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zcollaboration-my.sharepoint.com/personal/kvqj239_astrazeneca_net/Documents/Documents/projects/Internal/GP-大家醫/"/>
    </mc:Choice>
  </mc:AlternateContent>
  <xr:revisionPtr revIDLastSave="1589" documentId="13_ncr:1_{7A41B9C4-8185-4FC5-8650-05C543FD52F9}" xr6:coauthVersionLast="47" xr6:coauthVersionMax="47" xr10:uidLastSave="{1A732663-A671-4E21-A6B0-32D5B02EDAA9}"/>
  <bookViews>
    <workbookView xWindow="-2280" yWindow="-17388" windowWidth="30936" windowHeight="16776" xr2:uid="{949FBE84-D1BF-4AD3-808B-D9FCD1272E8C}"/>
  </bookViews>
  <sheets>
    <sheet name="操作說明" sheetId="5" r:id="rId1"/>
    <sheet name="病人一覽表" sheetId="1" r:id="rId2"/>
    <sheet name="檢驗原始資料" sheetId="2" r:id="rId3"/>
    <sheet name="達標一覽表" sheetId="3" r:id="rId4"/>
    <sheet name="診所總覽" sheetId="4" r:id="rId5"/>
    <sheet name="相容設定" sheetId="6" state="hidden" r:id="rId6"/>
  </sheets>
  <definedNames>
    <definedName name="_xlnm._FilterDatabase" localSheetId="2" hidden="1">檢驗原始資料!$A$1:$K$184</definedName>
    <definedName name="_xlnm._FilterDatabase" localSheetId="4" hidden="1">診所總覽!$A$20:$J$277</definedName>
    <definedName name="_xlnm._FilterDatabase" localSheetId="3" hidden="1">達標一覽表!$A$1:$AY$695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U34" i="1" l="1"/>
  <c r="T34" i="1"/>
  <c r="S34" i="1"/>
  <c r="R34" i="1"/>
  <c r="Q34" i="1"/>
  <c r="U33" i="1"/>
  <c r="T33" i="1"/>
  <c r="S33" i="1"/>
  <c r="R33" i="1"/>
  <c r="Q33" i="1"/>
  <c r="U32" i="1"/>
  <c r="T32" i="1"/>
  <c r="S32" i="1"/>
  <c r="R32" i="1"/>
  <c r="Q32" i="1"/>
  <c r="U31" i="1"/>
  <c r="T31" i="1"/>
  <c r="S31" i="1"/>
  <c r="R31" i="1"/>
  <c r="Q31" i="1"/>
  <c r="U30" i="1"/>
  <c r="T30" i="1"/>
  <c r="S30" i="1"/>
  <c r="R30" i="1"/>
  <c r="Q30" i="1"/>
  <c r="U29" i="1"/>
  <c r="T29" i="1"/>
  <c r="S29" i="1"/>
  <c r="R29" i="1"/>
  <c r="Q29" i="1"/>
  <c r="U28" i="1"/>
  <c r="T28" i="1"/>
  <c r="S28" i="1"/>
  <c r="R28" i="1"/>
  <c r="Q28" i="1"/>
  <c r="U27" i="1"/>
  <c r="T27" i="1"/>
  <c r="S27" i="1"/>
  <c r="R27" i="1"/>
  <c r="Q27" i="1"/>
  <c r="U26" i="1"/>
  <c r="T26" i="1"/>
  <c r="S26" i="1"/>
  <c r="R26" i="1"/>
  <c r="Q26" i="1"/>
  <c r="U25" i="1"/>
  <c r="T25" i="1"/>
  <c r="S25" i="1"/>
  <c r="R25" i="1"/>
  <c r="Q25" i="1"/>
  <c r="U24" i="1"/>
  <c r="T24" i="1"/>
  <c r="S24" i="1"/>
  <c r="R24" i="1"/>
  <c r="Q24" i="1"/>
  <c r="U23" i="1"/>
  <c r="T23" i="1"/>
  <c r="S23" i="1"/>
  <c r="R23" i="1"/>
  <c r="Q23" i="1"/>
  <c r="U22" i="1"/>
  <c r="T22" i="1"/>
  <c r="S22" i="1"/>
  <c r="R22" i="1"/>
  <c r="Q22" i="1"/>
  <c r="U21" i="1"/>
  <c r="T21" i="1"/>
  <c r="S21" i="1"/>
  <c r="R21" i="1"/>
  <c r="Q21" i="1"/>
  <c r="U20" i="1"/>
  <c r="T20" i="1"/>
  <c r="S20" i="1"/>
  <c r="R20" i="1"/>
  <c r="Q20" i="1"/>
  <c r="U19" i="1"/>
  <c r="T19" i="1"/>
  <c r="S19" i="1"/>
  <c r="R19" i="1"/>
  <c r="Q19" i="1"/>
  <c r="U18" i="1"/>
  <c r="T18" i="1"/>
  <c r="S18" i="1"/>
  <c r="R18" i="1"/>
  <c r="Q18" i="1"/>
  <c r="U17" i="1"/>
  <c r="T17" i="1"/>
  <c r="S17" i="1"/>
  <c r="R17" i="1"/>
  <c r="Q17" i="1"/>
  <c r="U16" i="1"/>
  <c r="T16" i="1"/>
  <c r="S16" i="1"/>
  <c r="R16" i="1"/>
  <c r="Q16" i="1"/>
  <c r="U15" i="1"/>
  <c r="Q15" i="1"/>
  <c r="T15" i="1" s="1"/>
  <c r="U14" i="1"/>
  <c r="T14" i="1"/>
  <c r="S14" i="1"/>
  <c r="R14" i="1"/>
  <c r="Q14" i="1"/>
  <c r="U13" i="1"/>
  <c r="T13" i="1"/>
  <c r="S13" i="1"/>
  <c r="R13" i="1"/>
  <c r="Q13" i="1"/>
  <c r="U12" i="1"/>
  <c r="T12" i="1"/>
  <c r="S12" i="1"/>
  <c r="R12" i="1"/>
  <c r="Q12" i="1"/>
  <c r="U11" i="1"/>
  <c r="T11" i="1"/>
  <c r="S11" i="1"/>
  <c r="R11" i="1"/>
  <c r="Q11" i="1"/>
  <c r="U10" i="1"/>
  <c r="T10" i="1"/>
  <c r="S10" i="1"/>
  <c r="R10" i="1"/>
  <c r="Q10" i="1"/>
  <c r="U9" i="1"/>
  <c r="T9" i="1"/>
  <c r="S9" i="1"/>
  <c r="R9" i="1"/>
  <c r="Q9" i="1"/>
  <c r="U8" i="1"/>
  <c r="T8" i="1"/>
  <c r="S8" i="1"/>
  <c r="R8" i="1"/>
  <c r="Q8" i="1"/>
  <c r="U7" i="1"/>
  <c r="T7" i="1"/>
  <c r="S7" i="1"/>
  <c r="R7" i="1"/>
  <c r="Q7" i="1"/>
  <c r="U6" i="1"/>
  <c r="T6" i="1"/>
  <c r="S6" i="1"/>
  <c r="R6" i="1"/>
  <c r="Q6" i="1"/>
  <c r="U5" i="1"/>
  <c r="T5" i="1"/>
  <c r="S5" i="1"/>
  <c r="R5" i="1"/>
  <c r="Q5" i="1"/>
  <c r="U4" i="1"/>
  <c r="T4" i="1"/>
  <c r="S4" i="1"/>
  <c r="R4" i="1"/>
  <c r="Q4" i="1"/>
  <c r="U3" i="1"/>
  <c r="T3" i="1"/>
  <c r="R3" i="1"/>
  <c r="Q3" i="1"/>
  <c r="S3" i="1" s="1"/>
  <c r="U2" i="1"/>
  <c r="Q2" i="1"/>
  <c r="T2" i="1" s="1"/>
  <c r="P2" i="2"/>
  <c r="L2" i="2" s="1"/>
  <c r="P3" i="2"/>
  <c r="P4" i="2"/>
  <c r="N4" i="2" s="1"/>
  <c r="P5" i="2"/>
  <c r="P6" i="2"/>
  <c r="P7" i="2"/>
  <c r="P8" i="2"/>
  <c r="P9" i="2"/>
  <c r="P10" i="2"/>
  <c r="P11" i="2"/>
  <c r="O11" i="2" s="1"/>
  <c r="P12" i="2"/>
  <c r="P13" i="2"/>
  <c r="O13" i="2" s="1"/>
  <c r="P14" i="2"/>
  <c r="P15" i="2"/>
  <c r="P16" i="2"/>
  <c r="P17" i="2"/>
  <c r="O17" i="2" s="1"/>
  <c r="P18" i="2"/>
  <c r="P19" i="2"/>
  <c r="O19" i="2" s="1"/>
  <c r="P20" i="2"/>
  <c r="P21" i="2"/>
  <c r="P22" i="2"/>
  <c r="P23" i="2"/>
  <c r="P24" i="2"/>
  <c r="P25" i="2"/>
  <c r="P26" i="2"/>
  <c r="P27" i="2"/>
  <c r="P28" i="2"/>
  <c r="O28" i="2" s="1"/>
  <c r="P29" i="2"/>
  <c r="P30" i="2"/>
  <c r="P31" i="2"/>
  <c r="P32" i="2"/>
  <c r="P33" i="2"/>
  <c r="O33" i="2" s="1"/>
  <c r="P34" i="2"/>
  <c r="P35" i="2"/>
  <c r="P36" i="2"/>
  <c r="P37" i="2"/>
  <c r="O37" i="2" s="1"/>
  <c r="P38" i="2"/>
  <c r="P39" i="2"/>
  <c r="P40" i="2"/>
  <c r="P41" i="2"/>
  <c r="O41" i="2" s="1"/>
  <c r="P42" i="2"/>
  <c r="P43" i="2"/>
  <c r="P44" i="2"/>
  <c r="P45" i="2"/>
  <c r="P46" i="2"/>
  <c r="P47" i="2"/>
  <c r="P48" i="2"/>
  <c r="P49" i="2"/>
  <c r="P50" i="2"/>
  <c r="O50" i="2" s="1"/>
  <c r="P51" i="2"/>
  <c r="P52" i="2"/>
  <c r="P53" i="2"/>
  <c r="P54" i="2"/>
  <c r="P55" i="2"/>
  <c r="P56" i="2"/>
  <c r="P57" i="2"/>
  <c r="O57" i="2" s="1"/>
  <c r="P58" i="2"/>
  <c r="P59" i="2"/>
  <c r="O59" i="2" s="1"/>
  <c r="P60" i="2"/>
  <c r="P61" i="2"/>
  <c r="O61" i="2" s="1"/>
  <c r="P62" i="2"/>
  <c r="P63" i="2"/>
  <c r="P64" i="2"/>
  <c r="P65" i="2"/>
  <c r="P66" i="2"/>
  <c r="P67" i="2"/>
  <c r="P68" i="2"/>
  <c r="P69" i="2"/>
  <c r="O69" i="2" s="1"/>
  <c r="P70" i="2"/>
  <c r="P71" i="2"/>
  <c r="P72" i="2"/>
  <c r="P73" i="2"/>
  <c r="P74" i="2"/>
  <c r="P75" i="2"/>
  <c r="P76" i="2"/>
  <c r="P77" i="2"/>
  <c r="O77" i="2" s="1"/>
  <c r="P78" i="2"/>
  <c r="P79" i="2"/>
  <c r="O79" i="2" s="1"/>
  <c r="P80" i="2"/>
  <c r="P81" i="2"/>
  <c r="P82" i="2"/>
  <c r="P83" i="2"/>
  <c r="P84" i="2"/>
  <c r="P85" i="2"/>
  <c r="O85" i="2" s="1"/>
  <c r="P86" i="2"/>
  <c r="O86" i="2" s="1"/>
  <c r="P87" i="2"/>
  <c r="P88" i="2"/>
  <c r="P89" i="2"/>
  <c r="P90" i="2"/>
  <c r="P91" i="2"/>
  <c r="P92" i="2"/>
  <c r="P93" i="2"/>
  <c r="O93" i="2" s="1"/>
  <c r="P94" i="2"/>
  <c r="P95" i="2"/>
  <c r="P96" i="2"/>
  <c r="P97" i="2"/>
  <c r="O97" i="2" s="1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O110" i="2" s="1"/>
  <c r="P111" i="2"/>
  <c r="O111" i="2" s="1"/>
  <c r="P112" i="2"/>
  <c r="P113" i="2"/>
  <c r="P114" i="2"/>
  <c r="P115" i="2"/>
  <c r="O115" i="2" s="1"/>
  <c r="P116" i="2"/>
  <c r="P117" i="2"/>
  <c r="O117" i="2" s="1"/>
  <c r="P118" i="2"/>
  <c r="P119" i="2"/>
  <c r="P120" i="2"/>
  <c r="P121" i="2"/>
  <c r="P122" i="2"/>
  <c r="P123" i="2"/>
  <c r="O123" i="2" s="1"/>
  <c r="P124" i="2"/>
  <c r="P125" i="2"/>
  <c r="P126" i="2"/>
  <c r="P127" i="2"/>
  <c r="O127" i="2" s="1"/>
  <c r="P128" i="2"/>
  <c r="P129" i="2"/>
  <c r="P130" i="2"/>
  <c r="P131" i="2"/>
  <c r="O131" i="2" s="1"/>
  <c r="P132" i="2"/>
  <c r="P133" i="2"/>
  <c r="O133" i="2" s="1"/>
  <c r="P134" i="2"/>
  <c r="P135" i="2"/>
  <c r="P136" i="2"/>
  <c r="P137" i="2"/>
  <c r="O137" i="2" s="1"/>
  <c r="P138" i="2"/>
  <c r="P139" i="2"/>
  <c r="O139" i="2" s="1"/>
  <c r="P140" i="2"/>
  <c r="P141" i="2"/>
  <c r="O141" i="2" s="1"/>
  <c r="P142" i="2"/>
  <c r="P143" i="2"/>
  <c r="P144" i="2"/>
  <c r="P145" i="2"/>
  <c r="P146" i="2"/>
  <c r="P147" i="2"/>
  <c r="O147" i="2" s="1"/>
  <c r="P148" i="2"/>
  <c r="P149" i="2"/>
  <c r="P150" i="2"/>
  <c r="P151" i="2"/>
  <c r="O151" i="2" s="1"/>
  <c r="P152" i="2"/>
  <c r="P153" i="2"/>
  <c r="O153" i="2" s="1"/>
  <c r="P154" i="2"/>
  <c r="P155" i="2"/>
  <c r="O155" i="2" s="1"/>
  <c r="P156" i="2"/>
  <c r="P157" i="2"/>
  <c r="P158" i="2"/>
  <c r="P159" i="2"/>
  <c r="P160" i="2"/>
  <c r="P161" i="2"/>
  <c r="P162" i="2"/>
  <c r="P163" i="2"/>
  <c r="O163" i="2" s="1"/>
  <c r="P164" i="2"/>
  <c r="P165" i="2"/>
  <c r="O165" i="2" s="1"/>
  <c r="P166" i="2"/>
  <c r="P167" i="2"/>
  <c r="P168" i="2"/>
  <c r="P169" i="2"/>
  <c r="O169" i="2" s="1"/>
  <c r="P170" i="2"/>
  <c r="M170" i="2" s="1"/>
  <c r="P171" i="2"/>
  <c r="L171" i="2" s="1"/>
  <c r="P172" i="2"/>
  <c r="N172" i="2" s="1"/>
  <c r="P173" i="2"/>
  <c r="N173" i="2" s="1"/>
  <c r="P174" i="2"/>
  <c r="L174" i="2" s="1"/>
  <c r="P175" i="2"/>
  <c r="L175" i="2" s="1"/>
  <c r="P176" i="2"/>
  <c r="L176" i="2" s="1"/>
  <c r="P177" i="2"/>
  <c r="M177" i="2" s="1"/>
  <c r="P178" i="2"/>
  <c r="M178" i="2" s="1"/>
  <c r="P179" i="2"/>
  <c r="L179" i="2" s="1"/>
  <c r="P180" i="2"/>
  <c r="M180" i="2" s="1"/>
  <c r="P181" i="2"/>
  <c r="L181" i="2" s="1"/>
  <c r="P182" i="2"/>
  <c r="M182" i="2" s="1"/>
  <c r="P183" i="2"/>
  <c r="L183" i="2" s="1"/>
  <c r="P184" i="2"/>
  <c r="N184" i="2" s="1"/>
  <c r="A227" i="3" a="1"/>
  <c r="A227" i="3" s="1"/>
  <c r="B227" i="3" a="1"/>
  <c r="B227" i="3" s="1"/>
  <c r="A228" i="3" a="1"/>
  <c r="A228" i="3" s="1"/>
  <c r="B228" i="3" a="1"/>
  <c r="B228" i="3" s="1"/>
  <c r="AD228" i="3" s="1" a="1"/>
  <c r="AD228" i="3" s="1"/>
  <c r="A229" i="3" a="1"/>
  <c r="A229" i="3" s="1"/>
  <c r="B229" i="3" a="1"/>
  <c r="B229" i="3" s="1"/>
  <c r="AE229" i="3" s="1" a="1"/>
  <c r="AE229" i="3" s="1"/>
  <c r="A230" i="3" a="1"/>
  <c r="A230" i="3" s="1"/>
  <c r="B230" i="3" a="1"/>
  <c r="B230" i="3" s="1"/>
  <c r="A231" i="3" a="1"/>
  <c r="A231" i="3" s="1"/>
  <c r="B231" i="3" a="1"/>
  <c r="B231" i="3" s="1"/>
  <c r="A232" i="3" a="1"/>
  <c r="A232" i="3" s="1"/>
  <c r="B232" i="3" a="1"/>
  <c r="B232" i="3" s="1"/>
  <c r="A233" i="3" a="1"/>
  <c r="A233" i="3" s="1"/>
  <c r="B233" i="3" a="1"/>
  <c r="B233" i="3" s="1"/>
  <c r="AD233" i="3" s="1" a="1"/>
  <c r="AD233" i="3" s="1"/>
  <c r="A234" i="3" a="1"/>
  <c r="A234" i="3" s="1"/>
  <c r="B234" i="3" a="1"/>
  <c r="B234" i="3" s="1"/>
  <c r="AD234" i="3" s="1" a="1"/>
  <c r="AD234" i="3" s="1"/>
  <c r="A235" i="3" a="1"/>
  <c r="A235" i="3" s="1"/>
  <c r="B235" i="3" a="1"/>
  <c r="B235" i="3" s="1"/>
  <c r="AE235" i="3" s="1" a="1"/>
  <c r="AE235" i="3" s="1"/>
  <c r="A236" i="3" a="1"/>
  <c r="A236" i="3" s="1"/>
  <c r="B236" i="3" a="1"/>
  <c r="B236" i="3" s="1"/>
  <c r="AD236" i="3" s="1" a="1"/>
  <c r="AD236" i="3" s="1"/>
  <c r="A237" i="3" a="1"/>
  <c r="A237" i="3" s="1"/>
  <c r="B237" i="3" a="1"/>
  <c r="B237" i="3" s="1"/>
  <c r="AD237" i="3" s="1" a="1"/>
  <c r="AD237" i="3" s="1"/>
  <c r="A238" i="3" a="1"/>
  <c r="A238" i="3" s="1"/>
  <c r="B238" i="3" a="1"/>
  <c r="B238" i="3" s="1"/>
  <c r="A239" i="3" a="1"/>
  <c r="A239" i="3" s="1"/>
  <c r="B239" i="3" a="1"/>
  <c r="B239" i="3" s="1"/>
  <c r="A240" i="3" a="1"/>
  <c r="A240" i="3" s="1"/>
  <c r="B240" i="3" a="1"/>
  <c r="B240" i="3" s="1"/>
  <c r="AD240" i="3" s="1" a="1"/>
  <c r="AD240" i="3" s="1"/>
  <c r="A241" i="3" a="1"/>
  <c r="A241" i="3" s="1"/>
  <c r="B241" i="3" a="1"/>
  <c r="B241" i="3" s="1"/>
  <c r="AE241" i="3" s="1" a="1"/>
  <c r="AE241" i="3" s="1"/>
  <c r="A242" i="3" a="1"/>
  <c r="A242" i="3" s="1"/>
  <c r="B242" i="3" a="1"/>
  <c r="B242" i="3" s="1"/>
  <c r="A243" i="3" a="1"/>
  <c r="A243" i="3" s="1"/>
  <c r="B243" i="3" a="1"/>
  <c r="B243" i="3" s="1"/>
  <c r="A244" i="3" a="1"/>
  <c r="A244" i="3" s="1"/>
  <c r="B244" i="3" a="1"/>
  <c r="B244" i="3" s="1"/>
  <c r="A245" i="3" a="1"/>
  <c r="A245" i="3" s="1"/>
  <c r="B245" i="3" a="1"/>
  <c r="B245" i="3" s="1"/>
  <c r="AD245" i="3" s="1" a="1"/>
  <c r="AD245" i="3" s="1"/>
  <c r="A246" i="3" a="1"/>
  <c r="A246" i="3" s="1"/>
  <c r="B246" i="3" a="1"/>
  <c r="B246" i="3" s="1"/>
  <c r="AD246" i="3" s="1" a="1"/>
  <c r="AD246" i="3" s="1"/>
  <c r="A247" i="3" a="1"/>
  <c r="A247" i="3" s="1"/>
  <c r="B247" i="3" a="1"/>
  <c r="B247" i="3" s="1"/>
  <c r="AE247" i="3" s="1" a="1"/>
  <c r="AE247" i="3" s="1"/>
  <c r="A248" i="3" a="1"/>
  <c r="A248" i="3" s="1"/>
  <c r="B248" i="3" a="1"/>
  <c r="B248" i="3" s="1"/>
  <c r="AD248" i="3" s="1" a="1"/>
  <c r="AD248" i="3" s="1"/>
  <c r="A249" i="3" a="1"/>
  <c r="A249" i="3" s="1"/>
  <c r="B249" i="3" a="1"/>
  <c r="B249" i="3" s="1"/>
  <c r="AD249" i="3" s="1" a="1"/>
  <c r="AD249" i="3" s="1"/>
  <c r="A250" i="3" a="1"/>
  <c r="A250" i="3" s="1"/>
  <c r="B250" i="3" a="1"/>
  <c r="B250" i="3" s="1"/>
  <c r="A251" i="3" a="1"/>
  <c r="A251" i="3" s="1"/>
  <c r="B251" i="3" a="1"/>
  <c r="B251" i="3" s="1"/>
  <c r="A252" i="3" a="1"/>
  <c r="A252" i="3" s="1"/>
  <c r="B252" i="3" a="1"/>
  <c r="B252" i="3" s="1"/>
  <c r="AD252" i="3" s="1" a="1"/>
  <c r="AD252" i="3" s="1"/>
  <c r="A253" i="3" a="1"/>
  <c r="A253" i="3" s="1"/>
  <c r="B253" i="3" a="1"/>
  <c r="B253" i="3" s="1"/>
  <c r="AE253" i="3" s="1" a="1"/>
  <c r="AE253" i="3" s="1"/>
  <c r="A254" i="3" a="1"/>
  <c r="A254" i="3" s="1"/>
  <c r="B254" i="3" a="1"/>
  <c r="B254" i="3" s="1"/>
  <c r="A255" i="3" a="1"/>
  <c r="A255" i="3" s="1"/>
  <c r="B255" i="3" a="1"/>
  <c r="B255" i="3" s="1"/>
  <c r="A256" i="3" a="1"/>
  <c r="A256" i="3" s="1"/>
  <c r="B256" i="3" a="1"/>
  <c r="B256" i="3" s="1"/>
  <c r="A257" i="3" a="1"/>
  <c r="A257" i="3" s="1"/>
  <c r="B257" i="3" a="1"/>
  <c r="B257" i="3" s="1"/>
  <c r="AD257" i="3" s="1" a="1"/>
  <c r="AD257" i="3" s="1"/>
  <c r="A258" i="3" a="1"/>
  <c r="A258" i="3" s="1"/>
  <c r="B258" i="3" a="1"/>
  <c r="B258" i="3" s="1"/>
  <c r="AD258" i="3" s="1" a="1"/>
  <c r="AD258" i="3" s="1"/>
  <c r="A259" i="3" a="1"/>
  <c r="A259" i="3" s="1"/>
  <c r="B259" i="3" a="1"/>
  <c r="B259" i="3" s="1"/>
  <c r="AE259" i="3" s="1" a="1"/>
  <c r="AE259" i="3" s="1"/>
  <c r="A260" i="3" a="1"/>
  <c r="A260" i="3" s="1"/>
  <c r="B260" i="3" a="1"/>
  <c r="B260" i="3" s="1"/>
  <c r="AD260" i="3" s="1" a="1"/>
  <c r="AD260" i="3" s="1"/>
  <c r="A261" i="3" a="1"/>
  <c r="A261" i="3" s="1"/>
  <c r="B261" i="3" a="1"/>
  <c r="B261" i="3" s="1"/>
  <c r="AD261" i="3" s="1" a="1"/>
  <c r="AD261" i="3" s="1"/>
  <c r="A262" i="3" a="1"/>
  <c r="A262" i="3" s="1"/>
  <c r="B262" i="3" a="1"/>
  <c r="B262" i="3" s="1"/>
  <c r="A263" i="3" a="1"/>
  <c r="A263" i="3" s="1"/>
  <c r="B263" i="3" a="1"/>
  <c r="B263" i="3" s="1"/>
  <c r="A264" i="3" a="1"/>
  <c r="A264" i="3" s="1"/>
  <c r="B264" i="3" a="1"/>
  <c r="B264" i="3" s="1"/>
  <c r="AD264" i="3" s="1" a="1"/>
  <c r="AD264" i="3" s="1"/>
  <c r="A265" i="3" a="1"/>
  <c r="A265" i="3" s="1"/>
  <c r="B265" i="3" a="1"/>
  <c r="B265" i="3" s="1"/>
  <c r="AE265" i="3" s="1" a="1"/>
  <c r="AE265" i="3" s="1"/>
  <c r="A266" i="3" a="1"/>
  <c r="A266" i="3" s="1"/>
  <c r="B266" i="3" a="1"/>
  <c r="B266" i="3" s="1"/>
  <c r="A267" i="3" a="1"/>
  <c r="A267" i="3" s="1"/>
  <c r="B267" i="3" a="1"/>
  <c r="B267" i="3" s="1"/>
  <c r="A268" i="3" a="1"/>
  <c r="A268" i="3" s="1"/>
  <c r="B268" i="3" a="1"/>
  <c r="B268" i="3" s="1"/>
  <c r="A269" i="3" a="1"/>
  <c r="A269" i="3" s="1"/>
  <c r="B269" i="3" a="1"/>
  <c r="B269" i="3" s="1"/>
  <c r="AD269" i="3" s="1" a="1"/>
  <c r="AD269" i="3" s="1"/>
  <c r="A270" i="3" a="1"/>
  <c r="A270" i="3" s="1"/>
  <c r="B270" i="3" a="1"/>
  <c r="B270" i="3" s="1"/>
  <c r="AD270" i="3" s="1" a="1"/>
  <c r="AD270" i="3" s="1"/>
  <c r="A271" i="3" a="1"/>
  <c r="A271" i="3" s="1"/>
  <c r="B271" i="3" a="1"/>
  <c r="B271" i="3" s="1"/>
  <c r="AE271" i="3" s="1" a="1"/>
  <c r="AE271" i="3" s="1"/>
  <c r="A272" i="3" a="1"/>
  <c r="A272" i="3" s="1"/>
  <c r="B272" i="3" a="1"/>
  <c r="B272" i="3" s="1"/>
  <c r="AD272" i="3" s="1" a="1"/>
  <c r="AD272" i="3" s="1"/>
  <c r="A273" i="3" a="1"/>
  <c r="A273" i="3" s="1"/>
  <c r="B273" i="3" a="1"/>
  <c r="B273" i="3" s="1"/>
  <c r="AD273" i="3" s="1" a="1"/>
  <c r="AD273" i="3" s="1"/>
  <c r="A274" i="3" a="1"/>
  <c r="A274" i="3" s="1"/>
  <c r="B274" i="3" a="1"/>
  <c r="B274" i="3" s="1"/>
  <c r="A275" i="3" a="1"/>
  <c r="A275" i="3" s="1"/>
  <c r="B275" i="3" a="1"/>
  <c r="B275" i="3" s="1"/>
  <c r="A276" i="3" a="1"/>
  <c r="A276" i="3" s="1"/>
  <c r="B276" i="3" a="1"/>
  <c r="B276" i="3" s="1"/>
  <c r="AD276" i="3" s="1" a="1"/>
  <c r="AD276" i="3" s="1"/>
  <c r="A277" i="3" a="1"/>
  <c r="A277" i="3" s="1"/>
  <c r="B277" i="3" a="1"/>
  <c r="B277" i="3" s="1"/>
  <c r="D277" i="3" s="1" a="1"/>
  <c r="D277" i="3" s="1"/>
  <c r="A278" i="3" a="1"/>
  <c r="A278" i="3" s="1"/>
  <c r="B278" i="3" a="1"/>
  <c r="B278" i="3" s="1"/>
  <c r="A279" i="3" a="1"/>
  <c r="A279" i="3" s="1"/>
  <c r="B279" i="3" a="1"/>
  <c r="B279" i="3" s="1"/>
  <c r="A280" i="3" a="1"/>
  <c r="A280" i="3" s="1"/>
  <c r="B280" i="3" a="1"/>
  <c r="B280" i="3" s="1"/>
  <c r="A281" i="3" a="1"/>
  <c r="A281" i="3" s="1"/>
  <c r="B281" i="3" a="1"/>
  <c r="B281" i="3" s="1"/>
  <c r="AD281" i="3" s="1" a="1"/>
  <c r="AD281" i="3" s="1"/>
  <c r="A282" i="3" a="1"/>
  <c r="A282" i="3" s="1"/>
  <c r="B282" i="3" a="1"/>
  <c r="B282" i="3" s="1"/>
  <c r="AD282" i="3" s="1" a="1"/>
  <c r="AD282" i="3" s="1"/>
  <c r="A283" i="3" a="1"/>
  <c r="A283" i="3" s="1"/>
  <c r="B283" i="3" a="1"/>
  <c r="B283" i="3" s="1"/>
  <c r="AE283" i="3" s="1" a="1"/>
  <c r="AE283" i="3" s="1"/>
  <c r="A284" i="3" a="1"/>
  <c r="A284" i="3" s="1"/>
  <c r="B284" i="3" a="1"/>
  <c r="B284" i="3" s="1"/>
  <c r="AD284" i="3" s="1" a="1"/>
  <c r="AD284" i="3" s="1"/>
  <c r="A285" i="3" a="1"/>
  <c r="A285" i="3" s="1"/>
  <c r="B285" i="3" a="1"/>
  <c r="B285" i="3" s="1"/>
  <c r="AD285" i="3" s="1" a="1"/>
  <c r="AD285" i="3" s="1"/>
  <c r="A286" i="3" a="1"/>
  <c r="A286" i="3" s="1"/>
  <c r="B286" i="3" a="1"/>
  <c r="B286" i="3" s="1"/>
  <c r="A287" i="3" a="1"/>
  <c r="A287" i="3" s="1"/>
  <c r="B287" i="3" a="1"/>
  <c r="B287" i="3" s="1"/>
  <c r="A288" i="3" a="1"/>
  <c r="A288" i="3" s="1"/>
  <c r="B288" i="3" a="1"/>
  <c r="B288" i="3" s="1"/>
  <c r="AD288" i="3" s="1" a="1"/>
  <c r="AD288" i="3" s="1"/>
  <c r="A289" i="3" a="1"/>
  <c r="A289" i="3" s="1"/>
  <c r="B289" i="3" a="1"/>
  <c r="B289" i="3" s="1"/>
  <c r="C289" i="3" s="1" a="1"/>
  <c r="C289" i="3" s="1"/>
  <c r="A290" i="3" a="1"/>
  <c r="A290" i="3" s="1"/>
  <c r="B290" i="3" a="1"/>
  <c r="B290" i="3" s="1"/>
  <c r="A291" i="3" a="1"/>
  <c r="A291" i="3" s="1"/>
  <c r="B291" i="3" a="1"/>
  <c r="B291" i="3" s="1"/>
  <c r="A292" i="3" a="1"/>
  <c r="A292" i="3" s="1"/>
  <c r="B292" i="3" a="1"/>
  <c r="B292" i="3" s="1"/>
  <c r="A293" i="3" a="1"/>
  <c r="A293" i="3" s="1"/>
  <c r="B293" i="3" a="1"/>
  <c r="B293" i="3" s="1"/>
  <c r="AD293" i="3" s="1" a="1"/>
  <c r="AD293" i="3" s="1"/>
  <c r="A294" i="3" a="1"/>
  <c r="A294" i="3" s="1"/>
  <c r="B294" i="3" a="1"/>
  <c r="B294" i="3" s="1"/>
  <c r="AD294" i="3" s="1" a="1"/>
  <c r="AD294" i="3" s="1"/>
  <c r="A295" i="3" a="1"/>
  <c r="A295" i="3" s="1"/>
  <c r="B295" i="3" a="1"/>
  <c r="B295" i="3" s="1"/>
  <c r="AE295" i="3" s="1" a="1"/>
  <c r="AE295" i="3" s="1"/>
  <c r="A296" i="3" a="1"/>
  <c r="A296" i="3" s="1"/>
  <c r="B296" i="3" a="1"/>
  <c r="B296" i="3" s="1"/>
  <c r="AD296" i="3" s="1" a="1"/>
  <c r="AD296" i="3" s="1"/>
  <c r="A297" i="3" a="1"/>
  <c r="A297" i="3" s="1"/>
  <c r="B297" i="3" a="1"/>
  <c r="B297" i="3" s="1"/>
  <c r="AD297" i="3" s="1" a="1"/>
  <c r="AD297" i="3" s="1"/>
  <c r="A298" i="3" a="1"/>
  <c r="A298" i="3" s="1"/>
  <c r="B298" i="3" a="1"/>
  <c r="B298" i="3" s="1"/>
  <c r="A299" i="3" a="1"/>
  <c r="A299" i="3" s="1"/>
  <c r="B299" i="3" a="1"/>
  <c r="B299" i="3" s="1"/>
  <c r="A300" i="3" a="1"/>
  <c r="A300" i="3" s="1"/>
  <c r="B300" i="3" a="1"/>
  <c r="B300" i="3" s="1"/>
  <c r="AD300" i="3" s="1" a="1"/>
  <c r="AD300" i="3" s="1"/>
  <c r="A301" i="3" a="1"/>
  <c r="A301" i="3" s="1"/>
  <c r="B301" i="3" a="1"/>
  <c r="B301" i="3" s="1"/>
  <c r="AE301" i="3" s="1" a="1"/>
  <c r="AE301" i="3" s="1"/>
  <c r="A302" i="3" a="1"/>
  <c r="A302" i="3" s="1"/>
  <c r="B302" i="3" a="1"/>
  <c r="B302" i="3" s="1"/>
  <c r="A303" i="3" a="1"/>
  <c r="A303" i="3" s="1"/>
  <c r="B303" i="3" a="1"/>
  <c r="B303" i="3" s="1"/>
  <c r="A304" i="3" a="1"/>
  <c r="A304" i="3" s="1"/>
  <c r="B304" i="3" a="1"/>
  <c r="B304" i="3" s="1"/>
  <c r="A305" i="3" a="1"/>
  <c r="A305" i="3" s="1"/>
  <c r="B305" i="3" a="1"/>
  <c r="B305" i="3" s="1"/>
  <c r="AD305" i="3" s="1" a="1"/>
  <c r="AD305" i="3" s="1"/>
  <c r="A306" i="3" a="1"/>
  <c r="A306" i="3" s="1"/>
  <c r="B306" i="3" a="1"/>
  <c r="B306" i="3" s="1"/>
  <c r="AD306" i="3" s="1" a="1"/>
  <c r="AD306" i="3" s="1"/>
  <c r="A307" i="3" a="1"/>
  <c r="A307" i="3" s="1"/>
  <c r="B307" i="3" a="1"/>
  <c r="B307" i="3" s="1"/>
  <c r="AE307" i="3" s="1" a="1"/>
  <c r="AE307" i="3" s="1"/>
  <c r="A308" i="3" a="1"/>
  <c r="A308" i="3" s="1"/>
  <c r="B308" i="3" a="1"/>
  <c r="B308" i="3" s="1"/>
  <c r="AD308" i="3" s="1" a="1"/>
  <c r="AD308" i="3" s="1"/>
  <c r="A309" i="3" a="1"/>
  <c r="A309" i="3" s="1"/>
  <c r="B309" i="3" a="1"/>
  <c r="B309" i="3" s="1"/>
  <c r="AD309" i="3" s="1" a="1"/>
  <c r="AD309" i="3" s="1"/>
  <c r="A310" i="3" a="1"/>
  <c r="A310" i="3" s="1"/>
  <c r="B310" i="3" a="1"/>
  <c r="B310" i="3" s="1"/>
  <c r="A311" i="3" a="1"/>
  <c r="A311" i="3" s="1"/>
  <c r="B311" i="3" a="1"/>
  <c r="B311" i="3" s="1"/>
  <c r="A312" i="3" a="1"/>
  <c r="A312" i="3" s="1"/>
  <c r="B312" i="3" a="1"/>
  <c r="B312" i="3" s="1"/>
  <c r="AD312" i="3" s="1" a="1"/>
  <c r="AD312" i="3" s="1"/>
  <c r="A313" i="3" a="1"/>
  <c r="A313" i="3" s="1"/>
  <c r="B313" i="3" a="1"/>
  <c r="B313" i="3" s="1"/>
  <c r="AE313" i="3" s="1" a="1"/>
  <c r="AE313" i="3" s="1"/>
  <c r="A314" i="3" a="1"/>
  <c r="A314" i="3" s="1"/>
  <c r="B314" i="3" a="1"/>
  <c r="B314" i="3" s="1"/>
  <c r="A315" i="3" a="1"/>
  <c r="A315" i="3" s="1"/>
  <c r="B315" i="3" a="1"/>
  <c r="B315" i="3" s="1"/>
  <c r="A316" i="3" a="1"/>
  <c r="A316" i="3" s="1"/>
  <c r="B316" i="3" a="1"/>
  <c r="B316" i="3" s="1"/>
  <c r="A317" i="3" a="1"/>
  <c r="A317" i="3" s="1"/>
  <c r="B317" i="3" a="1"/>
  <c r="B317" i="3" s="1"/>
  <c r="AD317" i="3" s="1" a="1"/>
  <c r="AD317" i="3" s="1"/>
  <c r="A318" i="3" a="1"/>
  <c r="A318" i="3" s="1"/>
  <c r="B318" i="3" a="1"/>
  <c r="B318" i="3" s="1"/>
  <c r="AD318" i="3" s="1" a="1"/>
  <c r="AD318" i="3" s="1"/>
  <c r="A319" i="3" a="1"/>
  <c r="A319" i="3" s="1"/>
  <c r="B319" i="3" a="1"/>
  <c r="B319" i="3" s="1"/>
  <c r="AE319" i="3" s="1" a="1"/>
  <c r="AE319" i="3" s="1"/>
  <c r="A320" i="3" a="1"/>
  <c r="A320" i="3" s="1"/>
  <c r="B320" i="3" a="1"/>
  <c r="B320" i="3" s="1"/>
  <c r="AD320" i="3" s="1" a="1"/>
  <c r="AD320" i="3" s="1"/>
  <c r="A321" i="3" a="1"/>
  <c r="A321" i="3" s="1"/>
  <c r="B321" i="3" a="1"/>
  <c r="B321" i="3" s="1"/>
  <c r="AD321" i="3" s="1" a="1"/>
  <c r="AD321" i="3" s="1"/>
  <c r="A322" i="3" a="1"/>
  <c r="A322" i="3" s="1"/>
  <c r="B322" i="3" a="1"/>
  <c r="B322" i="3" s="1"/>
  <c r="A323" i="3" a="1"/>
  <c r="A323" i="3" s="1"/>
  <c r="B323" i="3" a="1"/>
  <c r="B323" i="3" s="1"/>
  <c r="A324" i="3" a="1"/>
  <c r="A324" i="3" s="1"/>
  <c r="B324" i="3" a="1"/>
  <c r="B324" i="3" s="1"/>
  <c r="AD324" i="3" s="1" a="1"/>
  <c r="AD324" i="3" s="1"/>
  <c r="A325" i="3" a="1"/>
  <c r="A325" i="3" s="1"/>
  <c r="B325" i="3" a="1"/>
  <c r="B325" i="3" s="1"/>
  <c r="AE325" i="3" s="1" a="1"/>
  <c r="AE325" i="3" s="1"/>
  <c r="A326" i="3" a="1"/>
  <c r="A326" i="3" s="1"/>
  <c r="B326" i="3" a="1"/>
  <c r="B326" i="3" s="1"/>
  <c r="A327" i="3" a="1"/>
  <c r="A327" i="3" s="1"/>
  <c r="B327" i="3" a="1"/>
  <c r="B327" i="3" s="1"/>
  <c r="A328" i="3" a="1"/>
  <c r="A328" i="3" s="1"/>
  <c r="B328" i="3" a="1"/>
  <c r="B328" i="3" s="1"/>
  <c r="A329" i="3" a="1"/>
  <c r="A329" i="3" s="1"/>
  <c r="B329" i="3" a="1"/>
  <c r="B329" i="3" s="1"/>
  <c r="AD329" i="3" s="1" a="1"/>
  <c r="AD329" i="3" s="1"/>
  <c r="A330" i="3" a="1"/>
  <c r="A330" i="3" s="1"/>
  <c r="B330" i="3" a="1"/>
  <c r="B330" i="3" s="1"/>
  <c r="AD330" i="3" s="1" a="1"/>
  <c r="AD330" i="3" s="1"/>
  <c r="A331" i="3" a="1"/>
  <c r="A331" i="3" s="1"/>
  <c r="B331" i="3" a="1"/>
  <c r="B331" i="3" s="1"/>
  <c r="AE331" i="3" s="1" a="1"/>
  <c r="AE331" i="3" s="1"/>
  <c r="A332" i="3" a="1"/>
  <c r="A332" i="3" s="1"/>
  <c r="B332" i="3" a="1"/>
  <c r="B332" i="3" s="1"/>
  <c r="AD332" i="3" s="1" a="1"/>
  <c r="AD332" i="3" s="1"/>
  <c r="A333" i="3" a="1"/>
  <c r="A333" i="3" s="1"/>
  <c r="B333" i="3" a="1"/>
  <c r="B333" i="3" s="1"/>
  <c r="AD333" i="3" s="1" a="1"/>
  <c r="AD333" i="3" s="1"/>
  <c r="A334" i="3" a="1"/>
  <c r="A334" i="3" s="1"/>
  <c r="B334" i="3" a="1"/>
  <c r="B334" i="3" s="1"/>
  <c r="A335" i="3" a="1"/>
  <c r="A335" i="3" s="1"/>
  <c r="B335" i="3" a="1"/>
  <c r="B335" i="3" s="1"/>
  <c r="A336" i="3" a="1"/>
  <c r="A336" i="3" s="1"/>
  <c r="B336" i="3" a="1"/>
  <c r="B336" i="3" s="1"/>
  <c r="AD336" i="3" s="1" a="1"/>
  <c r="AD336" i="3" s="1"/>
  <c r="A337" i="3" a="1"/>
  <c r="A337" i="3" s="1"/>
  <c r="B337" i="3" a="1"/>
  <c r="B337" i="3" s="1"/>
  <c r="AE337" i="3" s="1" a="1"/>
  <c r="AE337" i="3" s="1"/>
  <c r="A338" i="3" a="1"/>
  <c r="A338" i="3" s="1"/>
  <c r="B338" i="3" a="1"/>
  <c r="B338" i="3" s="1"/>
  <c r="A339" i="3" a="1"/>
  <c r="A339" i="3" s="1"/>
  <c r="B339" i="3" a="1"/>
  <c r="B339" i="3" s="1"/>
  <c r="A340" i="3" a="1"/>
  <c r="A340" i="3" s="1"/>
  <c r="B340" i="3" a="1"/>
  <c r="B340" i="3" s="1"/>
  <c r="A341" i="3" a="1"/>
  <c r="A341" i="3" s="1"/>
  <c r="B341" i="3" a="1"/>
  <c r="B341" i="3" s="1"/>
  <c r="AD341" i="3" s="1" a="1"/>
  <c r="AD341" i="3" s="1"/>
  <c r="A342" i="3" a="1"/>
  <c r="A342" i="3" s="1"/>
  <c r="B342" i="3" a="1"/>
  <c r="B342" i="3" s="1"/>
  <c r="AD342" i="3" s="1" a="1"/>
  <c r="AD342" i="3" s="1"/>
  <c r="A343" i="3" a="1"/>
  <c r="A343" i="3" s="1"/>
  <c r="B343" i="3" a="1"/>
  <c r="B343" i="3" s="1"/>
  <c r="AE343" i="3" s="1" a="1"/>
  <c r="AE343" i="3" s="1"/>
  <c r="A344" i="3" a="1"/>
  <c r="A344" i="3" s="1"/>
  <c r="B344" i="3" a="1"/>
  <c r="B344" i="3" s="1"/>
  <c r="AD344" i="3" s="1" a="1"/>
  <c r="AD344" i="3" s="1"/>
  <c r="A345" i="3" a="1"/>
  <c r="A345" i="3" s="1"/>
  <c r="B345" i="3" a="1"/>
  <c r="B345" i="3" s="1"/>
  <c r="AD345" i="3" s="1" a="1"/>
  <c r="AD345" i="3" s="1"/>
  <c r="A346" i="3" a="1"/>
  <c r="A346" i="3" s="1"/>
  <c r="B346" i="3" a="1"/>
  <c r="B346" i="3" s="1"/>
  <c r="A347" i="3" a="1"/>
  <c r="A347" i="3" s="1"/>
  <c r="B347" i="3" a="1"/>
  <c r="B347" i="3" s="1"/>
  <c r="A348" i="3" a="1"/>
  <c r="A348" i="3" s="1"/>
  <c r="B348" i="3" a="1"/>
  <c r="B348" i="3" s="1"/>
  <c r="AD348" i="3" s="1" a="1"/>
  <c r="AD348" i="3" s="1"/>
  <c r="A349" i="3" a="1"/>
  <c r="A349" i="3" s="1"/>
  <c r="B349" i="3" a="1"/>
  <c r="B349" i="3" s="1"/>
  <c r="AE349" i="3" s="1" a="1"/>
  <c r="AE349" i="3" s="1"/>
  <c r="A350" i="3" a="1"/>
  <c r="A350" i="3" s="1"/>
  <c r="B350" i="3" a="1"/>
  <c r="B350" i="3" s="1"/>
  <c r="A351" i="3" a="1"/>
  <c r="A351" i="3" s="1"/>
  <c r="B351" i="3" a="1"/>
  <c r="B351" i="3" s="1"/>
  <c r="A352" i="3" a="1"/>
  <c r="A352" i="3" s="1"/>
  <c r="B352" i="3" a="1"/>
  <c r="B352" i="3" s="1"/>
  <c r="A353" i="3" a="1"/>
  <c r="A353" i="3" s="1"/>
  <c r="B353" i="3" a="1"/>
  <c r="B353" i="3" s="1"/>
  <c r="AD353" i="3" s="1" a="1"/>
  <c r="AD353" i="3" s="1"/>
  <c r="A354" i="3" a="1"/>
  <c r="A354" i="3" s="1"/>
  <c r="B354" i="3" a="1"/>
  <c r="B354" i="3" s="1"/>
  <c r="AD354" i="3" s="1" a="1"/>
  <c r="AD354" i="3" s="1"/>
  <c r="A355" i="3" a="1"/>
  <c r="A355" i="3" s="1"/>
  <c r="B355" i="3" a="1"/>
  <c r="B355" i="3" s="1"/>
  <c r="AE355" i="3" s="1" a="1"/>
  <c r="AE355" i="3" s="1"/>
  <c r="A356" i="3" a="1"/>
  <c r="A356" i="3" s="1"/>
  <c r="B356" i="3" a="1"/>
  <c r="B356" i="3" s="1"/>
  <c r="AD356" i="3" s="1" a="1"/>
  <c r="AD356" i="3" s="1"/>
  <c r="A357" i="3" a="1"/>
  <c r="A357" i="3" s="1"/>
  <c r="B357" i="3" a="1"/>
  <c r="B357" i="3" s="1"/>
  <c r="AD357" i="3" s="1" a="1"/>
  <c r="AD357" i="3" s="1"/>
  <c r="A358" i="3" a="1"/>
  <c r="A358" i="3" s="1"/>
  <c r="B358" i="3" a="1"/>
  <c r="B358" i="3" s="1"/>
  <c r="A359" i="3" a="1"/>
  <c r="A359" i="3" s="1"/>
  <c r="B359" i="3" a="1"/>
  <c r="B359" i="3" s="1"/>
  <c r="A360" i="3" a="1"/>
  <c r="A360" i="3" s="1"/>
  <c r="B360" i="3" a="1"/>
  <c r="B360" i="3" s="1"/>
  <c r="AD360" i="3" s="1" a="1"/>
  <c r="AD360" i="3" s="1"/>
  <c r="A361" i="3" a="1"/>
  <c r="A361" i="3" s="1"/>
  <c r="B361" i="3" a="1"/>
  <c r="B361" i="3" s="1"/>
  <c r="AE361" i="3" s="1" a="1"/>
  <c r="AE361" i="3" s="1"/>
  <c r="A362" i="3" a="1"/>
  <c r="A362" i="3" s="1"/>
  <c r="B362" i="3" a="1"/>
  <c r="B362" i="3" s="1"/>
  <c r="A363" i="3" a="1"/>
  <c r="A363" i="3" s="1"/>
  <c r="B363" i="3" a="1"/>
  <c r="B363" i="3" s="1"/>
  <c r="A364" i="3" a="1"/>
  <c r="A364" i="3" s="1"/>
  <c r="B364" i="3" a="1"/>
  <c r="B364" i="3" s="1"/>
  <c r="A365" i="3" a="1"/>
  <c r="A365" i="3" s="1"/>
  <c r="B365" i="3" a="1"/>
  <c r="B365" i="3" s="1"/>
  <c r="AD365" i="3" s="1" a="1"/>
  <c r="AD365" i="3" s="1"/>
  <c r="A366" i="3" a="1"/>
  <c r="A366" i="3" s="1"/>
  <c r="B366" i="3" a="1"/>
  <c r="B366" i="3" s="1"/>
  <c r="AD366" i="3" s="1" a="1"/>
  <c r="AD366" i="3" s="1"/>
  <c r="A367" i="3" a="1"/>
  <c r="A367" i="3" s="1"/>
  <c r="B367" i="3" a="1"/>
  <c r="B367" i="3" s="1"/>
  <c r="AE367" i="3" s="1" a="1"/>
  <c r="AE367" i="3" s="1"/>
  <c r="A368" i="3" a="1"/>
  <c r="A368" i="3" s="1"/>
  <c r="B368" i="3" a="1"/>
  <c r="B368" i="3" s="1"/>
  <c r="AD368" i="3" s="1" a="1"/>
  <c r="AD368" i="3" s="1"/>
  <c r="A369" i="3" a="1"/>
  <c r="A369" i="3" s="1"/>
  <c r="B369" i="3" a="1"/>
  <c r="B369" i="3" s="1"/>
  <c r="AD369" i="3" s="1" a="1"/>
  <c r="AD369" i="3" s="1"/>
  <c r="A370" i="3" a="1"/>
  <c r="A370" i="3" s="1"/>
  <c r="B370" i="3" a="1"/>
  <c r="B370" i="3" s="1"/>
  <c r="A371" i="3" a="1"/>
  <c r="A371" i="3" s="1"/>
  <c r="B371" i="3" a="1"/>
  <c r="B371" i="3" s="1"/>
  <c r="A372" i="3" a="1"/>
  <c r="A372" i="3" s="1"/>
  <c r="B372" i="3" a="1"/>
  <c r="B372" i="3" s="1"/>
  <c r="AD372" i="3" s="1" a="1"/>
  <c r="AD372" i="3" s="1"/>
  <c r="A373" i="3" a="1"/>
  <c r="A373" i="3" s="1"/>
  <c r="B373" i="3" a="1"/>
  <c r="B373" i="3" s="1"/>
  <c r="AE373" i="3" s="1" a="1"/>
  <c r="AE373" i="3" s="1"/>
  <c r="A374" i="3" a="1"/>
  <c r="A374" i="3" s="1"/>
  <c r="B374" i="3" a="1"/>
  <c r="B374" i="3" s="1"/>
  <c r="A375" i="3" a="1"/>
  <c r="A375" i="3" s="1"/>
  <c r="B375" i="3" a="1"/>
  <c r="B375" i="3" s="1"/>
  <c r="A376" i="3" a="1"/>
  <c r="A376" i="3" s="1"/>
  <c r="B376" i="3" a="1"/>
  <c r="B376" i="3" s="1"/>
  <c r="A377" i="3" a="1"/>
  <c r="A377" i="3" s="1"/>
  <c r="B377" i="3" a="1"/>
  <c r="B377" i="3" s="1"/>
  <c r="A378" i="3" a="1"/>
  <c r="A378" i="3" s="1"/>
  <c r="B378" i="3" a="1"/>
  <c r="B378" i="3" s="1"/>
  <c r="AD378" i="3" s="1" a="1"/>
  <c r="AD378" i="3" s="1"/>
  <c r="A379" i="3" a="1"/>
  <c r="A379" i="3" s="1"/>
  <c r="B379" i="3" a="1"/>
  <c r="B379" i="3" s="1"/>
  <c r="AW379" i="3" s="1"/>
  <c r="A380" i="3" a="1"/>
  <c r="A380" i="3" s="1"/>
  <c r="B380" i="3" a="1"/>
  <c r="B380" i="3" s="1"/>
  <c r="A381" i="3" a="1"/>
  <c r="A381" i="3" s="1"/>
  <c r="B381" i="3" a="1"/>
  <c r="B381" i="3" s="1"/>
  <c r="AD381" i="3" s="1" a="1"/>
  <c r="AD381" i="3" s="1"/>
  <c r="A382" i="3" a="1"/>
  <c r="A382" i="3" s="1"/>
  <c r="B382" i="3" a="1"/>
  <c r="B382" i="3" s="1"/>
  <c r="AD382" i="3" s="1" a="1"/>
  <c r="AD382" i="3" s="1"/>
  <c r="A383" i="3" a="1"/>
  <c r="A383" i="3" s="1"/>
  <c r="B383" i="3" a="1"/>
  <c r="B383" i="3" s="1"/>
  <c r="A384" i="3" a="1"/>
  <c r="A384" i="3" s="1"/>
  <c r="B384" i="3" a="1"/>
  <c r="B384" i="3" s="1"/>
  <c r="A385" i="3" a="1"/>
  <c r="A385" i="3" s="1"/>
  <c r="B385" i="3" a="1"/>
  <c r="B385" i="3" s="1"/>
  <c r="AW385" i="3" s="1"/>
  <c r="A386" i="3" a="1"/>
  <c r="A386" i="3" s="1"/>
  <c r="B386" i="3" a="1"/>
  <c r="B386" i="3" s="1"/>
  <c r="A387" i="3" a="1"/>
  <c r="A387" i="3" s="1"/>
  <c r="B387" i="3" a="1"/>
  <c r="B387" i="3" s="1"/>
  <c r="AD387" i="3" s="1" a="1"/>
  <c r="AD387" i="3" s="1"/>
  <c r="A388" i="3" a="1"/>
  <c r="A388" i="3" s="1"/>
  <c r="B388" i="3" a="1"/>
  <c r="B388" i="3" s="1"/>
  <c r="A389" i="3" a="1"/>
  <c r="A389" i="3" s="1"/>
  <c r="B389" i="3" a="1"/>
  <c r="B389" i="3" s="1"/>
  <c r="A390" i="3" a="1"/>
  <c r="A390" i="3" s="1"/>
  <c r="B390" i="3" a="1"/>
  <c r="B390" i="3" s="1"/>
  <c r="AD390" i="3" s="1" a="1"/>
  <c r="AD390" i="3" s="1"/>
  <c r="A391" i="3" a="1"/>
  <c r="A391" i="3" s="1"/>
  <c r="B391" i="3" a="1"/>
  <c r="B391" i="3" s="1"/>
  <c r="AW391" i="3" s="1"/>
  <c r="A392" i="3" a="1"/>
  <c r="A392" i="3" s="1"/>
  <c r="B392" i="3" a="1"/>
  <c r="B392" i="3" s="1"/>
  <c r="A393" i="3" a="1"/>
  <c r="A393" i="3" s="1"/>
  <c r="B393" i="3" a="1"/>
  <c r="B393" i="3" s="1"/>
  <c r="A394" i="3" a="1"/>
  <c r="A394" i="3" s="1"/>
  <c r="B394" i="3" a="1"/>
  <c r="B394" i="3" s="1"/>
  <c r="A395" i="3" a="1"/>
  <c r="A395" i="3" s="1"/>
  <c r="B395" i="3" a="1"/>
  <c r="B395" i="3" s="1"/>
  <c r="A396" i="3" a="1"/>
  <c r="A396" i="3" s="1"/>
  <c r="B396" i="3" a="1"/>
  <c r="B396" i="3" s="1"/>
  <c r="A397" i="3" a="1"/>
  <c r="A397" i="3" s="1"/>
  <c r="B397" i="3" a="1"/>
  <c r="B397" i="3" s="1"/>
  <c r="AW397" i="3" s="1"/>
  <c r="A398" i="3" a="1"/>
  <c r="A398" i="3" s="1"/>
  <c r="B398" i="3" a="1"/>
  <c r="B398" i="3" s="1"/>
  <c r="A399" i="3" a="1"/>
  <c r="A399" i="3" s="1"/>
  <c r="B399" i="3" a="1"/>
  <c r="B399" i="3" s="1"/>
  <c r="A400" i="3" a="1"/>
  <c r="A400" i="3" s="1"/>
  <c r="B400" i="3" a="1"/>
  <c r="B400" i="3" s="1"/>
  <c r="A401" i="3" a="1"/>
  <c r="A401" i="3" s="1"/>
  <c r="B401" i="3" a="1"/>
  <c r="B401" i="3" s="1"/>
  <c r="A402" i="3" a="1"/>
  <c r="A402" i="3" s="1"/>
  <c r="B402" i="3" a="1"/>
  <c r="B402" i="3" s="1"/>
  <c r="AD402" i="3" s="1" a="1"/>
  <c r="AD402" i="3" s="1"/>
  <c r="A403" i="3" a="1"/>
  <c r="A403" i="3" s="1"/>
  <c r="B403" i="3" a="1"/>
  <c r="B403" i="3" s="1"/>
  <c r="AW403" i="3" s="1"/>
  <c r="A404" i="3" a="1"/>
  <c r="A404" i="3" s="1"/>
  <c r="B404" i="3" a="1"/>
  <c r="B404" i="3" s="1"/>
  <c r="A405" i="3" a="1"/>
  <c r="A405" i="3" s="1"/>
  <c r="B405" i="3" a="1"/>
  <c r="B405" i="3" s="1"/>
  <c r="AD405" i="3" s="1" a="1"/>
  <c r="AD405" i="3" s="1"/>
  <c r="A406" i="3" a="1"/>
  <c r="A406" i="3" s="1"/>
  <c r="B406" i="3" a="1"/>
  <c r="B406" i="3" s="1"/>
  <c r="AD406" i="3" s="1" a="1"/>
  <c r="AD406" i="3" s="1"/>
  <c r="A407" i="3" a="1"/>
  <c r="A407" i="3" s="1"/>
  <c r="B407" i="3" a="1"/>
  <c r="B407" i="3" s="1"/>
  <c r="A408" i="3" a="1"/>
  <c r="A408" i="3" s="1"/>
  <c r="B408" i="3" a="1"/>
  <c r="B408" i="3" s="1"/>
  <c r="A409" i="3" a="1"/>
  <c r="A409" i="3" s="1"/>
  <c r="B409" i="3" a="1"/>
  <c r="B409" i="3" s="1"/>
  <c r="AW409" i="3" s="1"/>
  <c r="A410" i="3" a="1"/>
  <c r="A410" i="3" s="1"/>
  <c r="B410" i="3" a="1"/>
  <c r="B410" i="3" s="1"/>
  <c r="A411" i="3" a="1"/>
  <c r="A411" i="3" s="1"/>
  <c r="B411" i="3" a="1"/>
  <c r="B411" i="3" s="1"/>
  <c r="AD411" i="3" s="1" a="1"/>
  <c r="AD411" i="3" s="1"/>
  <c r="A412" i="3" a="1"/>
  <c r="A412" i="3" s="1"/>
  <c r="B412" i="3" a="1"/>
  <c r="B412" i="3" s="1"/>
  <c r="A413" i="3" a="1"/>
  <c r="A413" i="3" s="1"/>
  <c r="B413" i="3" a="1"/>
  <c r="B413" i="3" s="1"/>
  <c r="A414" i="3" a="1"/>
  <c r="A414" i="3" s="1"/>
  <c r="B414" i="3" a="1"/>
  <c r="B414" i="3" s="1"/>
  <c r="AD414" i="3" s="1" a="1"/>
  <c r="AD414" i="3" s="1"/>
  <c r="A415" i="3" a="1"/>
  <c r="A415" i="3" s="1"/>
  <c r="B415" i="3" a="1"/>
  <c r="B415" i="3" s="1"/>
  <c r="AW415" i="3" s="1"/>
  <c r="A416" i="3" a="1"/>
  <c r="A416" i="3" s="1"/>
  <c r="B416" i="3" a="1"/>
  <c r="B416" i="3" s="1"/>
  <c r="A417" i="3" a="1"/>
  <c r="A417" i="3" s="1"/>
  <c r="B417" i="3" a="1"/>
  <c r="B417" i="3" s="1"/>
  <c r="A418" i="3" a="1"/>
  <c r="A418" i="3" s="1"/>
  <c r="B418" i="3" a="1"/>
  <c r="B418" i="3" s="1"/>
  <c r="A419" i="3" a="1"/>
  <c r="A419" i="3" s="1"/>
  <c r="B419" i="3" a="1"/>
  <c r="B419" i="3" s="1"/>
  <c r="A420" i="3" a="1"/>
  <c r="A420" i="3" s="1"/>
  <c r="B420" i="3" a="1"/>
  <c r="B420" i="3" s="1"/>
  <c r="A421" i="3" a="1"/>
  <c r="A421" i="3" s="1"/>
  <c r="B421" i="3" a="1"/>
  <c r="B421" i="3" s="1"/>
  <c r="A422" i="3" a="1"/>
  <c r="A422" i="3" s="1"/>
  <c r="B422" i="3" a="1"/>
  <c r="B422" i="3" s="1"/>
  <c r="A423" i="3" a="1"/>
  <c r="A423" i="3" s="1"/>
  <c r="B423" i="3" a="1"/>
  <c r="B423" i="3" s="1"/>
  <c r="A424" i="3" a="1"/>
  <c r="A424" i="3" s="1"/>
  <c r="B424" i="3" a="1"/>
  <c r="B424" i="3" s="1"/>
  <c r="A425" i="3" a="1"/>
  <c r="A425" i="3" s="1"/>
  <c r="B425" i="3" a="1"/>
  <c r="B425" i="3" s="1"/>
  <c r="A426" i="3" a="1"/>
  <c r="A426" i="3" s="1"/>
  <c r="B426" i="3" a="1"/>
  <c r="B426" i="3" s="1"/>
  <c r="AD426" i="3" s="1" a="1"/>
  <c r="AD426" i="3" s="1"/>
  <c r="A427" i="3" a="1"/>
  <c r="A427" i="3" s="1"/>
  <c r="B427" i="3" a="1"/>
  <c r="B427" i="3" s="1"/>
  <c r="A428" i="3" a="1"/>
  <c r="A428" i="3" s="1"/>
  <c r="B428" i="3" a="1"/>
  <c r="B428" i="3" s="1"/>
  <c r="A429" i="3" a="1"/>
  <c r="A429" i="3" s="1"/>
  <c r="B429" i="3" a="1"/>
  <c r="B429" i="3" s="1"/>
  <c r="AD429" i="3" s="1" a="1"/>
  <c r="AD429" i="3" s="1"/>
  <c r="A430" i="3" a="1"/>
  <c r="A430" i="3" s="1"/>
  <c r="B430" i="3" a="1"/>
  <c r="B430" i="3" s="1"/>
  <c r="AD430" i="3" s="1" a="1"/>
  <c r="AD430" i="3" s="1"/>
  <c r="A431" i="3" a="1"/>
  <c r="A431" i="3" s="1"/>
  <c r="B431" i="3" a="1"/>
  <c r="B431" i="3" s="1"/>
  <c r="A432" i="3" a="1"/>
  <c r="A432" i="3" s="1"/>
  <c r="B432" i="3" a="1"/>
  <c r="B432" i="3" s="1"/>
  <c r="A433" i="3" a="1"/>
  <c r="A433" i="3" s="1"/>
  <c r="B433" i="3" a="1"/>
  <c r="B433" i="3" s="1"/>
  <c r="A434" i="3" a="1"/>
  <c r="A434" i="3" s="1"/>
  <c r="B434" i="3" a="1"/>
  <c r="B434" i="3" s="1"/>
  <c r="A435" i="3" a="1"/>
  <c r="A435" i="3" s="1"/>
  <c r="B435" i="3" a="1"/>
  <c r="B435" i="3" s="1"/>
  <c r="AD435" i="3" s="1" a="1"/>
  <c r="AD435" i="3" s="1"/>
  <c r="A436" i="3" a="1"/>
  <c r="A436" i="3" s="1"/>
  <c r="B436" i="3" a="1"/>
  <c r="B436" i="3" s="1"/>
  <c r="A437" i="3" a="1"/>
  <c r="A437" i="3" s="1"/>
  <c r="B437" i="3" a="1"/>
  <c r="B437" i="3" s="1"/>
  <c r="A438" i="3" a="1"/>
  <c r="A438" i="3" s="1"/>
  <c r="B438" i="3" a="1"/>
  <c r="B438" i="3" s="1"/>
  <c r="AD438" i="3" s="1" a="1"/>
  <c r="AD438" i="3" s="1"/>
  <c r="A439" i="3" a="1"/>
  <c r="A439" i="3" s="1"/>
  <c r="B439" i="3" a="1"/>
  <c r="B439" i="3" s="1"/>
  <c r="AW439" i="3" s="1"/>
  <c r="A440" i="3" a="1"/>
  <c r="A440" i="3" s="1"/>
  <c r="B440" i="3" a="1"/>
  <c r="B440" i="3" s="1"/>
  <c r="A441" i="3" a="1"/>
  <c r="A441" i="3" s="1"/>
  <c r="B441" i="3" a="1"/>
  <c r="B441" i="3" s="1"/>
  <c r="A442" i="3" a="1"/>
  <c r="A442" i="3" s="1"/>
  <c r="B442" i="3" a="1"/>
  <c r="B442" i="3" s="1"/>
  <c r="A443" i="3" a="1"/>
  <c r="A443" i="3" s="1"/>
  <c r="B443" i="3" a="1"/>
  <c r="B443" i="3" s="1"/>
  <c r="A444" i="3" a="1"/>
  <c r="A444" i="3" s="1"/>
  <c r="B444" i="3" a="1"/>
  <c r="B444" i="3" s="1"/>
  <c r="A445" i="3" a="1"/>
  <c r="A445" i="3" s="1"/>
  <c r="B445" i="3" a="1"/>
  <c r="B445" i="3" s="1"/>
  <c r="AW445" i="3" s="1"/>
  <c r="A446" i="3" a="1"/>
  <c r="A446" i="3" s="1"/>
  <c r="B446" i="3" a="1"/>
  <c r="B446" i="3" s="1"/>
  <c r="A447" i="3" a="1"/>
  <c r="A447" i="3" s="1"/>
  <c r="B447" i="3" a="1"/>
  <c r="B447" i="3" s="1"/>
  <c r="A448" i="3" a="1"/>
  <c r="A448" i="3" s="1"/>
  <c r="B448" i="3" a="1"/>
  <c r="B448" i="3" s="1"/>
  <c r="A449" i="3" a="1"/>
  <c r="A449" i="3" s="1"/>
  <c r="B449" i="3" a="1"/>
  <c r="B449" i="3" s="1"/>
  <c r="A450" i="3" a="1"/>
  <c r="A450" i="3" s="1"/>
  <c r="B450" i="3" a="1"/>
  <c r="B450" i="3" s="1"/>
  <c r="AD450" i="3" s="1" a="1"/>
  <c r="AD450" i="3" s="1"/>
  <c r="A451" i="3" a="1"/>
  <c r="A451" i="3" s="1"/>
  <c r="B451" i="3" a="1"/>
  <c r="B451" i="3" s="1"/>
  <c r="AW451" i="3" s="1"/>
  <c r="A452" i="3" a="1"/>
  <c r="A452" i="3" s="1"/>
  <c r="B452" i="3" a="1"/>
  <c r="B452" i="3" s="1"/>
  <c r="A453" i="3" a="1"/>
  <c r="A453" i="3" s="1"/>
  <c r="B453" i="3" a="1"/>
  <c r="B453" i="3" s="1"/>
  <c r="AD453" i="3" s="1" a="1"/>
  <c r="AD453" i="3" s="1"/>
  <c r="A454" i="3" a="1"/>
  <c r="A454" i="3" s="1"/>
  <c r="B454" i="3" a="1"/>
  <c r="B454" i="3" s="1"/>
  <c r="AD454" i="3" s="1" a="1"/>
  <c r="AD454" i="3" s="1"/>
  <c r="A455" i="3" a="1"/>
  <c r="A455" i="3" s="1"/>
  <c r="B455" i="3" a="1"/>
  <c r="B455" i="3" s="1"/>
  <c r="A456" i="3" a="1"/>
  <c r="A456" i="3" s="1"/>
  <c r="B456" i="3" a="1"/>
  <c r="B456" i="3" s="1"/>
  <c r="A457" i="3" a="1"/>
  <c r="A457" i="3" s="1"/>
  <c r="B457" i="3" a="1"/>
  <c r="B457" i="3" s="1"/>
  <c r="AW457" i="3" s="1"/>
  <c r="A458" i="3" a="1"/>
  <c r="A458" i="3" s="1"/>
  <c r="B458" i="3" a="1"/>
  <c r="B458" i="3" s="1"/>
  <c r="A459" i="3" a="1"/>
  <c r="A459" i="3" s="1"/>
  <c r="B459" i="3" a="1"/>
  <c r="B459" i="3" s="1"/>
  <c r="AD459" i="3" s="1" a="1"/>
  <c r="AD459" i="3" s="1"/>
  <c r="A460" i="3" a="1"/>
  <c r="A460" i="3" s="1"/>
  <c r="B460" i="3" a="1"/>
  <c r="B460" i="3" s="1"/>
  <c r="A461" i="3" a="1"/>
  <c r="A461" i="3" s="1"/>
  <c r="B461" i="3" a="1"/>
  <c r="B461" i="3" s="1"/>
  <c r="A462" i="3" a="1"/>
  <c r="A462" i="3" s="1"/>
  <c r="B462" i="3" a="1"/>
  <c r="B462" i="3" s="1"/>
  <c r="AD462" i="3" s="1" a="1"/>
  <c r="AD462" i="3" s="1"/>
  <c r="A463" i="3" a="1"/>
  <c r="A463" i="3" s="1"/>
  <c r="B463" i="3" a="1"/>
  <c r="B463" i="3" s="1"/>
  <c r="AW463" i="3" s="1"/>
  <c r="A464" i="3" a="1"/>
  <c r="A464" i="3" s="1"/>
  <c r="B464" i="3" a="1"/>
  <c r="B464" i="3" s="1"/>
  <c r="A465" i="3" a="1"/>
  <c r="A465" i="3" s="1"/>
  <c r="B465" i="3" a="1"/>
  <c r="B465" i="3" s="1"/>
  <c r="A466" i="3" a="1"/>
  <c r="A466" i="3" s="1"/>
  <c r="B466" i="3" a="1"/>
  <c r="B466" i="3" s="1"/>
  <c r="A467" i="3" a="1"/>
  <c r="A467" i="3" s="1"/>
  <c r="B467" i="3" a="1"/>
  <c r="B467" i="3" s="1"/>
  <c r="A468" i="3" a="1"/>
  <c r="A468" i="3" s="1"/>
  <c r="B468" i="3" a="1"/>
  <c r="B468" i="3" s="1"/>
  <c r="A469" i="3" a="1"/>
  <c r="A469" i="3" s="1"/>
  <c r="B469" i="3" a="1"/>
  <c r="B469" i="3" s="1"/>
  <c r="AW469" i="3" s="1"/>
  <c r="A470" i="3" a="1"/>
  <c r="A470" i="3" s="1"/>
  <c r="B470" i="3" a="1"/>
  <c r="B470" i="3" s="1"/>
  <c r="A471" i="3" a="1"/>
  <c r="A471" i="3" s="1"/>
  <c r="B471" i="3" a="1"/>
  <c r="B471" i="3" s="1"/>
  <c r="A472" i="3" a="1"/>
  <c r="A472" i="3" s="1"/>
  <c r="B472" i="3" a="1"/>
  <c r="B472" i="3" s="1"/>
  <c r="A473" i="3" a="1"/>
  <c r="A473" i="3" s="1"/>
  <c r="B473" i="3" a="1"/>
  <c r="B473" i="3" s="1"/>
  <c r="A474" i="3" a="1"/>
  <c r="A474" i="3" s="1"/>
  <c r="B474" i="3" a="1"/>
  <c r="B474" i="3" s="1"/>
  <c r="A475" i="3" a="1"/>
  <c r="A475" i="3" s="1"/>
  <c r="B475" i="3" a="1"/>
  <c r="B475" i="3" s="1"/>
  <c r="AW475" i="3" s="1"/>
  <c r="A476" i="3" a="1"/>
  <c r="A476" i="3" s="1"/>
  <c r="B476" i="3" a="1"/>
  <c r="B476" i="3" s="1"/>
  <c r="A477" i="3" a="1"/>
  <c r="A477" i="3" s="1"/>
  <c r="B477" i="3" a="1"/>
  <c r="B477" i="3" s="1"/>
  <c r="A478" i="3" a="1"/>
  <c r="A478" i="3" s="1"/>
  <c r="B478" i="3" a="1"/>
  <c r="B478" i="3" s="1"/>
  <c r="A479" i="3" a="1"/>
  <c r="A479" i="3" s="1"/>
  <c r="B479" i="3" a="1"/>
  <c r="B479" i="3" s="1"/>
  <c r="A480" i="3" a="1"/>
  <c r="A480" i="3" s="1"/>
  <c r="B480" i="3" a="1"/>
  <c r="B480" i="3" s="1"/>
  <c r="A481" i="3" a="1"/>
  <c r="A481" i="3" s="1"/>
  <c r="B481" i="3" a="1"/>
  <c r="B481" i="3" s="1"/>
  <c r="AW481" i="3" s="1"/>
  <c r="A482" i="3" a="1"/>
  <c r="A482" i="3" s="1"/>
  <c r="B482" i="3" a="1"/>
  <c r="B482" i="3" s="1"/>
  <c r="A483" i="3" a="1"/>
  <c r="A483" i="3" s="1"/>
  <c r="B483" i="3" a="1"/>
  <c r="B483" i="3" s="1"/>
  <c r="AD483" i="3" s="1" a="1"/>
  <c r="AD483" i="3" s="1"/>
  <c r="A484" i="3" a="1"/>
  <c r="A484" i="3" s="1"/>
  <c r="B484" i="3" a="1"/>
  <c r="B484" i="3" s="1"/>
  <c r="AD484" i="3" s="1" a="1"/>
  <c r="AD484" i="3" s="1"/>
  <c r="A485" i="3" a="1"/>
  <c r="A485" i="3" s="1"/>
  <c r="B485" i="3" a="1"/>
  <c r="B485" i="3" s="1"/>
  <c r="AD485" i="3" s="1" a="1"/>
  <c r="AD485" i="3" s="1"/>
  <c r="A486" i="3" a="1"/>
  <c r="A486" i="3" s="1"/>
  <c r="B486" i="3" a="1"/>
  <c r="B486" i="3" s="1"/>
  <c r="A487" i="3" a="1"/>
  <c r="A487" i="3" s="1"/>
  <c r="B487" i="3" a="1"/>
  <c r="B487" i="3" s="1"/>
  <c r="AW487" i="3" s="1"/>
  <c r="A488" i="3" a="1"/>
  <c r="A488" i="3" s="1"/>
  <c r="B488" i="3" a="1"/>
  <c r="B488" i="3" s="1"/>
  <c r="A489" i="3" a="1"/>
  <c r="A489" i="3" s="1"/>
  <c r="B489" i="3" a="1"/>
  <c r="B489" i="3" s="1"/>
  <c r="AD489" i="3" s="1" a="1"/>
  <c r="AD489" i="3" s="1"/>
  <c r="A490" i="3" a="1"/>
  <c r="A490" i="3" s="1"/>
  <c r="B490" i="3" a="1"/>
  <c r="B490" i="3" s="1"/>
  <c r="A491" i="3" a="1"/>
  <c r="A491" i="3" s="1"/>
  <c r="B491" i="3" a="1"/>
  <c r="B491" i="3" s="1"/>
  <c r="A492" i="3" a="1"/>
  <c r="A492" i="3" s="1"/>
  <c r="B492" i="3" a="1"/>
  <c r="B492" i="3" s="1"/>
  <c r="A493" i="3" a="1"/>
  <c r="A493" i="3" s="1"/>
  <c r="B493" i="3" a="1"/>
  <c r="B493" i="3" s="1"/>
  <c r="A494" i="3" a="1"/>
  <c r="A494" i="3" s="1"/>
  <c r="B494" i="3" a="1"/>
  <c r="B494" i="3" s="1"/>
  <c r="A495" i="3" a="1"/>
  <c r="A495" i="3" s="1"/>
  <c r="B495" i="3" a="1"/>
  <c r="B495" i="3" s="1"/>
  <c r="AD495" i="3" s="1" a="1"/>
  <c r="AD495" i="3" s="1"/>
  <c r="A496" i="3" a="1"/>
  <c r="A496" i="3" s="1"/>
  <c r="B496" i="3" a="1"/>
  <c r="B496" i="3" s="1"/>
  <c r="A497" i="3" a="1"/>
  <c r="A497" i="3" s="1"/>
  <c r="B497" i="3" a="1"/>
  <c r="B497" i="3" s="1"/>
  <c r="A498" i="3" a="1"/>
  <c r="A498" i="3" s="1"/>
  <c r="B498" i="3" a="1"/>
  <c r="B498" i="3" s="1"/>
  <c r="A499" i="3" a="1"/>
  <c r="A499" i="3" s="1"/>
  <c r="B499" i="3" a="1"/>
  <c r="B499" i="3" s="1"/>
  <c r="A500" i="3" a="1"/>
  <c r="A500" i="3" s="1"/>
  <c r="B500" i="3" a="1"/>
  <c r="B500" i="3" s="1"/>
  <c r="A501" i="3" a="1"/>
  <c r="A501" i="3" s="1"/>
  <c r="B501" i="3" a="1"/>
  <c r="B501" i="3" s="1"/>
  <c r="A502" i="3" a="1"/>
  <c r="A502" i="3" s="1"/>
  <c r="B502" i="3" a="1"/>
  <c r="B502" i="3" s="1"/>
  <c r="A503" i="3" a="1"/>
  <c r="A503" i="3" s="1"/>
  <c r="B503" i="3" a="1"/>
  <c r="B503" i="3" s="1"/>
  <c r="A504" i="3" a="1"/>
  <c r="A504" i="3" s="1"/>
  <c r="B504" i="3" a="1"/>
  <c r="B504" i="3" s="1"/>
  <c r="A505" i="3" a="1"/>
  <c r="A505" i="3" s="1"/>
  <c r="B505" i="3" a="1"/>
  <c r="B505" i="3" s="1"/>
  <c r="A506" i="3" a="1"/>
  <c r="A506" i="3" s="1"/>
  <c r="B506" i="3" a="1"/>
  <c r="B506" i="3" s="1"/>
  <c r="A507" i="3" a="1"/>
  <c r="A507" i="3" s="1"/>
  <c r="B507" i="3" a="1"/>
  <c r="B507" i="3" s="1"/>
  <c r="A508" i="3" a="1"/>
  <c r="A508" i="3" s="1"/>
  <c r="B508" i="3" a="1"/>
  <c r="B508" i="3" s="1"/>
  <c r="A509" i="3" a="1"/>
  <c r="A509" i="3" s="1"/>
  <c r="B509" i="3" a="1"/>
  <c r="B509" i="3" s="1"/>
  <c r="A510" i="3" a="1"/>
  <c r="A510" i="3" s="1"/>
  <c r="B510" i="3" a="1"/>
  <c r="B510" i="3" s="1"/>
  <c r="A511" i="3" a="1"/>
  <c r="A511" i="3" s="1"/>
  <c r="B511" i="3" a="1"/>
  <c r="B511" i="3" s="1"/>
  <c r="AW511" i="3" s="1"/>
  <c r="A512" i="3" a="1"/>
  <c r="A512" i="3" s="1"/>
  <c r="B512" i="3" a="1"/>
  <c r="B512" i="3" s="1"/>
  <c r="A513" i="3" a="1"/>
  <c r="A513" i="3" s="1"/>
  <c r="B513" i="3" a="1"/>
  <c r="B513" i="3" s="1"/>
  <c r="A514" i="3" a="1"/>
  <c r="A514" i="3" s="1"/>
  <c r="B514" i="3" a="1"/>
  <c r="B514" i="3" s="1"/>
  <c r="A515" i="3" a="1"/>
  <c r="A515" i="3" s="1"/>
  <c r="B515" i="3" a="1"/>
  <c r="B515" i="3" s="1"/>
  <c r="A516" i="3" a="1"/>
  <c r="A516" i="3" s="1"/>
  <c r="B516" i="3" a="1"/>
  <c r="B516" i="3" s="1"/>
  <c r="A517" i="3" a="1"/>
  <c r="A517" i="3" s="1"/>
  <c r="B517" i="3" a="1"/>
  <c r="B517" i="3" s="1"/>
  <c r="AW517" i="3" s="1"/>
  <c r="A518" i="3" a="1"/>
  <c r="A518" i="3" s="1"/>
  <c r="B518" i="3" a="1"/>
  <c r="B518" i="3" s="1"/>
  <c r="A519" i="3" a="1"/>
  <c r="A519" i="3" s="1"/>
  <c r="B519" i="3" a="1"/>
  <c r="B519" i="3" s="1"/>
  <c r="AD519" i="3" s="1" a="1"/>
  <c r="AD519" i="3" s="1"/>
  <c r="A520" i="3" a="1"/>
  <c r="A520" i="3" s="1"/>
  <c r="B520" i="3" a="1"/>
  <c r="B520" i="3" s="1"/>
  <c r="AD520" i="3" s="1" a="1"/>
  <c r="AD520" i="3" s="1"/>
  <c r="A521" i="3" a="1"/>
  <c r="A521" i="3" s="1"/>
  <c r="B521" i="3" a="1"/>
  <c r="B521" i="3" s="1"/>
  <c r="AD521" i="3" s="1" a="1"/>
  <c r="AD521" i="3" s="1"/>
  <c r="A522" i="3" a="1"/>
  <c r="A522" i="3" s="1"/>
  <c r="B522" i="3" a="1"/>
  <c r="B522" i="3" s="1"/>
  <c r="A523" i="3" a="1"/>
  <c r="A523" i="3" s="1"/>
  <c r="B523" i="3" a="1"/>
  <c r="B523" i="3" s="1"/>
  <c r="AW523" i="3" s="1"/>
  <c r="A524" i="3" a="1"/>
  <c r="A524" i="3" s="1"/>
  <c r="B524" i="3" a="1"/>
  <c r="B524" i="3" s="1"/>
  <c r="A525" i="3" a="1"/>
  <c r="A525" i="3" s="1"/>
  <c r="B525" i="3" a="1"/>
  <c r="B525" i="3" s="1"/>
  <c r="AD525" i="3" s="1" a="1"/>
  <c r="AD525" i="3" s="1"/>
  <c r="A526" i="3" a="1"/>
  <c r="A526" i="3" s="1"/>
  <c r="B526" i="3" a="1"/>
  <c r="B526" i="3" s="1"/>
  <c r="A527" i="3" a="1"/>
  <c r="A527" i="3" s="1"/>
  <c r="B527" i="3" a="1"/>
  <c r="B527" i="3" s="1"/>
  <c r="A528" i="3" a="1"/>
  <c r="A528" i="3" s="1"/>
  <c r="B528" i="3" a="1"/>
  <c r="B528" i="3" s="1"/>
  <c r="A529" i="3" a="1"/>
  <c r="A529" i="3" s="1"/>
  <c r="B529" i="3" a="1"/>
  <c r="B529" i="3" s="1"/>
  <c r="AW529" i="3" s="1"/>
  <c r="A530" i="3" a="1"/>
  <c r="A530" i="3" s="1"/>
  <c r="B530" i="3" a="1"/>
  <c r="B530" i="3" s="1"/>
  <c r="A531" i="3" a="1"/>
  <c r="A531" i="3" s="1"/>
  <c r="B531" i="3" a="1"/>
  <c r="B531" i="3" s="1"/>
  <c r="AD531" i="3" s="1" a="1"/>
  <c r="AD531" i="3" s="1"/>
  <c r="A532" i="3" a="1"/>
  <c r="A532" i="3" s="1"/>
  <c r="B532" i="3" a="1"/>
  <c r="B532" i="3" s="1"/>
  <c r="A533" i="3" a="1"/>
  <c r="A533" i="3" s="1"/>
  <c r="B533" i="3" a="1"/>
  <c r="B533" i="3" s="1"/>
  <c r="A534" i="3" a="1"/>
  <c r="A534" i="3" s="1"/>
  <c r="B534" i="3" a="1"/>
  <c r="B534" i="3" s="1"/>
  <c r="A535" i="3" a="1"/>
  <c r="A535" i="3" s="1"/>
  <c r="B535" i="3" a="1"/>
  <c r="B535" i="3" s="1"/>
  <c r="AW535" i="3" s="1"/>
  <c r="A536" i="3" a="1"/>
  <c r="A536" i="3" s="1"/>
  <c r="B536" i="3" a="1"/>
  <c r="B536" i="3" s="1"/>
  <c r="A537" i="3" a="1"/>
  <c r="A537" i="3" s="1"/>
  <c r="B537" i="3" a="1"/>
  <c r="B537" i="3" s="1"/>
  <c r="A538" i="3" a="1"/>
  <c r="A538" i="3" s="1"/>
  <c r="B538" i="3" a="1"/>
  <c r="B538" i="3" s="1"/>
  <c r="A539" i="3" a="1"/>
  <c r="A539" i="3" s="1"/>
  <c r="B539" i="3" a="1"/>
  <c r="B539" i="3" s="1"/>
  <c r="A540" i="3" a="1"/>
  <c r="A540" i="3" s="1"/>
  <c r="B540" i="3" a="1"/>
  <c r="B540" i="3" s="1"/>
  <c r="A541" i="3" a="1"/>
  <c r="A541" i="3" s="1"/>
  <c r="B541" i="3" a="1"/>
  <c r="B541" i="3" s="1"/>
  <c r="AW541" i="3" s="1"/>
  <c r="A542" i="3" a="1"/>
  <c r="A542" i="3" s="1"/>
  <c r="B542" i="3" a="1"/>
  <c r="B542" i="3" s="1"/>
  <c r="A543" i="3" a="1"/>
  <c r="A543" i="3" s="1"/>
  <c r="B543" i="3" a="1"/>
  <c r="B543" i="3" s="1"/>
  <c r="A544" i="3" a="1"/>
  <c r="A544" i="3" s="1"/>
  <c r="B544" i="3" a="1"/>
  <c r="B544" i="3" s="1"/>
  <c r="A545" i="3" a="1"/>
  <c r="A545" i="3" s="1"/>
  <c r="B545" i="3" a="1"/>
  <c r="B545" i="3" s="1"/>
  <c r="A546" i="3" a="1"/>
  <c r="A546" i="3" s="1"/>
  <c r="B546" i="3" a="1"/>
  <c r="B546" i="3" s="1"/>
  <c r="A547" i="3" a="1"/>
  <c r="A547" i="3" s="1"/>
  <c r="B547" i="3" a="1"/>
  <c r="B547" i="3" s="1"/>
  <c r="AW547" i="3" s="1"/>
  <c r="A548" i="3" a="1"/>
  <c r="A548" i="3" s="1"/>
  <c r="B548" i="3" a="1"/>
  <c r="B548" i="3" s="1"/>
  <c r="A549" i="3" a="1"/>
  <c r="A549" i="3" s="1"/>
  <c r="B549" i="3" a="1"/>
  <c r="B549" i="3" s="1"/>
  <c r="A550" i="3" a="1"/>
  <c r="A550" i="3" s="1"/>
  <c r="B550" i="3" a="1"/>
  <c r="B550" i="3" s="1"/>
  <c r="A551" i="3" a="1"/>
  <c r="A551" i="3" s="1"/>
  <c r="B551" i="3" a="1"/>
  <c r="B551" i="3" s="1"/>
  <c r="A552" i="3" a="1"/>
  <c r="A552" i="3" s="1"/>
  <c r="B552" i="3" a="1"/>
  <c r="B552" i="3" s="1"/>
  <c r="A553" i="3" a="1"/>
  <c r="A553" i="3" s="1"/>
  <c r="B553" i="3" a="1"/>
  <c r="B553" i="3" s="1"/>
  <c r="AW553" i="3" s="1"/>
  <c r="A554" i="3" a="1"/>
  <c r="A554" i="3" s="1"/>
  <c r="B554" i="3" a="1"/>
  <c r="B554" i="3" s="1"/>
  <c r="A555" i="3" a="1"/>
  <c r="A555" i="3" s="1"/>
  <c r="B555" i="3" a="1"/>
  <c r="B555" i="3" s="1"/>
  <c r="AD555" i="3" s="1" a="1"/>
  <c r="AD555" i="3" s="1"/>
  <c r="A556" i="3" a="1"/>
  <c r="A556" i="3" s="1"/>
  <c r="B556" i="3" a="1"/>
  <c r="B556" i="3" s="1"/>
  <c r="AD556" i="3" s="1" a="1"/>
  <c r="AD556" i="3" s="1"/>
  <c r="A557" i="3" a="1"/>
  <c r="A557" i="3" s="1"/>
  <c r="B557" i="3" a="1"/>
  <c r="B557" i="3" s="1"/>
  <c r="AD557" i="3" s="1" a="1"/>
  <c r="AD557" i="3" s="1"/>
  <c r="A558" i="3" a="1"/>
  <c r="A558" i="3" s="1"/>
  <c r="B558" i="3" a="1"/>
  <c r="B558" i="3" s="1"/>
  <c r="A559" i="3" a="1"/>
  <c r="A559" i="3" s="1"/>
  <c r="B559" i="3" a="1"/>
  <c r="B559" i="3" s="1"/>
  <c r="AW559" i="3" s="1"/>
  <c r="A560" i="3" a="1"/>
  <c r="A560" i="3" s="1"/>
  <c r="B560" i="3" a="1"/>
  <c r="B560" i="3" s="1"/>
  <c r="A561" i="3" a="1"/>
  <c r="A561" i="3" s="1"/>
  <c r="B561" i="3" a="1"/>
  <c r="B561" i="3" s="1"/>
  <c r="AD561" i="3" s="1" a="1"/>
  <c r="AD561" i="3" s="1"/>
  <c r="A562" i="3" a="1"/>
  <c r="A562" i="3" s="1"/>
  <c r="B562" i="3" a="1"/>
  <c r="B562" i="3" s="1"/>
  <c r="A563" i="3" a="1"/>
  <c r="A563" i="3" s="1"/>
  <c r="B563" i="3" a="1"/>
  <c r="B563" i="3" s="1"/>
  <c r="A564" i="3" a="1"/>
  <c r="A564" i="3" s="1"/>
  <c r="B564" i="3" a="1"/>
  <c r="B564" i="3" s="1"/>
  <c r="A565" i="3" a="1"/>
  <c r="A565" i="3" s="1"/>
  <c r="B565" i="3" a="1"/>
  <c r="B565" i="3" s="1"/>
  <c r="A566" i="3" a="1"/>
  <c r="A566" i="3" s="1"/>
  <c r="B566" i="3" a="1"/>
  <c r="B566" i="3" s="1"/>
  <c r="A567" i="3" a="1"/>
  <c r="A567" i="3" s="1"/>
  <c r="B567" i="3" a="1"/>
  <c r="B567" i="3" s="1"/>
  <c r="AD567" i="3" s="1" a="1"/>
  <c r="AD567" i="3" s="1"/>
  <c r="A568" i="3" a="1"/>
  <c r="A568" i="3" s="1"/>
  <c r="B568" i="3" a="1"/>
  <c r="B568" i="3" s="1"/>
  <c r="A569" i="3" a="1"/>
  <c r="A569" i="3" s="1"/>
  <c r="B569" i="3" a="1"/>
  <c r="B569" i="3" s="1"/>
  <c r="A570" i="3" a="1"/>
  <c r="A570" i="3" s="1"/>
  <c r="B570" i="3" a="1"/>
  <c r="B570" i="3" s="1"/>
  <c r="A571" i="3" a="1"/>
  <c r="A571" i="3" s="1"/>
  <c r="B571" i="3" a="1"/>
  <c r="B571" i="3" s="1"/>
  <c r="A572" i="3" a="1"/>
  <c r="A572" i="3" s="1"/>
  <c r="B572" i="3" a="1"/>
  <c r="B572" i="3" s="1"/>
  <c r="A573" i="3" a="1"/>
  <c r="A573" i="3" s="1"/>
  <c r="B573" i="3" a="1"/>
  <c r="B573" i="3" s="1"/>
  <c r="A574" i="3" a="1"/>
  <c r="A574" i="3" s="1"/>
  <c r="B574" i="3" a="1"/>
  <c r="B574" i="3" s="1"/>
  <c r="A575" i="3" a="1"/>
  <c r="A575" i="3" s="1"/>
  <c r="B575" i="3" a="1"/>
  <c r="B575" i="3" s="1"/>
  <c r="A576" i="3" a="1"/>
  <c r="A576" i="3" s="1"/>
  <c r="B576" i="3" a="1"/>
  <c r="B576" i="3" s="1"/>
  <c r="A577" i="3" a="1"/>
  <c r="A577" i="3" s="1"/>
  <c r="B577" i="3" a="1"/>
  <c r="B577" i="3" s="1"/>
  <c r="A578" i="3" a="1"/>
  <c r="A578" i="3" s="1"/>
  <c r="B578" i="3" a="1"/>
  <c r="B578" i="3" s="1"/>
  <c r="A579" i="3" a="1"/>
  <c r="A579" i="3" s="1"/>
  <c r="B579" i="3" a="1"/>
  <c r="B579" i="3" s="1"/>
  <c r="A580" i="3" a="1"/>
  <c r="A580" i="3" s="1"/>
  <c r="B580" i="3" a="1"/>
  <c r="B580" i="3" s="1"/>
  <c r="A581" i="3" a="1"/>
  <c r="A581" i="3" s="1"/>
  <c r="B581" i="3" a="1"/>
  <c r="B581" i="3" s="1"/>
  <c r="A582" i="3" a="1"/>
  <c r="A582" i="3" s="1"/>
  <c r="B582" i="3" a="1"/>
  <c r="B582" i="3" s="1"/>
  <c r="A583" i="3" a="1"/>
  <c r="A583" i="3" s="1"/>
  <c r="B583" i="3" a="1"/>
  <c r="B583" i="3" s="1"/>
  <c r="AW583" i="3" s="1"/>
  <c r="A584" i="3" a="1"/>
  <c r="A584" i="3" s="1"/>
  <c r="B584" i="3" a="1"/>
  <c r="B584" i="3" s="1"/>
  <c r="A585" i="3" a="1"/>
  <c r="A585" i="3" s="1"/>
  <c r="B585" i="3" a="1"/>
  <c r="B585" i="3" s="1"/>
  <c r="A586" i="3" a="1"/>
  <c r="A586" i="3" s="1"/>
  <c r="B586" i="3" a="1"/>
  <c r="B586" i="3" s="1"/>
  <c r="A587" i="3" a="1"/>
  <c r="A587" i="3" s="1"/>
  <c r="B587" i="3" a="1"/>
  <c r="B587" i="3" s="1"/>
  <c r="A588" i="3" a="1"/>
  <c r="A588" i="3" s="1"/>
  <c r="B588" i="3" a="1"/>
  <c r="B588" i="3" s="1"/>
  <c r="A589" i="3" a="1"/>
  <c r="A589" i="3" s="1"/>
  <c r="B589" i="3" a="1"/>
  <c r="B589" i="3" s="1"/>
  <c r="AE589" i="3" s="1" a="1"/>
  <c r="AE589" i="3" s="1"/>
  <c r="A590" i="3" a="1"/>
  <c r="A590" i="3" s="1"/>
  <c r="B590" i="3" a="1"/>
  <c r="B590" i="3" s="1"/>
  <c r="AD590" i="3" s="1" a="1"/>
  <c r="AD590" i="3" s="1"/>
  <c r="A591" i="3" a="1"/>
  <c r="A591" i="3" s="1"/>
  <c r="B591" i="3" a="1"/>
  <c r="B591" i="3" s="1"/>
  <c r="AD591" i="3" s="1" a="1"/>
  <c r="AD591" i="3" s="1"/>
  <c r="A592" i="3" a="1"/>
  <c r="A592" i="3" s="1"/>
  <c r="B592" i="3" a="1"/>
  <c r="B592" i="3" s="1"/>
  <c r="A593" i="3" a="1"/>
  <c r="A593" i="3" s="1"/>
  <c r="B593" i="3" a="1"/>
  <c r="B593" i="3" s="1"/>
  <c r="A594" i="3" a="1"/>
  <c r="A594" i="3" s="1"/>
  <c r="B594" i="3" a="1"/>
  <c r="B594" i="3" s="1"/>
  <c r="A595" i="3" a="1"/>
  <c r="A595" i="3" s="1"/>
  <c r="B595" i="3" a="1"/>
  <c r="B595" i="3" s="1"/>
  <c r="AE595" i="3" s="1" a="1"/>
  <c r="AE595" i="3" s="1"/>
  <c r="A596" i="3" a="1"/>
  <c r="A596" i="3" s="1"/>
  <c r="B596" i="3" a="1"/>
  <c r="B596" i="3" s="1"/>
  <c r="A597" i="3" a="1"/>
  <c r="A597" i="3" s="1"/>
  <c r="B597" i="3" a="1"/>
  <c r="B597" i="3" s="1"/>
  <c r="A598" i="3" a="1"/>
  <c r="A598" i="3" s="1"/>
  <c r="B598" i="3" a="1"/>
  <c r="B598" i="3" s="1"/>
  <c r="A599" i="3" a="1"/>
  <c r="A599" i="3" s="1"/>
  <c r="B599" i="3" a="1"/>
  <c r="B599" i="3" s="1"/>
  <c r="A600" i="3" a="1"/>
  <c r="A600" i="3" s="1"/>
  <c r="B600" i="3" a="1"/>
  <c r="B600" i="3" s="1"/>
  <c r="A601" i="3" a="1"/>
  <c r="A601" i="3" s="1"/>
  <c r="B601" i="3" a="1"/>
  <c r="B601" i="3" s="1"/>
  <c r="AE601" i="3" s="1" a="1"/>
  <c r="AE601" i="3" s="1"/>
  <c r="A602" i="3" a="1"/>
  <c r="A602" i="3" s="1"/>
  <c r="B602" i="3" a="1"/>
  <c r="B602" i="3" s="1"/>
  <c r="AD602" i="3" s="1" a="1"/>
  <c r="AD602" i="3" s="1"/>
  <c r="A603" i="3" a="1"/>
  <c r="A603" i="3" s="1"/>
  <c r="B603" i="3" a="1"/>
  <c r="B603" i="3" s="1"/>
  <c r="A604" i="3" a="1"/>
  <c r="A604" i="3" s="1"/>
  <c r="B604" i="3" a="1"/>
  <c r="B604" i="3" s="1"/>
  <c r="A605" i="3" a="1"/>
  <c r="A605" i="3" s="1"/>
  <c r="B605" i="3" a="1"/>
  <c r="B605" i="3" s="1"/>
  <c r="A606" i="3" a="1"/>
  <c r="A606" i="3" s="1"/>
  <c r="B606" i="3" a="1"/>
  <c r="B606" i="3" s="1"/>
  <c r="AD606" i="3" s="1" a="1"/>
  <c r="AD606" i="3" s="1"/>
  <c r="A607" i="3" a="1"/>
  <c r="A607" i="3" s="1"/>
  <c r="B607" i="3" a="1"/>
  <c r="B607" i="3" s="1"/>
  <c r="AW607" i="3" s="1"/>
  <c r="A608" i="3" a="1"/>
  <c r="A608" i="3" s="1"/>
  <c r="B608" i="3" a="1"/>
  <c r="B608" i="3" s="1"/>
  <c r="A609" i="3" a="1"/>
  <c r="A609" i="3" s="1"/>
  <c r="B609" i="3" a="1"/>
  <c r="B609" i="3" s="1"/>
  <c r="A610" i="3" a="1"/>
  <c r="A610" i="3" s="1"/>
  <c r="B610" i="3" a="1"/>
  <c r="B610" i="3" s="1"/>
  <c r="A611" i="3" a="1"/>
  <c r="A611" i="3" s="1"/>
  <c r="B611" i="3" a="1"/>
  <c r="B611" i="3" s="1"/>
  <c r="A612" i="3" a="1"/>
  <c r="A612" i="3" s="1"/>
  <c r="B612" i="3" a="1"/>
  <c r="B612" i="3" s="1"/>
  <c r="AD612" i="3" s="1" a="1"/>
  <c r="AD612" i="3" s="1"/>
  <c r="A613" i="3" a="1"/>
  <c r="A613" i="3" s="1"/>
  <c r="B613" i="3" a="1"/>
  <c r="B613" i="3" s="1"/>
  <c r="AW613" i="3" s="1"/>
  <c r="A614" i="3" a="1"/>
  <c r="A614" i="3" s="1"/>
  <c r="B614" i="3" a="1"/>
  <c r="B614" i="3" s="1"/>
  <c r="A615" i="3" a="1"/>
  <c r="A615" i="3" s="1"/>
  <c r="B615" i="3" a="1"/>
  <c r="B615" i="3" s="1"/>
  <c r="A616" i="3" a="1"/>
  <c r="A616" i="3" s="1"/>
  <c r="B616" i="3" a="1"/>
  <c r="B616" i="3" s="1"/>
  <c r="A617" i="3" a="1"/>
  <c r="A617" i="3" s="1"/>
  <c r="B617" i="3" a="1"/>
  <c r="B617" i="3" s="1"/>
  <c r="A618" i="3" a="1"/>
  <c r="A618" i="3" s="1"/>
  <c r="B618" i="3" a="1"/>
  <c r="B618" i="3" s="1"/>
  <c r="A619" i="3" a="1"/>
  <c r="A619" i="3" s="1"/>
  <c r="B619" i="3" a="1"/>
  <c r="B619" i="3" s="1"/>
  <c r="A620" i="3" a="1"/>
  <c r="A620" i="3" s="1"/>
  <c r="B620" i="3" a="1"/>
  <c r="B620" i="3" s="1"/>
  <c r="A621" i="3" a="1"/>
  <c r="A621" i="3" s="1"/>
  <c r="B621" i="3" a="1"/>
  <c r="B621" i="3" s="1"/>
  <c r="AD621" i="3" s="1" a="1"/>
  <c r="AD621" i="3" s="1"/>
  <c r="A622" i="3" a="1"/>
  <c r="A622" i="3" s="1"/>
  <c r="B622" i="3" a="1"/>
  <c r="B622" i="3" s="1"/>
  <c r="AD622" i="3" s="1" a="1"/>
  <c r="AD622" i="3" s="1"/>
  <c r="A623" i="3" a="1"/>
  <c r="A623" i="3" s="1"/>
  <c r="B623" i="3" a="1"/>
  <c r="B623" i="3" s="1"/>
  <c r="A624" i="3" a="1"/>
  <c r="A624" i="3" s="1"/>
  <c r="B624" i="3" a="1"/>
  <c r="B624" i="3" s="1"/>
  <c r="A625" i="3" a="1"/>
  <c r="A625" i="3" s="1"/>
  <c r="B625" i="3" a="1"/>
  <c r="B625" i="3" s="1"/>
  <c r="E625" i="3" s="1" a="1"/>
  <c r="E625" i="3" s="1"/>
  <c r="A626" i="3" a="1"/>
  <c r="A626" i="3" s="1"/>
  <c r="B626" i="3" a="1"/>
  <c r="B626" i="3" s="1"/>
  <c r="A627" i="3" a="1"/>
  <c r="A627" i="3" s="1"/>
  <c r="B627" i="3" a="1"/>
  <c r="B627" i="3" s="1"/>
  <c r="A628" i="3" a="1"/>
  <c r="A628" i="3" s="1"/>
  <c r="B628" i="3" a="1"/>
  <c r="B628" i="3" s="1"/>
  <c r="A629" i="3" a="1"/>
  <c r="A629" i="3" s="1"/>
  <c r="B629" i="3" a="1"/>
  <c r="B629" i="3" s="1"/>
  <c r="A630" i="3" a="1"/>
  <c r="A630" i="3" s="1"/>
  <c r="B630" i="3" a="1"/>
  <c r="B630" i="3" s="1"/>
  <c r="AD630" i="3" s="1" a="1"/>
  <c r="AD630" i="3" s="1"/>
  <c r="A631" i="3" a="1"/>
  <c r="A631" i="3" s="1"/>
  <c r="B631" i="3" a="1"/>
  <c r="B631" i="3" s="1"/>
  <c r="AD631" i="3" s="1" a="1"/>
  <c r="AD631" i="3" s="1"/>
  <c r="A632" i="3" a="1"/>
  <c r="A632" i="3" s="1"/>
  <c r="B632" i="3" a="1"/>
  <c r="B632" i="3" s="1"/>
  <c r="A633" i="3" a="1"/>
  <c r="A633" i="3" s="1"/>
  <c r="B633" i="3" a="1"/>
  <c r="B633" i="3" s="1"/>
  <c r="A634" i="3" a="1"/>
  <c r="A634" i="3" s="1"/>
  <c r="B634" i="3" a="1"/>
  <c r="B634" i="3" s="1"/>
  <c r="A635" i="3" a="1"/>
  <c r="A635" i="3" s="1"/>
  <c r="B635" i="3" a="1"/>
  <c r="B635" i="3" s="1"/>
  <c r="A636" i="3" a="1"/>
  <c r="A636" i="3" s="1"/>
  <c r="B636" i="3" a="1"/>
  <c r="B636" i="3" s="1"/>
  <c r="A637" i="3" a="1"/>
  <c r="A637" i="3" s="1"/>
  <c r="B637" i="3" a="1"/>
  <c r="B637" i="3" s="1"/>
  <c r="AW637" i="3" s="1"/>
  <c r="A638" i="3" a="1"/>
  <c r="A638" i="3" s="1"/>
  <c r="B638" i="3" a="1"/>
  <c r="B638" i="3" s="1"/>
  <c r="A639" i="3" a="1"/>
  <c r="A639" i="3" s="1"/>
  <c r="B639" i="3" a="1"/>
  <c r="B639" i="3" s="1"/>
  <c r="A640" i="3" a="1"/>
  <c r="A640" i="3" s="1"/>
  <c r="B640" i="3" a="1"/>
  <c r="B640" i="3" s="1"/>
  <c r="A641" i="3" a="1"/>
  <c r="A641" i="3" s="1"/>
  <c r="B641" i="3" a="1"/>
  <c r="B641" i="3" s="1"/>
  <c r="A642" i="3" a="1"/>
  <c r="A642" i="3" s="1"/>
  <c r="B642" i="3" a="1"/>
  <c r="B642" i="3" s="1"/>
  <c r="A643" i="3" a="1"/>
  <c r="A643" i="3" s="1"/>
  <c r="B643" i="3" a="1"/>
  <c r="B643" i="3" s="1"/>
  <c r="A644" i="3" a="1"/>
  <c r="A644" i="3" s="1"/>
  <c r="B644" i="3" a="1"/>
  <c r="B644" i="3" s="1"/>
  <c r="A645" i="3" a="1"/>
  <c r="A645" i="3" s="1"/>
  <c r="B645" i="3" a="1"/>
  <c r="B645" i="3" s="1"/>
  <c r="A646" i="3" a="1"/>
  <c r="A646" i="3" s="1"/>
  <c r="B646" i="3" a="1"/>
  <c r="B646" i="3" s="1"/>
  <c r="A647" i="3" a="1"/>
  <c r="A647" i="3" s="1"/>
  <c r="B647" i="3" a="1"/>
  <c r="B647" i="3" s="1"/>
  <c r="A648" i="3" a="1"/>
  <c r="A648" i="3" s="1"/>
  <c r="B648" i="3" a="1"/>
  <c r="B648" i="3" s="1"/>
  <c r="A649" i="3" a="1"/>
  <c r="A649" i="3" s="1"/>
  <c r="B649" i="3" a="1"/>
  <c r="B649" i="3" s="1"/>
  <c r="AE649" i="3" s="1" a="1"/>
  <c r="AE649" i="3" s="1"/>
  <c r="A650" i="3" a="1"/>
  <c r="A650" i="3" s="1"/>
  <c r="B650" i="3" a="1"/>
  <c r="B650" i="3" s="1"/>
  <c r="A651" i="3" a="1"/>
  <c r="A651" i="3" s="1"/>
  <c r="B651" i="3" a="1"/>
  <c r="B651" i="3" s="1"/>
  <c r="A652" i="3" a="1"/>
  <c r="A652" i="3" s="1"/>
  <c r="B652" i="3" a="1"/>
  <c r="B652" i="3" s="1"/>
  <c r="A653" i="3" a="1"/>
  <c r="A653" i="3" s="1"/>
  <c r="B653" i="3" a="1"/>
  <c r="B653" i="3" s="1"/>
  <c r="A654" i="3" a="1"/>
  <c r="A654" i="3" s="1"/>
  <c r="B654" i="3" a="1"/>
  <c r="B654" i="3" s="1"/>
  <c r="A655" i="3" a="1"/>
  <c r="A655" i="3" s="1"/>
  <c r="B655" i="3" a="1"/>
  <c r="B655" i="3" s="1"/>
  <c r="A656" i="3" a="1"/>
  <c r="A656" i="3" s="1"/>
  <c r="B656" i="3" a="1"/>
  <c r="B656" i="3" s="1"/>
  <c r="A657" i="3" a="1"/>
  <c r="A657" i="3" s="1"/>
  <c r="B657" i="3" a="1"/>
  <c r="B657" i="3" s="1"/>
  <c r="A658" i="3" a="1"/>
  <c r="A658" i="3" s="1"/>
  <c r="B658" i="3" a="1"/>
  <c r="B658" i="3" s="1"/>
  <c r="AD658" i="3" s="1" a="1"/>
  <c r="AD658" i="3" s="1"/>
  <c r="A659" i="3" a="1"/>
  <c r="A659" i="3" s="1"/>
  <c r="B659" i="3" a="1"/>
  <c r="B659" i="3" s="1"/>
  <c r="A660" i="3" a="1"/>
  <c r="A660" i="3" s="1"/>
  <c r="B660" i="3" a="1"/>
  <c r="B660" i="3" s="1"/>
  <c r="A661" i="3" a="1"/>
  <c r="A661" i="3" s="1"/>
  <c r="B661" i="3" a="1"/>
  <c r="B661" i="3" s="1"/>
  <c r="A662" i="3" a="1"/>
  <c r="A662" i="3" s="1"/>
  <c r="B662" i="3" a="1"/>
  <c r="B662" i="3" s="1"/>
  <c r="A663" i="3" a="1"/>
  <c r="A663" i="3" s="1"/>
  <c r="B663" i="3" a="1"/>
  <c r="B663" i="3" s="1"/>
  <c r="A664" i="3" a="1"/>
  <c r="A664" i="3" s="1"/>
  <c r="B664" i="3" a="1"/>
  <c r="B664" i="3" s="1"/>
  <c r="A665" i="3" a="1"/>
  <c r="A665" i="3" s="1"/>
  <c r="B665" i="3" a="1"/>
  <c r="B665" i="3" s="1"/>
  <c r="A666" i="3" a="1"/>
  <c r="A666" i="3" s="1"/>
  <c r="B666" i="3" a="1"/>
  <c r="B666" i="3" s="1"/>
  <c r="A667" i="3" a="1"/>
  <c r="A667" i="3" s="1"/>
  <c r="B667" i="3" a="1"/>
  <c r="B667" i="3" s="1"/>
  <c r="A668" i="3" a="1"/>
  <c r="A668" i="3" s="1"/>
  <c r="B668" i="3" a="1"/>
  <c r="B668" i="3" s="1"/>
  <c r="A669" i="3" a="1"/>
  <c r="A669" i="3" s="1"/>
  <c r="B669" i="3" a="1"/>
  <c r="B669" i="3" s="1"/>
  <c r="A670" i="3" a="1"/>
  <c r="A670" i="3" s="1"/>
  <c r="B670" i="3" a="1"/>
  <c r="B670" i="3" s="1"/>
  <c r="A671" i="3" a="1"/>
  <c r="A671" i="3" s="1"/>
  <c r="B671" i="3" a="1"/>
  <c r="B671" i="3" s="1"/>
  <c r="A672" i="3" a="1"/>
  <c r="A672" i="3" s="1"/>
  <c r="B672" i="3" a="1"/>
  <c r="B672" i="3" s="1"/>
  <c r="A673" i="3" a="1"/>
  <c r="A673" i="3" s="1"/>
  <c r="B673" i="3" a="1"/>
  <c r="B673" i="3" s="1"/>
  <c r="A674" i="3" a="1"/>
  <c r="A674" i="3" s="1"/>
  <c r="B674" i="3" a="1"/>
  <c r="B674" i="3" s="1"/>
  <c r="A675" i="3" a="1"/>
  <c r="A675" i="3" s="1"/>
  <c r="B675" i="3" a="1"/>
  <c r="B675" i="3" s="1"/>
  <c r="A676" i="3" a="1"/>
  <c r="A676" i="3" s="1"/>
  <c r="B676" i="3" a="1"/>
  <c r="B676" i="3" s="1"/>
  <c r="A677" i="3" a="1"/>
  <c r="A677" i="3" s="1"/>
  <c r="B677" i="3" a="1"/>
  <c r="B677" i="3" s="1"/>
  <c r="A678" i="3" a="1"/>
  <c r="A678" i="3" s="1"/>
  <c r="B678" i="3" a="1"/>
  <c r="B678" i="3" s="1"/>
  <c r="AD678" i="3" s="1" a="1"/>
  <c r="AD678" i="3" s="1"/>
  <c r="A679" i="3" a="1"/>
  <c r="A679" i="3" s="1"/>
  <c r="B679" i="3" a="1"/>
  <c r="B679" i="3" s="1"/>
  <c r="A680" i="3" a="1"/>
  <c r="A680" i="3" s="1"/>
  <c r="B680" i="3" a="1"/>
  <c r="B680" i="3" s="1"/>
  <c r="A681" i="3" a="1"/>
  <c r="A681" i="3" s="1"/>
  <c r="B681" i="3" a="1"/>
  <c r="B681" i="3" s="1"/>
  <c r="A682" i="3" a="1"/>
  <c r="A682" i="3" s="1"/>
  <c r="B682" i="3" a="1"/>
  <c r="B682" i="3" s="1"/>
  <c r="A683" i="3" a="1"/>
  <c r="A683" i="3" s="1"/>
  <c r="B683" i="3" a="1"/>
  <c r="B683" i="3" s="1"/>
  <c r="A684" i="3" a="1"/>
  <c r="A684" i="3" s="1"/>
  <c r="B684" i="3" a="1"/>
  <c r="B684" i="3" s="1"/>
  <c r="A685" i="3" a="1"/>
  <c r="A685" i="3" s="1"/>
  <c r="B685" i="3" a="1"/>
  <c r="B685" i="3" s="1"/>
  <c r="A686" i="3" a="1"/>
  <c r="A686" i="3" s="1"/>
  <c r="B686" i="3" a="1"/>
  <c r="B686" i="3" s="1"/>
  <c r="A687" i="3" a="1"/>
  <c r="A687" i="3" s="1"/>
  <c r="B687" i="3" a="1"/>
  <c r="B687" i="3" s="1"/>
  <c r="A688" i="3" a="1"/>
  <c r="A688" i="3" s="1"/>
  <c r="B688" i="3" a="1"/>
  <c r="B688" i="3" s="1"/>
  <c r="A689" i="3" a="1"/>
  <c r="A689" i="3" s="1"/>
  <c r="B689" i="3" a="1"/>
  <c r="B689" i="3" s="1"/>
  <c r="A690" i="3" a="1"/>
  <c r="A690" i="3" s="1"/>
  <c r="B690" i="3" a="1"/>
  <c r="B690" i="3" s="1"/>
  <c r="AD690" i="3" s="1" a="1"/>
  <c r="AD690" i="3" s="1"/>
  <c r="A691" i="3" a="1"/>
  <c r="A691" i="3" s="1"/>
  <c r="B691" i="3" a="1"/>
  <c r="B691" i="3" s="1"/>
  <c r="A692" i="3" a="1"/>
  <c r="A692" i="3" s="1"/>
  <c r="B692" i="3" a="1"/>
  <c r="B692" i="3" s="1"/>
  <c r="A693" i="3" a="1"/>
  <c r="A693" i="3" s="1"/>
  <c r="B693" i="3" a="1"/>
  <c r="B693" i="3" s="1"/>
  <c r="A694" i="3" a="1"/>
  <c r="A694" i="3" s="1"/>
  <c r="B694" i="3" a="1"/>
  <c r="B694" i="3" s="1"/>
  <c r="A695" i="3" a="1"/>
  <c r="A695" i="3" s="1"/>
  <c r="B695" i="3" a="1"/>
  <c r="B695" i="3" s="1"/>
  <c r="A190" i="3" a="1"/>
  <c r="A190" i="3" s="1"/>
  <c r="B190" i="3" a="1"/>
  <c r="B190" i="3" s="1"/>
  <c r="AD190" i="3" s="1" a="1"/>
  <c r="AD190" i="3" s="1"/>
  <c r="A191" i="3" a="1"/>
  <c r="A191" i="3" s="1"/>
  <c r="B191" i="3" a="1"/>
  <c r="B191" i="3" s="1"/>
  <c r="AD191" i="3" s="1" a="1"/>
  <c r="AD191" i="3" s="1"/>
  <c r="A192" i="3" a="1"/>
  <c r="A192" i="3" s="1"/>
  <c r="B192" i="3" a="1"/>
  <c r="B192" i="3" s="1"/>
  <c r="AD192" i="3" s="1" a="1"/>
  <c r="AD192" i="3" s="1"/>
  <c r="A193" i="3" a="1"/>
  <c r="A193" i="3" s="1"/>
  <c r="B193" i="3" a="1"/>
  <c r="B193" i="3" s="1"/>
  <c r="AE193" i="3" s="1" a="1"/>
  <c r="AE193" i="3" s="1"/>
  <c r="A194" i="3" a="1"/>
  <c r="A194" i="3" s="1"/>
  <c r="B194" i="3" a="1"/>
  <c r="B194" i="3" s="1"/>
  <c r="A195" i="3" a="1"/>
  <c r="A195" i="3" s="1"/>
  <c r="B195" i="3" a="1"/>
  <c r="B195" i="3" s="1"/>
  <c r="A196" i="3" a="1"/>
  <c r="A196" i="3" s="1"/>
  <c r="B196" i="3" a="1"/>
  <c r="B196" i="3" s="1"/>
  <c r="AD196" i="3" s="1" a="1"/>
  <c r="AD196" i="3" s="1"/>
  <c r="A197" i="3" a="1"/>
  <c r="A197" i="3" s="1"/>
  <c r="B197" i="3" a="1"/>
  <c r="B197" i="3" s="1"/>
  <c r="AD197" i="3" s="1" a="1"/>
  <c r="AD197" i="3" s="1"/>
  <c r="A198" i="3" a="1"/>
  <c r="A198" i="3" s="1"/>
  <c r="B198" i="3" a="1"/>
  <c r="B198" i="3" s="1"/>
  <c r="AD198" i="3" s="1" a="1"/>
  <c r="AD198" i="3" s="1"/>
  <c r="A199" i="3" a="1"/>
  <c r="A199" i="3" s="1"/>
  <c r="B199" i="3" a="1"/>
  <c r="B199" i="3" s="1"/>
  <c r="AE199" i="3" s="1" a="1"/>
  <c r="AE199" i="3" s="1"/>
  <c r="A200" i="3" a="1"/>
  <c r="A200" i="3" s="1"/>
  <c r="B200" i="3" a="1"/>
  <c r="B200" i="3" s="1"/>
  <c r="A201" i="3" a="1"/>
  <c r="A201" i="3" s="1"/>
  <c r="B201" i="3" a="1"/>
  <c r="B201" i="3" s="1"/>
  <c r="A202" i="3" a="1"/>
  <c r="A202" i="3" s="1"/>
  <c r="B202" i="3" a="1"/>
  <c r="B202" i="3" s="1"/>
  <c r="AD202" i="3" s="1" a="1"/>
  <c r="AD202" i="3" s="1"/>
  <c r="A203" i="3" a="1"/>
  <c r="A203" i="3" s="1"/>
  <c r="B203" i="3" a="1"/>
  <c r="B203" i="3" s="1"/>
  <c r="AD203" i="3" s="1" a="1"/>
  <c r="AD203" i="3" s="1"/>
  <c r="A204" i="3" a="1"/>
  <c r="A204" i="3" s="1"/>
  <c r="B204" i="3" a="1"/>
  <c r="B204" i="3" s="1"/>
  <c r="A205" i="3" a="1"/>
  <c r="A205" i="3" s="1"/>
  <c r="B205" i="3" a="1"/>
  <c r="B205" i="3" s="1"/>
  <c r="AE205" i="3" s="1" a="1"/>
  <c r="AE205" i="3" s="1"/>
  <c r="A206" i="3" a="1"/>
  <c r="A206" i="3" s="1"/>
  <c r="B206" i="3" a="1"/>
  <c r="B206" i="3" s="1"/>
  <c r="A207" i="3" a="1"/>
  <c r="A207" i="3" s="1"/>
  <c r="B207" i="3" a="1"/>
  <c r="B207" i="3" s="1"/>
  <c r="A208" i="3" a="1"/>
  <c r="A208" i="3" s="1"/>
  <c r="B208" i="3" a="1"/>
  <c r="B208" i="3" s="1"/>
  <c r="A209" i="3" a="1"/>
  <c r="A209" i="3" s="1"/>
  <c r="B209" i="3" a="1"/>
  <c r="B209" i="3" s="1"/>
  <c r="AD209" i="3" s="1" a="1"/>
  <c r="AD209" i="3" s="1"/>
  <c r="A210" i="3" a="1"/>
  <c r="A210" i="3" s="1"/>
  <c r="B210" i="3" a="1"/>
  <c r="B210" i="3" s="1"/>
  <c r="AD210" i="3" s="1" a="1"/>
  <c r="AD210" i="3" s="1"/>
  <c r="A211" i="3" a="1"/>
  <c r="A211" i="3" s="1"/>
  <c r="B211" i="3" a="1"/>
  <c r="B211" i="3" s="1"/>
  <c r="AE211" i="3" s="1" a="1"/>
  <c r="AE211" i="3" s="1"/>
  <c r="A212" i="3" a="1"/>
  <c r="A212" i="3" s="1"/>
  <c r="B212" i="3" a="1"/>
  <c r="B212" i="3" s="1"/>
  <c r="A213" i="3" a="1"/>
  <c r="A213" i="3" s="1"/>
  <c r="B213" i="3" a="1"/>
  <c r="B213" i="3" s="1"/>
  <c r="A214" i="3" a="1"/>
  <c r="A214" i="3" s="1"/>
  <c r="B214" i="3" a="1"/>
  <c r="B214" i="3" s="1"/>
  <c r="AD214" i="3" s="1" a="1"/>
  <c r="AD214" i="3" s="1"/>
  <c r="A215" i="3" a="1"/>
  <c r="A215" i="3" s="1"/>
  <c r="B215" i="3" a="1"/>
  <c r="B215" i="3" s="1"/>
  <c r="AD215" i="3" s="1" a="1"/>
  <c r="AD215" i="3" s="1"/>
  <c r="A216" i="3" a="1"/>
  <c r="A216" i="3" s="1"/>
  <c r="B216" i="3" a="1"/>
  <c r="B216" i="3" s="1"/>
  <c r="A217" i="3" a="1"/>
  <c r="A217" i="3" s="1"/>
  <c r="B217" i="3" a="1"/>
  <c r="B217" i="3" s="1"/>
  <c r="AE217" i="3" s="1" a="1"/>
  <c r="AE217" i="3" s="1"/>
  <c r="A218" i="3" a="1"/>
  <c r="A218" i="3" s="1"/>
  <c r="B218" i="3" a="1"/>
  <c r="B218" i="3" s="1"/>
  <c r="A219" i="3" a="1"/>
  <c r="A219" i="3" s="1"/>
  <c r="B219" i="3" a="1"/>
  <c r="B219" i="3" s="1"/>
  <c r="A220" i="3" a="1"/>
  <c r="A220" i="3" s="1"/>
  <c r="B220" i="3" a="1"/>
  <c r="B220" i="3" s="1"/>
  <c r="A221" i="3" a="1"/>
  <c r="A221" i="3" s="1"/>
  <c r="B221" i="3" a="1"/>
  <c r="B221" i="3" s="1"/>
  <c r="AD221" i="3" s="1" a="1"/>
  <c r="AD221" i="3" s="1"/>
  <c r="A222" i="3" a="1"/>
  <c r="A222" i="3" s="1"/>
  <c r="B222" i="3" a="1"/>
  <c r="B222" i="3" s="1"/>
  <c r="AD222" i="3" s="1" a="1"/>
  <c r="AD222" i="3" s="1"/>
  <c r="A223" i="3" a="1"/>
  <c r="A223" i="3" s="1"/>
  <c r="B223" i="3" a="1"/>
  <c r="B223" i="3" s="1"/>
  <c r="AE223" i="3" s="1" a="1"/>
  <c r="AE223" i="3" s="1"/>
  <c r="A224" i="3" a="1"/>
  <c r="A224" i="3" s="1"/>
  <c r="B224" i="3" a="1"/>
  <c r="B224" i="3" s="1"/>
  <c r="A225" i="3" a="1"/>
  <c r="A225" i="3" s="1"/>
  <c r="B225" i="3" a="1"/>
  <c r="B225" i="3" s="1"/>
  <c r="A226" i="3" a="1"/>
  <c r="A226" i="3" s="1"/>
  <c r="B226" i="3" a="1"/>
  <c r="B226" i="3" s="1"/>
  <c r="AD226" i="3" s="1" a="1"/>
  <c r="AD226" i="3" s="1"/>
  <c r="R38" i="1"/>
  <c r="R39" i="1"/>
  <c r="R50" i="1"/>
  <c r="R51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S39" i="1"/>
  <c r="S4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T36" i="1"/>
  <c r="T40" i="1"/>
  <c r="T41" i="1"/>
  <c r="T48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Q35" i="1"/>
  <c r="T35" i="1" s="1"/>
  <c r="Q36" i="1"/>
  <c r="S36" i="1" s="1"/>
  <c r="Q37" i="1"/>
  <c r="T37" i="1" s="1"/>
  <c r="Q38" i="1"/>
  <c r="T38" i="1" s="1"/>
  <c r="Q39" i="1"/>
  <c r="T39" i="1" s="1"/>
  <c r="Q40" i="1"/>
  <c r="R40" i="1" s="1"/>
  <c r="Q41" i="1"/>
  <c r="S41" i="1" s="1"/>
  <c r="Q42" i="1"/>
  <c r="T42" i="1" s="1"/>
  <c r="Q43" i="1"/>
  <c r="T43" i="1" s="1"/>
  <c r="Q44" i="1"/>
  <c r="T44" i="1" s="1"/>
  <c r="Q45" i="1"/>
  <c r="T45" i="1" s="1"/>
  <c r="Q46" i="1"/>
  <c r="T46" i="1" s="1"/>
  <c r="Q47" i="1"/>
  <c r="T47" i="1" s="1"/>
  <c r="Q48" i="1"/>
  <c r="S48" i="1" s="1"/>
  <c r="Q49" i="1"/>
  <c r="T49" i="1" s="1"/>
  <c r="Q50" i="1"/>
  <c r="T50" i="1" s="1"/>
  <c r="Q51" i="1"/>
  <c r="T51" i="1" s="1"/>
  <c r="Q52" i="1"/>
  <c r="R52" i="1" s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Q4" i="2"/>
  <c r="Q3" i="2"/>
  <c r="Q2" i="2"/>
  <c r="A4" i="3" a="1"/>
  <c r="A4" i="3" s="1"/>
  <c r="B4" i="3" a="1"/>
  <c r="B4" i="3" s="1"/>
  <c r="A5" i="3" a="1"/>
  <c r="A5" i="3" s="1"/>
  <c r="B5" i="3" a="1"/>
  <c r="B5" i="3" s="1"/>
  <c r="A6" i="3" a="1"/>
  <c r="A6" i="3" s="1"/>
  <c r="B6" i="3" a="1"/>
  <c r="B6" i="3" s="1"/>
  <c r="A7" i="3" a="1"/>
  <c r="A7" i="3" s="1"/>
  <c r="B7" i="3" a="1"/>
  <c r="B7" i="3" s="1"/>
  <c r="AD7" i="3" s="1" a="1"/>
  <c r="AD7" i="3" s="1"/>
  <c r="A8" i="3" a="1"/>
  <c r="A8" i="3" s="1"/>
  <c r="B8" i="3" a="1"/>
  <c r="B8" i="3" s="1"/>
  <c r="M8" i="3" s="1" a="1"/>
  <c r="M8" i="3" s="1"/>
  <c r="A9" i="3" a="1"/>
  <c r="A9" i="3" s="1"/>
  <c r="B9" i="3" a="1"/>
  <c r="B9" i="3" s="1"/>
  <c r="A10" i="3" a="1"/>
  <c r="A10" i="3" s="1"/>
  <c r="B10" i="3" a="1"/>
  <c r="B10" i="3" s="1"/>
  <c r="AD10" i="3" s="1" a="1"/>
  <c r="AD10" i="3" s="1"/>
  <c r="A11" i="3" a="1"/>
  <c r="A11" i="3" s="1"/>
  <c r="B11" i="3" a="1"/>
  <c r="B11" i="3" s="1"/>
  <c r="AD11" i="3" s="1" a="1"/>
  <c r="AD11" i="3" s="1"/>
  <c r="A12" i="3" a="1"/>
  <c r="A12" i="3" s="1"/>
  <c r="B12" i="3" a="1"/>
  <c r="B12" i="3" s="1"/>
  <c r="A13" i="3" a="1"/>
  <c r="A13" i="3" s="1"/>
  <c r="B13" i="3" a="1"/>
  <c r="B13" i="3" s="1"/>
  <c r="A14" i="3" a="1"/>
  <c r="A14" i="3" s="1"/>
  <c r="B14" i="3" a="1"/>
  <c r="B14" i="3" s="1"/>
  <c r="AD14" i="3" s="1" a="1"/>
  <c r="AD14" i="3" s="1"/>
  <c r="A15" i="3" a="1"/>
  <c r="A15" i="3" s="1"/>
  <c r="B15" i="3" a="1"/>
  <c r="B15" i="3" s="1"/>
  <c r="AD15" i="3" s="1" a="1"/>
  <c r="AD15" i="3" s="1"/>
  <c r="A16" i="3" a="1"/>
  <c r="A16" i="3" s="1"/>
  <c r="B16" i="3" a="1"/>
  <c r="B16" i="3" s="1"/>
  <c r="AN16" i="3" s="1"/>
  <c r="A17" i="3" a="1"/>
  <c r="A17" i="3" s="1"/>
  <c r="B17" i="3" a="1"/>
  <c r="B17" i="3" s="1"/>
  <c r="AM17" i="3" s="1"/>
  <c r="A18" i="3" a="1"/>
  <c r="A18" i="3" s="1"/>
  <c r="B18" i="3" a="1"/>
  <c r="B18" i="3" s="1"/>
  <c r="A19" i="3" a="1"/>
  <c r="A19" i="3" s="1"/>
  <c r="B19" i="3" a="1"/>
  <c r="B19" i="3" s="1"/>
  <c r="AD19" i="3" s="1" a="1"/>
  <c r="AD19" i="3" s="1"/>
  <c r="A20" i="3" a="1"/>
  <c r="A20" i="3" s="1"/>
  <c r="B20" i="3" a="1"/>
  <c r="B20" i="3" s="1"/>
  <c r="AD20" i="3" s="1" a="1"/>
  <c r="AD20" i="3" s="1"/>
  <c r="A21" i="3" a="1"/>
  <c r="A21" i="3" s="1"/>
  <c r="B21" i="3" a="1"/>
  <c r="B21" i="3" s="1"/>
  <c r="AD21" i="3" s="1" a="1"/>
  <c r="AD21" i="3" s="1"/>
  <c r="A22" i="3" a="1"/>
  <c r="A22" i="3" s="1"/>
  <c r="B22" i="3" a="1"/>
  <c r="B22" i="3" s="1"/>
  <c r="AD22" i="3" s="1" a="1"/>
  <c r="AD22" i="3" s="1"/>
  <c r="A23" i="3" a="1"/>
  <c r="A23" i="3" s="1"/>
  <c r="B23" i="3" a="1"/>
  <c r="B23" i="3" s="1"/>
  <c r="A24" i="3" a="1"/>
  <c r="A24" i="3" s="1"/>
  <c r="B24" i="3" a="1"/>
  <c r="B24" i="3" s="1"/>
  <c r="AD24" i="3" s="1" a="1"/>
  <c r="AD24" i="3" s="1"/>
  <c r="A25" i="3" a="1"/>
  <c r="A25" i="3" s="1"/>
  <c r="B25" i="3" a="1"/>
  <c r="B25" i="3" s="1"/>
  <c r="A26" i="3" a="1"/>
  <c r="A26" i="3" s="1"/>
  <c r="B26" i="3" a="1"/>
  <c r="B26" i="3" s="1"/>
  <c r="AD26" i="3" s="1" a="1"/>
  <c r="AD26" i="3" s="1"/>
  <c r="A27" i="3" a="1"/>
  <c r="A27" i="3" s="1"/>
  <c r="B27" i="3" a="1"/>
  <c r="B27" i="3" s="1"/>
  <c r="AD27" i="3" s="1" a="1"/>
  <c r="AD27" i="3" s="1"/>
  <c r="A28" i="3" a="1"/>
  <c r="A28" i="3" s="1"/>
  <c r="B28" i="3" a="1"/>
  <c r="B28" i="3" s="1"/>
  <c r="A29" i="3" a="1"/>
  <c r="A29" i="3" s="1"/>
  <c r="B29" i="3" a="1"/>
  <c r="B29" i="3" s="1"/>
  <c r="A30" i="3" a="1"/>
  <c r="A30" i="3" s="1"/>
  <c r="B30" i="3" a="1"/>
  <c r="B30" i="3" s="1"/>
  <c r="A31" i="3" a="1"/>
  <c r="A31" i="3" s="1"/>
  <c r="B31" i="3" a="1"/>
  <c r="B31" i="3" s="1"/>
  <c r="N31" i="3" s="1"/>
  <c r="B189" i="3" a="1"/>
  <c r="B189" i="3" s="1"/>
  <c r="A189" i="3" a="1"/>
  <c r="A189" i="3" s="1"/>
  <c r="B188" i="3" a="1"/>
  <c r="B188" i="3" s="1"/>
  <c r="A188" i="3" a="1"/>
  <c r="A188" i="3" s="1"/>
  <c r="B187" i="3" a="1"/>
  <c r="B187" i="3" s="1"/>
  <c r="AE187" i="3" s="1" a="1"/>
  <c r="AE187" i="3" s="1"/>
  <c r="A187" i="3" a="1"/>
  <c r="A187" i="3" s="1"/>
  <c r="B186" i="3" a="1"/>
  <c r="B186" i="3" s="1"/>
  <c r="A186" i="3" a="1"/>
  <c r="A186" i="3" s="1"/>
  <c r="B185" i="3" a="1"/>
  <c r="B185" i="3" s="1"/>
  <c r="A185" i="3" a="1"/>
  <c r="A185" i="3" s="1"/>
  <c r="B184" i="3" a="1"/>
  <c r="B184" i="3" s="1"/>
  <c r="AD184" i="3" s="1" a="1"/>
  <c r="AD184" i="3" s="1"/>
  <c r="A184" i="3" a="1"/>
  <c r="A184" i="3" s="1"/>
  <c r="B183" i="3" a="1"/>
  <c r="B183" i="3" s="1"/>
  <c r="AD183" i="3" s="1" a="1"/>
  <c r="AD183" i="3" s="1"/>
  <c r="A183" i="3" a="1"/>
  <c r="A183" i="3" s="1"/>
  <c r="B182" i="3" a="1"/>
  <c r="B182" i="3" s="1"/>
  <c r="AD182" i="3" s="1" a="1"/>
  <c r="AD182" i="3" s="1"/>
  <c r="A182" i="3" a="1"/>
  <c r="A182" i="3" s="1"/>
  <c r="B181" i="3" a="1"/>
  <c r="B181" i="3" s="1"/>
  <c r="AE181" i="3" s="1" a="1"/>
  <c r="AE181" i="3" s="1"/>
  <c r="A181" i="3" a="1"/>
  <c r="A181" i="3" s="1"/>
  <c r="B180" i="3" a="1"/>
  <c r="B180" i="3" s="1"/>
  <c r="AD180" i="3" s="1" a="1"/>
  <c r="AD180" i="3" s="1"/>
  <c r="A180" i="3" a="1"/>
  <c r="A180" i="3" s="1"/>
  <c r="B179" i="3" a="1"/>
  <c r="B179" i="3" s="1"/>
  <c r="A179" i="3" a="1"/>
  <c r="A179" i="3" s="1"/>
  <c r="B178" i="3" a="1"/>
  <c r="B178" i="3" s="1"/>
  <c r="AD178" i="3" s="1" a="1"/>
  <c r="AD178" i="3" s="1"/>
  <c r="A178" i="3" a="1"/>
  <c r="A178" i="3" s="1"/>
  <c r="B177" i="3" a="1"/>
  <c r="B177" i="3" s="1"/>
  <c r="A177" i="3" a="1"/>
  <c r="A177" i="3" s="1"/>
  <c r="B176" i="3" a="1"/>
  <c r="B176" i="3" s="1"/>
  <c r="A176" i="3" a="1"/>
  <c r="A176" i="3" s="1"/>
  <c r="B175" i="3" a="1"/>
  <c r="B175" i="3" s="1"/>
  <c r="AE175" i="3" s="1" a="1"/>
  <c r="AE175" i="3" s="1"/>
  <c r="A175" i="3" a="1"/>
  <c r="A175" i="3" s="1"/>
  <c r="B174" i="3" a="1"/>
  <c r="B174" i="3" s="1"/>
  <c r="A174" i="3" a="1"/>
  <c r="A174" i="3" s="1"/>
  <c r="B173" i="3" a="1"/>
  <c r="B173" i="3" s="1"/>
  <c r="A173" i="3" a="1"/>
  <c r="A173" i="3" s="1"/>
  <c r="B172" i="3" a="1"/>
  <c r="B172" i="3" s="1"/>
  <c r="AD172" i="3" s="1" a="1"/>
  <c r="AD172" i="3" s="1"/>
  <c r="A172" i="3" a="1"/>
  <c r="A172" i="3" s="1"/>
  <c r="B171" i="3" a="1"/>
  <c r="B171" i="3" s="1"/>
  <c r="AD171" i="3" s="1" a="1"/>
  <c r="AD171" i="3" s="1"/>
  <c r="A171" i="3" a="1"/>
  <c r="A171" i="3" s="1"/>
  <c r="B170" i="3" a="1"/>
  <c r="B170" i="3" s="1"/>
  <c r="AE170" i="3" s="1" a="1"/>
  <c r="AE170" i="3" s="1"/>
  <c r="A170" i="3" a="1"/>
  <c r="A170" i="3" s="1"/>
  <c r="B169" i="3" a="1"/>
  <c r="B169" i="3" s="1"/>
  <c r="AE169" i="3" s="1" a="1"/>
  <c r="AE169" i="3" s="1"/>
  <c r="A169" i="3" a="1"/>
  <c r="A169" i="3" s="1"/>
  <c r="B168" i="3" a="1"/>
  <c r="B168" i="3" s="1"/>
  <c r="AD168" i="3" s="1" a="1"/>
  <c r="AD168" i="3" s="1"/>
  <c r="A168" i="3" a="1"/>
  <c r="A168" i="3" s="1"/>
  <c r="B167" i="3" a="1"/>
  <c r="B167" i="3" s="1"/>
  <c r="A167" i="3" a="1"/>
  <c r="A167" i="3" s="1"/>
  <c r="B166" i="3" a="1"/>
  <c r="B166" i="3" s="1"/>
  <c r="AD166" i="3" s="1" a="1"/>
  <c r="AD166" i="3" s="1"/>
  <c r="A166" i="3" a="1"/>
  <c r="A166" i="3" s="1"/>
  <c r="B165" i="3" a="1"/>
  <c r="B165" i="3" s="1"/>
  <c r="A165" i="3" a="1"/>
  <c r="A165" i="3" s="1"/>
  <c r="B164" i="3" a="1"/>
  <c r="B164" i="3" s="1"/>
  <c r="A164" i="3" a="1"/>
  <c r="A164" i="3" s="1"/>
  <c r="B163" i="3" a="1"/>
  <c r="B163" i="3" s="1"/>
  <c r="AE163" i="3" s="1" a="1"/>
  <c r="AE163" i="3" s="1"/>
  <c r="A163" i="3" a="1"/>
  <c r="A163" i="3" s="1"/>
  <c r="B162" i="3" a="1"/>
  <c r="B162" i="3" s="1"/>
  <c r="A162" i="3" a="1"/>
  <c r="A162" i="3" s="1"/>
  <c r="B161" i="3" a="1"/>
  <c r="B161" i="3" s="1"/>
  <c r="A161" i="3" a="1"/>
  <c r="A161" i="3" s="1"/>
  <c r="B160" i="3" a="1"/>
  <c r="B160" i="3" s="1"/>
  <c r="AD160" i="3" s="1" a="1"/>
  <c r="AD160" i="3" s="1"/>
  <c r="A160" i="3" a="1"/>
  <c r="A160" i="3" s="1"/>
  <c r="B159" i="3" a="1"/>
  <c r="B159" i="3" s="1"/>
  <c r="A159" i="3" a="1"/>
  <c r="A159" i="3" s="1"/>
  <c r="B158" i="3" a="1"/>
  <c r="B158" i="3" s="1"/>
  <c r="AE158" i="3" s="1" a="1"/>
  <c r="AE158" i="3" s="1"/>
  <c r="A158" i="3" a="1"/>
  <c r="A158" i="3" s="1"/>
  <c r="B157" i="3" a="1"/>
  <c r="B157" i="3" s="1"/>
  <c r="AE157" i="3" s="1" a="1"/>
  <c r="AE157" i="3" s="1"/>
  <c r="A157" i="3" a="1"/>
  <c r="A157" i="3" s="1"/>
  <c r="B156" i="3" a="1"/>
  <c r="B156" i="3" s="1"/>
  <c r="AD156" i="3" s="1" a="1"/>
  <c r="AD156" i="3" s="1"/>
  <c r="A156" i="3" a="1"/>
  <c r="A156" i="3" s="1"/>
  <c r="B155" i="3" a="1"/>
  <c r="B155" i="3" s="1"/>
  <c r="A155" i="3" a="1"/>
  <c r="A155" i="3" s="1"/>
  <c r="B154" i="3" a="1"/>
  <c r="B154" i="3" s="1"/>
  <c r="AD154" i="3" s="1" a="1"/>
  <c r="AD154" i="3" s="1"/>
  <c r="A154" i="3" a="1"/>
  <c r="A154" i="3" s="1"/>
  <c r="B153" i="3" a="1"/>
  <c r="B153" i="3" s="1"/>
  <c r="A153" i="3" a="1"/>
  <c r="A153" i="3" s="1"/>
  <c r="B152" i="3" a="1"/>
  <c r="B152" i="3" s="1"/>
  <c r="A152" i="3" a="1"/>
  <c r="A152" i="3" s="1"/>
  <c r="B151" i="3" a="1"/>
  <c r="B151" i="3" s="1"/>
  <c r="AE151" i="3" s="1" a="1"/>
  <c r="AE151" i="3" s="1"/>
  <c r="A151" i="3" a="1"/>
  <c r="A151" i="3" s="1"/>
  <c r="B150" i="3" a="1"/>
  <c r="B150" i="3" s="1"/>
  <c r="A150" i="3" a="1"/>
  <c r="A150" i="3" s="1"/>
  <c r="B149" i="3" a="1"/>
  <c r="B149" i="3" s="1"/>
  <c r="A149" i="3" a="1"/>
  <c r="A149" i="3" s="1"/>
  <c r="B148" i="3" a="1"/>
  <c r="B148" i="3" s="1"/>
  <c r="AD148" i="3" s="1" a="1"/>
  <c r="AD148" i="3" s="1"/>
  <c r="A148" i="3" a="1"/>
  <c r="A148" i="3" s="1"/>
  <c r="B147" i="3" a="1"/>
  <c r="B147" i="3" s="1"/>
  <c r="AD147" i="3" s="1" a="1"/>
  <c r="AD147" i="3" s="1"/>
  <c r="A147" i="3" a="1"/>
  <c r="A147" i="3" s="1"/>
  <c r="B146" i="3" a="1"/>
  <c r="B146" i="3" s="1"/>
  <c r="AE146" i="3" s="1" a="1"/>
  <c r="AE146" i="3" s="1"/>
  <c r="A146" i="3" a="1"/>
  <c r="A146" i="3" s="1"/>
  <c r="B145" i="3" a="1"/>
  <c r="B145" i="3" s="1"/>
  <c r="AE145" i="3" s="1" a="1"/>
  <c r="AE145" i="3" s="1"/>
  <c r="A145" i="3" a="1"/>
  <c r="A145" i="3" s="1"/>
  <c r="B144" i="3" a="1"/>
  <c r="B144" i="3" s="1"/>
  <c r="AD144" i="3" s="1" a="1"/>
  <c r="AD144" i="3" s="1"/>
  <c r="A144" i="3" a="1"/>
  <c r="A144" i="3" s="1"/>
  <c r="B143" i="3" a="1"/>
  <c r="B143" i="3" s="1"/>
  <c r="A143" i="3" a="1"/>
  <c r="A143" i="3" s="1"/>
  <c r="B142" i="3" a="1"/>
  <c r="B142" i="3" s="1"/>
  <c r="AD142" i="3" s="1" a="1"/>
  <c r="AD142" i="3" s="1"/>
  <c r="A142" i="3" a="1"/>
  <c r="A142" i="3" s="1"/>
  <c r="B141" i="3" a="1"/>
  <c r="B141" i="3" s="1"/>
  <c r="A141" i="3" a="1"/>
  <c r="A141" i="3" s="1"/>
  <c r="B140" i="3" a="1"/>
  <c r="B140" i="3" s="1"/>
  <c r="A140" i="3" a="1"/>
  <c r="A140" i="3" s="1"/>
  <c r="B139" i="3" a="1"/>
  <c r="B139" i="3" s="1"/>
  <c r="AE139" i="3" s="1" a="1"/>
  <c r="AE139" i="3" s="1"/>
  <c r="A139" i="3" a="1"/>
  <c r="A139" i="3" s="1"/>
  <c r="B138" i="3" a="1"/>
  <c r="B138" i="3" s="1"/>
  <c r="A138" i="3" a="1"/>
  <c r="A138" i="3" s="1"/>
  <c r="B137" i="3" a="1"/>
  <c r="B137" i="3" s="1"/>
  <c r="A137" i="3" a="1"/>
  <c r="A137" i="3" s="1"/>
  <c r="B136" i="3" a="1"/>
  <c r="B136" i="3" s="1"/>
  <c r="AD136" i="3" s="1" a="1"/>
  <c r="AD136" i="3" s="1"/>
  <c r="A136" i="3" a="1"/>
  <c r="A136" i="3" s="1"/>
  <c r="B135" i="3" a="1"/>
  <c r="B135" i="3" s="1"/>
  <c r="AD135" i="3" s="1" a="1"/>
  <c r="AD135" i="3" s="1"/>
  <c r="A135" i="3" a="1"/>
  <c r="A135" i="3" s="1"/>
  <c r="B134" i="3" a="1"/>
  <c r="B134" i="3" s="1"/>
  <c r="AE134" i="3" s="1" a="1"/>
  <c r="AE134" i="3" s="1"/>
  <c r="A134" i="3" a="1"/>
  <c r="A134" i="3" s="1"/>
  <c r="B133" i="3" a="1"/>
  <c r="B133" i="3" s="1"/>
  <c r="P133" i="3" s="1"/>
  <c r="A133" i="3" a="1"/>
  <c r="A133" i="3" s="1"/>
  <c r="B132" i="3" a="1"/>
  <c r="B132" i="3" s="1"/>
  <c r="AD132" i="3" s="1" a="1"/>
  <c r="AD132" i="3" s="1"/>
  <c r="A132" i="3" a="1"/>
  <c r="A132" i="3" s="1"/>
  <c r="B131" i="3" a="1"/>
  <c r="B131" i="3" s="1"/>
  <c r="A131" i="3" a="1"/>
  <c r="A131" i="3" s="1"/>
  <c r="B130" i="3" a="1"/>
  <c r="B130" i="3" s="1"/>
  <c r="AD130" i="3" s="1" a="1"/>
  <c r="AD130" i="3" s="1"/>
  <c r="A130" i="3" a="1"/>
  <c r="A130" i="3" s="1"/>
  <c r="B129" i="3" a="1"/>
  <c r="B129" i="3" s="1"/>
  <c r="A129" i="3" a="1"/>
  <c r="A129" i="3" s="1"/>
  <c r="B128" i="3" a="1"/>
  <c r="B128" i="3" s="1"/>
  <c r="A128" i="3" a="1"/>
  <c r="A128" i="3" s="1"/>
  <c r="B127" i="3" a="1"/>
  <c r="B127" i="3" s="1"/>
  <c r="AG127" i="3" s="1"/>
  <c r="A127" i="3" a="1"/>
  <c r="A127" i="3" s="1"/>
  <c r="B126" i="3" a="1"/>
  <c r="B126" i="3" s="1"/>
  <c r="A126" i="3" a="1"/>
  <c r="A126" i="3" s="1"/>
  <c r="B125" i="3" a="1"/>
  <c r="B125" i="3" s="1"/>
  <c r="A125" i="3" a="1"/>
  <c r="A125" i="3" s="1"/>
  <c r="B124" i="3" a="1"/>
  <c r="B124" i="3" s="1"/>
  <c r="AD124" i="3" s="1" a="1"/>
  <c r="AD124" i="3" s="1"/>
  <c r="A124" i="3" a="1"/>
  <c r="A124" i="3" s="1"/>
  <c r="B123" i="3" a="1"/>
  <c r="B123" i="3" s="1"/>
  <c r="A123" i="3" a="1"/>
  <c r="A123" i="3" s="1"/>
  <c r="B122" i="3" a="1"/>
  <c r="B122" i="3" s="1"/>
  <c r="L122" i="3" s="1"/>
  <c r="A122" i="3" a="1"/>
  <c r="A122" i="3" s="1"/>
  <c r="B121" i="3" a="1"/>
  <c r="B121" i="3" s="1"/>
  <c r="AE121" i="3" s="1" a="1"/>
  <c r="AE121" i="3" s="1"/>
  <c r="A121" i="3" a="1"/>
  <c r="A121" i="3" s="1"/>
  <c r="B120" i="3" a="1"/>
  <c r="B120" i="3" s="1"/>
  <c r="AD120" i="3" s="1" a="1"/>
  <c r="AD120" i="3" s="1"/>
  <c r="A120" i="3" a="1"/>
  <c r="A120" i="3" s="1"/>
  <c r="B119" i="3" a="1"/>
  <c r="B119" i="3" s="1"/>
  <c r="A119" i="3" a="1"/>
  <c r="A119" i="3" s="1"/>
  <c r="B118" i="3" a="1"/>
  <c r="B118" i="3" s="1"/>
  <c r="AD118" i="3" s="1" a="1"/>
  <c r="AD118" i="3" s="1"/>
  <c r="A118" i="3" a="1"/>
  <c r="A118" i="3" s="1"/>
  <c r="B117" i="3" a="1"/>
  <c r="B117" i="3" s="1"/>
  <c r="A117" i="3" a="1"/>
  <c r="A117" i="3" s="1"/>
  <c r="B116" i="3" a="1"/>
  <c r="B116" i="3" s="1"/>
  <c r="A116" i="3" a="1"/>
  <c r="A116" i="3" s="1"/>
  <c r="B115" i="3" a="1"/>
  <c r="B115" i="3" s="1"/>
  <c r="AE115" i="3" s="1" a="1"/>
  <c r="AE115" i="3" s="1"/>
  <c r="A115" i="3" a="1"/>
  <c r="A115" i="3" s="1"/>
  <c r="B114" i="3" a="1"/>
  <c r="B114" i="3" s="1"/>
  <c r="A114" i="3" a="1"/>
  <c r="A114" i="3" s="1"/>
  <c r="B113" i="3" a="1"/>
  <c r="B113" i="3" s="1"/>
  <c r="A113" i="3" a="1"/>
  <c r="A113" i="3" s="1"/>
  <c r="B112" i="3" a="1"/>
  <c r="B112" i="3" s="1"/>
  <c r="AD112" i="3" s="1" a="1"/>
  <c r="AD112" i="3" s="1"/>
  <c r="A112" i="3" a="1"/>
  <c r="A112" i="3" s="1"/>
  <c r="B111" i="3" a="1"/>
  <c r="B111" i="3" s="1"/>
  <c r="AD111" i="3" s="1" a="1"/>
  <c r="AD111" i="3" s="1"/>
  <c r="A111" i="3" a="1"/>
  <c r="A111" i="3" s="1"/>
  <c r="B110" i="3" a="1"/>
  <c r="B110" i="3" s="1"/>
  <c r="AB110" i="3" s="1"/>
  <c r="A110" i="3" a="1"/>
  <c r="A110" i="3" s="1"/>
  <c r="B109" i="3" a="1"/>
  <c r="B109" i="3" s="1"/>
  <c r="AE109" i="3" s="1" a="1"/>
  <c r="AE109" i="3" s="1"/>
  <c r="A109" i="3" a="1"/>
  <c r="A109" i="3" s="1"/>
  <c r="B108" i="3" a="1"/>
  <c r="B108" i="3" s="1"/>
  <c r="AD108" i="3" s="1" a="1"/>
  <c r="AD108" i="3" s="1"/>
  <c r="A108" i="3" a="1"/>
  <c r="A108" i="3" s="1"/>
  <c r="B107" i="3" a="1"/>
  <c r="B107" i="3" s="1"/>
  <c r="A107" i="3" a="1"/>
  <c r="A107" i="3" s="1"/>
  <c r="B106" i="3" a="1"/>
  <c r="B106" i="3" s="1"/>
  <c r="AD106" i="3" s="1" a="1"/>
  <c r="AD106" i="3" s="1"/>
  <c r="A106" i="3" a="1"/>
  <c r="A106" i="3" s="1"/>
  <c r="B105" i="3" a="1"/>
  <c r="B105" i="3" s="1"/>
  <c r="A105" i="3" a="1"/>
  <c r="A105" i="3" s="1"/>
  <c r="B104" i="3" a="1"/>
  <c r="B104" i="3" s="1"/>
  <c r="A104" i="3" a="1"/>
  <c r="A104" i="3" s="1"/>
  <c r="B103" i="3" a="1"/>
  <c r="B103" i="3" s="1"/>
  <c r="AE103" i="3" s="1" a="1"/>
  <c r="AE103" i="3" s="1"/>
  <c r="A103" i="3" a="1"/>
  <c r="A103" i="3" s="1"/>
  <c r="B102" i="3" a="1"/>
  <c r="B102" i="3" s="1"/>
  <c r="A102" i="3" a="1"/>
  <c r="A102" i="3" s="1"/>
  <c r="B101" i="3" a="1"/>
  <c r="B101" i="3" s="1"/>
  <c r="A101" i="3" a="1"/>
  <c r="A101" i="3" s="1"/>
  <c r="B100" i="3" a="1"/>
  <c r="B100" i="3" s="1"/>
  <c r="AD100" i="3" s="1" a="1"/>
  <c r="AD100" i="3" s="1"/>
  <c r="A100" i="3" a="1"/>
  <c r="A100" i="3" s="1"/>
  <c r="B99" i="3" a="1"/>
  <c r="B99" i="3" s="1"/>
  <c r="A99" i="3" a="1"/>
  <c r="A99" i="3" s="1"/>
  <c r="B98" i="3" a="1"/>
  <c r="B98" i="3" s="1"/>
  <c r="A98" i="3" a="1"/>
  <c r="A98" i="3" s="1"/>
  <c r="B97" i="3" a="1"/>
  <c r="B97" i="3" s="1"/>
  <c r="AE97" i="3" s="1" a="1"/>
  <c r="AE97" i="3" s="1"/>
  <c r="A97" i="3" a="1"/>
  <c r="A97" i="3" s="1"/>
  <c r="B96" i="3" a="1"/>
  <c r="B96" i="3" s="1"/>
  <c r="AD96" i="3" s="1" a="1"/>
  <c r="AD96" i="3" s="1"/>
  <c r="A96" i="3" a="1"/>
  <c r="A96" i="3" s="1"/>
  <c r="B95" i="3" a="1"/>
  <c r="B95" i="3" s="1"/>
  <c r="A95" i="3" a="1"/>
  <c r="A95" i="3" s="1"/>
  <c r="B94" i="3" a="1"/>
  <c r="B94" i="3" s="1"/>
  <c r="AD94" i="3" s="1" a="1"/>
  <c r="AD94" i="3" s="1"/>
  <c r="A94" i="3" a="1"/>
  <c r="A94" i="3" s="1"/>
  <c r="B93" i="3" a="1"/>
  <c r="B93" i="3" s="1"/>
  <c r="A93" i="3" a="1"/>
  <c r="A93" i="3" s="1"/>
  <c r="B92" i="3" a="1"/>
  <c r="B92" i="3" s="1"/>
  <c r="A92" i="3" a="1"/>
  <c r="A92" i="3" s="1"/>
  <c r="B91" i="3" a="1"/>
  <c r="B91" i="3" s="1"/>
  <c r="AE91" i="3" s="1" a="1"/>
  <c r="AE91" i="3" s="1"/>
  <c r="A91" i="3" a="1"/>
  <c r="A91" i="3" s="1"/>
  <c r="B90" i="3" a="1"/>
  <c r="B90" i="3" s="1"/>
  <c r="A90" i="3" a="1"/>
  <c r="A90" i="3" s="1"/>
  <c r="B89" i="3" a="1"/>
  <c r="B89" i="3" s="1"/>
  <c r="A89" i="3" a="1"/>
  <c r="A89" i="3" s="1"/>
  <c r="B88" i="3" a="1"/>
  <c r="B88" i="3" s="1"/>
  <c r="AD88" i="3" s="1" a="1"/>
  <c r="AD88" i="3" s="1"/>
  <c r="A88" i="3" a="1"/>
  <c r="A88" i="3" s="1"/>
  <c r="B87" i="3" a="1"/>
  <c r="B87" i="3" s="1"/>
  <c r="A87" i="3" a="1"/>
  <c r="A87" i="3" s="1"/>
  <c r="B86" i="3" a="1"/>
  <c r="B86" i="3" s="1"/>
  <c r="A86" i="3" a="1"/>
  <c r="A86" i="3" s="1"/>
  <c r="B85" i="3" a="1"/>
  <c r="B85" i="3" s="1"/>
  <c r="H85" i="3" s="1"/>
  <c r="A85" i="3" a="1"/>
  <c r="A85" i="3" s="1"/>
  <c r="B84" i="3" a="1"/>
  <c r="B84" i="3" s="1"/>
  <c r="A84" i="3" a="1"/>
  <c r="A84" i="3" s="1"/>
  <c r="B83" i="3" a="1"/>
  <c r="B83" i="3" s="1"/>
  <c r="A83" i="3" a="1"/>
  <c r="A83" i="3" s="1"/>
  <c r="B82" i="3" a="1"/>
  <c r="B82" i="3" s="1"/>
  <c r="AD82" i="3" s="1" a="1"/>
  <c r="AD82" i="3" s="1"/>
  <c r="A82" i="3" a="1"/>
  <c r="A82" i="3" s="1"/>
  <c r="B81" i="3" a="1"/>
  <c r="B81" i="3" s="1"/>
  <c r="A81" i="3" a="1"/>
  <c r="A81" i="3" s="1"/>
  <c r="B80" i="3" a="1"/>
  <c r="B80" i="3" s="1"/>
  <c r="A80" i="3" a="1"/>
  <c r="A80" i="3" s="1"/>
  <c r="B79" i="3" a="1"/>
  <c r="B79" i="3" s="1"/>
  <c r="S79" i="3" s="1" a="1"/>
  <c r="S79" i="3" s="1"/>
  <c r="A79" i="3" a="1"/>
  <c r="A79" i="3" s="1"/>
  <c r="B78" i="3" a="1"/>
  <c r="B78" i="3" s="1"/>
  <c r="A78" i="3" a="1"/>
  <c r="A78" i="3" s="1"/>
  <c r="B77" i="3" a="1"/>
  <c r="B77" i="3" s="1"/>
  <c r="A77" i="3" a="1"/>
  <c r="A77" i="3" s="1"/>
  <c r="B76" i="3" a="1"/>
  <c r="B76" i="3" s="1"/>
  <c r="AD76" i="3" s="1" a="1"/>
  <c r="AD76" i="3" s="1"/>
  <c r="A76" i="3" a="1"/>
  <c r="A76" i="3" s="1"/>
  <c r="B75" i="3" a="1"/>
  <c r="B75" i="3" s="1"/>
  <c r="A75" i="3" a="1"/>
  <c r="A75" i="3" s="1"/>
  <c r="B74" i="3" a="1"/>
  <c r="B74" i="3" s="1"/>
  <c r="A74" i="3" a="1"/>
  <c r="A74" i="3" s="1"/>
  <c r="B73" i="3" a="1"/>
  <c r="B73" i="3" s="1"/>
  <c r="A73" i="3" a="1"/>
  <c r="A73" i="3" s="1"/>
  <c r="B72" i="3" a="1"/>
  <c r="B72" i="3" s="1"/>
  <c r="A72" i="3" a="1"/>
  <c r="A72" i="3" s="1"/>
  <c r="B71" i="3" a="1"/>
  <c r="B71" i="3" s="1"/>
  <c r="A71" i="3" a="1"/>
  <c r="A71" i="3" s="1"/>
  <c r="B70" i="3" a="1"/>
  <c r="B70" i="3" s="1"/>
  <c r="AD70" i="3" s="1" a="1"/>
  <c r="AD70" i="3" s="1"/>
  <c r="A70" i="3" a="1"/>
  <c r="A70" i="3" s="1"/>
  <c r="B69" i="3" a="1"/>
  <c r="B69" i="3" s="1"/>
  <c r="A69" i="3" a="1"/>
  <c r="A69" i="3" s="1"/>
  <c r="B68" i="3" a="1"/>
  <c r="B68" i="3" s="1"/>
  <c r="A68" i="3" a="1"/>
  <c r="A68" i="3" s="1"/>
  <c r="B67" i="3" a="1"/>
  <c r="B67" i="3" s="1"/>
  <c r="A67" i="3" a="1"/>
  <c r="A67" i="3" s="1"/>
  <c r="B66" i="3" a="1"/>
  <c r="B66" i="3" s="1"/>
  <c r="A66" i="3" a="1"/>
  <c r="A66" i="3" s="1"/>
  <c r="B65" i="3" a="1"/>
  <c r="B65" i="3" s="1"/>
  <c r="A65" i="3" a="1"/>
  <c r="A65" i="3" s="1"/>
  <c r="B64" i="3" a="1"/>
  <c r="B64" i="3" s="1"/>
  <c r="AD64" i="3" s="1" a="1"/>
  <c r="AD64" i="3" s="1"/>
  <c r="A64" i="3" a="1"/>
  <c r="A64" i="3" s="1"/>
  <c r="B63" i="3" a="1"/>
  <c r="B63" i="3" s="1"/>
  <c r="A63" i="3" a="1"/>
  <c r="A63" i="3" s="1"/>
  <c r="B62" i="3" a="1"/>
  <c r="B62" i="3" s="1"/>
  <c r="A62" i="3" a="1"/>
  <c r="A62" i="3" s="1"/>
  <c r="B61" i="3" a="1"/>
  <c r="B61" i="3" s="1"/>
  <c r="A61" i="3" a="1"/>
  <c r="A61" i="3" s="1"/>
  <c r="B60" i="3" a="1"/>
  <c r="B60" i="3" s="1"/>
  <c r="A60" i="3" a="1"/>
  <c r="A60" i="3" s="1"/>
  <c r="B59" i="3" a="1"/>
  <c r="B59" i="3" s="1"/>
  <c r="A59" i="3" a="1"/>
  <c r="A59" i="3" s="1"/>
  <c r="B58" i="3" a="1"/>
  <c r="B58" i="3" s="1"/>
  <c r="AD58" i="3" s="1" a="1"/>
  <c r="AD58" i="3" s="1"/>
  <c r="A58" i="3" a="1"/>
  <c r="A58" i="3" s="1"/>
  <c r="B57" i="3" a="1"/>
  <c r="B57" i="3" s="1"/>
  <c r="A57" i="3" a="1"/>
  <c r="A57" i="3" s="1"/>
  <c r="B56" i="3" a="1"/>
  <c r="B56" i="3" s="1"/>
  <c r="A56" i="3" a="1"/>
  <c r="A56" i="3" s="1"/>
  <c r="B55" i="3" a="1"/>
  <c r="B55" i="3" s="1"/>
  <c r="A55" i="3" a="1"/>
  <c r="A55" i="3" s="1"/>
  <c r="B54" i="3" a="1"/>
  <c r="B54" i="3" s="1"/>
  <c r="A54" i="3" a="1"/>
  <c r="A54" i="3" s="1"/>
  <c r="B53" i="3" a="1"/>
  <c r="B53" i="3" s="1"/>
  <c r="A53" i="3" a="1"/>
  <c r="A53" i="3" s="1"/>
  <c r="B52" i="3" a="1"/>
  <c r="B52" i="3" s="1"/>
  <c r="AD52" i="3" s="1" a="1"/>
  <c r="AD52" i="3" s="1"/>
  <c r="A52" i="3" a="1"/>
  <c r="A52" i="3" s="1"/>
  <c r="B51" i="3" a="1"/>
  <c r="B51" i="3" s="1"/>
  <c r="A51" i="3" a="1"/>
  <c r="A51" i="3" s="1"/>
  <c r="B50" i="3" a="1"/>
  <c r="B50" i="3" s="1"/>
  <c r="A50" i="3" a="1"/>
  <c r="A50" i="3" s="1"/>
  <c r="B49" i="3" a="1"/>
  <c r="B49" i="3" s="1"/>
  <c r="A49" i="3" a="1"/>
  <c r="A49" i="3" s="1"/>
  <c r="B48" i="3" a="1"/>
  <c r="B48" i="3" s="1"/>
  <c r="A48" i="3" a="1"/>
  <c r="A48" i="3" s="1"/>
  <c r="B47" i="3" a="1"/>
  <c r="B47" i="3" s="1"/>
  <c r="A47" i="3" a="1"/>
  <c r="A47" i="3" s="1"/>
  <c r="B46" i="3" a="1"/>
  <c r="B46" i="3" s="1"/>
  <c r="AD46" i="3" s="1" a="1"/>
  <c r="AD46" i="3" s="1"/>
  <c r="A46" i="3" a="1"/>
  <c r="A46" i="3" s="1"/>
  <c r="B45" i="3" a="1"/>
  <c r="B45" i="3" s="1"/>
  <c r="A45" i="3" a="1"/>
  <c r="A45" i="3" s="1"/>
  <c r="B44" i="3" a="1"/>
  <c r="B44" i="3" s="1"/>
  <c r="A44" i="3" a="1"/>
  <c r="A44" i="3" s="1"/>
  <c r="B43" i="3" a="1"/>
  <c r="B43" i="3" s="1"/>
  <c r="A43" i="3" a="1"/>
  <c r="A43" i="3" s="1"/>
  <c r="B42" i="3" a="1"/>
  <c r="B42" i="3" s="1"/>
  <c r="A42" i="3" a="1"/>
  <c r="A42" i="3" s="1"/>
  <c r="B41" i="3" a="1"/>
  <c r="B41" i="3" s="1"/>
  <c r="A41" i="3" a="1"/>
  <c r="A41" i="3" s="1"/>
  <c r="B40" i="3" a="1"/>
  <c r="B40" i="3" s="1"/>
  <c r="AD40" i="3" s="1" a="1"/>
  <c r="AD40" i="3" s="1"/>
  <c r="A40" i="3" a="1"/>
  <c r="A40" i="3" s="1"/>
  <c r="B39" i="3" a="1"/>
  <c r="B39" i="3" s="1"/>
  <c r="A39" i="3" a="1"/>
  <c r="A39" i="3" s="1"/>
  <c r="B38" i="3" a="1"/>
  <c r="B38" i="3" s="1"/>
  <c r="A38" i="3" a="1"/>
  <c r="A38" i="3" s="1"/>
  <c r="B37" i="3" a="1"/>
  <c r="B37" i="3" s="1"/>
  <c r="A37" i="3" a="1"/>
  <c r="A37" i="3" s="1"/>
  <c r="B36" i="3" a="1"/>
  <c r="B36" i="3" s="1"/>
  <c r="A36" i="3" a="1"/>
  <c r="A36" i="3" s="1"/>
  <c r="B35" i="3" a="1"/>
  <c r="B35" i="3" s="1"/>
  <c r="A35" i="3" a="1"/>
  <c r="A35" i="3" s="1"/>
  <c r="B34" i="3" a="1"/>
  <c r="B34" i="3" s="1"/>
  <c r="AD34" i="3" s="1" a="1"/>
  <c r="AD34" i="3" s="1"/>
  <c r="A34" i="3" a="1"/>
  <c r="A34" i="3" s="1"/>
  <c r="B33" i="3" a="1"/>
  <c r="B33" i="3" s="1"/>
  <c r="A33" i="3" a="1"/>
  <c r="A33" i="3" s="1"/>
  <c r="B32" i="3" a="1"/>
  <c r="B32" i="3" s="1"/>
  <c r="A32" i="3" a="1"/>
  <c r="A32" i="3" s="1"/>
  <c r="R15" i="1" l="1"/>
  <c r="S15" i="1"/>
  <c r="R2" i="1"/>
  <c r="S2" i="1"/>
  <c r="AD5" i="3" a="1"/>
  <c r="AD5" i="3" s="1"/>
  <c r="AD259" i="3" a="1"/>
  <c r="AD259" i="3" s="1"/>
  <c r="AD331" i="3" a="1"/>
  <c r="AD331" i="3" s="1"/>
  <c r="L3" i="2"/>
  <c r="AD271" i="3" a="1"/>
  <c r="AD271" i="3" s="1"/>
  <c r="AD343" i="3" a="1"/>
  <c r="AD343" i="3" s="1"/>
  <c r="AD199" i="3" a="1"/>
  <c r="AD199" i="3" s="1"/>
  <c r="AD283" i="3" a="1"/>
  <c r="AD283" i="3" s="1"/>
  <c r="AD355" i="3" a="1"/>
  <c r="AD355" i="3" s="1"/>
  <c r="AD211" i="3" a="1"/>
  <c r="AD211" i="3" s="1"/>
  <c r="AW229" i="3"/>
  <c r="AD223" i="3" a="1"/>
  <c r="AD223" i="3" s="1"/>
  <c r="AD295" i="3" a="1"/>
  <c r="AD295" i="3" s="1"/>
  <c r="AD367" i="3" a="1"/>
  <c r="AD367" i="3" s="1"/>
  <c r="AW235" i="3"/>
  <c r="AW307" i="3"/>
  <c r="AD235" i="3" a="1"/>
  <c r="AD235" i="3" s="1"/>
  <c r="AD307" i="3" a="1"/>
  <c r="AD307" i="3" s="1"/>
  <c r="AD247" i="3" a="1"/>
  <c r="AD247" i="3" s="1"/>
  <c r="AD319" i="3" a="1"/>
  <c r="AD319" i="3" s="1"/>
  <c r="AW595" i="3"/>
  <c r="N47" i="3"/>
  <c r="AW47" i="3"/>
  <c r="AD47" i="3" a="1"/>
  <c r="AD47" i="3" s="1"/>
  <c r="AM6" i="3"/>
  <c r="AD6" i="3" a="1"/>
  <c r="AD6" i="3" s="1"/>
  <c r="F36" i="3"/>
  <c r="AW36" i="3"/>
  <c r="AD36" i="3" a="1"/>
  <c r="AD36" i="3" s="1"/>
  <c r="AE42" i="3" a="1"/>
  <c r="AE42" i="3" s="1"/>
  <c r="AW42" i="3"/>
  <c r="AD42" i="3" a="1"/>
  <c r="AD42" i="3" s="1"/>
  <c r="AP48" i="3" a="1"/>
  <c r="AP48" i="3" s="1"/>
  <c r="AW48" i="3"/>
  <c r="AD48" i="3" a="1"/>
  <c r="AD48" i="3" s="1"/>
  <c r="AP54" i="3" a="1"/>
  <c r="AP54" i="3" s="1"/>
  <c r="AW54" i="3"/>
  <c r="AD54" i="3" a="1"/>
  <c r="AD54" i="3" s="1"/>
  <c r="N60" i="3"/>
  <c r="AW60" i="3"/>
  <c r="AD60" i="3" a="1"/>
  <c r="AD60" i="3" s="1"/>
  <c r="H66" i="3"/>
  <c r="AW66" i="3"/>
  <c r="AD66" i="3" a="1"/>
  <c r="AD66" i="3" s="1"/>
  <c r="AS72" i="3"/>
  <c r="AW72" i="3"/>
  <c r="AD72" i="3" a="1"/>
  <c r="AD72" i="3" s="1"/>
  <c r="AQ78" i="3"/>
  <c r="AW78" i="3"/>
  <c r="AD78" i="3" a="1"/>
  <c r="AD78" i="3" s="1"/>
  <c r="I84" i="3" a="1"/>
  <c r="I84" i="3" s="1"/>
  <c r="AW84" i="3"/>
  <c r="AD84" i="3" a="1"/>
  <c r="AD84" i="3" s="1"/>
  <c r="H49" i="3"/>
  <c r="AW49" i="3"/>
  <c r="AD49" i="3" a="1"/>
  <c r="AD49" i="3" s="1"/>
  <c r="AE74" i="3" a="1"/>
  <c r="AE74" i="3" s="1"/>
  <c r="AD74" i="3" a="1"/>
  <c r="AD74" i="3" s="1"/>
  <c r="AW74" i="3"/>
  <c r="P53" i="3"/>
  <c r="AW53" i="3"/>
  <c r="AD53" i="3" a="1"/>
  <c r="AD53" i="3" s="1"/>
  <c r="AD18" i="3" a="1"/>
  <c r="AD18" i="3" s="1"/>
  <c r="AE43" i="3" a="1"/>
  <c r="AE43" i="3" s="1"/>
  <c r="AD43" i="3" a="1"/>
  <c r="AD43" i="3" s="1"/>
  <c r="AW43" i="3"/>
  <c r="J61" i="3"/>
  <c r="AW61" i="3"/>
  <c r="AD61" i="3" a="1"/>
  <c r="AD61" i="3" s="1"/>
  <c r="M32" i="3" a="1"/>
  <c r="M32" i="3" s="1"/>
  <c r="AW32" i="3"/>
  <c r="AD32" i="3" a="1"/>
  <c r="AD32" i="3" s="1"/>
  <c r="AE50" i="3" a="1"/>
  <c r="AE50" i="3" s="1"/>
  <c r="AW50" i="3"/>
  <c r="AD50" i="3" a="1"/>
  <c r="AD50" i="3" s="1"/>
  <c r="K68" i="3"/>
  <c r="AW68" i="3"/>
  <c r="AD68" i="3" a="1"/>
  <c r="AD68" i="3" s="1"/>
  <c r="AJ86" i="3"/>
  <c r="AW86" i="3"/>
  <c r="AD86" i="3" a="1"/>
  <c r="AD86" i="3" s="1"/>
  <c r="I98" i="3" a="1"/>
  <c r="I98" i="3" s="1"/>
  <c r="AW98" i="3"/>
  <c r="AD98" i="3" a="1"/>
  <c r="AD98" i="3" s="1"/>
  <c r="AE104" i="3" a="1"/>
  <c r="AE104" i="3" s="1"/>
  <c r="AW104" i="3"/>
  <c r="AD104" i="3" a="1"/>
  <c r="AD104" i="3" s="1"/>
  <c r="R35" i="3"/>
  <c r="AW35" i="3"/>
  <c r="AD35" i="3" a="1"/>
  <c r="AD35" i="3" s="1"/>
  <c r="Z30" i="3" a="1"/>
  <c r="Z30" i="3" s="1"/>
  <c r="AW30" i="3"/>
  <c r="AD30" i="3" a="1"/>
  <c r="AD30" i="3" s="1"/>
  <c r="AE37" i="3" a="1"/>
  <c r="AE37" i="3" s="1"/>
  <c r="AW37" i="3"/>
  <c r="AD37" i="3" a="1"/>
  <c r="AD37" i="3" s="1"/>
  <c r="G67" i="3" a="1"/>
  <c r="G67" i="3" s="1"/>
  <c r="AD67" i="3" a="1"/>
  <c r="AD67" i="3" s="1"/>
  <c r="AW67" i="3"/>
  <c r="M38" i="3" a="1"/>
  <c r="M38" i="3" s="1"/>
  <c r="AW38" i="3"/>
  <c r="AD38" i="3" a="1"/>
  <c r="AD38" i="3" s="1"/>
  <c r="N62" i="3"/>
  <c r="AD62" i="3" a="1"/>
  <c r="AD62" i="3" s="1"/>
  <c r="AW62" i="3"/>
  <c r="W92" i="3"/>
  <c r="AW92" i="3"/>
  <c r="AD92" i="3" a="1"/>
  <c r="AD92" i="3" s="1"/>
  <c r="K33" i="3"/>
  <c r="AW33" i="3"/>
  <c r="AD33" i="3" a="1"/>
  <c r="AD33" i="3" s="1"/>
  <c r="S63" i="3" a="1"/>
  <c r="S63" i="3" s="1"/>
  <c r="AW63" i="3"/>
  <c r="AD63" i="3" a="1"/>
  <c r="AD63" i="3" s="1"/>
  <c r="AJ81" i="3"/>
  <c r="AW81" i="3"/>
  <c r="AD81" i="3" a="1"/>
  <c r="AD81" i="3" s="1"/>
  <c r="AW41" i="3"/>
  <c r="AD41" i="3" a="1"/>
  <c r="AD41" i="3" s="1"/>
  <c r="AL55" i="3"/>
  <c r="AW55" i="3"/>
  <c r="AD55" i="3" a="1"/>
  <c r="AD55" i="3" s="1"/>
  <c r="K73" i="3"/>
  <c r="AD73" i="3" a="1"/>
  <c r="AD73" i="3" s="1"/>
  <c r="AW73" i="3"/>
  <c r="H44" i="3"/>
  <c r="AW44" i="3"/>
  <c r="AD44" i="3" a="1"/>
  <c r="AD44" i="3" s="1"/>
  <c r="N56" i="3"/>
  <c r="AW56" i="3"/>
  <c r="AD56" i="3" a="1"/>
  <c r="AD56" i="3" s="1"/>
  <c r="AX80" i="3"/>
  <c r="AW80" i="3"/>
  <c r="AD80" i="3" a="1"/>
  <c r="AD80" i="3" s="1"/>
  <c r="AM39" i="3"/>
  <c r="AW39" i="3"/>
  <c r="AD39" i="3" a="1"/>
  <c r="AD39" i="3" s="1"/>
  <c r="N45" i="3"/>
  <c r="AW45" i="3"/>
  <c r="AD45" i="3" a="1"/>
  <c r="AD45" i="3" s="1"/>
  <c r="P51" i="3"/>
  <c r="AW51" i="3"/>
  <c r="AD51" i="3" a="1"/>
  <c r="AD51" i="3" s="1"/>
  <c r="I57" i="3" a="1"/>
  <c r="I57" i="3" s="1"/>
  <c r="AW57" i="3"/>
  <c r="AD57" i="3" a="1"/>
  <c r="AD57" i="3" s="1"/>
  <c r="I69" i="3" a="1"/>
  <c r="I69" i="3" s="1"/>
  <c r="AW69" i="3"/>
  <c r="AD69" i="3" a="1"/>
  <c r="AD69" i="3" s="1"/>
  <c r="G75" i="3" a="1"/>
  <c r="G75" i="3" s="1"/>
  <c r="AW75" i="3"/>
  <c r="AD75" i="3" a="1"/>
  <c r="AD75" i="3" s="1"/>
  <c r="N87" i="3"/>
  <c r="AW87" i="3"/>
  <c r="AD87" i="3" a="1"/>
  <c r="AD87" i="3" s="1"/>
  <c r="K93" i="3"/>
  <c r="AW93" i="3"/>
  <c r="AD93" i="3" a="1"/>
  <c r="AD93" i="3" s="1"/>
  <c r="AW99" i="3"/>
  <c r="AD99" i="3" a="1"/>
  <c r="AD99" i="3" s="1"/>
  <c r="AD25" i="3" a="1"/>
  <c r="AD25" i="3" s="1"/>
  <c r="AD13" i="3" a="1"/>
  <c r="AD13" i="3" s="1"/>
  <c r="S59" i="3" a="1"/>
  <c r="S59" i="3" s="1"/>
  <c r="AW59" i="3"/>
  <c r="AD59" i="3" a="1"/>
  <c r="AD59" i="3" s="1"/>
  <c r="K65" i="3"/>
  <c r="AW65" i="3"/>
  <c r="AD65" i="3" a="1"/>
  <c r="AD65" i="3" s="1"/>
  <c r="F71" i="3"/>
  <c r="AW71" i="3"/>
  <c r="AD71" i="3" a="1"/>
  <c r="AD71" i="3" s="1"/>
  <c r="W77" i="3"/>
  <c r="AW77" i="3"/>
  <c r="AD77" i="3" a="1"/>
  <c r="AD77" i="3" s="1"/>
  <c r="AE83" i="3" a="1"/>
  <c r="AE83" i="3" s="1"/>
  <c r="AW83" i="3"/>
  <c r="AD83" i="3" a="1"/>
  <c r="AD83" i="3" s="1"/>
  <c r="AE89" i="3" a="1"/>
  <c r="AE89" i="3" s="1"/>
  <c r="AW89" i="3"/>
  <c r="AD89" i="3" a="1"/>
  <c r="AD89" i="3" s="1"/>
  <c r="F95" i="3"/>
  <c r="AW95" i="3"/>
  <c r="AD95" i="3" a="1"/>
  <c r="AD95" i="3" s="1"/>
  <c r="L101" i="3"/>
  <c r="AW101" i="3"/>
  <c r="AD101" i="3" a="1"/>
  <c r="AD101" i="3" s="1"/>
  <c r="AE107" i="3" a="1"/>
  <c r="AE107" i="3" s="1"/>
  <c r="AW107" i="3"/>
  <c r="AD107" i="3" a="1"/>
  <c r="AD107" i="3" s="1"/>
  <c r="T113" i="3"/>
  <c r="AW113" i="3"/>
  <c r="AD113" i="3" a="1"/>
  <c r="AD113" i="3" s="1"/>
  <c r="L119" i="3"/>
  <c r="AW119" i="3"/>
  <c r="AD119" i="3" a="1"/>
  <c r="AD119" i="3" s="1"/>
  <c r="T125" i="3"/>
  <c r="AW125" i="3"/>
  <c r="AD125" i="3" a="1"/>
  <c r="AD125" i="3" s="1"/>
  <c r="L131" i="3"/>
  <c r="AW131" i="3"/>
  <c r="AD131" i="3" a="1"/>
  <c r="AD131" i="3" s="1"/>
  <c r="AE137" i="3" a="1"/>
  <c r="AE137" i="3" s="1"/>
  <c r="AW137" i="3"/>
  <c r="AD137" i="3" a="1"/>
  <c r="AD137" i="3" s="1"/>
  <c r="AE143" i="3" a="1"/>
  <c r="AE143" i="3" s="1"/>
  <c r="AW143" i="3"/>
  <c r="AD143" i="3" a="1"/>
  <c r="AD143" i="3" s="1"/>
  <c r="AE149" i="3" a="1"/>
  <c r="AE149" i="3" s="1"/>
  <c r="AW149" i="3"/>
  <c r="AD149" i="3" a="1"/>
  <c r="AD149" i="3" s="1"/>
  <c r="AE155" i="3" a="1"/>
  <c r="AE155" i="3" s="1"/>
  <c r="AW155" i="3"/>
  <c r="AD155" i="3" a="1"/>
  <c r="AD155" i="3" s="1"/>
  <c r="AE161" i="3" a="1"/>
  <c r="AE161" i="3" s="1"/>
  <c r="AW161" i="3"/>
  <c r="AD161" i="3" a="1"/>
  <c r="AD161" i="3" s="1"/>
  <c r="AE167" i="3" a="1"/>
  <c r="AE167" i="3" s="1"/>
  <c r="AW167" i="3"/>
  <c r="AD167" i="3" a="1"/>
  <c r="AD167" i="3" s="1"/>
  <c r="AE173" i="3" a="1"/>
  <c r="AE173" i="3" s="1"/>
  <c r="AW173" i="3"/>
  <c r="AD173" i="3" a="1"/>
  <c r="AD173" i="3" s="1"/>
  <c r="AE179" i="3" a="1"/>
  <c r="AE179" i="3" s="1"/>
  <c r="AW179" i="3"/>
  <c r="AD179" i="3" a="1"/>
  <c r="AD179" i="3" s="1"/>
  <c r="AE185" i="3" a="1"/>
  <c r="AE185" i="3" s="1"/>
  <c r="AW185" i="3"/>
  <c r="AD185" i="3" a="1"/>
  <c r="AD185" i="3" s="1"/>
  <c r="AD12" i="3" a="1"/>
  <c r="AD12" i="3" s="1"/>
  <c r="AE105" i="3" a="1"/>
  <c r="AE105" i="3" s="1"/>
  <c r="AW105" i="3"/>
  <c r="AJ123" i="3"/>
  <c r="AW123" i="3"/>
  <c r="AE141" i="3" a="1"/>
  <c r="AE141" i="3" s="1"/>
  <c r="AW141" i="3"/>
  <c r="AE159" i="3" a="1"/>
  <c r="AE159" i="3" s="1"/>
  <c r="AW159" i="3"/>
  <c r="AE177" i="3" a="1"/>
  <c r="AE177" i="3" s="1"/>
  <c r="AW177" i="3"/>
  <c r="AD589" i="3" a="1"/>
  <c r="AD589" i="3" s="1"/>
  <c r="AW110" i="3"/>
  <c r="AW158" i="3"/>
  <c r="AW223" i="3"/>
  <c r="AW295" i="3"/>
  <c r="AW367" i="3"/>
  <c r="AE225" i="3" a="1"/>
  <c r="AE225" i="3" s="1"/>
  <c r="AW225" i="3"/>
  <c r="AE219" i="3" a="1"/>
  <c r="AE219" i="3" s="1"/>
  <c r="AW219" i="3"/>
  <c r="AE213" i="3" a="1"/>
  <c r="AE213" i="3" s="1"/>
  <c r="AW213" i="3"/>
  <c r="AE207" i="3" a="1"/>
  <c r="AE207" i="3" s="1"/>
  <c r="AW207" i="3"/>
  <c r="AE201" i="3" a="1"/>
  <c r="AE201" i="3" s="1"/>
  <c r="AW201" i="3"/>
  <c r="AE195" i="3" a="1"/>
  <c r="AE195" i="3" s="1"/>
  <c r="AW195" i="3"/>
  <c r="AE695" i="3" a="1"/>
  <c r="AE695" i="3" s="1"/>
  <c r="AW695" i="3"/>
  <c r="AE689" i="3" a="1"/>
  <c r="AE689" i="3" s="1"/>
  <c r="AW689" i="3"/>
  <c r="AE683" i="3" a="1"/>
  <c r="AE683" i="3" s="1"/>
  <c r="AW683" i="3"/>
  <c r="AE677" i="3" a="1"/>
  <c r="AE677" i="3" s="1"/>
  <c r="AW677" i="3"/>
  <c r="AD677" i="3" a="1"/>
  <c r="AD677" i="3" s="1"/>
  <c r="AE671" i="3" a="1"/>
  <c r="AE671" i="3" s="1"/>
  <c r="AW671" i="3"/>
  <c r="AD671" i="3" a="1"/>
  <c r="AD671" i="3" s="1"/>
  <c r="AE665" i="3" a="1"/>
  <c r="AE665" i="3" s="1"/>
  <c r="AD665" i="3" a="1"/>
  <c r="AD665" i="3" s="1"/>
  <c r="AW665" i="3"/>
  <c r="AE659" i="3" a="1"/>
  <c r="AE659" i="3" s="1"/>
  <c r="AW659" i="3"/>
  <c r="C653" i="3" a="1"/>
  <c r="C653" i="3" s="1"/>
  <c r="AW653" i="3"/>
  <c r="C647" i="3" a="1"/>
  <c r="C647" i="3" s="1"/>
  <c r="AW647" i="3"/>
  <c r="AD647" i="3" a="1"/>
  <c r="AD647" i="3" s="1"/>
  <c r="D641" i="3" a="1"/>
  <c r="D641" i="3" s="1"/>
  <c r="AW641" i="3"/>
  <c r="AD641" i="3" a="1"/>
  <c r="AD641" i="3" s="1"/>
  <c r="AE635" i="3" a="1"/>
  <c r="AE635" i="3" s="1"/>
  <c r="AW635" i="3"/>
  <c r="AD635" i="3" a="1"/>
  <c r="AD635" i="3" s="1"/>
  <c r="AE629" i="3" a="1"/>
  <c r="AE629" i="3" s="1"/>
  <c r="AW629" i="3"/>
  <c r="C623" i="3" a="1"/>
  <c r="C623" i="3" s="1"/>
  <c r="AW623" i="3"/>
  <c r="AD623" i="3" a="1"/>
  <c r="AD623" i="3" s="1"/>
  <c r="C617" i="3" a="1"/>
  <c r="C617" i="3" s="1"/>
  <c r="AD617" i="3" a="1"/>
  <c r="AD617" i="3" s="1"/>
  <c r="AW617" i="3"/>
  <c r="AE611" i="3" a="1"/>
  <c r="AE611" i="3" s="1"/>
  <c r="AW611" i="3"/>
  <c r="D605" i="3" a="1"/>
  <c r="D605" i="3" s="1"/>
  <c r="AD605" i="3" a="1"/>
  <c r="AD605" i="3" s="1"/>
  <c r="AW605" i="3"/>
  <c r="C599" i="3" a="1"/>
  <c r="C599" i="3" s="1"/>
  <c r="AW599" i="3"/>
  <c r="AD599" i="3" a="1"/>
  <c r="AD599" i="3" s="1"/>
  <c r="AE593" i="3" a="1"/>
  <c r="AE593" i="3" s="1"/>
  <c r="AW593" i="3"/>
  <c r="AD593" i="3" a="1"/>
  <c r="AD593" i="3" s="1"/>
  <c r="AE587" i="3" a="1"/>
  <c r="AE587" i="3" s="1"/>
  <c r="AW587" i="3"/>
  <c r="AD587" i="3" a="1"/>
  <c r="AD587" i="3" s="1"/>
  <c r="AE581" i="3" a="1"/>
  <c r="AE581" i="3" s="1"/>
  <c r="AW581" i="3"/>
  <c r="AD581" i="3" a="1"/>
  <c r="AD581" i="3" s="1"/>
  <c r="AE575" i="3" a="1"/>
  <c r="AE575" i="3" s="1"/>
  <c r="AW575" i="3"/>
  <c r="AD575" i="3" a="1"/>
  <c r="AD575" i="3" s="1"/>
  <c r="C569" i="3" a="1"/>
  <c r="C569" i="3" s="1"/>
  <c r="AW569" i="3"/>
  <c r="AE563" i="3" a="1"/>
  <c r="AE563" i="3" s="1"/>
  <c r="AW563" i="3"/>
  <c r="AD563" i="3" a="1"/>
  <c r="AD563" i="3" s="1"/>
  <c r="AE557" i="3" a="1"/>
  <c r="AE557" i="3" s="1"/>
  <c r="AW557" i="3"/>
  <c r="AE551" i="3" a="1"/>
  <c r="AE551" i="3" s="1"/>
  <c r="AW551" i="3"/>
  <c r="AD551" i="3" a="1"/>
  <c r="AD551" i="3" s="1"/>
  <c r="AE545" i="3" a="1"/>
  <c r="AE545" i="3" s="1"/>
  <c r="AW545" i="3"/>
  <c r="E539" i="3" a="1"/>
  <c r="E539" i="3" s="1"/>
  <c r="AW539" i="3"/>
  <c r="AD539" i="3" a="1"/>
  <c r="AD539" i="3" s="1"/>
  <c r="AE533" i="3" a="1"/>
  <c r="AE533" i="3" s="1"/>
  <c r="AW533" i="3"/>
  <c r="AE527" i="3" a="1"/>
  <c r="AE527" i="3" s="1"/>
  <c r="AW527" i="3"/>
  <c r="AD527" i="3" a="1"/>
  <c r="AD527" i="3" s="1"/>
  <c r="AE521" i="3" a="1"/>
  <c r="AE521" i="3" s="1"/>
  <c r="AW521" i="3"/>
  <c r="AE515" i="3" a="1"/>
  <c r="AE515" i="3" s="1"/>
  <c r="AW515" i="3"/>
  <c r="AD515" i="3" a="1"/>
  <c r="AD515" i="3" s="1"/>
  <c r="AE509" i="3" a="1"/>
  <c r="AE509" i="3" s="1"/>
  <c r="AW509" i="3"/>
  <c r="AE503" i="3" a="1"/>
  <c r="AE503" i="3" s="1"/>
  <c r="AW503" i="3"/>
  <c r="AD503" i="3" a="1"/>
  <c r="AD503" i="3" s="1"/>
  <c r="AE497" i="3" a="1"/>
  <c r="AE497" i="3" s="1"/>
  <c r="AW497" i="3"/>
  <c r="AE491" i="3" a="1"/>
  <c r="AE491" i="3" s="1"/>
  <c r="AW491" i="3"/>
  <c r="AD491" i="3" a="1"/>
  <c r="AD491" i="3" s="1"/>
  <c r="AE485" i="3" a="1"/>
  <c r="AE485" i="3" s="1"/>
  <c r="AW485" i="3"/>
  <c r="AE479" i="3" a="1"/>
  <c r="AE479" i="3" s="1"/>
  <c r="AW479" i="3"/>
  <c r="AD479" i="3" a="1"/>
  <c r="AD479" i="3" s="1"/>
  <c r="AE473" i="3" a="1"/>
  <c r="AE473" i="3" s="1"/>
  <c r="AW473" i="3"/>
  <c r="AE467" i="3" a="1"/>
  <c r="AE467" i="3" s="1"/>
  <c r="AW467" i="3"/>
  <c r="AD467" i="3" a="1"/>
  <c r="AD467" i="3" s="1"/>
  <c r="AE461" i="3" a="1"/>
  <c r="AE461" i="3" s="1"/>
  <c r="AW461" i="3"/>
  <c r="AE455" i="3" a="1"/>
  <c r="AE455" i="3" s="1"/>
  <c r="AW455" i="3"/>
  <c r="AD455" i="3" a="1"/>
  <c r="AD455" i="3" s="1"/>
  <c r="AE449" i="3" a="1"/>
  <c r="AE449" i="3" s="1"/>
  <c r="AW449" i="3"/>
  <c r="AE443" i="3" a="1"/>
  <c r="AE443" i="3" s="1"/>
  <c r="AW443" i="3"/>
  <c r="AD443" i="3" a="1"/>
  <c r="AD443" i="3" s="1"/>
  <c r="AE437" i="3" a="1"/>
  <c r="AE437" i="3" s="1"/>
  <c r="AW437" i="3"/>
  <c r="E431" i="3" a="1"/>
  <c r="E431" i="3" s="1"/>
  <c r="AW431" i="3"/>
  <c r="AD431" i="3" a="1"/>
  <c r="AD431" i="3" s="1"/>
  <c r="AE425" i="3" a="1"/>
  <c r="AE425" i="3" s="1"/>
  <c r="AW425" i="3"/>
  <c r="AE419" i="3" a="1"/>
  <c r="AE419" i="3" s="1"/>
  <c r="AW419" i="3"/>
  <c r="AD419" i="3" a="1"/>
  <c r="AD419" i="3" s="1"/>
  <c r="AE413" i="3" a="1"/>
  <c r="AE413" i="3" s="1"/>
  <c r="AW413" i="3"/>
  <c r="D407" i="3" a="1"/>
  <c r="D407" i="3" s="1"/>
  <c r="AW407" i="3"/>
  <c r="AD407" i="3" a="1"/>
  <c r="AD407" i="3" s="1"/>
  <c r="AE401" i="3" a="1"/>
  <c r="AE401" i="3" s="1"/>
  <c r="AW401" i="3"/>
  <c r="AE395" i="3" a="1"/>
  <c r="AE395" i="3" s="1"/>
  <c r="AW395" i="3"/>
  <c r="AD395" i="3" a="1"/>
  <c r="AD395" i="3" s="1"/>
  <c r="AE389" i="3" a="1"/>
  <c r="AE389" i="3" s="1"/>
  <c r="AW389" i="3"/>
  <c r="AE383" i="3" a="1"/>
  <c r="AE383" i="3" s="1"/>
  <c r="AW383" i="3"/>
  <c r="AD383" i="3" a="1"/>
  <c r="AD383" i="3" s="1"/>
  <c r="E377" i="3" a="1"/>
  <c r="E377" i="3" s="1"/>
  <c r="AW377" i="3"/>
  <c r="AE371" i="3" a="1"/>
  <c r="AE371" i="3" s="1"/>
  <c r="AW371" i="3"/>
  <c r="AE365" i="3" a="1"/>
  <c r="AE365" i="3" s="1"/>
  <c r="AW365" i="3"/>
  <c r="AE359" i="3" a="1"/>
  <c r="AE359" i="3" s="1"/>
  <c r="AW359" i="3"/>
  <c r="AE353" i="3" a="1"/>
  <c r="AE353" i="3" s="1"/>
  <c r="AW353" i="3"/>
  <c r="AE347" i="3" a="1"/>
  <c r="AE347" i="3" s="1"/>
  <c r="AW347" i="3"/>
  <c r="AE341" i="3" a="1"/>
  <c r="AE341" i="3" s="1"/>
  <c r="AW341" i="3"/>
  <c r="E335" i="3" a="1"/>
  <c r="E335" i="3" s="1"/>
  <c r="AW335" i="3"/>
  <c r="AE329" i="3" a="1"/>
  <c r="AE329" i="3" s="1"/>
  <c r="AW329" i="3"/>
  <c r="AE323" i="3" a="1"/>
  <c r="AE323" i="3" s="1"/>
  <c r="AW323" i="3"/>
  <c r="AE317" i="3" a="1"/>
  <c r="AE317" i="3" s="1"/>
  <c r="AW317" i="3"/>
  <c r="AE311" i="3" a="1"/>
  <c r="AE311" i="3" s="1"/>
  <c r="AW311" i="3"/>
  <c r="D305" i="3" a="1"/>
  <c r="D305" i="3" s="1"/>
  <c r="AW305" i="3"/>
  <c r="AE299" i="3" a="1"/>
  <c r="AE299" i="3" s="1"/>
  <c r="AW299" i="3"/>
  <c r="AE293" i="3" a="1"/>
  <c r="AE293" i="3" s="1"/>
  <c r="AW293" i="3"/>
  <c r="AE287" i="3" a="1"/>
  <c r="AE287" i="3" s="1"/>
  <c r="AW287" i="3"/>
  <c r="AE281" i="3" a="1"/>
  <c r="AE281" i="3" s="1"/>
  <c r="AW281" i="3"/>
  <c r="AE275" i="3" a="1"/>
  <c r="AE275" i="3" s="1"/>
  <c r="AW275" i="3"/>
  <c r="AE269" i="3" a="1"/>
  <c r="AE269" i="3" s="1"/>
  <c r="AW269" i="3"/>
  <c r="AE263" i="3" a="1"/>
  <c r="AE263" i="3" s="1"/>
  <c r="AW263" i="3"/>
  <c r="AE257" i="3" a="1"/>
  <c r="AE257" i="3" s="1"/>
  <c r="AW257" i="3"/>
  <c r="AE251" i="3" a="1"/>
  <c r="AE251" i="3" s="1"/>
  <c r="AW251" i="3"/>
  <c r="AE245" i="3" a="1"/>
  <c r="AE245" i="3" s="1"/>
  <c r="AW245" i="3"/>
  <c r="AE239" i="3" a="1"/>
  <c r="AE239" i="3" s="1"/>
  <c r="AW239" i="3"/>
  <c r="AE233" i="3" a="1"/>
  <c r="AE233" i="3" s="1"/>
  <c r="AW233" i="3"/>
  <c r="AE227" i="3" a="1"/>
  <c r="AE227" i="3" s="1"/>
  <c r="AW227" i="3"/>
  <c r="AD23" i="3" a="1"/>
  <c r="AD23" i="3" s="1"/>
  <c r="AD653" i="3" a="1"/>
  <c r="AD653" i="3" s="1"/>
  <c r="AD695" i="3" a="1"/>
  <c r="AD695" i="3" s="1"/>
  <c r="AW115" i="3"/>
  <c r="AW163" i="3"/>
  <c r="AW301" i="3"/>
  <c r="AW373" i="3"/>
  <c r="AW589" i="3"/>
  <c r="AW121" i="3"/>
  <c r="AW169" i="3"/>
  <c r="Q90" i="3" a="1"/>
  <c r="Q90" i="3" s="1"/>
  <c r="AW90" i="3"/>
  <c r="X96" i="3" a="1"/>
  <c r="X96" i="3" s="1"/>
  <c r="AW96" i="3"/>
  <c r="J102" i="3"/>
  <c r="AW102" i="3"/>
  <c r="AE108" i="3" a="1"/>
  <c r="AE108" i="3" s="1"/>
  <c r="AW108" i="3"/>
  <c r="P114" i="3"/>
  <c r="AW114" i="3"/>
  <c r="P120" i="3"/>
  <c r="AW120" i="3"/>
  <c r="AE126" i="3" a="1"/>
  <c r="AE126" i="3" s="1"/>
  <c r="AW126" i="3"/>
  <c r="AN132" i="3"/>
  <c r="AW132" i="3"/>
  <c r="AE138" i="3" a="1"/>
  <c r="AE138" i="3" s="1"/>
  <c r="AW138" i="3"/>
  <c r="AE144" i="3" a="1"/>
  <c r="AE144" i="3" s="1"/>
  <c r="AW144" i="3"/>
  <c r="AE150" i="3" a="1"/>
  <c r="AE150" i="3" s="1"/>
  <c r="AW150" i="3"/>
  <c r="AE156" i="3" a="1"/>
  <c r="AE156" i="3" s="1"/>
  <c r="AW156" i="3"/>
  <c r="AE162" i="3" a="1"/>
  <c r="AE162" i="3" s="1"/>
  <c r="AW162" i="3"/>
  <c r="AE168" i="3" a="1"/>
  <c r="AE168" i="3" s="1"/>
  <c r="AW168" i="3"/>
  <c r="AE174" i="3" a="1"/>
  <c r="AE174" i="3" s="1"/>
  <c r="AW174" i="3"/>
  <c r="AE180" i="3" a="1"/>
  <c r="AE180" i="3" s="1"/>
  <c r="AW180" i="3"/>
  <c r="AE186" i="3" a="1"/>
  <c r="AE186" i="3" s="1"/>
  <c r="AW186" i="3"/>
  <c r="AE224" i="3" a="1"/>
  <c r="AE224" i="3" s="1"/>
  <c r="AW224" i="3"/>
  <c r="AE218" i="3" a="1"/>
  <c r="AE218" i="3" s="1"/>
  <c r="AW218" i="3"/>
  <c r="D212" i="3" a="1"/>
  <c r="D212" i="3" s="1"/>
  <c r="AW212" i="3"/>
  <c r="AE206" i="3" a="1"/>
  <c r="AE206" i="3" s="1"/>
  <c r="AW206" i="3"/>
  <c r="AE200" i="3" a="1"/>
  <c r="AE200" i="3" s="1"/>
  <c r="AW200" i="3"/>
  <c r="AE194" i="3" a="1"/>
  <c r="AE194" i="3" s="1"/>
  <c r="AW194" i="3"/>
  <c r="AE694" i="3" a="1"/>
  <c r="AE694" i="3" s="1"/>
  <c r="AW694" i="3"/>
  <c r="AD694" i="3" a="1"/>
  <c r="AD694" i="3" s="1"/>
  <c r="AE688" i="3" a="1"/>
  <c r="AE688" i="3" s="1"/>
  <c r="AW688" i="3"/>
  <c r="AD688" i="3" a="1"/>
  <c r="AD688" i="3" s="1"/>
  <c r="AE682" i="3" a="1"/>
  <c r="AE682" i="3" s="1"/>
  <c r="AW682" i="3"/>
  <c r="AD682" i="3" a="1"/>
  <c r="AD682" i="3" s="1"/>
  <c r="AE676" i="3" a="1"/>
  <c r="AE676" i="3" s="1"/>
  <c r="AD676" i="3" a="1"/>
  <c r="AD676" i="3" s="1"/>
  <c r="AW676" i="3"/>
  <c r="AE670" i="3" a="1"/>
  <c r="AE670" i="3" s="1"/>
  <c r="AW670" i="3"/>
  <c r="AE664" i="3" a="1"/>
  <c r="AE664" i="3" s="1"/>
  <c r="AW664" i="3"/>
  <c r="AE658" i="3" a="1"/>
  <c r="AE658" i="3" s="1"/>
  <c r="AW658" i="3"/>
  <c r="AE652" i="3" a="1"/>
  <c r="AE652" i="3" s="1"/>
  <c r="AD652" i="3" a="1"/>
  <c r="AD652" i="3" s="1"/>
  <c r="AW652" i="3"/>
  <c r="AE646" i="3" a="1"/>
  <c r="AE646" i="3" s="1"/>
  <c r="AW646" i="3"/>
  <c r="AD646" i="3" a="1"/>
  <c r="AD646" i="3" s="1"/>
  <c r="AE640" i="3" a="1"/>
  <c r="AE640" i="3" s="1"/>
  <c r="AW640" i="3"/>
  <c r="AE634" i="3" a="1"/>
  <c r="AE634" i="3" s="1"/>
  <c r="AW634" i="3"/>
  <c r="AE628" i="3" a="1"/>
  <c r="AE628" i="3" s="1"/>
  <c r="AW628" i="3"/>
  <c r="AD628" i="3" a="1"/>
  <c r="AD628" i="3" s="1"/>
  <c r="AE622" i="3" a="1"/>
  <c r="AE622" i="3" s="1"/>
  <c r="AW622" i="3"/>
  <c r="E616" i="3" a="1"/>
  <c r="E616" i="3" s="1"/>
  <c r="AD616" i="3" a="1"/>
  <c r="AD616" i="3" s="1"/>
  <c r="AW616" i="3"/>
  <c r="AE610" i="3" a="1"/>
  <c r="AE610" i="3" s="1"/>
  <c r="AW610" i="3"/>
  <c r="AE604" i="3" a="1"/>
  <c r="AE604" i="3" s="1"/>
  <c r="AD604" i="3" a="1"/>
  <c r="AD604" i="3" s="1"/>
  <c r="AW604" i="3"/>
  <c r="AE598" i="3" a="1"/>
  <c r="AE598" i="3" s="1"/>
  <c r="AW598" i="3"/>
  <c r="AD598" i="3" a="1"/>
  <c r="AD598" i="3" s="1"/>
  <c r="AE592" i="3" a="1"/>
  <c r="AE592" i="3" s="1"/>
  <c r="AW592" i="3"/>
  <c r="AD592" i="3" a="1"/>
  <c r="AD592" i="3" s="1"/>
  <c r="AE586" i="3" a="1"/>
  <c r="AE586" i="3" s="1"/>
  <c r="AW586" i="3"/>
  <c r="AD586" i="3" a="1"/>
  <c r="AD586" i="3" s="1"/>
  <c r="C580" i="3" a="1"/>
  <c r="C580" i="3" s="1"/>
  <c r="AW580" i="3"/>
  <c r="AE574" i="3" a="1"/>
  <c r="AE574" i="3" s="1"/>
  <c r="AW574" i="3"/>
  <c r="AD574" i="3" a="1"/>
  <c r="AD574" i="3" s="1"/>
  <c r="AE568" i="3" a="1"/>
  <c r="AE568" i="3" s="1"/>
  <c r="AW568" i="3"/>
  <c r="E562" i="3" a="1"/>
  <c r="E562" i="3" s="1"/>
  <c r="AW562" i="3"/>
  <c r="AD562" i="3" a="1"/>
  <c r="AD562" i="3" s="1"/>
  <c r="AE556" i="3" a="1"/>
  <c r="AE556" i="3" s="1"/>
  <c r="AW556" i="3"/>
  <c r="AE550" i="3" a="1"/>
  <c r="AE550" i="3" s="1"/>
  <c r="AW550" i="3"/>
  <c r="AD550" i="3" a="1"/>
  <c r="AD550" i="3" s="1"/>
  <c r="AE544" i="3" a="1"/>
  <c r="AE544" i="3" s="1"/>
  <c r="AW544" i="3"/>
  <c r="AE538" i="3" a="1"/>
  <c r="AE538" i="3" s="1"/>
  <c r="AW538" i="3"/>
  <c r="AD538" i="3" a="1"/>
  <c r="AD538" i="3" s="1"/>
  <c r="AE532" i="3" a="1"/>
  <c r="AE532" i="3" s="1"/>
  <c r="AW532" i="3"/>
  <c r="AE526" i="3" a="1"/>
  <c r="AE526" i="3" s="1"/>
  <c r="AW526" i="3"/>
  <c r="AD526" i="3" a="1"/>
  <c r="AD526" i="3" s="1"/>
  <c r="AE520" i="3" a="1"/>
  <c r="AE520" i="3" s="1"/>
  <c r="AW520" i="3"/>
  <c r="AE514" i="3" a="1"/>
  <c r="AE514" i="3" s="1"/>
  <c r="AW514" i="3"/>
  <c r="AD514" i="3" a="1"/>
  <c r="AD514" i="3" s="1"/>
  <c r="AE508" i="3" a="1"/>
  <c r="AE508" i="3" s="1"/>
  <c r="AW508" i="3"/>
  <c r="AE502" i="3" a="1"/>
  <c r="AE502" i="3" s="1"/>
  <c r="AW502" i="3"/>
  <c r="AD502" i="3" a="1"/>
  <c r="AD502" i="3" s="1"/>
  <c r="AE496" i="3" a="1"/>
  <c r="AE496" i="3" s="1"/>
  <c r="AW496" i="3"/>
  <c r="AE490" i="3" a="1"/>
  <c r="AE490" i="3" s="1"/>
  <c r="AW490" i="3"/>
  <c r="AD490" i="3" a="1"/>
  <c r="AD490" i="3" s="1"/>
  <c r="E484" i="3" a="1"/>
  <c r="E484" i="3" s="1"/>
  <c r="AW484" i="3"/>
  <c r="AE478" i="3" a="1"/>
  <c r="AE478" i="3" s="1"/>
  <c r="AW478" i="3"/>
  <c r="AD478" i="3" a="1"/>
  <c r="AD478" i="3" s="1"/>
  <c r="AE472" i="3" a="1"/>
  <c r="AE472" i="3" s="1"/>
  <c r="AW472" i="3"/>
  <c r="AE466" i="3" a="1"/>
  <c r="AE466" i="3" s="1"/>
  <c r="AW466" i="3"/>
  <c r="AD466" i="3" a="1"/>
  <c r="AD466" i="3" s="1"/>
  <c r="AE460" i="3" a="1"/>
  <c r="AE460" i="3" s="1"/>
  <c r="AW460" i="3"/>
  <c r="E454" i="3" a="1"/>
  <c r="E454" i="3" s="1"/>
  <c r="AW454" i="3"/>
  <c r="AE448" i="3" a="1"/>
  <c r="AE448" i="3" s="1"/>
  <c r="AW448" i="3"/>
  <c r="AE442" i="3" a="1"/>
  <c r="AE442" i="3" s="1"/>
  <c r="AW442" i="3"/>
  <c r="AE436" i="3" a="1"/>
  <c r="AE436" i="3" s="1"/>
  <c r="AW436" i="3"/>
  <c r="AE430" i="3" a="1"/>
  <c r="AE430" i="3" s="1"/>
  <c r="AW430" i="3"/>
  <c r="D424" i="3" a="1"/>
  <c r="D424" i="3" s="1"/>
  <c r="AW424" i="3"/>
  <c r="AE418" i="3" a="1"/>
  <c r="AE418" i="3" s="1"/>
  <c r="AW418" i="3"/>
  <c r="AE412" i="3" a="1"/>
  <c r="AE412" i="3" s="1"/>
  <c r="AW412" i="3"/>
  <c r="AE406" i="3" a="1"/>
  <c r="AE406" i="3" s="1"/>
  <c r="AW406" i="3"/>
  <c r="AE400" i="3" a="1"/>
  <c r="AE400" i="3" s="1"/>
  <c r="AW400" i="3"/>
  <c r="AE394" i="3" a="1"/>
  <c r="AE394" i="3" s="1"/>
  <c r="AW394" i="3"/>
  <c r="AE388" i="3" a="1"/>
  <c r="AE388" i="3" s="1"/>
  <c r="AW388" i="3"/>
  <c r="AE382" i="3" a="1"/>
  <c r="AE382" i="3" s="1"/>
  <c r="AW382" i="3"/>
  <c r="C376" i="3" a="1"/>
  <c r="C376" i="3" s="1"/>
  <c r="AW376" i="3"/>
  <c r="AE370" i="3" a="1"/>
  <c r="AE370" i="3" s="1"/>
  <c r="AW370" i="3"/>
  <c r="AE364" i="3" a="1"/>
  <c r="AE364" i="3" s="1"/>
  <c r="AW364" i="3"/>
  <c r="AE358" i="3" a="1"/>
  <c r="AE358" i="3" s="1"/>
  <c r="AW358" i="3"/>
  <c r="AE352" i="3" a="1"/>
  <c r="AE352" i="3" s="1"/>
  <c r="AW352" i="3"/>
  <c r="AE346" i="3" a="1"/>
  <c r="AE346" i="3" s="1"/>
  <c r="AW346" i="3"/>
  <c r="AE340" i="3" a="1"/>
  <c r="AE340" i="3" s="1"/>
  <c r="AW340" i="3"/>
  <c r="AE334" i="3" a="1"/>
  <c r="AE334" i="3" s="1"/>
  <c r="AW334" i="3"/>
  <c r="E328" i="3" a="1"/>
  <c r="E328" i="3" s="1"/>
  <c r="AW328" i="3"/>
  <c r="AE322" i="3" a="1"/>
  <c r="AE322" i="3" s="1"/>
  <c r="AW322" i="3"/>
  <c r="AE316" i="3" a="1"/>
  <c r="AE316" i="3" s="1"/>
  <c r="AW316" i="3"/>
  <c r="AE310" i="3" a="1"/>
  <c r="AE310" i="3" s="1"/>
  <c r="AW310" i="3"/>
  <c r="AE304" i="3" a="1"/>
  <c r="AE304" i="3" s="1"/>
  <c r="AW304" i="3"/>
  <c r="AE298" i="3" a="1"/>
  <c r="AE298" i="3" s="1"/>
  <c r="AW298" i="3"/>
  <c r="AE292" i="3" a="1"/>
  <c r="AE292" i="3" s="1"/>
  <c r="AW292" i="3"/>
  <c r="E286" i="3" a="1"/>
  <c r="E286" i="3" s="1"/>
  <c r="AW286" i="3"/>
  <c r="AE280" i="3" a="1"/>
  <c r="AE280" i="3" s="1"/>
  <c r="AW280" i="3"/>
  <c r="AE274" i="3" a="1"/>
  <c r="AE274" i="3" s="1"/>
  <c r="AW274" i="3"/>
  <c r="C268" i="3" a="1"/>
  <c r="C268" i="3" s="1"/>
  <c r="AW268" i="3"/>
  <c r="AE262" i="3" a="1"/>
  <c r="AE262" i="3" s="1"/>
  <c r="AW262" i="3"/>
  <c r="AE256" i="3" a="1"/>
  <c r="AE256" i="3" s="1"/>
  <c r="AW256" i="3"/>
  <c r="C250" i="3" a="1"/>
  <c r="C250" i="3" s="1"/>
  <c r="AW250" i="3"/>
  <c r="AE244" i="3" a="1"/>
  <c r="AE244" i="3" s="1"/>
  <c r="AW244" i="3"/>
  <c r="AE238" i="3" a="1"/>
  <c r="AE238" i="3" s="1"/>
  <c r="AW238" i="3"/>
  <c r="AE232" i="3" a="1"/>
  <c r="AE232" i="3" s="1"/>
  <c r="AW232" i="3"/>
  <c r="AD85" i="3" a="1"/>
  <c r="AD85" i="3" s="1"/>
  <c r="AD97" i="3" a="1"/>
  <c r="AD97" i="3" s="1"/>
  <c r="AD109" i="3" a="1"/>
  <c r="AD109" i="3" s="1"/>
  <c r="AD121" i="3" a="1"/>
  <c r="AD121" i="3" s="1"/>
  <c r="AD133" i="3" a="1"/>
  <c r="AD133" i="3" s="1"/>
  <c r="AD145" i="3" a="1"/>
  <c r="AD145" i="3" s="1"/>
  <c r="AD157" i="3" a="1"/>
  <c r="AD157" i="3" s="1"/>
  <c r="AD169" i="3" a="1"/>
  <c r="AD169" i="3" s="1"/>
  <c r="AD181" i="3" a="1"/>
  <c r="AD181" i="3" s="1"/>
  <c r="AD200" i="3" a="1"/>
  <c r="AD200" i="3" s="1"/>
  <c r="AD212" i="3" a="1"/>
  <c r="AD212" i="3" s="1"/>
  <c r="AD224" i="3" a="1"/>
  <c r="AD224" i="3" s="1"/>
  <c r="AD595" i="3" a="1"/>
  <c r="AD595" i="3" s="1"/>
  <c r="AD625" i="3" a="1"/>
  <c r="AD625" i="3" s="1"/>
  <c r="AD659" i="3" a="1"/>
  <c r="AD659" i="3" s="1"/>
  <c r="AW122" i="3"/>
  <c r="AW170" i="3"/>
  <c r="AW241" i="3"/>
  <c r="AW313" i="3"/>
  <c r="AW601" i="3"/>
  <c r="G29" i="3" a="1"/>
  <c r="G29" i="3" s="1"/>
  <c r="AW29" i="3"/>
  <c r="AD110" i="3" a="1"/>
  <c r="AD110" i="3" s="1"/>
  <c r="AD122" i="3" a="1"/>
  <c r="AD122" i="3" s="1"/>
  <c r="AD134" i="3" a="1"/>
  <c r="AD134" i="3" s="1"/>
  <c r="AD146" i="3" a="1"/>
  <c r="AD146" i="3" s="1"/>
  <c r="AD158" i="3" a="1"/>
  <c r="AD158" i="3" s="1"/>
  <c r="AD170" i="3" a="1"/>
  <c r="AD170" i="3" s="1"/>
  <c r="AD193" i="3" a="1"/>
  <c r="AD193" i="3" s="1"/>
  <c r="AD201" i="3" a="1"/>
  <c r="AD201" i="3" s="1"/>
  <c r="AD213" i="3" a="1"/>
  <c r="AD213" i="3" s="1"/>
  <c r="AD225" i="3" a="1"/>
  <c r="AD225" i="3" s="1"/>
  <c r="AD388" i="3" a="1"/>
  <c r="AD388" i="3" s="1"/>
  <c r="AD412" i="3" a="1"/>
  <c r="AD412" i="3" s="1"/>
  <c r="AD436" i="3" a="1"/>
  <c r="AD436" i="3" s="1"/>
  <c r="AD460" i="3" a="1"/>
  <c r="AD460" i="3" s="1"/>
  <c r="AD629" i="3" a="1"/>
  <c r="AD629" i="3" s="1"/>
  <c r="AD664" i="3" a="1"/>
  <c r="AD664" i="3" s="1"/>
  <c r="AW31" i="3"/>
  <c r="AW79" i="3"/>
  <c r="AW127" i="3"/>
  <c r="AW175" i="3"/>
  <c r="AW247" i="3"/>
  <c r="AW319" i="3"/>
  <c r="AE693" i="3" a="1"/>
  <c r="AE693" i="3" s="1"/>
  <c r="AW693" i="3"/>
  <c r="AD693" i="3" a="1"/>
  <c r="AD693" i="3" s="1"/>
  <c r="AE687" i="3" a="1"/>
  <c r="AE687" i="3" s="1"/>
  <c r="AD687" i="3" a="1"/>
  <c r="AD687" i="3" s="1"/>
  <c r="AW687" i="3"/>
  <c r="AE681" i="3" a="1"/>
  <c r="AE681" i="3" s="1"/>
  <c r="AW681" i="3"/>
  <c r="AD681" i="3" a="1"/>
  <c r="AD681" i="3" s="1"/>
  <c r="AE675" i="3" a="1"/>
  <c r="AE675" i="3" s="1"/>
  <c r="AD675" i="3" a="1"/>
  <c r="AD675" i="3" s="1"/>
  <c r="AW675" i="3"/>
  <c r="AE669" i="3" a="1"/>
  <c r="AE669" i="3" s="1"/>
  <c r="AW669" i="3"/>
  <c r="AE663" i="3" a="1"/>
  <c r="AE663" i="3" s="1"/>
  <c r="AD663" i="3" a="1"/>
  <c r="AD663" i="3" s="1"/>
  <c r="AW663" i="3"/>
  <c r="AE657" i="3" a="1"/>
  <c r="AE657" i="3" s="1"/>
  <c r="AW657" i="3"/>
  <c r="AD657" i="3" a="1"/>
  <c r="AD657" i="3" s="1"/>
  <c r="AE651" i="3" a="1"/>
  <c r="AE651" i="3" s="1"/>
  <c r="AD651" i="3" a="1"/>
  <c r="AD651" i="3" s="1"/>
  <c r="AW651" i="3"/>
  <c r="D645" i="3" a="1"/>
  <c r="D645" i="3" s="1"/>
  <c r="AW645" i="3"/>
  <c r="AD645" i="3" a="1"/>
  <c r="AD645" i="3" s="1"/>
  <c r="AE639" i="3" a="1"/>
  <c r="AE639" i="3" s="1"/>
  <c r="AW639" i="3"/>
  <c r="D633" i="3" a="1"/>
  <c r="D633" i="3" s="1"/>
  <c r="AW633" i="3"/>
  <c r="AD633" i="3" a="1"/>
  <c r="AD633" i="3" s="1"/>
  <c r="AE627" i="3" a="1"/>
  <c r="AE627" i="3" s="1"/>
  <c r="AD627" i="3" a="1"/>
  <c r="AD627" i="3" s="1"/>
  <c r="AW627" i="3"/>
  <c r="C621" i="3" a="1"/>
  <c r="C621" i="3" s="1"/>
  <c r="AW621" i="3"/>
  <c r="AE615" i="3" a="1"/>
  <c r="AE615" i="3" s="1"/>
  <c r="AW615" i="3"/>
  <c r="AE609" i="3" a="1"/>
  <c r="AE609" i="3" s="1"/>
  <c r="AW609" i="3"/>
  <c r="AD609" i="3" a="1"/>
  <c r="AD609" i="3" s="1"/>
  <c r="AE603" i="3" a="1"/>
  <c r="AE603" i="3" s="1"/>
  <c r="AD603" i="3" a="1"/>
  <c r="AD603" i="3" s="1"/>
  <c r="AW603" i="3"/>
  <c r="AE597" i="3" a="1"/>
  <c r="AE597" i="3" s="1"/>
  <c r="AW597" i="3"/>
  <c r="AD597" i="3" a="1"/>
  <c r="AD597" i="3" s="1"/>
  <c r="AE591" i="3" a="1"/>
  <c r="AE591" i="3" s="1"/>
  <c r="AW591" i="3"/>
  <c r="E585" i="3" a="1"/>
  <c r="E585" i="3" s="1"/>
  <c r="AW585" i="3"/>
  <c r="AD585" i="3" a="1"/>
  <c r="AD585" i="3" s="1"/>
  <c r="AE579" i="3" a="1"/>
  <c r="AE579" i="3" s="1"/>
  <c r="AW579" i="3"/>
  <c r="AE573" i="3" a="1"/>
  <c r="AE573" i="3" s="1"/>
  <c r="AW573" i="3"/>
  <c r="AE567" i="3" a="1"/>
  <c r="AE567" i="3" s="1"/>
  <c r="AW567" i="3"/>
  <c r="AE561" i="3" a="1"/>
  <c r="AE561" i="3" s="1"/>
  <c r="AW561" i="3"/>
  <c r="AE555" i="3" a="1"/>
  <c r="AE555" i="3" s="1"/>
  <c r="AW555" i="3"/>
  <c r="AE549" i="3" a="1"/>
  <c r="AE549" i="3" s="1"/>
  <c r="AW549" i="3"/>
  <c r="AE543" i="3" a="1"/>
  <c r="AE543" i="3" s="1"/>
  <c r="AW543" i="3"/>
  <c r="AE537" i="3" a="1"/>
  <c r="AE537" i="3" s="1"/>
  <c r="AW537" i="3"/>
  <c r="AE531" i="3" a="1"/>
  <c r="AE531" i="3" s="1"/>
  <c r="AW531" i="3"/>
  <c r="AE525" i="3" a="1"/>
  <c r="AE525" i="3" s="1"/>
  <c r="AW525" i="3"/>
  <c r="AE519" i="3" a="1"/>
  <c r="AE519" i="3" s="1"/>
  <c r="AW519" i="3"/>
  <c r="C513" i="3" a="1"/>
  <c r="C513" i="3" s="1"/>
  <c r="AW513" i="3"/>
  <c r="AE507" i="3" a="1"/>
  <c r="AE507" i="3" s="1"/>
  <c r="AW507" i="3"/>
  <c r="D501" i="3" a="1"/>
  <c r="D501" i="3" s="1"/>
  <c r="AW501" i="3"/>
  <c r="D495" i="3" a="1"/>
  <c r="D495" i="3" s="1"/>
  <c r="AW495" i="3"/>
  <c r="AE489" i="3" a="1"/>
  <c r="AE489" i="3" s="1"/>
  <c r="AW489" i="3"/>
  <c r="AE483" i="3" a="1"/>
  <c r="AE483" i="3" s="1"/>
  <c r="AW483" i="3"/>
  <c r="AE477" i="3" a="1"/>
  <c r="AE477" i="3" s="1"/>
  <c r="AW477" i="3"/>
  <c r="AE471" i="3" a="1"/>
  <c r="AE471" i="3" s="1"/>
  <c r="AW471" i="3"/>
  <c r="E465" i="3" a="1"/>
  <c r="E465" i="3" s="1"/>
  <c r="AW465" i="3"/>
  <c r="AE459" i="3" a="1"/>
  <c r="AE459" i="3" s="1"/>
  <c r="AW459" i="3"/>
  <c r="AE453" i="3" a="1"/>
  <c r="AE453" i="3" s="1"/>
  <c r="AW453" i="3"/>
  <c r="AE447" i="3" a="1"/>
  <c r="AE447" i="3" s="1"/>
  <c r="AW447" i="3"/>
  <c r="E441" i="3" a="1"/>
  <c r="E441" i="3" s="1"/>
  <c r="AW441" i="3"/>
  <c r="AE435" i="3" a="1"/>
  <c r="AE435" i="3" s="1"/>
  <c r="AW435" i="3"/>
  <c r="AE429" i="3" a="1"/>
  <c r="AE429" i="3" s="1"/>
  <c r="AW429" i="3"/>
  <c r="AE423" i="3" a="1"/>
  <c r="AE423" i="3" s="1"/>
  <c r="AW423" i="3"/>
  <c r="AE417" i="3" a="1"/>
  <c r="AE417" i="3" s="1"/>
  <c r="AW417" i="3"/>
  <c r="AE411" i="3" a="1"/>
  <c r="AE411" i="3" s="1"/>
  <c r="AW411" i="3"/>
  <c r="AE405" i="3" a="1"/>
  <c r="AE405" i="3" s="1"/>
  <c r="AW405" i="3"/>
  <c r="AE399" i="3" a="1"/>
  <c r="AE399" i="3" s="1"/>
  <c r="AW399" i="3"/>
  <c r="AE393" i="3" a="1"/>
  <c r="AE393" i="3" s="1"/>
  <c r="AW393" i="3"/>
  <c r="AE387" i="3" a="1"/>
  <c r="AE387" i="3" s="1"/>
  <c r="AW387" i="3"/>
  <c r="C381" i="3" a="1"/>
  <c r="C381" i="3" s="1"/>
  <c r="AW381" i="3"/>
  <c r="E375" i="3" a="1"/>
  <c r="E375" i="3" s="1"/>
  <c r="AW375" i="3"/>
  <c r="AE369" i="3" a="1"/>
  <c r="AE369" i="3" s="1"/>
  <c r="AW369" i="3"/>
  <c r="AE363" i="3" a="1"/>
  <c r="AE363" i="3" s="1"/>
  <c r="AW363" i="3"/>
  <c r="AE357" i="3" a="1"/>
  <c r="AE357" i="3" s="1"/>
  <c r="AW357" i="3"/>
  <c r="AE351" i="3" a="1"/>
  <c r="AE351" i="3" s="1"/>
  <c r="AW351" i="3"/>
  <c r="AE345" i="3" a="1"/>
  <c r="AE345" i="3" s="1"/>
  <c r="AW345" i="3"/>
  <c r="E339" i="3" a="1"/>
  <c r="E339" i="3" s="1"/>
  <c r="AW339" i="3"/>
  <c r="C333" i="3" a="1"/>
  <c r="C333" i="3" s="1"/>
  <c r="AW333" i="3"/>
  <c r="AE327" i="3" a="1"/>
  <c r="AE327" i="3" s="1"/>
  <c r="AW327" i="3"/>
  <c r="AE321" i="3" a="1"/>
  <c r="AE321" i="3" s="1"/>
  <c r="AW321" i="3"/>
  <c r="AE315" i="3" a="1"/>
  <c r="AE315" i="3" s="1"/>
  <c r="AW315" i="3"/>
  <c r="AE309" i="3" a="1"/>
  <c r="AE309" i="3" s="1"/>
  <c r="AW309" i="3"/>
  <c r="AE303" i="3" a="1"/>
  <c r="AE303" i="3" s="1"/>
  <c r="AW303" i="3"/>
  <c r="AE297" i="3" a="1"/>
  <c r="AE297" i="3" s="1"/>
  <c r="AW297" i="3"/>
  <c r="AE291" i="3" a="1"/>
  <c r="AE291" i="3" s="1"/>
  <c r="AW291" i="3"/>
  <c r="AE285" i="3" a="1"/>
  <c r="AE285" i="3" s="1"/>
  <c r="AW285" i="3"/>
  <c r="AE279" i="3" a="1"/>
  <c r="AE279" i="3" s="1"/>
  <c r="AW279" i="3"/>
  <c r="C273" i="3" a="1"/>
  <c r="C273" i="3" s="1"/>
  <c r="AW273" i="3"/>
  <c r="AE267" i="3" a="1"/>
  <c r="AE267" i="3" s="1"/>
  <c r="AW267" i="3"/>
  <c r="AE261" i="3" a="1"/>
  <c r="AE261" i="3" s="1"/>
  <c r="AW261" i="3"/>
  <c r="AE255" i="3" a="1"/>
  <c r="AE255" i="3" s="1"/>
  <c r="AW255" i="3"/>
  <c r="AE249" i="3" a="1"/>
  <c r="AE249" i="3" s="1"/>
  <c r="AW249" i="3"/>
  <c r="AE243" i="3" a="1"/>
  <c r="AE243" i="3" s="1"/>
  <c r="AW243" i="3"/>
  <c r="AE237" i="3" a="1"/>
  <c r="AE237" i="3" s="1"/>
  <c r="AW237" i="3"/>
  <c r="AE231" i="3" a="1"/>
  <c r="AE231" i="3" s="1"/>
  <c r="AW231" i="3"/>
  <c r="AD123" i="3" a="1"/>
  <c r="AD123" i="3" s="1"/>
  <c r="AD159" i="3" a="1"/>
  <c r="AD159" i="3" s="1"/>
  <c r="AD238" i="3" a="1"/>
  <c r="AD238" i="3" s="1"/>
  <c r="AD250" i="3" a="1"/>
  <c r="AD250" i="3" s="1"/>
  <c r="AD262" i="3" a="1"/>
  <c r="AD262" i="3" s="1"/>
  <c r="AD274" i="3" a="1"/>
  <c r="AD274" i="3" s="1"/>
  <c r="AD286" i="3" a="1"/>
  <c r="AD286" i="3" s="1"/>
  <c r="AD298" i="3" a="1"/>
  <c r="AD298" i="3" s="1"/>
  <c r="AD310" i="3" a="1"/>
  <c r="AD310" i="3" s="1"/>
  <c r="AD322" i="3" a="1"/>
  <c r="AD322" i="3" s="1"/>
  <c r="AD334" i="3" a="1"/>
  <c r="AD334" i="3" s="1"/>
  <c r="AD346" i="3" a="1"/>
  <c r="AD346" i="3" s="1"/>
  <c r="AD358" i="3" a="1"/>
  <c r="AD358" i="3" s="1"/>
  <c r="AD370" i="3" a="1"/>
  <c r="AD370" i="3" s="1"/>
  <c r="AD389" i="3" a="1"/>
  <c r="AD389" i="3" s="1"/>
  <c r="AD413" i="3" a="1"/>
  <c r="AD413" i="3" s="1"/>
  <c r="AD437" i="3" a="1"/>
  <c r="AD437" i="3" s="1"/>
  <c r="AD461" i="3" a="1"/>
  <c r="AD461" i="3" s="1"/>
  <c r="AD496" i="3" a="1"/>
  <c r="AD496" i="3" s="1"/>
  <c r="AD532" i="3" a="1"/>
  <c r="AD532" i="3" s="1"/>
  <c r="AD568" i="3" a="1"/>
  <c r="AD568" i="3" s="1"/>
  <c r="AD601" i="3" a="1"/>
  <c r="AD601" i="3" s="1"/>
  <c r="AD669" i="3" a="1"/>
  <c r="AD669" i="3" s="1"/>
  <c r="AW85" i="3"/>
  <c r="AW133" i="3"/>
  <c r="AW181" i="3"/>
  <c r="AW253" i="3"/>
  <c r="AW325" i="3"/>
  <c r="H28" i="3"/>
  <c r="AW28" i="3"/>
  <c r="AD4" i="3" a="1"/>
  <c r="AD4" i="3" s="1"/>
  <c r="AD16" i="3" a="1"/>
  <c r="AD16" i="3" s="1"/>
  <c r="AD28" i="3" a="1"/>
  <c r="AD28" i="3" s="1"/>
  <c r="AD194" i="3" a="1"/>
  <c r="AD194" i="3" s="1"/>
  <c r="AD227" i="3" a="1"/>
  <c r="AD227" i="3" s="1"/>
  <c r="AD239" i="3" a="1"/>
  <c r="AD239" i="3" s="1"/>
  <c r="AD251" i="3" a="1"/>
  <c r="AD251" i="3" s="1"/>
  <c r="AD263" i="3" a="1"/>
  <c r="AD263" i="3" s="1"/>
  <c r="AD275" i="3" a="1"/>
  <c r="AD275" i="3" s="1"/>
  <c r="AD287" i="3" a="1"/>
  <c r="AD287" i="3" s="1"/>
  <c r="AD299" i="3" a="1"/>
  <c r="AD299" i="3" s="1"/>
  <c r="AD311" i="3" a="1"/>
  <c r="AD311" i="3" s="1"/>
  <c r="AD323" i="3" a="1"/>
  <c r="AD323" i="3" s="1"/>
  <c r="AD335" i="3" a="1"/>
  <c r="AD335" i="3" s="1"/>
  <c r="AD347" i="3" a="1"/>
  <c r="AD347" i="3" s="1"/>
  <c r="AD359" i="3" a="1"/>
  <c r="AD359" i="3" s="1"/>
  <c r="AD371" i="3" a="1"/>
  <c r="AD371" i="3" s="1"/>
  <c r="AD497" i="3" a="1"/>
  <c r="AD497" i="3" s="1"/>
  <c r="AD533" i="3" a="1"/>
  <c r="AD533" i="3" s="1"/>
  <c r="AD569" i="3" a="1"/>
  <c r="AD569" i="3" s="1"/>
  <c r="AD670" i="3" a="1"/>
  <c r="AD670" i="3" s="1"/>
  <c r="AW134" i="3"/>
  <c r="AW187" i="3"/>
  <c r="AW259" i="3"/>
  <c r="AW331" i="3"/>
  <c r="AW625" i="3"/>
  <c r="L116" i="3"/>
  <c r="AW116" i="3"/>
  <c r="L128" i="3"/>
  <c r="AW128" i="3"/>
  <c r="AE140" i="3" a="1"/>
  <c r="AE140" i="3" s="1"/>
  <c r="AW140" i="3"/>
  <c r="AE152" i="3" a="1"/>
  <c r="AE152" i="3" s="1"/>
  <c r="AW152" i="3"/>
  <c r="AE164" i="3" a="1"/>
  <c r="AE164" i="3" s="1"/>
  <c r="AW164" i="3"/>
  <c r="AE176" i="3" a="1"/>
  <c r="AE176" i="3" s="1"/>
  <c r="AW176" i="3"/>
  <c r="AE182" i="3" a="1"/>
  <c r="AE182" i="3" s="1"/>
  <c r="AW182" i="3"/>
  <c r="AE188" i="3" a="1"/>
  <c r="AE188" i="3" s="1"/>
  <c r="AW188" i="3"/>
  <c r="AE222" i="3" a="1"/>
  <c r="AE222" i="3" s="1"/>
  <c r="AW222" i="3"/>
  <c r="D216" i="3" a="1"/>
  <c r="D216" i="3" s="1"/>
  <c r="AW216" i="3"/>
  <c r="AE210" i="3" a="1"/>
  <c r="AE210" i="3" s="1"/>
  <c r="AW210" i="3"/>
  <c r="AE204" i="3" a="1"/>
  <c r="AE204" i="3" s="1"/>
  <c r="AW204" i="3"/>
  <c r="AE198" i="3" a="1"/>
  <c r="AE198" i="3" s="1"/>
  <c r="AW198" i="3"/>
  <c r="AE192" i="3" a="1"/>
  <c r="AE192" i="3" s="1"/>
  <c r="AW192" i="3"/>
  <c r="AE692" i="3" a="1"/>
  <c r="AE692" i="3" s="1"/>
  <c r="AW692" i="3"/>
  <c r="AD692" i="3" a="1"/>
  <c r="AD692" i="3" s="1"/>
  <c r="AE686" i="3" a="1"/>
  <c r="AE686" i="3" s="1"/>
  <c r="AD686" i="3" a="1"/>
  <c r="AD686" i="3" s="1"/>
  <c r="AW686" i="3"/>
  <c r="AE680" i="3" a="1"/>
  <c r="AE680" i="3" s="1"/>
  <c r="AW680" i="3"/>
  <c r="AD680" i="3" a="1"/>
  <c r="AD680" i="3" s="1"/>
  <c r="AE674" i="3" a="1"/>
  <c r="AE674" i="3" s="1"/>
  <c r="AD674" i="3" a="1"/>
  <c r="AD674" i="3" s="1"/>
  <c r="AW674" i="3"/>
  <c r="AE668" i="3" a="1"/>
  <c r="AE668" i="3" s="1"/>
  <c r="AD668" i="3" a="1"/>
  <c r="AD668" i="3" s="1"/>
  <c r="AW668" i="3"/>
  <c r="AE662" i="3" a="1"/>
  <c r="AE662" i="3" s="1"/>
  <c r="AD662" i="3" a="1"/>
  <c r="AD662" i="3" s="1"/>
  <c r="AW662" i="3"/>
  <c r="AE656" i="3" a="1"/>
  <c r="AE656" i="3" s="1"/>
  <c r="AD656" i="3" a="1"/>
  <c r="AD656" i="3" s="1"/>
  <c r="AW656" i="3"/>
  <c r="AE650" i="3" a="1"/>
  <c r="AE650" i="3" s="1"/>
  <c r="AD650" i="3" a="1"/>
  <c r="AD650" i="3" s="1"/>
  <c r="AW650" i="3"/>
  <c r="AE644" i="3" a="1"/>
  <c r="AE644" i="3" s="1"/>
  <c r="AW644" i="3"/>
  <c r="AD644" i="3" a="1"/>
  <c r="AD644" i="3" s="1"/>
  <c r="AE638" i="3" a="1"/>
  <c r="AE638" i="3" s="1"/>
  <c r="AW638" i="3"/>
  <c r="AD638" i="3" a="1"/>
  <c r="AD638" i="3" s="1"/>
  <c r="AE632" i="3" a="1"/>
  <c r="AE632" i="3" s="1"/>
  <c r="AW632" i="3"/>
  <c r="AD632" i="3" a="1"/>
  <c r="AD632" i="3" s="1"/>
  <c r="AE626" i="3" a="1"/>
  <c r="AE626" i="3" s="1"/>
  <c r="AD626" i="3" a="1"/>
  <c r="AD626" i="3" s="1"/>
  <c r="AW626" i="3"/>
  <c r="C620" i="3" a="1"/>
  <c r="C620" i="3" s="1"/>
  <c r="AW620" i="3"/>
  <c r="AD620" i="3" a="1"/>
  <c r="AD620" i="3" s="1"/>
  <c r="AE614" i="3" a="1"/>
  <c r="AE614" i="3" s="1"/>
  <c r="AD614" i="3" a="1"/>
  <c r="AD614" i="3" s="1"/>
  <c r="AW614" i="3"/>
  <c r="AE608" i="3" a="1"/>
  <c r="AE608" i="3" s="1"/>
  <c r="AD608" i="3" a="1"/>
  <c r="AD608" i="3" s="1"/>
  <c r="AW608" i="3"/>
  <c r="AE602" i="3" a="1"/>
  <c r="AE602" i="3" s="1"/>
  <c r="AW602" i="3"/>
  <c r="AE596" i="3" a="1"/>
  <c r="AE596" i="3" s="1"/>
  <c r="AW596" i="3"/>
  <c r="AD596" i="3" a="1"/>
  <c r="AD596" i="3" s="1"/>
  <c r="AE590" i="3" a="1"/>
  <c r="AE590" i="3" s="1"/>
  <c r="AW590" i="3"/>
  <c r="AE584" i="3" a="1"/>
  <c r="AE584" i="3" s="1"/>
  <c r="AW584" i="3"/>
  <c r="AE578" i="3" a="1"/>
  <c r="AE578" i="3" s="1"/>
  <c r="AW578" i="3"/>
  <c r="AD578" i="3" a="1"/>
  <c r="AD578" i="3" s="1"/>
  <c r="AE572" i="3" a="1"/>
  <c r="AE572" i="3" s="1"/>
  <c r="AW572" i="3"/>
  <c r="AD572" i="3" a="1"/>
  <c r="AD572" i="3" s="1"/>
  <c r="AE566" i="3" a="1"/>
  <c r="AE566" i="3" s="1"/>
  <c r="AW566" i="3"/>
  <c r="AD566" i="3" a="1"/>
  <c r="AD566" i="3" s="1"/>
  <c r="AE560" i="3" a="1"/>
  <c r="AE560" i="3" s="1"/>
  <c r="AW560" i="3"/>
  <c r="AD560" i="3" a="1"/>
  <c r="AD560" i="3" s="1"/>
  <c r="AE554" i="3" a="1"/>
  <c r="AE554" i="3" s="1"/>
  <c r="AW554" i="3"/>
  <c r="AD554" i="3" a="1"/>
  <c r="AD554" i="3" s="1"/>
  <c r="AE548" i="3" a="1"/>
  <c r="AE548" i="3" s="1"/>
  <c r="AW548" i="3"/>
  <c r="AD548" i="3" a="1"/>
  <c r="AD548" i="3" s="1"/>
  <c r="AE542" i="3" a="1"/>
  <c r="AE542" i="3" s="1"/>
  <c r="AW542" i="3"/>
  <c r="AD542" i="3" a="1"/>
  <c r="AD542" i="3" s="1"/>
  <c r="AE536" i="3" a="1"/>
  <c r="AE536" i="3" s="1"/>
  <c r="AW536" i="3"/>
  <c r="AD536" i="3" a="1"/>
  <c r="AD536" i="3" s="1"/>
  <c r="AE530" i="3" a="1"/>
  <c r="AE530" i="3" s="1"/>
  <c r="AW530" i="3"/>
  <c r="AD530" i="3" a="1"/>
  <c r="AD530" i="3" s="1"/>
  <c r="D524" i="3" a="1"/>
  <c r="D524" i="3" s="1"/>
  <c r="AW524" i="3"/>
  <c r="AD524" i="3" a="1"/>
  <c r="AD524" i="3" s="1"/>
  <c r="E518" i="3" a="1"/>
  <c r="E518" i="3" s="1"/>
  <c r="AW518" i="3"/>
  <c r="AD518" i="3" a="1"/>
  <c r="AD518" i="3" s="1"/>
  <c r="AE512" i="3" a="1"/>
  <c r="AE512" i="3" s="1"/>
  <c r="AW512" i="3"/>
  <c r="AD512" i="3" a="1"/>
  <c r="AD512" i="3" s="1"/>
  <c r="AE506" i="3" a="1"/>
  <c r="AE506" i="3" s="1"/>
  <c r="AW506" i="3"/>
  <c r="AD506" i="3" a="1"/>
  <c r="AD506" i="3" s="1"/>
  <c r="AE500" i="3" a="1"/>
  <c r="AE500" i="3" s="1"/>
  <c r="AW500" i="3"/>
  <c r="AD500" i="3" a="1"/>
  <c r="AD500" i="3" s="1"/>
  <c r="AE494" i="3" a="1"/>
  <c r="AE494" i="3" s="1"/>
  <c r="AW494" i="3"/>
  <c r="AD494" i="3" a="1"/>
  <c r="AD494" i="3" s="1"/>
  <c r="AE488" i="3" a="1"/>
  <c r="AE488" i="3" s="1"/>
  <c r="AW488" i="3"/>
  <c r="AD488" i="3" a="1"/>
  <c r="AD488" i="3" s="1"/>
  <c r="AE482" i="3" a="1"/>
  <c r="AE482" i="3" s="1"/>
  <c r="AW482" i="3"/>
  <c r="AD482" i="3" a="1"/>
  <c r="AD482" i="3" s="1"/>
  <c r="AE476" i="3" a="1"/>
  <c r="AE476" i="3" s="1"/>
  <c r="AW476" i="3"/>
  <c r="AD476" i="3" a="1"/>
  <c r="AD476" i="3" s="1"/>
  <c r="AE470" i="3" a="1"/>
  <c r="AE470" i="3" s="1"/>
  <c r="AW470" i="3"/>
  <c r="AD470" i="3" a="1"/>
  <c r="AD470" i="3" s="1"/>
  <c r="AE464" i="3" a="1"/>
  <c r="AE464" i="3" s="1"/>
  <c r="AW464" i="3"/>
  <c r="AD464" i="3" a="1"/>
  <c r="AD464" i="3" s="1"/>
  <c r="AE458" i="3" a="1"/>
  <c r="AE458" i="3" s="1"/>
  <c r="AW458" i="3"/>
  <c r="AD458" i="3" a="1"/>
  <c r="AD458" i="3" s="1"/>
  <c r="C452" i="3" a="1"/>
  <c r="C452" i="3" s="1"/>
  <c r="AW452" i="3"/>
  <c r="AD452" i="3" a="1"/>
  <c r="AD452" i="3" s="1"/>
  <c r="AE446" i="3" a="1"/>
  <c r="AE446" i="3" s="1"/>
  <c r="AW446" i="3"/>
  <c r="AD446" i="3" a="1"/>
  <c r="AD446" i="3" s="1"/>
  <c r="AE440" i="3" a="1"/>
  <c r="AE440" i="3" s="1"/>
  <c r="AW440" i="3"/>
  <c r="AD440" i="3" a="1"/>
  <c r="AD440" i="3" s="1"/>
  <c r="AE434" i="3" a="1"/>
  <c r="AE434" i="3" s="1"/>
  <c r="AW434" i="3"/>
  <c r="AD434" i="3" a="1"/>
  <c r="AD434" i="3" s="1"/>
  <c r="AE428" i="3" a="1"/>
  <c r="AE428" i="3" s="1"/>
  <c r="AW428" i="3"/>
  <c r="AD428" i="3" a="1"/>
  <c r="AD428" i="3" s="1"/>
  <c r="AE422" i="3" a="1"/>
  <c r="AE422" i="3" s="1"/>
  <c r="AW422" i="3"/>
  <c r="AD422" i="3" a="1"/>
  <c r="AD422" i="3" s="1"/>
  <c r="AE416" i="3" a="1"/>
  <c r="AE416" i="3" s="1"/>
  <c r="AW416" i="3"/>
  <c r="AD416" i="3" a="1"/>
  <c r="AD416" i="3" s="1"/>
  <c r="AE410" i="3" a="1"/>
  <c r="AE410" i="3" s="1"/>
  <c r="AW410" i="3"/>
  <c r="AD410" i="3" a="1"/>
  <c r="AD410" i="3" s="1"/>
  <c r="AE404" i="3" a="1"/>
  <c r="AE404" i="3" s="1"/>
  <c r="AW404" i="3"/>
  <c r="AD404" i="3" a="1"/>
  <c r="AD404" i="3" s="1"/>
  <c r="AE398" i="3" a="1"/>
  <c r="AE398" i="3" s="1"/>
  <c r="AW398" i="3"/>
  <c r="AD398" i="3" a="1"/>
  <c r="AD398" i="3" s="1"/>
  <c r="AE392" i="3" a="1"/>
  <c r="AE392" i="3" s="1"/>
  <c r="AW392" i="3"/>
  <c r="AD392" i="3" a="1"/>
  <c r="AD392" i="3" s="1"/>
  <c r="AE386" i="3" a="1"/>
  <c r="AE386" i="3" s="1"/>
  <c r="AW386" i="3"/>
  <c r="AD386" i="3" a="1"/>
  <c r="AD386" i="3" s="1"/>
  <c r="AE380" i="3" a="1"/>
  <c r="AE380" i="3" s="1"/>
  <c r="AW380" i="3"/>
  <c r="AD380" i="3" a="1"/>
  <c r="AD380" i="3" s="1"/>
  <c r="C374" i="3" a="1"/>
  <c r="C374" i="3" s="1"/>
  <c r="AW374" i="3"/>
  <c r="AD374" i="3" a="1"/>
  <c r="AD374" i="3" s="1"/>
  <c r="AE368" i="3" a="1"/>
  <c r="AE368" i="3" s="1"/>
  <c r="AW368" i="3"/>
  <c r="AE362" i="3" a="1"/>
  <c r="AE362" i="3" s="1"/>
  <c r="AW362" i="3"/>
  <c r="AE356" i="3" a="1"/>
  <c r="AE356" i="3" s="1"/>
  <c r="AW356" i="3"/>
  <c r="AE350" i="3" a="1"/>
  <c r="AE350" i="3" s="1"/>
  <c r="AW350" i="3"/>
  <c r="AE344" i="3" a="1"/>
  <c r="AE344" i="3" s="1"/>
  <c r="AW344" i="3"/>
  <c r="AE338" i="3" a="1"/>
  <c r="AE338" i="3" s="1"/>
  <c r="AW338" i="3"/>
  <c r="AE332" i="3" a="1"/>
  <c r="AE332" i="3" s="1"/>
  <c r="AW332" i="3"/>
  <c r="AE326" i="3" a="1"/>
  <c r="AE326" i="3" s="1"/>
  <c r="AW326" i="3"/>
  <c r="AE320" i="3" a="1"/>
  <c r="AE320" i="3" s="1"/>
  <c r="AW320" i="3"/>
  <c r="AE314" i="3" a="1"/>
  <c r="AE314" i="3" s="1"/>
  <c r="AW314" i="3"/>
  <c r="AE308" i="3" a="1"/>
  <c r="AE308" i="3" s="1"/>
  <c r="AW308" i="3"/>
  <c r="AE302" i="3" a="1"/>
  <c r="AE302" i="3" s="1"/>
  <c r="AW302" i="3"/>
  <c r="AE296" i="3" a="1"/>
  <c r="AE296" i="3" s="1"/>
  <c r="AW296" i="3"/>
  <c r="AE290" i="3" a="1"/>
  <c r="AE290" i="3" s="1"/>
  <c r="AW290" i="3"/>
  <c r="AE284" i="3" a="1"/>
  <c r="AE284" i="3" s="1"/>
  <c r="AW284" i="3"/>
  <c r="AE278" i="3" a="1"/>
  <c r="AE278" i="3" s="1"/>
  <c r="AW278" i="3"/>
  <c r="AE272" i="3" a="1"/>
  <c r="AE272" i="3" s="1"/>
  <c r="AW272" i="3"/>
  <c r="AE266" i="3" a="1"/>
  <c r="AE266" i="3" s="1"/>
  <c r="AW266" i="3"/>
  <c r="AE260" i="3" a="1"/>
  <c r="AE260" i="3" s="1"/>
  <c r="AW260" i="3"/>
  <c r="AE254" i="3" a="1"/>
  <c r="AE254" i="3" s="1"/>
  <c r="AW254" i="3"/>
  <c r="AE248" i="3" a="1"/>
  <c r="AE248" i="3" s="1"/>
  <c r="AW248" i="3"/>
  <c r="AE242" i="3" a="1"/>
  <c r="AE242" i="3" s="1"/>
  <c r="AW242" i="3"/>
  <c r="AE236" i="3" a="1"/>
  <c r="AE236" i="3" s="1"/>
  <c r="AW236" i="3"/>
  <c r="AE230" i="3" a="1"/>
  <c r="AE230" i="3" s="1"/>
  <c r="AW230" i="3"/>
  <c r="AD17" i="3" a="1"/>
  <c r="AD17" i="3" s="1"/>
  <c r="AD29" i="3" a="1"/>
  <c r="AD29" i="3" s="1"/>
  <c r="AD204" i="3" a="1"/>
  <c r="AD204" i="3" s="1"/>
  <c r="AD216" i="3" a="1"/>
  <c r="AD216" i="3" s="1"/>
  <c r="AD393" i="3" a="1"/>
  <c r="AD393" i="3" s="1"/>
  <c r="AD417" i="3" a="1"/>
  <c r="AD417" i="3" s="1"/>
  <c r="AD441" i="3" a="1"/>
  <c r="AD441" i="3" s="1"/>
  <c r="AD465" i="3" a="1"/>
  <c r="AD465" i="3" s="1"/>
  <c r="AD501" i="3" a="1"/>
  <c r="AD501" i="3" s="1"/>
  <c r="AD537" i="3" a="1"/>
  <c r="AD537" i="3" s="1"/>
  <c r="AD573" i="3" a="1"/>
  <c r="AD573" i="3" s="1"/>
  <c r="AD634" i="3" a="1"/>
  <c r="AD634" i="3" s="1"/>
  <c r="AW91" i="3"/>
  <c r="AW139" i="3"/>
  <c r="AW193" i="3"/>
  <c r="AW265" i="3"/>
  <c r="AW337" i="3"/>
  <c r="T27" i="3"/>
  <c r="AW27" i="3"/>
  <c r="AD90" i="3" a="1"/>
  <c r="AD90" i="3" s="1"/>
  <c r="AD102" i="3" a="1"/>
  <c r="AD102" i="3" s="1"/>
  <c r="AD114" i="3" a="1"/>
  <c r="AD114" i="3" s="1"/>
  <c r="AD126" i="3" a="1"/>
  <c r="AD126" i="3" s="1"/>
  <c r="AD138" i="3" a="1"/>
  <c r="AD138" i="3" s="1"/>
  <c r="AD150" i="3" a="1"/>
  <c r="AD150" i="3" s="1"/>
  <c r="AD162" i="3" a="1"/>
  <c r="AD162" i="3" s="1"/>
  <c r="AD174" i="3" a="1"/>
  <c r="AD174" i="3" s="1"/>
  <c r="AD186" i="3" a="1"/>
  <c r="AD186" i="3" s="1"/>
  <c r="AD195" i="3" a="1"/>
  <c r="AD195" i="3" s="1"/>
  <c r="AD205" i="3" a="1"/>
  <c r="AD205" i="3" s="1"/>
  <c r="AD217" i="3" a="1"/>
  <c r="AD217" i="3" s="1"/>
  <c r="AD229" i="3" a="1"/>
  <c r="AD229" i="3" s="1"/>
  <c r="AD241" i="3" a="1"/>
  <c r="AD241" i="3" s="1"/>
  <c r="AD253" i="3" a="1"/>
  <c r="AD253" i="3" s="1"/>
  <c r="AD265" i="3" a="1"/>
  <c r="AD265" i="3" s="1"/>
  <c r="AD277" i="3" a="1"/>
  <c r="AD277" i="3" s="1"/>
  <c r="AD289" i="3" a="1"/>
  <c r="AD289" i="3" s="1"/>
  <c r="AD301" i="3" a="1"/>
  <c r="AD301" i="3" s="1"/>
  <c r="AD313" i="3" a="1"/>
  <c r="AD313" i="3" s="1"/>
  <c r="AD325" i="3" a="1"/>
  <c r="AD325" i="3" s="1"/>
  <c r="AD337" i="3" a="1"/>
  <c r="AD337" i="3" s="1"/>
  <c r="AD349" i="3" a="1"/>
  <c r="AD349" i="3" s="1"/>
  <c r="AD361" i="3" a="1"/>
  <c r="AD361" i="3" s="1"/>
  <c r="AD373" i="3" a="1"/>
  <c r="AD373" i="3" s="1"/>
  <c r="AD394" i="3" a="1"/>
  <c r="AD394" i="3" s="1"/>
  <c r="AD418" i="3" a="1"/>
  <c r="AD418" i="3" s="1"/>
  <c r="AD442" i="3" a="1"/>
  <c r="AD442" i="3" s="1"/>
  <c r="AD471" i="3" a="1"/>
  <c r="AD471" i="3" s="1"/>
  <c r="AD507" i="3" a="1"/>
  <c r="AD507" i="3" s="1"/>
  <c r="AD543" i="3" a="1"/>
  <c r="AD543" i="3" s="1"/>
  <c r="AD610" i="3" a="1"/>
  <c r="AD610" i="3" s="1"/>
  <c r="AD639" i="3" a="1"/>
  <c r="AD639" i="3" s="1"/>
  <c r="AW97" i="3"/>
  <c r="AW145" i="3"/>
  <c r="AW199" i="3"/>
  <c r="AW271" i="3"/>
  <c r="AW343" i="3"/>
  <c r="AW649" i="3"/>
  <c r="AE153" i="3" a="1"/>
  <c r="AE153" i="3" s="1"/>
  <c r="AW153" i="3"/>
  <c r="AE189" i="3" a="1"/>
  <c r="AE189" i="3" s="1"/>
  <c r="AW189" i="3"/>
  <c r="AE221" i="3" a="1"/>
  <c r="AE221" i="3" s="1"/>
  <c r="AW221" i="3"/>
  <c r="AE215" i="3" a="1"/>
  <c r="AE215" i="3" s="1"/>
  <c r="AW215" i="3"/>
  <c r="AE209" i="3" a="1"/>
  <c r="AE209" i="3" s="1"/>
  <c r="AW209" i="3"/>
  <c r="AE203" i="3" a="1"/>
  <c r="AE203" i="3" s="1"/>
  <c r="AW203" i="3"/>
  <c r="AE197" i="3" a="1"/>
  <c r="AE197" i="3" s="1"/>
  <c r="AW197" i="3"/>
  <c r="AE191" i="3" a="1"/>
  <c r="AE191" i="3" s="1"/>
  <c r="AW191" i="3"/>
  <c r="AE691" i="3" a="1"/>
  <c r="AE691" i="3" s="1"/>
  <c r="AW691" i="3"/>
  <c r="AD691" i="3" a="1"/>
  <c r="AD691" i="3" s="1"/>
  <c r="AE685" i="3" a="1"/>
  <c r="AE685" i="3" s="1"/>
  <c r="AD685" i="3" a="1"/>
  <c r="AD685" i="3" s="1"/>
  <c r="AE679" i="3" a="1"/>
  <c r="AE679" i="3" s="1"/>
  <c r="AW679" i="3"/>
  <c r="AE673" i="3" a="1"/>
  <c r="AE673" i="3" s="1"/>
  <c r="AD673" i="3" a="1"/>
  <c r="AD673" i="3" s="1"/>
  <c r="AE667" i="3" a="1"/>
  <c r="AE667" i="3" s="1"/>
  <c r="AD667" i="3" a="1"/>
  <c r="AD667" i="3" s="1"/>
  <c r="AW667" i="3"/>
  <c r="C661" i="3" a="1"/>
  <c r="C661" i="3" s="1"/>
  <c r="AD661" i="3" a="1"/>
  <c r="AD661" i="3" s="1"/>
  <c r="AE655" i="3" a="1"/>
  <c r="AE655" i="3" s="1"/>
  <c r="AD655" i="3" a="1"/>
  <c r="AD655" i="3" s="1"/>
  <c r="AW655" i="3"/>
  <c r="AE643" i="3" a="1"/>
  <c r="AE643" i="3" s="1"/>
  <c r="AW643" i="3"/>
  <c r="AD643" i="3" a="1"/>
  <c r="AD643" i="3" s="1"/>
  <c r="AE637" i="3" a="1"/>
  <c r="AE637" i="3" s="1"/>
  <c r="AD637" i="3" a="1"/>
  <c r="AD637" i="3" s="1"/>
  <c r="AE631" i="3" a="1"/>
  <c r="AE631" i="3" s="1"/>
  <c r="AW631" i="3"/>
  <c r="AE619" i="3" a="1"/>
  <c r="AE619" i="3" s="1"/>
  <c r="AD619" i="3" a="1"/>
  <c r="AD619" i="3" s="1"/>
  <c r="AW619" i="3"/>
  <c r="E613" i="3" a="1"/>
  <c r="E613" i="3" s="1"/>
  <c r="AD613" i="3" a="1"/>
  <c r="AD613" i="3" s="1"/>
  <c r="AE607" i="3" a="1"/>
  <c r="AE607" i="3" s="1"/>
  <c r="AD607" i="3" a="1"/>
  <c r="AD607" i="3" s="1"/>
  <c r="AE583" i="3" a="1"/>
  <c r="AE583" i="3" s="1"/>
  <c r="AD583" i="3" a="1"/>
  <c r="AD583" i="3" s="1"/>
  <c r="AE577" i="3" a="1"/>
  <c r="AE577" i="3" s="1"/>
  <c r="AD577" i="3" a="1"/>
  <c r="AD577" i="3" s="1"/>
  <c r="AE571" i="3" a="1"/>
  <c r="AE571" i="3" s="1"/>
  <c r="AD571" i="3" a="1"/>
  <c r="AD571" i="3" s="1"/>
  <c r="AE565" i="3" a="1"/>
  <c r="AE565" i="3" s="1"/>
  <c r="AD565" i="3" a="1"/>
  <c r="AD565" i="3" s="1"/>
  <c r="AE559" i="3" a="1"/>
  <c r="AE559" i="3" s="1"/>
  <c r="AD559" i="3" a="1"/>
  <c r="AD559" i="3" s="1"/>
  <c r="AE553" i="3" a="1"/>
  <c r="AE553" i="3" s="1"/>
  <c r="AD553" i="3" a="1"/>
  <c r="AD553" i="3" s="1"/>
  <c r="C547" i="3" a="1"/>
  <c r="C547" i="3" s="1"/>
  <c r="AD547" i="3" a="1"/>
  <c r="AD547" i="3" s="1"/>
  <c r="AE541" i="3" a="1"/>
  <c r="AE541" i="3" s="1"/>
  <c r="AD541" i="3" a="1"/>
  <c r="AD541" i="3" s="1"/>
  <c r="AE535" i="3" a="1"/>
  <c r="AE535" i="3" s="1"/>
  <c r="AD535" i="3" a="1"/>
  <c r="AD535" i="3" s="1"/>
  <c r="AE529" i="3" a="1"/>
  <c r="AE529" i="3" s="1"/>
  <c r="AD529" i="3" a="1"/>
  <c r="AD529" i="3" s="1"/>
  <c r="E523" i="3" a="1"/>
  <c r="E523" i="3" s="1"/>
  <c r="AD523" i="3" a="1"/>
  <c r="AD523" i="3" s="1"/>
  <c r="AE517" i="3" a="1"/>
  <c r="AE517" i="3" s="1"/>
  <c r="AD517" i="3" a="1"/>
  <c r="AD517" i="3" s="1"/>
  <c r="AE511" i="3" a="1"/>
  <c r="AE511" i="3" s="1"/>
  <c r="AD511" i="3" a="1"/>
  <c r="AD511" i="3" s="1"/>
  <c r="AE505" i="3" a="1"/>
  <c r="AE505" i="3" s="1"/>
  <c r="AD505" i="3" a="1"/>
  <c r="AD505" i="3" s="1"/>
  <c r="D499" i="3" a="1"/>
  <c r="D499" i="3" s="1"/>
  <c r="AD499" i="3" a="1"/>
  <c r="AD499" i="3" s="1"/>
  <c r="AE493" i="3" a="1"/>
  <c r="AE493" i="3" s="1"/>
  <c r="AD493" i="3" a="1"/>
  <c r="AD493" i="3" s="1"/>
  <c r="AE487" i="3" a="1"/>
  <c r="AE487" i="3" s="1"/>
  <c r="AD487" i="3" a="1"/>
  <c r="AD487" i="3" s="1"/>
  <c r="AE481" i="3" a="1"/>
  <c r="AE481" i="3" s="1"/>
  <c r="AD481" i="3" a="1"/>
  <c r="AD481" i="3" s="1"/>
  <c r="AE475" i="3" a="1"/>
  <c r="AE475" i="3" s="1"/>
  <c r="AD475" i="3" a="1"/>
  <c r="AD475" i="3" s="1"/>
  <c r="AE469" i="3" a="1"/>
  <c r="AE469" i="3" s="1"/>
  <c r="AD469" i="3" a="1"/>
  <c r="AD469" i="3" s="1"/>
  <c r="AE463" i="3" a="1"/>
  <c r="AE463" i="3" s="1"/>
  <c r="AD463" i="3" a="1"/>
  <c r="AD463" i="3" s="1"/>
  <c r="AE457" i="3" a="1"/>
  <c r="AE457" i="3" s="1"/>
  <c r="AD457" i="3" a="1"/>
  <c r="AD457" i="3" s="1"/>
  <c r="AE451" i="3" a="1"/>
  <c r="AE451" i="3" s="1"/>
  <c r="AD451" i="3" a="1"/>
  <c r="AD451" i="3" s="1"/>
  <c r="AE445" i="3" a="1"/>
  <c r="AE445" i="3" s="1"/>
  <c r="AD445" i="3" a="1"/>
  <c r="AD445" i="3" s="1"/>
  <c r="AE439" i="3" a="1"/>
  <c r="AE439" i="3" s="1"/>
  <c r="AD439" i="3" a="1"/>
  <c r="AD439" i="3" s="1"/>
  <c r="AE433" i="3" a="1"/>
  <c r="AE433" i="3" s="1"/>
  <c r="AD433" i="3" a="1"/>
  <c r="AD433" i="3" s="1"/>
  <c r="AE427" i="3" a="1"/>
  <c r="AE427" i="3" s="1"/>
  <c r="AD427" i="3" a="1"/>
  <c r="AD427" i="3" s="1"/>
  <c r="AE421" i="3" a="1"/>
  <c r="AE421" i="3" s="1"/>
  <c r="AD421" i="3" a="1"/>
  <c r="AD421" i="3" s="1"/>
  <c r="AE415" i="3" a="1"/>
  <c r="AE415" i="3" s="1"/>
  <c r="AD415" i="3" a="1"/>
  <c r="AD415" i="3" s="1"/>
  <c r="AE409" i="3" a="1"/>
  <c r="AE409" i="3" s="1"/>
  <c r="AD409" i="3" a="1"/>
  <c r="AD409" i="3" s="1"/>
  <c r="AE403" i="3" a="1"/>
  <c r="AE403" i="3" s="1"/>
  <c r="AD403" i="3" a="1"/>
  <c r="AD403" i="3" s="1"/>
  <c r="AE397" i="3" a="1"/>
  <c r="AE397" i="3" s="1"/>
  <c r="AD397" i="3" a="1"/>
  <c r="AD397" i="3" s="1"/>
  <c r="D391" i="3" a="1"/>
  <c r="D391" i="3" s="1"/>
  <c r="AD391" i="3" a="1"/>
  <c r="AD391" i="3" s="1"/>
  <c r="AE385" i="3" a="1"/>
  <c r="AE385" i="3" s="1"/>
  <c r="AD385" i="3" a="1"/>
  <c r="AD385" i="3" s="1"/>
  <c r="D379" i="3" a="1"/>
  <c r="D379" i="3" s="1"/>
  <c r="AD379" i="3" a="1"/>
  <c r="AD379" i="3" s="1"/>
  <c r="AD31" i="3" a="1"/>
  <c r="AD31" i="3" s="1"/>
  <c r="AD79" i="3" a="1"/>
  <c r="AD79" i="3" s="1"/>
  <c r="AD91" i="3" a="1"/>
  <c r="AD91" i="3" s="1"/>
  <c r="AD103" i="3" a="1"/>
  <c r="AD103" i="3" s="1"/>
  <c r="AD115" i="3" a="1"/>
  <c r="AD115" i="3" s="1"/>
  <c r="AD127" i="3" a="1"/>
  <c r="AD127" i="3" s="1"/>
  <c r="AD139" i="3" a="1"/>
  <c r="AD139" i="3" s="1"/>
  <c r="AD151" i="3" a="1"/>
  <c r="AD151" i="3" s="1"/>
  <c r="AD163" i="3" a="1"/>
  <c r="AD163" i="3" s="1"/>
  <c r="AD175" i="3" a="1"/>
  <c r="AD175" i="3" s="1"/>
  <c r="AD187" i="3" a="1"/>
  <c r="AD187" i="3" s="1"/>
  <c r="AD206" i="3" a="1"/>
  <c r="AD206" i="3" s="1"/>
  <c r="AD218" i="3" a="1"/>
  <c r="AD218" i="3" s="1"/>
  <c r="AD230" i="3" a="1"/>
  <c r="AD230" i="3" s="1"/>
  <c r="AD242" i="3" a="1"/>
  <c r="AD242" i="3" s="1"/>
  <c r="AD254" i="3" a="1"/>
  <c r="AD254" i="3" s="1"/>
  <c r="AD266" i="3" a="1"/>
  <c r="AD266" i="3" s="1"/>
  <c r="AD278" i="3" a="1"/>
  <c r="AD278" i="3" s="1"/>
  <c r="AD290" i="3" a="1"/>
  <c r="AD290" i="3" s="1"/>
  <c r="AD302" i="3" a="1"/>
  <c r="AD302" i="3" s="1"/>
  <c r="AD314" i="3" a="1"/>
  <c r="AD314" i="3" s="1"/>
  <c r="AD326" i="3" a="1"/>
  <c r="AD326" i="3" s="1"/>
  <c r="AD338" i="3" a="1"/>
  <c r="AD338" i="3" s="1"/>
  <c r="AD350" i="3" a="1"/>
  <c r="AD350" i="3" s="1"/>
  <c r="AD362" i="3" a="1"/>
  <c r="AD362" i="3" s="1"/>
  <c r="AD375" i="3" a="1"/>
  <c r="AD375" i="3" s="1"/>
  <c r="AD399" i="3" a="1"/>
  <c r="AD399" i="3" s="1"/>
  <c r="AD423" i="3" a="1"/>
  <c r="AD423" i="3" s="1"/>
  <c r="AD447" i="3" a="1"/>
  <c r="AD447" i="3" s="1"/>
  <c r="AD472" i="3" a="1"/>
  <c r="AD472" i="3" s="1"/>
  <c r="AD508" i="3" a="1"/>
  <c r="AD508" i="3" s="1"/>
  <c r="AD544" i="3" a="1"/>
  <c r="AD544" i="3" s="1"/>
  <c r="AD579" i="3" a="1"/>
  <c r="AD579" i="3" s="1"/>
  <c r="AD611" i="3" a="1"/>
  <c r="AD611" i="3" s="1"/>
  <c r="AD640" i="3" a="1"/>
  <c r="AD640" i="3" s="1"/>
  <c r="AD679" i="3" a="1"/>
  <c r="AD679" i="3" s="1"/>
  <c r="AW146" i="3"/>
  <c r="AW205" i="3"/>
  <c r="AW277" i="3"/>
  <c r="AW349" i="3"/>
  <c r="AW421" i="3"/>
  <c r="AW493" i="3"/>
  <c r="AW565" i="3"/>
  <c r="AW661" i="3"/>
  <c r="AU117" i="3"/>
  <c r="AW117" i="3"/>
  <c r="M135" i="3" a="1"/>
  <c r="M135" i="3" s="1"/>
  <c r="AW135" i="3"/>
  <c r="AE165" i="3" a="1"/>
  <c r="AE165" i="3" s="1"/>
  <c r="AW165" i="3"/>
  <c r="AD8" i="3" a="1"/>
  <c r="AD8" i="3" s="1"/>
  <c r="AD116" i="3" a="1"/>
  <c r="AD116" i="3" s="1"/>
  <c r="AD128" i="3" a="1"/>
  <c r="AD128" i="3" s="1"/>
  <c r="AD140" i="3" a="1"/>
  <c r="AD140" i="3" s="1"/>
  <c r="AD152" i="3" a="1"/>
  <c r="AD152" i="3" s="1"/>
  <c r="AD164" i="3" a="1"/>
  <c r="AD164" i="3" s="1"/>
  <c r="AD176" i="3" a="1"/>
  <c r="AD176" i="3" s="1"/>
  <c r="AD188" i="3" a="1"/>
  <c r="AD188" i="3" s="1"/>
  <c r="AD207" i="3" a="1"/>
  <c r="AD207" i="3" s="1"/>
  <c r="AD219" i="3" a="1"/>
  <c r="AD219" i="3" s="1"/>
  <c r="AD231" i="3" a="1"/>
  <c r="AD231" i="3" s="1"/>
  <c r="AD243" i="3" a="1"/>
  <c r="AD243" i="3" s="1"/>
  <c r="AD255" i="3" a="1"/>
  <c r="AD255" i="3" s="1"/>
  <c r="AD267" i="3" a="1"/>
  <c r="AD267" i="3" s="1"/>
  <c r="AD279" i="3" a="1"/>
  <c r="AD279" i="3" s="1"/>
  <c r="AD291" i="3" a="1"/>
  <c r="AD291" i="3" s="1"/>
  <c r="AD303" i="3" a="1"/>
  <c r="AD303" i="3" s="1"/>
  <c r="AD315" i="3" a="1"/>
  <c r="AD315" i="3" s="1"/>
  <c r="AD327" i="3" a="1"/>
  <c r="AD327" i="3" s="1"/>
  <c r="AD339" i="3" a="1"/>
  <c r="AD339" i="3" s="1"/>
  <c r="AD351" i="3" a="1"/>
  <c r="AD351" i="3" s="1"/>
  <c r="AD363" i="3" a="1"/>
  <c r="AD363" i="3" s="1"/>
  <c r="AD376" i="3" a="1"/>
  <c r="AD376" i="3" s="1"/>
  <c r="AD400" i="3" a="1"/>
  <c r="AD400" i="3" s="1"/>
  <c r="AD424" i="3" a="1"/>
  <c r="AD424" i="3" s="1"/>
  <c r="AD448" i="3" a="1"/>
  <c r="AD448" i="3" s="1"/>
  <c r="AD473" i="3" a="1"/>
  <c r="AD473" i="3" s="1"/>
  <c r="AD509" i="3" a="1"/>
  <c r="AD509" i="3" s="1"/>
  <c r="AD545" i="3" a="1"/>
  <c r="AD545" i="3" s="1"/>
  <c r="AD580" i="3" a="1"/>
  <c r="AD580" i="3" s="1"/>
  <c r="AD683" i="3" a="1"/>
  <c r="AD683" i="3" s="1"/>
  <c r="AW103" i="3"/>
  <c r="AW151" i="3"/>
  <c r="AW211" i="3"/>
  <c r="AW283" i="3"/>
  <c r="AW355" i="3"/>
  <c r="AW427" i="3"/>
  <c r="AW499" i="3"/>
  <c r="AW571" i="3"/>
  <c r="AW673" i="3"/>
  <c r="F111" i="3"/>
  <c r="AW111" i="3"/>
  <c r="P129" i="3"/>
  <c r="AW129" i="3"/>
  <c r="AE147" i="3" a="1"/>
  <c r="AE147" i="3" s="1"/>
  <c r="AW147" i="3"/>
  <c r="AE171" i="3" a="1"/>
  <c r="AE171" i="3" s="1"/>
  <c r="AW171" i="3"/>
  <c r="AE183" i="3" a="1"/>
  <c r="AE183" i="3" s="1"/>
  <c r="AW183" i="3"/>
  <c r="T34" i="3"/>
  <c r="AW34" i="3"/>
  <c r="F40" i="3"/>
  <c r="AW40" i="3"/>
  <c r="R46" i="3"/>
  <c r="AW46" i="3"/>
  <c r="M52" i="3" a="1"/>
  <c r="M52" i="3" s="1"/>
  <c r="AW52" i="3"/>
  <c r="O58" i="3" a="1"/>
  <c r="O58" i="3" s="1"/>
  <c r="AW58" i="3"/>
  <c r="G64" i="3" a="1"/>
  <c r="G64" i="3" s="1"/>
  <c r="AW64" i="3"/>
  <c r="S70" i="3" a="1"/>
  <c r="S70" i="3" s="1"/>
  <c r="AW70" i="3"/>
  <c r="O76" i="3" a="1"/>
  <c r="O76" i="3" s="1"/>
  <c r="AW76" i="3"/>
  <c r="AR82" i="3"/>
  <c r="AW82" i="3"/>
  <c r="AE88" i="3" a="1"/>
  <c r="AE88" i="3" s="1"/>
  <c r="AW88" i="3"/>
  <c r="S94" i="3" a="1"/>
  <c r="S94" i="3" s="1"/>
  <c r="AW94" i="3"/>
  <c r="N100" i="3"/>
  <c r="AW100" i="3"/>
  <c r="AE106" i="3" a="1"/>
  <c r="AE106" i="3" s="1"/>
  <c r="AW106" i="3"/>
  <c r="W112" i="3"/>
  <c r="AW112" i="3"/>
  <c r="L118" i="3"/>
  <c r="AW118" i="3"/>
  <c r="L124" i="3"/>
  <c r="AW124" i="3"/>
  <c r="L130" i="3"/>
  <c r="AW130" i="3"/>
  <c r="AE136" i="3" a="1"/>
  <c r="AE136" i="3" s="1"/>
  <c r="AW136" i="3"/>
  <c r="AE142" i="3" a="1"/>
  <c r="AE142" i="3" s="1"/>
  <c r="AW142" i="3"/>
  <c r="AE148" i="3" a="1"/>
  <c r="AE148" i="3" s="1"/>
  <c r="AW148" i="3"/>
  <c r="AE154" i="3" a="1"/>
  <c r="AE154" i="3" s="1"/>
  <c r="AW154" i="3"/>
  <c r="AE160" i="3" a="1"/>
  <c r="AE160" i="3" s="1"/>
  <c r="AW160" i="3"/>
  <c r="AE166" i="3" a="1"/>
  <c r="AE166" i="3" s="1"/>
  <c r="AW166" i="3"/>
  <c r="AE172" i="3" a="1"/>
  <c r="AE172" i="3" s="1"/>
  <c r="AW172" i="3"/>
  <c r="AE178" i="3" a="1"/>
  <c r="AE178" i="3" s="1"/>
  <c r="AW178" i="3"/>
  <c r="AE184" i="3" a="1"/>
  <c r="AE184" i="3" s="1"/>
  <c r="AW184" i="3"/>
  <c r="AE226" i="3" a="1"/>
  <c r="AE226" i="3" s="1"/>
  <c r="AW226" i="3"/>
  <c r="D220" i="3" a="1"/>
  <c r="D220" i="3" s="1"/>
  <c r="AW220" i="3"/>
  <c r="AE214" i="3" a="1"/>
  <c r="AE214" i="3" s="1"/>
  <c r="AW214" i="3"/>
  <c r="C208" i="3" a="1"/>
  <c r="C208" i="3" s="1"/>
  <c r="AW208" i="3"/>
  <c r="AE202" i="3" a="1"/>
  <c r="AE202" i="3" s="1"/>
  <c r="AW202" i="3"/>
  <c r="AE196" i="3" a="1"/>
  <c r="AE196" i="3" s="1"/>
  <c r="AW196" i="3"/>
  <c r="AE190" i="3" a="1"/>
  <c r="AE190" i="3" s="1"/>
  <c r="AW190" i="3"/>
  <c r="AE690" i="3" a="1"/>
  <c r="AE690" i="3" s="1"/>
  <c r="AW690" i="3"/>
  <c r="AE684" i="3" a="1"/>
  <c r="AE684" i="3" s="1"/>
  <c r="AD684" i="3" a="1"/>
  <c r="AD684" i="3" s="1"/>
  <c r="AW684" i="3"/>
  <c r="AE678" i="3" a="1"/>
  <c r="AE678" i="3" s="1"/>
  <c r="AW678" i="3"/>
  <c r="AE672" i="3" a="1"/>
  <c r="AE672" i="3" s="1"/>
  <c r="AD672" i="3" a="1"/>
  <c r="AD672" i="3" s="1"/>
  <c r="AW672" i="3"/>
  <c r="AE666" i="3" a="1"/>
  <c r="AE666" i="3" s="1"/>
  <c r="AD666" i="3" a="1"/>
  <c r="AD666" i="3" s="1"/>
  <c r="AW666" i="3"/>
  <c r="C660" i="3" a="1"/>
  <c r="C660" i="3" s="1"/>
  <c r="AD660" i="3" a="1"/>
  <c r="AD660" i="3" s="1"/>
  <c r="AW660" i="3"/>
  <c r="C654" i="3" a="1"/>
  <c r="C654" i="3" s="1"/>
  <c r="AD654" i="3" a="1"/>
  <c r="AD654" i="3" s="1"/>
  <c r="AW654" i="3"/>
  <c r="AE648" i="3" a="1"/>
  <c r="AE648" i="3" s="1"/>
  <c r="AD648" i="3" a="1"/>
  <c r="AD648" i="3" s="1"/>
  <c r="AW648" i="3"/>
  <c r="AE642" i="3" a="1"/>
  <c r="AE642" i="3" s="1"/>
  <c r="AW642" i="3"/>
  <c r="AD642" i="3" a="1"/>
  <c r="AD642" i="3" s="1"/>
  <c r="AE636" i="3" a="1"/>
  <c r="AE636" i="3" s="1"/>
  <c r="AD636" i="3" a="1"/>
  <c r="AD636" i="3" s="1"/>
  <c r="AW636" i="3"/>
  <c r="AE630" i="3" a="1"/>
  <c r="AE630" i="3" s="1"/>
  <c r="AW630" i="3"/>
  <c r="E624" i="3" a="1"/>
  <c r="E624" i="3" s="1"/>
  <c r="AD624" i="3" a="1"/>
  <c r="AD624" i="3" s="1"/>
  <c r="AW624" i="3"/>
  <c r="AE618" i="3" a="1"/>
  <c r="AE618" i="3" s="1"/>
  <c r="AD618" i="3" a="1"/>
  <c r="AD618" i="3" s="1"/>
  <c r="AW618" i="3"/>
  <c r="C612" i="3" a="1"/>
  <c r="C612" i="3" s="1"/>
  <c r="AW612" i="3"/>
  <c r="AE606" i="3" a="1"/>
  <c r="AE606" i="3" s="1"/>
  <c r="AW606" i="3"/>
  <c r="AE600" i="3" a="1"/>
  <c r="AE600" i="3" s="1"/>
  <c r="AW600" i="3"/>
  <c r="AD600" i="3" a="1"/>
  <c r="AD600" i="3" s="1"/>
  <c r="AE594" i="3" a="1"/>
  <c r="AE594" i="3" s="1"/>
  <c r="AW594" i="3"/>
  <c r="AD594" i="3" a="1"/>
  <c r="AD594" i="3" s="1"/>
  <c r="AE588" i="3" a="1"/>
  <c r="AE588" i="3" s="1"/>
  <c r="AW588" i="3"/>
  <c r="AD588" i="3" a="1"/>
  <c r="AD588" i="3" s="1"/>
  <c r="AE582" i="3" a="1"/>
  <c r="AE582" i="3" s="1"/>
  <c r="AW582" i="3"/>
  <c r="AD582" i="3" a="1"/>
  <c r="AD582" i="3" s="1"/>
  <c r="AE576" i="3" a="1"/>
  <c r="AE576" i="3" s="1"/>
  <c r="AD576" i="3" a="1"/>
  <c r="AD576" i="3" s="1"/>
  <c r="AW576" i="3"/>
  <c r="AE570" i="3" a="1"/>
  <c r="AE570" i="3" s="1"/>
  <c r="AW570" i="3"/>
  <c r="AD570" i="3" a="1"/>
  <c r="AD570" i="3" s="1"/>
  <c r="C564" i="3" a="1"/>
  <c r="C564" i="3" s="1"/>
  <c r="AD564" i="3" a="1"/>
  <c r="AD564" i="3" s="1"/>
  <c r="AW564" i="3"/>
  <c r="E558" i="3" a="1"/>
  <c r="E558" i="3" s="1"/>
  <c r="AW558" i="3"/>
  <c r="AD558" i="3" a="1"/>
  <c r="AD558" i="3" s="1"/>
  <c r="D552" i="3" a="1"/>
  <c r="D552" i="3" s="1"/>
  <c r="AD552" i="3" a="1"/>
  <c r="AD552" i="3" s="1"/>
  <c r="AW552" i="3"/>
  <c r="AE546" i="3" a="1"/>
  <c r="AE546" i="3" s="1"/>
  <c r="AW546" i="3"/>
  <c r="AD546" i="3" a="1"/>
  <c r="AD546" i="3" s="1"/>
  <c r="AE540" i="3" a="1"/>
  <c r="AE540" i="3" s="1"/>
  <c r="AD540" i="3" a="1"/>
  <c r="AD540" i="3" s="1"/>
  <c r="AW540" i="3"/>
  <c r="AE534" i="3" a="1"/>
  <c r="AE534" i="3" s="1"/>
  <c r="AW534" i="3"/>
  <c r="AD534" i="3" a="1"/>
  <c r="AD534" i="3" s="1"/>
  <c r="AE528" i="3" a="1"/>
  <c r="AE528" i="3" s="1"/>
  <c r="AD528" i="3" a="1"/>
  <c r="AD528" i="3" s="1"/>
  <c r="AW528" i="3"/>
  <c r="AE522" i="3" a="1"/>
  <c r="AE522" i="3" s="1"/>
  <c r="AW522" i="3"/>
  <c r="AD522" i="3" a="1"/>
  <c r="AD522" i="3" s="1"/>
  <c r="AE516" i="3" a="1"/>
  <c r="AE516" i="3" s="1"/>
  <c r="AD516" i="3" a="1"/>
  <c r="AD516" i="3" s="1"/>
  <c r="AW516" i="3"/>
  <c r="AE510" i="3" a="1"/>
  <c r="AE510" i="3" s="1"/>
  <c r="AW510" i="3"/>
  <c r="AD510" i="3" a="1"/>
  <c r="AD510" i="3" s="1"/>
  <c r="AE504" i="3" a="1"/>
  <c r="AE504" i="3" s="1"/>
  <c r="AD504" i="3" a="1"/>
  <c r="AD504" i="3" s="1"/>
  <c r="AW504" i="3"/>
  <c r="AE498" i="3" a="1"/>
  <c r="AE498" i="3" s="1"/>
  <c r="AW498" i="3"/>
  <c r="AD498" i="3" a="1"/>
  <c r="AD498" i="3" s="1"/>
  <c r="AE492" i="3" a="1"/>
  <c r="AE492" i="3" s="1"/>
  <c r="AD492" i="3" a="1"/>
  <c r="AD492" i="3" s="1"/>
  <c r="AW492" i="3"/>
  <c r="AE486" i="3" a="1"/>
  <c r="AE486" i="3" s="1"/>
  <c r="AW486" i="3"/>
  <c r="AD486" i="3" a="1"/>
  <c r="AD486" i="3" s="1"/>
  <c r="AE480" i="3" a="1"/>
  <c r="AE480" i="3" s="1"/>
  <c r="AD480" i="3" a="1"/>
  <c r="AD480" i="3" s="1"/>
  <c r="AW480" i="3"/>
  <c r="AE474" i="3" a="1"/>
  <c r="AE474" i="3" s="1"/>
  <c r="AW474" i="3"/>
  <c r="AD474" i="3" a="1"/>
  <c r="AD474" i="3" s="1"/>
  <c r="AE468" i="3" a="1"/>
  <c r="AE468" i="3" s="1"/>
  <c r="AD468" i="3" a="1"/>
  <c r="AD468" i="3" s="1"/>
  <c r="AW468" i="3"/>
  <c r="AE462" i="3" a="1"/>
  <c r="AE462" i="3" s="1"/>
  <c r="AW462" i="3"/>
  <c r="D456" i="3" a="1"/>
  <c r="D456" i="3" s="1"/>
  <c r="AD456" i="3" a="1"/>
  <c r="AD456" i="3" s="1"/>
  <c r="AW456" i="3"/>
  <c r="D450" i="3" a="1"/>
  <c r="D450" i="3" s="1"/>
  <c r="AW450" i="3"/>
  <c r="AE444" i="3" a="1"/>
  <c r="AE444" i="3" s="1"/>
  <c r="AD444" i="3" a="1"/>
  <c r="AD444" i="3" s="1"/>
  <c r="AW444" i="3"/>
  <c r="AE438" i="3" a="1"/>
  <c r="AE438" i="3" s="1"/>
  <c r="AW438" i="3"/>
  <c r="AE432" i="3" a="1"/>
  <c r="AE432" i="3" s="1"/>
  <c r="AD432" i="3" a="1"/>
  <c r="AD432" i="3" s="1"/>
  <c r="AW432" i="3"/>
  <c r="AE426" i="3" a="1"/>
  <c r="AE426" i="3" s="1"/>
  <c r="AW426" i="3"/>
  <c r="D420" i="3" a="1"/>
  <c r="D420" i="3" s="1"/>
  <c r="AD420" i="3" a="1"/>
  <c r="AD420" i="3" s="1"/>
  <c r="AW420" i="3"/>
  <c r="AE414" i="3" a="1"/>
  <c r="AE414" i="3" s="1"/>
  <c r="AW414" i="3"/>
  <c r="AE408" i="3" a="1"/>
  <c r="AE408" i="3" s="1"/>
  <c r="AD408" i="3" a="1"/>
  <c r="AD408" i="3" s="1"/>
  <c r="AW408" i="3"/>
  <c r="D402" i="3" a="1"/>
  <c r="D402" i="3" s="1"/>
  <c r="AW402" i="3"/>
  <c r="AE396" i="3" a="1"/>
  <c r="AE396" i="3" s="1"/>
  <c r="AD396" i="3" a="1"/>
  <c r="AD396" i="3" s="1"/>
  <c r="AW396" i="3"/>
  <c r="AE390" i="3" a="1"/>
  <c r="AE390" i="3" s="1"/>
  <c r="AW390" i="3"/>
  <c r="C384" i="3" a="1"/>
  <c r="C384" i="3" s="1"/>
  <c r="AD384" i="3" a="1"/>
  <c r="AD384" i="3" s="1"/>
  <c r="AW384" i="3"/>
  <c r="AE378" i="3" a="1"/>
  <c r="AE378" i="3" s="1"/>
  <c r="AW378" i="3"/>
  <c r="E372" i="3" a="1"/>
  <c r="E372" i="3" s="1"/>
  <c r="AW372" i="3"/>
  <c r="AE366" i="3" a="1"/>
  <c r="AE366" i="3" s="1"/>
  <c r="AW366" i="3"/>
  <c r="AE360" i="3" a="1"/>
  <c r="AE360" i="3" s="1"/>
  <c r="AW360" i="3"/>
  <c r="AE354" i="3" a="1"/>
  <c r="AE354" i="3" s="1"/>
  <c r="AW354" i="3"/>
  <c r="AE348" i="3" a="1"/>
  <c r="AE348" i="3" s="1"/>
  <c r="AW348" i="3"/>
  <c r="AE342" i="3" a="1"/>
  <c r="AE342" i="3" s="1"/>
  <c r="AW342" i="3"/>
  <c r="D336" i="3" a="1"/>
  <c r="D336" i="3" s="1"/>
  <c r="AW336" i="3"/>
  <c r="AE330" i="3" a="1"/>
  <c r="AE330" i="3" s="1"/>
  <c r="AW330" i="3"/>
  <c r="AE324" i="3" a="1"/>
  <c r="AE324" i="3" s="1"/>
  <c r="AW324" i="3"/>
  <c r="AE318" i="3" a="1"/>
  <c r="AE318" i="3" s="1"/>
  <c r="AW318" i="3"/>
  <c r="AE312" i="3" a="1"/>
  <c r="AE312" i="3" s="1"/>
  <c r="AW312" i="3"/>
  <c r="AE306" i="3" a="1"/>
  <c r="AE306" i="3" s="1"/>
  <c r="AW306" i="3"/>
  <c r="AE300" i="3" a="1"/>
  <c r="AE300" i="3" s="1"/>
  <c r="AW300" i="3"/>
  <c r="AE294" i="3" a="1"/>
  <c r="AE294" i="3" s="1"/>
  <c r="AW294" i="3"/>
  <c r="AE288" i="3" a="1"/>
  <c r="AE288" i="3" s="1"/>
  <c r="AW288" i="3"/>
  <c r="AE282" i="3" a="1"/>
  <c r="AE282" i="3" s="1"/>
  <c r="AW282" i="3"/>
  <c r="AE276" i="3" a="1"/>
  <c r="AE276" i="3" s="1"/>
  <c r="AW276" i="3"/>
  <c r="AE270" i="3" a="1"/>
  <c r="AE270" i="3" s="1"/>
  <c r="AW270" i="3"/>
  <c r="AE264" i="3" a="1"/>
  <c r="AE264" i="3" s="1"/>
  <c r="AW264" i="3"/>
  <c r="AE258" i="3" a="1"/>
  <c r="AE258" i="3" s="1"/>
  <c r="AW258" i="3"/>
  <c r="AE252" i="3" a="1"/>
  <c r="AE252" i="3" s="1"/>
  <c r="AW252" i="3"/>
  <c r="AE246" i="3" a="1"/>
  <c r="AE246" i="3" s="1"/>
  <c r="AW246" i="3"/>
  <c r="E240" i="3" a="1"/>
  <c r="E240" i="3" s="1"/>
  <c r="AW240" i="3"/>
  <c r="AE234" i="3" a="1"/>
  <c r="AE234" i="3" s="1"/>
  <c r="AW234" i="3"/>
  <c r="AE228" i="3" a="1"/>
  <c r="AE228" i="3" s="1"/>
  <c r="AW228" i="3"/>
  <c r="AD9" i="3" a="1"/>
  <c r="AD9" i="3" s="1"/>
  <c r="AD105" i="3" a="1"/>
  <c r="AD105" i="3" s="1"/>
  <c r="AD117" i="3" a="1"/>
  <c r="AD117" i="3" s="1"/>
  <c r="AD129" i="3" a="1"/>
  <c r="AD129" i="3" s="1"/>
  <c r="AD141" i="3" a="1"/>
  <c r="AD141" i="3" s="1"/>
  <c r="AD153" i="3" a="1"/>
  <c r="AD153" i="3" s="1"/>
  <c r="AD165" i="3" a="1"/>
  <c r="AD165" i="3" s="1"/>
  <c r="AD177" i="3" a="1"/>
  <c r="AD177" i="3" s="1"/>
  <c r="AD189" i="3" a="1"/>
  <c r="AD189" i="3" s="1"/>
  <c r="AD208" i="3" a="1"/>
  <c r="AD208" i="3" s="1"/>
  <c r="AD220" i="3" a="1"/>
  <c r="AD220" i="3" s="1"/>
  <c r="AD232" i="3" a="1"/>
  <c r="AD232" i="3" s="1"/>
  <c r="AD244" i="3" a="1"/>
  <c r="AD244" i="3" s="1"/>
  <c r="AD256" i="3" a="1"/>
  <c r="AD256" i="3" s="1"/>
  <c r="AD268" i="3" a="1"/>
  <c r="AD268" i="3" s="1"/>
  <c r="AD280" i="3" a="1"/>
  <c r="AD280" i="3" s="1"/>
  <c r="AD292" i="3" a="1"/>
  <c r="AD292" i="3" s="1"/>
  <c r="AD304" i="3" a="1"/>
  <c r="AD304" i="3" s="1"/>
  <c r="AD316" i="3" a="1"/>
  <c r="AD316" i="3" s="1"/>
  <c r="AD328" i="3" a="1"/>
  <c r="AD328" i="3" s="1"/>
  <c r="AD340" i="3" a="1"/>
  <c r="AD340" i="3" s="1"/>
  <c r="AD352" i="3" a="1"/>
  <c r="AD352" i="3" s="1"/>
  <c r="AD364" i="3" a="1"/>
  <c r="AD364" i="3" s="1"/>
  <c r="AD377" i="3" a="1"/>
  <c r="AD377" i="3" s="1"/>
  <c r="AD401" i="3" a="1"/>
  <c r="AD401" i="3" s="1"/>
  <c r="AD425" i="3" a="1"/>
  <c r="AD425" i="3" s="1"/>
  <c r="AD449" i="3" a="1"/>
  <c r="AD449" i="3" s="1"/>
  <c r="AD477" i="3" a="1"/>
  <c r="AD477" i="3" s="1"/>
  <c r="AD513" i="3" a="1"/>
  <c r="AD513" i="3" s="1"/>
  <c r="AD549" i="3" a="1"/>
  <c r="AD549" i="3" s="1"/>
  <c r="AD584" i="3" a="1"/>
  <c r="AD584" i="3" s="1"/>
  <c r="AD615" i="3" a="1"/>
  <c r="AD615" i="3" s="1"/>
  <c r="AD649" i="3" a="1"/>
  <c r="AD649" i="3" s="1"/>
  <c r="AD689" i="3" a="1"/>
  <c r="AD689" i="3" s="1"/>
  <c r="AW109" i="3"/>
  <c r="AW157" i="3"/>
  <c r="AW217" i="3"/>
  <c r="AW289" i="3"/>
  <c r="AW361" i="3"/>
  <c r="AW433" i="3"/>
  <c r="AW505" i="3"/>
  <c r="AW577" i="3"/>
  <c r="AW685" i="3"/>
  <c r="AE27" i="3" a="1"/>
  <c r="AE27" i="3" s="1"/>
  <c r="AE39" i="3" a="1"/>
  <c r="AE39" i="3" s="1"/>
  <c r="AE51" i="3" a="1"/>
  <c r="AE51" i="3" s="1"/>
  <c r="AE63" i="3" a="1"/>
  <c r="AE63" i="3" s="1"/>
  <c r="AE75" i="3" a="1"/>
  <c r="AE75" i="3" s="1"/>
  <c r="AE87" i="3" a="1"/>
  <c r="AE87" i="3" s="1"/>
  <c r="AE99" i="3" a="1"/>
  <c r="AE99" i="3" s="1"/>
  <c r="AE111" i="3" a="1"/>
  <c r="AE111" i="3" s="1"/>
  <c r="AE123" i="3" a="1"/>
  <c r="AE123" i="3" s="1"/>
  <c r="AE135" i="3" a="1"/>
  <c r="AE135" i="3" s="1"/>
  <c r="AE250" i="3" a="1"/>
  <c r="AE250" i="3" s="1"/>
  <c r="AE333" i="3" a="1"/>
  <c r="AE333" i="3" s="1"/>
  <c r="AE379" i="3" a="1"/>
  <c r="AE379" i="3" s="1"/>
  <c r="AE501" i="3" a="1"/>
  <c r="AE501" i="3" s="1"/>
  <c r="AE616" i="3" a="1"/>
  <c r="AE616" i="3" s="1"/>
  <c r="AE625" i="3" a="1"/>
  <c r="AE625" i="3" s="1"/>
  <c r="AE661" i="3" a="1"/>
  <c r="AE661" i="3" s="1"/>
  <c r="AE28" i="3" a="1"/>
  <c r="AE28" i="3" s="1"/>
  <c r="AE40" i="3" a="1"/>
  <c r="AE40" i="3" s="1"/>
  <c r="AE52" i="3" a="1"/>
  <c r="AE52" i="3" s="1"/>
  <c r="AE64" i="3" a="1"/>
  <c r="AE64" i="3" s="1"/>
  <c r="AE76" i="3" a="1"/>
  <c r="AE76" i="3" s="1"/>
  <c r="AE100" i="3" a="1"/>
  <c r="AE100" i="3" s="1"/>
  <c r="AE112" i="3" a="1"/>
  <c r="AE112" i="3" s="1"/>
  <c r="AE124" i="3" a="1"/>
  <c r="AE124" i="3" s="1"/>
  <c r="AE456" i="3" a="1"/>
  <c r="AE456" i="3" s="1"/>
  <c r="AE564" i="3" a="1"/>
  <c r="AE564" i="3" s="1"/>
  <c r="AE580" i="3" a="1"/>
  <c r="AE580" i="3" s="1"/>
  <c r="AE599" i="3" a="1"/>
  <c r="AE599" i="3" s="1"/>
  <c r="AE29" i="3" a="1"/>
  <c r="AE29" i="3" s="1"/>
  <c r="AE41" i="3" a="1"/>
  <c r="AE41" i="3" s="1"/>
  <c r="AE53" i="3" a="1"/>
  <c r="AE53" i="3" s="1"/>
  <c r="AE65" i="3" a="1"/>
  <c r="AE65" i="3" s="1"/>
  <c r="AE77" i="3" a="1"/>
  <c r="AE77" i="3" s="1"/>
  <c r="AE101" i="3" a="1"/>
  <c r="AE101" i="3" s="1"/>
  <c r="AE113" i="3" a="1"/>
  <c r="AE113" i="3" s="1"/>
  <c r="AE125" i="3" a="1"/>
  <c r="AE125" i="3" s="1"/>
  <c r="AE216" i="3" a="1"/>
  <c r="AE216" i="3" s="1"/>
  <c r="AE289" i="3" a="1"/>
  <c r="AE289" i="3" s="1"/>
  <c r="AE335" i="3" a="1"/>
  <c r="AE335" i="3" s="1"/>
  <c r="AE372" i="3" a="1"/>
  <c r="AE372" i="3" s="1"/>
  <c r="AE381" i="3" a="1"/>
  <c r="AE381" i="3" s="1"/>
  <c r="AE465" i="3" a="1"/>
  <c r="AE465" i="3" s="1"/>
  <c r="AE617" i="3" a="1"/>
  <c r="AE617" i="3" s="1"/>
  <c r="AE30" i="3" a="1"/>
  <c r="AE30" i="3" s="1"/>
  <c r="AE54" i="3" a="1"/>
  <c r="AE54" i="3" s="1"/>
  <c r="AE66" i="3" a="1"/>
  <c r="AE66" i="3" s="1"/>
  <c r="AE78" i="3" a="1"/>
  <c r="AE78" i="3" s="1"/>
  <c r="AE90" i="3" a="1"/>
  <c r="AE90" i="3" s="1"/>
  <c r="AE102" i="3" a="1"/>
  <c r="AE102" i="3" s="1"/>
  <c r="AE114" i="3" a="1"/>
  <c r="AE114" i="3" s="1"/>
  <c r="AE336" i="3" a="1"/>
  <c r="AE336" i="3" s="1"/>
  <c r="AE391" i="3" a="1"/>
  <c r="AE391" i="3" s="1"/>
  <c r="AE420" i="3" a="1"/>
  <c r="AE420" i="3" s="1"/>
  <c r="AE484" i="3" a="1"/>
  <c r="AE484" i="3" s="1"/>
  <c r="AE547" i="3" a="1"/>
  <c r="AE547" i="3" s="1"/>
  <c r="AE645" i="3" a="1"/>
  <c r="AE645" i="3" s="1"/>
  <c r="AE31" i="3" a="1"/>
  <c r="AE31" i="3" s="1"/>
  <c r="AE55" i="3" a="1"/>
  <c r="AE55" i="3" s="1"/>
  <c r="AE67" i="3" a="1"/>
  <c r="AE67" i="3" s="1"/>
  <c r="AE79" i="3" a="1"/>
  <c r="AE79" i="3" s="1"/>
  <c r="AE127" i="3" a="1"/>
  <c r="AE127" i="3" s="1"/>
  <c r="AE273" i="3" a="1"/>
  <c r="AE273" i="3" s="1"/>
  <c r="AE374" i="3" a="1"/>
  <c r="AE374" i="3" s="1"/>
  <c r="AE539" i="3" a="1"/>
  <c r="AE539" i="3" s="1"/>
  <c r="AE653" i="3" a="1"/>
  <c r="AE653" i="3" s="1"/>
  <c r="AE32" i="3" a="1"/>
  <c r="AE32" i="3" s="1"/>
  <c r="AE44" i="3" a="1"/>
  <c r="AE44" i="3" s="1"/>
  <c r="AE56" i="3" a="1"/>
  <c r="AE56" i="3" s="1"/>
  <c r="AE68" i="3" a="1"/>
  <c r="AE68" i="3" s="1"/>
  <c r="AE80" i="3" a="1"/>
  <c r="AE80" i="3" s="1"/>
  <c r="AE92" i="3" a="1"/>
  <c r="AE92" i="3" s="1"/>
  <c r="AE116" i="3" a="1"/>
  <c r="AE116" i="3" s="1"/>
  <c r="AE128" i="3" a="1"/>
  <c r="AE128" i="3" s="1"/>
  <c r="AE208" i="3" a="1"/>
  <c r="AE208" i="3" s="1"/>
  <c r="AE328" i="3" a="1"/>
  <c r="AE328" i="3" s="1"/>
  <c r="AE384" i="3" a="1"/>
  <c r="AE384" i="3" s="1"/>
  <c r="AE402" i="3" a="1"/>
  <c r="AE402" i="3" s="1"/>
  <c r="AE495" i="3" a="1"/>
  <c r="AE495" i="3" s="1"/>
  <c r="AE513" i="3" a="1"/>
  <c r="AE513" i="3" s="1"/>
  <c r="AE620" i="3" a="1"/>
  <c r="AE620" i="3" s="1"/>
  <c r="AE654" i="3" a="1"/>
  <c r="AE654" i="3" s="1"/>
  <c r="AE33" i="3" a="1"/>
  <c r="AE33" i="3" s="1"/>
  <c r="AE45" i="3" a="1"/>
  <c r="AE45" i="3" s="1"/>
  <c r="AE57" i="3" a="1"/>
  <c r="AE57" i="3" s="1"/>
  <c r="AE69" i="3" a="1"/>
  <c r="AE69" i="3" s="1"/>
  <c r="AE81" i="3" a="1"/>
  <c r="AE81" i="3" s="1"/>
  <c r="AE93" i="3" a="1"/>
  <c r="AE93" i="3" s="1"/>
  <c r="AE117" i="3" a="1"/>
  <c r="AE117" i="3" s="1"/>
  <c r="AE129" i="3" a="1"/>
  <c r="AE129" i="3" s="1"/>
  <c r="AE375" i="3" a="1"/>
  <c r="AE375" i="3" s="1"/>
  <c r="AE431" i="3" a="1"/>
  <c r="AE431" i="3" s="1"/>
  <c r="AE450" i="3" a="1"/>
  <c r="AE450" i="3" s="1"/>
  <c r="AE558" i="3" a="1"/>
  <c r="AE558" i="3" s="1"/>
  <c r="AE612" i="3" a="1"/>
  <c r="AE612" i="3" s="1"/>
  <c r="AE647" i="3" a="1"/>
  <c r="AE647" i="3" s="1"/>
  <c r="AE34" i="3" a="1"/>
  <c r="AE34" i="3" s="1"/>
  <c r="AE46" i="3" a="1"/>
  <c r="AE46" i="3" s="1"/>
  <c r="AE58" i="3" a="1"/>
  <c r="AE58" i="3" s="1"/>
  <c r="AE70" i="3" a="1"/>
  <c r="AE70" i="3" s="1"/>
  <c r="AE82" i="3" a="1"/>
  <c r="AE82" i="3" s="1"/>
  <c r="AE94" i="3" a="1"/>
  <c r="AE94" i="3" s="1"/>
  <c r="AE118" i="3" a="1"/>
  <c r="AE118" i="3" s="1"/>
  <c r="AE130" i="3" a="1"/>
  <c r="AE130" i="3" s="1"/>
  <c r="AE441" i="3" a="1"/>
  <c r="AE441" i="3" s="1"/>
  <c r="AE585" i="3" a="1"/>
  <c r="AE585" i="3" s="1"/>
  <c r="AE621" i="3" a="1"/>
  <c r="AE621" i="3" s="1"/>
  <c r="AE35" i="3" a="1"/>
  <c r="AE35" i="3" s="1"/>
  <c r="AE47" i="3" a="1"/>
  <c r="AE47" i="3" s="1"/>
  <c r="AE59" i="3" a="1"/>
  <c r="AE59" i="3" s="1"/>
  <c r="AE71" i="3" a="1"/>
  <c r="AE71" i="3" s="1"/>
  <c r="AE95" i="3" a="1"/>
  <c r="AE95" i="3" s="1"/>
  <c r="AE119" i="3" a="1"/>
  <c r="AE119" i="3" s="1"/>
  <c r="AE131" i="3" a="1"/>
  <c r="AE131" i="3" s="1"/>
  <c r="AE339" i="3" a="1"/>
  <c r="AE339" i="3" s="1"/>
  <c r="AE376" i="3" a="1"/>
  <c r="AE376" i="3" s="1"/>
  <c r="AE523" i="3" a="1"/>
  <c r="AE523" i="3" s="1"/>
  <c r="AE613" i="3" a="1"/>
  <c r="AE613" i="3" s="1"/>
  <c r="AE36" i="3" a="1"/>
  <c r="AE36" i="3" s="1"/>
  <c r="AE48" i="3" a="1"/>
  <c r="AE48" i="3" s="1"/>
  <c r="AE60" i="3" a="1"/>
  <c r="AE60" i="3" s="1"/>
  <c r="AE72" i="3" a="1"/>
  <c r="AE72" i="3" s="1"/>
  <c r="AE84" i="3" a="1"/>
  <c r="AE84" i="3" s="1"/>
  <c r="AE96" i="3" a="1"/>
  <c r="AE96" i="3" s="1"/>
  <c r="AE120" i="3" a="1"/>
  <c r="AE120" i="3" s="1"/>
  <c r="AE132" i="3" a="1"/>
  <c r="AE132" i="3" s="1"/>
  <c r="AE212" i="3" a="1"/>
  <c r="AE212" i="3" s="1"/>
  <c r="AE220" i="3" a="1"/>
  <c r="AE220" i="3" s="1"/>
  <c r="AE377" i="3" a="1"/>
  <c r="AE377" i="3" s="1"/>
  <c r="AE452" i="3" a="1"/>
  <c r="AE452" i="3" s="1"/>
  <c r="AE524" i="3" a="1"/>
  <c r="AE524" i="3" s="1"/>
  <c r="AE552" i="3" a="1"/>
  <c r="AE552" i="3" s="1"/>
  <c r="AE623" i="3" a="1"/>
  <c r="AE623" i="3" s="1"/>
  <c r="AE49" i="3" a="1"/>
  <c r="AE49" i="3" s="1"/>
  <c r="AE61" i="3" a="1"/>
  <c r="AE61" i="3" s="1"/>
  <c r="AE73" i="3" a="1"/>
  <c r="AE73" i="3" s="1"/>
  <c r="AE85" i="3" a="1"/>
  <c r="AE85" i="3" s="1"/>
  <c r="AE133" i="3" a="1"/>
  <c r="AE133" i="3" s="1"/>
  <c r="AE240" i="3" a="1"/>
  <c r="AE240" i="3" s="1"/>
  <c r="AE277" i="3" a="1"/>
  <c r="AE277" i="3" s="1"/>
  <c r="AE286" i="3" a="1"/>
  <c r="AE286" i="3" s="1"/>
  <c r="AE424" i="3" a="1"/>
  <c r="AE424" i="3" s="1"/>
  <c r="AE499" i="3" a="1"/>
  <c r="AE499" i="3" s="1"/>
  <c r="AE569" i="3" a="1"/>
  <c r="AE569" i="3" s="1"/>
  <c r="AE605" i="3" a="1"/>
  <c r="AE605" i="3" s="1"/>
  <c r="AE624" i="3" a="1"/>
  <c r="AE624" i="3" s="1"/>
  <c r="AE633" i="3" a="1"/>
  <c r="AE633" i="3" s="1"/>
  <c r="AE38" i="3" a="1"/>
  <c r="AE38" i="3" s="1"/>
  <c r="AE62" i="3" a="1"/>
  <c r="AE62" i="3" s="1"/>
  <c r="AE86" i="3" a="1"/>
  <c r="AE86" i="3" s="1"/>
  <c r="AE98" i="3" a="1"/>
  <c r="AE98" i="3" s="1"/>
  <c r="AE110" i="3" a="1"/>
  <c r="AE110" i="3" s="1"/>
  <c r="AE122" i="3" a="1"/>
  <c r="AE122" i="3" s="1"/>
  <c r="AE268" i="3" a="1"/>
  <c r="AE268" i="3" s="1"/>
  <c r="AE305" i="3" a="1"/>
  <c r="AE305" i="3" s="1"/>
  <c r="AE407" i="3" a="1"/>
  <c r="AE407" i="3" s="1"/>
  <c r="AE454" i="3" a="1"/>
  <c r="AE454" i="3" s="1"/>
  <c r="AE518" i="3" a="1"/>
  <c r="AE518" i="3" s="1"/>
  <c r="AE562" i="3" a="1"/>
  <c r="AE562" i="3" s="1"/>
  <c r="AE641" i="3" a="1"/>
  <c r="AE641" i="3" s="1"/>
  <c r="AE660" i="3" a="1"/>
  <c r="AE660" i="3" s="1"/>
  <c r="L10" i="2"/>
  <c r="L7" i="2"/>
  <c r="L6" i="2"/>
  <c r="D625" i="3" a="1"/>
  <c r="D625" i="3" s="1"/>
  <c r="D208" i="3" a="1"/>
  <c r="D208" i="3" s="1"/>
  <c r="N182" i="2"/>
  <c r="M167" i="2"/>
  <c r="L40" i="2"/>
  <c r="M23" i="2"/>
  <c r="L100" i="2"/>
  <c r="M11" i="2"/>
  <c r="M144" i="2"/>
  <c r="O122" i="2"/>
  <c r="N21" i="2"/>
  <c r="M33" i="2"/>
  <c r="N40" i="2"/>
  <c r="N54" i="2"/>
  <c r="L107" i="2"/>
  <c r="O16" i="2"/>
  <c r="L5" i="2"/>
  <c r="L159" i="2"/>
  <c r="N91" i="2"/>
  <c r="L177" i="2"/>
  <c r="M84" i="2"/>
  <c r="M26" i="2"/>
  <c r="L15" i="2"/>
  <c r="L46" i="2"/>
  <c r="O181" i="2"/>
  <c r="M9" i="2"/>
  <c r="L180" i="2"/>
  <c r="L16" i="2"/>
  <c r="O6" i="2"/>
  <c r="O23" i="2"/>
  <c r="O183" i="2"/>
  <c r="O177" i="2"/>
  <c r="N180" i="2"/>
  <c r="M183" i="2"/>
  <c r="N177" i="2"/>
  <c r="D513" i="3" a="1"/>
  <c r="D513" i="3" s="1"/>
  <c r="D523" i="3" a="1"/>
  <c r="D523" i="3" s="1"/>
  <c r="E645" i="3" a="1"/>
  <c r="E645" i="3" s="1"/>
  <c r="C372" i="3" a="1"/>
  <c r="C372" i="3" s="1"/>
  <c r="M23" i="3" a="1"/>
  <c r="M23" i="3" s="1"/>
  <c r="M4" i="3" a="1"/>
  <c r="M4" i="3" s="1"/>
  <c r="D339" i="3" a="1"/>
  <c r="D339" i="3" s="1"/>
  <c r="C305" i="3" a="1"/>
  <c r="C305" i="3" s="1"/>
  <c r="AL35" i="3"/>
  <c r="U32" i="3"/>
  <c r="AA28" i="3"/>
  <c r="R69" i="3"/>
  <c r="Q66" i="3" a="1"/>
  <c r="Q66" i="3" s="1"/>
  <c r="R63" i="3"/>
  <c r="H57" i="3"/>
  <c r="L88" i="3"/>
  <c r="AA35" i="3"/>
  <c r="L32" i="3"/>
  <c r="Q28" i="3" a="1"/>
  <c r="Q28" i="3" s="1"/>
  <c r="H69" i="3"/>
  <c r="G66" i="3" a="1"/>
  <c r="G66" i="3" s="1"/>
  <c r="I63" i="3" a="1"/>
  <c r="I63" i="3" s="1"/>
  <c r="AL59" i="3"/>
  <c r="W82" i="3"/>
  <c r="I35" i="3" a="1"/>
  <c r="I35" i="3" s="1"/>
  <c r="AU30" i="3"/>
  <c r="G28" i="3" a="1"/>
  <c r="G28" i="3" s="1"/>
  <c r="AP68" i="3" a="1"/>
  <c r="AP68" i="3" s="1"/>
  <c r="AO65" i="3"/>
  <c r="AQ62" i="3"/>
  <c r="AA59" i="3"/>
  <c r="AC79" i="3"/>
  <c r="AP34" i="3" a="1"/>
  <c r="AP34" i="3" s="1"/>
  <c r="AJ30" i="3"/>
  <c r="AO27" i="3"/>
  <c r="AC65" i="3"/>
  <c r="AF62" i="3"/>
  <c r="R59" i="3"/>
  <c r="H55" i="3"/>
  <c r="AI76" i="3"/>
  <c r="Y30" i="3"/>
  <c r="AC27" i="3"/>
  <c r="U68" i="3"/>
  <c r="T65" i="3"/>
  <c r="W62" i="3"/>
  <c r="I59" i="3" a="1"/>
  <c r="I59" i="3" s="1"/>
  <c r="AU49" i="3"/>
  <c r="AP73" i="3" a="1"/>
  <c r="AP73" i="3" s="1"/>
  <c r="S34" i="3" a="1"/>
  <c r="S34" i="3" s="1"/>
  <c r="O30" i="3" a="1"/>
  <c r="O30" i="3" s="1"/>
  <c r="S27" i="3" a="1"/>
  <c r="S27" i="3" s="1"/>
  <c r="J68" i="3"/>
  <c r="J65" i="3"/>
  <c r="AQ58" i="3"/>
  <c r="E660" i="3" a="1"/>
  <c r="E660" i="3" s="1"/>
  <c r="I34" i="3" a="1"/>
  <c r="I34" i="3" s="1"/>
  <c r="I27" i="3" a="1"/>
  <c r="I27" i="3" s="1"/>
  <c r="AS67" i="3"/>
  <c r="AS64" i="3"/>
  <c r="AL61" i="3"/>
  <c r="AF58" i="3"/>
  <c r="AA44" i="3"/>
  <c r="U131" i="3"/>
  <c r="AK29" i="3"/>
  <c r="AH67" i="3"/>
  <c r="AH64" i="3"/>
  <c r="AA61" i="3"/>
  <c r="W58" i="3"/>
  <c r="AO41" i="3"/>
  <c r="AP125" i="3" a="1"/>
  <c r="AP125" i="3" s="1"/>
  <c r="E641" i="3" a="1"/>
  <c r="E641" i="3" s="1"/>
  <c r="AV36" i="3"/>
  <c r="U33" i="3"/>
  <c r="Z29" i="3" a="1"/>
  <c r="Z29" i="3" s="1"/>
  <c r="X67" i="3" a="1"/>
  <c r="X67" i="3" s="1"/>
  <c r="X64" i="3" a="1"/>
  <c r="X64" i="3" s="1"/>
  <c r="S61" i="3" a="1"/>
  <c r="S61" i="3" s="1"/>
  <c r="N58" i="3"/>
  <c r="Z99" i="3" a="1"/>
  <c r="Z99" i="3" s="1"/>
  <c r="AK36" i="3"/>
  <c r="J33" i="3"/>
  <c r="P29" i="3"/>
  <c r="F67" i="3"/>
  <c r="F64" i="3"/>
  <c r="AR60" i="3"/>
  <c r="AI96" i="3"/>
  <c r="Z117" i="3" a="1"/>
  <c r="Z117" i="3" s="1"/>
  <c r="Z36" i="3" a="1"/>
  <c r="Z36" i="3" s="1"/>
  <c r="AR32" i="3"/>
  <c r="F29" i="3"/>
  <c r="AN69" i="3"/>
  <c r="AM66" i="3"/>
  <c r="AM63" i="3"/>
  <c r="AF60" i="3"/>
  <c r="AK57" i="3"/>
  <c r="AQ93" i="3"/>
  <c r="AJ114" i="3"/>
  <c r="AX35" i="3"/>
  <c r="AF32" i="3"/>
  <c r="AM28" i="3"/>
  <c r="AB69" i="3"/>
  <c r="AA66" i="3"/>
  <c r="AA63" i="3"/>
  <c r="W60" i="3"/>
  <c r="Q57" i="3" a="1"/>
  <c r="Q57" i="3" s="1"/>
  <c r="AX90" i="3"/>
  <c r="AU111" i="3"/>
  <c r="O173" i="2"/>
  <c r="O171" i="2"/>
  <c r="M171" i="2"/>
  <c r="N170" i="2"/>
  <c r="F538" i="3"/>
  <c r="Q538" i="3" a="1"/>
  <c r="Q538" i="3" s="1"/>
  <c r="AB538" i="3"/>
  <c r="AN538" i="3"/>
  <c r="G538" i="3" a="1"/>
  <c r="G538" i="3" s="1"/>
  <c r="AC538" i="3"/>
  <c r="AO538" i="3"/>
  <c r="H538" i="3"/>
  <c r="R538" i="3"/>
  <c r="AP538" i="3" a="1"/>
  <c r="AP538" i="3" s="1"/>
  <c r="I538" i="3" a="1"/>
  <c r="I538" i="3" s="1"/>
  <c r="S538" i="3" a="1"/>
  <c r="S538" i="3" s="1"/>
  <c r="AQ538" i="3"/>
  <c r="J538" i="3"/>
  <c r="T538" i="3"/>
  <c r="AF538" i="3"/>
  <c r="AR538" i="3"/>
  <c r="K538" i="3"/>
  <c r="U538" i="3"/>
  <c r="AG538" i="3"/>
  <c r="AS538" i="3"/>
  <c r="L538" i="3"/>
  <c r="V538" i="3" a="1"/>
  <c r="V538" i="3" s="1"/>
  <c r="AH538" i="3"/>
  <c r="AT538" i="3"/>
  <c r="O538" i="3" a="1"/>
  <c r="O538" i="3" s="1"/>
  <c r="Y538" i="3"/>
  <c r="AK538" i="3"/>
  <c r="P538" i="3"/>
  <c r="AA538" i="3"/>
  <c r="AM538" i="3"/>
  <c r="W538" i="3"/>
  <c r="X538" i="3" a="1"/>
  <c r="X538" i="3" s="1"/>
  <c r="Z538" i="3" a="1"/>
  <c r="Z538" i="3" s="1"/>
  <c r="AI538" i="3"/>
  <c r="AJ538" i="3"/>
  <c r="AL538" i="3"/>
  <c r="AU538" i="3"/>
  <c r="N538" i="3"/>
  <c r="M538" i="3" a="1"/>
  <c r="M538" i="3" s="1"/>
  <c r="N221" i="3"/>
  <c r="AI221" i="3"/>
  <c r="AU221" i="3"/>
  <c r="O221" i="3" a="1"/>
  <c r="O221" i="3" s="1"/>
  <c r="Y221" i="3"/>
  <c r="AJ221" i="3"/>
  <c r="F221" i="3"/>
  <c r="P221" i="3"/>
  <c r="Z221" i="3" a="1"/>
  <c r="Z221" i="3" s="1"/>
  <c r="AK221" i="3"/>
  <c r="G221" i="3" a="1"/>
  <c r="G221" i="3" s="1"/>
  <c r="Q221" i="3" a="1"/>
  <c r="Q221" i="3" s="1"/>
  <c r="AA221" i="3"/>
  <c r="AL221" i="3"/>
  <c r="AB221" i="3"/>
  <c r="AM221" i="3"/>
  <c r="H221" i="3"/>
  <c r="R221" i="3"/>
  <c r="AC221" i="3"/>
  <c r="AN221" i="3"/>
  <c r="I221" i="3" a="1"/>
  <c r="I221" i="3" s="1"/>
  <c r="S221" i="3" a="1"/>
  <c r="S221" i="3" s="1"/>
  <c r="AO221" i="3"/>
  <c r="J221" i="3"/>
  <c r="T221" i="3"/>
  <c r="AP221" i="3" a="1"/>
  <c r="AP221" i="3" s="1"/>
  <c r="K221" i="3"/>
  <c r="U221" i="3"/>
  <c r="AQ221" i="3"/>
  <c r="L221" i="3"/>
  <c r="V221" i="3" a="1"/>
  <c r="V221" i="3" s="1"/>
  <c r="AF221" i="3"/>
  <c r="AR221" i="3"/>
  <c r="M221" i="3" a="1"/>
  <c r="M221" i="3" s="1"/>
  <c r="W221" i="3"/>
  <c r="AG221" i="3"/>
  <c r="AS221" i="3"/>
  <c r="X221" i="3" a="1"/>
  <c r="X221" i="3" s="1"/>
  <c r="AH221" i="3"/>
  <c r="AT221" i="3"/>
  <c r="E221" i="3" a="1"/>
  <c r="E221" i="3" s="1"/>
  <c r="N476" i="3"/>
  <c r="X476" i="3" a="1"/>
  <c r="X476" i="3" s="1"/>
  <c r="AH476" i="3"/>
  <c r="AS476" i="3"/>
  <c r="O476" i="3" a="1"/>
  <c r="O476" i="3" s="1"/>
  <c r="Y476" i="3"/>
  <c r="AI476" i="3"/>
  <c r="AT476" i="3"/>
  <c r="F476" i="3"/>
  <c r="P476" i="3"/>
  <c r="Z476" i="3" a="1"/>
  <c r="Z476" i="3" s="1"/>
  <c r="AJ476" i="3"/>
  <c r="AU476" i="3"/>
  <c r="G476" i="3" a="1"/>
  <c r="G476" i="3" s="1"/>
  <c r="Q476" i="3" a="1"/>
  <c r="Q476" i="3" s="1"/>
  <c r="AK476" i="3"/>
  <c r="H476" i="3"/>
  <c r="AA476" i="3"/>
  <c r="AL476" i="3"/>
  <c r="I476" i="3" a="1"/>
  <c r="I476" i="3" s="1"/>
  <c r="R476" i="3"/>
  <c r="AB476" i="3"/>
  <c r="AM476" i="3"/>
  <c r="S476" i="3" a="1"/>
  <c r="S476" i="3" s="1"/>
  <c r="AC476" i="3"/>
  <c r="AN476" i="3"/>
  <c r="J476" i="3"/>
  <c r="T476" i="3"/>
  <c r="AO476" i="3"/>
  <c r="K476" i="3"/>
  <c r="U476" i="3"/>
  <c r="AP476" i="3" a="1"/>
  <c r="AP476" i="3" s="1"/>
  <c r="L476" i="3"/>
  <c r="V476" i="3" a="1"/>
  <c r="V476" i="3" s="1"/>
  <c r="M476" i="3" a="1"/>
  <c r="M476" i="3" s="1"/>
  <c r="AF476" i="3"/>
  <c r="AQ476" i="3"/>
  <c r="W476" i="3"/>
  <c r="AG476" i="3"/>
  <c r="AR476" i="3"/>
  <c r="L429" i="3"/>
  <c r="X429" i="3" a="1"/>
  <c r="X429" i="3" s="1"/>
  <c r="AI429" i="3"/>
  <c r="AU429" i="3"/>
  <c r="M429" i="3" a="1"/>
  <c r="M429" i="3" s="1"/>
  <c r="Y429" i="3"/>
  <c r="AJ429" i="3"/>
  <c r="N429" i="3"/>
  <c r="Z429" i="3" a="1"/>
  <c r="Z429" i="3" s="1"/>
  <c r="AK429" i="3"/>
  <c r="O429" i="3" a="1"/>
  <c r="O429" i="3" s="1"/>
  <c r="AL429" i="3"/>
  <c r="P429" i="3"/>
  <c r="AA429" i="3"/>
  <c r="AM429" i="3"/>
  <c r="F429" i="3"/>
  <c r="Q429" i="3" a="1"/>
  <c r="Q429" i="3" s="1"/>
  <c r="AB429" i="3"/>
  <c r="AN429" i="3"/>
  <c r="G429" i="3" a="1"/>
  <c r="G429" i="3" s="1"/>
  <c r="R429" i="3"/>
  <c r="AC429" i="3"/>
  <c r="AO429" i="3"/>
  <c r="H429" i="3"/>
  <c r="S429" i="3" a="1"/>
  <c r="S429" i="3" s="1"/>
  <c r="AP429" i="3" a="1"/>
  <c r="AP429" i="3" s="1"/>
  <c r="I429" i="3" a="1"/>
  <c r="I429" i="3" s="1"/>
  <c r="T429" i="3"/>
  <c r="AQ429" i="3"/>
  <c r="U429" i="3"/>
  <c r="AF429" i="3"/>
  <c r="AR429" i="3"/>
  <c r="J429" i="3"/>
  <c r="V429" i="3" a="1"/>
  <c r="V429" i="3" s="1"/>
  <c r="AG429" i="3"/>
  <c r="AS429" i="3"/>
  <c r="K429" i="3"/>
  <c r="W429" i="3"/>
  <c r="AH429" i="3"/>
  <c r="AT429" i="3"/>
  <c r="J199" i="3"/>
  <c r="AC199" i="3"/>
  <c r="AO199" i="3"/>
  <c r="K199" i="3"/>
  <c r="T199" i="3"/>
  <c r="AP199" i="3" a="1"/>
  <c r="AP199" i="3" s="1"/>
  <c r="L199" i="3"/>
  <c r="U199" i="3"/>
  <c r="M199" i="3" a="1"/>
  <c r="M199" i="3" s="1"/>
  <c r="V199" i="3" a="1"/>
  <c r="V199" i="3" s="1"/>
  <c r="AF199" i="3"/>
  <c r="AQ199" i="3"/>
  <c r="N199" i="3"/>
  <c r="AG199" i="3"/>
  <c r="AR199" i="3"/>
  <c r="O199" i="3" a="1"/>
  <c r="O199" i="3" s="1"/>
  <c r="W199" i="3"/>
  <c r="AH199" i="3"/>
  <c r="AS199" i="3"/>
  <c r="X199" i="3" a="1"/>
  <c r="X199" i="3" s="1"/>
  <c r="AI199" i="3"/>
  <c r="AT199" i="3"/>
  <c r="F199" i="3"/>
  <c r="P199" i="3"/>
  <c r="Y199" i="3"/>
  <c r="AJ199" i="3"/>
  <c r="AU199" i="3"/>
  <c r="G199" i="3" a="1"/>
  <c r="G199" i="3" s="1"/>
  <c r="Q199" i="3" a="1"/>
  <c r="Q199" i="3" s="1"/>
  <c r="Z199" i="3" a="1"/>
  <c r="Z199" i="3" s="1"/>
  <c r="AK199" i="3"/>
  <c r="H199" i="3"/>
  <c r="AL199" i="3"/>
  <c r="I199" i="3" a="1"/>
  <c r="I199" i="3" s="1"/>
  <c r="R199" i="3"/>
  <c r="AA199" i="3"/>
  <c r="AM199" i="3"/>
  <c r="S199" i="3" a="1"/>
  <c r="S199" i="3" s="1"/>
  <c r="AB199" i="3"/>
  <c r="AN199" i="3"/>
  <c r="E199" i="3" a="1"/>
  <c r="E199" i="3" s="1"/>
  <c r="D199" i="3" a="1"/>
  <c r="D199" i="3" s="1"/>
  <c r="H194" i="3"/>
  <c r="R194" i="3"/>
  <c r="AB194" i="3"/>
  <c r="AM194" i="3"/>
  <c r="I194" i="3" a="1"/>
  <c r="I194" i="3" s="1"/>
  <c r="S194" i="3" a="1"/>
  <c r="S194" i="3" s="1"/>
  <c r="AC194" i="3"/>
  <c r="AN194" i="3"/>
  <c r="T194" i="3"/>
  <c r="AO194" i="3"/>
  <c r="J194" i="3"/>
  <c r="U194" i="3"/>
  <c r="AP194" i="3" a="1"/>
  <c r="AP194" i="3" s="1"/>
  <c r="K194" i="3"/>
  <c r="V194" i="3" a="1"/>
  <c r="V194" i="3" s="1"/>
  <c r="AQ194" i="3"/>
  <c r="L194" i="3"/>
  <c r="W194" i="3"/>
  <c r="AF194" i="3"/>
  <c r="AR194" i="3"/>
  <c r="M194" i="3" a="1"/>
  <c r="M194" i="3" s="1"/>
  <c r="X194" i="3" a="1"/>
  <c r="X194" i="3" s="1"/>
  <c r="AG194" i="3"/>
  <c r="AS194" i="3"/>
  <c r="AH194" i="3"/>
  <c r="AT194" i="3"/>
  <c r="N194" i="3"/>
  <c r="Y194" i="3"/>
  <c r="AI194" i="3"/>
  <c r="AU194" i="3"/>
  <c r="F194" i="3"/>
  <c r="O194" i="3" a="1"/>
  <c r="O194" i="3" s="1"/>
  <c r="Z194" i="3" a="1"/>
  <c r="Z194" i="3" s="1"/>
  <c r="AJ194" i="3"/>
  <c r="G194" i="3" a="1"/>
  <c r="G194" i="3" s="1"/>
  <c r="P194" i="3"/>
  <c r="AK194" i="3"/>
  <c r="Q194" i="3" a="1"/>
  <c r="Q194" i="3" s="1"/>
  <c r="AA194" i="3"/>
  <c r="AL194" i="3"/>
  <c r="M630" i="3" a="1"/>
  <c r="M630" i="3" s="1"/>
  <c r="U630" i="3"/>
  <c r="AO630" i="3"/>
  <c r="V630" i="3" a="1"/>
  <c r="V630" i="3" s="1"/>
  <c r="AP630" i="3" a="1"/>
  <c r="AP630" i="3" s="1"/>
  <c r="N630" i="3"/>
  <c r="F630" i="3"/>
  <c r="O630" i="3" a="1"/>
  <c r="O630" i="3" s="1"/>
  <c r="W630" i="3"/>
  <c r="AF630" i="3"/>
  <c r="AQ630" i="3"/>
  <c r="G630" i="3" a="1"/>
  <c r="G630" i="3" s="1"/>
  <c r="X630" i="3" a="1"/>
  <c r="X630" i="3" s="1"/>
  <c r="AG630" i="3"/>
  <c r="AR630" i="3"/>
  <c r="P630" i="3"/>
  <c r="AH630" i="3"/>
  <c r="AS630" i="3"/>
  <c r="H630" i="3"/>
  <c r="Q630" i="3" a="1"/>
  <c r="Q630" i="3" s="1"/>
  <c r="Y630" i="3"/>
  <c r="AI630" i="3"/>
  <c r="AT630" i="3"/>
  <c r="I630" i="3" a="1"/>
  <c r="I630" i="3" s="1"/>
  <c r="Z630" i="3" a="1"/>
  <c r="Z630" i="3" s="1"/>
  <c r="AJ630" i="3"/>
  <c r="AU630" i="3"/>
  <c r="J630" i="3"/>
  <c r="S630" i="3" a="1"/>
  <c r="S630" i="3" s="1"/>
  <c r="AA630" i="3"/>
  <c r="AL630" i="3"/>
  <c r="L630" i="3"/>
  <c r="T630" i="3"/>
  <c r="AC630" i="3"/>
  <c r="AN630" i="3"/>
  <c r="K630" i="3"/>
  <c r="R630" i="3"/>
  <c r="AB630" i="3"/>
  <c r="AM630" i="3"/>
  <c r="AK630" i="3"/>
  <c r="I592" i="3" a="1"/>
  <c r="I592" i="3" s="1"/>
  <c r="R592" i="3"/>
  <c r="AB592" i="3"/>
  <c r="AM592" i="3"/>
  <c r="S592" i="3" a="1"/>
  <c r="S592" i="3" s="1"/>
  <c r="AC592" i="3"/>
  <c r="AN592" i="3"/>
  <c r="J592" i="3"/>
  <c r="AO592" i="3"/>
  <c r="K592" i="3"/>
  <c r="T592" i="3"/>
  <c r="AP592" i="3" a="1"/>
  <c r="AP592" i="3" s="1"/>
  <c r="L592" i="3"/>
  <c r="U592" i="3"/>
  <c r="AQ592" i="3"/>
  <c r="M592" i="3" a="1"/>
  <c r="M592" i="3" s="1"/>
  <c r="V592" i="3" a="1"/>
  <c r="V592" i="3" s="1"/>
  <c r="AF592" i="3"/>
  <c r="AR592" i="3"/>
  <c r="W592" i="3"/>
  <c r="AG592" i="3"/>
  <c r="AS592" i="3"/>
  <c r="N592" i="3"/>
  <c r="X592" i="3" a="1"/>
  <c r="X592" i="3" s="1"/>
  <c r="AH592" i="3"/>
  <c r="AT592" i="3"/>
  <c r="F592" i="3"/>
  <c r="Z592" i="3" a="1"/>
  <c r="Z592" i="3" s="1"/>
  <c r="AJ592" i="3"/>
  <c r="H592" i="3"/>
  <c r="Q592" i="3" a="1"/>
  <c r="Q592" i="3" s="1"/>
  <c r="AA592" i="3"/>
  <c r="AL592" i="3"/>
  <c r="AI592" i="3"/>
  <c r="AK592" i="3"/>
  <c r="AU592" i="3"/>
  <c r="G592" i="3" a="1"/>
  <c r="G592" i="3" s="1"/>
  <c r="O592" i="3" a="1"/>
  <c r="O592" i="3" s="1"/>
  <c r="P592" i="3"/>
  <c r="Y592" i="3"/>
  <c r="O522" i="3" a="1"/>
  <c r="O522" i="3" s="1"/>
  <c r="Y522" i="3"/>
  <c r="AK522" i="3"/>
  <c r="P522" i="3"/>
  <c r="Z522" i="3" a="1"/>
  <c r="Z522" i="3" s="1"/>
  <c r="AL522" i="3"/>
  <c r="F522" i="3"/>
  <c r="Q522" i="3" a="1"/>
  <c r="Q522" i="3" s="1"/>
  <c r="AA522" i="3"/>
  <c r="AM522" i="3"/>
  <c r="G522" i="3" a="1"/>
  <c r="G522" i="3" s="1"/>
  <c r="R522" i="3"/>
  <c r="AB522" i="3"/>
  <c r="AN522" i="3"/>
  <c r="S522" i="3" a="1"/>
  <c r="S522" i="3" s="1"/>
  <c r="AC522" i="3"/>
  <c r="AO522" i="3"/>
  <c r="H522" i="3"/>
  <c r="AP522" i="3" a="1"/>
  <c r="AP522" i="3" s="1"/>
  <c r="I522" i="3" a="1"/>
  <c r="I522" i="3" s="1"/>
  <c r="T522" i="3"/>
  <c r="AQ522" i="3"/>
  <c r="L522" i="3"/>
  <c r="W522" i="3"/>
  <c r="AH522" i="3"/>
  <c r="AT522" i="3"/>
  <c r="N522" i="3"/>
  <c r="AJ522" i="3"/>
  <c r="U522" i="3"/>
  <c r="V522" i="3" a="1"/>
  <c r="V522" i="3" s="1"/>
  <c r="X522" i="3" a="1"/>
  <c r="X522" i="3" s="1"/>
  <c r="AF522" i="3"/>
  <c r="AG522" i="3"/>
  <c r="AI522" i="3"/>
  <c r="AR522" i="3"/>
  <c r="AS522" i="3"/>
  <c r="AU522" i="3"/>
  <c r="J522" i="3"/>
  <c r="K522" i="3"/>
  <c r="M522" i="3" a="1"/>
  <c r="M522" i="3" s="1"/>
  <c r="E496" i="3" a="1"/>
  <c r="E496" i="3" s="1"/>
  <c r="I496" i="3" a="1"/>
  <c r="I496" i="3" s="1"/>
  <c r="AQ496" i="3"/>
  <c r="J496" i="3"/>
  <c r="T496" i="3"/>
  <c r="AF496" i="3"/>
  <c r="AR496" i="3"/>
  <c r="K496" i="3"/>
  <c r="U496" i="3"/>
  <c r="AG496" i="3"/>
  <c r="AS496" i="3"/>
  <c r="L496" i="3"/>
  <c r="V496" i="3" a="1"/>
  <c r="V496" i="3" s="1"/>
  <c r="AH496" i="3"/>
  <c r="AT496" i="3"/>
  <c r="M496" i="3" a="1"/>
  <c r="M496" i="3" s="1"/>
  <c r="W496" i="3"/>
  <c r="AI496" i="3"/>
  <c r="AU496" i="3"/>
  <c r="N496" i="3"/>
  <c r="X496" i="3" a="1"/>
  <c r="X496" i="3" s="1"/>
  <c r="AJ496" i="3"/>
  <c r="O496" i="3" a="1"/>
  <c r="O496" i="3" s="1"/>
  <c r="Y496" i="3"/>
  <c r="AK496" i="3"/>
  <c r="P496" i="3"/>
  <c r="Z496" i="3" a="1"/>
  <c r="Z496" i="3" s="1"/>
  <c r="AL496" i="3"/>
  <c r="Q496" i="3" a="1"/>
  <c r="Q496" i="3" s="1"/>
  <c r="AA496" i="3"/>
  <c r="AM496" i="3"/>
  <c r="F496" i="3"/>
  <c r="AB496" i="3"/>
  <c r="AN496" i="3"/>
  <c r="G496" i="3" a="1"/>
  <c r="G496" i="3" s="1"/>
  <c r="R496" i="3"/>
  <c r="AC496" i="3"/>
  <c r="AO496" i="3"/>
  <c r="H496" i="3"/>
  <c r="S496" i="3" a="1"/>
  <c r="S496" i="3" s="1"/>
  <c r="AP496" i="3" a="1"/>
  <c r="AP496" i="3" s="1"/>
  <c r="W475" i="3"/>
  <c r="AH475" i="3"/>
  <c r="AT475" i="3"/>
  <c r="N475" i="3"/>
  <c r="X475" i="3" a="1"/>
  <c r="X475" i="3" s="1"/>
  <c r="AI475" i="3"/>
  <c r="AU475" i="3"/>
  <c r="O475" i="3" a="1"/>
  <c r="O475" i="3" s="1"/>
  <c r="Y475" i="3"/>
  <c r="AJ475" i="3"/>
  <c r="Z475" i="3" a="1"/>
  <c r="Z475" i="3" s="1"/>
  <c r="AK475" i="3"/>
  <c r="F475" i="3"/>
  <c r="P475" i="3"/>
  <c r="AA475" i="3"/>
  <c r="AL475" i="3"/>
  <c r="G475" i="3" a="1"/>
  <c r="G475" i="3" s="1"/>
  <c r="Q475" i="3" a="1"/>
  <c r="Q475" i="3" s="1"/>
  <c r="AB475" i="3"/>
  <c r="AM475" i="3"/>
  <c r="H475" i="3"/>
  <c r="AC475" i="3"/>
  <c r="AN475" i="3"/>
  <c r="I475" i="3" a="1"/>
  <c r="I475" i="3" s="1"/>
  <c r="R475" i="3"/>
  <c r="AO475" i="3"/>
  <c r="J475" i="3"/>
  <c r="S475" i="3" a="1"/>
  <c r="S475" i="3" s="1"/>
  <c r="AP475" i="3" a="1"/>
  <c r="AP475" i="3" s="1"/>
  <c r="K475" i="3"/>
  <c r="T475" i="3"/>
  <c r="AQ475" i="3"/>
  <c r="L475" i="3"/>
  <c r="U475" i="3"/>
  <c r="AF475" i="3"/>
  <c r="AR475" i="3"/>
  <c r="M475" i="3" a="1"/>
  <c r="M475" i="3" s="1"/>
  <c r="V475" i="3" a="1"/>
  <c r="V475" i="3" s="1"/>
  <c r="AG475" i="3"/>
  <c r="AS475" i="3"/>
  <c r="C475" i="3" a="1"/>
  <c r="C475" i="3" s="1"/>
  <c r="N445" i="3"/>
  <c r="AJ445" i="3"/>
  <c r="O445" i="3" a="1"/>
  <c r="O445" i="3" s="1"/>
  <c r="Y445" i="3"/>
  <c r="AK445" i="3"/>
  <c r="Z445" i="3" a="1"/>
  <c r="Z445" i="3" s="1"/>
  <c r="AL445" i="3"/>
  <c r="F445" i="3"/>
  <c r="P445" i="3"/>
  <c r="AA445" i="3"/>
  <c r="AM445" i="3"/>
  <c r="G445" i="3" a="1"/>
  <c r="G445" i="3" s="1"/>
  <c r="Q445" i="3" a="1"/>
  <c r="Q445" i="3" s="1"/>
  <c r="AB445" i="3"/>
  <c r="AN445" i="3"/>
  <c r="R445" i="3"/>
  <c r="AC445" i="3"/>
  <c r="AO445" i="3"/>
  <c r="H445" i="3"/>
  <c r="S445" i="3" a="1"/>
  <c r="S445" i="3" s="1"/>
  <c r="AP445" i="3" a="1"/>
  <c r="AP445" i="3" s="1"/>
  <c r="I445" i="3" a="1"/>
  <c r="I445" i="3" s="1"/>
  <c r="T445" i="3"/>
  <c r="AQ445" i="3"/>
  <c r="J445" i="3"/>
  <c r="U445" i="3"/>
  <c r="AF445" i="3"/>
  <c r="AR445" i="3"/>
  <c r="K445" i="3"/>
  <c r="V445" i="3" a="1"/>
  <c r="V445" i="3" s="1"/>
  <c r="AG445" i="3"/>
  <c r="AS445" i="3"/>
  <c r="L445" i="3"/>
  <c r="W445" i="3"/>
  <c r="AH445" i="3"/>
  <c r="AT445" i="3"/>
  <c r="M445" i="3" a="1"/>
  <c r="M445" i="3" s="1"/>
  <c r="X445" i="3" a="1"/>
  <c r="X445" i="3" s="1"/>
  <c r="AI445" i="3"/>
  <c r="AU445" i="3"/>
  <c r="A250" i="4"/>
  <c r="G233" i="3" a="1"/>
  <c r="G233" i="3" s="1"/>
  <c r="Q233" i="3" a="1"/>
  <c r="Q233" i="3" s="1"/>
  <c r="AA233" i="3"/>
  <c r="AL233" i="3"/>
  <c r="AB233" i="3"/>
  <c r="AM233" i="3"/>
  <c r="H233" i="3"/>
  <c r="R233" i="3"/>
  <c r="AC233" i="3"/>
  <c r="AN233" i="3"/>
  <c r="I233" i="3" a="1"/>
  <c r="I233" i="3" s="1"/>
  <c r="S233" i="3" a="1"/>
  <c r="S233" i="3" s="1"/>
  <c r="AO233" i="3"/>
  <c r="J233" i="3"/>
  <c r="T233" i="3"/>
  <c r="AP233" i="3" a="1"/>
  <c r="AP233" i="3" s="1"/>
  <c r="K233" i="3"/>
  <c r="U233" i="3"/>
  <c r="AQ233" i="3"/>
  <c r="L233" i="3"/>
  <c r="V233" i="3" a="1"/>
  <c r="V233" i="3" s="1"/>
  <c r="AF233" i="3"/>
  <c r="AR233" i="3"/>
  <c r="M233" i="3" a="1"/>
  <c r="M233" i="3" s="1"/>
  <c r="W233" i="3"/>
  <c r="AG233" i="3"/>
  <c r="AS233" i="3"/>
  <c r="X233" i="3" a="1"/>
  <c r="X233" i="3" s="1"/>
  <c r="AH233" i="3"/>
  <c r="AT233" i="3"/>
  <c r="N233" i="3"/>
  <c r="AI233" i="3"/>
  <c r="AU233" i="3"/>
  <c r="O233" i="3" a="1"/>
  <c r="O233" i="3" s="1"/>
  <c r="Y233" i="3"/>
  <c r="AJ233" i="3"/>
  <c r="F233" i="3"/>
  <c r="P233" i="3"/>
  <c r="Z233" i="3" a="1"/>
  <c r="Z233" i="3" s="1"/>
  <c r="AK233" i="3"/>
  <c r="I559" i="3" a="1"/>
  <c r="I559" i="3" s="1"/>
  <c r="T559" i="3"/>
  <c r="J559" i="3"/>
  <c r="U559" i="3"/>
  <c r="AF559" i="3"/>
  <c r="AQ559" i="3"/>
  <c r="K559" i="3"/>
  <c r="V559" i="3" a="1"/>
  <c r="V559" i="3" s="1"/>
  <c r="AG559" i="3"/>
  <c r="AR559" i="3"/>
  <c r="L559" i="3"/>
  <c r="AH559" i="3"/>
  <c r="AS559" i="3"/>
  <c r="M559" i="3" a="1"/>
  <c r="M559" i="3" s="1"/>
  <c r="W559" i="3"/>
  <c r="AI559" i="3"/>
  <c r="AT559" i="3"/>
  <c r="N559" i="3"/>
  <c r="X559" i="3" a="1"/>
  <c r="X559" i="3" s="1"/>
  <c r="AJ559" i="3"/>
  <c r="AU559" i="3"/>
  <c r="O559" i="3" a="1"/>
  <c r="O559" i="3" s="1"/>
  <c r="Y559" i="3"/>
  <c r="AK559" i="3"/>
  <c r="P559" i="3"/>
  <c r="Z559" i="3" a="1"/>
  <c r="Z559" i="3" s="1"/>
  <c r="AL559" i="3"/>
  <c r="Q559" i="3" a="1"/>
  <c r="Q559" i="3" s="1"/>
  <c r="AA559" i="3"/>
  <c r="AM559" i="3"/>
  <c r="F559" i="3"/>
  <c r="R559" i="3"/>
  <c r="AB559" i="3"/>
  <c r="AN559" i="3"/>
  <c r="H559" i="3"/>
  <c r="AP559" i="3" a="1"/>
  <c r="AP559" i="3" s="1"/>
  <c r="G559" i="3" a="1"/>
  <c r="G559" i="3" s="1"/>
  <c r="S559" i="3" a="1"/>
  <c r="S559" i="3" s="1"/>
  <c r="AC559" i="3"/>
  <c r="AO559" i="3"/>
  <c r="G342" i="3" a="1"/>
  <c r="G342" i="3" s="1"/>
  <c r="P342" i="3"/>
  <c r="AK342" i="3"/>
  <c r="Q342" i="3" a="1"/>
  <c r="Q342" i="3" s="1"/>
  <c r="AA342" i="3"/>
  <c r="AL342" i="3"/>
  <c r="H342" i="3"/>
  <c r="R342" i="3"/>
  <c r="AB342" i="3"/>
  <c r="AM342" i="3"/>
  <c r="I342" i="3" a="1"/>
  <c r="I342" i="3" s="1"/>
  <c r="S342" i="3" a="1"/>
  <c r="S342" i="3" s="1"/>
  <c r="AC342" i="3"/>
  <c r="AN342" i="3"/>
  <c r="T342" i="3"/>
  <c r="AO342" i="3"/>
  <c r="J342" i="3"/>
  <c r="U342" i="3"/>
  <c r="AP342" i="3" a="1"/>
  <c r="AP342" i="3" s="1"/>
  <c r="K342" i="3"/>
  <c r="V342" i="3" a="1"/>
  <c r="V342" i="3" s="1"/>
  <c r="AQ342" i="3"/>
  <c r="L342" i="3"/>
  <c r="W342" i="3"/>
  <c r="AF342" i="3"/>
  <c r="AR342" i="3"/>
  <c r="M342" i="3" a="1"/>
  <c r="M342" i="3" s="1"/>
  <c r="X342" i="3" a="1"/>
  <c r="X342" i="3" s="1"/>
  <c r="AG342" i="3"/>
  <c r="AS342" i="3"/>
  <c r="AH342" i="3"/>
  <c r="AT342" i="3"/>
  <c r="N342" i="3"/>
  <c r="Y342" i="3"/>
  <c r="AI342" i="3"/>
  <c r="AU342" i="3"/>
  <c r="F342" i="3"/>
  <c r="O342" i="3" a="1"/>
  <c r="O342" i="3" s="1"/>
  <c r="Z342" i="3" a="1"/>
  <c r="Z342" i="3" s="1"/>
  <c r="AJ342" i="3"/>
  <c r="J316" i="3"/>
  <c r="S316" i="3" a="1"/>
  <c r="S316" i="3" s="1"/>
  <c r="AC316" i="3"/>
  <c r="AN316" i="3"/>
  <c r="K316" i="3"/>
  <c r="T316" i="3"/>
  <c r="AO316" i="3"/>
  <c r="L316" i="3"/>
  <c r="U316" i="3"/>
  <c r="AP316" i="3" a="1"/>
  <c r="AP316" i="3" s="1"/>
  <c r="M316" i="3" a="1"/>
  <c r="M316" i="3" s="1"/>
  <c r="V316" i="3" a="1"/>
  <c r="V316" i="3" s="1"/>
  <c r="AF316" i="3"/>
  <c r="AQ316" i="3"/>
  <c r="N316" i="3"/>
  <c r="W316" i="3"/>
  <c r="AG316" i="3"/>
  <c r="AR316" i="3"/>
  <c r="O316" i="3" a="1"/>
  <c r="O316" i="3" s="1"/>
  <c r="X316" i="3" a="1"/>
  <c r="X316" i="3" s="1"/>
  <c r="AH316" i="3"/>
  <c r="AS316" i="3"/>
  <c r="F316" i="3"/>
  <c r="Y316" i="3"/>
  <c r="AI316" i="3"/>
  <c r="AT316" i="3"/>
  <c r="G316" i="3" a="1"/>
  <c r="G316" i="3" s="1"/>
  <c r="P316" i="3"/>
  <c r="Z316" i="3" a="1"/>
  <c r="Z316" i="3" s="1"/>
  <c r="AJ316" i="3"/>
  <c r="AU316" i="3"/>
  <c r="H316" i="3"/>
  <c r="Q316" i="3" a="1"/>
  <c r="Q316" i="3" s="1"/>
  <c r="AK316" i="3"/>
  <c r="I316" i="3" a="1"/>
  <c r="I316" i="3" s="1"/>
  <c r="AA316" i="3"/>
  <c r="AL316" i="3"/>
  <c r="R316" i="3"/>
  <c r="AB316" i="3"/>
  <c r="AM316" i="3"/>
  <c r="C316" i="3" a="1"/>
  <c r="C316" i="3" s="1"/>
  <c r="L294" i="3"/>
  <c r="AF294" i="3"/>
  <c r="AQ294" i="3"/>
  <c r="M294" i="3" a="1"/>
  <c r="M294" i="3" s="1"/>
  <c r="W294" i="3"/>
  <c r="AG294" i="3"/>
  <c r="AR294" i="3"/>
  <c r="N294" i="3"/>
  <c r="X294" i="3" a="1"/>
  <c r="X294" i="3" s="1"/>
  <c r="AH294" i="3"/>
  <c r="AS294" i="3"/>
  <c r="O294" i="3" a="1"/>
  <c r="O294" i="3" s="1"/>
  <c r="AI294" i="3"/>
  <c r="AT294" i="3"/>
  <c r="F294" i="3"/>
  <c r="P294" i="3"/>
  <c r="Y294" i="3"/>
  <c r="AJ294" i="3"/>
  <c r="AU294" i="3"/>
  <c r="G294" i="3" a="1"/>
  <c r="G294" i="3" s="1"/>
  <c r="Q294" i="3" a="1"/>
  <c r="Q294" i="3" s="1"/>
  <c r="Z294" i="3" a="1"/>
  <c r="Z294" i="3" s="1"/>
  <c r="AK294" i="3"/>
  <c r="R294" i="3"/>
  <c r="AL294" i="3"/>
  <c r="H294" i="3"/>
  <c r="S294" i="3" a="1"/>
  <c r="S294" i="3" s="1"/>
  <c r="AA294" i="3"/>
  <c r="AM294" i="3"/>
  <c r="I294" i="3" a="1"/>
  <c r="I294" i="3" s="1"/>
  <c r="AB294" i="3"/>
  <c r="AN294" i="3"/>
  <c r="T294" i="3"/>
  <c r="AC294" i="3"/>
  <c r="AO294" i="3"/>
  <c r="J294" i="3"/>
  <c r="U294" i="3"/>
  <c r="AP294" i="3" a="1"/>
  <c r="AP294" i="3" s="1"/>
  <c r="K294" i="3"/>
  <c r="V294" i="3" a="1"/>
  <c r="V294" i="3" s="1"/>
  <c r="G272" i="3" a="1"/>
  <c r="G272" i="3" s="1"/>
  <c r="Q272" i="3" a="1"/>
  <c r="Q272" i="3" s="1"/>
  <c r="Z272" i="3" a="1"/>
  <c r="Z272" i="3" s="1"/>
  <c r="AK272" i="3"/>
  <c r="H272" i="3"/>
  <c r="AL272" i="3"/>
  <c r="I272" i="3" a="1"/>
  <c r="I272" i="3" s="1"/>
  <c r="R272" i="3"/>
  <c r="AA272" i="3"/>
  <c r="AM272" i="3"/>
  <c r="S272" i="3" a="1"/>
  <c r="S272" i="3" s="1"/>
  <c r="AB272" i="3"/>
  <c r="AN272" i="3"/>
  <c r="J272" i="3"/>
  <c r="AC272" i="3"/>
  <c r="AO272" i="3"/>
  <c r="K272" i="3"/>
  <c r="T272" i="3"/>
  <c r="AP272" i="3" a="1"/>
  <c r="AP272" i="3" s="1"/>
  <c r="L272" i="3"/>
  <c r="U272" i="3"/>
  <c r="M272" i="3" a="1"/>
  <c r="M272" i="3" s="1"/>
  <c r="V272" i="3" a="1"/>
  <c r="V272" i="3" s="1"/>
  <c r="AF272" i="3"/>
  <c r="AQ272" i="3"/>
  <c r="N272" i="3"/>
  <c r="AG272" i="3"/>
  <c r="AR272" i="3"/>
  <c r="O272" i="3" a="1"/>
  <c r="O272" i="3" s="1"/>
  <c r="W272" i="3"/>
  <c r="AH272" i="3"/>
  <c r="AS272" i="3"/>
  <c r="X272" i="3" a="1"/>
  <c r="X272" i="3" s="1"/>
  <c r="AI272" i="3"/>
  <c r="AT272" i="3"/>
  <c r="F272" i="3"/>
  <c r="P272" i="3"/>
  <c r="Y272" i="3"/>
  <c r="AJ272" i="3"/>
  <c r="AU272" i="3"/>
  <c r="E272" i="3" a="1"/>
  <c r="E272" i="3" s="1"/>
  <c r="K255" i="3"/>
  <c r="U255" i="3"/>
  <c r="AP255" i="3" a="1"/>
  <c r="AP255" i="3" s="1"/>
  <c r="L255" i="3"/>
  <c r="V255" i="3" a="1"/>
  <c r="V255" i="3" s="1"/>
  <c r="AQ255" i="3"/>
  <c r="M255" i="3" a="1"/>
  <c r="M255" i="3" s="1"/>
  <c r="W255" i="3"/>
  <c r="AF255" i="3"/>
  <c r="AR255" i="3"/>
  <c r="X255" i="3" a="1"/>
  <c r="X255" i="3" s="1"/>
  <c r="AG255" i="3"/>
  <c r="AS255" i="3"/>
  <c r="N255" i="3"/>
  <c r="AH255" i="3"/>
  <c r="AT255" i="3"/>
  <c r="F255" i="3"/>
  <c r="O255" i="3" a="1"/>
  <c r="O255" i="3" s="1"/>
  <c r="Y255" i="3"/>
  <c r="AI255" i="3"/>
  <c r="AU255" i="3"/>
  <c r="G255" i="3" a="1"/>
  <c r="G255" i="3" s="1"/>
  <c r="Z255" i="3" a="1"/>
  <c r="Z255" i="3" s="1"/>
  <c r="AJ255" i="3"/>
  <c r="P255" i="3"/>
  <c r="AK255" i="3"/>
  <c r="H255" i="3"/>
  <c r="Q255" i="3" a="1"/>
  <c r="Q255" i="3" s="1"/>
  <c r="AA255" i="3"/>
  <c r="AL255" i="3"/>
  <c r="I255" i="3" a="1"/>
  <c r="I255" i="3" s="1"/>
  <c r="R255" i="3"/>
  <c r="AB255" i="3"/>
  <c r="AM255" i="3"/>
  <c r="S255" i="3" a="1"/>
  <c r="S255" i="3" s="1"/>
  <c r="AC255" i="3"/>
  <c r="AN255" i="3"/>
  <c r="J255" i="3"/>
  <c r="T255" i="3"/>
  <c r="AO255" i="3"/>
  <c r="D249" i="3" a="1"/>
  <c r="D249" i="3" s="1"/>
  <c r="H249" i="3"/>
  <c r="S249" i="3" a="1"/>
  <c r="S249" i="3" s="1"/>
  <c r="AC249" i="3"/>
  <c r="AO249" i="3"/>
  <c r="I249" i="3" a="1"/>
  <c r="I249" i="3" s="1"/>
  <c r="AP249" i="3" a="1"/>
  <c r="AP249" i="3" s="1"/>
  <c r="J249" i="3"/>
  <c r="T249" i="3"/>
  <c r="K249" i="3"/>
  <c r="U249" i="3"/>
  <c r="AF249" i="3"/>
  <c r="AQ249" i="3"/>
  <c r="L249" i="3"/>
  <c r="V249" i="3" a="1"/>
  <c r="V249" i="3" s="1"/>
  <c r="AG249" i="3"/>
  <c r="AR249" i="3"/>
  <c r="M249" i="3" a="1"/>
  <c r="M249" i="3" s="1"/>
  <c r="AH249" i="3"/>
  <c r="AS249" i="3"/>
  <c r="N249" i="3"/>
  <c r="W249" i="3"/>
  <c r="AI249" i="3"/>
  <c r="AT249" i="3"/>
  <c r="O249" i="3" a="1"/>
  <c r="O249" i="3" s="1"/>
  <c r="X249" i="3" a="1"/>
  <c r="X249" i="3" s="1"/>
  <c r="AJ249" i="3"/>
  <c r="AU249" i="3"/>
  <c r="P249" i="3"/>
  <c r="Y249" i="3"/>
  <c r="AK249" i="3"/>
  <c r="Q249" i="3" a="1"/>
  <c r="Q249" i="3" s="1"/>
  <c r="Z249" i="3" a="1"/>
  <c r="Z249" i="3" s="1"/>
  <c r="AL249" i="3"/>
  <c r="F249" i="3"/>
  <c r="AA249" i="3"/>
  <c r="AM249" i="3"/>
  <c r="G249" i="3" a="1"/>
  <c r="G249" i="3" s="1"/>
  <c r="R249" i="3"/>
  <c r="AB249" i="3"/>
  <c r="AN249" i="3"/>
  <c r="E249" i="3" a="1"/>
  <c r="E249" i="3" s="1"/>
  <c r="I474" i="3" a="1"/>
  <c r="I474" i="3" s="1"/>
  <c r="U474" i="3"/>
  <c r="AF474" i="3"/>
  <c r="AR474" i="3"/>
  <c r="J474" i="3"/>
  <c r="V474" i="3" a="1"/>
  <c r="V474" i="3" s="1"/>
  <c r="AG474" i="3"/>
  <c r="AS474" i="3"/>
  <c r="K474" i="3"/>
  <c r="W474" i="3"/>
  <c r="AH474" i="3"/>
  <c r="AT474" i="3"/>
  <c r="L474" i="3"/>
  <c r="X474" i="3" a="1"/>
  <c r="X474" i="3" s="1"/>
  <c r="AI474" i="3"/>
  <c r="AU474" i="3"/>
  <c r="M474" i="3" a="1"/>
  <c r="M474" i="3" s="1"/>
  <c r="AJ474" i="3"/>
  <c r="N474" i="3"/>
  <c r="Y474" i="3"/>
  <c r="AK474" i="3"/>
  <c r="O474" i="3" a="1"/>
  <c r="O474" i="3" s="1"/>
  <c r="Z474" i="3" a="1"/>
  <c r="Z474" i="3" s="1"/>
  <c r="AL474" i="3"/>
  <c r="P474" i="3"/>
  <c r="AA474" i="3"/>
  <c r="AM474" i="3"/>
  <c r="F474" i="3"/>
  <c r="Q474" i="3" a="1"/>
  <c r="Q474" i="3" s="1"/>
  <c r="AB474" i="3"/>
  <c r="AN474" i="3"/>
  <c r="G474" i="3" a="1"/>
  <c r="G474" i="3" s="1"/>
  <c r="R474" i="3"/>
  <c r="AC474" i="3"/>
  <c r="AO474" i="3"/>
  <c r="S474" i="3" a="1"/>
  <c r="S474" i="3" s="1"/>
  <c r="AP474" i="3" a="1"/>
  <c r="AP474" i="3" s="1"/>
  <c r="H474" i="3"/>
  <c r="T474" i="3"/>
  <c r="AQ474" i="3"/>
  <c r="C347" i="3" a="1"/>
  <c r="C347" i="3" s="1"/>
  <c r="G347" i="3" a="1"/>
  <c r="G347" i="3" s="1"/>
  <c r="Q347" i="3" a="1"/>
  <c r="Q347" i="3" s="1"/>
  <c r="Z347" i="3" a="1"/>
  <c r="Z347" i="3" s="1"/>
  <c r="AL347" i="3"/>
  <c r="AA347" i="3"/>
  <c r="AM347" i="3"/>
  <c r="H347" i="3"/>
  <c r="R347" i="3"/>
  <c r="AB347" i="3"/>
  <c r="AN347" i="3"/>
  <c r="I347" i="3" a="1"/>
  <c r="I347" i="3" s="1"/>
  <c r="S347" i="3" a="1"/>
  <c r="S347" i="3" s="1"/>
  <c r="AC347" i="3"/>
  <c r="AO347" i="3"/>
  <c r="J347" i="3"/>
  <c r="T347" i="3"/>
  <c r="AP347" i="3" a="1"/>
  <c r="AP347" i="3" s="1"/>
  <c r="K347" i="3"/>
  <c r="U347" i="3"/>
  <c r="M347" i="3" a="1"/>
  <c r="M347" i="3" s="1"/>
  <c r="AG347" i="3"/>
  <c r="AR347" i="3"/>
  <c r="N347" i="3"/>
  <c r="W347" i="3"/>
  <c r="AH347" i="3"/>
  <c r="AS347" i="3"/>
  <c r="O347" i="3" a="1"/>
  <c r="O347" i="3" s="1"/>
  <c r="X347" i="3" a="1"/>
  <c r="X347" i="3" s="1"/>
  <c r="AI347" i="3"/>
  <c r="AT347" i="3"/>
  <c r="AJ347" i="3"/>
  <c r="AU347" i="3"/>
  <c r="F347" i="3"/>
  <c r="P347" i="3"/>
  <c r="Y347" i="3"/>
  <c r="AK347" i="3"/>
  <c r="L347" i="3"/>
  <c r="V347" i="3" a="1"/>
  <c r="V347" i="3" s="1"/>
  <c r="AF347" i="3"/>
  <c r="AQ347" i="3"/>
  <c r="H192" i="3"/>
  <c r="R192" i="3"/>
  <c r="AO192" i="3"/>
  <c r="I192" i="3" a="1"/>
  <c r="I192" i="3" s="1"/>
  <c r="S192" i="3" a="1"/>
  <c r="S192" i="3" s="1"/>
  <c r="AP192" i="3" a="1"/>
  <c r="AP192" i="3" s="1"/>
  <c r="J192" i="3"/>
  <c r="T192" i="3"/>
  <c r="AQ192" i="3"/>
  <c r="K192" i="3"/>
  <c r="U192" i="3"/>
  <c r="AF192" i="3"/>
  <c r="AR192" i="3"/>
  <c r="L192" i="3"/>
  <c r="V192" i="3" a="1"/>
  <c r="V192" i="3" s="1"/>
  <c r="AG192" i="3"/>
  <c r="AS192" i="3"/>
  <c r="M192" i="3" a="1"/>
  <c r="M192" i="3" s="1"/>
  <c r="W192" i="3"/>
  <c r="AH192" i="3"/>
  <c r="AT192" i="3"/>
  <c r="X192" i="3" a="1"/>
  <c r="X192" i="3" s="1"/>
  <c r="AI192" i="3"/>
  <c r="AU192" i="3"/>
  <c r="N192" i="3"/>
  <c r="Y192" i="3"/>
  <c r="AJ192" i="3"/>
  <c r="O192" i="3" a="1"/>
  <c r="O192" i="3" s="1"/>
  <c r="Z192" i="3" a="1"/>
  <c r="Z192" i="3" s="1"/>
  <c r="AK192" i="3"/>
  <c r="P192" i="3"/>
  <c r="AA192" i="3"/>
  <c r="AL192" i="3"/>
  <c r="F192" i="3"/>
  <c r="Q192" i="3" a="1"/>
  <c r="Q192" i="3" s="1"/>
  <c r="AB192" i="3"/>
  <c r="AM192" i="3"/>
  <c r="G192" i="3" a="1"/>
  <c r="G192" i="3" s="1"/>
  <c r="AC192" i="3"/>
  <c r="AN192" i="3"/>
  <c r="G479" i="3" a="1"/>
  <c r="G479" i="3" s="1"/>
  <c r="Y479" i="3"/>
  <c r="AJ479" i="3"/>
  <c r="P479" i="3"/>
  <c r="Z479" i="3" a="1"/>
  <c r="Z479" i="3" s="1"/>
  <c r="AK479" i="3"/>
  <c r="H479" i="3"/>
  <c r="Q479" i="3" a="1"/>
  <c r="Q479" i="3" s="1"/>
  <c r="AL479" i="3"/>
  <c r="I479" i="3" a="1"/>
  <c r="I479" i="3" s="1"/>
  <c r="R479" i="3"/>
  <c r="AA479" i="3"/>
  <c r="AM479" i="3"/>
  <c r="S479" i="3" a="1"/>
  <c r="S479" i="3" s="1"/>
  <c r="AB479" i="3"/>
  <c r="AN479" i="3"/>
  <c r="J479" i="3"/>
  <c r="AC479" i="3"/>
  <c r="AO479" i="3"/>
  <c r="K479" i="3"/>
  <c r="T479" i="3"/>
  <c r="AP479" i="3" a="1"/>
  <c r="AP479" i="3" s="1"/>
  <c r="L479" i="3"/>
  <c r="U479" i="3"/>
  <c r="AQ479" i="3"/>
  <c r="M479" i="3" a="1"/>
  <c r="M479" i="3" s="1"/>
  <c r="V479" i="3" a="1"/>
  <c r="V479" i="3" s="1"/>
  <c r="AF479" i="3"/>
  <c r="AR479" i="3"/>
  <c r="W479" i="3"/>
  <c r="AG479" i="3"/>
  <c r="AS479" i="3"/>
  <c r="N479" i="3"/>
  <c r="X479" i="3" a="1"/>
  <c r="X479" i="3" s="1"/>
  <c r="AH479" i="3"/>
  <c r="AT479" i="3"/>
  <c r="F479" i="3"/>
  <c r="O479" i="3" a="1"/>
  <c r="O479" i="3" s="1"/>
  <c r="AI479" i="3"/>
  <c r="AU479" i="3"/>
  <c r="M276" i="3" a="1"/>
  <c r="M276" i="3" s="1"/>
  <c r="W276" i="3"/>
  <c r="AH276" i="3"/>
  <c r="AS276" i="3"/>
  <c r="N276" i="3"/>
  <c r="X276" i="3" a="1"/>
  <c r="X276" i="3" s="1"/>
  <c r="AI276" i="3"/>
  <c r="AT276" i="3"/>
  <c r="O276" i="3" a="1"/>
  <c r="O276" i="3" s="1"/>
  <c r="Y276" i="3"/>
  <c r="AJ276" i="3"/>
  <c r="AU276" i="3"/>
  <c r="Z276" i="3" a="1"/>
  <c r="Z276" i="3" s="1"/>
  <c r="AK276" i="3"/>
  <c r="F276" i="3"/>
  <c r="P276" i="3"/>
  <c r="AL276" i="3"/>
  <c r="G276" i="3" a="1"/>
  <c r="G276" i="3" s="1"/>
  <c r="Q276" i="3" a="1"/>
  <c r="Q276" i="3" s="1"/>
  <c r="AA276" i="3"/>
  <c r="AM276" i="3"/>
  <c r="H276" i="3"/>
  <c r="R276" i="3"/>
  <c r="AB276" i="3"/>
  <c r="AN276" i="3"/>
  <c r="I276" i="3" a="1"/>
  <c r="I276" i="3" s="1"/>
  <c r="S276" i="3" a="1"/>
  <c r="S276" i="3" s="1"/>
  <c r="AC276" i="3"/>
  <c r="AO276" i="3"/>
  <c r="T276" i="3"/>
  <c r="AP276" i="3" a="1"/>
  <c r="AP276" i="3" s="1"/>
  <c r="J276" i="3"/>
  <c r="U276" i="3"/>
  <c r="K276" i="3"/>
  <c r="V276" i="3" a="1"/>
  <c r="V276" i="3" s="1"/>
  <c r="AF276" i="3"/>
  <c r="AQ276" i="3"/>
  <c r="L276" i="3"/>
  <c r="AG276" i="3"/>
  <c r="AR276" i="3"/>
  <c r="M679" i="3" a="1"/>
  <c r="M679" i="3" s="1"/>
  <c r="U679" i="3"/>
  <c r="AO679" i="3"/>
  <c r="V679" i="3" a="1"/>
  <c r="V679" i="3" s="1"/>
  <c r="AP679" i="3" a="1"/>
  <c r="AP679" i="3" s="1"/>
  <c r="N679" i="3"/>
  <c r="F679" i="3"/>
  <c r="O679" i="3" a="1"/>
  <c r="O679" i="3" s="1"/>
  <c r="W679" i="3"/>
  <c r="AF679" i="3"/>
  <c r="AQ679" i="3"/>
  <c r="G679" i="3" a="1"/>
  <c r="G679" i="3" s="1"/>
  <c r="X679" i="3" a="1"/>
  <c r="X679" i="3" s="1"/>
  <c r="AG679" i="3"/>
  <c r="AR679" i="3"/>
  <c r="P679" i="3"/>
  <c r="AH679" i="3"/>
  <c r="AS679" i="3"/>
  <c r="H679" i="3"/>
  <c r="Q679" i="3" a="1"/>
  <c r="Q679" i="3" s="1"/>
  <c r="Y679" i="3"/>
  <c r="AI679" i="3"/>
  <c r="AT679" i="3"/>
  <c r="J679" i="3"/>
  <c r="AA679" i="3"/>
  <c r="I679" i="3" a="1"/>
  <c r="I679" i="3" s="1"/>
  <c r="AB679" i="3"/>
  <c r="AC679" i="3"/>
  <c r="K679" i="3"/>
  <c r="AJ679" i="3"/>
  <c r="L679" i="3"/>
  <c r="AK679" i="3"/>
  <c r="AL679" i="3"/>
  <c r="R679" i="3"/>
  <c r="AM679" i="3"/>
  <c r="S679" i="3" a="1"/>
  <c r="S679" i="3" s="1"/>
  <c r="AN679" i="3"/>
  <c r="AU679" i="3"/>
  <c r="T679" i="3"/>
  <c r="Z679" i="3" a="1"/>
  <c r="Z679" i="3" s="1"/>
  <c r="N614" i="3"/>
  <c r="F614" i="3"/>
  <c r="O614" i="3" a="1"/>
  <c r="O614" i="3" s="1"/>
  <c r="W614" i="3"/>
  <c r="AF614" i="3"/>
  <c r="AQ614" i="3"/>
  <c r="G614" i="3" a="1"/>
  <c r="G614" i="3" s="1"/>
  <c r="X614" i="3" a="1"/>
  <c r="X614" i="3" s="1"/>
  <c r="AG614" i="3"/>
  <c r="AR614" i="3"/>
  <c r="P614" i="3"/>
  <c r="AH614" i="3"/>
  <c r="AS614" i="3"/>
  <c r="H614" i="3"/>
  <c r="Q614" i="3" a="1"/>
  <c r="Q614" i="3" s="1"/>
  <c r="Y614" i="3"/>
  <c r="AI614" i="3"/>
  <c r="AT614" i="3"/>
  <c r="I614" i="3" a="1"/>
  <c r="I614" i="3" s="1"/>
  <c r="Z614" i="3" a="1"/>
  <c r="Z614" i="3" s="1"/>
  <c r="AJ614" i="3"/>
  <c r="AU614" i="3"/>
  <c r="R614" i="3"/>
  <c r="AK614" i="3"/>
  <c r="J614" i="3"/>
  <c r="S614" i="3" a="1"/>
  <c r="S614" i="3" s="1"/>
  <c r="AA614" i="3"/>
  <c r="AL614" i="3"/>
  <c r="K614" i="3"/>
  <c r="AB614" i="3"/>
  <c r="AM614" i="3"/>
  <c r="L614" i="3"/>
  <c r="T614" i="3"/>
  <c r="AC614" i="3"/>
  <c r="AN614" i="3"/>
  <c r="M614" i="3" a="1"/>
  <c r="M614" i="3" s="1"/>
  <c r="U614" i="3"/>
  <c r="V614" i="3" a="1"/>
  <c r="V614" i="3" s="1"/>
  <c r="AP614" i="3" a="1"/>
  <c r="AP614" i="3" s="1"/>
  <c r="AO614" i="3"/>
  <c r="D614" i="3" a="1"/>
  <c r="D614" i="3" s="1"/>
  <c r="M460" i="3" a="1"/>
  <c r="M460" i="3" s="1"/>
  <c r="AF460" i="3"/>
  <c r="AQ460" i="3"/>
  <c r="W460" i="3"/>
  <c r="AG460" i="3"/>
  <c r="AR460" i="3"/>
  <c r="N460" i="3"/>
  <c r="X460" i="3" a="1"/>
  <c r="X460" i="3" s="1"/>
  <c r="AH460" i="3"/>
  <c r="AS460" i="3"/>
  <c r="O460" i="3" a="1"/>
  <c r="O460" i="3" s="1"/>
  <c r="Y460" i="3"/>
  <c r="AI460" i="3"/>
  <c r="AT460" i="3"/>
  <c r="F460" i="3"/>
  <c r="P460" i="3"/>
  <c r="Z460" i="3" a="1"/>
  <c r="Z460" i="3" s="1"/>
  <c r="AJ460" i="3"/>
  <c r="AU460" i="3"/>
  <c r="G460" i="3" a="1"/>
  <c r="G460" i="3" s="1"/>
  <c r="Q460" i="3" a="1"/>
  <c r="Q460" i="3" s="1"/>
  <c r="AK460" i="3"/>
  <c r="H460" i="3"/>
  <c r="AA460" i="3"/>
  <c r="AL460" i="3"/>
  <c r="I460" i="3" a="1"/>
  <c r="I460" i="3" s="1"/>
  <c r="R460" i="3"/>
  <c r="AB460" i="3"/>
  <c r="AM460" i="3"/>
  <c r="S460" i="3" a="1"/>
  <c r="S460" i="3" s="1"/>
  <c r="AC460" i="3"/>
  <c r="AN460" i="3"/>
  <c r="J460" i="3"/>
  <c r="T460" i="3"/>
  <c r="AO460" i="3"/>
  <c r="K460" i="3"/>
  <c r="U460" i="3"/>
  <c r="AP460" i="3" a="1"/>
  <c r="AP460" i="3" s="1"/>
  <c r="L460" i="3"/>
  <c r="V460" i="3" a="1"/>
  <c r="V460" i="3" s="1"/>
  <c r="F446" i="3"/>
  <c r="P446" i="3"/>
  <c r="AA446" i="3"/>
  <c r="AL446" i="3"/>
  <c r="G446" i="3" a="1"/>
  <c r="G446" i="3" s="1"/>
  <c r="Q446" i="3" a="1"/>
  <c r="Q446" i="3" s="1"/>
  <c r="AB446" i="3"/>
  <c r="AM446" i="3"/>
  <c r="H446" i="3"/>
  <c r="AC446" i="3"/>
  <c r="AN446" i="3"/>
  <c r="I446" i="3" a="1"/>
  <c r="I446" i="3" s="1"/>
  <c r="R446" i="3"/>
  <c r="AO446" i="3"/>
  <c r="J446" i="3"/>
  <c r="S446" i="3" a="1"/>
  <c r="S446" i="3" s="1"/>
  <c r="AP446" i="3" a="1"/>
  <c r="AP446" i="3" s="1"/>
  <c r="K446" i="3"/>
  <c r="T446" i="3"/>
  <c r="AQ446" i="3"/>
  <c r="L446" i="3"/>
  <c r="U446" i="3"/>
  <c r="AF446" i="3"/>
  <c r="AR446" i="3"/>
  <c r="M446" i="3" a="1"/>
  <c r="M446" i="3" s="1"/>
  <c r="V446" i="3" a="1"/>
  <c r="V446" i="3" s="1"/>
  <c r="AG446" i="3"/>
  <c r="AS446" i="3"/>
  <c r="W446" i="3"/>
  <c r="AH446" i="3"/>
  <c r="AT446" i="3"/>
  <c r="N446" i="3"/>
  <c r="X446" i="3" a="1"/>
  <c r="X446" i="3" s="1"/>
  <c r="AI446" i="3"/>
  <c r="AU446" i="3"/>
  <c r="O446" i="3" a="1"/>
  <c r="O446" i="3" s="1"/>
  <c r="Y446" i="3"/>
  <c r="AJ446" i="3"/>
  <c r="Z446" i="3" a="1"/>
  <c r="Z446" i="3" s="1"/>
  <c r="AK446" i="3"/>
  <c r="N278" i="3"/>
  <c r="W278" i="3"/>
  <c r="AF278" i="3"/>
  <c r="AQ278" i="3"/>
  <c r="F278" i="3"/>
  <c r="O278" i="3" a="1"/>
  <c r="O278" i="3" s="1"/>
  <c r="X278" i="3" a="1"/>
  <c r="X278" i="3" s="1"/>
  <c r="AG278" i="3"/>
  <c r="AR278" i="3"/>
  <c r="G278" i="3" a="1"/>
  <c r="G278" i="3" s="1"/>
  <c r="AH278" i="3"/>
  <c r="AS278" i="3"/>
  <c r="P278" i="3"/>
  <c r="Y278" i="3"/>
  <c r="AI278" i="3"/>
  <c r="AT278" i="3"/>
  <c r="H278" i="3"/>
  <c r="Q278" i="3" a="1"/>
  <c r="Q278" i="3" s="1"/>
  <c r="Z278" i="3" a="1"/>
  <c r="Z278" i="3" s="1"/>
  <c r="AJ278" i="3"/>
  <c r="AU278" i="3"/>
  <c r="I278" i="3" a="1"/>
  <c r="I278" i="3" s="1"/>
  <c r="R278" i="3"/>
  <c r="AK278" i="3"/>
  <c r="S278" i="3" a="1"/>
  <c r="S278" i="3" s="1"/>
  <c r="AA278" i="3"/>
  <c r="AL278" i="3"/>
  <c r="J278" i="3"/>
  <c r="AB278" i="3"/>
  <c r="AM278" i="3"/>
  <c r="K278" i="3"/>
  <c r="T278" i="3"/>
  <c r="AC278" i="3"/>
  <c r="AN278" i="3"/>
  <c r="L278" i="3"/>
  <c r="U278" i="3"/>
  <c r="AO278" i="3"/>
  <c r="M278" i="3" a="1"/>
  <c r="M278" i="3" s="1"/>
  <c r="V278" i="3" a="1"/>
  <c r="V278" i="3" s="1"/>
  <c r="AP278" i="3" a="1"/>
  <c r="AP278" i="3" s="1"/>
  <c r="Y224" i="3"/>
  <c r="AJ224" i="3"/>
  <c r="F224" i="3"/>
  <c r="P224" i="3"/>
  <c r="Z224" i="3" a="1"/>
  <c r="Z224" i="3" s="1"/>
  <c r="G224" i="3" a="1"/>
  <c r="G224" i="3" s="1"/>
  <c r="Q224" i="3" a="1"/>
  <c r="Q224" i="3" s="1"/>
  <c r="AL224" i="3"/>
  <c r="H224" i="3"/>
  <c r="R224" i="3"/>
  <c r="AA224" i="3"/>
  <c r="I224" i="3" a="1"/>
  <c r="I224" i="3" s="1"/>
  <c r="S224" i="3" a="1"/>
  <c r="S224" i="3" s="1"/>
  <c r="AB224" i="3"/>
  <c r="AN224" i="3"/>
  <c r="AC224" i="3"/>
  <c r="AO224" i="3"/>
  <c r="J224" i="3"/>
  <c r="T224" i="3"/>
  <c r="L224" i="3"/>
  <c r="V224" i="3" a="1"/>
  <c r="V224" i="3" s="1"/>
  <c r="M224" i="3" a="1"/>
  <c r="M224" i="3" s="1"/>
  <c r="AG224" i="3"/>
  <c r="AR224" i="3"/>
  <c r="O224" i="3" a="1"/>
  <c r="O224" i="3" s="1"/>
  <c r="X224" i="3" a="1"/>
  <c r="X224" i="3" s="1"/>
  <c r="K224" i="3"/>
  <c r="AQ224" i="3"/>
  <c r="N224" i="3"/>
  <c r="AS224" i="3"/>
  <c r="U224" i="3"/>
  <c r="AT224" i="3"/>
  <c r="W224" i="3"/>
  <c r="AU224" i="3"/>
  <c r="AF224" i="3"/>
  <c r="AH224" i="3"/>
  <c r="AI224" i="3"/>
  <c r="AK224" i="3"/>
  <c r="AM224" i="3"/>
  <c r="AP224" i="3" a="1"/>
  <c r="AP224" i="3" s="1"/>
  <c r="C224" i="3" a="1"/>
  <c r="C224" i="3" s="1"/>
  <c r="D224" i="3" a="1"/>
  <c r="D224" i="3" s="1"/>
  <c r="E473" i="3" a="1"/>
  <c r="E473" i="3" s="1"/>
  <c r="I473" i="3" a="1"/>
  <c r="I473" i="3" s="1"/>
  <c r="AC473" i="3"/>
  <c r="AO473" i="3"/>
  <c r="J473" i="3"/>
  <c r="T473" i="3"/>
  <c r="AP473" i="3" a="1"/>
  <c r="AP473" i="3" s="1"/>
  <c r="K473" i="3"/>
  <c r="U473" i="3"/>
  <c r="L473" i="3"/>
  <c r="V473" i="3" a="1"/>
  <c r="V473" i="3" s="1"/>
  <c r="AF473" i="3"/>
  <c r="AQ473" i="3"/>
  <c r="M473" i="3" a="1"/>
  <c r="M473" i="3" s="1"/>
  <c r="AG473" i="3"/>
  <c r="AR473" i="3"/>
  <c r="N473" i="3"/>
  <c r="W473" i="3"/>
  <c r="AH473" i="3"/>
  <c r="AS473" i="3"/>
  <c r="O473" i="3" a="1"/>
  <c r="O473" i="3" s="1"/>
  <c r="X473" i="3" a="1"/>
  <c r="X473" i="3" s="1"/>
  <c r="AI473" i="3"/>
  <c r="AT473" i="3"/>
  <c r="AJ473" i="3"/>
  <c r="AU473" i="3"/>
  <c r="F473" i="3"/>
  <c r="P473" i="3"/>
  <c r="Y473" i="3"/>
  <c r="AK473" i="3"/>
  <c r="G473" i="3" a="1"/>
  <c r="G473" i="3" s="1"/>
  <c r="Q473" i="3" a="1"/>
  <c r="Q473" i="3" s="1"/>
  <c r="Z473" i="3" a="1"/>
  <c r="Z473" i="3" s="1"/>
  <c r="AL473" i="3"/>
  <c r="R473" i="3"/>
  <c r="AA473" i="3"/>
  <c r="AM473" i="3"/>
  <c r="H473" i="3"/>
  <c r="S473" i="3" a="1"/>
  <c r="S473" i="3" s="1"/>
  <c r="AB473" i="3"/>
  <c r="AN473" i="3"/>
  <c r="J400" i="3"/>
  <c r="AP400" i="3" a="1"/>
  <c r="AP400" i="3" s="1"/>
  <c r="K400" i="3"/>
  <c r="T400" i="3"/>
  <c r="AQ400" i="3"/>
  <c r="L400" i="3"/>
  <c r="U400" i="3"/>
  <c r="AF400" i="3"/>
  <c r="AR400" i="3"/>
  <c r="M400" i="3" a="1"/>
  <c r="M400" i="3" s="1"/>
  <c r="V400" i="3" a="1"/>
  <c r="V400" i="3" s="1"/>
  <c r="AG400" i="3"/>
  <c r="AS400" i="3"/>
  <c r="N400" i="3"/>
  <c r="W400" i="3"/>
  <c r="AH400" i="3"/>
  <c r="AT400" i="3"/>
  <c r="O400" i="3" a="1"/>
  <c r="O400" i="3" s="1"/>
  <c r="X400" i="3" a="1"/>
  <c r="X400" i="3" s="1"/>
  <c r="AI400" i="3"/>
  <c r="AU400" i="3"/>
  <c r="AJ400" i="3"/>
  <c r="P400" i="3"/>
  <c r="Y400" i="3"/>
  <c r="AK400" i="3"/>
  <c r="F400" i="3"/>
  <c r="Q400" i="3" a="1"/>
  <c r="Q400" i="3" s="1"/>
  <c r="Z400" i="3" a="1"/>
  <c r="Z400" i="3" s="1"/>
  <c r="AL400" i="3"/>
  <c r="G400" i="3" a="1"/>
  <c r="G400" i="3" s="1"/>
  <c r="AA400" i="3"/>
  <c r="AM400" i="3"/>
  <c r="H400" i="3"/>
  <c r="R400" i="3"/>
  <c r="AB400" i="3"/>
  <c r="AN400" i="3"/>
  <c r="I400" i="3" a="1"/>
  <c r="I400" i="3" s="1"/>
  <c r="S400" i="3" a="1"/>
  <c r="S400" i="3" s="1"/>
  <c r="AC400" i="3"/>
  <c r="AO400" i="3"/>
  <c r="E346" i="3" a="1"/>
  <c r="E346" i="3" s="1"/>
  <c r="F346" i="3"/>
  <c r="P346" i="3"/>
  <c r="Y346" i="3"/>
  <c r="AK346" i="3"/>
  <c r="G346" i="3" a="1"/>
  <c r="G346" i="3" s="1"/>
  <c r="Q346" i="3" a="1"/>
  <c r="Q346" i="3" s="1"/>
  <c r="Z346" i="3" a="1"/>
  <c r="Z346" i="3" s="1"/>
  <c r="AL346" i="3"/>
  <c r="AA346" i="3"/>
  <c r="AM346" i="3"/>
  <c r="H346" i="3"/>
  <c r="R346" i="3"/>
  <c r="AB346" i="3"/>
  <c r="AN346" i="3"/>
  <c r="I346" i="3" a="1"/>
  <c r="I346" i="3" s="1"/>
  <c r="S346" i="3" a="1"/>
  <c r="S346" i="3" s="1"/>
  <c r="AC346" i="3"/>
  <c r="AO346" i="3"/>
  <c r="J346" i="3"/>
  <c r="AP346" i="3" a="1"/>
  <c r="AP346" i="3" s="1"/>
  <c r="L346" i="3"/>
  <c r="U346" i="3"/>
  <c r="AF346" i="3"/>
  <c r="AR346" i="3"/>
  <c r="M346" i="3" a="1"/>
  <c r="M346" i="3" s="1"/>
  <c r="V346" i="3" a="1"/>
  <c r="V346" i="3" s="1"/>
  <c r="AG346" i="3"/>
  <c r="AS346" i="3"/>
  <c r="N346" i="3"/>
  <c r="W346" i="3"/>
  <c r="AH346" i="3"/>
  <c r="AT346" i="3"/>
  <c r="O346" i="3" a="1"/>
  <c r="O346" i="3" s="1"/>
  <c r="X346" i="3" a="1"/>
  <c r="X346" i="3" s="1"/>
  <c r="AI346" i="3"/>
  <c r="AU346" i="3"/>
  <c r="AJ346" i="3"/>
  <c r="K346" i="3"/>
  <c r="T346" i="3"/>
  <c r="AQ346" i="3"/>
  <c r="C346" i="3" a="1"/>
  <c r="C346" i="3" s="1"/>
  <c r="D346" i="3" a="1"/>
  <c r="D346" i="3" s="1"/>
  <c r="N626" i="3"/>
  <c r="F626" i="3"/>
  <c r="O626" i="3" a="1"/>
  <c r="O626" i="3" s="1"/>
  <c r="W626" i="3"/>
  <c r="AF626" i="3"/>
  <c r="AQ626" i="3"/>
  <c r="G626" i="3" a="1"/>
  <c r="G626" i="3" s="1"/>
  <c r="X626" i="3" a="1"/>
  <c r="X626" i="3" s="1"/>
  <c r="AG626" i="3"/>
  <c r="P626" i="3"/>
  <c r="AH626" i="3"/>
  <c r="AS626" i="3"/>
  <c r="H626" i="3"/>
  <c r="Q626" i="3" a="1"/>
  <c r="Q626" i="3" s="1"/>
  <c r="Y626" i="3"/>
  <c r="AI626" i="3"/>
  <c r="AT626" i="3"/>
  <c r="I626" i="3" a="1"/>
  <c r="I626" i="3" s="1"/>
  <c r="Z626" i="3" a="1"/>
  <c r="Z626" i="3" s="1"/>
  <c r="AJ626" i="3"/>
  <c r="AU626" i="3"/>
  <c r="J626" i="3"/>
  <c r="S626" i="3" a="1"/>
  <c r="S626" i="3" s="1"/>
  <c r="AA626" i="3"/>
  <c r="AL626" i="3"/>
  <c r="K626" i="3"/>
  <c r="AB626" i="3"/>
  <c r="L626" i="3"/>
  <c r="T626" i="3"/>
  <c r="AC626" i="3"/>
  <c r="AN626" i="3"/>
  <c r="R626" i="3"/>
  <c r="U626" i="3"/>
  <c r="V626" i="3" a="1"/>
  <c r="V626" i="3" s="1"/>
  <c r="AK626" i="3"/>
  <c r="AM626" i="3"/>
  <c r="AP626" i="3" a="1"/>
  <c r="AP626" i="3" s="1"/>
  <c r="M626" i="3" a="1"/>
  <c r="M626" i="3" s="1"/>
  <c r="AO626" i="3"/>
  <c r="AR626" i="3"/>
  <c r="C626" i="3" a="1"/>
  <c r="C626" i="3" s="1"/>
  <c r="D626" i="3" a="1"/>
  <c r="D626" i="3" s="1"/>
  <c r="P245" i="3"/>
  <c r="Y245" i="3"/>
  <c r="AJ245" i="3"/>
  <c r="AU245" i="3"/>
  <c r="F245" i="3"/>
  <c r="Q245" i="3" a="1"/>
  <c r="Q245" i="3" s="1"/>
  <c r="Z245" i="3" a="1"/>
  <c r="Z245" i="3" s="1"/>
  <c r="AK245" i="3"/>
  <c r="G245" i="3" a="1"/>
  <c r="G245" i="3" s="1"/>
  <c r="AL245" i="3"/>
  <c r="H245" i="3"/>
  <c r="R245" i="3"/>
  <c r="AA245" i="3"/>
  <c r="AM245" i="3"/>
  <c r="I245" i="3" a="1"/>
  <c r="I245" i="3" s="1"/>
  <c r="S245" i="3" a="1"/>
  <c r="S245" i="3" s="1"/>
  <c r="AB245" i="3"/>
  <c r="AN245" i="3"/>
  <c r="AC245" i="3"/>
  <c r="AO245" i="3"/>
  <c r="J245" i="3"/>
  <c r="T245" i="3"/>
  <c r="AP245" i="3" a="1"/>
  <c r="AP245" i="3" s="1"/>
  <c r="L245" i="3"/>
  <c r="V245" i="3" a="1"/>
  <c r="V245" i="3" s="1"/>
  <c r="AF245" i="3"/>
  <c r="AQ245" i="3"/>
  <c r="M245" i="3" a="1"/>
  <c r="M245" i="3" s="1"/>
  <c r="AG245" i="3"/>
  <c r="AR245" i="3"/>
  <c r="O245" i="3" a="1"/>
  <c r="O245" i="3" s="1"/>
  <c r="X245" i="3" a="1"/>
  <c r="X245" i="3" s="1"/>
  <c r="AI245" i="3"/>
  <c r="AT245" i="3"/>
  <c r="K245" i="3"/>
  <c r="N245" i="3"/>
  <c r="U245" i="3"/>
  <c r="W245" i="3"/>
  <c r="AH245" i="3"/>
  <c r="AS245" i="3"/>
  <c r="E245" i="3" a="1"/>
  <c r="E245" i="3" s="1"/>
  <c r="N468" i="3"/>
  <c r="Y468" i="3"/>
  <c r="AJ468" i="3"/>
  <c r="O468" i="3" a="1"/>
  <c r="O468" i="3" s="1"/>
  <c r="Z468" i="3" a="1"/>
  <c r="Z468" i="3" s="1"/>
  <c r="AK468" i="3"/>
  <c r="F468" i="3"/>
  <c r="P468" i="3"/>
  <c r="AL468" i="3"/>
  <c r="G468" i="3" a="1"/>
  <c r="G468" i="3" s="1"/>
  <c r="Q468" i="3" a="1"/>
  <c r="Q468" i="3" s="1"/>
  <c r="AA468" i="3"/>
  <c r="AM468" i="3"/>
  <c r="R468" i="3"/>
  <c r="AB468" i="3"/>
  <c r="AN468" i="3"/>
  <c r="H468" i="3"/>
  <c r="S468" i="3" a="1"/>
  <c r="S468" i="3" s="1"/>
  <c r="AC468" i="3"/>
  <c r="AO468" i="3"/>
  <c r="I468" i="3" a="1"/>
  <c r="I468" i="3" s="1"/>
  <c r="T468" i="3"/>
  <c r="AP468" i="3" a="1"/>
  <c r="AP468" i="3" s="1"/>
  <c r="U468" i="3"/>
  <c r="AQ468" i="3"/>
  <c r="J468" i="3"/>
  <c r="V468" i="3" a="1"/>
  <c r="V468" i="3" s="1"/>
  <c r="AF468" i="3"/>
  <c r="AR468" i="3"/>
  <c r="K468" i="3"/>
  <c r="W468" i="3"/>
  <c r="AG468" i="3"/>
  <c r="AS468" i="3"/>
  <c r="L468" i="3"/>
  <c r="X468" i="3" a="1"/>
  <c r="X468" i="3" s="1"/>
  <c r="AH468" i="3"/>
  <c r="AT468" i="3"/>
  <c r="M468" i="3" a="1"/>
  <c r="M468" i="3" s="1"/>
  <c r="AI468" i="3"/>
  <c r="AU468" i="3"/>
  <c r="I351" i="3" a="1"/>
  <c r="I351" i="3" s="1"/>
  <c r="S351" i="3" a="1"/>
  <c r="S351" i="3" s="1"/>
  <c r="AP351" i="3" a="1"/>
  <c r="AP351" i="3" s="1"/>
  <c r="T351" i="3"/>
  <c r="AQ351" i="3"/>
  <c r="J351" i="3"/>
  <c r="U351" i="3"/>
  <c r="AF351" i="3"/>
  <c r="AR351" i="3"/>
  <c r="K351" i="3"/>
  <c r="V351" i="3" a="1"/>
  <c r="V351" i="3" s="1"/>
  <c r="AG351" i="3"/>
  <c r="AS351" i="3"/>
  <c r="L351" i="3"/>
  <c r="W351" i="3"/>
  <c r="AH351" i="3"/>
  <c r="AT351" i="3"/>
  <c r="M351" i="3" a="1"/>
  <c r="M351" i="3" s="1"/>
  <c r="X351" i="3" a="1"/>
  <c r="X351" i="3" s="1"/>
  <c r="AI351" i="3"/>
  <c r="AU351" i="3"/>
  <c r="O351" i="3" a="1"/>
  <c r="O351" i="3" s="1"/>
  <c r="Z351" i="3" a="1"/>
  <c r="Z351" i="3" s="1"/>
  <c r="AK351" i="3"/>
  <c r="AL351" i="3"/>
  <c r="F351" i="3"/>
  <c r="P351" i="3"/>
  <c r="AA351" i="3"/>
  <c r="AM351" i="3"/>
  <c r="G351" i="3" a="1"/>
  <c r="G351" i="3" s="1"/>
  <c r="Q351" i="3" a="1"/>
  <c r="Q351" i="3" s="1"/>
  <c r="AB351" i="3"/>
  <c r="AN351" i="3"/>
  <c r="H351" i="3"/>
  <c r="R351" i="3"/>
  <c r="AC351" i="3"/>
  <c r="AO351" i="3"/>
  <c r="N351" i="3"/>
  <c r="Y351" i="3"/>
  <c r="AJ351" i="3"/>
  <c r="C314" i="3" a="1"/>
  <c r="C314" i="3" s="1"/>
  <c r="J314" i="3"/>
  <c r="U314" i="3"/>
  <c r="K314" i="3"/>
  <c r="V314" i="3" a="1"/>
  <c r="V314" i="3" s="1"/>
  <c r="AF314" i="3"/>
  <c r="AQ314" i="3"/>
  <c r="L314" i="3"/>
  <c r="AG314" i="3"/>
  <c r="AR314" i="3"/>
  <c r="M314" i="3" a="1"/>
  <c r="M314" i="3" s="1"/>
  <c r="W314" i="3"/>
  <c r="AH314" i="3"/>
  <c r="AS314" i="3"/>
  <c r="N314" i="3"/>
  <c r="X314" i="3" a="1"/>
  <c r="X314" i="3" s="1"/>
  <c r="AI314" i="3"/>
  <c r="AT314" i="3"/>
  <c r="O314" i="3" a="1"/>
  <c r="O314" i="3" s="1"/>
  <c r="AJ314" i="3"/>
  <c r="AU314" i="3"/>
  <c r="P314" i="3"/>
  <c r="Y314" i="3"/>
  <c r="AK314" i="3"/>
  <c r="F314" i="3"/>
  <c r="Q314" i="3" a="1"/>
  <c r="Q314" i="3" s="1"/>
  <c r="Z314" i="3" a="1"/>
  <c r="Z314" i="3" s="1"/>
  <c r="AL314" i="3"/>
  <c r="G314" i="3" a="1"/>
  <c r="G314" i="3" s="1"/>
  <c r="AA314" i="3"/>
  <c r="AM314" i="3"/>
  <c r="R314" i="3"/>
  <c r="AB314" i="3"/>
  <c r="AN314" i="3"/>
  <c r="H314" i="3"/>
  <c r="S314" i="3" a="1"/>
  <c r="S314" i="3" s="1"/>
  <c r="AC314" i="3"/>
  <c r="AO314" i="3"/>
  <c r="I314" i="3" a="1"/>
  <c r="I314" i="3" s="1"/>
  <c r="T314" i="3"/>
  <c r="AP314" i="3" a="1"/>
  <c r="AP314" i="3" s="1"/>
  <c r="I680" i="3" a="1"/>
  <c r="I680" i="3" s="1"/>
  <c r="Z680" i="3" a="1"/>
  <c r="Z680" i="3" s="1"/>
  <c r="AJ680" i="3"/>
  <c r="AU680" i="3"/>
  <c r="R680" i="3"/>
  <c r="AK680" i="3"/>
  <c r="J680" i="3"/>
  <c r="S680" i="3" a="1"/>
  <c r="S680" i="3" s="1"/>
  <c r="AA680" i="3"/>
  <c r="AL680" i="3"/>
  <c r="K680" i="3"/>
  <c r="AB680" i="3"/>
  <c r="AM680" i="3"/>
  <c r="L680" i="3"/>
  <c r="T680" i="3"/>
  <c r="AC680" i="3"/>
  <c r="AN680" i="3"/>
  <c r="M680" i="3" a="1"/>
  <c r="M680" i="3" s="1"/>
  <c r="U680" i="3"/>
  <c r="AO680" i="3"/>
  <c r="V680" i="3" a="1"/>
  <c r="V680" i="3" s="1"/>
  <c r="AP680" i="3" a="1"/>
  <c r="AP680" i="3" s="1"/>
  <c r="H680" i="3"/>
  <c r="AF680" i="3"/>
  <c r="N680" i="3"/>
  <c r="AG680" i="3"/>
  <c r="O680" i="3" a="1"/>
  <c r="O680" i="3" s="1"/>
  <c r="AH680" i="3"/>
  <c r="AI680" i="3"/>
  <c r="P680" i="3"/>
  <c r="Q680" i="3" a="1"/>
  <c r="Q680" i="3" s="1"/>
  <c r="AQ680" i="3"/>
  <c r="AR680" i="3"/>
  <c r="W680" i="3"/>
  <c r="AS680" i="3"/>
  <c r="X680" i="3" a="1"/>
  <c r="X680" i="3" s="1"/>
  <c r="AT680" i="3"/>
  <c r="F680" i="3"/>
  <c r="G680" i="3" a="1"/>
  <c r="G680" i="3" s="1"/>
  <c r="Y680" i="3"/>
  <c r="C680" i="3" a="1"/>
  <c r="C680" i="3" s="1"/>
  <c r="S578" i="3" a="1"/>
  <c r="S578" i="3" s="1"/>
  <c r="AO578" i="3"/>
  <c r="J578" i="3"/>
  <c r="T578" i="3"/>
  <c r="AP578" i="3" a="1"/>
  <c r="AP578" i="3" s="1"/>
  <c r="K578" i="3"/>
  <c r="U578" i="3"/>
  <c r="AQ578" i="3"/>
  <c r="M578" i="3" a="1"/>
  <c r="M578" i="3" s="1"/>
  <c r="W578" i="3"/>
  <c r="AG578" i="3"/>
  <c r="AS578" i="3"/>
  <c r="X578" i="3" a="1"/>
  <c r="X578" i="3" s="1"/>
  <c r="AH578" i="3"/>
  <c r="AT578" i="3"/>
  <c r="N578" i="3"/>
  <c r="Y578" i="3"/>
  <c r="AI578" i="3"/>
  <c r="AU578" i="3"/>
  <c r="I578" i="3" a="1"/>
  <c r="I578" i="3" s="1"/>
  <c r="R578" i="3"/>
  <c r="AC578" i="3"/>
  <c r="AN578" i="3"/>
  <c r="L578" i="3"/>
  <c r="AK578" i="3"/>
  <c r="O578" i="3" a="1"/>
  <c r="O578" i="3" s="1"/>
  <c r="AL578" i="3"/>
  <c r="AM578" i="3"/>
  <c r="P578" i="3"/>
  <c r="AR578" i="3"/>
  <c r="Q578" i="3" a="1"/>
  <c r="Q578" i="3" s="1"/>
  <c r="V578" i="3" a="1"/>
  <c r="V578" i="3" s="1"/>
  <c r="Z578" i="3" a="1"/>
  <c r="Z578" i="3" s="1"/>
  <c r="F578" i="3"/>
  <c r="AB578" i="3"/>
  <c r="H578" i="3"/>
  <c r="AJ578" i="3"/>
  <c r="AA578" i="3"/>
  <c r="AF578" i="3"/>
  <c r="G578" i="3" a="1"/>
  <c r="G578" i="3" s="1"/>
  <c r="C258" i="3" a="1"/>
  <c r="C258" i="3" s="1"/>
  <c r="L258" i="3"/>
  <c r="V258" i="3" a="1"/>
  <c r="V258" i="3" s="1"/>
  <c r="M258" i="3" a="1"/>
  <c r="M258" i="3" s="1"/>
  <c r="AF258" i="3"/>
  <c r="AQ258" i="3"/>
  <c r="W258" i="3"/>
  <c r="AG258" i="3"/>
  <c r="AR258" i="3"/>
  <c r="N258" i="3"/>
  <c r="X258" i="3" a="1"/>
  <c r="X258" i="3" s="1"/>
  <c r="AH258" i="3"/>
  <c r="AS258" i="3"/>
  <c r="O258" i="3" a="1"/>
  <c r="O258" i="3" s="1"/>
  <c r="AI258" i="3"/>
  <c r="AT258" i="3"/>
  <c r="F258" i="3"/>
  <c r="P258" i="3"/>
  <c r="Y258" i="3"/>
  <c r="AJ258" i="3"/>
  <c r="AU258" i="3"/>
  <c r="G258" i="3" a="1"/>
  <c r="G258" i="3" s="1"/>
  <c r="Q258" i="3" a="1"/>
  <c r="Q258" i="3" s="1"/>
  <c r="Z258" i="3" a="1"/>
  <c r="Z258" i="3" s="1"/>
  <c r="AK258" i="3"/>
  <c r="R258" i="3"/>
  <c r="AA258" i="3"/>
  <c r="AL258" i="3"/>
  <c r="H258" i="3"/>
  <c r="S258" i="3" a="1"/>
  <c r="S258" i="3" s="1"/>
  <c r="AB258" i="3"/>
  <c r="AM258" i="3"/>
  <c r="I258" i="3" a="1"/>
  <c r="I258" i="3" s="1"/>
  <c r="AC258" i="3"/>
  <c r="AN258" i="3"/>
  <c r="J258" i="3"/>
  <c r="T258" i="3"/>
  <c r="AO258" i="3"/>
  <c r="K258" i="3"/>
  <c r="U258" i="3"/>
  <c r="AP258" i="3" a="1"/>
  <c r="AP258" i="3" s="1"/>
  <c r="C650" i="3" a="1"/>
  <c r="C650" i="3" s="1"/>
  <c r="R650" i="3"/>
  <c r="AK650" i="3"/>
  <c r="J650" i="3"/>
  <c r="S650" i="3" a="1"/>
  <c r="S650" i="3" s="1"/>
  <c r="AA650" i="3"/>
  <c r="AL650" i="3"/>
  <c r="K650" i="3"/>
  <c r="AB650" i="3"/>
  <c r="AM650" i="3"/>
  <c r="L650" i="3"/>
  <c r="T650" i="3"/>
  <c r="AC650" i="3"/>
  <c r="AN650" i="3"/>
  <c r="M650" i="3" a="1"/>
  <c r="M650" i="3" s="1"/>
  <c r="U650" i="3"/>
  <c r="AO650" i="3"/>
  <c r="V650" i="3" a="1"/>
  <c r="V650" i="3" s="1"/>
  <c r="AP650" i="3" a="1"/>
  <c r="AP650" i="3" s="1"/>
  <c r="N650" i="3"/>
  <c r="F650" i="3"/>
  <c r="O650" i="3" a="1"/>
  <c r="O650" i="3" s="1"/>
  <c r="W650" i="3"/>
  <c r="AF650" i="3"/>
  <c r="AQ650" i="3"/>
  <c r="G650" i="3" a="1"/>
  <c r="G650" i="3" s="1"/>
  <c r="X650" i="3" a="1"/>
  <c r="X650" i="3" s="1"/>
  <c r="AG650" i="3"/>
  <c r="AR650" i="3"/>
  <c r="P650" i="3"/>
  <c r="AH650" i="3"/>
  <c r="AS650" i="3"/>
  <c r="I650" i="3" a="1"/>
  <c r="I650" i="3" s="1"/>
  <c r="Z650" i="3" a="1"/>
  <c r="Z650" i="3" s="1"/>
  <c r="AJ650" i="3"/>
  <c r="AU650" i="3"/>
  <c r="H650" i="3"/>
  <c r="Q650" i="3" a="1"/>
  <c r="Q650" i="3" s="1"/>
  <c r="Y650" i="3"/>
  <c r="AI650" i="3"/>
  <c r="AT650" i="3"/>
  <c r="C350" i="3" a="1"/>
  <c r="C350" i="3" s="1"/>
  <c r="S350" i="3" a="1"/>
  <c r="S350" i="3" s="1"/>
  <c r="AC350" i="3"/>
  <c r="AN350" i="3"/>
  <c r="J350" i="3"/>
  <c r="T350" i="3"/>
  <c r="AO350" i="3"/>
  <c r="K350" i="3"/>
  <c r="U350" i="3"/>
  <c r="AP350" i="3" a="1"/>
  <c r="AP350" i="3" s="1"/>
  <c r="L350" i="3"/>
  <c r="V350" i="3" a="1"/>
  <c r="V350" i="3" s="1"/>
  <c r="M350" i="3" a="1"/>
  <c r="M350" i="3" s="1"/>
  <c r="AF350" i="3"/>
  <c r="AQ350" i="3"/>
  <c r="W350" i="3"/>
  <c r="AG350" i="3"/>
  <c r="AR350" i="3"/>
  <c r="O350" i="3" a="1"/>
  <c r="O350" i="3" s="1"/>
  <c r="Y350" i="3"/>
  <c r="AI350" i="3"/>
  <c r="AT350" i="3"/>
  <c r="F350" i="3"/>
  <c r="Z350" i="3" a="1"/>
  <c r="Z350" i="3" s="1"/>
  <c r="AJ350" i="3"/>
  <c r="AU350" i="3"/>
  <c r="G350" i="3" a="1"/>
  <c r="G350" i="3" s="1"/>
  <c r="P350" i="3"/>
  <c r="AK350" i="3"/>
  <c r="H350" i="3"/>
  <c r="Q350" i="3" a="1"/>
  <c r="Q350" i="3" s="1"/>
  <c r="AA350" i="3"/>
  <c r="AL350" i="3"/>
  <c r="I350" i="3" a="1"/>
  <c r="I350" i="3" s="1"/>
  <c r="R350" i="3"/>
  <c r="AB350" i="3"/>
  <c r="AM350" i="3"/>
  <c r="N350" i="3"/>
  <c r="X350" i="3" a="1"/>
  <c r="X350" i="3" s="1"/>
  <c r="AH350" i="3"/>
  <c r="AS350" i="3"/>
  <c r="C246" i="4"/>
  <c r="N229" i="3"/>
  <c r="X229" i="3" a="1"/>
  <c r="X229" i="3" s="1"/>
  <c r="AH229" i="3"/>
  <c r="AS229" i="3"/>
  <c r="O229" i="3" a="1"/>
  <c r="O229" i="3" s="1"/>
  <c r="AI229" i="3"/>
  <c r="AT229" i="3"/>
  <c r="F229" i="3"/>
  <c r="P229" i="3"/>
  <c r="Y229" i="3"/>
  <c r="AJ229" i="3"/>
  <c r="AU229" i="3"/>
  <c r="G229" i="3" a="1"/>
  <c r="G229" i="3" s="1"/>
  <c r="Q229" i="3" a="1"/>
  <c r="Q229" i="3" s="1"/>
  <c r="Z229" i="3" a="1"/>
  <c r="Z229" i="3" s="1"/>
  <c r="AK229" i="3"/>
  <c r="AA229" i="3"/>
  <c r="AL229" i="3"/>
  <c r="H229" i="3"/>
  <c r="R229" i="3"/>
  <c r="AB229" i="3"/>
  <c r="AM229" i="3"/>
  <c r="I229" i="3" a="1"/>
  <c r="I229" i="3" s="1"/>
  <c r="S229" i="3" a="1"/>
  <c r="S229" i="3" s="1"/>
  <c r="AC229" i="3"/>
  <c r="AN229" i="3"/>
  <c r="J229" i="3"/>
  <c r="T229" i="3"/>
  <c r="AO229" i="3"/>
  <c r="K229" i="3"/>
  <c r="U229" i="3"/>
  <c r="AP229" i="3" a="1"/>
  <c r="AP229" i="3" s="1"/>
  <c r="L229" i="3"/>
  <c r="V229" i="3" a="1"/>
  <c r="V229" i="3" s="1"/>
  <c r="M229" i="3" a="1"/>
  <c r="M229" i="3" s="1"/>
  <c r="AF229" i="3"/>
  <c r="AQ229" i="3"/>
  <c r="W229" i="3"/>
  <c r="AG229" i="3"/>
  <c r="AR229" i="3"/>
  <c r="I195" i="3" a="1"/>
  <c r="I195" i="3" s="1"/>
  <c r="S195" i="3" a="1"/>
  <c r="S195" i="3" s="1"/>
  <c r="AC195" i="3"/>
  <c r="AO195" i="3"/>
  <c r="AP195" i="3" a="1"/>
  <c r="AP195" i="3" s="1"/>
  <c r="J195" i="3"/>
  <c r="T195" i="3"/>
  <c r="AQ195" i="3"/>
  <c r="K195" i="3"/>
  <c r="U195" i="3"/>
  <c r="AF195" i="3"/>
  <c r="AR195" i="3"/>
  <c r="L195" i="3"/>
  <c r="V195" i="3" a="1"/>
  <c r="V195" i="3" s="1"/>
  <c r="AG195" i="3"/>
  <c r="AS195" i="3"/>
  <c r="M195" i="3" a="1"/>
  <c r="M195" i="3" s="1"/>
  <c r="W195" i="3"/>
  <c r="AH195" i="3"/>
  <c r="AT195" i="3"/>
  <c r="N195" i="3"/>
  <c r="X195" i="3" a="1"/>
  <c r="X195" i="3" s="1"/>
  <c r="AI195" i="3"/>
  <c r="AU195" i="3"/>
  <c r="O195" i="3" a="1"/>
  <c r="O195" i="3" s="1"/>
  <c r="Y195" i="3"/>
  <c r="AJ195" i="3"/>
  <c r="Z195" i="3" a="1"/>
  <c r="Z195" i="3" s="1"/>
  <c r="AK195" i="3"/>
  <c r="F195" i="3"/>
  <c r="P195" i="3"/>
  <c r="AL195" i="3"/>
  <c r="G195" i="3" a="1"/>
  <c r="G195" i="3" s="1"/>
  <c r="Q195" i="3" a="1"/>
  <c r="Q195" i="3" s="1"/>
  <c r="AA195" i="3"/>
  <c r="AM195" i="3"/>
  <c r="H195" i="3"/>
  <c r="R195" i="3"/>
  <c r="AB195" i="3"/>
  <c r="AN195" i="3"/>
  <c r="D195" i="3" a="1"/>
  <c r="D195" i="3" s="1"/>
  <c r="E195" i="3" a="1"/>
  <c r="E195" i="3" s="1"/>
  <c r="M604" i="3" a="1"/>
  <c r="M604" i="3" s="1"/>
  <c r="U604" i="3"/>
  <c r="AO604" i="3"/>
  <c r="V604" i="3" a="1"/>
  <c r="V604" i="3" s="1"/>
  <c r="AP604" i="3" a="1"/>
  <c r="AP604" i="3" s="1"/>
  <c r="N604" i="3"/>
  <c r="F604" i="3"/>
  <c r="O604" i="3" a="1"/>
  <c r="O604" i="3" s="1"/>
  <c r="W604" i="3"/>
  <c r="AF604" i="3"/>
  <c r="AQ604" i="3"/>
  <c r="G604" i="3" a="1"/>
  <c r="G604" i="3" s="1"/>
  <c r="X604" i="3" a="1"/>
  <c r="X604" i="3" s="1"/>
  <c r="AG604" i="3"/>
  <c r="AR604" i="3"/>
  <c r="P604" i="3"/>
  <c r="AH604" i="3"/>
  <c r="AS604" i="3"/>
  <c r="H604" i="3"/>
  <c r="Q604" i="3" a="1"/>
  <c r="Q604" i="3" s="1"/>
  <c r="Y604" i="3"/>
  <c r="AI604" i="3"/>
  <c r="AT604" i="3"/>
  <c r="R604" i="3"/>
  <c r="AK604" i="3"/>
  <c r="J604" i="3"/>
  <c r="S604" i="3" a="1"/>
  <c r="S604" i="3" s="1"/>
  <c r="AA604" i="3"/>
  <c r="AL604" i="3"/>
  <c r="L604" i="3"/>
  <c r="T604" i="3"/>
  <c r="AC604" i="3"/>
  <c r="AN604" i="3"/>
  <c r="I604" i="3" a="1"/>
  <c r="I604" i="3" s="1"/>
  <c r="K604" i="3"/>
  <c r="Z604" i="3" a="1"/>
  <c r="Z604" i="3" s="1"/>
  <c r="AB604" i="3"/>
  <c r="AJ604" i="3"/>
  <c r="AU604" i="3"/>
  <c r="AM604" i="3"/>
  <c r="L355" i="3"/>
  <c r="U355" i="3"/>
  <c r="AQ355" i="3"/>
  <c r="M355" i="3" a="1"/>
  <c r="M355" i="3" s="1"/>
  <c r="V355" i="3" a="1"/>
  <c r="V355" i="3" s="1"/>
  <c r="AF355" i="3"/>
  <c r="AR355" i="3"/>
  <c r="W355" i="3"/>
  <c r="AG355" i="3"/>
  <c r="AS355" i="3"/>
  <c r="N355" i="3"/>
  <c r="X355" i="3" a="1"/>
  <c r="X355" i="3" s="1"/>
  <c r="AH355" i="3"/>
  <c r="AT355" i="3"/>
  <c r="O355" i="3" a="1"/>
  <c r="O355" i="3" s="1"/>
  <c r="Y355" i="3"/>
  <c r="AI355" i="3"/>
  <c r="AU355" i="3"/>
  <c r="F355" i="3"/>
  <c r="P355" i="3"/>
  <c r="Z355" i="3" a="1"/>
  <c r="Z355" i="3" s="1"/>
  <c r="AJ355" i="3"/>
  <c r="I355" i="3" a="1"/>
  <c r="I355" i="3" s="1"/>
  <c r="R355" i="3"/>
  <c r="AB355" i="3"/>
  <c r="AM355" i="3"/>
  <c r="S355" i="3" a="1"/>
  <c r="S355" i="3" s="1"/>
  <c r="AC355" i="3"/>
  <c r="AN355" i="3"/>
  <c r="K355" i="3"/>
  <c r="T355" i="3"/>
  <c r="AP355" i="3" a="1"/>
  <c r="AP355" i="3" s="1"/>
  <c r="G355" i="3" a="1"/>
  <c r="G355" i="3" s="1"/>
  <c r="H355" i="3"/>
  <c r="J355" i="3"/>
  <c r="Q355" i="3" a="1"/>
  <c r="Q355" i="3" s="1"/>
  <c r="AA355" i="3"/>
  <c r="AK355" i="3"/>
  <c r="AL355" i="3"/>
  <c r="AO355" i="3"/>
  <c r="G344" i="3" a="1"/>
  <c r="G344" i="3" s="1"/>
  <c r="Q344" i="3" a="1"/>
  <c r="Q344" i="3" s="1"/>
  <c r="Y344" i="3"/>
  <c r="AJ344" i="3"/>
  <c r="AU344" i="3"/>
  <c r="Z344" i="3" a="1"/>
  <c r="Z344" i="3" s="1"/>
  <c r="AK344" i="3"/>
  <c r="H344" i="3"/>
  <c r="R344" i="3"/>
  <c r="AL344" i="3"/>
  <c r="I344" i="3" a="1"/>
  <c r="I344" i="3" s="1"/>
  <c r="S344" i="3" a="1"/>
  <c r="S344" i="3" s="1"/>
  <c r="AA344" i="3"/>
  <c r="AM344" i="3"/>
  <c r="AB344" i="3"/>
  <c r="AN344" i="3"/>
  <c r="J344" i="3"/>
  <c r="T344" i="3"/>
  <c r="AC344" i="3"/>
  <c r="AO344" i="3"/>
  <c r="K344" i="3"/>
  <c r="U344" i="3"/>
  <c r="AP344" i="3" a="1"/>
  <c r="AP344" i="3" s="1"/>
  <c r="L344" i="3"/>
  <c r="V344" i="3" a="1"/>
  <c r="V344" i="3" s="1"/>
  <c r="M344" i="3" a="1"/>
  <c r="M344" i="3" s="1"/>
  <c r="AF344" i="3"/>
  <c r="AQ344" i="3"/>
  <c r="N344" i="3"/>
  <c r="W344" i="3"/>
  <c r="AG344" i="3"/>
  <c r="AR344" i="3"/>
  <c r="O344" i="3" a="1"/>
  <c r="O344" i="3" s="1"/>
  <c r="X344" i="3" a="1"/>
  <c r="X344" i="3" s="1"/>
  <c r="AH344" i="3"/>
  <c r="AS344" i="3"/>
  <c r="F344" i="3"/>
  <c r="P344" i="3"/>
  <c r="AI344" i="3"/>
  <c r="AT344" i="3"/>
  <c r="N692" i="3"/>
  <c r="F692" i="3"/>
  <c r="O692" i="3" a="1"/>
  <c r="O692" i="3" s="1"/>
  <c r="W692" i="3"/>
  <c r="AF692" i="3"/>
  <c r="AQ692" i="3"/>
  <c r="G692" i="3" a="1"/>
  <c r="G692" i="3" s="1"/>
  <c r="X692" i="3" a="1"/>
  <c r="X692" i="3" s="1"/>
  <c r="AG692" i="3"/>
  <c r="AR692" i="3"/>
  <c r="P692" i="3"/>
  <c r="AH692" i="3"/>
  <c r="AS692" i="3"/>
  <c r="H692" i="3"/>
  <c r="Q692" i="3" a="1"/>
  <c r="Q692" i="3" s="1"/>
  <c r="Y692" i="3"/>
  <c r="AI692" i="3"/>
  <c r="AT692" i="3"/>
  <c r="I692" i="3" a="1"/>
  <c r="I692" i="3" s="1"/>
  <c r="Z692" i="3" a="1"/>
  <c r="Z692" i="3" s="1"/>
  <c r="AJ692" i="3"/>
  <c r="AU692" i="3"/>
  <c r="L692" i="3"/>
  <c r="T692" i="3"/>
  <c r="AC692" i="3"/>
  <c r="AN692" i="3"/>
  <c r="AA692" i="3"/>
  <c r="AB692" i="3"/>
  <c r="J692" i="3"/>
  <c r="K692" i="3"/>
  <c r="M692" i="3" a="1"/>
  <c r="M692" i="3" s="1"/>
  <c r="AK692" i="3"/>
  <c r="AL692" i="3"/>
  <c r="R692" i="3"/>
  <c r="AM692" i="3"/>
  <c r="S692" i="3" a="1"/>
  <c r="S692" i="3" s="1"/>
  <c r="AO692" i="3"/>
  <c r="AP692" i="3" a="1"/>
  <c r="AP692" i="3" s="1"/>
  <c r="U692" i="3"/>
  <c r="V692" i="3" a="1"/>
  <c r="V692" i="3" s="1"/>
  <c r="I540" i="3" a="1"/>
  <c r="I540" i="3" s="1"/>
  <c r="S540" i="3" a="1"/>
  <c r="S540" i="3" s="1"/>
  <c r="AC540" i="3"/>
  <c r="AN540" i="3"/>
  <c r="T540" i="3"/>
  <c r="AO540" i="3"/>
  <c r="J540" i="3"/>
  <c r="U540" i="3"/>
  <c r="AP540" i="3" a="1"/>
  <c r="AP540" i="3" s="1"/>
  <c r="K540" i="3"/>
  <c r="V540" i="3" a="1"/>
  <c r="V540" i="3" s="1"/>
  <c r="AQ540" i="3"/>
  <c r="L540" i="3"/>
  <c r="W540" i="3"/>
  <c r="AF540" i="3"/>
  <c r="AR540" i="3"/>
  <c r="M540" i="3" a="1"/>
  <c r="M540" i="3" s="1"/>
  <c r="X540" i="3" a="1"/>
  <c r="X540" i="3" s="1"/>
  <c r="AG540" i="3"/>
  <c r="AS540" i="3"/>
  <c r="AH540" i="3"/>
  <c r="AT540" i="3"/>
  <c r="G540" i="3" a="1"/>
  <c r="G540" i="3" s="1"/>
  <c r="P540" i="3"/>
  <c r="AK540" i="3"/>
  <c r="H540" i="3"/>
  <c r="R540" i="3"/>
  <c r="AB540" i="3"/>
  <c r="AM540" i="3"/>
  <c r="Q540" i="3" a="1"/>
  <c r="Q540" i="3" s="1"/>
  <c r="Y540" i="3"/>
  <c r="Z540" i="3" a="1"/>
  <c r="Z540" i="3" s="1"/>
  <c r="AA540" i="3"/>
  <c r="AI540" i="3"/>
  <c r="AJ540" i="3"/>
  <c r="AL540" i="3"/>
  <c r="AU540" i="3"/>
  <c r="F540" i="3"/>
  <c r="O540" i="3" a="1"/>
  <c r="O540" i="3" s="1"/>
  <c r="N540" i="3"/>
  <c r="N425" i="3"/>
  <c r="W425" i="3"/>
  <c r="AF425" i="3"/>
  <c r="AQ425" i="3"/>
  <c r="F425" i="3"/>
  <c r="O425" i="3" a="1"/>
  <c r="O425" i="3" s="1"/>
  <c r="X425" i="3" a="1"/>
  <c r="X425" i="3" s="1"/>
  <c r="AG425" i="3"/>
  <c r="AR425" i="3"/>
  <c r="G425" i="3" a="1"/>
  <c r="G425" i="3" s="1"/>
  <c r="AH425" i="3"/>
  <c r="AS425" i="3"/>
  <c r="P425" i="3"/>
  <c r="Y425" i="3"/>
  <c r="AI425" i="3"/>
  <c r="AT425" i="3"/>
  <c r="H425" i="3"/>
  <c r="Q425" i="3" a="1"/>
  <c r="Q425" i="3" s="1"/>
  <c r="Z425" i="3" a="1"/>
  <c r="Z425" i="3" s="1"/>
  <c r="AJ425" i="3"/>
  <c r="AU425" i="3"/>
  <c r="I425" i="3" a="1"/>
  <c r="I425" i="3" s="1"/>
  <c r="AK425" i="3"/>
  <c r="R425" i="3"/>
  <c r="AA425" i="3"/>
  <c r="AL425" i="3"/>
  <c r="J425" i="3"/>
  <c r="S425" i="3" a="1"/>
  <c r="S425" i="3" s="1"/>
  <c r="AB425" i="3"/>
  <c r="AM425" i="3"/>
  <c r="K425" i="3"/>
  <c r="T425" i="3"/>
  <c r="AC425" i="3"/>
  <c r="AN425" i="3"/>
  <c r="L425" i="3"/>
  <c r="U425" i="3"/>
  <c r="AO425" i="3"/>
  <c r="M425" i="3" a="1"/>
  <c r="M425" i="3" s="1"/>
  <c r="V425" i="3" a="1"/>
  <c r="V425" i="3" s="1"/>
  <c r="AP425" i="3" a="1"/>
  <c r="AP425" i="3" s="1"/>
  <c r="K256" i="3"/>
  <c r="U256" i="3"/>
  <c r="AQ256" i="3"/>
  <c r="L256" i="3"/>
  <c r="V256" i="3" a="1"/>
  <c r="V256" i="3" s="1"/>
  <c r="AF256" i="3"/>
  <c r="AR256" i="3"/>
  <c r="M256" i="3" a="1"/>
  <c r="M256" i="3" s="1"/>
  <c r="W256" i="3"/>
  <c r="AG256" i="3"/>
  <c r="AS256" i="3"/>
  <c r="X256" i="3" a="1"/>
  <c r="X256" i="3" s="1"/>
  <c r="AH256" i="3"/>
  <c r="AT256" i="3"/>
  <c r="N256" i="3"/>
  <c r="Y256" i="3"/>
  <c r="AI256" i="3"/>
  <c r="AU256" i="3"/>
  <c r="O256" i="3" a="1"/>
  <c r="O256" i="3" s="1"/>
  <c r="Z256" i="3" a="1"/>
  <c r="Z256" i="3" s="1"/>
  <c r="AJ256" i="3"/>
  <c r="F256" i="3"/>
  <c r="P256" i="3"/>
  <c r="AK256" i="3"/>
  <c r="G256" i="3" a="1"/>
  <c r="G256" i="3" s="1"/>
  <c r="Q256" i="3" a="1"/>
  <c r="Q256" i="3" s="1"/>
  <c r="AA256" i="3"/>
  <c r="AL256" i="3"/>
  <c r="H256" i="3"/>
  <c r="AB256" i="3"/>
  <c r="AM256" i="3"/>
  <c r="I256" i="3" a="1"/>
  <c r="I256" i="3" s="1"/>
  <c r="R256" i="3"/>
  <c r="AC256" i="3"/>
  <c r="AN256" i="3"/>
  <c r="S256" i="3" a="1"/>
  <c r="S256" i="3" s="1"/>
  <c r="AO256" i="3"/>
  <c r="J256" i="3"/>
  <c r="T256" i="3"/>
  <c r="AP256" i="3" a="1"/>
  <c r="AP256" i="3" s="1"/>
  <c r="O222" i="3" a="1"/>
  <c r="O222" i="3" s="1"/>
  <c r="Y222" i="3"/>
  <c r="AI222" i="3"/>
  <c r="AT222" i="3"/>
  <c r="F222" i="3"/>
  <c r="Z222" i="3" a="1"/>
  <c r="Z222" i="3" s="1"/>
  <c r="AJ222" i="3"/>
  <c r="AU222" i="3"/>
  <c r="G222" i="3" a="1"/>
  <c r="G222" i="3" s="1"/>
  <c r="P222" i="3"/>
  <c r="AK222" i="3"/>
  <c r="H222" i="3"/>
  <c r="Q222" i="3" a="1"/>
  <c r="Q222" i="3" s="1"/>
  <c r="AA222" i="3"/>
  <c r="AL222" i="3"/>
  <c r="I222" i="3" a="1"/>
  <c r="I222" i="3" s="1"/>
  <c r="R222" i="3"/>
  <c r="AB222" i="3"/>
  <c r="AM222" i="3"/>
  <c r="S222" i="3" a="1"/>
  <c r="S222" i="3" s="1"/>
  <c r="AC222" i="3"/>
  <c r="AN222" i="3"/>
  <c r="J222" i="3"/>
  <c r="T222" i="3"/>
  <c r="AO222" i="3"/>
  <c r="K222" i="3"/>
  <c r="U222" i="3"/>
  <c r="AP222" i="3" a="1"/>
  <c r="AP222" i="3" s="1"/>
  <c r="L222" i="3"/>
  <c r="V222" i="3" a="1"/>
  <c r="V222" i="3" s="1"/>
  <c r="M222" i="3" a="1"/>
  <c r="M222" i="3" s="1"/>
  <c r="AF222" i="3"/>
  <c r="AQ222" i="3"/>
  <c r="W222" i="3"/>
  <c r="AG222" i="3"/>
  <c r="AR222" i="3"/>
  <c r="N222" i="3"/>
  <c r="X222" i="3" a="1"/>
  <c r="X222" i="3" s="1"/>
  <c r="AH222" i="3"/>
  <c r="AS222" i="3"/>
  <c r="K218" i="3"/>
  <c r="U218" i="3"/>
  <c r="L218" i="3"/>
  <c r="V218" i="3" a="1"/>
  <c r="V218" i="3" s="1"/>
  <c r="AF218" i="3"/>
  <c r="AQ218" i="3"/>
  <c r="M218" i="3" a="1"/>
  <c r="M218" i="3" s="1"/>
  <c r="AG218" i="3"/>
  <c r="AR218" i="3"/>
  <c r="N218" i="3"/>
  <c r="W218" i="3"/>
  <c r="AH218" i="3"/>
  <c r="AS218" i="3"/>
  <c r="O218" i="3" a="1"/>
  <c r="O218" i="3" s="1"/>
  <c r="X218" i="3" a="1"/>
  <c r="X218" i="3" s="1"/>
  <c r="AI218" i="3"/>
  <c r="AT218" i="3"/>
  <c r="Y218" i="3"/>
  <c r="AJ218" i="3"/>
  <c r="AU218" i="3"/>
  <c r="F218" i="3"/>
  <c r="P218" i="3"/>
  <c r="Z218" i="3" a="1"/>
  <c r="Z218" i="3" s="1"/>
  <c r="AK218" i="3"/>
  <c r="G218" i="3" a="1"/>
  <c r="G218" i="3" s="1"/>
  <c r="Q218" i="3" a="1"/>
  <c r="Q218" i="3" s="1"/>
  <c r="AL218" i="3"/>
  <c r="H218" i="3"/>
  <c r="R218" i="3"/>
  <c r="AA218" i="3"/>
  <c r="AM218" i="3"/>
  <c r="I218" i="3" a="1"/>
  <c r="I218" i="3" s="1"/>
  <c r="S218" i="3" a="1"/>
  <c r="S218" i="3" s="1"/>
  <c r="AB218" i="3"/>
  <c r="AN218" i="3"/>
  <c r="AC218" i="3"/>
  <c r="AO218" i="3"/>
  <c r="J218" i="3"/>
  <c r="T218" i="3"/>
  <c r="AP218" i="3" a="1"/>
  <c r="AP218" i="3" s="1"/>
  <c r="I668" i="3" a="1"/>
  <c r="I668" i="3" s="1"/>
  <c r="Z668" i="3" a="1"/>
  <c r="Z668" i="3" s="1"/>
  <c r="AJ668" i="3"/>
  <c r="AU668" i="3"/>
  <c r="R668" i="3"/>
  <c r="AK668" i="3"/>
  <c r="J668" i="3"/>
  <c r="S668" i="3" a="1"/>
  <c r="S668" i="3" s="1"/>
  <c r="AA668" i="3"/>
  <c r="AL668" i="3"/>
  <c r="K668" i="3"/>
  <c r="AB668" i="3"/>
  <c r="AM668" i="3"/>
  <c r="L668" i="3"/>
  <c r="T668" i="3"/>
  <c r="AC668" i="3"/>
  <c r="AN668" i="3"/>
  <c r="M668" i="3" a="1"/>
  <c r="M668" i="3" s="1"/>
  <c r="U668" i="3"/>
  <c r="AO668" i="3"/>
  <c r="V668" i="3" a="1"/>
  <c r="V668" i="3" s="1"/>
  <c r="AP668" i="3" a="1"/>
  <c r="AP668" i="3" s="1"/>
  <c r="N668" i="3"/>
  <c r="F668" i="3"/>
  <c r="O668" i="3" a="1"/>
  <c r="O668" i="3" s="1"/>
  <c r="W668" i="3"/>
  <c r="AF668" i="3"/>
  <c r="AQ668" i="3"/>
  <c r="G668" i="3" a="1"/>
  <c r="G668" i="3" s="1"/>
  <c r="X668" i="3" a="1"/>
  <c r="X668" i="3" s="1"/>
  <c r="AG668" i="3"/>
  <c r="AR668" i="3"/>
  <c r="P668" i="3"/>
  <c r="AH668" i="3"/>
  <c r="AS668" i="3"/>
  <c r="H668" i="3"/>
  <c r="Q668" i="3" a="1"/>
  <c r="Q668" i="3" s="1"/>
  <c r="Y668" i="3"/>
  <c r="AI668" i="3"/>
  <c r="AT668" i="3"/>
  <c r="H638" i="3"/>
  <c r="Q638" i="3" a="1"/>
  <c r="Q638" i="3" s="1"/>
  <c r="Y638" i="3"/>
  <c r="AI638" i="3"/>
  <c r="AT638" i="3"/>
  <c r="I638" i="3" a="1"/>
  <c r="I638" i="3" s="1"/>
  <c r="Z638" i="3" a="1"/>
  <c r="Z638" i="3" s="1"/>
  <c r="AJ638" i="3"/>
  <c r="AU638" i="3"/>
  <c r="R638" i="3"/>
  <c r="AK638" i="3"/>
  <c r="J638" i="3"/>
  <c r="S638" i="3" a="1"/>
  <c r="S638" i="3" s="1"/>
  <c r="AA638" i="3"/>
  <c r="AL638" i="3"/>
  <c r="K638" i="3"/>
  <c r="AB638" i="3"/>
  <c r="AM638" i="3"/>
  <c r="L638" i="3"/>
  <c r="T638" i="3"/>
  <c r="AC638" i="3"/>
  <c r="AN638" i="3"/>
  <c r="M638" i="3" a="1"/>
  <c r="M638" i="3" s="1"/>
  <c r="U638" i="3"/>
  <c r="AO638" i="3"/>
  <c r="V638" i="3" a="1"/>
  <c r="V638" i="3" s="1"/>
  <c r="AP638" i="3" a="1"/>
  <c r="AP638" i="3" s="1"/>
  <c r="N638" i="3"/>
  <c r="F638" i="3"/>
  <c r="O638" i="3" a="1"/>
  <c r="O638" i="3" s="1"/>
  <c r="W638" i="3"/>
  <c r="AF638" i="3"/>
  <c r="AQ638" i="3"/>
  <c r="G638" i="3" a="1"/>
  <c r="G638" i="3" s="1"/>
  <c r="X638" i="3" a="1"/>
  <c r="X638" i="3" s="1"/>
  <c r="AG638" i="3"/>
  <c r="AR638" i="3"/>
  <c r="AH638" i="3"/>
  <c r="AS638" i="3"/>
  <c r="P638" i="3"/>
  <c r="N634" i="3"/>
  <c r="F634" i="3"/>
  <c r="O634" i="3" a="1"/>
  <c r="O634" i="3" s="1"/>
  <c r="W634" i="3"/>
  <c r="AF634" i="3"/>
  <c r="AQ634" i="3"/>
  <c r="G634" i="3" a="1"/>
  <c r="G634" i="3" s="1"/>
  <c r="X634" i="3" a="1"/>
  <c r="X634" i="3" s="1"/>
  <c r="AG634" i="3"/>
  <c r="AR634" i="3"/>
  <c r="P634" i="3"/>
  <c r="AH634" i="3"/>
  <c r="AS634" i="3"/>
  <c r="H634" i="3"/>
  <c r="Q634" i="3" a="1"/>
  <c r="Q634" i="3" s="1"/>
  <c r="Y634" i="3"/>
  <c r="AI634" i="3"/>
  <c r="AT634" i="3"/>
  <c r="I634" i="3" a="1"/>
  <c r="I634" i="3" s="1"/>
  <c r="Z634" i="3" a="1"/>
  <c r="Z634" i="3" s="1"/>
  <c r="AJ634" i="3"/>
  <c r="AU634" i="3"/>
  <c r="R634" i="3"/>
  <c r="AK634" i="3"/>
  <c r="J634" i="3"/>
  <c r="S634" i="3" a="1"/>
  <c r="S634" i="3" s="1"/>
  <c r="AA634" i="3"/>
  <c r="AL634" i="3"/>
  <c r="K634" i="3"/>
  <c r="AB634" i="3"/>
  <c r="AM634" i="3"/>
  <c r="L634" i="3"/>
  <c r="T634" i="3"/>
  <c r="AC634" i="3"/>
  <c r="AN634" i="3"/>
  <c r="M634" i="3" a="1"/>
  <c r="M634" i="3" s="1"/>
  <c r="U634" i="3"/>
  <c r="AO634" i="3"/>
  <c r="V634" i="3" a="1"/>
  <c r="V634" i="3" s="1"/>
  <c r="AP634" i="3" a="1"/>
  <c r="AP634" i="3" s="1"/>
  <c r="J627" i="3"/>
  <c r="S627" i="3" a="1"/>
  <c r="S627" i="3" s="1"/>
  <c r="AA627" i="3"/>
  <c r="AL627" i="3"/>
  <c r="K627" i="3"/>
  <c r="M627" i="3" a="1"/>
  <c r="M627" i="3" s="1"/>
  <c r="U627" i="3"/>
  <c r="AO627" i="3"/>
  <c r="V627" i="3" a="1"/>
  <c r="V627" i="3" s="1"/>
  <c r="AP627" i="3" a="1"/>
  <c r="AP627" i="3" s="1"/>
  <c r="N627" i="3"/>
  <c r="G627" i="3" a="1"/>
  <c r="G627" i="3" s="1"/>
  <c r="X627" i="3" a="1"/>
  <c r="X627" i="3" s="1"/>
  <c r="H627" i="3"/>
  <c r="Q627" i="3" a="1"/>
  <c r="Q627" i="3" s="1"/>
  <c r="Y627" i="3"/>
  <c r="AI627" i="3"/>
  <c r="AT627" i="3"/>
  <c r="AN627" i="3"/>
  <c r="I627" i="3" a="1"/>
  <c r="I627" i="3" s="1"/>
  <c r="Z627" i="3" a="1"/>
  <c r="Z627" i="3" s="1"/>
  <c r="AQ627" i="3"/>
  <c r="L627" i="3"/>
  <c r="AB627" i="3"/>
  <c r="AR627" i="3"/>
  <c r="O627" i="3" a="1"/>
  <c r="O627" i="3" s="1"/>
  <c r="AC627" i="3"/>
  <c r="AS627" i="3"/>
  <c r="P627" i="3"/>
  <c r="AU627" i="3"/>
  <c r="AF627" i="3"/>
  <c r="R627" i="3"/>
  <c r="AG627" i="3"/>
  <c r="T627" i="3"/>
  <c r="AJ627" i="3"/>
  <c r="F627" i="3"/>
  <c r="W627" i="3"/>
  <c r="AM627" i="3"/>
  <c r="AK627" i="3"/>
  <c r="AH627" i="3"/>
  <c r="C618" i="3" a="1"/>
  <c r="C618" i="3" s="1"/>
  <c r="H618" i="3"/>
  <c r="Q618" i="3" a="1"/>
  <c r="Q618" i="3" s="1"/>
  <c r="Y618" i="3"/>
  <c r="AI618" i="3"/>
  <c r="AT618" i="3"/>
  <c r="I618" i="3" a="1"/>
  <c r="I618" i="3" s="1"/>
  <c r="Z618" i="3" a="1"/>
  <c r="Z618" i="3" s="1"/>
  <c r="AJ618" i="3"/>
  <c r="AU618" i="3"/>
  <c r="R618" i="3"/>
  <c r="AK618" i="3"/>
  <c r="J618" i="3"/>
  <c r="S618" i="3" a="1"/>
  <c r="S618" i="3" s="1"/>
  <c r="AA618" i="3"/>
  <c r="AL618" i="3"/>
  <c r="K618" i="3"/>
  <c r="AB618" i="3"/>
  <c r="AM618" i="3"/>
  <c r="L618" i="3"/>
  <c r="T618" i="3"/>
  <c r="AC618" i="3"/>
  <c r="AN618" i="3"/>
  <c r="M618" i="3" a="1"/>
  <c r="M618" i="3" s="1"/>
  <c r="U618" i="3"/>
  <c r="AO618" i="3"/>
  <c r="V618" i="3" a="1"/>
  <c r="V618" i="3" s="1"/>
  <c r="AP618" i="3" a="1"/>
  <c r="AP618" i="3" s="1"/>
  <c r="N618" i="3"/>
  <c r="F618" i="3"/>
  <c r="O618" i="3" a="1"/>
  <c r="O618" i="3" s="1"/>
  <c r="W618" i="3"/>
  <c r="AF618" i="3"/>
  <c r="AQ618" i="3"/>
  <c r="G618" i="3" a="1"/>
  <c r="G618" i="3" s="1"/>
  <c r="P618" i="3"/>
  <c r="X618" i="3" a="1"/>
  <c r="X618" i="3" s="1"/>
  <c r="AG618" i="3"/>
  <c r="AH618" i="3"/>
  <c r="AS618" i="3"/>
  <c r="AR618" i="3"/>
  <c r="C611" i="3" a="1"/>
  <c r="C611" i="3" s="1"/>
  <c r="V611" i="3" a="1"/>
  <c r="V611" i="3" s="1"/>
  <c r="F611" i="3"/>
  <c r="O611" i="3" a="1"/>
  <c r="O611" i="3" s="1"/>
  <c r="W611" i="3"/>
  <c r="AF611" i="3"/>
  <c r="AQ611" i="3"/>
  <c r="G611" i="3" a="1"/>
  <c r="G611" i="3" s="1"/>
  <c r="X611" i="3" a="1"/>
  <c r="X611" i="3" s="1"/>
  <c r="AG611" i="3"/>
  <c r="AR611" i="3"/>
  <c r="P611" i="3"/>
  <c r="AH611" i="3"/>
  <c r="AS611" i="3"/>
  <c r="K611" i="3"/>
  <c r="AB611" i="3"/>
  <c r="AM611" i="3"/>
  <c r="M611" i="3" a="1"/>
  <c r="M611" i="3" s="1"/>
  <c r="U611" i="3"/>
  <c r="AO611" i="3"/>
  <c r="H611" i="3"/>
  <c r="Y611" i="3"/>
  <c r="AP611" i="3" a="1"/>
  <c r="AP611" i="3" s="1"/>
  <c r="I611" i="3" a="1"/>
  <c r="I611" i="3" s="1"/>
  <c r="Z611" i="3" a="1"/>
  <c r="Z611" i="3" s="1"/>
  <c r="AT611" i="3"/>
  <c r="J611" i="3"/>
  <c r="AA611" i="3"/>
  <c r="AU611" i="3"/>
  <c r="L611" i="3"/>
  <c r="AC611" i="3"/>
  <c r="N611" i="3"/>
  <c r="Q611" i="3" a="1"/>
  <c r="Q611" i="3" s="1"/>
  <c r="AI611" i="3"/>
  <c r="R611" i="3"/>
  <c r="AJ611" i="3"/>
  <c r="S611" i="3" a="1"/>
  <c r="S611" i="3" s="1"/>
  <c r="AK611" i="3"/>
  <c r="T611" i="3"/>
  <c r="AL611" i="3"/>
  <c r="AN611" i="3"/>
  <c r="J607" i="3"/>
  <c r="S607" i="3" a="1"/>
  <c r="S607" i="3" s="1"/>
  <c r="AA607" i="3"/>
  <c r="AL607" i="3"/>
  <c r="K607" i="3"/>
  <c r="AB607" i="3"/>
  <c r="AM607" i="3"/>
  <c r="L607" i="3"/>
  <c r="T607" i="3"/>
  <c r="AC607" i="3"/>
  <c r="AN607" i="3"/>
  <c r="M607" i="3" a="1"/>
  <c r="M607" i="3" s="1"/>
  <c r="U607" i="3"/>
  <c r="AO607" i="3"/>
  <c r="V607" i="3" a="1"/>
  <c r="V607" i="3" s="1"/>
  <c r="AP607" i="3" a="1"/>
  <c r="AP607" i="3" s="1"/>
  <c r="N607" i="3"/>
  <c r="F607" i="3"/>
  <c r="O607" i="3" a="1"/>
  <c r="O607" i="3" s="1"/>
  <c r="W607" i="3"/>
  <c r="AF607" i="3"/>
  <c r="AQ607" i="3"/>
  <c r="H607" i="3"/>
  <c r="Q607" i="3" a="1"/>
  <c r="Q607" i="3" s="1"/>
  <c r="Y607" i="3"/>
  <c r="AI607" i="3"/>
  <c r="AT607" i="3"/>
  <c r="R607" i="3"/>
  <c r="AK607" i="3"/>
  <c r="P607" i="3"/>
  <c r="X607" i="3" a="1"/>
  <c r="X607" i="3" s="1"/>
  <c r="Z607" i="3" a="1"/>
  <c r="Z607" i="3" s="1"/>
  <c r="AG607" i="3"/>
  <c r="AH607" i="3"/>
  <c r="AJ607" i="3"/>
  <c r="G607" i="3" a="1"/>
  <c r="G607" i="3" s="1"/>
  <c r="AR607" i="3"/>
  <c r="AS607" i="3"/>
  <c r="I607" i="3" a="1"/>
  <c r="I607" i="3" s="1"/>
  <c r="AU607" i="3"/>
  <c r="V599" i="3" a="1"/>
  <c r="V599" i="3" s="1"/>
  <c r="AP599" i="3" a="1"/>
  <c r="AP599" i="3" s="1"/>
  <c r="N599" i="3"/>
  <c r="F599" i="3"/>
  <c r="O599" i="3" a="1"/>
  <c r="O599" i="3" s="1"/>
  <c r="W599" i="3"/>
  <c r="AF599" i="3"/>
  <c r="AQ599" i="3"/>
  <c r="G599" i="3" a="1"/>
  <c r="G599" i="3" s="1"/>
  <c r="X599" i="3" a="1"/>
  <c r="X599" i="3" s="1"/>
  <c r="AG599" i="3"/>
  <c r="AR599" i="3"/>
  <c r="P599" i="3"/>
  <c r="AH599" i="3"/>
  <c r="AS599" i="3"/>
  <c r="H599" i="3"/>
  <c r="Q599" i="3" a="1"/>
  <c r="Q599" i="3" s="1"/>
  <c r="Y599" i="3"/>
  <c r="AI599" i="3"/>
  <c r="AT599" i="3"/>
  <c r="I599" i="3" a="1"/>
  <c r="I599" i="3" s="1"/>
  <c r="Z599" i="3" a="1"/>
  <c r="Z599" i="3" s="1"/>
  <c r="AJ599" i="3"/>
  <c r="AU599" i="3"/>
  <c r="R599" i="3"/>
  <c r="AK599" i="3"/>
  <c r="J599" i="3"/>
  <c r="S599" i="3" a="1"/>
  <c r="S599" i="3" s="1"/>
  <c r="AA599" i="3"/>
  <c r="AL599" i="3"/>
  <c r="K599" i="3"/>
  <c r="AB599" i="3"/>
  <c r="AM599" i="3"/>
  <c r="M599" i="3" a="1"/>
  <c r="M599" i="3" s="1"/>
  <c r="U599" i="3"/>
  <c r="AO599" i="3"/>
  <c r="L599" i="3"/>
  <c r="T599" i="3"/>
  <c r="AC599" i="3"/>
  <c r="AN599" i="3"/>
  <c r="R594" i="3"/>
  <c r="AA594" i="3"/>
  <c r="AM594" i="3"/>
  <c r="H594" i="3"/>
  <c r="S594" i="3" a="1"/>
  <c r="S594" i="3" s="1"/>
  <c r="AB594" i="3"/>
  <c r="AN594" i="3"/>
  <c r="I594" i="3" a="1"/>
  <c r="I594" i="3" s="1"/>
  <c r="AC594" i="3"/>
  <c r="AO594" i="3"/>
  <c r="T594" i="3"/>
  <c r="AP594" i="3" a="1"/>
  <c r="AP594" i="3" s="1"/>
  <c r="J594" i="3"/>
  <c r="U594" i="3"/>
  <c r="AQ594" i="3"/>
  <c r="K594" i="3"/>
  <c r="V594" i="3" a="1"/>
  <c r="V594" i="3" s="1"/>
  <c r="AF594" i="3"/>
  <c r="AR594" i="3"/>
  <c r="L594" i="3"/>
  <c r="W594" i="3"/>
  <c r="AG594" i="3"/>
  <c r="AS594" i="3"/>
  <c r="M594" i="3" a="1"/>
  <c r="M594" i="3" s="1"/>
  <c r="X594" i="3" a="1"/>
  <c r="X594" i="3" s="1"/>
  <c r="AH594" i="3"/>
  <c r="AT594" i="3"/>
  <c r="O594" i="3" a="1"/>
  <c r="O594" i="3" s="1"/>
  <c r="Y594" i="3"/>
  <c r="AJ594" i="3"/>
  <c r="G594" i="3" a="1"/>
  <c r="G594" i="3" s="1"/>
  <c r="Q594" i="3" a="1"/>
  <c r="Q594" i="3" s="1"/>
  <c r="AL594" i="3"/>
  <c r="N594" i="3"/>
  <c r="P594" i="3"/>
  <c r="Z594" i="3" a="1"/>
  <c r="Z594" i="3" s="1"/>
  <c r="AI594" i="3"/>
  <c r="AK594" i="3"/>
  <c r="AU594" i="3"/>
  <c r="F594" i="3"/>
  <c r="M584" i="3" a="1"/>
  <c r="M584" i="3" s="1"/>
  <c r="AF584" i="3"/>
  <c r="AQ584" i="3"/>
  <c r="N584" i="3"/>
  <c r="W584" i="3"/>
  <c r="AG584" i="3"/>
  <c r="AR584" i="3"/>
  <c r="O584" i="3" a="1"/>
  <c r="O584" i="3" s="1"/>
  <c r="X584" i="3" a="1"/>
  <c r="X584" i="3" s="1"/>
  <c r="AH584" i="3"/>
  <c r="AS584" i="3"/>
  <c r="F584" i="3"/>
  <c r="P584" i="3"/>
  <c r="AI584" i="3"/>
  <c r="AT584" i="3"/>
  <c r="G584" i="3" a="1"/>
  <c r="G584" i="3" s="1"/>
  <c r="Q584" i="3" a="1"/>
  <c r="Q584" i="3" s="1"/>
  <c r="Y584" i="3"/>
  <c r="AJ584" i="3"/>
  <c r="AU584" i="3"/>
  <c r="Z584" i="3" a="1"/>
  <c r="Z584" i="3" s="1"/>
  <c r="AK584" i="3"/>
  <c r="H584" i="3"/>
  <c r="R584" i="3"/>
  <c r="AL584" i="3"/>
  <c r="I584" i="3" a="1"/>
  <c r="I584" i="3" s="1"/>
  <c r="S584" i="3" a="1"/>
  <c r="S584" i="3" s="1"/>
  <c r="AA584" i="3"/>
  <c r="AM584" i="3"/>
  <c r="J584" i="3"/>
  <c r="T584" i="3"/>
  <c r="AC584" i="3"/>
  <c r="AO584" i="3"/>
  <c r="L584" i="3"/>
  <c r="V584" i="3" a="1"/>
  <c r="V584" i="3" s="1"/>
  <c r="K584" i="3"/>
  <c r="U584" i="3"/>
  <c r="AB584" i="3"/>
  <c r="AP584" i="3" a="1"/>
  <c r="AP584" i="3" s="1"/>
  <c r="AN584" i="3"/>
  <c r="L573" i="3"/>
  <c r="AG573" i="3"/>
  <c r="AR573" i="3"/>
  <c r="M573" i="3" a="1"/>
  <c r="M573" i="3" s="1"/>
  <c r="W573" i="3"/>
  <c r="AH573" i="3"/>
  <c r="AS573" i="3"/>
  <c r="N573" i="3"/>
  <c r="X573" i="3" a="1"/>
  <c r="X573" i="3" s="1"/>
  <c r="AI573" i="3"/>
  <c r="AT573" i="3"/>
  <c r="O573" i="3" a="1"/>
  <c r="O573" i="3" s="1"/>
  <c r="AJ573" i="3"/>
  <c r="AU573" i="3"/>
  <c r="P573" i="3"/>
  <c r="Y573" i="3"/>
  <c r="AK573" i="3"/>
  <c r="F573" i="3"/>
  <c r="Q573" i="3" a="1"/>
  <c r="Q573" i="3" s="1"/>
  <c r="Z573" i="3" a="1"/>
  <c r="Z573" i="3" s="1"/>
  <c r="AL573" i="3"/>
  <c r="G573" i="3" a="1"/>
  <c r="G573" i="3" s="1"/>
  <c r="AA573" i="3"/>
  <c r="AM573" i="3"/>
  <c r="R573" i="3"/>
  <c r="AB573" i="3"/>
  <c r="AN573" i="3"/>
  <c r="K573" i="3"/>
  <c r="V573" i="3" a="1"/>
  <c r="V573" i="3" s="1"/>
  <c r="AF573" i="3"/>
  <c r="AQ573" i="3"/>
  <c r="T573" i="3"/>
  <c r="U573" i="3"/>
  <c r="AC573" i="3"/>
  <c r="AO573" i="3"/>
  <c r="AP573" i="3" a="1"/>
  <c r="AP573" i="3" s="1"/>
  <c r="I573" i="3" a="1"/>
  <c r="I573" i="3" s="1"/>
  <c r="S573" i="3" a="1"/>
  <c r="S573" i="3" s="1"/>
  <c r="J573" i="3"/>
  <c r="H573" i="3"/>
  <c r="W568" i="3"/>
  <c r="AG568" i="3"/>
  <c r="AS568" i="3"/>
  <c r="N568" i="3"/>
  <c r="X568" i="3" a="1"/>
  <c r="X568" i="3" s="1"/>
  <c r="AH568" i="3"/>
  <c r="AT568" i="3"/>
  <c r="O568" i="3" a="1"/>
  <c r="O568" i="3" s="1"/>
  <c r="Y568" i="3"/>
  <c r="AI568" i="3"/>
  <c r="AU568" i="3"/>
  <c r="F568" i="3"/>
  <c r="Z568" i="3" a="1"/>
  <c r="Z568" i="3" s="1"/>
  <c r="AJ568" i="3"/>
  <c r="G568" i="3" a="1"/>
  <c r="G568" i="3" s="1"/>
  <c r="P568" i="3"/>
  <c r="AK568" i="3"/>
  <c r="H568" i="3"/>
  <c r="Q568" i="3" a="1"/>
  <c r="Q568" i="3" s="1"/>
  <c r="AA568" i="3"/>
  <c r="AL568" i="3"/>
  <c r="I568" i="3" a="1"/>
  <c r="I568" i="3" s="1"/>
  <c r="R568" i="3"/>
  <c r="AB568" i="3"/>
  <c r="AM568" i="3"/>
  <c r="S568" i="3" a="1"/>
  <c r="S568" i="3" s="1"/>
  <c r="AC568" i="3"/>
  <c r="AN568" i="3"/>
  <c r="K568" i="3"/>
  <c r="T568" i="3"/>
  <c r="M568" i="3" a="1"/>
  <c r="M568" i="3" s="1"/>
  <c r="V568" i="3" a="1"/>
  <c r="V568" i="3" s="1"/>
  <c r="AF568" i="3"/>
  <c r="AR568" i="3"/>
  <c r="U568" i="3"/>
  <c r="AO568" i="3"/>
  <c r="AP568" i="3" a="1"/>
  <c r="AP568" i="3" s="1"/>
  <c r="AQ568" i="3"/>
  <c r="L568" i="3"/>
  <c r="J568" i="3"/>
  <c r="G553" i="3" a="1"/>
  <c r="G553" i="3" s="1"/>
  <c r="P553" i="3"/>
  <c r="AA553" i="3"/>
  <c r="AL553" i="3"/>
  <c r="H553" i="3"/>
  <c r="Q553" i="3" a="1"/>
  <c r="Q553" i="3" s="1"/>
  <c r="AB553" i="3"/>
  <c r="AM553" i="3"/>
  <c r="I553" i="3" a="1"/>
  <c r="I553" i="3" s="1"/>
  <c r="R553" i="3"/>
  <c r="AC553" i="3"/>
  <c r="AN553" i="3"/>
  <c r="S553" i="3" a="1"/>
  <c r="S553" i="3" s="1"/>
  <c r="AO553" i="3"/>
  <c r="J553" i="3"/>
  <c r="T553" i="3"/>
  <c r="AP553" i="3" a="1"/>
  <c r="AP553" i="3" s="1"/>
  <c r="K553" i="3"/>
  <c r="U553" i="3"/>
  <c r="AQ553" i="3"/>
  <c r="L553" i="3"/>
  <c r="V553" i="3" a="1"/>
  <c r="V553" i="3" s="1"/>
  <c r="AF553" i="3"/>
  <c r="AR553" i="3"/>
  <c r="M553" i="3" a="1"/>
  <c r="M553" i="3" s="1"/>
  <c r="W553" i="3"/>
  <c r="AG553" i="3"/>
  <c r="AS553" i="3"/>
  <c r="X553" i="3" a="1"/>
  <c r="X553" i="3" s="1"/>
  <c r="AH553" i="3"/>
  <c r="AT553" i="3"/>
  <c r="N553" i="3"/>
  <c r="Y553" i="3"/>
  <c r="AI553" i="3"/>
  <c r="AU553" i="3"/>
  <c r="F553" i="3"/>
  <c r="AK553" i="3"/>
  <c r="O553" i="3" a="1"/>
  <c r="O553" i="3" s="1"/>
  <c r="Z553" i="3" a="1"/>
  <c r="Z553" i="3" s="1"/>
  <c r="AJ553" i="3"/>
  <c r="K512" i="3"/>
  <c r="U512" i="3"/>
  <c r="AQ512" i="3"/>
  <c r="L512" i="3"/>
  <c r="V512" i="3" a="1"/>
  <c r="V512" i="3" s="1"/>
  <c r="AF512" i="3"/>
  <c r="AR512" i="3"/>
  <c r="M512" i="3" a="1"/>
  <c r="M512" i="3" s="1"/>
  <c r="W512" i="3"/>
  <c r="AG512" i="3"/>
  <c r="AS512" i="3"/>
  <c r="N512" i="3"/>
  <c r="X512" i="3" a="1"/>
  <c r="X512" i="3" s="1"/>
  <c r="AH512" i="3"/>
  <c r="AT512" i="3"/>
  <c r="O512" i="3" a="1"/>
  <c r="O512" i="3" s="1"/>
  <c r="AI512" i="3"/>
  <c r="AU512" i="3"/>
  <c r="F512" i="3"/>
  <c r="Y512" i="3"/>
  <c r="AJ512" i="3"/>
  <c r="G512" i="3" a="1"/>
  <c r="G512" i="3" s="1"/>
  <c r="P512" i="3"/>
  <c r="Z512" i="3" a="1"/>
  <c r="Z512" i="3" s="1"/>
  <c r="AK512" i="3"/>
  <c r="Q512" i="3" a="1"/>
  <c r="Q512" i="3" s="1"/>
  <c r="AL512" i="3"/>
  <c r="H512" i="3"/>
  <c r="AA512" i="3"/>
  <c r="AM512" i="3"/>
  <c r="I512" i="3" a="1"/>
  <c r="I512" i="3" s="1"/>
  <c r="R512" i="3"/>
  <c r="AB512" i="3"/>
  <c r="AN512" i="3"/>
  <c r="S512" i="3" a="1"/>
  <c r="S512" i="3" s="1"/>
  <c r="AC512" i="3"/>
  <c r="AO512" i="3"/>
  <c r="J512" i="3"/>
  <c r="T512" i="3"/>
  <c r="AP512" i="3" a="1"/>
  <c r="AP512" i="3" s="1"/>
  <c r="O507" i="3" a="1"/>
  <c r="O507" i="3" s="1"/>
  <c r="AK507" i="3"/>
  <c r="F507" i="3"/>
  <c r="P507" i="3"/>
  <c r="AA507" i="3"/>
  <c r="AL507" i="3"/>
  <c r="G507" i="3" a="1"/>
  <c r="G507" i="3" s="1"/>
  <c r="Q507" i="3" a="1"/>
  <c r="Q507" i="3" s="1"/>
  <c r="AB507" i="3"/>
  <c r="AM507" i="3"/>
  <c r="H507" i="3"/>
  <c r="R507" i="3"/>
  <c r="AC507" i="3"/>
  <c r="AN507" i="3"/>
  <c r="I507" i="3" a="1"/>
  <c r="I507" i="3" s="1"/>
  <c r="S507" i="3" a="1"/>
  <c r="S507" i="3" s="1"/>
  <c r="AO507" i="3"/>
  <c r="T507" i="3"/>
  <c r="AP507" i="3" a="1"/>
  <c r="AP507" i="3" s="1"/>
  <c r="J507" i="3"/>
  <c r="U507" i="3"/>
  <c r="AQ507" i="3"/>
  <c r="K507" i="3"/>
  <c r="V507" i="3" a="1"/>
  <c r="V507" i="3" s="1"/>
  <c r="AF507" i="3"/>
  <c r="AR507" i="3"/>
  <c r="L507" i="3"/>
  <c r="W507" i="3"/>
  <c r="AG507" i="3"/>
  <c r="AS507" i="3"/>
  <c r="M507" i="3" a="1"/>
  <c r="M507" i="3" s="1"/>
  <c r="X507" i="3" a="1"/>
  <c r="X507" i="3" s="1"/>
  <c r="AH507" i="3"/>
  <c r="AT507" i="3"/>
  <c r="Y507" i="3"/>
  <c r="AI507" i="3"/>
  <c r="AU507" i="3"/>
  <c r="N507" i="3"/>
  <c r="Z507" i="3" a="1"/>
  <c r="Z507" i="3" s="1"/>
  <c r="AJ507" i="3"/>
  <c r="N502" i="3"/>
  <c r="W502" i="3"/>
  <c r="AH502" i="3"/>
  <c r="AS502" i="3"/>
  <c r="O502" i="3" a="1"/>
  <c r="O502" i="3" s="1"/>
  <c r="X502" i="3" a="1"/>
  <c r="X502" i="3" s="1"/>
  <c r="AI502" i="3"/>
  <c r="AT502" i="3"/>
  <c r="P502" i="3"/>
  <c r="Y502" i="3"/>
  <c r="AJ502" i="3"/>
  <c r="AU502" i="3"/>
  <c r="F502" i="3"/>
  <c r="Q502" i="3" a="1"/>
  <c r="Q502" i="3" s="1"/>
  <c r="Z502" i="3" a="1"/>
  <c r="Z502" i="3" s="1"/>
  <c r="AK502" i="3"/>
  <c r="G502" i="3" a="1"/>
  <c r="G502" i="3" s="1"/>
  <c r="AA502" i="3"/>
  <c r="AL502" i="3"/>
  <c r="H502" i="3"/>
  <c r="R502" i="3"/>
  <c r="AB502" i="3"/>
  <c r="AM502" i="3"/>
  <c r="I502" i="3" a="1"/>
  <c r="I502" i="3" s="1"/>
  <c r="S502" i="3" a="1"/>
  <c r="S502" i="3" s="1"/>
  <c r="AC502" i="3"/>
  <c r="AN502" i="3"/>
  <c r="J502" i="3"/>
  <c r="AO502" i="3"/>
  <c r="K502" i="3"/>
  <c r="T502" i="3"/>
  <c r="AP502" i="3" a="1"/>
  <c r="AP502" i="3" s="1"/>
  <c r="L502" i="3"/>
  <c r="U502" i="3"/>
  <c r="M502" i="3" a="1"/>
  <c r="M502" i="3" s="1"/>
  <c r="V502" i="3" a="1"/>
  <c r="V502" i="3" s="1"/>
  <c r="AF502" i="3"/>
  <c r="AQ502" i="3"/>
  <c r="AG502" i="3"/>
  <c r="AR502" i="3"/>
  <c r="P493" i="3"/>
  <c r="AA493" i="3"/>
  <c r="AL493" i="3"/>
  <c r="F493" i="3"/>
  <c r="Q493" i="3" a="1"/>
  <c r="Q493" i="3" s="1"/>
  <c r="AB493" i="3"/>
  <c r="AM493" i="3"/>
  <c r="G493" i="3" a="1"/>
  <c r="G493" i="3" s="1"/>
  <c r="R493" i="3"/>
  <c r="AC493" i="3"/>
  <c r="AN493" i="3"/>
  <c r="H493" i="3"/>
  <c r="S493" i="3" a="1"/>
  <c r="S493" i="3" s="1"/>
  <c r="AO493" i="3"/>
  <c r="I493" i="3" a="1"/>
  <c r="I493" i="3" s="1"/>
  <c r="AP493" i="3" a="1"/>
  <c r="AP493" i="3" s="1"/>
  <c r="J493" i="3"/>
  <c r="T493" i="3"/>
  <c r="AQ493" i="3"/>
  <c r="K493" i="3"/>
  <c r="U493" i="3"/>
  <c r="AF493" i="3"/>
  <c r="AR493" i="3"/>
  <c r="L493" i="3"/>
  <c r="V493" i="3" a="1"/>
  <c r="V493" i="3" s="1"/>
  <c r="AG493" i="3"/>
  <c r="AS493" i="3"/>
  <c r="M493" i="3" a="1"/>
  <c r="M493" i="3" s="1"/>
  <c r="W493" i="3"/>
  <c r="AH493" i="3"/>
  <c r="AT493" i="3"/>
  <c r="X493" i="3" a="1"/>
  <c r="X493" i="3" s="1"/>
  <c r="AI493" i="3"/>
  <c r="AU493" i="3"/>
  <c r="N493" i="3"/>
  <c r="Y493" i="3"/>
  <c r="AJ493" i="3"/>
  <c r="O493" i="3" a="1"/>
  <c r="O493" i="3" s="1"/>
  <c r="Z493" i="3" a="1"/>
  <c r="Z493" i="3" s="1"/>
  <c r="AK493" i="3"/>
  <c r="H483" i="3"/>
  <c r="R483" i="3"/>
  <c r="AB483" i="3"/>
  <c r="AN483" i="3"/>
  <c r="I483" i="3" a="1"/>
  <c r="I483" i="3" s="1"/>
  <c r="S483" i="3" a="1"/>
  <c r="S483" i="3" s="1"/>
  <c r="AC483" i="3"/>
  <c r="AO483" i="3"/>
  <c r="T483" i="3"/>
  <c r="AP483" i="3" a="1"/>
  <c r="AP483" i="3" s="1"/>
  <c r="J483" i="3"/>
  <c r="U483" i="3"/>
  <c r="K483" i="3"/>
  <c r="V483" i="3" a="1"/>
  <c r="V483" i="3" s="1"/>
  <c r="AF483" i="3"/>
  <c r="AQ483" i="3"/>
  <c r="L483" i="3"/>
  <c r="AG483" i="3"/>
  <c r="AR483" i="3"/>
  <c r="M483" i="3" a="1"/>
  <c r="M483" i="3" s="1"/>
  <c r="W483" i="3"/>
  <c r="AH483" i="3"/>
  <c r="AS483" i="3"/>
  <c r="N483" i="3"/>
  <c r="X483" i="3" a="1"/>
  <c r="X483" i="3" s="1"/>
  <c r="AI483" i="3"/>
  <c r="AT483" i="3"/>
  <c r="O483" i="3" a="1"/>
  <c r="O483" i="3" s="1"/>
  <c r="Y483" i="3"/>
  <c r="AJ483" i="3"/>
  <c r="AU483" i="3"/>
  <c r="Z483" i="3" a="1"/>
  <c r="Z483" i="3" s="1"/>
  <c r="AK483" i="3"/>
  <c r="F483" i="3"/>
  <c r="P483" i="3"/>
  <c r="AL483" i="3"/>
  <c r="G483" i="3" a="1"/>
  <c r="G483" i="3" s="1"/>
  <c r="Q483" i="3" a="1"/>
  <c r="Q483" i="3" s="1"/>
  <c r="AA483" i="3"/>
  <c r="AM483" i="3"/>
  <c r="Q470" i="3" a="1"/>
  <c r="Q470" i="3" s="1"/>
  <c r="Z470" i="3" a="1"/>
  <c r="Z470" i="3" s="1"/>
  <c r="AJ470" i="3"/>
  <c r="AU470" i="3"/>
  <c r="H470" i="3"/>
  <c r="AK470" i="3"/>
  <c r="I470" i="3" a="1"/>
  <c r="I470" i="3" s="1"/>
  <c r="R470" i="3"/>
  <c r="AA470" i="3"/>
  <c r="AL470" i="3"/>
  <c r="S470" i="3" a="1"/>
  <c r="S470" i="3" s="1"/>
  <c r="AB470" i="3"/>
  <c r="AM470" i="3"/>
  <c r="J470" i="3"/>
  <c r="T470" i="3"/>
  <c r="AC470" i="3"/>
  <c r="AN470" i="3"/>
  <c r="K470" i="3"/>
  <c r="U470" i="3"/>
  <c r="AO470" i="3"/>
  <c r="L470" i="3"/>
  <c r="V470" i="3" a="1"/>
  <c r="V470" i="3" s="1"/>
  <c r="AP470" i="3" a="1"/>
  <c r="AP470" i="3" s="1"/>
  <c r="M470" i="3" a="1"/>
  <c r="M470" i="3" s="1"/>
  <c r="W470" i="3"/>
  <c r="AF470" i="3"/>
  <c r="AQ470" i="3"/>
  <c r="N470" i="3"/>
  <c r="X470" i="3" a="1"/>
  <c r="X470" i="3" s="1"/>
  <c r="AG470" i="3"/>
  <c r="AR470" i="3"/>
  <c r="F470" i="3"/>
  <c r="O470" i="3" a="1"/>
  <c r="O470" i="3" s="1"/>
  <c r="AH470" i="3"/>
  <c r="AS470" i="3"/>
  <c r="G470" i="3" a="1"/>
  <c r="G470" i="3" s="1"/>
  <c r="P470" i="3"/>
  <c r="Y470" i="3"/>
  <c r="AI470" i="3"/>
  <c r="AT470" i="3"/>
  <c r="O441" i="3" a="1"/>
  <c r="O441" i="3" s="1"/>
  <c r="AI441" i="3"/>
  <c r="AT441" i="3"/>
  <c r="F441" i="3"/>
  <c r="P441" i="3"/>
  <c r="Y441" i="3"/>
  <c r="AJ441" i="3"/>
  <c r="AU441" i="3"/>
  <c r="G441" i="3" a="1"/>
  <c r="G441" i="3" s="1"/>
  <c r="Q441" i="3" a="1"/>
  <c r="Q441" i="3" s="1"/>
  <c r="Z441" i="3" a="1"/>
  <c r="Z441" i="3" s="1"/>
  <c r="AK441" i="3"/>
  <c r="AA441" i="3"/>
  <c r="AL441" i="3"/>
  <c r="H441" i="3"/>
  <c r="R441" i="3"/>
  <c r="AB441" i="3"/>
  <c r="AM441" i="3"/>
  <c r="I441" i="3" a="1"/>
  <c r="I441" i="3" s="1"/>
  <c r="S441" i="3" a="1"/>
  <c r="S441" i="3" s="1"/>
  <c r="AC441" i="3"/>
  <c r="AN441" i="3"/>
  <c r="J441" i="3"/>
  <c r="T441" i="3"/>
  <c r="AO441" i="3"/>
  <c r="K441" i="3"/>
  <c r="U441" i="3"/>
  <c r="AP441" i="3" a="1"/>
  <c r="AP441" i="3" s="1"/>
  <c r="L441" i="3"/>
  <c r="V441" i="3" a="1"/>
  <c r="V441" i="3" s="1"/>
  <c r="M441" i="3" a="1"/>
  <c r="M441" i="3" s="1"/>
  <c r="AF441" i="3"/>
  <c r="AQ441" i="3"/>
  <c r="W441" i="3"/>
  <c r="AG441" i="3"/>
  <c r="AR441" i="3"/>
  <c r="N441" i="3"/>
  <c r="X441" i="3" a="1"/>
  <c r="X441" i="3" s="1"/>
  <c r="AH441" i="3"/>
  <c r="AS441" i="3"/>
  <c r="Y430" i="3"/>
  <c r="AJ430" i="3"/>
  <c r="F430" i="3"/>
  <c r="P430" i="3"/>
  <c r="Z430" i="3" a="1"/>
  <c r="Z430" i="3" s="1"/>
  <c r="AK430" i="3"/>
  <c r="G430" i="3" a="1"/>
  <c r="G430" i="3" s="1"/>
  <c r="Q430" i="3" a="1"/>
  <c r="Q430" i="3" s="1"/>
  <c r="AA430" i="3"/>
  <c r="AL430" i="3"/>
  <c r="H430" i="3"/>
  <c r="AB430" i="3"/>
  <c r="AM430" i="3"/>
  <c r="I430" i="3" a="1"/>
  <c r="I430" i="3" s="1"/>
  <c r="R430" i="3"/>
  <c r="AC430" i="3"/>
  <c r="AN430" i="3"/>
  <c r="J430" i="3"/>
  <c r="S430" i="3" a="1"/>
  <c r="S430" i="3" s="1"/>
  <c r="AO430" i="3"/>
  <c r="K430" i="3"/>
  <c r="AP430" i="3" a="1"/>
  <c r="AP430" i="3" s="1"/>
  <c r="L430" i="3"/>
  <c r="T430" i="3"/>
  <c r="AQ430" i="3"/>
  <c r="M430" i="3" a="1"/>
  <c r="M430" i="3" s="1"/>
  <c r="U430" i="3"/>
  <c r="AF430" i="3"/>
  <c r="AR430" i="3"/>
  <c r="V430" i="3" a="1"/>
  <c r="V430" i="3" s="1"/>
  <c r="AG430" i="3"/>
  <c r="AS430" i="3"/>
  <c r="N430" i="3"/>
  <c r="W430" i="3"/>
  <c r="AH430" i="3"/>
  <c r="AT430" i="3"/>
  <c r="O430" i="3" a="1"/>
  <c r="O430" i="3" s="1"/>
  <c r="X430" i="3" a="1"/>
  <c r="X430" i="3" s="1"/>
  <c r="AI430" i="3"/>
  <c r="AU430" i="3"/>
  <c r="I410" i="3" a="1"/>
  <c r="I410" i="3" s="1"/>
  <c r="S410" i="3" a="1"/>
  <c r="S410" i="3" s="1"/>
  <c r="AA410" i="3"/>
  <c r="AM410" i="3"/>
  <c r="AB410" i="3"/>
  <c r="AN410" i="3"/>
  <c r="K410" i="3"/>
  <c r="U410" i="3"/>
  <c r="AP410" i="3" a="1"/>
  <c r="AP410" i="3" s="1"/>
  <c r="L410" i="3"/>
  <c r="V410" i="3" a="1"/>
  <c r="V410" i="3" s="1"/>
  <c r="M410" i="3" a="1"/>
  <c r="M410" i="3" s="1"/>
  <c r="AF410" i="3"/>
  <c r="AQ410" i="3"/>
  <c r="N410" i="3"/>
  <c r="W410" i="3"/>
  <c r="AG410" i="3"/>
  <c r="AR410" i="3"/>
  <c r="O410" i="3" a="1"/>
  <c r="O410" i="3" s="1"/>
  <c r="X410" i="3" a="1"/>
  <c r="X410" i="3" s="1"/>
  <c r="AH410" i="3"/>
  <c r="AS410" i="3"/>
  <c r="G410" i="3" a="1"/>
  <c r="G410" i="3" s="1"/>
  <c r="Q410" i="3" a="1"/>
  <c r="Q410" i="3" s="1"/>
  <c r="Y410" i="3"/>
  <c r="AJ410" i="3"/>
  <c r="AU410" i="3"/>
  <c r="H410" i="3"/>
  <c r="R410" i="3"/>
  <c r="AL410" i="3"/>
  <c r="P410" i="3"/>
  <c r="T410" i="3"/>
  <c r="Z410" i="3" a="1"/>
  <c r="Z410" i="3" s="1"/>
  <c r="AC410" i="3"/>
  <c r="AI410" i="3"/>
  <c r="AK410" i="3"/>
  <c r="AO410" i="3"/>
  <c r="F410" i="3"/>
  <c r="AT410" i="3"/>
  <c r="J410" i="3"/>
  <c r="C401" i="3" a="1"/>
  <c r="C401" i="3" s="1"/>
  <c r="K401" i="3"/>
  <c r="T401" i="3"/>
  <c r="AO401" i="3"/>
  <c r="L401" i="3"/>
  <c r="U401" i="3"/>
  <c r="AP401" i="3" a="1"/>
  <c r="AP401" i="3" s="1"/>
  <c r="AF401" i="3"/>
  <c r="AQ401" i="3"/>
  <c r="N401" i="3"/>
  <c r="W401" i="3"/>
  <c r="AG401" i="3"/>
  <c r="AR401" i="3"/>
  <c r="O401" i="3" a="1"/>
  <c r="O401" i="3" s="1"/>
  <c r="X401" i="3" a="1"/>
  <c r="X401" i="3" s="1"/>
  <c r="AH401" i="3"/>
  <c r="AS401" i="3"/>
  <c r="F401" i="3"/>
  <c r="AI401" i="3"/>
  <c r="AT401" i="3"/>
  <c r="G401" i="3" a="1"/>
  <c r="G401" i="3" s="1"/>
  <c r="P401" i="3"/>
  <c r="Y401" i="3"/>
  <c r="AJ401" i="3"/>
  <c r="AU401" i="3"/>
  <c r="Q401" i="3" a="1"/>
  <c r="Q401" i="3" s="1"/>
  <c r="Z401" i="3" a="1"/>
  <c r="Z401" i="3" s="1"/>
  <c r="AK401" i="3"/>
  <c r="H401" i="3"/>
  <c r="AA401" i="3"/>
  <c r="AL401" i="3"/>
  <c r="I401" i="3" a="1"/>
  <c r="I401" i="3" s="1"/>
  <c r="R401" i="3"/>
  <c r="AB401" i="3"/>
  <c r="AM401" i="3"/>
  <c r="J401" i="3"/>
  <c r="S401" i="3" a="1"/>
  <c r="S401" i="3" s="1"/>
  <c r="AC401" i="3"/>
  <c r="AN401" i="3"/>
  <c r="M401" i="3" a="1"/>
  <c r="M401" i="3" s="1"/>
  <c r="V401" i="3" a="1"/>
  <c r="V401" i="3" s="1"/>
  <c r="J396" i="3"/>
  <c r="T396" i="3"/>
  <c r="AF396" i="3"/>
  <c r="AR396" i="3"/>
  <c r="K396" i="3"/>
  <c r="U396" i="3"/>
  <c r="AG396" i="3"/>
  <c r="AS396" i="3"/>
  <c r="L396" i="3"/>
  <c r="V396" i="3" a="1"/>
  <c r="V396" i="3" s="1"/>
  <c r="AH396" i="3"/>
  <c r="AT396" i="3"/>
  <c r="M396" i="3" a="1"/>
  <c r="M396" i="3" s="1"/>
  <c r="W396" i="3"/>
  <c r="AI396" i="3"/>
  <c r="AU396" i="3"/>
  <c r="N396" i="3"/>
  <c r="X396" i="3" a="1"/>
  <c r="X396" i="3" s="1"/>
  <c r="AJ396" i="3"/>
  <c r="O396" i="3" a="1"/>
  <c r="O396" i="3" s="1"/>
  <c r="Y396" i="3"/>
  <c r="AK396" i="3"/>
  <c r="Z396" i="3" a="1"/>
  <c r="Z396" i="3" s="1"/>
  <c r="AL396" i="3"/>
  <c r="P396" i="3"/>
  <c r="AA396" i="3"/>
  <c r="AM396" i="3"/>
  <c r="F396" i="3"/>
  <c r="Q396" i="3" a="1"/>
  <c r="Q396" i="3" s="1"/>
  <c r="AB396" i="3"/>
  <c r="AN396" i="3"/>
  <c r="G396" i="3" a="1"/>
  <c r="G396" i="3" s="1"/>
  <c r="AC396" i="3"/>
  <c r="AO396" i="3"/>
  <c r="H396" i="3"/>
  <c r="R396" i="3"/>
  <c r="AP396" i="3" a="1"/>
  <c r="AP396" i="3" s="1"/>
  <c r="I396" i="3" a="1"/>
  <c r="I396" i="3" s="1"/>
  <c r="S396" i="3" a="1"/>
  <c r="S396" i="3" s="1"/>
  <c r="AQ396" i="3"/>
  <c r="S391" i="3" a="1"/>
  <c r="S391" i="3" s="1"/>
  <c r="AB391" i="3"/>
  <c r="AM391" i="3"/>
  <c r="J391" i="3"/>
  <c r="AC391" i="3"/>
  <c r="AN391" i="3"/>
  <c r="K391" i="3"/>
  <c r="T391" i="3"/>
  <c r="AO391" i="3"/>
  <c r="L391" i="3"/>
  <c r="U391" i="3"/>
  <c r="AP391" i="3" a="1"/>
  <c r="AP391" i="3" s="1"/>
  <c r="M391" i="3" a="1"/>
  <c r="M391" i="3" s="1"/>
  <c r="V391" i="3" a="1"/>
  <c r="V391" i="3" s="1"/>
  <c r="AQ391" i="3"/>
  <c r="W391" i="3"/>
  <c r="AF391" i="3"/>
  <c r="AR391" i="3"/>
  <c r="N391" i="3"/>
  <c r="X391" i="3" a="1"/>
  <c r="X391" i="3" s="1"/>
  <c r="AG391" i="3"/>
  <c r="AS391" i="3"/>
  <c r="O391" i="3" a="1"/>
  <c r="O391" i="3" s="1"/>
  <c r="AH391" i="3"/>
  <c r="AT391" i="3"/>
  <c r="F391" i="3"/>
  <c r="Y391" i="3"/>
  <c r="AI391" i="3"/>
  <c r="AU391" i="3"/>
  <c r="G391" i="3" a="1"/>
  <c r="G391" i="3" s="1"/>
  <c r="P391" i="3"/>
  <c r="Z391" i="3" a="1"/>
  <c r="Z391" i="3" s="1"/>
  <c r="AJ391" i="3"/>
  <c r="H391" i="3"/>
  <c r="Q391" i="3" a="1"/>
  <c r="Q391" i="3" s="1"/>
  <c r="AK391" i="3"/>
  <c r="I391" i="3" a="1"/>
  <c r="I391" i="3" s="1"/>
  <c r="R391" i="3"/>
  <c r="AA391" i="3"/>
  <c r="AL391" i="3"/>
  <c r="F386" i="3"/>
  <c r="G386" i="3" a="1"/>
  <c r="G386" i="3" s="1"/>
  <c r="H386" i="3"/>
  <c r="I386" i="3" a="1"/>
  <c r="I386" i="3" s="1"/>
  <c r="J386" i="3"/>
  <c r="K386" i="3"/>
  <c r="O386" i="3" a="1"/>
  <c r="O386" i="3" s="1"/>
  <c r="Q386" i="3" a="1"/>
  <c r="Q386" i="3" s="1"/>
  <c r="AA386" i="3"/>
  <c r="AL386" i="3"/>
  <c r="R386" i="3"/>
  <c r="AB386" i="3"/>
  <c r="AM386" i="3"/>
  <c r="S386" i="3" a="1"/>
  <c r="S386" i="3" s="1"/>
  <c r="AC386" i="3"/>
  <c r="AN386" i="3"/>
  <c r="T386" i="3"/>
  <c r="AO386" i="3"/>
  <c r="U386" i="3"/>
  <c r="AP386" i="3" a="1"/>
  <c r="AP386" i="3" s="1"/>
  <c r="V386" i="3" a="1"/>
  <c r="V386" i="3" s="1"/>
  <c r="AF386" i="3"/>
  <c r="AQ386" i="3"/>
  <c r="W386" i="3"/>
  <c r="AG386" i="3"/>
  <c r="AR386" i="3"/>
  <c r="L386" i="3"/>
  <c r="X386" i="3" a="1"/>
  <c r="X386" i="3" s="1"/>
  <c r="AH386" i="3"/>
  <c r="AS386" i="3"/>
  <c r="M386" i="3" a="1"/>
  <c r="M386" i="3" s="1"/>
  <c r="AI386" i="3"/>
  <c r="AT386" i="3"/>
  <c r="N386" i="3"/>
  <c r="Y386" i="3"/>
  <c r="AJ386" i="3"/>
  <c r="AU386" i="3"/>
  <c r="P386" i="3"/>
  <c r="Z386" i="3" a="1"/>
  <c r="Z386" i="3" s="1"/>
  <c r="AK386" i="3"/>
  <c r="Q381" i="3" a="1"/>
  <c r="Q381" i="3" s="1"/>
  <c r="Z381" i="3" a="1"/>
  <c r="Z381" i="3" s="1"/>
  <c r="AL381" i="3"/>
  <c r="F381" i="3"/>
  <c r="AA381" i="3"/>
  <c r="AM381" i="3"/>
  <c r="G381" i="3" a="1"/>
  <c r="G381" i="3" s="1"/>
  <c r="R381" i="3"/>
  <c r="AB381" i="3"/>
  <c r="AN381" i="3"/>
  <c r="H381" i="3"/>
  <c r="S381" i="3" a="1"/>
  <c r="S381" i="3" s="1"/>
  <c r="AC381" i="3"/>
  <c r="AO381" i="3"/>
  <c r="I381" i="3" a="1"/>
  <c r="I381" i="3" s="1"/>
  <c r="AP381" i="3" a="1"/>
  <c r="AP381" i="3" s="1"/>
  <c r="J381" i="3"/>
  <c r="T381" i="3"/>
  <c r="K381" i="3"/>
  <c r="U381" i="3"/>
  <c r="AF381" i="3"/>
  <c r="AQ381" i="3"/>
  <c r="L381" i="3"/>
  <c r="V381" i="3" a="1"/>
  <c r="V381" i="3" s="1"/>
  <c r="AG381" i="3"/>
  <c r="N381" i="3"/>
  <c r="W381" i="3"/>
  <c r="AI381" i="3"/>
  <c r="AT381" i="3"/>
  <c r="O381" i="3" a="1"/>
  <c r="O381" i="3" s="1"/>
  <c r="X381" i="3" a="1"/>
  <c r="X381" i="3" s="1"/>
  <c r="P381" i="3"/>
  <c r="Y381" i="3"/>
  <c r="AK381" i="3"/>
  <c r="M381" i="3" a="1"/>
  <c r="M381" i="3" s="1"/>
  <c r="AH381" i="3"/>
  <c r="AJ381" i="3"/>
  <c r="AR381" i="3"/>
  <c r="AS381" i="3"/>
  <c r="AU381" i="3"/>
  <c r="F374" i="3"/>
  <c r="O374" i="3" a="1"/>
  <c r="O374" i="3" s="1"/>
  <c r="Y374" i="3"/>
  <c r="AI374" i="3"/>
  <c r="AT374" i="3"/>
  <c r="G374" i="3" a="1"/>
  <c r="G374" i="3" s="1"/>
  <c r="P374" i="3"/>
  <c r="Z374" i="3" a="1"/>
  <c r="Z374" i="3" s="1"/>
  <c r="AJ374" i="3"/>
  <c r="AU374" i="3"/>
  <c r="Q374" i="3" a="1"/>
  <c r="Q374" i="3" s="1"/>
  <c r="AK374" i="3"/>
  <c r="H374" i="3"/>
  <c r="R374" i="3"/>
  <c r="AA374" i="3"/>
  <c r="AL374" i="3"/>
  <c r="I374" i="3" a="1"/>
  <c r="I374" i="3" s="1"/>
  <c r="S374" i="3" a="1"/>
  <c r="S374" i="3" s="1"/>
  <c r="AB374" i="3"/>
  <c r="AM374" i="3"/>
  <c r="T374" i="3"/>
  <c r="AC374" i="3"/>
  <c r="AN374" i="3"/>
  <c r="J374" i="3"/>
  <c r="U374" i="3"/>
  <c r="AO374" i="3"/>
  <c r="K374" i="3"/>
  <c r="V374" i="3" a="1"/>
  <c r="V374" i="3" s="1"/>
  <c r="AP374" i="3" a="1"/>
  <c r="AP374" i="3" s="1"/>
  <c r="M374" i="3" a="1"/>
  <c r="M374" i="3" s="1"/>
  <c r="W374" i="3"/>
  <c r="AF374" i="3"/>
  <c r="AQ374" i="3"/>
  <c r="X374" i="3" a="1"/>
  <c r="X374" i="3" s="1"/>
  <c r="AG374" i="3"/>
  <c r="AR374" i="3"/>
  <c r="N374" i="3"/>
  <c r="AH374" i="3"/>
  <c r="AS374" i="3"/>
  <c r="L374" i="3"/>
  <c r="K354" i="3"/>
  <c r="V354" i="3" a="1"/>
  <c r="V354" i="3" s="1"/>
  <c r="AQ354" i="3"/>
  <c r="L354" i="3"/>
  <c r="W354" i="3"/>
  <c r="AF354" i="3"/>
  <c r="AR354" i="3"/>
  <c r="M354" i="3" a="1"/>
  <c r="M354" i="3" s="1"/>
  <c r="X354" i="3" a="1"/>
  <c r="X354" i="3" s="1"/>
  <c r="AG354" i="3"/>
  <c r="AS354" i="3"/>
  <c r="AH354" i="3"/>
  <c r="AT354" i="3"/>
  <c r="N354" i="3"/>
  <c r="Y354" i="3"/>
  <c r="AI354" i="3"/>
  <c r="AU354" i="3"/>
  <c r="F354" i="3"/>
  <c r="O354" i="3" a="1"/>
  <c r="O354" i="3" s="1"/>
  <c r="Z354" i="3" a="1"/>
  <c r="Z354" i="3" s="1"/>
  <c r="AJ354" i="3"/>
  <c r="Q354" i="3" a="1"/>
  <c r="Q354" i="3" s="1"/>
  <c r="AA354" i="3"/>
  <c r="AL354" i="3"/>
  <c r="H354" i="3"/>
  <c r="R354" i="3"/>
  <c r="AB354" i="3"/>
  <c r="AM354" i="3"/>
  <c r="I354" i="3" a="1"/>
  <c r="I354" i="3" s="1"/>
  <c r="S354" i="3" a="1"/>
  <c r="S354" i="3" s="1"/>
  <c r="AC354" i="3"/>
  <c r="AN354" i="3"/>
  <c r="T354" i="3"/>
  <c r="AO354" i="3"/>
  <c r="J354" i="3"/>
  <c r="U354" i="3"/>
  <c r="AP354" i="3" a="1"/>
  <c r="AP354" i="3" s="1"/>
  <c r="G354" i="3" a="1"/>
  <c r="G354" i="3" s="1"/>
  <c r="P354" i="3"/>
  <c r="AK354" i="3"/>
  <c r="F337" i="3"/>
  <c r="P337" i="3"/>
  <c r="Z337" i="3" a="1"/>
  <c r="Z337" i="3" s="1"/>
  <c r="AJ337" i="3"/>
  <c r="AU337" i="3"/>
  <c r="G337" i="3" a="1"/>
  <c r="G337" i="3" s="1"/>
  <c r="Q337" i="3" a="1"/>
  <c r="Q337" i="3" s="1"/>
  <c r="AK337" i="3"/>
  <c r="H337" i="3"/>
  <c r="AA337" i="3"/>
  <c r="AL337" i="3"/>
  <c r="I337" i="3" a="1"/>
  <c r="I337" i="3" s="1"/>
  <c r="R337" i="3"/>
  <c r="AB337" i="3"/>
  <c r="AM337" i="3"/>
  <c r="J337" i="3"/>
  <c r="S337" i="3" a="1"/>
  <c r="S337" i="3" s="1"/>
  <c r="AC337" i="3"/>
  <c r="AN337" i="3"/>
  <c r="K337" i="3"/>
  <c r="T337" i="3"/>
  <c r="AO337" i="3"/>
  <c r="L337" i="3"/>
  <c r="U337" i="3"/>
  <c r="AP337" i="3" a="1"/>
  <c r="AP337" i="3" s="1"/>
  <c r="M337" i="3" a="1"/>
  <c r="M337" i="3" s="1"/>
  <c r="V337" i="3" a="1"/>
  <c r="V337" i="3" s="1"/>
  <c r="AF337" i="3"/>
  <c r="AQ337" i="3"/>
  <c r="N337" i="3"/>
  <c r="W337" i="3"/>
  <c r="AG337" i="3"/>
  <c r="AR337" i="3"/>
  <c r="O337" i="3" a="1"/>
  <c r="O337" i="3" s="1"/>
  <c r="X337" i="3" a="1"/>
  <c r="X337" i="3" s="1"/>
  <c r="AH337" i="3"/>
  <c r="AS337" i="3"/>
  <c r="Y337" i="3"/>
  <c r="AI337" i="3"/>
  <c r="AT337" i="3"/>
  <c r="W333" i="3"/>
  <c r="AF333" i="3"/>
  <c r="AQ333" i="3"/>
  <c r="N333" i="3"/>
  <c r="X333" i="3" a="1"/>
  <c r="X333" i="3" s="1"/>
  <c r="AG333" i="3"/>
  <c r="AR333" i="3"/>
  <c r="F333" i="3"/>
  <c r="O333" i="3" a="1"/>
  <c r="O333" i="3" s="1"/>
  <c r="AH333" i="3"/>
  <c r="AS333" i="3"/>
  <c r="G333" i="3" a="1"/>
  <c r="G333" i="3" s="1"/>
  <c r="P333" i="3"/>
  <c r="Y333" i="3"/>
  <c r="AI333" i="3"/>
  <c r="AT333" i="3"/>
  <c r="Q333" i="3" a="1"/>
  <c r="Q333" i="3" s="1"/>
  <c r="Z333" i="3" a="1"/>
  <c r="Z333" i="3" s="1"/>
  <c r="AJ333" i="3"/>
  <c r="AU333" i="3"/>
  <c r="H333" i="3"/>
  <c r="AK333" i="3"/>
  <c r="I333" i="3" a="1"/>
  <c r="I333" i="3" s="1"/>
  <c r="R333" i="3"/>
  <c r="AA333" i="3"/>
  <c r="AL333" i="3"/>
  <c r="S333" i="3" a="1"/>
  <c r="S333" i="3" s="1"/>
  <c r="AB333" i="3"/>
  <c r="AM333" i="3"/>
  <c r="J333" i="3"/>
  <c r="T333" i="3"/>
  <c r="AC333" i="3"/>
  <c r="AN333" i="3"/>
  <c r="K333" i="3"/>
  <c r="U333" i="3"/>
  <c r="AO333" i="3"/>
  <c r="L333" i="3"/>
  <c r="V333" i="3" a="1"/>
  <c r="V333" i="3" s="1"/>
  <c r="AP333" i="3" a="1"/>
  <c r="AP333" i="3" s="1"/>
  <c r="M333" i="3" a="1"/>
  <c r="M333" i="3" s="1"/>
  <c r="R328" i="3"/>
  <c r="AB328" i="3"/>
  <c r="AM328" i="3"/>
  <c r="J328" i="3"/>
  <c r="S328" i="3" a="1"/>
  <c r="S328" i="3" s="1"/>
  <c r="AC328" i="3"/>
  <c r="AN328" i="3"/>
  <c r="K328" i="3"/>
  <c r="T328" i="3"/>
  <c r="AO328" i="3"/>
  <c r="L328" i="3"/>
  <c r="U328" i="3"/>
  <c r="AP328" i="3" a="1"/>
  <c r="AP328" i="3" s="1"/>
  <c r="M328" i="3" a="1"/>
  <c r="M328" i="3" s="1"/>
  <c r="V328" i="3" a="1"/>
  <c r="V328" i="3" s="1"/>
  <c r="AF328" i="3"/>
  <c r="AQ328" i="3"/>
  <c r="N328" i="3"/>
  <c r="W328" i="3"/>
  <c r="AG328" i="3"/>
  <c r="AR328" i="3"/>
  <c r="O328" i="3" a="1"/>
  <c r="O328" i="3" s="1"/>
  <c r="X328" i="3" a="1"/>
  <c r="X328" i="3" s="1"/>
  <c r="AH328" i="3"/>
  <c r="AS328" i="3"/>
  <c r="F328" i="3"/>
  <c r="Y328" i="3"/>
  <c r="AI328" i="3"/>
  <c r="AT328" i="3"/>
  <c r="G328" i="3" a="1"/>
  <c r="G328" i="3" s="1"/>
  <c r="P328" i="3"/>
  <c r="Z328" i="3" a="1"/>
  <c r="Z328" i="3" s="1"/>
  <c r="AJ328" i="3"/>
  <c r="AU328" i="3"/>
  <c r="H328" i="3"/>
  <c r="Q328" i="3" a="1"/>
  <c r="Q328" i="3" s="1"/>
  <c r="AK328" i="3"/>
  <c r="I328" i="3" a="1"/>
  <c r="I328" i="3" s="1"/>
  <c r="AA328" i="3"/>
  <c r="AL328" i="3"/>
  <c r="E308" i="3" a="1"/>
  <c r="E308" i="3" s="1"/>
  <c r="L308" i="3"/>
  <c r="V308" i="3" a="1"/>
  <c r="V308" i="3" s="1"/>
  <c r="AQ308" i="3"/>
  <c r="M308" i="3" a="1"/>
  <c r="M308" i="3" s="1"/>
  <c r="W308" i="3"/>
  <c r="AF308" i="3"/>
  <c r="AR308" i="3"/>
  <c r="X308" i="3" a="1"/>
  <c r="X308" i="3" s="1"/>
  <c r="AG308" i="3"/>
  <c r="AS308" i="3"/>
  <c r="N308" i="3"/>
  <c r="AH308" i="3"/>
  <c r="AT308" i="3"/>
  <c r="F308" i="3"/>
  <c r="O308" i="3" a="1"/>
  <c r="O308" i="3" s="1"/>
  <c r="Y308" i="3"/>
  <c r="AI308" i="3"/>
  <c r="AU308" i="3"/>
  <c r="G308" i="3" a="1"/>
  <c r="G308" i="3" s="1"/>
  <c r="P308" i="3"/>
  <c r="Z308" i="3" a="1"/>
  <c r="Z308" i="3" s="1"/>
  <c r="AJ308" i="3"/>
  <c r="Q308" i="3" a="1"/>
  <c r="Q308" i="3" s="1"/>
  <c r="AK308" i="3"/>
  <c r="H308" i="3"/>
  <c r="AA308" i="3"/>
  <c r="AL308" i="3"/>
  <c r="I308" i="3" a="1"/>
  <c r="I308" i="3" s="1"/>
  <c r="R308" i="3"/>
  <c r="AB308" i="3"/>
  <c r="AM308" i="3"/>
  <c r="S308" i="3" a="1"/>
  <c r="S308" i="3" s="1"/>
  <c r="AC308" i="3"/>
  <c r="AN308" i="3"/>
  <c r="J308" i="3"/>
  <c r="T308" i="3"/>
  <c r="AO308" i="3"/>
  <c r="K308" i="3"/>
  <c r="U308" i="3"/>
  <c r="AP308" i="3" a="1"/>
  <c r="AP308" i="3" s="1"/>
  <c r="D303" i="3" a="1"/>
  <c r="D303" i="3" s="1"/>
  <c r="W303" i="3"/>
  <c r="AG303" i="3"/>
  <c r="AR303" i="3"/>
  <c r="N303" i="3"/>
  <c r="X303" i="3" a="1"/>
  <c r="X303" i="3" s="1"/>
  <c r="AH303" i="3"/>
  <c r="AS303" i="3"/>
  <c r="O303" i="3" a="1"/>
  <c r="O303" i="3" s="1"/>
  <c r="Y303" i="3"/>
  <c r="AI303" i="3"/>
  <c r="AT303" i="3"/>
  <c r="F303" i="3"/>
  <c r="P303" i="3"/>
  <c r="Z303" i="3" a="1"/>
  <c r="Z303" i="3" s="1"/>
  <c r="AJ303" i="3"/>
  <c r="AU303" i="3"/>
  <c r="G303" i="3" a="1"/>
  <c r="G303" i="3" s="1"/>
  <c r="Q303" i="3" a="1"/>
  <c r="Q303" i="3" s="1"/>
  <c r="AK303" i="3"/>
  <c r="H303" i="3"/>
  <c r="AA303" i="3"/>
  <c r="AL303" i="3"/>
  <c r="I303" i="3" a="1"/>
  <c r="I303" i="3" s="1"/>
  <c r="R303" i="3"/>
  <c r="AB303" i="3"/>
  <c r="AM303" i="3"/>
  <c r="S303" i="3" a="1"/>
  <c r="S303" i="3" s="1"/>
  <c r="AC303" i="3"/>
  <c r="AN303" i="3"/>
  <c r="J303" i="3"/>
  <c r="T303" i="3"/>
  <c r="AO303" i="3"/>
  <c r="K303" i="3"/>
  <c r="U303" i="3"/>
  <c r="AP303" i="3" a="1"/>
  <c r="AP303" i="3" s="1"/>
  <c r="L303" i="3"/>
  <c r="V303" i="3" a="1"/>
  <c r="V303" i="3" s="1"/>
  <c r="M303" i="3" a="1"/>
  <c r="M303" i="3" s="1"/>
  <c r="AF303" i="3"/>
  <c r="AQ303" i="3"/>
  <c r="O288" i="3" a="1"/>
  <c r="O288" i="3" s="1"/>
  <c r="Y288" i="3"/>
  <c r="AJ288" i="3"/>
  <c r="AU288" i="3"/>
  <c r="Z288" i="3" a="1"/>
  <c r="Z288" i="3" s="1"/>
  <c r="AK288" i="3"/>
  <c r="F288" i="3"/>
  <c r="P288" i="3"/>
  <c r="AL288" i="3"/>
  <c r="G288" i="3" a="1"/>
  <c r="G288" i="3" s="1"/>
  <c r="Q288" i="3" a="1"/>
  <c r="Q288" i="3" s="1"/>
  <c r="AA288" i="3"/>
  <c r="AM288" i="3"/>
  <c r="H288" i="3"/>
  <c r="R288" i="3"/>
  <c r="AB288" i="3"/>
  <c r="AN288" i="3"/>
  <c r="I288" i="3" a="1"/>
  <c r="I288" i="3" s="1"/>
  <c r="S288" i="3" a="1"/>
  <c r="S288" i="3" s="1"/>
  <c r="AC288" i="3"/>
  <c r="AO288" i="3"/>
  <c r="T288" i="3"/>
  <c r="AP288" i="3" a="1"/>
  <c r="AP288" i="3" s="1"/>
  <c r="J288" i="3"/>
  <c r="U288" i="3"/>
  <c r="K288" i="3"/>
  <c r="V288" i="3" a="1"/>
  <c r="V288" i="3" s="1"/>
  <c r="AF288" i="3"/>
  <c r="AQ288" i="3"/>
  <c r="L288" i="3"/>
  <c r="AG288" i="3"/>
  <c r="AR288" i="3"/>
  <c r="M288" i="3" a="1"/>
  <c r="M288" i="3" s="1"/>
  <c r="W288" i="3"/>
  <c r="AH288" i="3"/>
  <c r="AS288" i="3"/>
  <c r="N288" i="3"/>
  <c r="X288" i="3" a="1"/>
  <c r="X288" i="3" s="1"/>
  <c r="AI288" i="3"/>
  <c r="AT288" i="3"/>
  <c r="C269" i="3" a="1"/>
  <c r="C269" i="3" s="1"/>
  <c r="J269" i="3"/>
  <c r="AC269" i="3"/>
  <c r="AN269" i="3"/>
  <c r="K269" i="3"/>
  <c r="T269" i="3"/>
  <c r="AO269" i="3"/>
  <c r="L269" i="3"/>
  <c r="U269" i="3"/>
  <c r="AP269" i="3" a="1"/>
  <c r="AP269" i="3" s="1"/>
  <c r="M269" i="3" a="1"/>
  <c r="M269" i="3" s="1"/>
  <c r="V269" i="3" a="1"/>
  <c r="V269" i="3" s="1"/>
  <c r="AF269" i="3"/>
  <c r="AQ269" i="3"/>
  <c r="N269" i="3"/>
  <c r="W269" i="3"/>
  <c r="AG269" i="3"/>
  <c r="AR269" i="3"/>
  <c r="O269" i="3" a="1"/>
  <c r="O269" i="3" s="1"/>
  <c r="X269" i="3" a="1"/>
  <c r="X269" i="3" s="1"/>
  <c r="AH269" i="3"/>
  <c r="AS269" i="3"/>
  <c r="F269" i="3"/>
  <c r="P269" i="3"/>
  <c r="AI269" i="3"/>
  <c r="AT269" i="3"/>
  <c r="G269" i="3" a="1"/>
  <c r="G269" i="3" s="1"/>
  <c r="Q269" i="3" a="1"/>
  <c r="Q269" i="3" s="1"/>
  <c r="Y269" i="3"/>
  <c r="AJ269" i="3"/>
  <c r="AU269" i="3"/>
  <c r="Z269" i="3" a="1"/>
  <c r="Z269" i="3" s="1"/>
  <c r="AK269" i="3"/>
  <c r="H269" i="3"/>
  <c r="R269" i="3"/>
  <c r="AA269" i="3"/>
  <c r="AL269" i="3"/>
  <c r="I269" i="3" a="1"/>
  <c r="I269" i="3" s="1"/>
  <c r="S269" i="3" a="1"/>
  <c r="S269" i="3" s="1"/>
  <c r="AB269" i="3"/>
  <c r="AM269" i="3"/>
  <c r="M264" i="3" a="1"/>
  <c r="M264" i="3" s="1"/>
  <c r="W264" i="3"/>
  <c r="AH264" i="3"/>
  <c r="AT264" i="3"/>
  <c r="N264" i="3"/>
  <c r="X264" i="3" a="1"/>
  <c r="X264" i="3" s="1"/>
  <c r="AI264" i="3"/>
  <c r="AU264" i="3"/>
  <c r="O264" i="3" a="1"/>
  <c r="O264" i="3" s="1"/>
  <c r="Y264" i="3"/>
  <c r="AJ264" i="3"/>
  <c r="Z264" i="3" a="1"/>
  <c r="Z264" i="3" s="1"/>
  <c r="AK264" i="3"/>
  <c r="F264" i="3"/>
  <c r="P264" i="3"/>
  <c r="AL264" i="3"/>
  <c r="G264" i="3" a="1"/>
  <c r="G264" i="3" s="1"/>
  <c r="Q264" i="3" a="1"/>
  <c r="Q264" i="3" s="1"/>
  <c r="AA264" i="3"/>
  <c r="AM264" i="3"/>
  <c r="H264" i="3"/>
  <c r="AB264" i="3"/>
  <c r="AN264" i="3"/>
  <c r="I264" i="3" a="1"/>
  <c r="I264" i="3" s="1"/>
  <c r="R264" i="3"/>
  <c r="AC264" i="3"/>
  <c r="AO264" i="3"/>
  <c r="S264" i="3" a="1"/>
  <c r="S264" i="3" s="1"/>
  <c r="AP264" i="3" a="1"/>
  <c r="AP264" i="3" s="1"/>
  <c r="J264" i="3"/>
  <c r="T264" i="3"/>
  <c r="AQ264" i="3"/>
  <c r="K264" i="3"/>
  <c r="U264" i="3"/>
  <c r="AF264" i="3"/>
  <c r="AR264" i="3"/>
  <c r="L264" i="3"/>
  <c r="V264" i="3" a="1"/>
  <c r="V264" i="3" s="1"/>
  <c r="AG264" i="3"/>
  <c r="AS264" i="3"/>
  <c r="D250" i="3" a="1"/>
  <c r="D250" i="3" s="1"/>
  <c r="I236" i="3" a="1"/>
  <c r="I236" i="3" s="1"/>
  <c r="S236" i="3" a="1"/>
  <c r="S236" i="3" s="1"/>
  <c r="AP236" i="3" a="1"/>
  <c r="AP236" i="3" s="1"/>
  <c r="J236" i="3"/>
  <c r="T236" i="3"/>
  <c r="AQ236" i="3"/>
  <c r="K236" i="3"/>
  <c r="U236" i="3"/>
  <c r="AF236" i="3"/>
  <c r="AR236" i="3"/>
  <c r="L236" i="3"/>
  <c r="V236" i="3" a="1"/>
  <c r="V236" i="3" s="1"/>
  <c r="AG236" i="3"/>
  <c r="AS236" i="3"/>
  <c r="M236" i="3" a="1"/>
  <c r="M236" i="3" s="1"/>
  <c r="W236" i="3"/>
  <c r="AH236" i="3"/>
  <c r="AT236" i="3"/>
  <c r="N236" i="3"/>
  <c r="X236" i="3" a="1"/>
  <c r="X236" i="3" s="1"/>
  <c r="AI236" i="3"/>
  <c r="AU236" i="3"/>
  <c r="O236" i="3" a="1"/>
  <c r="O236" i="3" s="1"/>
  <c r="AJ236" i="3"/>
  <c r="Y236" i="3"/>
  <c r="AK236" i="3"/>
  <c r="F236" i="3"/>
  <c r="P236" i="3"/>
  <c r="Z236" i="3" a="1"/>
  <c r="Z236" i="3" s="1"/>
  <c r="AL236" i="3"/>
  <c r="G236" i="3" a="1"/>
  <c r="G236" i="3" s="1"/>
  <c r="Q236" i="3" a="1"/>
  <c r="Q236" i="3" s="1"/>
  <c r="AA236" i="3"/>
  <c r="AM236" i="3"/>
  <c r="AB236" i="3"/>
  <c r="AN236" i="3"/>
  <c r="H236" i="3"/>
  <c r="R236" i="3"/>
  <c r="AC236" i="3"/>
  <c r="AO236" i="3"/>
  <c r="G248" i="4"/>
  <c r="N231" i="3"/>
  <c r="X231" i="3" a="1"/>
  <c r="X231" i="3" s="1"/>
  <c r="AI231" i="3"/>
  <c r="AU231" i="3"/>
  <c r="O231" i="3" a="1"/>
  <c r="O231" i="3" s="1"/>
  <c r="AJ231" i="3"/>
  <c r="Y231" i="3"/>
  <c r="AK231" i="3"/>
  <c r="F231" i="3"/>
  <c r="P231" i="3"/>
  <c r="Z231" i="3" a="1"/>
  <c r="Z231" i="3" s="1"/>
  <c r="AL231" i="3"/>
  <c r="G231" i="3" a="1"/>
  <c r="G231" i="3" s="1"/>
  <c r="Q231" i="3" a="1"/>
  <c r="Q231" i="3" s="1"/>
  <c r="AA231" i="3"/>
  <c r="AM231" i="3"/>
  <c r="AB231" i="3"/>
  <c r="AN231" i="3"/>
  <c r="H231" i="3"/>
  <c r="R231" i="3"/>
  <c r="AC231" i="3"/>
  <c r="AO231" i="3"/>
  <c r="I231" i="3" a="1"/>
  <c r="I231" i="3" s="1"/>
  <c r="S231" i="3" a="1"/>
  <c r="S231" i="3" s="1"/>
  <c r="AP231" i="3" a="1"/>
  <c r="AP231" i="3" s="1"/>
  <c r="J231" i="3"/>
  <c r="T231" i="3"/>
  <c r="AQ231" i="3"/>
  <c r="K231" i="3"/>
  <c r="U231" i="3"/>
  <c r="AF231" i="3"/>
  <c r="AR231" i="3"/>
  <c r="L231" i="3"/>
  <c r="V231" i="3" a="1"/>
  <c r="V231" i="3" s="1"/>
  <c r="AG231" i="3"/>
  <c r="AS231" i="3"/>
  <c r="M231" i="3" a="1"/>
  <c r="M231" i="3" s="1"/>
  <c r="W231" i="3"/>
  <c r="AH231" i="3"/>
  <c r="AT231" i="3"/>
  <c r="L184" i="2"/>
  <c r="L172" i="2"/>
  <c r="M166" i="2"/>
  <c r="M158" i="2"/>
  <c r="L143" i="2"/>
  <c r="N136" i="2"/>
  <c r="N146" i="2"/>
  <c r="L121" i="2"/>
  <c r="L114" i="2"/>
  <c r="O107" i="2"/>
  <c r="L99" i="2"/>
  <c r="O91" i="2"/>
  <c r="L83" i="2"/>
  <c r="N76" i="2"/>
  <c r="M105" i="2"/>
  <c r="M60" i="2"/>
  <c r="L53" i="2"/>
  <c r="L39" i="2"/>
  <c r="L31" i="2"/>
  <c r="L25" i="2"/>
  <c r="N26" i="2"/>
  <c r="L12" i="2"/>
  <c r="N6" i="2"/>
  <c r="AU36" i="3"/>
  <c r="AJ36" i="3"/>
  <c r="Y36" i="3"/>
  <c r="O36" i="3" a="1"/>
  <c r="O36" i="3" s="1"/>
  <c r="AK35" i="3"/>
  <c r="Q35" i="3" a="1"/>
  <c r="Q35" i="3" s="1"/>
  <c r="H35" i="3"/>
  <c r="AO34" i="3"/>
  <c r="AC34" i="3"/>
  <c r="R34" i="3"/>
  <c r="H34" i="3"/>
  <c r="AP33" i="3" a="1"/>
  <c r="AP33" i="3" s="1"/>
  <c r="T33" i="3"/>
  <c r="AQ32" i="3"/>
  <c r="T32" i="3"/>
  <c r="K32" i="3"/>
  <c r="AS31" i="3"/>
  <c r="AG31" i="3"/>
  <c r="V31" i="3" a="1"/>
  <c r="V31" i="3" s="1"/>
  <c r="L31" i="3"/>
  <c r="AT30" i="3"/>
  <c r="AI30" i="3"/>
  <c r="X30" i="3" a="1"/>
  <c r="X30" i="3" s="1"/>
  <c r="N30" i="3"/>
  <c r="AV29" i="3"/>
  <c r="AJ29" i="3"/>
  <c r="Y29" i="3"/>
  <c r="AX28" i="3"/>
  <c r="AL28" i="3"/>
  <c r="P28" i="3"/>
  <c r="F28" i="3"/>
  <c r="AN27" i="3"/>
  <c r="AB27" i="3"/>
  <c r="R27" i="3"/>
  <c r="H27" i="3"/>
  <c r="AX25" i="3"/>
  <c r="AX22" i="3"/>
  <c r="M22" i="3" a="1"/>
  <c r="M22" i="3" s="1"/>
  <c r="AX18" i="3"/>
  <c r="AM16" i="3"/>
  <c r="AN15" i="3"/>
  <c r="AX9" i="3"/>
  <c r="AI9" i="3" s="1"/>
  <c r="M5" i="3" a="1"/>
  <c r="M5" i="3" s="1"/>
  <c r="AM69" i="3"/>
  <c r="AA69" i="3"/>
  <c r="Q69" i="3" a="1"/>
  <c r="Q69" i="3" s="1"/>
  <c r="G69" i="3" a="1"/>
  <c r="G69" i="3" s="1"/>
  <c r="AO68" i="3"/>
  <c r="AC68" i="3"/>
  <c r="T68" i="3"/>
  <c r="AR67" i="3"/>
  <c r="AG67" i="3"/>
  <c r="W67" i="3"/>
  <c r="O67" i="3" a="1"/>
  <c r="O67" i="3" s="1"/>
  <c r="AX66" i="3"/>
  <c r="AL66" i="3"/>
  <c r="P66" i="3"/>
  <c r="F66" i="3"/>
  <c r="AN65" i="3"/>
  <c r="AB65" i="3"/>
  <c r="S65" i="3" a="1"/>
  <c r="S65" i="3" s="1"/>
  <c r="AR64" i="3"/>
  <c r="AG64" i="3"/>
  <c r="W64" i="3"/>
  <c r="O64" i="3" a="1"/>
  <c r="O64" i="3" s="1"/>
  <c r="AX63" i="3"/>
  <c r="AL63" i="3"/>
  <c r="Q63" i="3" a="1"/>
  <c r="Q63" i="3" s="1"/>
  <c r="H63" i="3"/>
  <c r="M62" i="3" a="1"/>
  <c r="M62" i="3" s="1"/>
  <c r="AV61" i="3"/>
  <c r="AK61" i="3"/>
  <c r="R61" i="3"/>
  <c r="I61" i="3" a="1"/>
  <c r="I61" i="3" s="1"/>
  <c r="AQ60" i="3"/>
  <c r="V60" i="3" a="1"/>
  <c r="V60" i="3" s="1"/>
  <c r="M60" i="3" a="1"/>
  <c r="M60" i="3" s="1"/>
  <c r="AV59" i="3"/>
  <c r="AK59" i="3"/>
  <c r="Q59" i="3" a="1"/>
  <c r="Q59" i="3" s="1"/>
  <c r="H59" i="3"/>
  <c r="AV57" i="3"/>
  <c r="AJ57" i="3"/>
  <c r="Z57" i="3" a="1"/>
  <c r="Z57" i="3" s="1"/>
  <c r="P57" i="3"/>
  <c r="AP56" i="3" a="1"/>
  <c r="AP56" i="3" s="1"/>
  <c r="V56" i="3" a="1"/>
  <c r="V56" i="3" s="1"/>
  <c r="AT55" i="3"/>
  <c r="V52" i="3" a="1"/>
  <c r="V52" i="3" s="1"/>
  <c r="AJ49" i="3"/>
  <c r="Q44" i="3" a="1"/>
  <c r="Q44" i="3" s="1"/>
  <c r="AR38" i="3"/>
  <c r="AL90" i="3"/>
  <c r="AT87" i="3"/>
  <c r="Y76" i="3"/>
  <c r="AN70" i="3"/>
  <c r="T128" i="3"/>
  <c r="AP122" i="3" a="1"/>
  <c r="AP122" i="3" s="1"/>
  <c r="P117" i="3"/>
  <c r="Z114" i="3" a="1"/>
  <c r="Z114" i="3" s="1"/>
  <c r="AJ111" i="3"/>
  <c r="J213" i="3"/>
  <c r="T213" i="3"/>
  <c r="AP213" i="3" a="1"/>
  <c r="AP213" i="3" s="1"/>
  <c r="K213" i="3"/>
  <c r="U213" i="3"/>
  <c r="AQ213" i="3"/>
  <c r="L213" i="3"/>
  <c r="V213" i="3" a="1"/>
  <c r="V213" i="3" s="1"/>
  <c r="AF213" i="3"/>
  <c r="AR213" i="3"/>
  <c r="M213" i="3" a="1"/>
  <c r="M213" i="3" s="1"/>
  <c r="W213" i="3"/>
  <c r="AG213" i="3"/>
  <c r="AS213" i="3"/>
  <c r="X213" i="3" a="1"/>
  <c r="X213" i="3" s="1"/>
  <c r="AH213" i="3"/>
  <c r="AT213" i="3"/>
  <c r="N213" i="3"/>
  <c r="AI213" i="3"/>
  <c r="AU213" i="3"/>
  <c r="O213" i="3" a="1"/>
  <c r="O213" i="3" s="1"/>
  <c r="Y213" i="3"/>
  <c r="AJ213" i="3"/>
  <c r="F213" i="3"/>
  <c r="P213" i="3"/>
  <c r="Z213" i="3" a="1"/>
  <c r="Z213" i="3" s="1"/>
  <c r="AK213" i="3"/>
  <c r="G213" i="3" a="1"/>
  <c r="G213" i="3" s="1"/>
  <c r="Q213" i="3" a="1"/>
  <c r="Q213" i="3" s="1"/>
  <c r="AA213" i="3"/>
  <c r="AL213" i="3"/>
  <c r="R213" i="3"/>
  <c r="AB213" i="3"/>
  <c r="AM213" i="3"/>
  <c r="H213" i="3"/>
  <c r="S213" i="3" a="1"/>
  <c r="S213" i="3" s="1"/>
  <c r="AC213" i="3"/>
  <c r="AN213" i="3"/>
  <c r="I213" i="3" a="1"/>
  <c r="I213" i="3" s="1"/>
  <c r="AO213" i="3"/>
  <c r="G683" i="3" a="1"/>
  <c r="G683" i="3" s="1"/>
  <c r="I683" i="3" a="1"/>
  <c r="I683" i="3" s="1"/>
  <c r="J683" i="3"/>
  <c r="L683" i="3"/>
  <c r="T683" i="3"/>
  <c r="AC683" i="3"/>
  <c r="AN683" i="3"/>
  <c r="M683" i="3" a="1"/>
  <c r="M683" i="3" s="1"/>
  <c r="U683" i="3"/>
  <c r="AO683" i="3"/>
  <c r="V683" i="3" a="1"/>
  <c r="V683" i="3" s="1"/>
  <c r="AP683" i="3" a="1"/>
  <c r="AP683" i="3" s="1"/>
  <c r="N683" i="3"/>
  <c r="O683" i="3" a="1"/>
  <c r="O683" i="3" s="1"/>
  <c r="W683" i="3"/>
  <c r="AF683" i="3"/>
  <c r="AQ683" i="3"/>
  <c r="X683" i="3" a="1"/>
  <c r="X683" i="3" s="1"/>
  <c r="AG683" i="3"/>
  <c r="AR683" i="3"/>
  <c r="P683" i="3"/>
  <c r="AH683" i="3"/>
  <c r="AS683" i="3"/>
  <c r="Q683" i="3" a="1"/>
  <c r="Q683" i="3" s="1"/>
  <c r="Y683" i="3"/>
  <c r="AI683" i="3"/>
  <c r="AT683" i="3"/>
  <c r="Z683" i="3" a="1"/>
  <c r="Z683" i="3" s="1"/>
  <c r="AJ683" i="3"/>
  <c r="AU683" i="3"/>
  <c r="F683" i="3"/>
  <c r="R683" i="3"/>
  <c r="AK683" i="3"/>
  <c r="H683" i="3"/>
  <c r="S683" i="3" a="1"/>
  <c r="S683" i="3" s="1"/>
  <c r="AA683" i="3"/>
  <c r="AL683" i="3"/>
  <c r="AM683" i="3"/>
  <c r="K683" i="3"/>
  <c r="AB683" i="3"/>
  <c r="H545" i="3"/>
  <c r="AL545" i="3"/>
  <c r="I545" i="3" a="1"/>
  <c r="I545" i="3" s="1"/>
  <c r="R545" i="3"/>
  <c r="AA545" i="3"/>
  <c r="AM545" i="3"/>
  <c r="S545" i="3" a="1"/>
  <c r="S545" i="3" s="1"/>
  <c r="AB545" i="3"/>
  <c r="AN545" i="3"/>
  <c r="J545" i="3"/>
  <c r="AC545" i="3"/>
  <c r="AO545" i="3"/>
  <c r="K545" i="3"/>
  <c r="T545" i="3"/>
  <c r="AP545" i="3" a="1"/>
  <c r="AP545" i="3" s="1"/>
  <c r="L545" i="3"/>
  <c r="U545" i="3"/>
  <c r="AQ545" i="3"/>
  <c r="M545" i="3" a="1"/>
  <c r="M545" i="3" s="1"/>
  <c r="V545" i="3" a="1"/>
  <c r="V545" i="3" s="1"/>
  <c r="AF545" i="3"/>
  <c r="AR545" i="3"/>
  <c r="F545" i="3"/>
  <c r="AI545" i="3"/>
  <c r="AU545" i="3"/>
  <c r="Q545" i="3" a="1"/>
  <c r="Q545" i="3" s="1"/>
  <c r="Z545" i="3" a="1"/>
  <c r="Z545" i="3" s="1"/>
  <c r="AK545" i="3"/>
  <c r="P545" i="3"/>
  <c r="W545" i="3"/>
  <c r="X545" i="3" a="1"/>
  <c r="X545" i="3" s="1"/>
  <c r="Y545" i="3"/>
  <c r="AG545" i="3"/>
  <c r="AH545" i="3"/>
  <c r="AJ545" i="3"/>
  <c r="AS545" i="3"/>
  <c r="AT545" i="3"/>
  <c r="G545" i="3" a="1"/>
  <c r="G545" i="3" s="1"/>
  <c r="O545" i="3" a="1"/>
  <c r="O545" i="3" s="1"/>
  <c r="N545" i="3"/>
  <c r="C517" i="3" a="1"/>
  <c r="C517" i="3" s="1"/>
  <c r="G517" i="3" a="1"/>
  <c r="G517" i="3" s="1"/>
  <c r="AA517" i="3"/>
  <c r="AM517" i="3"/>
  <c r="H517" i="3"/>
  <c r="R517" i="3"/>
  <c r="AB517" i="3"/>
  <c r="AN517" i="3"/>
  <c r="I517" i="3" a="1"/>
  <c r="I517" i="3" s="1"/>
  <c r="S517" i="3" a="1"/>
  <c r="S517" i="3" s="1"/>
  <c r="AC517" i="3"/>
  <c r="AO517" i="3"/>
  <c r="J517" i="3"/>
  <c r="AP517" i="3" a="1"/>
  <c r="AP517" i="3" s="1"/>
  <c r="K517" i="3"/>
  <c r="T517" i="3"/>
  <c r="L517" i="3"/>
  <c r="U517" i="3"/>
  <c r="AF517" i="3"/>
  <c r="AQ517" i="3"/>
  <c r="M517" i="3" a="1"/>
  <c r="M517" i="3" s="1"/>
  <c r="V517" i="3" a="1"/>
  <c r="V517" i="3" s="1"/>
  <c r="AG517" i="3"/>
  <c r="AR517" i="3"/>
  <c r="N517" i="3"/>
  <c r="AH517" i="3"/>
  <c r="AS517" i="3"/>
  <c r="O517" i="3" a="1"/>
  <c r="O517" i="3" s="1"/>
  <c r="W517" i="3"/>
  <c r="AI517" i="3"/>
  <c r="AT517" i="3"/>
  <c r="X517" i="3" a="1"/>
  <c r="X517" i="3" s="1"/>
  <c r="AJ517" i="3"/>
  <c r="AU517" i="3"/>
  <c r="P517" i="3"/>
  <c r="Y517" i="3"/>
  <c r="AK517" i="3"/>
  <c r="F517" i="3"/>
  <c r="Q517" i="3" a="1"/>
  <c r="Q517" i="3" s="1"/>
  <c r="Z517" i="3" a="1"/>
  <c r="Z517" i="3" s="1"/>
  <c r="AL517" i="3"/>
  <c r="L498" i="3"/>
  <c r="W498" i="3"/>
  <c r="AG498" i="3"/>
  <c r="AS498" i="3"/>
  <c r="M498" i="3" a="1"/>
  <c r="M498" i="3" s="1"/>
  <c r="X498" i="3" a="1"/>
  <c r="X498" i="3" s="1"/>
  <c r="AH498" i="3"/>
  <c r="AT498" i="3"/>
  <c r="AI498" i="3"/>
  <c r="AU498" i="3"/>
  <c r="N498" i="3"/>
  <c r="Y498" i="3"/>
  <c r="AJ498" i="3"/>
  <c r="O498" i="3" a="1"/>
  <c r="O498" i="3" s="1"/>
  <c r="Z498" i="3" a="1"/>
  <c r="Z498" i="3" s="1"/>
  <c r="AK498" i="3"/>
  <c r="F498" i="3"/>
  <c r="P498" i="3"/>
  <c r="AA498" i="3"/>
  <c r="AL498" i="3"/>
  <c r="G498" i="3" a="1"/>
  <c r="G498" i="3" s="1"/>
  <c r="Q498" i="3" a="1"/>
  <c r="Q498" i="3" s="1"/>
  <c r="AB498" i="3"/>
  <c r="AM498" i="3"/>
  <c r="H498" i="3"/>
  <c r="S498" i="3" a="1"/>
  <c r="S498" i="3" s="1"/>
  <c r="AO498" i="3"/>
  <c r="I498" i="3" a="1"/>
  <c r="I498" i="3" s="1"/>
  <c r="T498" i="3"/>
  <c r="AP498" i="3" a="1"/>
  <c r="AP498" i="3" s="1"/>
  <c r="K498" i="3"/>
  <c r="V498" i="3" a="1"/>
  <c r="V498" i="3" s="1"/>
  <c r="AF498" i="3"/>
  <c r="AR498" i="3"/>
  <c r="J498" i="3"/>
  <c r="R498" i="3"/>
  <c r="U498" i="3"/>
  <c r="AC498" i="3"/>
  <c r="AN498" i="3"/>
  <c r="AQ498" i="3"/>
  <c r="L461" i="3"/>
  <c r="U461" i="3"/>
  <c r="AP461" i="3" a="1"/>
  <c r="AP461" i="3" s="1"/>
  <c r="M461" i="3" a="1"/>
  <c r="M461" i="3" s="1"/>
  <c r="V461" i="3" a="1"/>
  <c r="V461" i="3" s="1"/>
  <c r="AF461" i="3"/>
  <c r="AQ461" i="3"/>
  <c r="N461" i="3"/>
  <c r="W461" i="3"/>
  <c r="AG461" i="3"/>
  <c r="AR461" i="3"/>
  <c r="O461" i="3" a="1"/>
  <c r="O461" i="3" s="1"/>
  <c r="X461" i="3" a="1"/>
  <c r="X461" i="3" s="1"/>
  <c r="AH461" i="3"/>
  <c r="AS461" i="3"/>
  <c r="F461" i="3"/>
  <c r="Y461" i="3"/>
  <c r="AI461" i="3"/>
  <c r="AT461" i="3"/>
  <c r="G461" i="3" a="1"/>
  <c r="G461" i="3" s="1"/>
  <c r="P461" i="3"/>
  <c r="Z461" i="3" a="1"/>
  <c r="Z461" i="3" s="1"/>
  <c r="AJ461" i="3"/>
  <c r="AU461" i="3"/>
  <c r="H461" i="3"/>
  <c r="Q461" i="3" a="1"/>
  <c r="Q461" i="3" s="1"/>
  <c r="AK461" i="3"/>
  <c r="I461" i="3" a="1"/>
  <c r="I461" i="3" s="1"/>
  <c r="R461" i="3"/>
  <c r="AA461" i="3"/>
  <c r="AL461" i="3"/>
  <c r="S461" i="3" a="1"/>
  <c r="S461" i="3" s="1"/>
  <c r="AB461" i="3"/>
  <c r="AM461" i="3"/>
  <c r="J461" i="3"/>
  <c r="AC461" i="3"/>
  <c r="AN461" i="3"/>
  <c r="K461" i="3"/>
  <c r="T461" i="3"/>
  <c r="AO461" i="3"/>
  <c r="M360" i="3" a="1"/>
  <c r="M360" i="3" s="1"/>
  <c r="W360" i="3"/>
  <c r="AI360" i="3"/>
  <c r="AT360" i="3"/>
  <c r="N360" i="3"/>
  <c r="X360" i="3" a="1"/>
  <c r="X360" i="3" s="1"/>
  <c r="O360" i="3" a="1"/>
  <c r="O360" i="3" s="1"/>
  <c r="Y360" i="3"/>
  <c r="AK360" i="3"/>
  <c r="P360" i="3"/>
  <c r="Z360" i="3" a="1"/>
  <c r="Z360" i="3" s="1"/>
  <c r="AL360" i="3"/>
  <c r="Q360" i="3" a="1"/>
  <c r="Q360" i="3" s="1"/>
  <c r="AA360" i="3"/>
  <c r="AM360" i="3"/>
  <c r="I360" i="3" a="1"/>
  <c r="I360" i="3" s="1"/>
  <c r="T360" i="3"/>
  <c r="J360" i="3"/>
  <c r="U360" i="3"/>
  <c r="AF360" i="3"/>
  <c r="AQ360" i="3"/>
  <c r="L360" i="3"/>
  <c r="AH360" i="3"/>
  <c r="AS360" i="3"/>
  <c r="F360" i="3"/>
  <c r="AG360" i="3"/>
  <c r="G360" i="3" a="1"/>
  <c r="G360" i="3" s="1"/>
  <c r="AJ360" i="3"/>
  <c r="H360" i="3"/>
  <c r="AN360" i="3"/>
  <c r="K360" i="3"/>
  <c r="AO360" i="3"/>
  <c r="AP360" i="3" a="1"/>
  <c r="AP360" i="3" s="1"/>
  <c r="R360" i="3"/>
  <c r="S360" i="3" a="1"/>
  <c r="S360" i="3" s="1"/>
  <c r="AR360" i="3"/>
  <c r="V360" i="3" a="1"/>
  <c r="V360" i="3" s="1"/>
  <c r="AU360" i="3"/>
  <c r="AB360" i="3"/>
  <c r="AC360" i="3"/>
  <c r="M31" i="3" a="1"/>
  <c r="M31" i="3" s="1"/>
  <c r="K41" i="3"/>
  <c r="U41" i="3"/>
  <c r="AP41" i="3" a="1"/>
  <c r="AP41" i="3" s="1"/>
  <c r="L41" i="3"/>
  <c r="V41" i="3" a="1"/>
  <c r="V41" i="3" s="1"/>
  <c r="AQ41" i="3"/>
  <c r="M41" i="3" a="1"/>
  <c r="M41" i="3" s="1"/>
  <c r="W41" i="3"/>
  <c r="AF41" i="3"/>
  <c r="AR41" i="3"/>
  <c r="X41" i="3" a="1"/>
  <c r="X41" i="3" s="1"/>
  <c r="AG41" i="3"/>
  <c r="AS41" i="3"/>
  <c r="N41" i="3"/>
  <c r="AH41" i="3"/>
  <c r="AT41" i="3"/>
  <c r="F41" i="3"/>
  <c r="O41" i="3" a="1"/>
  <c r="O41" i="3" s="1"/>
  <c r="Y41" i="3"/>
  <c r="AI41" i="3"/>
  <c r="AU41" i="3"/>
  <c r="G41" i="3" a="1"/>
  <c r="G41" i="3" s="1"/>
  <c r="Z41" i="3" a="1"/>
  <c r="Z41" i="3" s="1"/>
  <c r="AJ41" i="3"/>
  <c r="AV41" i="3"/>
  <c r="P41" i="3"/>
  <c r="AK41" i="3"/>
  <c r="H41" i="3"/>
  <c r="Q41" i="3" a="1"/>
  <c r="Q41" i="3" s="1"/>
  <c r="AA41" i="3"/>
  <c r="AL41" i="3"/>
  <c r="AX41" i="3"/>
  <c r="I41" i="3" a="1"/>
  <c r="I41" i="3" s="1"/>
  <c r="R41" i="3"/>
  <c r="AB41" i="3"/>
  <c r="AM41" i="3"/>
  <c r="S41" i="3" a="1"/>
  <c r="S41" i="3" s="1"/>
  <c r="AC41" i="3"/>
  <c r="AN41" i="3"/>
  <c r="I89" i="3" a="1"/>
  <c r="I89" i="3" s="1"/>
  <c r="T89" i="3"/>
  <c r="AP89" i="3" a="1"/>
  <c r="AP89" i="3" s="1"/>
  <c r="J89" i="3"/>
  <c r="U89" i="3"/>
  <c r="AQ89" i="3"/>
  <c r="K89" i="3"/>
  <c r="V89" i="3" a="1"/>
  <c r="V89" i="3" s="1"/>
  <c r="AF89" i="3"/>
  <c r="AR89" i="3"/>
  <c r="L89" i="3"/>
  <c r="W89" i="3"/>
  <c r="AG89" i="3"/>
  <c r="AS89" i="3"/>
  <c r="M89" i="3" a="1"/>
  <c r="M89" i="3" s="1"/>
  <c r="X89" i="3" a="1"/>
  <c r="X89" i="3" s="1"/>
  <c r="AH89" i="3"/>
  <c r="AT89" i="3"/>
  <c r="AI89" i="3"/>
  <c r="AU89" i="3"/>
  <c r="N89" i="3"/>
  <c r="Y89" i="3"/>
  <c r="AJ89" i="3"/>
  <c r="AV89" i="3"/>
  <c r="O89" i="3" a="1"/>
  <c r="O89" i="3" s="1"/>
  <c r="Z89" i="3" a="1"/>
  <c r="Z89" i="3" s="1"/>
  <c r="AK89" i="3"/>
  <c r="F89" i="3"/>
  <c r="P89" i="3"/>
  <c r="AA89" i="3"/>
  <c r="AL89" i="3"/>
  <c r="AX89" i="3"/>
  <c r="G89" i="3" a="1"/>
  <c r="G89" i="3" s="1"/>
  <c r="Q89" i="3" a="1"/>
  <c r="Q89" i="3" s="1"/>
  <c r="AB89" i="3"/>
  <c r="AM89" i="3"/>
  <c r="R89" i="3"/>
  <c r="AC89" i="3"/>
  <c r="AN89" i="3"/>
  <c r="K137" i="3"/>
  <c r="U137" i="3"/>
  <c r="AP137" i="3" a="1"/>
  <c r="AP137" i="3" s="1"/>
  <c r="L137" i="3"/>
  <c r="V137" i="3" a="1"/>
  <c r="V137" i="3" s="1"/>
  <c r="M137" i="3" a="1"/>
  <c r="M137" i="3" s="1"/>
  <c r="AF137" i="3"/>
  <c r="AQ137" i="3"/>
  <c r="W137" i="3"/>
  <c r="AG137" i="3"/>
  <c r="AR137" i="3"/>
  <c r="N137" i="3"/>
  <c r="X137" i="3" a="1"/>
  <c r="X137" i="3" s="1"/>
  <c r="AH137" i="3"/>
  <c r="AS137" i="3"/>
  <c r="O137" i="3" a="1"/>
  <c r="O137" i="3" s="1"/>
  <c r="AI137" i="3"/>
  <c r="AT137" i="3"/>
  <c r="F137" i="3"/>
  <c r="P137" i="3"/>
  <c r="Y137" i="3"/>
  <c r="AJ137" i="3"/>
  <c r="AU137" i="3"/>
  <c r="G137" i="3" a="1"/>
  <c r="G137" i="3" s="1"/>
  <c r="Q137" i="3" a="1"/>
  <c r="Q137" i="3" s="1"/>
  <c r="Z137" i="3" a="1"/>
  <c r="Z137" i="3" s="1"/>
  <c r="AK137" i="3"/>
  <c r="AV137" i="3"/>
  <c r="R137" i="3"/>
  <c r="AA137" i="3"/>
  <c r="AL137" i="3"/>
  <c r="H137" i="3"/>
  <c r="S137" i="3" a="1"/>
  <c r="S137" i="3" s="1"/>
  <c r="AB137" i="3"/>
  <c r="AM137" i="3"/>
  <c r="AX137" i="3"/>
  <c r="I137" i="3" a="1"/>
  <c r="I137" i="3" s="1"/>
  <c r="AC137" i="3"/>
  <c r="AN137" i="3"/>
  <c r="J137" i="3"/>
  <c r="T137" i="3"/>
  <c r="AO137" i="3"/>
  <c r="I173" i="3" a="1"/>
  <c r="I173" i="3" s="1"/>
  <c r="S173" i="3" a="1"/>
  <c r="S173" i="3" s="1"/>
  <c r="AC173" i="3"/>
  <c r="AN173" i="3"/>
  <c r="T173" i="3"/>
  <c r="AO173" i="3"/>
  <c r="J173" i="3"/>
  <c r="U173" i="3"/>
  <c r="AP173" i="3" a="1"/>
  <c r="AP173" i="3" s="1"/>
  <c r="K173" i="3"/>
  <c r="V173" i="3" a="1"/>
  <c r="V173" i="3" s="1"/>
  <c r="AQ173" i="3"/>
  <c r="L173" i="3"/>
  <c r="W173" i="3"/>
  <c r="AF173" i="3"/>
  <c r="AR173" i="3"/>
  <c r="M173" i="3" a="1"/>
  <c r="M173" i="3" s="1"/>
  <c r="X173" i="3" a="1"/>
  <c r="X173" i="3" s="1"/>
  <c r="AG173" i="3"/>
  <c r="AS173" i="3"/>
  <c r="AH173" i="3"/>
  <c r="AT173" i="3"/>
  <c r="N173" i="3"/>
  <c r="Y173" i="3"/>
  <c r="AI173" i="3"/>
  <c r="AU173" i="3"/>
  <c r="F173" i="3"/>
  <c r="O173" i="3" a="1"/>
  <c r="O173" i="3" s="1"/>
  <c r="Z173" i="3" a="1"/>
  <c r="Z173" i="3" s="1"/>
  <c r="AJ173" i="3"/>
  <c r="AV173" i="3"/>
  <c r="G173" i="3" a="1"/>
  <c r="G173" i="3" s="1"/>
  <c r="P173" i="3"/>
  <c r="AK173" i="3"/>
  <c r="Q173" i="3" a="1"/>
  <c r="Q173" i="3" s="1"/>
  <c r="AA173" i="3"/>
  <c r="AL173" i="3"/>
  <c r="AX173" i="3"/>
  <c r="H173" i="3"/>
  <c r="R173" i="3"/>
  <c r="AB173" i="3"/>
  <c r="AM173" i="3"/>
  <c r="M226" i="3" a="1"/>
  <c r="M226" i="3" s="1"/>
  <c r="W226" i="3"/>
  <c r="AG226" i="3"/>
  <c r="AS226" i="3"/>
  <c r="N226" i="3"/>
  <c r="X226" i="3" a="1"/>
  <c r="X226" i="3" s="1"/>
  <c r="AH226" i="3"/>
  <c r="AT226" i="3"/>
  <c r="O226" i="3" a="1"/>
  <c r="O226" i="3" s="1"/>
  <c r="AI226" i="3"/>
  <c r="AU226" i="3"/>
  <c r="F226" i="3"/>
  <c r="Y226" i="3"/>
  <c r="AJ226" i="3"/>
  <c r="G226" i="3" a="1"/>
  <c r="G226" i="3" s="1"/>
  <c r="P226" i="3"/>
  <c r="Z226" i="3" a="1"/>
  <c r="Z226" i="3" s="1"/>
  <c r="AK226" i="3"/>
  <c r="Q226" i="3" a="1"/>
  <c r="Q226" i="3" s="1"/>
  <c r="AL226" i="3"/>
  <c r="H226" i="3"/>
  <c r="R226" i="3"/>
  <c r="AA226" i="3"/>
  <c r="AM226" i="3"/>
  <c r="I226" i="3" a="1"/>
  <c r="I226" i="3" s="1"/>
  <c r="S226" i="3" a="1"/>
  <c r="S226" i="3" s="1"/>
  <c r="AB226" i="3"/>
  <c r="AN226" i="3"/>
  <c r="AC226" i="3"/>
  <c r="AO226" i="3"/>
  <c r="J226" i="3"/>
  <c r="T226" i="3"/>
  <c r="AP226" i="3" a="1"/>
  <c r="AP226" i="3" s="1"/>
  <c r="K226" i="3"/>
  <c r="U226" i="3"/>
  <c r="AQ226" i="3"/>
  <c r="L226" i="3"/>
  <c r="V226" i="3" a="1"/>
  <c r="V226" i="3" s="1"/>
  <c r="AF226" i="3"/>
  <c r="AR226" i="3"/>
  <c r="G204" i="3" a="1"/>
  <c r="G204" i="3" s="1"/>
  <c r="AL204" i="3"/>
  <c r="H204" i="3"/>
  <c r="R204" i="3"/>
  <c r="AA204" i="3"/>
  <c r="AM204" i="3"/>
  <c r="I204" i="3" a="1"/>
  <c r="I204" i="3" s="1"/>
  <c r="S204" i="3" a="1"/>
  <c r="S204" i="3" s="1"/>
  <c r="AB204" i="3"/>
  <c r="AN204" i="3"/>
  <c r="AC204" i="3"/>
  <c r="AO204" i="3"/>
  <c r="J204" i="3"/>
  <c r="T204" i="3"/>
  <c r="AP204" i="3" a="1"/>
  <c r="AP204" i="3" s="1"/>
  <c r="K204" i="3"/>
  <c r="U204" i="3"/>
  <c r="L204" i="3"/>
  <c r="V204" i="3" a="1"/>
  <c r="V204" i="3" s="1"/>
  <c r="AF204" i="3"/>
  <c r="AQ204" i="3"/>
  <c r="M204" i="3" a="1"/>
  <c r="M204" i="3" s="1"/>
  <c r="AG204" i="3"/>
  <c r="AR204" i="3"/>
  <c r="N204" i="3"/>
  <c r="W204" i="3"/>
  <c r="AH204" i="3"/>
  <c r="AS204" i="3"/>
  <c r="O204" i="3" a="1"/>
  <c r="O204" i="3" s="1"/>
  <c r="X204" i="3" a="1"/>
  <c r="X204" i="3" s="1"/>
  <c r="AI204" i="3"/>
  <c r="AT204" i="3"/>
  <c r="P204" i="3"/>
  <c r="Y204" i="3"/>
  <c r="AJ204" i="3"/>
  <c r="AU204" i="3"/>
  <c r="F204" i="3"/>
  <c r="Q204" i="3" a="1"/>
  <c r="Q204" i="3" s="1"/>
  <c r="Z204" i="3" a="1"/>
  <c r="Z204" i="3" s="1"/>
  <c r="AK204" i="3"/>
  <c r="G191" i="3" a="1"/>
  <c r="G191" i="3" s="1"/>
  <c r="Q191" i="3" a="1"/>
  <c r="Q191" i="3" s="1"/>
  <c r="AA191" i="3"/>
  <c r="AM191" i="3"/>
  <c r="H191" i="3"/>
  <c r="R191" i="3"/>
  <c r="AB191" i="3"/>
  <c r="AN191" i="3"/>
  <c r="I191" i="3" a="1"/>
  <c r="I191" i="3" s="1"/>
  <c r="S191" i="3" a="1"/>
  <c r="S191" i="3" s="1"/>
  <c r="AC191" i="3"/>
  <c r="AO191" i="3"/>
  <c r="T191" i="3"/>
  <c r="AP191" i="3" a="1"/>
  <c r="AP191" i="3" s="1"/>
  <c r="J191" i="3"/>
  <c r="U191" i="3"/>
  <c r="K191" i="3"/>
  <c r="V191" i="3" a="1"/>
  <c r="V191" i="3" s="1"/>
  <c r="AF191" i="3"/>
  <c r="AQ191" i="3"/>
  <c r="L191" i="3"/>
  <c r="AG191" i="3"/>
  <c r="AR191" i="3"/>
  <c r="M191" i="3" a="1"/>
  <c r="M191" i="3" s="1"/>
  <c r="W191" i="3"/>
  <c r="AH191" i="3"/>
  <c r="AS191" i="3"/>
  <c r="N191" i="3"/>
  <c r="X191" i="3" a="1"/>
  <c r="X191" i="3" s="1"/>
  <c r="AI191" i="3"/>
  <c r="AT191" i="3"/>
  <c r="O191" i="3" a="1"/>
  <c r="O191" i="3" s="1"/>
  <c r="Y191" i="3"/>
  <c r="AJ191" i="3"/>
  <c r="AU191" i="3"/>
  <c r="Z191" i="3" a="1"/>
  <c r="Z191" i="3" s="1"/>
  <c r="AK191" i="3"/>
  <c r="F191" i="3"/>
  <c r="P191" i="3"/>
  <c r="AL191" i="3"/>
  <c r="J682" i="3"/>
  <c r="S682" i="3" a="1"/>
  <c r="S682" i="3" s="1"/>
  <c r="AA682" i="3"/>
  <c r="AL682" i="3"/>
  <c r="K682" i="3"/>
  <c r="AB682" i="3"/>
  <c r="AM682" i="3"/>
  <c r="L682" i="3"/>
  <c r="T682" i="3"/>
  <c r="AC682" i="3"/>
  <c r="AN682" i="3"/>
  <c r="M682" i="3" a="1"/>
  <c r="M682" i="3" s="1"/>
  <c r="U682" i="3"/>
  <c r="AO682" i="3"/>
  <c r="V682" i="3" a="1"/>
  <c r="V682" i="3" s="1"/>
  <c r="AP682" i="3" a="1"/>
  <c r="AP682" i="3" s="1"/>
  <c r="N682" i="3"/>
  <c r="F682" i="3"/>
  <c r="O682" i="3" a="1"/>
  <c r="O682" i="3" s="1"/>
  <c r="P682" i="3"/>
  <c r="AH682" i="3"/>
  <c r="Q682" i="3" a="1"/>
  <c r="Q682" i="3" s="1"/>
  <c r="AI682" i="3"/>
  <c r="AJ682" i="3"/>
  <c r="R682" i="3"/>
  <c r="AK682" i="3"/>
  <c r="W682" i="3"/>
  <c r="AQ682" i="3"/>
  <c r="X682" i="3" a="1"/>
  <c r="X682" i="3" s="1"/>
  <c r="AR682" i="3"/>
  <c r="G682" i="3" a="1"/>
  <c r="G682" i="3" s="1"/>
  <c r="AS682" i="3"/>
  <c r="Y682" i="3"/>
  <c r="AT682" i="3"/>
  <c r="H682" i="3"/>
  <c r="Z682" i="3" a="1"/>
  <c r="Z682" i="3" s="1"/>
  <c r="AU682" i="3"/>
  <c r="I682" i="3" a="1"/>
  <c r="I682" i="3" s="1"/>
  <c r="AF682" i="3"/>
  <c r="AG682" i="3"/>
  <c r="P678" i="3"/>
  <c r="AH678" i="3"/>
  <c r="AS678" i="3"/>
  <c r="H678" i="3"/>
  <c r="Q678" i="3" a="1"/>
  <c r="Q678" i="3" s="1"/>
  <c r="Y678" i="3"/>
  <c r="AI678" i="3"/>
  <c r="AT678" i="3"/>
  <c r="I678" i="3" a="1"/>
  <c r="I678" i="3" s="1"/>
  <c r="Z678" i="3" a="1"/>
  <c r="Z678" i="3" s="1"/>
  <c r="AJ678" i="3"/>
  <c r="AU678" i="3"/>
  <c r="R678" i="3"/>
  <c r="AK678" i="3"/>
  <c r="J678" i="3"/>
  <c r="S678" i="3" a="1"/>
  <c r="S678" i="3" s="1"/>
  <c r="AA678" i="3"/>
  <c r="AL678" i="3"/>
  <c r="K678" i="3"/>
  <c r="AB678" i="3"/>
  <c r="AM678" i="3"/>
  <c r="L678" i="3"/>
  <c r="T678" i="3"/>
  <c r="AC678" i="3"/>
  <c r="AN678" i="3"/>
  <c r="N678" i="3"/>
  <c r="O678" i="3" a="1"/>
  <c r="O678" i="3" s="1"/>
  <c r="AQ678" i="3"/>
  <c r="AR678" i="3"/>
  <c r="U678" i="3"/>
  <c r="V678" i="3" a="1"/>
  <c r="V678" i="3" s="1"/>
  <c r="W678" i="3"/>
  <c r="X678" i="3" a="1"/>
  <c r="X678" i="3" s="1"/>
  <c r="F678" i="3"/>
  <c r="AF678" i="3"/>
  <c r="G678" i="3" a="1"/>
  <c r="G678" i="3" s="1"/>
  <c r="AG678" i="3"/>
  <c r="M678" i="3" a="1"/>
  <c r="M678" i="3" s="1"/>
  <c r="AO678" i="3"/>
  <c r="AP678" i="3" a="1"/>
  <c r="AP678" i="3" s="1"/>
  <c r="H673" i="3"/>
  <c r="Q673" i="3" a="1"/>
  <c r="Q673" i="3" s="1"/>
  <c r="Y673" i="3"/>
  <c r="AI673" i="3"/>
  <c r="AT673" i="3"/>
  <c r="I673" i="3" a="1"/>
  <c r="I673" i="3" s="1"/>
  <c r="Z673" i="3" a="1"/>
  <c r="Z673" i="3" s="1"/>
  <c r="AJ673" i="3"/>
  <c r="AU673" i="3"/>
  <c r="R673" i="3"/>
  <c r="AK673" i="3"/>
  <c r="J673" i="3"/>
  <c r="S673" i="3" a="1"/>
  <c r="S673" i="3" s="1"/>
  <c r="AA673" i="3"/>
  <c r="AL673" i="3"/>
  <c r="K673" i="3"/>
  <c r="AB673" i="3"/>
  <c r="AM673" i="3"/>
  <c r="L673" i="3"/>
  <c r="T673" i="3"/>
  <c r="AC673" i="3"/>
  <c r="AN673" i="3"/>
  <c r="M673" i="3" a="1"/>
  <c r="M673" i="3" s="1"/>
  <c r="U673" i="3"/>
  <c r="AO673" i="3"/>
  <c r="N673" i="3"/>
  <c r="F673" i="3"/>
  <c r="O673" i="3" a="1"/>
  <c r="O673" i="3" s="1"/>
  <c r="W673" i="3"/>
  <c r="AF673" i="3"/>
  <c r="AQ673" i="3"/>
  <c r="G673" i="3" a="1"/>
  <c r="G673" i="3" s="1"/>
  <c r="AR673" i="3"/>
  <c r="AS673" i="3"/>
  <c r="P673" i="3"/>
  <c r="V673" i="3" a="1"/>
  <c r="V673" i="3" s="1"/>
  <c r="X673" i="3" a="1"/>
  <c r="X673" i="3" s="1"/>
  <c r="AG673" i="3"/>
  <c r="AH673" i="3"/>
  <c r="AP673" i="3" a="1"/>
  <c r="AP673" i="3" s="1"/>
  <c r="R662" i="3"/>
  <c r="AK662" i="3"/>
  <c r="K662" i="3"/>
  <c r="L662" i="3"/>
  <c r="T662" i="3"/>
  <c r="V662" i="3" a="1"/>
  <c r="V662" i="3" s="1"/>
  <c r="I662" i="3" a="1"/>
  <c r="I662" i="3" s="1"/>
  <c r="Z662" i="3" a="1"/>
  <c r="Z662" i="3" s="1"/>
  <c r="S662" i="3" a="1"/>
  <c r="S662" i="3" s="1"/>
  <c r="AF662" i="3"/>
  <c r="AR662" i="3"/>
  <c r="F662" i="3"/>
  <c r="U662" i="3"/>
  <c r="AG662" i="3"/>
  <c r="AS662" i="3"/>
  <c r="G662" i="3" a="1"/>
  <c r="G662" i="3" s="1"/>
  <c r="AH662" i="3"/>
  <c r="AT662" i="3"/>
  <c r="W662" i="3"/>
  <c r="AI662" i="3"/>
  <c r="AU662" i="3"/>
  <c r="H662" i="3"/>
  <c r="X662" i="3" a="1"/>
  <c r="X662" i="3" s="1"/>
  <c r="AJ662" i="3"/>
  <c r="J662" i="3"/>
  <c r="AL662" i="3"/>
  <c r="M662" i="3" a="1"/>
  <c r="M662" i="3" s="1"/>
  <c r="Y662" i="3"/>
  <c r="AM662" i="3"/>
  <c r="N662" i="3"/>
  <c r="AA662" i="3"/>
  <c r="AN662" i="3"/>
  <c r="O662" i="3" a="1"/>
  <c r="O662" i="3" s="1"/>
  <c r="AB662" i="3"/>
  <c r="AO662" i="3"/>
  <c r="AC662" i="3"/>
  <c r="AP662" i="3" a="1"/>
  <c r="AP662" i="3" s="1"/>
  <c r="Q662" i="3" a="1"/>
  <c r="Q662" i="3" s="1"/>
  <c r="AQ662" i="3"/>
  <c r="P662" i="3"/>
  <c r="G658" i="3" a="1"/>
  <c r="G658" i="3" s="1"/>
  <c r="X658" i="3" a="1"/>
  <c r="X658" i="3" s="1"/>
  <c r="AG658" i="3"/>
  <c r="AR658" i="3"/>
  <c r="P658" i="3"/>
  <c r="AH658" i="3"/>
  <c r="AS658" i="3"/>
  <c r="H658" i="3"/>
  <c r="Q658" i="3" a="1"/>
  <c r="Q658" i="3" s="1"/>
  <c r="Y658" i="3"/>
  <c r="AI658" i="3"/>
  <c r="AT658" i="3"/>
  <c r="I658" i="3" a="1"/>
  <c r="I658" i="3" s="1"/>
  <c r="Z658" i="3" a="1"/>
  <c r="Z658" i="3" s="1"/>
  <c r="AJ658" i="3"/>
  <c r="AU658" i="3"/>
  <c r="R658" i="3"/>
  <c r="AK658" i="3"/>
  <c r="J658" i="3"/>
  <c r="S658" i="3" a="1"/>
  <c r="S658" i="3" s="1"/>
  <c r="AA658" i="3"/>
  <c r="AL658" i="3"/>
  <c r="V658" i="3" a="1"/>
  <c r="V658" i="3" s="1"/>
  <c r="AP658" i="3" a="1"/>
  <c r="AP658" i="3" s="1"/>
  <c r="F658" i="3"/>
  <c r="O658" i="3" a="1"/>
  <c r="O658" i="3" s="1"/>
  <c r="W658" i="3"/>
  <c r="AF658" i="3"/>
  <c r="AQ658" i="3"/>
  <c r="AB658" i="3"/>
  <c r="AC658" i="3"/>
  <c r="K658" i="3"/>
  <c r="AM658" i="3"/>
  <c r="L658" i="3"/>
  <c r="AN658" i="3"/>
  <c r="M658" i="3" a="1"/>
  <c r="M658" i="3" s="1"/>
  <c r="AO658" i="3"/>
  <c r="N658" i="3"/>
  <c r="U658" i="3"/>
  <c r="T658" i="3"/>
  <c r="H648" i="3"/>
  <c r="Q648" i="3" a="1"/>
  <c r="Q648" i="3" s="1"/>
  <c r="Y648" i="3"/>
  <c r="AI648" i="3"/>
  <c r="AT648" i="3"/>
  <c r="I648" i="3" a="1"/>
  <c r="I648" i="3" s="1"/>
  <c r="Z648" i="3" a="1"/>
  <c r="Z648" i="3" s="1"/>
  <c r="AJ648" i="3"/>
  <c r="AU648" i="3"/>
  <c r="R648" i="3"/>
  <c r="AK648" i="3"/>
  <c r="J648" i="3"/>
  <c r="S648" i="3" a="1"/>
  <c r="S648" i="3" s="1"/>
  <c r="AA648" i="3"/>
  <c r="AL648" i="3"/>
  <c r="K648" i="3"/>
  <c r="AB648" i="3"/>
  <c r="AM648" i="3"/>
  <c r="L648" i="3"/>
  <c r="T648" i="3"/>
  <c r="AC648" i="3"/>
  <c r="AN648" i="3"/>
  <c r="M648" i="3" a="1"/>
  <c r="M648" i="3" s="1"/>
  <c r="U648" i="3"/>
  <c r="AO648" i="3"/>
  <c r="V648" i="3" a="1"/>
  <c r="V648" i="3" s="1"/>
  <c r="AP648" i="3" a="1"/>
  <c r="AP648" i="3" s="1"/>
  <c r="N648" i="3"/>
  <c r="F648" i="3"/>
  <c r="O648" i="3" a="1"/>
  <c r="O648" i="3" s="1"/>
  <c r="W648" i="3"/>
  <c r="AF648" i="3"/>
  <c r="AQ648" i="3"/>
  <c r="P648" i="3"/>
  <c r="AH648" i="3"/>
  <c r="AS648" i="3"/>
  <c r="AR648" i="3"/>
  <c r="G648" i="3" a="1"/>
  <c r="G648" i="3" s="1"/>
  <c r="AG648" i="3"/>
  <c r="X648" i="3" a="1"/>
  <c r="X648" i="3" s="1"/>
  <c r="I645" i="3" a="1"/>
  <c r="I645" i="3" s="1"/>
  <c r="Z645" i="3" a="1"/>
  <c r="Z645" i="3" s="1"/>
  <c r="AJ645" i="3"/>
  <c r="AU645" i="3"/>
  <c r="R645" i="3"/>
  <c r="AK645" i="3"/>
  <c r="J645" i="3"/>
  <c r="S645" i="3" a="1"/>
  <c r="S645" i="3" s="1"/>
  <c r="L645" i="3"/>
  <c r="T645" i="3"/>
  <c r="AC645" i="3"/>
  <c r="AN645" i="3"/>
  <c r="M645" i="3" a="1"/>
  <c r="M645" i="3" s="1"/>
  <c r="U645" i="3"/>
  <c r="AO645" i="3"/>
  <c r="V645" i="3" a="1"/>
  <c r="V645" i="3" s="1"/>
  <c r="AP645" i="3" a="1"/>
  <c r="AP645" i="3" s="1"/>
  <c r="N645" i="3"/>
  <c r="G645" i="3" a="1"/>
  <c r="G645" i="3" s="1"/>
  <c r="X645" i="3" a="1"/>
  <c r="X645" i="3" s="1"/>
  <c r="AG645" i="3"/>
  <c r="AR645" i="3"/>
  <c r="K645" i="3"/>
  <c r="AI645" i="3"/>
  <c r="O645" i="3" a="1"/>
  <c r="O645" i="3" s="1"/>
  <c r="AL645" i="3"/>
  <c r="P645" i="3"/>
  <c r="AM645" i="3"/>
  <c r="Q645" i="3" a="1"/>
  <c r="Q645" i="3" s="1"/>
  <c r="AQ645" i="3"/>
  <c r="W645" i="3"/>
  <c r="AS645" i="3"/>
  <c r="AT645" i="3"/>
  <c r="Y645" i="3"/>
  <c r="AA645" i="3"/>
  <c r="F645" i="3"/>
  <c r="AB645" i="3"/>
  <c r="H645" i="3"/>
  <c r="AH645" i="3"/>
  <c r="AF645" i="3"/>
  <c r="P603" i="3"/>
  <c r="AH603" i="3"/>
  <c r="AS603" i="3"/>
  <c r="H603" i="3"/>
  <c r="Q603" i="3" a="1"/>
  <c r="Q603" i="3" s="1"/>
  <c r="Y603" i="3"/>
  <c r="AI603" i="3"/>
  <c r="AT603" i="3"/>
  <c r="I603" i="3" a="1"/>
  <c r="I603" i="3" s="1"/>
  <c r="Z603" i="3" a="1"/>
  <c r="Z603" i="3" s="1"/>
  <c r="AJ603" i="3"/>
  <c r="AU603" i="3"/>
  <c r="R603" i="3"/>
  <c r="AK603" i="3"/>
  <c r="J603" i="3"/>
  <c r="S603" i="3" a="1"/>
  <c r="S603" i="3" s="1"/>
  <c r="AA603" i="3"/>
  <c r="AL603" i="3"/>
  <c r="K603" i="3"/>
  <c r="AB603" i="3"/>
  <c r="AM603" i="3"/>
  <c r="L603" i="3"/>
  <c r="T603" i="3"/>
  <c r="AC603" i="3"/>
  <c r="AN603" i="3"/>
  <c r="V603" i="3" a="1"/>
  <c r="V603" i="3" s="1"/>
  <c r="AP603" i="3" a="1"/>
  <c r="AP603" i="3" s="1"/>
  <c r="N603" i="3"/>
  <c r="G603" i="3" a="1"/>
  <c r="G603" i="3" s="1"/>
  <c r="X603" i="3" a="1"/>
  <c r="X603" i="3" s="1"/>
  <c r="AG603" i="3"/>
  <c r="AR603" i="3"/>
  <c r="AF603" i="3"/>
  <c r="AO603" i="3"/>
  <c r="AQ603" i="3"/>
  <c r="F603" i="3"/>
  <c r="M603" i="3" a="1"/>
  <c r="M603" i="3" s="1"/>
  <c r="O603" i="3" a="1"/>
  <c r="O603" i="3" s="1"/>
  <c r="U603" i="3"/>
  <c r="W603" i="3"/>
  <c r="F589" i="3"/>
  <c r="P589" i="3"/>
  <c r="AA589" i="3"/>
  <c r="AL589" i="3"/>
  <c r="G589" i="3" a="1"/>
  <c r="G589" i="3" s="1"/>
  <c r="Q589" i="3" a="1"/>
  <c r="Q589" i="3" s="1"/>
  <c r="AB589" i="3"/>
  <c r="AM589" i="3"/>
  <c r="H589" i="3"/>
  <c r="AC589" i="3"/>
  <c r="AN589" i="3"/>
  <c r="I589" i="3" a="1"/>
  <c r="I589" i="3" s="1"/>
  <c r="R589" i="3"/>
  <c r="AO589" i="3"/>
  <c r="J589" i="3"/>
  <c r="S589" i="3" a="1"/>
  <c r="S589" i="3" s="1"/>
  <c r="AP589" i="3" a="1"/>
  <c r="AP589" i="3" s="1"/>
  <c r="K589" i="3"/>
  <c r="T589" i="3"/>
  <c r="AQ589" i="3"/>
  <c r="L589" i="3"/>
  <c r="U589" i="3"/>
  <c r="AF589" i="3"/>
  <c r="AR589" i="3"/>
  <c r="M589" i="3" a="1"/>
  <c r="M589" i="3" s="1"/>
  <c r="V589" i="3" a="1"/>
  <c r="V589" i="3" s="1"/>
  <c r="AG589" i="3"/>
  <c r="AS589" i="3"/>
  <c r="N589" i="3"/>
  <c r="X589" i="3" a="1"/>
  <c r="X589" i="3" s="1"/>
  <c r="AI589" i="3"/>
  <c r="AU589" i="3"/>
  <c r="Z589" i="3" a="1"/>
  <c r="Z589" i="3" s="1"/>
  <c r="AK589" i="3"/>
  <c r="AH589" i="3"/>
  <c r="AJ589" i="3"/>
  <c r="AT589" i="3"/>
  <c r="O589" i="3" a="1"/>
  <c r="O589" i="3" s="1"/>
  <c r="Y589" i="3"/>
  <c r="W589" i="3"/>
  <c r="H549" i="3"/>
  <c r="R549" i="3"/>
  <c r="AB549" i="3"/>
  <c r="AN549" i="3"/>
  <c r="I549" i="3" a="1"/>
  <c r="I549" i="3" s="1"/>
  <c r="S549" i="3" a="1"/>
  <c r="S549" i="3" s="1"/>
  <c r="AC549" i="3"/>
  <c r="AO549" i="3"/>
  <c r="J549" i="3"/>
  <c r="U549" i="3"/>
  <c r="K549" i="3"/>
  <c r="V549" i="3" a="1"/>
  <c r="V549" i="3" s="1"/>
  <c r="AF549" i="3"/>
  <c r="AQ549" i="3"/>
  <c r="L549" i="3"/>
  <c r="AG549" i="3"/>
  <c r="AR549" i="3"/>
  <c r="M549" i="3" a="1"/>
  <c r="M549" i="3" s="1"/>
  <c r="W549" i="3"/>
  <c r="AH549" i="3"/>
  <c r="AS549" i="3"/>
  <c r="Z549" i="3" a="1"/>
  <c r="Z549" i="3" s="1"/>
  <c r="AK549" i="3"/>
  <c r="G549" i="3" a="1"/>
  <c r="G549" i="3" s="1"/>
  <c r="Q549" i="3" a="1"/>
  <c r="Q549" i="3" s="1"/>
  <c r="AA549" i="3"/>
  <c r="AM549" i="3"/>
  <c r="AI549" i="3"/>
  <c r="AJ549" i="3"/>
  <c r="F549" i="3"/>
  <c r="AL549" i="3"/>
  <c r="AP549" i="3" a="1"/>
  <c r="AP549" i="3" s="1"/>
  <c r="N549" i="3"/>
  <c r="AT549" i="3"/>
  <c r="O549" i="3" a="1"/>
  <c r="O549" i="3" s="1"/>
  <c r="AU549" i="3"/>
  <c r="P549" i="3"/>
  <c r="T549" i="3"/>
  <c r="X549" i="3" a="1"/>
  <c r="X549" i="3" s="1"/>
  <c r="Y549" i="3"/>
  <c r="R544" i="3"/>
  <c r="AB544" i="3"/>
  <c r="AM544" i="3"/>
  <c r="H544" i="3"/>
  <c r="S544" i="3" a="1"/>
  <c r="S544" i="3" s="1"/>
  <c r="AC544" i="3"/>
  <c r="AN544" i="3"/>
  <c r="I544" i="3" a="1"/>
  <c r="I544" i="3" s="1"/>
  <c r="AO544" i="3"/>
  <c r="J544" i="3"/>
  <c r="T544" i="3"/>
  <c r="AP544" i="3" a="1"/>
  <c r="AP544" i="3" s="1"/>
  <c r="K544" i="3"/>
  <c r="U544" i="3"/>
  <c r="AQ544" i="3"/>
  <c r="L544" i="3"/>
  <c r="V544" i="3" a="1"/>
  <c r="V544" i="3" s="1"/>
  <c r="AF544" i="3"/>
  <c r="AR544" i="3"/>
  <c r="M544" i="3" a="1"/>
  <c r="M544" i="3" s="1"/>
  <c r="W544" i="3"/>
  <c r="AG544" i="3"/>
  <c r="AS544" i="3"/>
  <c r="O544" i="3" a="1"/>
  <c r="O544" i="3" s="1"/>
  <c r="Y544" i="3"/>
  <c r="AJ544" i="3"/>
  <c r="G544" i="3" a="1"/>
  <c r="G544" i="3" s="1"/>
  <c r="Q544" i="3" a="1"/>
  <c r="Q544" i="3" s="1"/>
  <c r="AA544" i="3"/>
  <c r="AL544" i="3"/>
  <c r="P544" i="3"/>
  <c r="X544" i="3" a="1"/>
  <c r="X544" i="3" s="1"/>
  <c r="Z544" i="3" a="1"/>
  <c r="Z544" i="3" s="1"/>
  <c r="AH544" i="3"/>
  <c r="AI544" i="3"/>
  <c r="AK544" i="3"/>
  <c r="AT544" i="3"/>
  <c r="AU544" i="3"/>
  <c r="F544" i="3"/>
  <c r="N544" i="3"/>
  <c r="G535" i="3" a="1"/>
  <c r="G535" i="3" s="1"/>
  <c r="Z535" i="3" a="1"/>
  <c r="Z535" i="3" s="1"/>
  <c r="AL535" i="3"/>
  <c r="R535" i="3"/>
  <c r="AA535" i="3"/>
  <c r="AM535" i="3"/>
  <c r="H535" i="3"/>
  <c r="S535" i="3" a="1"/>
  <c r="S535" i="3" s="1"/>
  <c r="AB535" i="3"/>
  <c r="AN535" i="3"/>
  <c r="I535" i="3" a="1"/>
  <c r="I535" i="3" s="1"/>
  <c r="AC535" i="3"/>
  <c r="AO535" i="3"/>
  <c r="J535" i="3"/>
  <c r="T535" i="3"/>
  <c r="AP535" i="3" a="1"/>
  <c r="AP535" i="3" s="1"/>
  <c r="K535" i="3"/>
  <c r="U535" i="3"/>
  <c r="L535" i="3"/>
  <c r="V535" i="3" a="1"/>
  <c r="V535" i="3" s="1"/>
  <c r="AF535" i="3"/>
  <c r="AQ535" i="3"/>
  <c r="M535" i="3" a="1"/>
  <c r="M535" i="3" s="1"/>
  <c r="AG535" i="3"/>
  <c r="AR535" i="3"/>
  <c r="O535" i="3" a="1"/>
  <c r="O535" i="3" s="1"/>
  <c r="X535" i="3" a="1"/>
  <c r="X535" i="3" s="1"/>
  <c r="AI535" i="3"/>
  <c r="AT535" i="3"/>
  <c r="F535" i="3"/>
  <c r="Q535" i="3" a="1"/>
  <c r="Q535" i="3" s="1"/>
  <c r="Y535" i="3"/>
  <c r="AK535" i="3"/>
  <c r="AH535" i="3"/>
  <c r="AJ535" i="3"/>
  <c r="AS535" i="3"/>
  <c r="AU535" i="3"/>
  <c r="N535" i="3"/>
  <c r="P535" i="3"/>
  <c r="W535" i="3"/>
  <c r="O530" i="3" a="1"/>
  <c r="O530" i="3" s="1"/>
  <c r="X530" i="3" a="1"/>
  <c r="X530" i="3" s="1"/>
  <c r="AI530" i="3"/>
  <c r="AT530" i="3"/>
  <c r="Y530" i="3"/>
  <c r="AJ530" i="3"/>
  <c r="AU530" i="3"/>
  <c r="F530" i="3"/>
  <c r="P530" i="3"/>
  <c r="Z530" i="3" a="1"/>
  <c r="Z530" i="3" s="1"/>
  <c r="AK530" i="3"/>
  <c r="G530" i="3" a="1"/>
  <c r="G530" i="3" s="1"/>
  <c r="Q530" i="3" a="1"/>
  <c r="Q530" i="3" s="1"/>
  <c r="AA530" i="3"/>
  <c r="AL530" i="3"/>
  <c r="H530" i="3"/>
  <c r="R530" i="3"/>
  <c r="AB530" i="3"/>
  <c r="AM530" i="3"/>
  <c r="I530" i="3" a="1"/>
  <c r="I530" i="3" s="1"/>
  <c r="S530" i="3" a="1"/>
  <c r="S530" i="3" s="1"/>
  <c r="AC530" i="3"/>
  <c r="AN530" i="3"/>
  <c r="J530" i="3"/>
  <c r="AO530" i="3"/>
  <c r="K530" i="3"/>
  <c r="T530" i="3"/>
  <c r="AP530" i="3" a="1"/>
  <c r="AP530" i="3" s="1"/>
  <c r="L530" i="3"/>
  <c r="U530" i="3"/>
  <c r="M530" i="3" a="1"/>
  <c r="M530" i="3" s="1"/>
  <c r="V530" i="3" a="1"/>
  <c r="V530" i="3" s="1"/>
  <c r="AF530" i="3"/>
  <c r="AQ530" i="3"/>
  <c r="AG530" i="3"/>
  <c r="AR530" i="3"/>
  <c r="N530" i="3"/>
  <c r="W530" i="3"/>
  <c r="AH530" i="3"/>
  <c r="AS530" i="3"/>
  <c r="L521" i="3"/>
  <c r="W521" i="3"/>
  <c r="AH521" i="3"/>
  <c r="AT521" i="3"/>
  <c r="M521" i="3" a="1"/>
  <c r="M521" i="3" s="1"/>
  <c r="X521" i="3" a="1"/>
  <c r="X521" i="3" s="1"/>
  <c r="AI521" i="3"/>
  <c r="AU521" i="3"/>
  <c r="N521" i="3"/>
  <c r="Y521" i="3"/>
  <c r="AJ521" i="3"/>
  <c r="O521" i="3" a="1"/>
  <c r="O521" i="3" s="1"/>
  <c r="Z521" i="3" a="1"/>
  <c r="Z521" i="3" s="1"/>
  <c r="AK521" i="3"/>
  <c r="P521" i="3"/>
  <c r="AL521" i="3"/>
  <c r="F521" i="3"/>
  <c r="Q521" i="3" a="1"/>
  <c r="Q521" i="3" s="1"/>
  <c r="AA521" i="3"/>
  <c r="AM521" i="3"/>
  <c r="G521" i="3" a="1"/>
  <c r="G521" i="3" s="1"/>
  <c r="R521" i="3"/>
  <c r="AB521" i="3"/>
  <c r="AN521" i="3"/>
  <c r="H521" i="3"/>
  <c r="T521" i="3"/>
  <c r="AQ521" i="3"/>
  <c r="K521" i="3"/>
  <c r="V521" i="3" a="1"/>
  <c r="V521" i="3" s="1"/>
  <c r="AG521" i="3"/>
  <c r="AS521" i="3"/>
  <c r="S521" i="3" a="1"/>
  <c r="S521" i="3" s="1"/>
  <c r="U521" i="3"/>
  <c r="AC521" i="3"/>
  <c r="AF521" i="3"/>
  <c r="AO521" i="3"/>
  <c r="AP521" i="3" a="1"/>
  <c r="AP521" i="3" s="1"/>
  <c r="AR521" i="3"/>
  <c r="I521" i="3" a="1"/>
  <c r="I521" i="3" s="1"/>
  <c r="J521" i="3"/>
  <c r="N516" i="3"/>
  <c r="Y516" i="3"/>
  <c r="AK516" i="3"/>
  <c r="O516" i="3" a="1"/>
  <c r="O516" i="3" s="1"/>
  <c r="Z516" i="3" a="1"/>
  <c r="Z516" i="3" s="1"/>
  <c r="AL516" i="3"/>
  <c r="AA516" i="3"/>
  <c r="AM516" i="3"/>
  <c r="P516" i="3"/>
  <c r="AB516" i="3"/>
  <c r="AN516" i="3"/>
  <c r="F516" i="3"/>
  <c r="Q516" i="3" a="1"/>
  <c r="Q516" i="3" s="1"/>
  <c r="AC516" i="3"/>
  <c r="AO516" i="3"/>
  <c r="G516" i="3" a="1"/>
  <c r="G516" i="3" s="1"/>
  <c r="R516" i="3"/>
  <c r="AP516" i="3" a="1"/>
  <c r="AP516" i="3" s="1"/>
  <c r="H516" i="3"/>
  <c r="S516" i="3" a="1"/>
  <c r="S516" i="3" s="1"/>
  <c r="AQ516" i="3"/>
  <c r="I516" i="3" a="1"/>
  <c r="I516" i="3" s="1"/>
  <c r="T516" i="3"/>
  <c r="AF516" i="3"/>
  <c r="AR516" i="3"/>
  <c r="J516" i="3"/>
  <c r="U516" i="3"/>
  <c r="AG516" i="3"/>
  <c r="AS516" i="3"/>
  <c r="K516" i="3"/>
  <c r="V516" i="3" a="1"/>
  <c r="V516" i="3" s="1"/>
  <c r="AH516" i="3"/>
  <c r="AT516" i="3"/>
  <c r="L516" i="3"/>
  <c r="W516" i="3"/>
  <c r="AI516" i="3"/>
  <c r="AU516" i="3"/>
  <c r="M516" i="3" a="1"/>
  <c r="M516" i="3" s="1"/>
  <c r="X516" i="3" a="1"/>
  <c r="X516" i="3" s="1"/>
  <c r="AJ516" i="3"/>
  <c r="Z478" i="3" a="1"/>
  <c r="Z478" i="3" s="1"/>
  <c r="AK478" i="3"/>
  <c r="F478" i="3"/>
  <c r="P478" i="3"/>
  <c r="AA478" i="3"/>
  <c r="AL478" i="3"/>
  <c r="G478" i="3" a="1"/>
  <c r="G478" i="3" s="1"/>
  <c r="Q478" i="3" a="1"/>
  <c r="Q478" i="3" s="1"/>
  <c r="AB478" i="3"/>
  <c r="AM478" i="3"/>
  <c r="H478" i="3"/>
  <c r="R478" i="3"/>
  <c r="AC478" i="3"/>
  <c r="AN478" i="3"/>
  <c r="I478" i="3" a="1"/>
  <c r="I478" i="3" s="1"/>
  <c r="S478" i="3" a="1"/>
  <c r="S478" i="3" s="1"/>
  <c r="AO478" i="3"/>
  <c r="J478" i="3"/>
  <c r="AP478" i="3" a="1"/>
  <c r="AP478" i="3" s="1"/>
  <c r="K478" i="3"/>
  <c r="T478" i="3"/>
  <c r="AQ478" i="3"/>
  <c r="L478" i="3"/>
  <c r="U478" i="3"/>
  <c r="AF478" i="3"/>
  <c r="AR478" i="3"/>
  <c r="M478" i="3" a="1"/>
  <c r="M478" i="3" s="1"/>
  <c r="V478" i="3" a="1"/>
  <c r="V478" i="3" s="1"/>
  <c r="AG478" i="3"/>
  <c r="AS478" i="3"/>
  <c r="W478" i="3"/>
  <c r="AH478" i="3"/>
  <c r="AT478" i="3"/>
  <c r="N478" i="3"/>
  <c r="X478" i="3" a="1"/>
  <c r="X478" i="3" s="1"/>
  <c r="AI478" i="3"/>
  <c r="AU478" i="3"/>
  <c r="O478" i="3" a="1"/>
  <c r="O478" i="3" s="1"/>
  <c r="Y478" i="3"/>
  <c r="AJ478" i="3"/>
  <c r="D452" i="3" a="1"/>
  <c r="D452" i="3" s="1"/>
  <c r="F449" i="3"/>
  <c r="Y449" i="3"/>
  <c r="AI449" i="3"/>
  <c r="AT449" i="3"/>
  <c r="G449" i="3" a="1"/>
  <c r="G449" i="3" s="1"/>
  <c r="P449" i="3"/>
  <c r="Z449" i="3" a="1"/>
  <c r="Z449" i="3" s="1"/>
  <c r="AJ449" i="3"/>
  <c r="AU449" i="3"/>
  <c r="H449" i="3"/>
  <c r="Q449" i="3" a="1"/>
  <c r="Q449" i="3" s="1"/>
  <c r="AK449" i="3"/>
  <c r="I449" i="3" a="1"/>
  <c r="I449" i="3" s="1"/>
  <c r="R449" i="3"/>
  <c r="AA449" i="3"/>
  <c r="AL449" i="3"/>
  <c r="S449" i="3" a="1"/>
  <c r="S449" i="3" s="1"/>
  <c r="AB449" i="3"/>
  <c r="AM449" i="3"/>
  <c r="J449" i="3"/>
  <c r="AC449" i="3"/>
  <c r="AN449" i="3"/>
  <c r="K449" i="3"/>
  <c r="T449" i="3"/>
  <c r="AO449" i="3"/>
  <c r="L449" i="3"/>
  <c r="U449" i="3"/>
  <c r="AP449" i="3" a="1"/>
  <c r="AP449" i="3" s="1"/>
  <c r="M449" i="3" a="1"/>
  <c r="M449" i="3" s="1"/>
  <c r="V449" i="3" a="1"/>
  <c r="V449" i="3" s="1"/>
  <c r="AF449" i="3"/>
  <c r="AQ449" i="3"/>
  <c r="N449" i="3"/>
  <c r="W449" i="3"/>
  <c r="AG449" i="3"/>
  <c r="AR449" i="3"/>
  <c r="O449" i="3" a="1"/>
  <c r="O449" i="3" s="1"/>
  <c r="X449" i="3" a="1"/>
  <c r="X449" i="3" s="1"/>
  <c r="AH449" i="3"/>
  <c r="AS449" i="3"/>
  <c r="F435" i="3"/>
  <c r="G435" i="3" a="1"/>
  <c r="G435" i="3" s="1"/>
  <c r="H435" i="3"/>
  <c r="I435" i="3" a="1"/>
  <c r="I435" i="3" s="1"/>
  <c r="J435" i="3"/>
  <c r="T435" i="3"/>
  <c r="K435" i="3"/>
  <c r="L435" i="3"/>
  <c r="N435" i="3"/>
  <c r="P435" i="3"/>
  <c r="X435" i="3" a="1"/>
  <c r="X435" i="3" s="1"/>
  <c r="AI435" i="3"/>
  <c r="AU435" i="3"/>
  <c r="Y435" i="3"/>
  <c r="AJ435" i="3"/>
  <c r="Z435" i="3" a="1"/>
  <c r="Z435" i="3" s="1"/>
  <c r="AK435" i="3"/>
  <c r="M435" i="3" a="1"/>
  <c r="M435" i="3" s="1"/>
  <c r="AA435" i="3"/>
  <c r="AL435" i="3"/>
  <c r="O435" i="3" a="1"/>
  <c r="O435" i="3" s="1"/>
  <c r="AB435" i="3"/>
  <c r="AM435" i="3"/>
  <c r="Q435" i="3" a="1"/>
  <c r="Q435" i="3" s="1"/>
  <c r="AC435" i="3"/>
  <c r="AN435" i="3"/>
  <c r="AO435" i="3"/>
  <c r="R435" i="3"/>
  <c r="AP435" i="3" a="1"/>
  <c r="AP435" i="3" s="1"/>
  <c r="S435" i="3" a="1"/>
  <c r="S435" i="3" s="1"/>
  <c r="AQ435" i="3"/>
  <c r="U435" i="3"/>
  <c r="AF435" i="3"/>
  <c r="AR435" i="3"/>
  <c r="V435" i="3" a="1"/>
  <c r="V435" i="3" s="1"/>
  <c r="AG435" i="3"/>
  <c r="AS435" i="3"/>
  <c r="W435" i="3"/>
  <c r="AH435" i="3"/>
  <c r="AT435" i="3"/>
  <c r="C420" i="3" a="1"/>
  <c r="C420" i="3" s="1"/>
  <c r="K420" i="3"/>
  <c r="W420" i="3"/>
  <c r="AG420" i="3"/>
  <c r="AS420" i="3"/>
  <c r="L420" i="3"/>
  <c r="X420" i="3" a="1"/>
  <c r="X420" i="3" s="1"/>
  <c r="AH420" i="3"/>
  <c r="AT420" i="3"/>
  <c r="M420" i="3" a="1"/>
  <c r="M420" i="3" s="1"/>
  <c r="AI420" i="3"/>
  <c r="AU420" i="3"/>
  <c r="N420" i="3"/>
  <c r="Y420" i="3"/>
  <c r="AJ420" i="3"/>
  <c r="O420" i="3" a="1"/>
  <c r="O420" i="3" s="1"/>
  <c r="Z420" i="3" a="1"/>
  <c r="Z420" i="3" s="1"/>
  <c r="AK420" i="3"/>
  <c r="F420" i="3"/>
  <c r="P420" i="3"/>
  <c r="AL420" i="3"/>
  <c r="G420" i="3" a="1"/>
  <c r="G420" i="3" s="1"/>
  <c r="Q420" i="3" a="1"/>
  <c r="Q420" i="3" s="1"/>
  <c r="AA420" i="3"/>
  <c r="AM420" i="3"/>
  <c r="R420" i="3"/>
  <c r="AB420" i="3"/>
  <c r="AN420" i="3"/>
  <c r="H420" i="3"/>
  <c r="S420" i="3" a="1"/>
  <c r="S420" i="3" s="1"/>
  <c r="AC420" i="3"/>
  <c r="AO420" i="3"/>
  <c r="I420" i="3" a="1"/>
  <c r="I420" i="3" s="1"/>
  <c r="T420" i="3"/>
  <c r="AP420" i="3" a="1"/>
  <c r="AP420" i="3" s="1"/>
  <c r="U420" i="3"/>
  <c r="AQ420" i="3"/>
  <c r="J420" i="3"/>
  <c r="V420" i="3" a="1"/>
  <c r="V420" i="3" s="1"/>
  <c r="AF420" i="3"/>
  <c r="AR420" i="3"/>
  <c r="D415" i="3" a="1"/>
  <c r="D415" i="3" s="1"/>
  <c r="V415" i="3" a="1"/>
  <c r="V415" i="3" s="1"/>
  <c r="AG415" i="3"/>
  <c r="AS415" i="3"/>
  <c r="N415" i="3"/>
  <c r="W415" i="3"/>
  <c r="AH415" i="3"/>
  <c r="AT415" i="3"/>
  <c r="O415" i="3" a="1"/>
  <c r="O415" i="3" s="1"/>
  <c r="X415" i="3" a="1"/>
  <c r="X415" i="3" s="1"/>
  <c r="AI415" i="3"/>
  <c r="AU415" i="3"/>
  <c r="Y415" i="3"/>
  <c r="AJ415" i="3"/>
  <c r="F415" i="3"/>
  <c r="P415" i="3"/>
  <c r="Z415" i="3" a="1"/>
  <c r="Z415" i="3" s="1"/>
  <c r="AK415" i="3"/>
  <c r="G415" i="3" a="1"/>
  <c r="G415" i="3" s="1"/>
  <c r="Q415" i="3" a="1"/>
  <c r="Q415" i="3" s="1"/>
  <c r="AA415" i="3"/>
  <c r="AL415" i="3"/>
  <c r="H415" i="3"/>
  <c r="AB415" i="3"/>
  <c r="AM415" i="3"/>
  <c r="I415" i="3" a="1"/>
  <c r="I415" i="3" s="1"/>
  <c r="R415" i="3"/>
  <c r="AC415" i="3"/>
  <c r="AN415" i="3"/>
  <c r="J415" i="3"/>
  <c r="S415" i="3" a="1"/>
  <c r="S415" i="3" s="1"/>
  <c r="AO415" i="3"/>
  <c r="K415" i="3"/>
  <c r="AP415" i="3" a="1"/>
  <c r="AP415" i="3" s="1"/>
  <c r="L415" i="3"/>
  <c r="T415" i="3"/>
  <c r="AQ415" i="3"/>
  <c r="M415" i="3" a="1"/>
  <c r="M415" i="3" s="1"/>
  <c r="U415" i="3"/>
  <c r="AF415" i="3"/>
  <c r="AR415" i="3"/>
  <c r="G405" i="3" a="1"/>
  <c r="G405" i="3" s="1"/>
  <c r="Q405" i="3" a="1"/>
  <c r="Q405" i="3" s="1"/>
  <c r="AA405" i="3"/>
  <c r="AM405" i="3"/>
  <c r="H405" i="3"/>
  <c r="R405" i="3"/>
  <c r="AB405" i="3"/>
  <c r="AN405" i="3"/>
  <c r="AP405" i="3" a="1"/>
  <c r="AP405" i="3" s="1"/>
  <c r="J405" i="3"/>
  <c r="T405" i="3"/>
  <c r="AQ405" i="3"/>
  <c r="K405" i="3"/>
  <c r="U405" i="3"/>
  <c r="AF405" i="3"/>
  <c r="AR405" i="3"/>
  <c r="L405" i="3"/>
  <c r="V405" i="3" a="1"/>
  <c r="V405" i="3" s="1"/>
  <c r="AG405" i="3"/>
  <c r="AS405" i="3"/>
  <c r="M405" i="3" a="1"/>
  <c r="M405" i="3" s="1"/>
  <c r="W405" i="3"/>
  <c r="AH405" i="3"/>
  <c r="AT405" i="3"/>
  <c r="N405" i="3"/>
  <c r="X405" i="3" a="1"/>
  <c r="X405" i="3" s="1"/>
  <c r="AI405" i="3"/>
  <c r="AU405" i="3"/>
  <c r="O405" i="3" a="1"/>
  <c r="O405" i="3" s="1"/>
  <c r="Y405" i="3"/>
  <c r="AJ405" i="3"/>
  <c r="Z405" i="3" a="1"/>
  <c r="Z405" i="3" s="1"/>
  <c r="AK405" i="3"/>
  <c r="F405" i="3"/>
  <c r="P405" i="3"/>
  <c r="AL405" i="3"/>
  <c r="I405" i="3" a="1"/>
  <c r="I405" i="3" s="1"/>
  <c r="S405" i="3" a="1"/>
  <c r="S405" i="3" s="1"/>
  <c r="AC405" i="3"/>
  <c r="AO405" i="3"/>
  <c r="M365" i="3" a="1"/>
  <c r="M365" i="3" s="1"/>
  <c r="W365" i="3"/>
  <c r="AF365" i="3"/>
  <c r="AR365" i="3"/>
  <c r="X365" i="3" a="1"/>
  <c r="X365" i="3" s="1"/>
  <c r="AG365" i="3"/>
  <c r="AS365" i="3"/>
  <c r="N365" i="3"/>
  <c r="AH365" i="3"/>
  <c r="AT365" i="3"/>
  <c r="F365" i="3"/>
  <c r="O365" i="3" a="1"/>
  <c r="O365" i="3" s="1"/>
  <c r="Y365" i="3"/>
  <c r="AI365" i="3"/>
  <c r="AU365" i="3"/>
  <c r="G365" i="3" a="1"/>
  <c r="G365" i="3" s="1"/>
  <c r="P365" i="3"/>
  <c r="Z365" i="3" a="1"/>
  <c r="Z365" i="3" s="1"/>
  <c r="AJ365" i="3"/>
  <c r="Q365" i="3" a="1"/>
  <c r="Q365" i="3" s="1"/>
  <c r="AK365" i="3"/>
  <c r="H365" i="3"/>
  <c r="R365" i="3"/>
  <c r="AA365" i="3"/>
  <c r="AL365" i="3"/>
  <c r="I365" i="3" a="1"/>
  <c r="I365" i="3" s="1"/>
  <c r="S365" i="3" a="1"/>
  <c r="S365" i="3" s="1"/>
  <c r="AB365" i="3"/>
  <c r="AM365" i="3"/>
  <c r="AC365" i="3"/>
  <c r="AN365" i="3"/>
  <c r="J365" i="3"/>
  <c r="T365" i="3"/>
  <c r="AO365" i="3"/>
  <c r="K365" i="3"/>
  <c r="U365" i="3"/>
  <c r="AP365" i="3" a="1"/>
  <c r="AP365" i="3" s="1"/>
  <c r="L365" i="3"/>
  <c r="V365" i="3" a="1"/>
  <c r="V365" i="3" s="1"/>
  <c r="AQ365" i="3"/>
  <c r="L359" i="3"/>
  <c r="V359" i="3" a="1"/>
  <c r="V359" i="3" s="1"/>
  <c r="AF359" i="3"/>
  <c r="AQ359" i="3"/>
  <c r="M359" i="3" a="1"/>
  <c r="M359" i="3" s="1"/>
  <c r="AG359" i="3"/>
  <c r="AR359" i="3"/>
  <c r="N359" i="3"/>
  <c r="W359" i="3"/>
  <c r="AH359" i="3"/>
  <c r="AS359" i="3"/>
  <c r="O359" i="3" a="1"/>
  <c r="O359" i="3" s="1"/>
  <c r="X359" i="3" a="1"/>
  <c r="X359" i="3" s="1"/>
  <c r="AI359" i="3"/>
  <c r="AT359" i="3"/>
  <c r="AJ359" i="3"/>
  <c r="AU359" i="3"/>
  <c r="H359" i="3"/>
  <c r="R359" i="3"/>
  <c r="AB359" i="3"/>
  <c r="AN359" i="3"/>
  <c r="I359" i="3" a="1"/>
  <c r="I359" i="3" s="1"/>
  <c r="S359" i="3" a="1"/>
  <c r="S359" i="3" s="1"/>
  <c r="AC359" i="3"/>
  <c r="AO359" i="3"/>
  <c r="K359" i="3"/>
  <c r="U359" i="3"/>
  <c r="AM359" i="3"/>
  <c r="J359" i="3"/>
  <c r="AP359" i="3" a="1"/>
  <c r="AP359" i="3" s="1"/>
  <c r="P359" i="3"/>
  <c r="Q359" i="3" a="1"/>
  <c r="Q359" i="3" s="1"/>
  <c r="T359" i="3"/>
  <c r="Y359" i="3"/>
  <c r="Z359" i="3" a="1"/>
  <c r="Z359" i="3" s="1"/>
  <c r="AA359" i="3"/>
  <c r="F359" i="3"/>
  <c r="AK359" i="3"/>
  <c r="G359" i="3" a="1"/>
  <c r="G359" i="3" s="1"/>
  <c r="AL359" i="3"/>
  <c r="D349" i="3" a="1"/>
  <c r="D349" i="3" s="1"/>
  <c r="J349" i="3"/>
  <c r="S349" i="3" a="1"/>
  <c r="S349" i="3" s="1"/>
  <c r="AO349" i="3"/>
  <c r="K349" i="3"/>
  <c r="T349" i="3"/>
  <c r="AP349" i="3" a="1"/>
  <c r="AP349" i="3" s="1"/>
  <c r="L349" i="3"/>
  <c r="U349" i="3"/>
  <c r="M349" i="3" a="1"/>
  <c r="M349" i="3" s="1"/>
  <c r="V349" i="3" a="1"/>
  <c r="V349" i="3" s="1"/>
  <c r="AF349" i="3"/>
  <c r="AQ349" i="3"/>
  <c r="AG349" i="3"/>
  <c r="AR349" i="3"/>
  <c r="N349" i="3"/>
  <c r="W349" i="3"/>
  <c r="AH349" i="3"/>
  <c r="AS349" i="3"/>
  <c r="Y349" i="3"/>
  <c r="AJ349" i="3"/>
  <c r="AU349" i="3"/>
  <c r="F349" i="3"/>
  <c r="P349" i="3"/>
  <c r="Z349" i="3" a="1"/>
  <c r="Z349" i="3" s="1"/>
  <c r="AK349" i="3"/>
  <c r="G349" i="3" a="1"/>
  <c r="G349" i="3" s="1"/>
  <c r="Q349" i="3" a="1"/>
  <c r="Q349" i="3" s="1"/>
  <c r="AA349" i="3"/>
  <c r="AL349" i="3"/>
  <c r="H349" i="3"/>
  <c r="AB349" i="3"/>
  <c r="AM349" i="3"/>
  <c r="I349" i="3" a="1"/>
  <c r="I349" i="3" s="1"/>
  <c r="R349" i="3"/>
  <c r="AC349" i="3"/>
  <c r="AN349" i="3"/>
  <c r="O349" i="3" a="1"/>
  <c r="O349" i="3" s="1"/>
  <c r="X349" i="3" a="1"/>
  <c r="X349" i="3" s="1"/>
  <c r="AI349" i="3"/>
  <c r="AT349" i="3"/>
  <c r="Q341" i="3" a="1"/>
  <c r="Q341" i="3" s="1"/>
  <c r="AK341" i="3"/>
  <c r="H341" i="3"/>
  <c r="R341" i="3"/>
  <c r="AA341" i="3"/>
  <c r="AL341" i="3"/>
  <c r="I341" i="3" a="1"/>
  <c r="I341" i="3" s="1"/>
  <c r="S341" i="3" a="1"/>
  <c r="S341" i="3" s="1"/>
  <c r="AB341" i="3"/>
  <c r="AM341" i="3"/>
  <c r="AC341" i="3"/>
  <c r="AN341" i="3"/>
  <c r="J341" i="3"/>
  <c r="T341" i="3"/>
  <c r="AO341" i="3"/>
  <c r="K341" i="3"/>
  <c r="U341" i="3"/>
  <c r="AP341" i="3" a="1"/>
  <c r="AP341" i="3" s="1"/>
  <c r="L341" i="3"/>
  <c r="V341" i="3" a="1"/>
  <c r="V341" i="3" s="1"/>
  <c r="AQ341" i="3"/>
  <c r="M341" i="3" a="1"/>
  <c r="M341" i="3" s="1"/>
  <c r="W341" i="3"/>
  <c r="AF341" i="3"/>
  <c r="AR341" i="3"/>
  <c r="X341" i="3" a="1"/>
  <c r="X341" i="3" s="1"/>
  <c r="AG341" i="3"/>
  <c r="AS341" i="3"/>
  <c r="N341" i="3"/>
  <c r="AH341" i="3"/>
  <c r="AT341" i="3"/>
  <c r="F341" i="3"/>
  <c r="O341" i="3" a="1"/>
  <c r="O341" i="3" s="1"/>
  <c r="Y341" i="3"/>
  <c r="AI341" i="3"/>
  <c r="AU341" i="3"/>
  <c r="G341" i="3" a="1"/>
  <c r="G341" i="3" s="1"/>
  <c r="P341" i="3"/>
  <c r="Z341" i="3" a="1"/>
  <c r="Z341" i="3" s="1"/>
  <c r="AJ341" i="3"/>
  <c r="I317" i="3" a="1"/>
  <c r="I317" i="3" s="1"/>
  <c r="S317" i="3" a="1"/>
  <c r="S317" i="3" s="1"/>
  <c r="AB317" i="3"/>
  <c r="AN317" i="3"/>
  <c r="AC317" i="3"/>
  <c r="AO317" i="3"/>
  <c r="J317" i="3"/>
  <c r="T317" i="3"/>
  <c r="AP317" i="3" a="1"/>
  <c r="AP317" i="3" s="1"/>
  <c r="K317" i="3"/>
  <c r="U317" i="3"/>
  <c r="L317" i="3"/>
  <c r="V317" i="3" a="1"/>
  <c r="V317" i="3" s="1"/>
  <c r="AF317" i="3"/>
  <c r="AQ317" i="3"/>
  <c r="M317" i="3" a="1"/>
  <c r="M317" i="3" s="1"/>
  <c r="AG317" i="3"/>
  <c r="AR317" i="3"/>
  <c r="N317" i="3"/>
  <c r="W317" i="3"/>
  <c r="AH317" i="3"/>
  <c r="AS317" i="3"/>
  <c r="O317" i="3" a="1"/>
  <c r="O317" i="3" s="1"/>
  <c r="X317" i="3" a="1"/>
  <c r="X317" i="3" s="1"/>
  <c r="AI317" i="3"/>
  <c r="AT317" i="3"/>
  <c r="Y317" i="3"/>
  <c r="AJ317" i="3"/>
  <c r="AU317" i="3"/>
  <c r="F317" i="3"/>
  <c r="P317" i="3"/>
  <c r="Z317" i="3" a="1"/>
  <c r="Z317" i="3" s="1"/>
  <c r="AK317" i="3"/>
  <c r="G317" i="3" a="1"/>
  <c r="G317" i="3" s="1"/>
  <c r="Q317" i="3" a="1"/>
  <c r="Q317" i="3" s="1"/>
  <c r="AL317" i="3"/>
  <c r="H317" i="3"/>
  <c r="R317" i="3"/>
  <c r="AA317" i="3"/>
  <c r="AM317" i="3"/>
  <c r="I313" i="3" a="1"/>
  <c r="I313" i="3" s="1"/>
  <c r="S313" i="3" a="1"/>
  <c r="S313" i="3" s="1"/>
  <c r="AC313" i="3"/>
  <c r="AO313" i="3"/>
  <c r="J313" i="3"/>
  <c r="AP313" i="3" a="1"/>
  <c r="AP313" i="3" s="1"/>
  <c r="K313" i="3"/>
  <c r="T313" i="3"/>
  <c r="AQ313" i="3"/>
  <c r="L313" i="3"/>
  <c r="U313" i="3"/>
  <c r="AF313" i="3"/>
  <c r="AR313" i="3"/>
  <c r="M313" i="3" a="1"/>
  <c r="M313" i="3" s="1"/>
  <c r="V313" i="3" a="1"/>
  <c r="V313" i="3" s="1"/>
  <c r="AG313" i="3"/>
  <c r="AS313" i="3"/>
  <c r="N313" i="3"/>
  <c r="W313" i="3"/>
  <c r="AH313" i="3"/>
  <c r="AT313" i="3"/>
  <c r="O313" i="3" a="1"/>
  <c r="O313" i="3" s="1"/>
  <c r="X313" i="3" a="1"/>
  <c r="X313" i="3" s="1"/>
  <c r="AI313" i="3"/>
  <c r="AU313" i="3"/>
  <c r="AJ313" i="3"/>
  <c r="F313" i="3"/>
  <c r="P313" i="3"/>
  <c r="Y313" i="3"/>
  <c r="AK313" i="3"/>
  <c r="G313" i="3" a="1"/>
  <c r="G313" i="3" s="1"/>
  <c r="Q313" i="3" a="1"/>
  <c r="Q313" i="3" s="1"/>
  <c r="Z313" i="3" a="1"/>
  <c r="Z313" i="3" s="1"/>
  <c r="AL313" i="3"/>
  <c r="AA313" i="3"/>
  <c r="AM313" i="3"/>
  <c r="H313" i="3"/>
  <c r="R313" i="3"/>
  <c r="AB313" i="3"/>
  <c r="AN313" i="3"/>
  <c r="M298" i="3" a="1"/>
  <c r="M298" i="3" s="1"/>
  <c r="V298" i="3" a="1"/>
  <c r="V298" i="3" s="1"/>
  <c r="AF298" i="3"/>
  <c r="AQ298" i="3"/>
  <c r="AG298" i="3"/>
  <c r="AR298" i="3"/>
  <c r="N298" i="3"/>
  <c r="W298" i="3"/>
  <c r="AH298" i="3"/>
  <c r="AS298" i="3"/>
  <c r="O298" i="3" a="1"/>
  <c r="O298" i="3" s="1"/>
  <c r="X298" i="3" a="1"/>
  <c r="X298" i="3" s="1"/>
  <c r="AI298" i="3"/>
  <c r="AT298" i="3"/>
  <c r="Y298" i="3"/>
  <c r="AJ298" i="3"/>
  <c r="AU298" i="3"/>
  <c r="F298" i="3"/>
  <c r="P298" i="3"/>
  <c r="Z298" i="3" a="1"/>
  <c r="Z298" i="3" s="1"/>
  <c r="AK298" i="3"/>
  <c r="G298" i="3" a="1"/>
  <c r="G298" i="3" s="1"/>
  <c r="Q298" i="3" a="1"/>
  <c r="Q298" i="3" s="1"/>
  <c r="AA298" i="3"/>
  <c r="AL298" i="3"/>
  <c r="H298" i="3"/>
  <c r="R298" i="3"/>
  <c r="AB298" i="3"/>
  <c r="AM298" i="3"/>
  <c r="I298" i="3" a="1"/>
  <c r="I298" i="3" s="1"/>
  <c r="S298" i="3" a="1"/>
  <c r="S298" i="3" s="1"/>
  <c r="AC298" i="3"/>
  <c r="AN298" i="3"/>
  <c r="J298" i="3"/>
  <c r="AO298" i="3"/>
  <c r="K298" i="3"/>
  <c r="T298" i="3"/>
  <c r="AP298" i="3" a="1"/>
  <c r="AP298" i="3" s="1"/>
  <c r="L298" i="3"/>
  <c r="U298" i="3"/>
  <c r="E293" i="3" a="1"/>
  <c r="E293" i="3" s="1"/>
  <c r="N293" i="3"/>
  <c r="W293" i="3"/>
  <c r="AG293" i="3"/>
  <c r="AR293" i="3"/>
  <c r="O293" i="3" a="1"/>
  <c r="O293" i="3" s="1"/>
  <c r="X293" i="3" a="1"/>
  <c r="X293" i="3" s="1"/>
  <c r="AH293" i="3"/>
  <c r="AS293" i="3"/>
  <c r="F293" i="3"/>
  <c r="P293" i="3"/>
  <c r="AI293" i="3"/>
  <c r="AT293" i="3"/>
  <c r="G293" i="3" a="1"/>
  <c r="G293" i="3" s="1"/>
  <c r="Q293" i="3" a="1"/>
  <c r="Q293" i="3" s="1"/>
  <c r="Y293" i="3"/>
  <c r="AJ293" i="3"/>
  <c r="AU293" i="3"/>
  <c r="Z293" i="3" a="1"/>
  <c r="Z293" i="3" s="1"/>
  <c r="AK293" i="3"/>
  <c r="H293" i="3"/>
  <c r="R293" i="3"/>
  <c r="AA293" i="3"/>
  <c r="AL293" i="3"/>
  <c r="I293" i="3" a="1"/>
  <c r="I293" i="3" s="1"/>
  <c r="S293" i="3" a="1"/>
  <c r="S293" i="3" s="1"/>
  <c r="AB293" i="3"/>
  <c r="AM293" i="3"/>
  <c r="J293" i="3"/>
  <c r="AC293" i="3"/>
  <c r="AN293" i="3"/>
  <c r="K293" i="3"/>
  <c r="T293" i="3"/>
  <c r="AO293" i="3"/>
  <c r="L293" i="3"/>
  <c r="U293" i="3"/>
  <c r="AP293" i="3" a="1"/>
  <c r="AP293" i="3" s="1"/>
  <c r="M293" i="3" a="1"/>
  <c r="M293" i="3" s="1"/>
  <c r="V293" i="3" a="1"/>
  <c r="V293" i="3" s="1"/>
  <c r="AF293" i="3"/>
  <c r="AQ293" i="3"/>
  <c r="AB282" i="3"/>
  <c r="AM282" i="3"/>
  <c r="J282" i="3"/>
  <c r="T282" i="3"/>
  <c r="AC282" i="3"/>
  <c r="AN282" i="3"/>
  <c r="K282" i="3"/>
  <c r="U282" i="3"/>
  <c r="AO282" i="3"/>
  <c r="L282" i="3"/>
  <c r="V282" i="3" a="1"/>
  <c r="V282" i="3" s="1"/>
  <c r="AP282" i="3" a="1"/>
  <c r="AP282" i="3" s="1"/>
  <c r="M282" i="3" a="1"/>
  <c r="M282" i="3" s="1"/>
  <c r="W282" i="3"/>
  <c r="AF282" i="3"/>
  <c r="AQ282" i="3"/>
  <c r="N282" i="3"/>
  <c r="X282" i="3" a="1"/>
  <c r="X282" i="3" s="1"/>
  <c r="AG282" i="3"/>
  <c r="AR282" i="3"/>
  <c r="F282" i="3"/>
  <c r="O282" i="3" a="1"/>
  <c r="O282" i="3" s="1"/>
  <c r="AH282" i="3"/>
  <c r="AS282" i="3"/>
  <c r="G282" i="3" a="1"/>
  <c r="G282" i="3" s="1"/>
  <c r="P282" i="3"/>
  <c r="Y282" i="3"/>
  <c r="AI282" i="3"/>
  <c r="AT282" i="3"/>
  <c r="Q282" i="3" a="1"/>
  <c r="Q282" i="3" s="1"/>
  <c r="Z282" i="3" a="1"/>
  <c r="Z282" i="3" s="1"/>
  <c r="AJ282" i="3"/>
  <c r="AU282" i="3"/>
  <c r="H282" i="3"/>
  <c r="R282" i="3"/>
  <c r="AK282" i="3"/>
  <c r="I282" i="3" a="1"/>
  <c r="I282" i="3" s="1"/>
  <c r="S282" i="3" a="1"/>
  <c r="S282" i="3" s="1"/>
  <c r="AA282" i="3"/>
  <c r="AL282" i="3"/>
  <c r="D273" i="3" a="1"/>
  <c r="D273" i="3" s="1"/>
  <c r="F273" i="3"/>
  <c r="Q273" i="3" a="1"/>
  <c r="Q273" i="3" s="1"/>
  <c r="Y273" i="3"/>
  <c r="AK273" i="3"/>
  <c r="G273" i="3" a="1"/>
  <c r="G273" i="3" s="1"/>
  <c r="Z273" i="3" a="1"/>
  <c r="Z273" i="3" s="1"/>
  <c r="AL273" i="3"/>
  <c r="R273" i="3"/>
  <c r="AA273" i="3"/>
  <c r="AM273" i="3"/>
  <c r="H273" i="3"/>
  <c r="S273" i="3" a="1"/>
  <c r="S273" i="3" s="1"/>
  <c r="AB273" i="3"/>
  <c r="AN273" i="3"/>
  <c r="I273" i="3" a="1"/>
  <c r="I273" i="3" s="1"/>
  <c r="AC273" i="3"/>
  <c r="AO273" i="3"/>
  <c r="J273" i="3"/>
  <c r="T273" i="3"/>
  <c r="AP273" i="3" a="1"/>
  <c r="AP273" i="3" s="1"/>
  <c r="K273" i="3"/>
  <c r="U273" i="3"/>
  <c r="L273" i="3"/>
  <c r="V273" i="3" a="1"/>
  <c r="V273" i="3" s="1"/>
  <c r="AF273" i="3"/>
  <c r="AQ273" i="3"/>
  <c r="M273" i="3" a="1"/>
  <c r="M273" i="3" s="1"/>
  <c r="AG273" i="3"/>
  <c r="AR273" i="3"/>
  <c r="N273" i="3"/>
  <c r="W273" i="3"/>
  <c r="AH273" i="3"/>
  <c r="AS273" i="3"/>
  <c r="O273" i="3" a="1"/>
  <c r="O273" i="3" s="1"/>
  <c r="X273" i="3" a="1"/>
  <c r="X273" i="3" s="1"/>
  <c r="AI273" i="3"/>
  <c r="AT273" i="3"/>
  <c r="P273" i="3"/>
  <c r="AJ273" i="3"/>
  <c r="AU273" i="3"/>
  <c r="D246" i="3" a="1"/>
  <c r="D246" i="3" s="1"/>
  <c r="O246" i="3" a="1"/>
  <c r="O246" i="3" s="1"/>
  <c r="AI246" i="3"/>
  <c r="AT246" i="3"/>
  <c r="F246" i="3"/>
  <c r="P246" i="3"/>
  <c r="Y246" i="3"/>
  <c r="AJ246" i="3"/>
  <c r="AU246" i="3"/>
  <c r="G246" i="3" a="1"/>
  <c r="G246" i="3" s="1"/>
  <c r="Q246" i="3" a="1"/>
  <c r="Q246" i="3" s="1"/>
  <c r="Z246" i="3" a="1"/>
  <c r="Z246" i="3" s="1"/>
  <c r="AK246" i="3"/>
  <c r="R246" i="3"/>
  <c r="AA246" i="3"/>
  <c r="AL246" i="3"/>
  <c r="H246" i="3"/>
  <c r="S246" i="3" a="1"/>
  <c r="S246" i="3" s="1"/>
  <c r="AB246" i="3"/>
  <c r="AM246" i="3"/>
  <c r="I246" i="3" a="1"/>
  <c r="I246" i="3" s="1"/>
  <c r="AC246" i="3"/>
  <c r="AN246" i="3"/>
  <c r="J246" i="3"/>
  <c r="T246" i="3"/>
  <c r="AO246" i="3"/>
  <c r="L246" i="3"/>
  <c r="V246" i="3" a="1"/>
  <c r="V246" i="3" s="1"/>
  <c r="M246" i="3" a="1"/>
  <c r="M246" i="3" s="1"/>
  <c r="AF246" i="3"/>
  <c r="AQ246" i="3"/>
  <c r="N246" i="3"/>
  <c r="X246" i="3" a="1"/>
  <c r="X246" i="3" s="1"/>
  <c r="AH246" i="3"/>
  <c r="AS246" i="3"/>
  <c r="U246" i="3"/>
  <c r="W246" i="3"/>
  <c r="AG246" i="3"/>
  <c r="AP246" i="3" a="1"/>
  <c r="AP246" i="3" s="1"/>
  <c r="AR246" i="3"/>
  <c r="K246" i="3"/>
  <c r="N241" i="3"/>
  <c r="W241" i="3"/>
  <c r="AI241" i="3"/>
  <c r="AT241" i="3"/>
  <c r="O241" i="3" a="1"/>
  <c r="O241" i="3" s="1"/>
  <c r="X241" i="3" a="1"/>
  <c r="X241" i="3" s="1"/>
  <c r="AJ241" i="3"/>
  <c r="AU241" i="3"/>
  <c r="Y241" i="3"/>
  <c r="AK241" i="3"/>
  <c r="P241" i="3"/>
  <c r="Z241" i="3" a="1"/>
  <c r="Z241" i="3" s="1"/>
  <c r="AL241" i="3"/>
  <c r="F241" i="3"/>
  <c r="Q241" i="3" a="1"/>
  <c r="Q241" i="3" s="1"/>
  <c r="AA241" i="3"/>
  <c r="AM241" i="3"/>
  <c r="G241" i="3" a="1"/>
  <c r="G241" i="3" s="1"/>
  <c r="R241" i="3"/>
  <c r="AB241" i="3"/>
  <c r="AN241" i="3"/>
  <c r="H241" i="3"/>
  <c r="S241" i="3" a="1"/>
  <c r="S241" i="3" s="1"/>
  <c r="AC241" i="3"/>
  <c r="AO241" i="3"/>
  <c r="I241" i="3" a="1"/>
  <c r="I241" i="3" s="1"/>
  <c r="AP241" i="3" a="1"/>
  <c r="AP241" i="3" s="1"/>
  <c r="J241" i="3"/>
  <c r="T241" i="3"/>
  <c r="K241" i="3"/>
  <c r="U241" i="3"/>
  <c r="AF241" i="3"/>
  <c r="AQ241" i="3"/>
  <c r="L241" i="3"/>
  <c r="V241" i="3" a="1"/>
  <c r="V241" i="3" s="1"/>
  <c r="AG241" i="3"/>
  <c r="AR241" i="3"/>
  <c r="M241" i="3" a="1"/>
  <c r="M241" i="3" s="1"/>
  <c r="AH241" i="3"/>
  <c r="AS241" i="3"/>
  <c r="O179" i="2"/>
  <c r="O175" i="2"/>
  <c r="L157" i="2"/>
  <c r="L150" i="2"/>
  <c r="M143" i="2"/>
  <c r="L136" i="2"/>
  <c r="O121" i="2"/>
  <c r="N114" i="2"/>
  <c r="M107" i="2"/>
  <c r="O98" i="2"/>
  <c r="L90" i="2"/>
  <c r="O83" i="2"/>
  <c r="L76" i="2"/>
  <c r="N67" i="2"/>
  <c r="L59" i="2"/>
  <c r="N52" i="2"/>
  <c r="M45" i="2"/>
  <c r="O38" i="2"/>
  <c r="O31" i="2"/>
  <c r="O25" i="2"/>
  <c r="N18" i="2"/>
  <c r="M6" i="2"/>
  <c r="AT36" i="3"/>
  <c r="AI36" i="3"/>
  <c r="X36" i="3" a="1"/>
  <c r="X36" i="3" s="1"/>
  <c r="N36" i="3"/>
  <c r="AV35" i="3"/>
  <c r="AJ35" i="3"/>
  <c r="Z35" i="3" a="1"/>
  <c r="Z35" i="3" s="1"/>
  <c r="P35" i="3"/>
  <c r="G35" i="3" a="1"/>
  <c r="G35" i="3" s="1"/>
  <c r="AN34" i="3"/>
  <c r="AB34" i="3"/>
  <c r="G34" i="3" a="1"/>
  <c r="G34" i="3" s="1"/>
  <c r="AO33" i="3"/>
  <c r="AC33" i="3"/>
  <c r="S33" i="3" a="1"/>
  <c r="S33" i="3" s="1"/>
  <c r="I33" i="3" a="1"/>
  <c r="I33" i="3" s="1"/>
  <c r="AP32" i="3" a="1"/>
  <c r="AP32" i="3" s="1"/>
  <c r="J32" i="3"/>
  <c r="AR31" i="3"/>
  <c r="AF31" i="3"/>
  <c r="U31" i="3"/>
  <c r="K31" i="3"/>
  <c r="AS30" i="3"/>
  <c r="AH30" i="3"/>
  <c r="W30" i="3"/>
  <c r="M30" i="3" a="1"/>
  <c r="M30" i="3" s="1"/>
  <c r="AU29" i="3"/>
  <c r="AI29" i="3"/>
  <c r="X29" i="3" a="1"/>
  <c r="X29" i="3" s="1"/>
  <c r="O29" i="3" a="1"/>
  <c r="O29" i="3" s="1"/>
  <c r="AK28" i="3"/>
  <c r="Z28" i="3" a="1"/>
  <c r="Z28" i="3" s="1"/>
  <c r="AX27" i="3"/>
  <c r="AM27" i="3"/>
  <c r="AA27" i="3"/>
  <c r="Q27" i="3" a="1"/>
  <c r="Q27" i="3" s="1"/>
  <c r="G27" i="3" a="1"/>
  <c r="G27" i="3" s="1"/>
  <c r="M20" i="3" a="1"/>
  <c r="M20" i="3" s="1"/>
  <c r="AM15" i="3"/>
  <c r="M11" i="3" a="1"/>
  <c r="M11" i="3" s="1"/>
  <c r="M9" i="3" a="1"/>
  <c r="M9" i="3" s="1"/>
  <c r="AN7" i="3"/>
  <c r="AX4" i="3"/>
  <c r="AX69" i="3"/>
  <c r="AL69" i="3"/>
  <c r="P69" i="3"/>
  <c r="F69" i="3"/>
  <c r="AN68" i="3"/>
  <c r="AB68" i="3"/>
  <c r="S68" i="3" a="1"/>
  <c r="S68" i="3" s="1"/>
  <c r="I68" i="3" a="1"/>
  <c r="I68" i="3" s="1"/>
  <c r="AQ67" i="3"/>
  <c r="AF67" i="3"/>
  <c r="N67" i="3"/>
  <c r="AK66" i="3"/>
  <c r="Z66" i="3" a="1"/>
  <c r="Z66" i="3" s="1"/>
  <c r="AX65" i="3"/>
  <c r="AM65" i="3"/>
  <c r="AA65" i="3"/>
  <c r="R65" i="3"/>
  <c r="I65" i="3" a="1"/>
  <c r="I65" i="3" s="1"/>
  <c r="AQ64" i="3"/>
  <c r="AF64" i="3"/>
  <c r="N64" i="3"/>
  <c r="AK63" i="3"/>
  <c r="Z63" i="3" a="1"/>
  <c r="Z63" i="3" s="1"/>
  <c r="P63" i="3"/>
  <c r="AP62" i="3" a="1"/>
  <c r="AP62" i="3" s="1"/>
  <c r="V62" i="3" a="1"/>
  <c r="V62" i="3" s="1"/>
  <c r="L62" i="3"/>
  <c r="AU61" i="3"/>
  <c r="AJ61" i="3"/>
  <c r="Z61" i="3" a="1"/>
  <c r="Z61" i="3" s="1"/>
  <c r="Q61" i="3" a="1"/>
  <c r="Q61" i="3" s="1"/>
  <c r="H61" i="3"/>
  <c r="AP60" i="3" a="1"/>
  <c r="AP60" i="3" s="1"/>
  <c r="U60" i="3"/>
  <c r="L60" i="3"/>
  <c r="AU59" i="3"/>
  <c r="AJ59" i="3"/>
  <c r="Z59" i="3" a="1"/>
  <c r="Z59" i="3" s="1"/>
  <c r="P59" i="3"/>
  <c r="AP58" i="3" a="1"/>
  <c r="AP58" i="3" s="1"/>
  <c r="V58" i="3" a="1"/>
  <c r="V58" i="3" s="1"/>
  <c r="M58" i="3" a="1"/>
  <c r="M58" i="3" s="1"/>
  <c r="AU57" i="3"/>
  <c r="AI57" i="3"/>
  <c r="Y57" i="3"/>
  <c r="G57" i="3" a="1"/>
  <c r="G57" i="3" s="1"/>
  <c r="AO56" i="3"/>
  <c r="U56" i="3"/>
  <c r="AS55" i="3"/>
  <c r="Z49" i="3" a="1"/>
  <c r="Z49" i="3" s="1"/>
  <c r="AL46" i="3"/>
  <c r="T41" i="3"/>
  <c r="AF38" i="3"/>
  <c r="AR101" i="3"/>
  <c r="T93" i="3"/>
  <c r="Z90" i="3" a="1"/>
  <c r="Z90" i="3" s="1"/>
  <c r="AH87" i="3"/>
  <c r="AO84" i="3"/>
  <c r="AV81" i="3"/>
  <c r="U73" i="3"/>
  <c r="AC70" i="3"/>
  <c r="AK133" i="3"/>
  <c r="AS130" i="3"/>
  <c r="AP119" i="3" a="1"/>
  <c r="AP119" i="3" s="1"/>
  <c r="Z111" i="3" a="1"/>
  <c r="Z111" i="3" s="1"/>
  <c r="O436" i="3" a="1"/>
  <c r="O436" i="3" s="1"/>
  <c r="X436" i="3" a="1"/>
  <c r="X436" i="3" s="1"/>
  <c r="AH436" i="3"/>
  <c r="AS436" i="3"/>
  <c r="F436" i="3"/>
  <c r="Y436" i="3"/>
  <c r="AI436" i="3"/>
  <c r="AT436" i="3"/>
  <c r="G436" i="3" a="1"/>
  <c r="G436" i="3" s="1"/>
  <c r="P436" i="3"/>
  <c r="Z436" i="3" a="1"/>
  <c r="Z436" i="3" s="1"/>
  <c r="AJ436" i="3"/>
  <c r="AU436" i="3"/>
  <c r="H436" i="3"/>
  <c r="Q436" i="3" a="1"/>
  <c r="Q436" i="3" s="1"/>
  <c r="AK436" i="3"/>
  <c r="I436" i="3" a="1"/>
  <c r="I436" i="3" s="1"/>
  <c r="R436" i="3"/>
  <c r="AA436" i="3"/>
  <c r="AL436" i="3"/>
  <c r="S436" i="3" a="1"/>
  <c r="S436" i="3" s="1"/>
  <c r="AB436" i="3"/>
  <c r="AM436" i="3"/>
  <c r="J436" i="3"/>
  <c r="AC436" i="3"/>
  <c r="AN436" i="3"/>
  <c r="K436" i="3"/>
  <c r="T436" i="3"/>
  <c r="AO436" i="3"/>
  <c r="L436" i="3"/>
  <c r="U436" i="3"/>
  <c r="AP436" i="3" a="1"/>
  <c r="AP436" i="3" s="1"/>
  <c r="M436" i="3" a="1"/>
  <c r="M436" i="3" s="1"/>
  <c r="V436" i="3" a="1"/>
  <c r="V436" i="3" s="1"/>
  <c r="AF436" i="3"/>
  <c r="AQ436" i="3"/>
  <c r="N436" i="3"/>
  <c r="W436" i="3"/>
  <c r="AG436" i="3"/>
  <c r="AR436" i="3"/>
  <c r="K299" i="3"/>
  <c r="T299" i="3"/>
  <c r="AO299" i="3"/>
  <c r="L299" i="3"/>
  <c r="U299" i="3"/>
  <c r="AP299" i="3" a="1"/>
  <c r="AP299" i="3" s="1"/>
  <c r="M299" i="3" a="1"/>
  <c r="M299" i="3" s="1"/>
  <c r="V299" i="3" a="1"/>
  <c r="V299" i="3" s="1"/>
  <c r="AQ299" i="3"/>
  <c r="W299" i="3"/>
  <c r="AF299" i="3"/>
  <c r="AR299" i="3"/>
  <c r="N299" i="3"/>
  <c r="X299" i="3" a="1"/>
  <c r="X299" i="3" s="1"/>
  <c r="AG299" i="3"/>
  <c r="AS299" i="3"/>
  <c r="F299" i="3"/>
  <c r="O299" i="3" a="1"/>
  <c r="O299" i="3" s="1"/>
  <c r="AH299" i="3"/>
  <c r="AT299" i="3"/>
  <c r="G299" i="3" a="1"/>
  <c r="G299" i="3" s="1"/>
  <c r="Y299" i="3"/>
  <c r="AI299" i="3"/>
  <c r="AU299" i="3"/>
  <c r="P299" i="3"/>
  <c r="Z299" i="3" a="1"/>
  <c r="Z299" i="3" s="1"/>
  <c r="AJ299" i="3"/>
  <c r="H299" i="3"/>
  <c r="Q299" i="3" a="1"/>
  <c r="Q299" i="3" s="1"/>
  <c r="AK299" i="3"/>
  <c r="I299" i="3" a="1"/>
  <c r="I299" i="3" s="1"/>
  <c r="AA299" i="3"/>
  <c r="AL299" i="3"/>
  <c r="R299" i="3"/>
  <c r="AB299" i="3"/>
  <c r="AM299" i="3"/>
  <c r="J299" i="3"/>
  <c r="S299" i="3" a="1"/>
  <c r="S299" i="3" s="1"/>
  <c r="AC299" i="3"/>
  <c r="AN299" i="3"/>
  <c r="C260" i="3" a="1"/>
  <c r="C260" i="3" s="1"/>
  <c r="K260" i="3"/>
  <c r="U260" i="3"/>
  <c r="AF260" i="3"/>
  <c r="AR260" i="3"/>
  <c r="L260" i="3"/>
  <c r="V260" i="3" a="1"/>
  <c r="V260" i="3" s="1"/>
  <c r="AG260" i="3"/>
  <c r="AS260" i="3"/>
  <c r="M260" i="3" a="1"/>
  <c r="M260" i="3" s="1"/>
  <c r="W260" i="3"/>
  <c r="AH260" i="3"/>
  <c r="AT260" i="3"/>
  <c r="N260" i="3"/>
  <c r="X260" i="3" a="1"/>
  <c r="X260" i="3" s="1"/>
  <c r="AI260" i="3"/>
  <c r="AU260" i="3"/>
  <c r="O260" i="3" a="1"/>
  <c r="O260" i="3" s="1"/>
  <c r="AJ260" i="3"/>
  <c r="Y260" i="3"/>
  <c r="AK260" i="3"/>
  <c r="F260" i="3"/>
  <c r="P260" i="3"/>
  <c r="Z260" i="3" a="1"/>
  <c r="Z260" i="3" s="1"/>
  <c r="AL260" i="3"/>
  <c r="G260" i="3" a="1"/>
  <c r="G260" i="3" s="1"/>
  <c r="Q260" i="3" a="1"/>
  <c r="Q260" i="3" s="1"/>
  <c r="AA260" i="3"/>
  <c r="AM260" i="3"/>
  <c r="AB260" i="3"/>
  <c r="AN260" i="3"/>
  <c r="H260" i="3"/>
  <c r="R260" i="3"/>
  <c r="AC260" i="3"/>
  <c r="AO260" i="3"/>
  <c r="I260" i="3" a="1"/>
  <c r="I260" i="3" s="1"/>
  <c r="S260" i="3" a="1"/>
  <c r="S260" i="3" s="1"/>
  <c r="AP260" i="3" a="1"/>
  <c r="AP260" i="3" s="1"/>
  <c r="J260" i="3"/>
  <c r="T260" i="3"/>
  <c r="AQ260" i="3"/>
  <c r="O47" i="3" a="1"/>
  <c r="O47" i="3" s="1"/>
  <c r="Y47" i="3"/>
  <c r="AJ47" i="3"/>
  <c r="AV47" i="3"/>
  <c r="F47" i="3"/>
  <c r="Z47" i="3" a="1"/>
  <c r="Z47" i="3" s="1"/>
  <c r="AK47" i="3"/>
  <c r="G47" i="3" a="1"/>
  <c r="G47" i="3" s="1"/>
  <c r="P47" i="3"/>
  <c r="AA47" i="3"/>
  <c r="AL47" i="3"/>
  <c r="AX47" i="3"/>
  <c r="Q47" i="3" a="1"/>
  <c r="Q47" i="3" s="1"/>
  <c r="AB47" i="3"/>
  <c r="AM47" i="3"/>
  <c r="H47" i="3"/>
  <c r="R47" i="3"/>
  <c r="AC47" i="3"/>
  <c r="AN47" i="3"/>
  <c r="I47" i="3" a="1"/>
  <c r="I47" i="3" s="1"/>
  <c r="S47" i="3" a="1"/>
  <c r="S47" i="3" s="1"/>
  <c r="AO47" i="3"/>
  <c r="J47" i="3"/>
  <c r="T47" i="3"/>
  <c r="AP47" i="3" a="1"/>
  <c r="AP47" i="3" s="1"/>
  <c r="K47" i="3"/>
  <c r="U47" i="3"/>
  <c r="AQ47" i="3"/>
  <c r="L47" i="3"/>
  <c r="V47" i="3" a="1"/>
  <c r="V47" i="3" s="1"/>
  <c r="AF47" i="3"/>
  <c r="AR47" i="3"/>
  <c r="M47" i="3" a="1"/>
  <c r="M47" i="3" s="1"/>
  <c r="W47" i="3"/>
  <c r="AG47" i="3"/>
  <c r="AS47" i="3"/>
  <c r="X47" i="3" a="1"/>
  <c r="X47" i="3" s="1"/>
  <c r="AH47" i="3"/>
  <c r="AT47" i="3"/>
  <c r="M125" i="3" a="1"/>
  <c r="M125" i="3" s="1"/>
  <c r="U125" i="3"/>
  <c r="V125" i="3" a="1"/>
  <c r="V125" i="3" s="1"/>
  <c r="AF125" i="3"/>
  <c r="AQ125" i="3"/>
  <c r="N125" i="3"/>
  <c r="AG125" i="3"/>
  <c r="AR125" i="3"/>
  <c r="O125" i="3" a="1"/>
  <c r="O125" i="3" s="1"/>
  <c r="W125" i="3"/>
  <c r="AH125" i="3"/>
  <c r="AS125" i="3"/>
  <c r="X125" i="3" a="1"/>
  <c r="X125" i="3" s="1"/>
  <c r="AI125" i="3"/>
  <c r="AT125" i="3"/>
  <c r="F125" i="3"/>
  <c r="P125" i="3"/>
  <c r="Y125" i="3"/>
  <c r="AJ125" i="3"/>
  <c r="AU125" i="3"/>
  <c r="G125" i="3" a="1"/>
  <c r="G125" i="3" s="1"/>
  <c r="Q125" i="3" a="1"/>
  <c r="Q125" i="3" s="1"/>
  <c r="Z125" i="3" a="1"/>
  <c r="Z125" i="3" s="1"/>
  <c r="AK125" i="3"/>
  <c r="AV125" i="3"/>
  <c r="H125" i="3"/>
  <c r="AA125" i="3"/>
  <c r="AL125" i="3"/>
  <c r="I125" i="3" a="1"/>
  <c r="I125" i="3" s="1"/>
  <c r="R125" i="3"/>
  <c r="AB125" i="3"/>
  <c r="AM125" i="3"/>
  <c r="AX125" i="3"/>
  <c r="J125" i="3"/>
  <c r="S125" i="3" a="1"/>
  <c r="S125" i="3" s="1"/>
  <c r="AC125" i="3"/>
  <c r="AN125" i="3"/>
  <c r="K125" i="3"/>
  <c r="AO125" i="3"/>
  <c r="M54" i="3" a="1"/>
  <c r="M54" i="3" s="1"/>
  <c r="V54" i="3" a="1"/>
  <c r="V54" i="3" s="1"/>
  <c r="AQ54" i="3"/>
  <c r="W54" i="3"/>
  <c r="AF54" i="3"/>
  <c r="AR54" i="3"/>
  <c r="N54" i="3"/>
  <c r="X54" i="3" a="1"/>
  <c r="X54" i="3" s="1"/>
  <c r="AG54" i="3"/>
  <c r="AS54" i="3"/>
  <c r="F54" i="3"/>
  <c r="O54" i="3" a="1"/>
  <c r="O54" i="3" s="1"/>
  <c r="AH54" i="3"/>
  <c r="AT54" i="3"/>
  <c r="G54" i="3" a="1"/>
  <c r="G54" i="3" s="1"/>
  <c r="Y54" i="3"/>
  <c r="AI54" i="3"/>
  <c r="AU54" i="3"/>
  <c r="P54" i="3"/>
  <c r="Z54" i="3" a="1"/>
  <c r="Z54" i="3" s="1"/>
  <c r="AJ54" i="3"/>
  <c r="AV54" i="3"/>
  <c r="H54" i="3"/>
  <c r="Q54" i="3" a="1"/>
  <c r="Q54" i="3" s="1"/>
  <c r="AK54" i="3"/>
  <c r="I54" i="3" a="1"/>
  <c r="I54" i="3" s="1"/>
  <c r="R54" i="3"/>
  <c r="AA54" i="3"/>
  <c r="AL54" i="3"/>
  <c r="AX54" i="3"/>
  <c r="S54" i="3" a="1"/>
  <c r="S54" i="3" s="1"/>
  <c r="AB54" i="3"/>
  <c r="AM54" i="3"/>
  <c r="J54" i="3"/>
  <c r="AC54" i="3"/>
  <c r="AN54" i="3"/>
  <c r="K54" i="3"/>
  <c r="T54" i="3"/>
  <c r="AO54" i="3"/>
  <c r="H114" i="3"/>
  <c r="Q114" i="3" a="1"/>
  <c r="Q114" i="3" s="1"/>
  <c r="AK114" i="3"/>
  <c r="AV114" i="3"/>
  <c r="I114" i="3" a="1"/>
  <c r="I114" i="3" s="1"/>
  <c r="R114" i="3"/>
  <c r="AA114" i="3"/>
  <c r="AL114" i="3"/>
  <c r="S114" i="3" a="1"/>
  <c r="S114" i="3" s="1"/>
  <c r="AB114" i="3"/>
  <c r="AM114" i="3"/>
  <c r="AX114" i="3"/>
  <c r="J114" i="3"/>
  <c r="T114" i="3"/>
  <c r="AC114" i="3"/>
  <c r="AN114" i="3"/>
  <c r="K114" i="3"/>
  <c r="U114" i="3"/>
  <c r="AO114" i="3"/>
  <c r="L114" i="3"/>
  <c r="V114" i="3" a="1"/>
  <c r="V114" i="3" s="1"/>
  <c r="AP114" i="3" a="1"/>
  <c r="AP114" i="3" s="1"/>
  <c r="M114" i="3" a="1"/>
  <c r="M114" i="3" s="1"/>
  <c r="W114" i="3"/>
  <c r="AF114" i="3"/>
  <c r="AQ114" i="3"/>
  <c r="N114" i="3"/>
  <c r="X114" i="3" a="1"/>
  <c r="X114" i="3" s="1"/>
  <c r="AG114" i="3"/>
  <c r="AR114" i="3"/>
  <c r="F114" i="3"/>
  <c r="O114" i="3" a="1"/>
  <c r="O114" i="3" s="1"/>
  <c r="AH114" i="3"/>
  <c r="AS114" i="3"/>
  <c r="G114" i="3" a="1"/>
  <c r="G114" i="3" s="1"/>
  <c r="Y114" i="3"/>
  <c r="AI114" i="3"/>
  <c r="AT114" i="3"/>
  <c r="H150" i="3"/>
  <c r="S150" i="3" a="1"/>
  <c r="S150" i="3" s="1"/>
  <c r="AP150" i="3" a="1"/>
  <c r="AP150" i="3" s="1"/>
  <c r="I150" i="3" a="1"/>
  <c r="I150" i="3" s="1"/>
  <c r="T150" i="3"/>
  <c r="AQ150" i="3"/>
  <c r="J150" i="3"/>
  <c r="U150" i="3"/>
  <c r="AF150" i="3"/>
  <c r="AR150" i="3"/>
  <c r="K150" i="3"/>
  <c r="V150" i="3" a="1"/>
  <c r="V150" i="3" s="1"/>
  <c r="AG150" i="3"/>
  <c r="AS150" i="3"/>
  <c r="L150" i="3"/>
  <c r="W150" i="3"/>
  <c r="AH150" i="3"/>
  <c r="AT150" i="3"/>
  <c r="M150" i="3" a="1"/>
  <c r="M150" i="3" s="1"/>
  <c r="X150" i="3" a="1"/>
  <c r="X150" i="3" s="1"/>
  <c r="AI150" i="3"/>
  <c r="AU150" i="3"/>
  <c r="N150" i="3"/>
  <c r="AJ150" i="3"/>
  <c r="AV150" i="3"/>
  <c r="O150" i="3" a="1"/>
  <c r="O150" i="3" s="1"/>
  <c r="Y150" i="3"/>
  <c r="AK150" i="3"/>
  <c r="P150" i="3"/>
  <c r="Z150" i="3" a="1"/>
  <c r="Z150" i="3" s="1"/>
  <c r="AL150" i="3"/>
  <c r="AX150" i="3"/>
  <c r="Q150" i="3" a="1"/>
  <c r="Q150" i="3" s="1"/>
  <c r="AA150" i="3"/>
  <c r="AM150" i="3"/>
  <c r="F150" i="3"/>
  <c r="AB150" i="3"/>
  <c r="AN150" i="3"/>
  <c r="G150" i="3" a="1"/>
  <c r="G150" i="3" s="1"/>
  <c r="R150" i="3"/>
  <c r="AC150" i="3"/>
  <c r="AO150" i="3"/>
  <c r="G174" i="3" a="1"/>
  <c r="G174" i="3" s="1"/>
  <c r="Q174" i="3" a="1"/>
  <c r="Q174" i="3" s="1"/>
  <c r="AA174" i="3"/>
  <c r="AM174" i="3"/>
  <c r="AB174" i="3"/>
  <c r="AN174" i="3"/>
  <c r="H174" i="3"/>
  <c r="R174" i="3"/>
  <c r="AC174" i="3"/>
  <c r="AO174" i="3"/>
  <c r="I174" i="3" a="1"/>
  <c r="I174" i="3" s="1"/>
  <c r="S174" i="3" a="1"/>
  <c r="S174" i="3" s="1"/>
  <c r="AP174" i="3" a="1"/>
  <c r="AP174" i="3" s="1"/>
  <c r="J174" i="3"/>
  <c r="T174" i="3"/>
  <c r="AQ174" i="3"/>
  <c r="K174" i="3"/>
  <c r="U174" i="3"/>
  <c r="AF174" i="3"/>
  <c r="AR174" i="3"/>
  <c r="L174" i="3"/>
  <c r="V174" i="3" a="1"/>
  <c r="V174" i="3" s="1"/>
  <c r="AG174" i="3"/>
  <c r="AS174" i="3"/>
  <c r="M174" i="3" a="1"/>
  <c r="M174" i="3" s="1"/>
  <c r="W174" i="3"/>
  <c r="AH174" i="3"/>
  <c r="AT174" i="3"/>
  <c r="N174" i="3"/>
  <c r="X174" i="3" a="1"/>
  <c r="X174" i="3" s="1"/>
  <c r="AI174" i="3"/>
  <c r="AU174" i="3"/>
  <c r="O174" i="3" a="1"/>
  <c r="O174" i="3" s="1"/>
  <c r="AJ174" i="3"/>
  <c r="AV174" i="3"/>
  <c r="Y174" i="3"/>
  <c r="AK174" i="3"/>
  <c r="F174" i="3"/>
  <c r="P174" i="3"/>
  <c r="Z174" i="3" a="1"/>
  <c r="Z174" i="3" s="1"/>
  <c r="AL174" i="3"/>
  <c r="AX174" i="3"/>
  <c r="G180" i="3" a="1"/>
  <c r="G180" i="3" s="1"/>
  <c r="Q180" i="3" a="1"/>
  <c r="Q180" i="3" s="1"/>
  <c r="AA180" i="3"/>
  <c r="AM180" i="3"/>
  <c r="AB180" i="3"/>
  <c r="AN180" i="3"/>
  <c r="H180" i="3"/>
  <c r="R180" i="3"/>
  <c r="AC180" i="3"/>
  <c r="AO180" i="3"/>
  <c r="I180" i="3" a="1"/>
  <c r="I180" i="3" s="1"/>
  <c r="S180" i="3" a="1"/>
  <c r="S180" i="3" s="1"/>
  <c r="AP180" i="3" a="1"/>
  <c r="AP180" i="3" s="1"/>
  <c r="J180" i="3"/>
  <c r="T180" i="3"/>
  <c r="AQ180" i="3"/>
  <c r="K180" i="3"/>
  <c r="U180" i="3"/>
  <c r="AF180" i="3"/>
  <c r="AR180" i="3"/>
  <c r="L180" i="3"/>
  <c r="V180" i="3" a="1"/>
  <c r="V180" i="3" s="1"/>
  <c r="AG180" i="3"/>
  <c r="AS180" i="3"/>
  <c r="M180" i="3" a="1"/>
  <c r="M180" i="3" s="1"/>
  <c r="W180" i="3"/>
  <c r="AH180" i="3"/>
  <c r="AT180" i="3"/>
  <c r="N180" i="3"/>
  <c r="X180" i="3" a="1"/>
  <c r="X180" i="3" s="1"/>
  <c r="AI180" i="3"/>
  <c r="AU180" i="3"/>
  <c r="O180" i="3" a="1"/>
  <c r="O180" i="3" s="1"/>
  <c r="AJ180" i="3"/>
  <c r="AV180" i="3"/>
  <c r="Y180" i="3"/>
  <c r="AK180" i="3"/>
  <c r="F180" i="3"/>
  <c r="P180" i="3"/>
  <c r="Z180" i="3" a="1"/>
  <c r="Z180" i="3" s="1"/>
  <c r="AL180" i="3"/>
  <c r="AX180" i="3"/>
  <c r="H186" i="3"/>
  <c r="S186" i="3" a="1"/>
  <c r="S186" i="3" s="1"/>
  <c r="AP186" i="3" a="1"/>
  <c r="AP186" i="3" s="1"/>
  <c r="I186" i="3" a="1"/>
  <c r="I186" i="3" s="1"/>
  <c r="T186" i="3"/>
  <c r="AQ186" i="3"/>
  <c r="J186" i="3"/>
  <c r="U186" i="3"/>
  <c r="AF186" i="3"/>
  <c r="AR186" i="3"/>
  <c r="K186" i="3"/>
  <c r="V186" i="3" a="1"/>
  <c r="V186" i="3" s="1"/>
  <c r="AG186" i="3"/>
  <c r="AS186" i="3"/>
  <c r="L186" i="3"/>
  <c r="W186" i="3"/>
  <c r="AH186" i="3"/>
  <c r="AT186" i="3"/>
  <c r="M186" i="3" a="1"/>
  <c r="M186" i="3" s="1"/>
  <c r="X186" i="3" a="1"/>
  <c r="X186" i="3" s="1"/>
  <c r="AI186" i="3"/>
  <c r="AU186" i="3"/>
  <c r="N186" i="3"/>
  <c r="AJ186" i="3"/>
  <c r="AV186" i="3"/>
  <c r="O186" i="3" a="1"/>
  <c r="O186" i="3" s="1"/>
  <c r="Y186" i="3"/>
  <c r="AK186" i="3"/>
  <c r="P186" i="3"/>
  <c r="Z186" i="3" a="1"/>
  <c r="Z186" i="3" s="1"/>
  <c r="AL186" i="3"/>
  <c r="AX186" i="3"/>
  <c r="F186" i="3"/>
  <c r="Q186" i="3" a="1"/>
  <c r="Q186" i="3" s="1"/>
  <c r="AA186" i="3"/>
  <c r="AM186" i="3"/>
  <c r="G186" i="3" a="1"/>
  <c r="G186" i="3" s="1"/>
  <c r="AB186" i="3"/>
  <c r="AN186" i="3"/>
  <c r="R186" i="3"/>
  <c r="AC186" i="3"/>
  <c r="AO186" i="3"/>
  <c r="L217" i="3"/>
  <c r="V217" i="3" a="1"/>
  <c r="V217" i="3" s="1"/>
  <c r="M217" i="3" a="1"/>
  <c r="M217" i="3" s="1"/>
  <c r="AF217" i="3"/>
  <c r="AQ217" i="3"/>
  <c r="W217" i="3"/>
  <c r="AG217" i="3"/>
  <c r="AR217" i="3"/>
  <c r="N217" i="3"/>
  <c r="X217" i="3" a="1"/>
  <c r="X217" i="3" s="1"/>
  <c r="AH217" i="3"/>
  <c r="AS217" i="3"/>
  <c r="O217" i="3" a="1"/>
  <c r="O217" i="3" s="1"/>
  <c r="AI217" i="3"/>
  <c r="AT217" i="3"/>
  <c r="F217" i="3"/>
  <c r="P217" i="3"/>
  <c r="Y217" i="3"/>
  <c r="AJ217" i="3"/>
  <c r="AU217" i="3"/>
  <c r="G217" i="3" a="1"/>
  <c r="G217" i="3" s="1"/>
  <c r="Q217" i="3" a="1"/>
  <c r="Q217" i="3" s="1"/>
  <c r="Z217" i="3" a="1"/>
  <c r="Z217" i="3" s="1"/>
  <c r="AK217" i="3"/>
  <c r="AA217" i="3"/>
  <c r="AL217" i="3"/>
  <c r="H217" i="3"/>
  <c r="R217" i="3"/>
  <c r="AB217" i="3"/>
  <c r="AM217" i="3"/>
  <c r="I217" i="3" a="1"/>
  <c r="I217" i="3" s="1"/>
  <c r="S217" i="3" a="1"/>
  <c r="S217" i="3" s="1"/>
  <c r="AC217" i="3"/>
  <c r="AN217" i="3"/>
  <c r="J217" i="3"/>
  <c r="T217" i="3"/>
  <c r="AO217" i="3"/>
  <c r="K217" i="3"/>
  <c r="U217" i="3"/>
  <c r="AP217" i="3" a="1"/>
  <c r="AP217" i="3" s="1"/>
  <c r="I691" i="3" a="1"/>
  <c r="I691" i="3" s="1"/>
  <c r="Z691" i="3" a="1"/>
  <c r="Z691" i="3" s="1"/>
  <c r="AJ691" i="3"/>
  <c r="AU691" i="3"/>
  <c r="R691" i="3"/>
  <c r="AK691" i="3"/>
  <c r="J691" i="3"/>
  <c r="S691" i="3" a="1"/>
  <c r="S691" i="3" s="1"/>
  <c r="AA691" i="3"/>
  <c r="AL691" i="3"/>
  <c r="K691" i="3"/>
  <c r="AB691" i="3"/>
  <c r="AM691" i="3"/>
  <c r="L691" i="3"/>
  <c r="T691" i="3"/>
  <c r="AC691" i="3"/>
  <c r="AN691" i="3"/>
  <c r="M691" i="3" a="1"/>
  <c r="M691" i="3" s="1"/>
  <c r="U691" i="3"/>
  <c r="AO691" i="3"/>
  <c r="N691" i="3"/>
  <c r="G691" i="3" a="1"/>
  <c r="G691" i="3" s="1"/>
  <c r="X691" i="3" a="1"/>
  <c r="X691" i="3" s="1"/>
  <c r="AG691" i="3"/>
  <c r="AR691" i="3"/>
  <c r="V691" i="3" a="1"/>
  <c r="V691" i="3" s="1"/>
  <c r="AS691" i="3"/>
  <c r="W691" i="3"/>
  <c r="AT691" i="3"/>
  <c r="Y691" i="3"/>
  <c r="F691" i="3"/>
  <c r="AF691" i="3"/>
  <c r="H691" i="3"/>
  <c r="AH691" i="3"/>
  <c r="AI691" i="3"/>
  <c r="O691" i="3" a="1"/>
  <c r="O691" i="3" s="1"/>
  <c r="AP691" i="3" a="1"/>
  <c r="AP691" i="3" s="1"/>
  <c r="P691" i="3"/>
  <c r="Q691" i="3" a="1"/>
  <c r="Q691" i="3" s="1"/>
  <c r="AQ691" i="3"/>
  <c r="R686" i="3"/>
  <c r="AK686" i="3"/>
  <c r="J686" i="3"/>
  <c r="S686" i="3" a="1"/>
  <c r="S686" i="3" s="1"/>
  <c r="AA686" i="3"/>
  <c r="AL686" i="3"/>
  <c r="K686" i="3"/>
  <c r="AB686" i="3"/>
  <c r="AM686" i="3"/>
  <c r="L686" i="3"/>
  <c r="T686" i="3"/>
  <c r="AC686" i="3"/>
  <c r="AN686" i="3"/>
  <c r="M686" i="3" a="1"/>
  <c r="M686" i="3" s="1"/>
  <c r="U686" i="3"/>
  <c r="AO686" i="3"/>
  <c r="V686" i="3" a="1"/>
  <c r="V686" i="3" s="1"/>
  <c r="AP686" i="3" a="1"/>
  <c r="AP686" i="3" s="1"/>
  <c r="F686" i="3"/>
  <c r="O686" i="3" a="1"/>
  <c r="O686" i="3" s="1"/>
  <c r="W686" i="3"/>
  <c r="AF686" i="3"/>
  <c r="AQ686" i="3"/>
  <c r="G686" i="3" a="1"/>
  <c r="G686" i="3" s="1"/>
  <c r="X686" i="3" a="1"/>
  <c r="X686" i="3" s="1"/>
  <c r="AG686" i="3"/>
  <c r="AR686" i="3"/>
  <c r="P686" i="3"/>
  <c r="AH686" i="3"/>
  <c r="AS686" i="3"/>
  <c r="H686" i="3"/>
  <c r="Q686" i="3" a="1"/>
  <c r="Q686" i="3" s="1"/>
  <c r="Y686" i="3"/>
  <c r="AI686" i="3"/>
  <c r="AT686" i="3"/>
  <c r="AU686" i="3"/>
  <c r="I686" i="3" a="1"/>
  <c r="I686" i="3" s="1"/>
  <c r="N686" i="3"/>
  <c r="Z686" i="3" a="1"/>
  <c r="Z686" i="3" s="1"/>
  <c r="AJ686" i="3"/>
  <c r="M667" i="3" a="1"/>
  <c r="M667" i="3" s="1"/>
  <c r="U667" i="3"/>
  <c r="AO667" i="3"/>
  <c r="V667" i="3" a="1"/>
  <c r="V667" i="3" s="1"/>
  <c r="AP667" i="3" a="1"/>
  <c r="AP667" i="3" s="1"/>
  <c r="N667" i="3"/>
  <c r="F667" i="3"/>
  <c r="O667" i="3" a="1"/>
  <c r="O667" i="3" s="1"/>
  <c r="W667" i="3"/>
  <c r="AF667" i="3"/>
  <c r="AQ667" i="3"/>
  <c r="G667" i="3" a="1"/>
  <c r="G667" i="3" s="1"/>
  <c r="X667" i="3" a="1"/>
  <c r="X667" i="3" s="1"/>
  <c r="AG667" i="3"/>
  <c r="AR667" i="3"/>
  <c r="P667" i="3"/>
  <c r="AH667" i="3"/>
  <c r="AS667" i="3"/>
  <c r="H667" i="3"/>
  <c r="Q667" i="3" a="1"/>
  <c r="Q667" i="3" s="1"/>
  <c r="Y667" i="3"/>
  <c r="AI667" i="3"/>
  <c r="AT667" i="3"/>
  <c r="I667" i="3" a="1"/>
  <c r="I667" i="3" s="1"/>
  <c r="Z667" i="3" a="1"/>
  <c r="Z667" i="3" s="1"/>
  <c r="AJ667" i="3"/>
  <c r="AU667" i="3"/>
  <c r="R667" i="3"/>
  <c r="AK667" i="3"/>
  <c r="J667" i="3"/>
  <c r="S667" i="3" a="1"/>
  <c r="S667" i="3" s="1"/>
  <c r="AA667" i="3"/>
  <c r="AL667" i="3"/>
  <c r="K667" i="3"/>
  <c r="AB667" i="3"/>
  <c r="AM667" i="3"/>
  <c r="L667" i="3"/>
  <c r="T667" i="3"/>
  <c r="AC667" i="3"/>
  <c r="AN667" i="3"/>
  <c r="M654" i="3" a="1"/>
  <c r="M654" i="3" s="1"/>
  <c r="U654" i="3"/>
  <c r="AO654" i="3"/>
  <c r="V654" i="3" a="1"/>
  <c r="V654" i="3" s="1"/>
  <c r="AP654" i="3" a="1"/>
  <c r="AP654" i="3" s="1"/>
  <c r="N654" i="3"/>
  <c r="F654" i="3"/>
  <c r="O654" i="3" a="1"/>
  <c r="O654" i="3" s="1"/>
  <c r="W654" i="3"/>
  <c r="AF654" i="3"/>
  <c r="AQ654" i="3"/>
  <c r="G654" i="3" a="1"/>
  <c r="G654" i="3" s="1"/>
  <c r="X654" i="3" a="1"/>
  <c r="X654" i="3" s="1"/>
  <c r="AG654" i="3"/>
  <c r="AR654" i="3"/>
  <c r="P654" i="3"/>
  <c r="AH654" i="3"/>
  <c r="AS654" i="3"/>
  <c r="H654" i="3"/>
  <c r="Q654" i="3" a="1"/>
  <c r="Q654" i="3" s="1"/>
  <c r="Y654" i="3"/>
  <c r="AI654" i="3"/>
  <c r="AT654" i="3"/>
  <c r="I654" i="3" a="1"/>
  <c r="I654" i="3" s="1"/>
  <c r="Z654" i="3" a="1"/>
  <c r="Z654" i="3" s="1"/>
  <c r="AJ654" i="3"/>
  <c r="AU654" i="3"/>
  <c r="J654" i="3"/>
  <c r="S654" i="3" a="1"/>
  <c r="S654" i="3" s="1"/>
  <c r="AA654" i="3"/>
  <c r="AL654" i="3"/>
  <c r="L654" i="3"/>
  <c r="T654" i="3"/>
  <c r="AC654" i="3"/>
  <c r="AN654" i="3"/>
  <c r="K654" i="3"/>
  <c r="R654" i="3"/>
  <c r="AB654" i="3"/>
  <c r="AK654" i="3"/>
  <c r="AM654" i="3"/>
  <c r="F651" i="3"/>
  <c r="O651" i="3" a="1"/>
  <c r="O651" i="3" s="1"/>
  <c r="W651" i="3"/>
  <c r="AF651" i="3"/>
  <c r="AQ651" i="3"/>
  <c r="G651" i="3" a="1"/>
  <c r="G651" i="3" s="1"/>
  <c r="X651" i="3" a="1"/>
  <c r="X651" i="3" s="1"/>
  <c r="AG651" i="3"/>
  <c r="AR651" i="3"/>
  <c r="P651" i="3"/>
  <c r="AH651" i="3"/>
  <c r="AS651" i="3"/>
  <c r="H651" i="3"/>
  <c r="Q651" i="3" a="1"/>
  <c r="Q651" i="3" s="1"/>
  <c r="Y651" i="3"/>
  <c r="AI651" i="3"/>
  <c r="AT651" i="3"/>
  <c r="I651" i="3" a="1"/>
  <c r="I651" i="3" s="1"/>
  <c r="Z651" i="3" a="1"/>
  <c r="Z651" i="3" s="1"/>
  <c r="AJ651" i="3"/>
  <c r="AU651" i="3"/>
  <c r="R651" i="3"/>
  <c r="AK651" i="3"/>
  <c r="J651" i="3"/>
  <c r="S651" i="3" a="1"/>
  <c r="S651" i="3" s="1"/>
  <c r="AA651" i="3"/>
  <c r="AL651" i="3"/>
  <c r="K651" i="3"/>
  <c r="AB651" i="3"/>
  <c r="AM651" i="3"/>
  <c r="L651" i="3"/>
  <c r="T651" i="3"/>
  <c r="AC651" i="3"/>
  <c r="AN651" i="3"/>
  <c r="M651" i="3" a="1"/>
  <c r="M651" i="3" s="1"/>
  <c r="U651" i="3"/>
  <c r="AO651" i="3"/>
  <c r="N651" i="3"/>
  <c r="AP651" i="3" a="1"/>
  <c r="AP651" i="3" s="1"/>
  <c r="V651" i="3" a="1"/>
  <c r="V651" i="3" s="1"/>
  <c r="H598" i="3"/>
  <c r="Q598" i="3" a="1"/>
  <c r="Q598" i="3" s="1"/>
  <c r="Y598" i="3"/>
  <c r="AI598" i="3"/>
  <c r="AT598" i="3"/>
  <c r="I598" i="3" a="1"/>
  <c r="I598" i="3" s="1"/>
  <c r="Z598" i="3" a="1"/>
  <c r="Z598" i="3" s="1"/>
  <c r="AJ598" i="3"/>
  <c r="AU598" i="3"/>
  <c r="R598" i="3"/>
  <c r="AK598" i="3"/>
  <c r="J598" i="3"/>
  <c r="S598" i="3" a="1"/>
  <c r="S598" i="3" s="1"/>
  <c r="AA598" i="3"/>
  <c r="AL598" i="3"/>
  <c r="K598" i="3"/>
  <c r="AB598" i="3"/>
  <c r="AM598" i="3"/>
  <c r="L598" i="3"/>
  <c r="T598" i="3"/>
  <c r="AC598" i="3"/>
  <c r="AN598" i="3"/>
  <c r="M598" i="3" a="1"/>
  <c r="M598" i="3" s="1"/>
  <c r="U598" i="3"/>
  <c r="AO598" i="3"/>
  <c r="V598" i="3" a="1"/>
  <c r="V598" i="3" s="1"/>
  <c r="AP598" i="3" a="1"/>
  <c r="AP598" i="3" s="1"/>
  <c r="N598" i="3"/>
  <c r="F598" i="3"/>
  <c r="O598" i="3" a="1"/>
  <c r="O598" i="3" s="1"/>
  <c r="W598" i="3"/>
  <c r="AF598" i="3"/>
  <c r="AQ598" i="3"/>
  <c r="P598" i="3"/>
  <c r="AH598" i="3"/>
  <c r="AS598" i="3"/>
  <c r="X598" i="3" a="1"/>
  <c r="X598" i="3" s="1"/>
  <c r="AG598" i="3"/>
  <c r="AR598" i="3"/>
  <c r="G598" i="3" a="1"/>
  <c r="G598" i="3" s="1"/>
  <c r="C583" i="3" a="1"/>
  <c r="C583" i="3" s="1"/>
  <c r="W583" i="3"/>
  <c r="AG583" i="3"/>
  <c r="AS583" i="3"/>
  <c r="N583" i="3"/>
  <c r="X583" i="3" a="1"/>
  <c r="X583" i="3" s="1"/>
  <c r="AH583" i="3"/>
  <c r="AT583" i="3"/>
  <c r="O583" i="3" a="1"/>
  <c r="O583" i="3" s="1"/>
  <c r="AI583" i="3"/>
  <c r="AU583" i="3"/>
  <c r="F583" i="3"/>
  <c r="P583" i="3"/>
  <c r="Y583" i="3"/>
  <c r="AJ583" i="3"/>
  <c r="G583" i="3" a="1"/>
  <c r="G583" i="3" s="1"/>
  <c r="Q583" i="3" a="1"/>
  <c r="Q583" i="3" s="1"/>
  <c r="Z583" i="3" a="1"/>
  <c r="Z583" i="3" s="1"/>
  <c r="AK583" i="3"/>
  <c r="AA583" i="3"/>
  <c r="AL583" i="3"/>
  <c r="H583" i="3"/>
  <c r="R583" i="3"/>
  <c r="AB583" i="3"/>
  <c r="AM583" i="3"/>
  <c r="I583" i="3" a="1"/>
  <c r="I583" i="3" s="1"/>
  <c r="S583" i="3" a="1"/>
  <c r="S583" i="3" s="1"/>
  <c r="AC583" i="3"/>
  <c r="AN583" i="3"/>
  <c r="K583" i="3"/>
  <c r="T583" i="3"/>
  <c r="AP583" i="3" a="1"/>
  <c r="AP583" i="3" s="1"/>
  <c r="M583" i="3" a="1"/>
  <c r="M583" i="3" s="1"/>
  <c r="V583" i="3" a="1"/>
  <c r="V583" i="3" s="1"/>
  <c r="AF583" i="3"/>
  <c r="AR583" i="3"/>
  <c r="AO583" i="3"/>
  <c r="AQ583" i="3"/>
  <c r="J583" i="3"/>
  <c r="L583" i="3"/>
  <c r="U583" i="3"/>
  <c r="E572" i="3" a="1"/>
  <c r="E572" i="3" s="1"/>
  <c r="M572" i="3" a="1"/>
  <c r="M572" i="3" s="1"/>
  <c r="AF572" i="3"/>
  <c r="AQ572" i="3"/>
  <c r="N572" i="3"/>
  <c r="W572" i="3"/>
  <c r="AG572" i="3"/>
  <c r="AR572" i="3"/>
  <c r="O572" i="3" a="1"/>
  <c r="O572" i="3" s="1"/>
  <c r="X572" i="3" a="1"/>
  <c r="X572" i="3" s="1"/>
  <c r="AH572" i="3"/>
  <c r="AS572" i="3"/>
  <c r="F572" i="3"/>
  <c r="P572" i="3"/>
  <c r="AI572" i="3"/>
  <c r="AT572" i="3"/>
  <c r="G572" i="3" a="1"/>
  <c r="G572" i="3" s="1"/>
  <c r="Q572" i="3" a="1"/>
  <c r="Q572" i="3" s="1"/>
  <c r="Y572" i="3"/>
  <c r="AJ572" i="3"/>
  <c r="AU572" i="3"/>
  <c r="Z572" i="3" a="1"/>
  <c r="Z572" i="3" s="1"/>
  <c r="AK572" i="3"/>
  <c r="H572" i="3"/>
  <c r="R572" i="3"/>
  <c r="AL572" i="3"/>
  <c r="I572" i="3" a="1"/>
  <c r="I572" i="3" s="1"/>
  <c r="S572" i="3" a="1"/>
  <c r="S572" i="3" s="1"/>
  <c r="AA572" i="3"/>
  <c r="AM572" i="3"/>
  <c r="L572" i="3"/>
  <c r="V572" i="3" a="1"/>
  <c r="V572" i="3" s="1"/>
  <c r="T572" i="3"/>
  <c r="U572" i="3"/>
  <c r="AB572" i="3"/>
  <c r="AC572" i="3"/>
  <c r="AN572" i="3"/>
  <c r="AO572" i="3"/>
  <c r="AP572" i="3" a="1"/>
  <c r="AP572" i="3" s="1"/>
  <c r="J572" i="3"/>
  <c r="K572" i="3"/>
  <c r="L567" i="3"/>
  <c r="W567" i="3"/>
  <c r="AG567" i="3"/>
  <c r="AS567" i="3"/>
  <c r="M567" i="3" a="1"/>
  <c r="M567" i="3" s="1"/>
  <c r="X567" i="3" a="1"/>
  <c r="X567" i="3" s="1"/>
  <c r="AH567" i="3"/>
  <c r="AT567" i="3"/>
  <c r="Y567" i="3"/>
  <c r="AI567" i="3"/>
  <c r="AU567" i="3"/>
  <c r="N567" i="3"/>
  <c r="Z567" i="3" a="1"/>
  <c r="Z567" i="3" s="1"/>
  <c r="AJ567" i="3"/>
  <c r="O567" i="3" a="1"/>
  <c r="O567" i="3" s="1"/>
  <c r="AK567" i="3"/>
  <c r="F567" i="3"/>
  <c r="P567" i="3"/>
  <c r="AA567" i="3"/>
  <c r="AL567" i="3"/>
  <c r="G567" i="3" a="1"/>
  <c r="G567" i="3" s="1"/>
  <c r="Q567" i="3" a="1"/>
  <c r="Q567" i="3" s="1"/>
  <c r="AB567" i="3"/>
  <c r="AM567" i="3"/>
  <c r="H567" i="3"/>
  <c r="R567" i="3"/>
  <c r="AC567" i="3"/>
  <c r="AN567" i="3"/>
  <c r="T567" i="3"/>
  <c r="AP567" i="3" a="1"/>
  <c r="AP567" i="3" s="1"/>
  <c r="K567" i="3"/>
  <c r="V567" i="3" a="1"/>
  <c r="V567" i="3" s="1"/>
  <c r="AF567" i="3"/>
  <c r="AR567" i="3"/>
  <c r="I567" i="3" a="1"/>
  <c r="I567" i="3" s="1"/>
  <c r="J567" i="3"/>
  <c r="S567" i="3" a="1"/>
  <c r="S567" i="3" s="1"/>
  <c r="U567" i="3"/>
  <c r="AQ567" i="3"/>
  <c r="AO567" i="3"/>
  <c r="R558" i="3"/>
  <c r="AB558" i="3"/>
  <c r="AN558" i="3"/>
  <c r="H558" i="3"/>
  <c r="S558" i="3" a="1"/>
  <c r="S558" i="3" s="1"/>
  <c r="AC558" i="3"/>
  <c r="AO558" i="3"/>
  <c r="I558" i="3" a="1"/>
  <c r="I558" i="3" s="1"/>
  <c r="T558" i="3"/>
  <c r="AP558" i="3" a="1"/>
  <c r="AP558" i="3" s="1"/>
  <c r="J558" i="3"/>
  <c r="U558" i="3"/>
  <c r="K558" i="3"/>
  <c r="V558" i="3" a="1"/>
  <c r="V558" i="3" s="1"/>
  <c r="AF558" i="3"/>
  <c r="AQ558" i="3"/>
  <c r="L558" i="3"/>
  <c r="AG558" i="3"/>
  <c r="AR558" i="3"/>
  <c r="M558" i="3" a="1"/>
  <c r="M558" i="3" s="1"/>
  <c r="W558" i="3"/>
  <c r="AH558" i="3"/>
  <c r="AS558" i="3"/>
  <c r="N558" i="3"/>
  <c r="X558" i="3" a="1"/>
  <c r="X558" i="3" s="1"/>
  <c r="AI558" i="3"/>
  <c r="AT558" i="3"/>
  <c r="O558" i="3" a="1"/>
  <c r="O558" i="3" s="1"/>
  <c r="AJ558" i="3"/>
  <c r="AU558" i="3"/>
  <c r="P558" i="3"/>
  <c r="Y558" i="3"/>
  <c r="AK558" i="3"/>
  <c r="G558" i="3" a="1"/>
  <c r="G558" i="3" s="1"/>
  <c r="AA558" i="3"/>
  <c r="AM558" i="3"/>
  <c r="F558" i="3"/>
  <c r="Q558" i="3" a="1"/>
  <c r="Q558" i="3" s="1"/>
  <c r="Z558" i="3" a="1"/>
  <c r="Z558" i="3" s="1"/>
  <c r="AL558" i="3"/>
  <c r="K511" i="3"/>
  <c r="U511" i="3"/>
  <c r="AQ511" i="3"/>
  <c r="L511" i="3"/>
  <c r="V511" i="3" a="1"/>
  <c r="V511" i="3" s="1"/>
  <c r="AF511" i="3"/>
  <c r="AR511" i="3"/>
  <c r="M511" i="3" a="1"/>
  <c r="M511" i="3" s="1"/>
  <c r="W511" i="3"/>
  <c r="AG511" i="3"/>
  <c r="AS511" i="3"/>
  <c r="X511" i="3" a="1"/>
  <c r="X511" i="3" s="1"/>
  <c r="AH511" i="3"/>
  <c r="AT511" i="3"/>
  <c r="N511" i="3"/>
  <c r="AI511" i="3"/>
  <c r="AU511" i="3"/>
  <c r="O511" i="3" a="1"/>
  <c r="O511" i="3" s="1"/>
  <c r="Y511" i="3"/>
  <c r="AJ511" i="3"/>
  <c r="F511" i="3"/>
  <c r="P511" i="3"/>
  <c r="Z511" i="3" a="1"/>
  <c r="Z511" i="3" s="1"/>
  <c r="AK511" i="3"/>
  <c r="G511" i="3" a="1"/>
  <c r="G511" i="3" s="1"/>
  <c r="Q511" i="3" a="1"/>
  <c r="Q511" i="3" s="1"/>
  <c r="AA511" i="3"/>
  <c r="AL511" i="3"/>
  <c r="R511" i="3"/>
  <c r="AB511" i="3"/>
  <c r="AM511" i="3"/>
  <c r="H511" i="3"/>
  <c r="S511" i="3" a="1"/>
  <c r="S511" i="3" s="1"/>
  <c r="AC511" i="3"/>
  <c r="AN511" i="3"/>
  <c r="I511" i="3" a="1"/>
  <c r="I511" i="3" s="1"/>
  <c r="AO511" i="3"/>
  <c r="J511" i="3"/>
  <c r="T511" i="3"/>
  <c r="AP511" i="3" a="1"/>
  <c r="AP511" i="3" s="1"/>
  <c r="L497" i="3"/>
  <c r="V497" i="3" a="1"/>
  <c r="V497" i="3" s="1"/>
  <c r="AF497" i="3"/>
  <c r="AQ497" i="3"/>
  <c r="M497" i="3" a="1"/>
  <c r="M497" i="3" s="1"/>
  <c r="AG497" i="3"/>
  <c r="AR497" i="3"/>
  <c r="N497" i="3"/>
  <c r="W497" i="3"/>
  <c r="AH497" i="3"/>
  <c r="AS497" i="3"/>
  <c r="O497" i="3" a="1"/>
  <c r="O497" i="3" s="1"/>
  <c r="X497" i="3" a="1"/>
  <c r="X497" i="3" s="1"/>
  <c r="AI497" i="3"/>
  <c r="AT497" i="3"/>
  <c r="AJ497" i="3"/>
  <c r="AU497" i="3"/>
  <c r="F497" i="3"/>
  <c r="P497" i="3"/>
  <c r="Y497" i="3"/>
  <c r="AK497" i="3"/>
  <c r="G497" i="3" a="1"/>
  <c r="G497" i="3" s="1"/>
  <c r="Q497" i="3" a="1"/>
  <c r="Q497" i="3" s="1"/>
  <c r="Z497" i="3" a="1"/>
  <c r="Z497" i="3" s="1"/>
  <c r="AL497" i="3"/>
  <c r="R497" i="3"/>
  <c r="AA497" i="3"/>
  <c r="H497" i="3"/>
  <c r="S497" i="3" a="1"/>
  <c r="S497" i="3" s="1"/>
  <c r="AB497" i="3"/>
  <c r="AN497" i="3"/>
  <c r="I497" i="3" a="1"/>
  <c r="I497" i="3" s="1"/>
  <c r="AC497" i="3"/>
  <c r="AO497" i="3"/>
  <c r="J497" i="3"/>
  <c r="T497" i="3"/>
  <c r="K497" i="3"/>
  <c r="U497" i="3"/>
  <c r="AM497" i="3"/>
  <c r="AP497" i="3" a="1"/>
  <c r="AP497" i="3" s="1"/>
  <c r="L492" i="3"/>
  <c r="X492" i="3" a="1"/>
  <c r="X492" i="3" s="1"/>
  <c r="AI492" i="3"/>
  <c r="AU492" i="3"/>
  <c r="M492" i="3" a="1"/>
  <c r="M492" i="3" s="1"/>
  <c r="AJ492" i="3"/>
  <c r="N492" i="3"/>
  <c r="Y492" i="3"/>
  <c r="AK492" i="3"/>
  <c r="O492" i="3" a="1"/>
  <c r="O492" i="3" s="1"/>
  <c r="Z492" i="3" a="1"/>
  <c r="Z492" i="3" s="1"/>
  <c r="AL492" i="3"/>
  <c r="P492" i="3"/>
  <c r="AA492" i="3"/>
  <c r="AM492" i="3"/>
  <c r="F492" i="3"/>
  <c r="Q492" i="3" a="1"/>
  <c r="Q492" i="3" s="1"/>
  <c r="AB492" i="3"/>
  <c r="AN492" i="3"/>
  <c r="G492" i="3" a="1"/>
  <c r="G492" i="3" s="1"/>
  <c r="R492" i="3"/>
  <c r="AC492" i="3"/>
  <c r="AO492" i="3"/>
  <c r="S492" i="3" a="1"/>
  <c r="S492" i="3" s="1"/>
  <c r="AP492" i="3" a="1"/>
  <c r="AP492" i="3" s="1"/>
  <c r="H492" i="3"/>
  <c r="T492" i="3"/>
  <c r="AQ492" i="3"/>
  <c r="I492" i="3" a="1"/>
  <c r="I492" i="3" s="1"/>
  <c r="U492" i="3"/>
  <c r="AF492" i="3"/>
  <c r="AR492" i="3"/>
  <c r="J492" i="3"/>
  <c r="V492" i="3" a="1"/>
  <c r="V492" i="3" s="1"/>
  <c r="AG492" i="3"/>
  <c r="AS492" i="3"/>
  <c r="K492" i="3"/>
  <c r="W492" i="3"/>
  <c r="AH492" i="3"/>
  <c r="AT492" i="3"/>
  <c r="D487" i="3" a="1"/>
  <c r="D487" i="3" s="1"/>
  <c r="O487" i="3" a="1"/>
  <c r="O487" i="3" s="1"/>
  <c r="Y487" i="3"/>
  <c r="AJ487" i="3"/>
  <c r="Z487" i="3" a="1"/>
  <c r="Z487" i="3" s="1"/>
  <c r="AK487" i="3"/>
  <c r="F487" i="3"/>
  <c r="P487" i="3"/>
  <c r="AA487" i="3"/>
  <c r="AL487" i="3"/>
  <c r="G487" i="3" a="1"/>
  <c r="G487" i="3" s="1"/>
  <c r="Q487" i="3" a="1"/>
  <c r="Q487" i="3" s="1"/>
  <c r="AB487" i="3"/>
  <c r="AM487" i="3"/>
  <c r="H487" i="3"/>
  <c r="AC487" i="3"/>
  <c r="AN487" i="3"/>
  <c r="I487" i="3" a="1"/>
  <c r="I487" i="3" s="1"/>
  <c r="R487" i="3"/>
  <c r="AO487" i="3"/>
  <c r="J487" i="3"/>
  <c r="S487" i="3" a="1"/>
  <c r="S487" i="3" s="1"/>
  <c r="AP487" i="3" a="1"/>
  <c r="AP487" i="3" s="1"/>
  <c r="K487" i="3"/>
  <c r="T487" i="3"/>
  <c r="AQ487" i="3"/>
  <c r="L487" i="3"/>
  <c r="U487" i="3"/>
  <c r="AF487" i="3"/>
  <c r="AR487" i="3"/>
  <c r="M487" i="3" a="1"/>
  <c r="M487" i="3" s="1"/>
  <c r="V487" i="3" a="1"/>
  <c r="V487" i="3" s="1"/>
  <c r="AG487" i="3"/>
  <c r="AS487" i="3"/>
  <c r="W487" i="3"/>
  <c r="AH487" i="3"/>
  <c r="AT487" i="3"/>
  <c r="N487" i="3"/>
  <c r="X487" i="3" a="1"/>
  <c r="X487" i="3" s="1"/>
  <c r="AI487" i="3"/>
  <c r="AU487" i="3"/>
  <c r="K465" i="3"/>
  <c r="U465" i="3"/>
  <c r="AO465" i="3"/>
  <c r="L465" i="3"/>
  <c r="V465" i="3" a="1"/>
  <c r="V465" i="3" s="1"/>
  <c r="AP465" i="3" a="1"/>
  <c r="AP465" i="3" s="1"/>
  <c r="M465" i="3" a="1"/>
  <c r="M465" i="3" s="1"/>
  <c r="W465" i="3"/>
  <c r="AF465" i="3"/>
  <c r="AQ465" i="3"/>
  <c r="N465" i="3"/>
  <c r="X465" i="3" a="1"/>
  <c r="X465" i="3" s="1"/>
  <c r="AG465" i="3"/>
  <c r="AR465" i="3"/>
  <c r="F465" i="3"/>
  <c r="O465" i="3" a="1"/>
  <c r="O465" i="3" s="1"/>
  <c r="AH465" i="3"/>
  <c r="AS465" i="3"/>
  <c r="G465" i="3" a="1"/>
  <c r="G465" i="3" s="1"/>
  <c r="P465" i="3"/>
  <c r="Y465" i="3"/>
  <c r="AI465" i="3"/>
  <c r="AT465" i="3"/>
  <c r="Q465" i="3" a="1"/>
  <c r="Q465" i="3" s="1"/>
  <c r="Z465" i="3" a="1"/>
  <c r="Z465" i="3" s="1"/>
  <c r="AJ465" i="3"/>
  <c r="AU465" i="3"/>
  <c r="H465" i="3"/>
  <c r="AK465" i="3"/>
  <c r="I465" i="3" a="1"/>
  <c r="I465" i="3" s="1"/>
  <c r="R465" i="3"/>
  <c r="AA465" i="3"/>
  <c r="AL465" i="3"/>
  <c r="S465" i="3" a="1"/>
  <c r="S465" i="3" s="1"/>
  <c r="AB465" i="3"/>
  <c r="AM465" i="3"/>
  <c r="J465" i="3"/>
  <c r="T465" i="3"/>
  <c r="AC465" i="3"/>
  <c r="AN465" i="3"/>
  <c r="L456" i="3"/>
  <c r="V456" i="3" a="1"/>
  <c r="V456" i="3" s="1"/>
  <c r="AF456" i="3"/>
  <c r="AQ456" i="3"/>
  <c r="M456" i="3" a="1"/>
  <c r="M456" i="3" s="1"/>
  <c r="AG456" i="3"/>
  <c r="AR456" i="3"/>
  <c r="N456" i="3"/>
  <c r="W456" i="3"/>
  <c r="AH456" i="3"/>
  <c r="AS456" i="3"/>
  <c r="O456" i="3" a="1"/>
  <c r="O456" i="3" s="1"/>
  <c r="X456" i="3" a="1"/>
  <c r="X456" i="3" s="1"/>
  <c r="AI456" i="3"/>
  <c r="AT456" i="3"/>
  <c r="AJ456" i="3"/>
  <c r="AU456" i="3"/>
  <c r="F456" i="3"/>
  <c r="P456" i="3"/>
  <c r="Y456" i="3"/>
  <c r="AK456" i="3"/>
  <c r="G456" i="3" a="1"/>
  <c r="G456" i="3" s="1"/>
  <c r="Q456" i="3" a="1"/>
  <c r="Q456" i="3" s="1"/>
  <c r="Z456" i="3" a="1"/>
  <c r="Z456" i="3" s="1"/>
  <c r="AL456" i="3"/>
  <c r="R456" i="3"/>
  <c r="AA456" i="3"/>
  <c r="AM456" i="3"/>
  <c r="H456" i="3"/>
  <c r="S456" i="3" a="1"/>
  <c r="S456" i="3" s="1"/>
  <c r="AB456" i="3"/>
  <c r="AN456" i="3"/>
  <c r="I456" i="3" a="1"/>
  <c r="I456" i="3" s="1"/>
  <c r="AC456" i="3"/>
  <c r="AO456" i="3"/>
  <c r="J456" i="3"/>
  <c r="T456" i="3"/>
  <c r="AP456" i="3" a="1"/>
  <c r="AP456" i="3" s="1"/>
  <c r="K456" i="3"/>
  <c r="U456" i="3"/>
  <c r="I409" i="3" a="1"/>
  <c r="I409" i="3" s="1"/>
  <c r="R409" i="3"/>
  <c r="AC409" i="3"/>
  <c r="AN409" i="3"/>
  <c r="J409" i="3"/>
  <c r="S409" i="3" a="1"/>
  <c r="S409" i="3" s="1"/>
  <c r="AO409" i="3"/>
  <c r="L409" i="3"/>
  <c r="T409" i="3"/>
  <c r="AQ409" i="3"/>
  <c r="M409" i="3" a="1"/>
  <c r="M409" i="3" s="1"/>
  <c r="U409" i="3"/>
  <c r="AF409" i="3"/>
  <c r="AR409" i="3"/>
  <c r="V409" i="3" a="1"/>
  <c r="V409" i="3" s="1"/>
  <c r="AG409" i="3"/>
  <c r="AS409" i="3"/>
  <c r="N409" i="3"/>
  <c r="W409" i="3"/>
  <c r="AH409" i="3"/>
  <c r="AT409" i="3"/>
  <c r="O409" i="3" a="1"/>
  <c r="O409" i="3" s="1"/>
  <c r="X409" i="3" a="1"/>
  <c r="X409" i="3" s="1"/>
  <c r="AI409" i="3"/>
  <c r="AU409" i="3"/>
  <c r="F409" i="3"/>
  <c r="P409" i="3"/>
  <c r="Z409" i="3" a="1"/>
  <c r="Z409" i="3" s="1"/>
  <c r="AK409" i="3"/>
  <c r="H409" i="3"/>
  <c r="AB409" i="3"/>
  <c r="AM409" i="3"/>
  <c r="Q409" i="3" a="1"/>
  <c r="Q409" i="3" s="1"/>
  <c r="Y409" i="3"/>
  <c r="AA409" i="3"/>
  <c r="AJ409" i="3"/>
  <c r="AL409" i="3"/>
  <c r="AP409" i="3" a="1"/>
  <c r="AP409" i="3" s="1"/>
  <c r="G409" i="3" a="1"/>
  <c r="G409" i="3" s="1"/>
  <c r="K409" i="3"/>
  <c r="T395" i="3"/>
  <c r="AC395" i="3"/>
  <c r="AO395" i="3"/>
  <c r="J395" i="3"/>
  <c r="U395" i="3"/>
  <c r="AP395" i="3" a="1"/>
  <c r="AP395" i="3" s="1"/>
  <c r="K395" i="3"/>
  <c r="V395" i="3" a="1"/>
  <c r="V395" i="3" s="1"/>
  <c r="L395" i="3"/>
  <c r="AF395" i="3"/>
  <c r="AQ395" i="3"/>
  <c r="M395" i="3" a="1"/>
  <c r="M395" i="3" s="1"/>
  <c r="W395" i="3"/>
  <c r="AG395" i="3"/>
  <c r="AR395" i="3"/>
  <c r="N395" i="3"/>
  <c r="X395" i="3" a="1"/>
  <c r="X395" i="3" s="1"/>
  <c r="AH395" i="3"/>
  <c r="AS395" i="3"/>
  <c r="O395" i="3" a="1"/>
  <c r="O395" i="3" s="1"/>
  <c r="AI395" i="3"/>
  <c r="AT395" i="3"/>
  <c r="F395" i="3"/>
  <c r="Y395" i="3"/>
  <c r="AJ395" i="3"/>
  <c r="AU395" i="3"/>
  <c r="G395" i="3" a="1"/>
  <c r="G395" i="3" s="1"/>
  <c r="P395" i="3"/>
  <c r="Z395" i="3" a="1"/>
  <c r="Z395" i="3" s="1"/>
  <c r="AK395" i="3"/>
  <c r="Q395" i="3" a="1"/>
  <c r="Q395" i="3" s="1"/>
  <c r="AL395" i="3"/>
  <c r="H395" i="3"/>
  <c r="R395" i="3"/>
  <c r="AA395" i="3"/>
  <c r="AM395" i="3"/>
  <c r="I395" i="3" a="1"/>
  <c r="I395" i="3" s="1"/>
  <c r="S395" i="3" a="1"/>
  <c r="S395" i="3" s="1"/>
  <c r="AB395" i="3"/>
  <c r="AN395" i="3"/>
  <c r="H390" i="3"/>
  <c r="S390" i="3" a="1"/>
  <c r="S390" i="3" s="1"/>
  <c r="AC390" i="3"/>
  <c r="AN390" i="3"/>
  <c r="I390" i="3" a="1"/>
  <c r="I390" i="3" s="1"/>
  <c r="AO390" i="3"/>
  <c r="J390" i="3"/>
  <c r="T390" i="3"/>
  <c r="AP390" i="3" a="1"/>
  <c r="AP390" i="3" s="1"/>
  <c r="K390" i="3"/>
  <c r="U390" i="3"/>
  <c r="AQ390" i="3"/>
  <c r="L390" i="3"/>
  <c r="V390" i="3" a="1"/>
  <c r="V390" i="3" s="1"/>
  <c r="AF390" i="3"/>
  <c r="AR390" i="3"/>
  <c r="M390" i="3" a="1"/>
  <c r="M390" i="3" s="1"/>
  <c r="W390" i="3"/>
  <c r="AG390" i="3"/>
  <c r="AS390" i="3"/>
  <c r="X390" i="3" a="1"/>
  <c r="X390" i="3" s="1"/>
  <c r="AH390" i="3"/>
  <c r="AT390" i="3"/>
  <c r="N390" i="3"/>
  <c r="AI390" i="3"/>
  <c r="AU390" i="3"/>
  <c r="O390" i="3" a="1"/>
  <c r="O390" i="3" s="1"/>
  <c r="Y390" i="3"/>
  <c r="AJ390" i="3"/>
  <c r="F390" i="3"/>
  <c r="P390" i="3"/>
  <c r="Z390" i="3" a="1"/>
  <c r="Z390" i="3" s="1"/>
  <c r="AK390" i="3"/>
  <c r="G390" i="3" a="1"/>
  <c r="G390" i="3" s="1"/>
  <c r="Q390" i="3" a="1"/>
  <c r="Q390" i="3" s="1"/>
  <c r="AA390" i="3"/>
  <c r="AL390" i="3"/>
  <c r="R390" i="3"/>
  <c r="AB390" i="3"/>
  <c r="AM390" i="3"/>
  <c r="G385" i="3" a="1"/>
  <c r="G385" i="3" s="1"/>
  <c r="Q385" i="3" a="1"/>
  <c r="Q385" i="3" s="1"/>
  <c r="Z385" i="3" a="1"/>
  <c r="Z385" i="3" s="1"/>
  <c r="AK385" i="3"/>
  <c r="H385" i="3"/>
  <c r="AA385" i="3"/>
  <c r="AL385" i="3"/>
  <c r="I385" i="3" a="1"/>
  <c r="I385" i="3" s="1"/>
  <c r="R385" i="3"/>
  <c r="AB385" i="3"/>
  <c r="AM385" i="3"/>
  <c r="J385" i="3"/>
  <c r="S385" i="3" a="1"/>
  <c r="S385" i="3" s="1"/>
  <c r="AC385" i="3"/>
  <c r="AN385" i="3"/>
  <c r="K385" i="3"/>
  <c r="AO385" i="3"/>
  <c r="L385" i="3"/>
  <c r="T385" i="3"/>
  <c r="AP385" i="3" a="1"/>
  <c r="AP385" i="3" s="1"/>
  <c r="M385" i="3" a="1"/>
  <c r="M385" i="3" s="1"/>
  <c r="U385" i="3"/>
  <c r="O385" i="3" a="1"/>
  <c r="O385" i="3" s="1"/>
  <c r="W385" i="3"/>
  <c r="AH385" i="3"/>
  <c r="AS385" i="3"/>
  <c r="F385" i="3"/>
  <c r="P385" i="3"/>
  <c r="Y385" i="3"/>
  <c r="AJ385" i="3"/>
  <c r="AU385" i="3"/>
  <c r="X385" i="3" a="1"/>
  <c r="X385" i="3" s="1"/>
  <c r="AF385" i="3"/>
  <c r="AG385" i="3"/>
  <c r="AI385" i="3"/>
  <c r="AQ385" i="3"/>
  <c r="AR385" i="3"/>
  <c r="AT385" i="3"/>
  <c r="N385" i="3"/>
  <c r="V385" i="3" a="1"/>
  <c r="V385" i="3" s="1"/>
  <c r="O377" i="3" a="1"/>
  <c r="O377" i="3" s="1"/>
  <c r="Y377" i="3"/>
  <c r="AJ377" i="3"/>
  <c r="AU377" i="3"/>
  <c r="P377" i="3"/>
  <c r="Z377" i="3" a="1"/>
  <c r="Z377" i="3" s="1"/>
  <c r="AK377" i="3"/>
  <c r="F377" i="3"/>
  <c r="Q377" i="3" a="1"/>
  <c r="Q377" i="3" s="1"/>
  <c r="AL377" i="3"/>
  <c r="G377" i="3" a="1"/>
  <c r="G377" i="3" s="1"/>
  <c r="R377" i="3"/>
  <c r="AA377" i="3"/>
  <c r="AM377" i="3"/>
  <c r="H377" i="3"/>
  <c r="S377" i="3" a="1"/>
  <c r="S377" i="3" s="1"/>
  <c r="AB377" i="3"/>
  <c r="AN377" i="3"/>
  <c r="I377" i="3" a="1"/>
  <c r="I377" i="3" s="1"/>
  <c r="AC377" i="3"/>
  <c r="AO377" i="3"/>
  <c r="T377" i="3"/>
  <c r="AP377" i="3" a="1"/>
  <c r="AP377" i="3" s="1"/>
  <c r="J377" i="3"/>
  <c r="U377" i="3"/>
  <c r="L377" i="3"/>
  <c r="AG377" i="3"/>
  <c r="AR377" i="3"/>
  <c r="M377" i="3" a="1"/>
  <c r="M377" i="3" s="1"/>
  <c r="W377" i="3"/>
  <c r="AH377" i="3"/>
  <c r="AS377" i="3"/>
  <c r="N377" i="3"/>
  <c r="X377" i="3" a="1"/>
  <c r="X377" i="3" s="1"/>
  <c r="AI377" i="3"/>
  <c r="AT377" i="3"/>
  <c r="AQ377" i="3"/>
  <c r="K377" i="3"/>
  <c r="V377" i="3" a="1"/>
  <c r="V377" i="3" s="1"/>
  <c r="AF377" i="3"/>
  <c r="C370" i="3" a="1"/>
  <c r="C370" i="3" s="1"/>
  <c r="F370" i="3"/>
  <c r="P370" i="3"/>
  <c r="AI370" i="3"/>
  <c r="AT370" i="3"/>
  <c r="G370" i="3" a="1"/>
  <c r="G370" i="3" s="1"/>
  <c r="Q370" i="3" a="1"/>
  <c r="Q370" i="3" s="1"/>
  <c r="Y370" i="3"/>
  <c r="AJ370" i="3"/>
  <c r="AU370" i="3"/>
  <c r="Z370" i="3" a="1"/>
  <c r="Z370" i="3" s="1"/>
  <c r="AK370" i="3"/>
  <c r="H370" i="3"/>
  <c r="R370" i="3"/>
  <c r="AA370" i="3"/>
  <c r="AL370" i="3"/>
  <c r="I370" i="3" a="1"/>
  <c r="I370" i="3" s="1"/>
  <c r="S370" i="3" a="1"/>
  <c r="S370" i="3" s="1"/>
  <c r="AB370" i="3"/>
  <c r="AM370" i="3"/>
  <c r="J370" i="3"/>
  <c r="AC370" i="3"/>
  <c r="AN370" i="3"/>
  <c r="K370" i="3"/>
  <c r="T370" i="3"/>
  <c r="AO370" i="3"/>
  <c r="L370" i="3"/>
  <c r="U370" i="3"/>
  <c r="AP370" i="3" a="1"/>
  <c r="AP370" i="3" s="1"/>
  <c r="AF370" i="3"/>
  <c r="AQ370" i="3"/>
  <c r="N370" i="3"/>
  <c r="W370" i="3"/>
  <c r="AG370" i="3"/>
  <c r="AR370" i="3"/>
  <c r="O370" i="3" a="1"/>
  <c r="O370" i="3" s="1"/>
  <c r="X370" i="3" a="1"/>
  <c r="X370" i="3" s="1"/>
  <c r="AH370" i="3"/>
  <c r="AS370" i="3"/>
  <c r="M370" i="3" a="1"/>
  <c r="M370" i="3" s="1"/>
  <c r="V370" i="3" a="1"/>
  <c r="V370" i="3" s="1"/>
  <c r="E353" i="3" a="1"/>
  <c r="E353" i="3" s="1"/>
  <c r="L353" i="3"/>
  <c r="V353" i="3" a="1"/>
  <c r="V353" i="3" s="1"/>
  <c r="AQ353" i="3"/>
  <c r="M353" i="3" a="1"/>
  <c r="M353" i="3" s="1"/>
  <c r="W353" i="3"/>
  <c r="AF353" i="3"/>
  <c r="AR353" i="3"/>
  <c r="X353" i="3" a="1"/>
  <c r="X353" i="3" s="1"/>
  <c r="AG353" i="3"/>
  <c r="AS353" i="3"/>
  <c r="N353" i="3"/>
  <c r="AH353" i="3"/>
  <c r="AT353" i="3"/>
  <c r="F353" i="3"/>
  <c r="O353" i="3" a="1"/>
  <c r="O353" i="3" s="1"/>
  <c r="Y353" i="3"/>
  <c r="AI353" i="3"/>
  <c r="AU353" i="3"/>
  <c r="G353" i="3" a="1"/>
  <c r="G353" i="3" s="1"/>
  <c r="P353" i="3"/>
  <c r="Z353" i="3" a="1"/>
  <c r="Z353" i="3" s="1"/>
  <c r="AJ353" i="3"/>
  <c r="H353" i="3"/>
  <c r="R353" i="3"/>
  <c r="AA353" i="3"/>
  <c r="AL353" i="3"/>
  <c r="I353" i="3" a="1"/>
  <c r="I353" i="3" s="1"/>
  <c r="S353" i="3" a="1"/>
  <c r="S353" i="3" s="1"/>
  <c r="AB353" i="3"/>
  <c r="AM353" i="3"/>
  <c r="AC353" i="3"/>
  <c r="AN353" i="3"/>
  <c r="J353" i="3"/>
  <c r="T353" i="3"/>
  <c r="AO353" i="3"/>
  <c r="K353" i="3"/>
  <c r="U353" i="3"/>
  <c r="AP353" i="3" a="1"/>
  <c r="AP353" i="3" s="1"/>
  <c r="Q353" i="3" a="1"/>
  <c r="Q353" i="3" s="1"/>
  <c r="AK353" i="3"/>
  <c r="P345" i="3"/>
  <c r="Y345" i="3"/>
  <c r="AK345" i="3"/>
  <c r="F345" i="3"/>
  <c r="Q345" i="3" a="1"/>
  <c r="Q345" i="3" s="1"/>
  <c r="Z345" i="3" a="1"/>
  <c r="Z345" i="3" s="1"/>
  <c r="AL345" i="3"/>
  <c r="G345" i="3" a="1"/>
  <c r="G345" i="3" s="1"/>
  <c r="R345" i="3"/>
  <c r="AA345" i="3"/>
  <c r="AM345" i="3"/>
  <c r="S345" i="3" a="1"/>
  <c r="S345" i="3" s="1"/>
  <c r="AB345" i="3"/>
  <c r="AN345" i="3"/>
  <c r="H345" i="3"/>
  <c r="AC345" i="3"/>
  <c r="AO345" i="3"/>
  <c r="I345" i="3" a="1"/>
  <c r="I345" i="3" s="1"/>
  <c r="T345" i="3"/>
  <c r="AP345" i="3" a="1"/>
  <c r="AP345" i="3" s="1"/>
  <c r="J345" i="3"/>
  <c r="U345" i="3"/>
  <c r="K345" i="3"/>
  <c r="V345" i="3" a="1"/>
  <c r="V345" i="3" s="1"/>
  <c r="AF345" i="3"/>
  <c r="AQ345" i="3"/>
  <c r="L345" i="3"/>
  <c r="AG345" i="3"/>
  <c r="AR345" i="3"/>
  <c r="M345" i="3" a="1"/>
  <c r="M345" i="3" s="1"/>
  <c r="W345" i="3"/>
  <c r="AH345" i="3"/>
  <c r="AS345" i="3"/>
  <c r="N345" i="3"/>
  <c r="X345" i="3" a="1"/>
  <c r="X345" i="3" s="1"/>
  <c r="AI345" i="3"/>
  <c r="AT345" i="3"/>
  <c r="O345" i="3" a="1"/>
  <c r="O345" i="3" s="1"/>
  <c r="AJ345" i="3"/>
  <c r="AU345" i="3"/>
  <c r="D332" i="3" a="1"/>
  <c r="D332" i="3" s="1"/>
  <c r="F332" i="3"/>
  <c r="O332" i="3" a="1"/>
  <c r="O332" i="3" s="1"/>
  <c r="AH332" i="3"/>
  <c r="AT332" i="3"/>
  <c r="G332" i="3" a="1"/>
  <c r="G332" i="3" s="1"/>
  <c r="P332" i="3"/>
  <c r="Y332" i="3"/>
  <c r="AI332" i="3"/>
  <c r="AU332" i="3"/>
  <c r="Q332" i="3" a="1"/>
  <c r="Q332" i="3" s="1"/>
  <c r="Z332" i="3" a="1"/>
  <c r="Z332" i="3" s="1"/>
  <c r="AJ332" i="3"/>
  <c r="H332" i="3"/>
  <c r="AK332" i="3"/>
  <c r="I332" i="3" a="1"/>
  <c r="I332" i="3" s="1"/>
  <c r="R332" i="3"/>
  <c r="AA332" i="3"/>
  <c r="AL332" i="3"/>
  <c r="S332" i="3" a="1"/>
  <c r="S332" i="3" s="1"/>
  <c r="AB332" i="3"/>
  <c r="AM332" i="3"/>
  <c r="J332" i="3"/>
  <c r="AC332" i="3"/>
  <c r="AN332" i="3"/>
  <c r="K332" i="3"/>
  <c r="T332" i="3"/>
  <c r="AO332" i="3"/>
  <c r="L332" i="3"/>
  <c r="U332" i="3"/>
  <c r="AP332" i="3" a="1"/>
  <c r="AP332" i="3" s="1"/>
  <c r="M332" i="3" a="1"/>
  <c r="M332" i="3" s="1"/>
  <c r="V332" i="3" a="1"/>
  <c r="V332" i="3" s="1"/>
  <c r="AQ332" i="3"/>
  <c r="W332" i="3"/>
  <c r="AF332" i="3"/>
  <c r="AR332" i="3"/>
  <c r="N332" i="3"/>
  <c r="X332" i="3" a="1"/>
  <c r="X332" i="3" s="1"/>
  <c r="AG332" i="3"/>
  <c r="AS332" i="3"/>
  <c r="E327" i="3" a="1"/>
  <c r="E327" i="3" s="1"/>
  <c r="J327" i="3"/>
  <c r="T327" i="3"/>
  <c r="AO327" i="3"/>
  <c r="K327" i="3"/>
  <c r="U327" i="3"/>
  <c r="AP327" i="3" a="1"/>
  <c r="AP327" i="3" s="1"/>
  <c r="L327" i="3"/>
  <c r="V327" i="3" a="1"/>
  <c r="V327" i="3" s="1"/>
  <c r="M327" i="3" a="1"/>
  <c r="M327" i="3" s="1"/>
  <c r="AF327" i="3"/>
  <c r="AQ327" i="3"/>
  <c r="W327" i="3"/>
  <c r="AG327" i="3"/>
  <c r="AR327" i="3"/>
  <c r="N327" i="3"/>
  <c r="X327" i="3" a="1"/>
  <c r="X327" i="3" s="1"/>
  <c r="AH327" i="3"/>
  <c r="AS327" i="3"/>
  <c r="O327" i="3" a="1"/>
  <c r="O327" i="3" s="1"/>
  <c r="Y327" i="3"/>
  <c r="AI327" i="3"/>
  <c r="AT327" i="3"/>
  <c r="F327" i="3"/>
  <c r="P327" i="3"/>
  <c r="Z327" i="3" a="1"/>
  <c r="Z327" i="3" s="1"/>
  <c r="AJ327" i="3"/>
  <c r="AU327" i="3"/>
  <c r="G327" i="3" a="1"/>
  <c r="G327" i="3" s="1"/>
  <c r="Q327" i="3" a="1"/>
  <c r="Q327" i="3" s="1"/>
  <c r="AK327" i="3"/>
  <c r="H327" i="3"/>
  <c r="AA327" i="3"/>
  <c r="AL327" i="3"/>
  <c r="I327" i="3" a="1"/>
  <c r="I327" i="3" s="1"/>
  <c r="R327" i="3"/>
  <c r="AB327" i="3"/>
  <c r="AM327" i="3"/>
  <c r="S327" i="3" a="1"/>
  <c r="S327" i="3" s="1"/>
  <c r="AC327" i="3"/>
  <c r="AN327" i="3"/>
  <c r="O322" i="3" a="1"/>
  <c r="O322" i="3" s="1"/>
  <c r="X322" i="3" a="1"/>
  <c r="X322" i="3" s="1"/>
  <c r="AH322" i="3"/>
  <c r="AS322" i="3"/>
  <c r="F322" i="3"/>
  <c r="P322" i="3"/>
  <c r="Y322" i="3"/>
  <c r="AI322" i="3"/>
  <c r="AT322" i="3"/>
  <c r="G322" i="3" a="1"/>
  <c r="G322" i="3" s="1"/>
  <c r="Q322" i="3" a="1"/>
  <c r="Q322" i="3" s="1"/>
  <c r="Z322" i="3" a="1"/>
  <c r="Z322" i="3" s="1"/>
  <c r="AJ322" i="3"/>
  <c r="AU322" i="3"/>
  <c r="H322" i="3"/>
  <c r="AK322" i="3"/>
  <c r="I322" i="3" a="1"/>
  <c r="I322" i="3" s="1"/>
  <c r="R322" i="3"/>
  <c r="AA322" i="3"/>
  <c r="AL322" i="3"/>
  <c r="S322" i="3" a="1"/>
  <c r="S322" i="3" s="1"/>
  <c r="AB322" i="3"/>
  <c r="AM322" i="3"/>
  <c r="J322" i="3"/>
  <c r="AC322" i="3"/>
  <c r="AN322" i="3"/>
  <c r="K322" i="3"/>
  <c r="T322" i="3"/>
  <c r="AO322" i="3"/>
  <c r="L322" i="3"/>
  <c r="U322" i="3"/>
  <c r="AP322" i="3" a="1"/>
  <c r="AP322" i="3" s="1"/>
  <c r="M322" i="3" a="1"/>
  <c r="M322" i="3" s="1"/>
  <c r="V322" i="3" a="1"/>
  <c r="V322" i="3" s="1"/>
  <c r="AF322" i="3"/>
  <c r="AQ322" i="3"/>
  <c r="N322" i="3"/>
  <c r="W322" i="3"/>
  <c r="AG322" i="3"/>
  <c r="AR322" i="3"/>
  <c r="M307" i="3" a="1"/>
  <c r="M307" i="3" s="1"/>
  <c r="V307" i="3" a="1"/>
  <c r="V307" i="3" s="1"/>
  <c r="AF307" i="3"/>
  <c r="AR307" i="3"/>
  <c r="W307" i="3"/>
  <c r="AG307" i="3"/>
  <c r="AS307" i="3"/>
  <c r="N307" i="3"/>
  <c r="X307" i="3" a="1"/>
  <c r="X307" i="3" s="1"/>
  <c r="AH307" i="3"/>
  <c r="AT307" i="3"/>
  <c r="O307" i="3" a="1"/>
  <c r="O307" i="3" s="1"/>
  <c r="AI307" i="3"/>
  <c r="AU307" i="3"/>
  <c r="F307" i="3"/>
  <c r="Y307" i="3"/>
  <c r="AJ307" i="3"/>
  <c r="G307" i="3" a="1"/>
  <c r="G307" i="3" s="1"/>
  <c r="P307" i="3"/>
  <c r="Z307" i="3" a="1"/>
  <c r="Z307" i="3" s="1"/>
  <c r="AK307" i="3"/>
  <c r="Q307" i="3" a="1"/>
  <c r="Q307" i="3" s="1"/>
  <c r="AA307" i="3"/>
  <c r="AL307" i="3"/>
  <c r="H307" i="3"/>
  <c r="R307" i="3"/>
  <c r="AB307" i="3"/>
  <c r="AM307" i="3"/>
  <c r="I307" i="3" a="1"/>
  <c r="I307" i="3" s="1"/>
  <c r="S307" i="3" a="1"/>
  <c r="S307" i="3" s="1"/>
  <c r="AC307" i="3"/>
  <c r="AN307" i="3"/>
  <c r="J307" i="3"/>
  <c r="AO307" i="3"/>
  <c r="K307" i="3"/>
  <c r="T307" i="3"/>
  <c r="AP307" i="3" a="1"/>
  <c r="AP307" i="3" s="1"/>
  <c r="L307" i="3"/>
  <c r="U307" i="3"/>
  <c r="AQ307" i="3"/>
  <c r="F287" i="3"/>
  <c r="O287" i="3" a="1"/>
  <c r="O287" i="3" s="1"/>
  <c r="AH287" i="3"/>
  <c r="AT287" i="3"/>
  <c r="G287" i="3" a="1"/>
  <c r="G287" i="3" s="1"/>
  <c r="Y287" i="3"/>
  <c r="AI287" i="3"/>
  <c r="AU287" i="3"/>
  <c r="P287" i="3"/>
  <c r="Z287" i="3" a="1"/>
  <c r="Z287" i="3" s="1"/>
  <c r="AJ287" i="3"/>
  <c r="H287" i="3"/>
  <c r="Q287" i="3" a="1"/>
  <c r="Q287" i="3" s="1"/>
  <c r="AK287" i="3"/>
  <c r="I287" i="3" a="1"/>
  <c r="I287" i="3" s="1"/>
  <c r="AA287" i="3"/>
  <c r="AL287" i="3"/>
  <c r="R287" i="3"/>
  <c r="AB287" i="3"/>
  <c r="AM287" i="3"/>
  <c r="J287" i="3"/>
  <c r="S287" i="3" a="1"/>
  <c r="S287" i="3" s="1"/>
  <c r="AC287" i="3"/>
  <c r="AN287" i="3"/>
  <c r="K287" i="3"/>
  <c r="T287" i="3"/>
  <c r="AO287" i="3"/>
  <c r="L287" i="3"/>
  <c r="U287" i="3"/>
  <c r="AP287" i="3" a="1"/>
  <c r="AP287" i="3" s="1"/>
  <c r="M287" i="3" a="1"/>
  <c r="M287" i="3" s="1"/>
  <c r="V287" i="3" a="1"/>
  <c r="V287" i="3" s="1"/>
  <c r="AQ287" i="3"/>
  <c r="W287" i="3"/>
  <c r="AF287" i="3"/>
  <c r="AR287" i="3"/>
  <c r="N287" i="3"/>
  <c r="X287" i="3" a="1"/>
  <c r="X287" i="3" s="1"/>
  <c r="AG287" i="3"/>
  <c r="AS287" i="3"/>
  <c r="C277" i="3" a="1"/>
  <c r="C277" i="3" s="1"/>
  <c r="N277" i="3"/>
  <c r="X277" i="3" a="1"/>
  <c r="X277" i="3" s="1"/>
  <c r="AI277" i="3"/>
  <c r="AU277" i="3"/>
  <c r="O277" i="3" a="1"/>
  <c r="O277" i="3" s="1"/>
  <c r="Y277" i="3"/>
  <c r="AJ277" i="3"/>
  <c r="P277" i="3"/>
  <c r="Z277" i="3" a="1"/>
  <c r="Z277" i="3" s="1"/>
  <c r="AK277" i="3"/>
  <c r="F277" i="3"/>
  <c r="Q277" i="3" a="1"/>
  <c r="Q277" i="3" s="1"/>
  <c r="AA277" i="3"/>
  <c r="AL277" i="3"/>
  <c r="G277" i="3" a="1"/>
  <c r="G277" i="3" s="1"/>
  <c r="AB277" i="3"/>
  <c r="AM277" i="3"/>
  <c r="H277" i="3"/>
  <c r="R277" i="3"/>
  <c r="AC277" i="3"/>
  <c r="AN277" i="3"/>
  <c r="I277" i="3" a="1"/>
  <c r="I277" i="3" s="1"/>
  <c r="S277" i="3" a="1"/>
  <c r="S277" i="3" s="1"/>
  <c r="AO277" i="3"/>
  <c r="J277" i="3"/>
  <c r="AP277" i="3" a="1"/>
  <c r="AP277" i="3" s="1"/>
  <c r="K277" i="3"/>
  <c r="T277" i="3"/>
  <c r="AQ277" i="3"/>
  <c r="L277" i="3"/>
  <c r="U277" i="3"/>
  <c r="AF277" i="3"/>
  <c r="AR277" i="3"/>
  <c r="M277" i="3" a="1"/>
  <c r="M277" i="3" s="1"/>
  <c r="V277" i="3" a="1"/>
  <c r="V277" i="3" s="1"/>
  <c r="AG277" i="3"/>
  <c r="AS277" i="3"/>
  <c r="W277" i="3"/>
  <c r="AH277" i="3"/>
  <c r="AT277" i="3"/>
  <c r="W263" i="3"/>
  <c r="AG263" i="3"/>
  <c r="AR263" i="3"/>
  <c r="N263" i="3"/>
  <c r="X263" i="3" a="1"/>
  <c r="X263" i="3" s="1"/>
  <c r="AH263" i="3"/>
  <c r="AS263" i="3"/>
  <c r="O263" i="3" a="1"/>
  <c r="O263" i="3" s="1"/>
  <c r="Y263" i="3"/>
  <c r="AI263" i="3"/>
  <c r="AT263" i="3"/>
  <c r="F263" i="3"/>
  <c r="Z263" i="3" a="1"/>
  <c r="Z263" i="3" s="1"/>
  <c r="AJ263" i="3"/>
  <c r="AU263" i="3"/>
  <c r="G263" i="3" a="1"/>
  <c r="G263" i="3" s="1"/>
  <c r="P263" i="3"/>
  <c r="AK263" i="3"/>
  <c r="H263" i="3"/>
  <c r="Q263" i="3" a="1"/>
  <c r="Q263" i="3" s="1"/>
  <c r="AA263" i="3"/>
  <c r="AL263" i="3"/>
  <c r="I263" i="3" a="1"/>
  <c r="I263" i="3" s="1"/>
  <c r="R263" i="3"/>
  <c r="AB263" i="3"/>
  <c r="AM263" i="3"/>
  <c r="S263" i="3" a="1"/>
  <c r="S263" i="3" s="1"/>
  <c r="AC263" i="3"/>
  <c r="AN263" i="3"/>
  <c r="J263" i="3"/>
  <c r="T263" i="3"/>
  <c r="AO263" i="3"/>
  <c r="K263" i="3"/>
  <c r="U263" i="3"/>
  <c r="AP263" i="3" a="1"/>
  <c r="AP263" i="3" s="1"/>
  <c r="L263" i="3"/>
  <c r="V263" i="3" a="1"/>
  <c r="V263" i="3" s="1"/>
  <c r="M263" i="3" a="1"/>
  <c r="M263" i="3" s="1"/>
  <c r="AF263" i="3"/>
  <c r="AQ263" i="3"/>
  <c r="J259" i="3"/>
  <c r="T259" i="3"/>
  <c r="AP259" i="3" a="1"/>
  <c r="AP259" i="3" s="1"/>
  <c r="K259" i="3"/>
  <c r="U259" i="3"/>
  <c r="AQ259" i="3"/>
  <c r="L259" i="3"/>
  <c r="V259" i="3" a="1"/>
  <c r="V259" i="3" s="1"/>
  <c r="AF259" i="3"/>
  <c r="AR259" i="3"/>
  <c r="M259" i="3" a="1"/>
  <c r="M259" i="3" s="1"/>
  <c r="W259" i="3"/>
  <c r="AG259" i="3"/>
  <c r="AS259" i="3"/>
  <c r="N259" i="3"/>
  <c r="X259" i="3" a="1"/>
  <c r="X259" i="3" s="1"/>
  <c r="AH259" i="3"/>
  <c r="AT259" i="3"/>
  <c r="O259" i="3" a="1"/>
  <c r="O259" i="3" s="1"/>
  <c r="AI259" i="3"/>
  <c r="AU259" i="3"/>
  <c r="F259" i="3"/>
  <c r="Y259" i="3"/>
  <c r="AJ259" i="3"/>
  <c r="G259" i="3" a="1"/>
  <c r="G259" i="3" s="1"/>
  <c r="P259" i="3"/>
  <c r="Z259" i="3" a="1"/>
  <c r="Z259" i="3" s="1"/>
  <c r="AK259" i="3"/>
  <c r="Q259" i="3" a="1"/>
  <c r="Q259" i="3" s="1"/>
  <c r="AL259" i="3"/>
  <c r="H259" i="3"/>
  <c r="R259" i="3"/>
  <c r="AA259" i="3"/>
  <c r="AM259" i="3"/>
  <c r="I259" i="3" a="1"/>
  <c r="I259" i="3" s="1"/>
  <c r="S259" i="3" a="1"/>
  <c r="S259" i="3" s="1"/>
  <c r="AB259" i="3"/>
  <c r="AN259" i="3"/>
  <c r="AC259" i="3"/>
  <c r="AO259" i="3"/>
  <c r="I250" i="3" a="1"/>
  <c r="I250" i="3" s="1"/>
  <c r="S250" i="3" a="1"/>
  <c r="S250" i="3" s="1"/>
  <c r="AC250" i="3"/>
  <c r="AN250" i="3"/>
  <c r="J250" i="3"/>
  <c r="T250" i="3"/>
  <c r="AO250" i="3"/>
  <c r="K250" i="3"/>
  <c r="U250" i="3"/>
  <c r="AP250" i="3" a="1"/>
  <c r="AP250" i="3" s="1"/>
  <c r="L250" i="3"/>
  <c r="V250" i="3" a="1"/>
  <c r="V250" i="3" s="1"/>
  <c r="M250" i="3" a="1"/>
  <c r="M250" i="3" s="1"/>
  <c r="AF250" i="3"/>
  <c r="AQ250" i="3"/>
  <c r="W250" i="3"/>
  <c r="AG250" i="3"/>
  <c r="AR250" i="3"/>
  <c r="N250" i="3"/>
  <c r="X250" i="3" a="1"/>
  <c r="X250" i="3" s="1"/>
  <c r="AH250" i="3"/>
  <c r="AS250" i="3"/>
  <c r="O250" i="3" a="1"/>
  <c r="O250" i="3" s="1"/>
  <c r="AI250" i="3"/>
  <c r="AT250" i="3"/>
  <c r="F250" i="3"/>
  <c r="P250" i="3"/>
  <c r="Y250" i="3"/>
  <c r="AJ250" i="3"/>
  <c r="AU250" i="3"/>
  <c r="G250" i="3" a="1"/>
  <c r="G250" i="3" s="1"/>
  <c r="Q250" i="3" a="1"/>
  <c r="Q250" i="3" s="1"/>
  <c r="Z250" i="3" a="1"/>
  <c r="Z250" i="3" s="1"/>
  <c r="AK250" i="3"/>
  <c r="AA250" i="3"/>
  <c r="AL250" i="3"/>
  <c r="H250" i="3"/>
  <c r="R250" i="3"/>
  <c r="AB250" i="3"/>
  <c r="AM250" i="3"/>
  <c r="E247" i="4"/>
  <c r="N230" i="3"/>
  <c r="W230" i="3"/>
  <c r="AH230" i="3"/>
  <c r="AS230" i="3"/>
  <c r="O230" i="3" a="1"/>
  <c r="O230" i="3" s="1"/>
  <c r="X230" i="3" a="1"/>
  <c r="X230" i="3" s="1"/>
  <c r="AI230" i="3"/>
  <c r="AT230" i="3"/>
  <c r="Y230" i="3"/>
  <c r="AJ230" i="3"/>
  <c r="AU230" i="3"/>
  <c r="F230" i="3"/>
  <c r="P230" i="3"/>
  <c r="Z230" i="3" a="1"/>
  <c r="Z230" i="3" s="1"/>
  <c r="AK230" i="3"/>
  <c r="G230" i="3" a="1"/>
  <c r="G230" i="3" s="1"/>
  <c r="Q230" i="3" a="1"/>
  <c r="Q230" i="3" s="1"/>
  <c r="AL230" i="3"/>
  <c r="H230" i="3"/>
  <c r="R230" i="3"/>
  <c r="AA230" i="3"/>
  <c r="AM230" i="3"/>
  <c r="I230" i="3" a="1"/>
  <c r="I230" i="3" s="1"/>
  <c r="S230" i="3" a="1"/>
  <c r="S230" i="3" s="1"/>
  <c r="AB230" i="3"/>
  <c r="AN230" i="3"/>
  <c r="AC230" i="3"/>
  <c r="AO230" i="3"/>
  <c r="J230" i="3"/>
  <c r="T230" i="3"/>
  <c r="AP230" i="3" a="1"/>
  <c r="AP230" i="3" s="1"/>
  <c r="K230" i="3"/>
  <c r="U230" i="3"/>
  <c r="L230" i="3"/>
  <c r="V230" i="3" a="1"/>
  <c r="V230" i="3" s="1"/>
  <c r="AF230" i="3"/>
  <c r="AQ230" i="3"/>
  <c r="M230" i="3" a="1"/>
  <c r="M230" i="3" s="1"/>
  <c r="AG230" i="3"/>
  <c r="AR230" i="3"/>
  <c r="M179" i="2"/>
  <c r="N175" i="2"/>
  <c r="O157" i="2"/>
  <c r="N150" i="2"/>
  <c r="M142" i="2"/>
  <c r="L135" i="2"/>
  <c r="M120" i="2"/>
  <c r="N113" i="2"/>
  <c r="M106" i="2"/>
  <c r="L97" i="2"/>
  <c r="N90" i="2"/>
  <c r="M83" i="2"/>
  <c r="L75" i="2"/>
  <c r="L66" i="2"/>
  <c r="L52" i="2"/>
  <c r="N43" i="2"/>
  <c r="L37" i="2"/>
  <c r="N33" i="2"/>
  <c r="M24" i="2"/>
  <c r="L17" i="2"/>
  <c r="AS36" i="3"/>
  <c r="AH36" i="3"/>
  <c r="W36" i="3"/>
  <c r="M36" i="3" a="1"/>
  <c r="M36" i="3" s="1"/>
  <c r="AU35" i="3"/>
  <c r="AI35" i="3"/>
  <c r="Y35" i="3"/>
  <c r="F35" i="3"/>
  <c r="AM34" i="3"/>
  <c r="AA34" i="3"/>
  <c r="Q34" i="3" a="1"/>
  <c r="Q34" i="3" s="1"/>
  <c r="F34" i="3"/>
  <c r="AN33" i="3"/>
  <c r="AB33" i="3"/>
  <c r="R33" i="3"/>
  <c r="H33" i="3"/>
  <c r="AO32" i="3"/>
  <c r="AC32" i="3"/>
  <c r="S32" i="3" a="1"/>
  <c r="S32" i="3" s="1"/>
  <c r="AQ31" i="3"/>
  <c r="T31" i="3"/>
  <c r="J31" i="3"/>
  <c r="AR30" i="3"/>
  <c r="AG30" i="3"/>
  <c r="L30" i="3"/>
  <c r="AT29" i="3"/>
  <c r="AH29" i="3"/>
  <c r="W29" i="3"/>
  <c r="N29" i="3"/>
  <c r="AV28" i="3"/>
  <c r="AJ28" i="3"/>
  <c r="Y28" i="3"/>
  <c r="O28" i="3" a="1"/>
  <c r="O28" i="3" s="1"/>
  <c r="AL27" i="3"/>
  <c r="P27" i="3"/>
  <c r="F27" i="3"/>
  <c r="AN25" i="3"/>
  <c r="AX24" i="3"/>
  <c r="AK24" i="3" s="1"/>
  <c r="AX23" i="3"/>
  <c r="AN22" i="3"/>
  <c r="AX21" i="3"/>
  <c r="AX20" i="3"/>
  <c r="AX19" i="3"/>
  <c r="M14" i="3" a="1"/>
  <c r="M14" i="3" s="1"/>
  <c r="AX12" i="3"/>
  <c r="AX10" i="3"/>
  <c r="AN9" i="3"/>
  <c r="AX8" i="3"/>
  <c r="AM7" i="3"/>
  <c r="AK69" i="3"/>
  <c r="Z69" i="3" a="1"/>
  <c r="Z69" i="3" s="1"/>
  <c r="AX68" i="3"/>
  <c r="AM68" i="3"/>
  <c r="AA68" i="3"/>
  <c r="R68" i="3"/>
  <c r="H68" i="3"/>
  <c r="V67" i="3" a="1"/>
  <c r="V67" i="3" s="1"/>
  <c r="AV66" i="3"/>
  <c r="AJ66" i="3"/>
  <c r="Y66" i="3"/>
  <c r="O66" i="3" a="1"/>
  <c r="O66" i="3" s="1"/>
  <c r="AL65" i="3"/>
  <c r="Q65" i="3" a="1"/>
  <c r="Q65" i="3" s="1"/>
  <c r="H65" i="3"/>
  <c r="V64" i="3" a="1"/>
  <c r="V64" i="3" s="1"/>
  <c r="AV63" i="3"/>
  <c r="AJ63" i="3"/>
  <c r="Y63" i="3"/>
  <c r="G63" i="3" a="1"/>
  <c r="G63" i="3" s="1"/>
  <c r="AO62" i="3"/>
  <c r="U62" i="3"/>
  <c r="K62" i="3"/>
  <c r="AT61" i="3"/>
  <c r="AI61" i="3"/>
  <c r="Y61" i="3"/>
  <c r="P61" i="3"/>
  <c r="AO60" i="3"/>
  <c r="T60" i="3"/>
  <c r="K60" i="3"/>
  <c r="AT59" i="3"/>
  <c r="AI59" i="3"/>
  <c r="Y59" i="3"/>
  <c r="G59" i="3" a="1"/>
  <c r="G59" i="3" s="1"/>
  <c r="AO58" i="3"/>
  <c r="U58" i="3"/>
  <c r="L58" i="3"/>
  <c r="AT57" i="3"/>
  <c r="AH57" i="3"/>
  <c r="O57" i="3" a="1"/>
  <c r="O57" i="3" s="1"/>
  <c r="F57" i="3"/>
  <c r="AN56" i="3"/>
  <c r="AC56" i="3"/>
  <c r="T56" i="3"/>
  <c r="AQ55" i="3"/>
  <c r="AV51" i="3"/>
  <c r="Q49" i="3" a="1"/>
  <c r="Q49" i="3" s="1"/>
  <c r="AA46" i="3"/>
  <c r="J41" i="3"/>
  <c r="W38" i="3"/>
  <c r="AF101" i="3"/>
  <c r="AO98" i="3"/>
  <c r="AX95" i="3"/>
  <c r="W87" i="3"/>
  <c r="AC84" i="3"/>
  <c r="AX75" i="3"/>
  <c r="Z133" i="3" a="1"/>
  <c r="Z133" i="3" s="1"/>
  <c r="AG130" i="3"/>
  <c r="AS127" i="3"/>
  <c r="L125" i="3"/>
  <c r="T122" i="3"/>
  <c r="AP116" i="3" a="1"/>
  <c r="AP116" i="3" s="1"/>
  <c r="D674" i="3" a="1"/>
  <c r="D674" i="3" s="1"/>
  <c r="V674" i="3" a="1"/>
  <c r="V674" i="3" s="1"/>
  <c r="AP674" i="3" a="1"/>
  <c r="AP674" i="3" s="1"/>
  <c r="N674" i="3"/>
  <c r="F674" i="3"/>
  <c r="O674" i="3" a="1"/>
  <c r="O674" i="3" s="1"/>
  <c r="W674" i="3"/>
  <c r="AF674" i="3"/>
  <c r="AQ674" i="3"/>
  <c r="G674" i="3" a="1"/>
  <c r="G674" i="3" s="1"/>
  <c r="X674" i="3" a="1"/>
  <c r="X674" i="3" s="1"/>
  <c r="AG674" i="3"/>
  <c r="AR674" i="3"/>
  <c r="P674" i="3"/>
  <c r="AH674" i="3"/>
  <c r="AS674" i="3"/>
  <c r="H674" i="3"/>
  <c r="Q674" i="3" a="1"/>
  <c r="Q674" i="3" s="1"/>
  <c r="Y674" i="3"/>
  <c r="AI674" i="3"/>
  <c r="AT674" i="3"/>
  <c r="I674" i="3" a="1"/>
  <c r="I674" i="3" s="1"/>
  <c r="Z674" i="3" a="1"/>
  <c r="Z674" i="3" s="1"/>
  <c r="AJ674" i="3"/>
  <c r="AU674" i="3"/>
  <c r="J674" i="3"/>
  <c r="S674" i="3" a="1"/>
  <c r="S674" i="3" s="1"/>
  <c r="AA674" i="3"/>
  <c r="AL674" i="3"/>
  <c r="K674" i="3"/>
  <c r="AB674" i="3"/>
  <c r="AM674" i="3"/>
  <c r="AN674" i="3"/>
  <c r="AO674" i="3"/>
  <c r="L674" i="3"/>
  <c r="M674" i="3" a="1"/>
  <c r="M674" i="3" s="1"/>
  <c r="R674" i="3"/>
  <c r="T674" i="3"/>
  <c r="U674" i="3"/>
  <c r="AC674" i="3"/>
  <c r="AK674" i="3"/>
  <c r="J525" i="3"/>
  <c r="F525" i="3"/>
  <c r="H525" i="3"/>
  <c r="T525" i="3"/>
  <c r="AP525" i="3" a="1"/>
  <c r="AP525" i="3" s="1"/>
  <c r="I525" i="3" a="1"/>
  <c r="I525" i="3" s="1"/>
  <c r="U525" i="3"/>
  <c r="K525" i="3"/>
  <c r="V525" i="3" a="1"/>
  <c r="V525" i="3" s="1"/>
  <c r="AF525" i="3"/>
  <c r="AQ525" i="3"/>
  <c r="L525" i="3"/>
  <c r="AG525" i="3"/>
  <c r="AR525" i="3"/>
  <c r="M525" i="3" a="1"/>
  <c r="M525" i="3" s="1"/>
  <c r="W525" i="3"/>
  <c r="AH525" i="3"/>
  <c r="AS525" i="3"/>
  <c r="N525" i="3"/>
  <c r="X525" i="3" a="1"/>
  <c r="X525" i="3" s="1"/>
  <c r="AI525" i="3"/>
  <c r="AT525" i="3"/>
  <c r="O525" i="3" a="1"/>
  <c r="O525" i="3" s="1"/>
  <c r="AJ525" i="3"/>
  <c r="AU525" i="3"/>
  <c r="P525" i="3"/>
  <c r="Y525" i="3"/>
  <c r="AK525" i="3"/>
  <c r="Q525" i="3" a="1"/>
  <c r="Q525" i="3" s="1"/>
  <c r="Z525" i="3" a="1"/>
  <c r="Z525" i="3" s="1"/>
  <c r="AL525" i="3"/>
  <c r="AA525" i="3"/>
  <c r="AM525" i="3"/>
  <c r="G525" i="3" a="1"/>
  <c r="G525" i="3" s="1"/>
  <c r="R525" i="3"/>
  <c r="AB525" i="3"/>
  <c r="AN525" i="3"/>
  <c r="S525" i="3" a="1"/>
  <c r="S525" i="3" s="1"/>
  <c r="AC525" i="3"/>
  <c r="AO525" i="3"/>
  <c r="F107" i="3"/>
  <c r="P107" i="3"/>
  <c r="Z107" i="3" a="1"/>
  <c r="Z107" i="3" s="1"/>
  <c r="AK107" i="3"/>
  <c r="AV107" i="3"/>
  <c r="G107" i="3" a="1"/>
  <c r="G107" i="3" s="1"/>
  <c r="Q107" i="3" a="1"/>
  <c r="Q107" i="3" s="1"/>
  <c r="AL107" i="3"/>
  <c r="H107" i="3"/>
  <c r="R107" i="3"/>
  <c r="AA107" i="3"/>
  <c r="AM107" i="3"/>
  <c r="AX107" i="3"/>
  <c r="I107" i="3" a="1"/>
  <c r="I107" i="3" s="1"/>
  <c r="S107" i="3" a="1"/>
  <c r="S107" i="3" s="1"/>
  <c r="AB107" i="3"/>
  <c r="AN107" i="3"/>
  <c r="AC107" i="3"/>
  <c r="AO107" i="3"/>
  <c r="J107" i="3"/>
  <c r="T107" i="3"/>
  <c r="AP107" i="3" a="1"/>
  <c r="AP107" i="3" s="1"/>
  <c r="K107" i="3"/>
  <c r="U107" i="3"/>
  <c r="L107" i="3"/>
  <c r="V107" i="3" a="1"/>
  <c r="V107" i="3" s="1"/>
  <c r="AF107" i="3"/>
  <c r="AQ107" i="3"/>
  <c r="M107" i="3" a="1"/>
  <c r="M107" i="3" s="1"/>
  <c r="AG107" i="3"/>
  <c r="AR107" i="3"/>
  <c r="N107" i="3"/>
  <c r="W107" i="3"/>
  <c r="AH107" i="3"/>
  <c r="AS107" i="3"/>
  <c r="O107" i="3" a="1"/>
  <c r="O107" i="3" s="1"/>
  <c r="X107" i="3" a="1"/>
  <c r="X107" i="3" s="1"/>
  <c r="AI107" i="3"/>
  <c r="AT107" i="3"/>
  <c r="Y107" i="3"/>
  <c r="AJ107" i="3"/>
  <c r="AU107" i="3"/>
  <c r="L78" i="3"/>
  <c r="U78" i="3"/>
  <c r="AF78" i="3"/>
  <c r="AR78" i="3"/>
  <c r="M78" i="3" a="1"/>
  <c r="M78" i="3" s="1"/>
  <c r="V78" i="3" a="1"/>
  <c r="V78" i="3" s="1"/>
  <c r="AG78" i="3"/>
  <c r="AS78" i="3"/>
  <c r="N78" i="3"/>
  <c r="W78" i="3"/>
  <c r="AH78" i="3"/>
  <c r="AT78" i="3"/>
  <c r="O78" i="3" a="1"/>
  <c r="O78" i="3" s="1"/>
  <c r="X78" i="3" a="1"/>
  <c r="X78" i="3" s="1"/>
  <c r="AI78" i="3"/>
  <c r="AU78" i="3"/>
  <c r="AJ78" i="3"/>
  <c r="AV78" i="3"/>
  <c r="F78" i="3"/>
  <c r="P78" i="3"/>
  <c r="Y78" i="3"/>
  <c r="AK78" i="3"/>
  <c r="G78" i="3" a="1"/>
  <c r="G78" i="3" s="1"/>
  <c r="Q78" i="3" a="1"/>
  <c r="Q78" i="3" s="1"/>
  <c r="Z78" i="3" a="1"/>
  <c r="Z78" i="3" s="1"/>
  <c r="AL78" i="3"/>
  <c r="AX78" i="3"/>
  <c r="AA78" i="3"/>
  <c r="AM78" i="3"/>
  <c r="H78" i="3"/>
  <c r="R78" i="3"/>
  <c r="AB78" i="3"/>
  <c r="AN78" i="3"/>
  <c r="I78" i="3" a="1"/>
  <c r="I78" i="3" s="1"/>
  <c r="S78" i="3" a="1"/>
  <c r="S78" i="3" s="1"/>
  <c r="AC78" i="3"/>
  <c r="AO78" i="3"/>
  <c r="J78" i="3"/>
  <c r="AP78" i="3" a="1"/>
  <c r="AP78" i="3" s="1"/>
  <c r="H126" i="3"/>
  <c r="Q126" i="3" a="1"/>
  <c r="Q126" i="3" s="1"/>
  <c r="AK126" i="3"/>
  <c r="AV126" i="3"/>
  <c r="I126" i="3" a="1"/>
  <c r="I126" i="3" s="1"/>
  <c r="R126" i="3"/>
  <c r="AA126" i="3"/>
  <c r="AL126" i="3"/>
  <c r="S126" i="3" a="1"/>
  <c r="S126" i="3" s="1"/>
  <c r="AB126" i="3"/>
  <c r="AM126" i="3"/>
  <c r="AX126" i="3"/>
  <c r="J126" i="3"/>
  <c r="T126" i="3"/>
  <c r="AC126" i="3"/>
  <c r="AN126" i="3"/>
  <c r="K126" i="3"/>
  <c r="U126" i="3"/>
  <c r="AO126" i="3"/>
  <c r="L126" i="3"/>
  <c r="V126" i="3" a="1"/>
  <c r="V126" i="3" s="1"/>
  <c r="AP126" i="3" a="1"/>
  <c r="AP126" i="3" s="1"/>
  <c r="M126" i="3" a="1"/>
  <c r="M126" i="3" s="1"/>
  <c r="W126" i="3"/>
  <c r="AF126" i="3"/>
  <c r="AQ126" i="3"/>
  <c r="N126" i="3"/>
  <c r="X126" i="3" a="1"/>
  <c r="X126" i="3" s="1"/>
  <c r="AG126" i="3"/>
  <c r="AR126" i="3"/>
  <c r="F126" i="3"/>
  <c r="O126" i="3" a="1"/>
  <c r="O126" i="3" s="1"/>
  <c r="AH126" i="3"/>
  <c r="AS126" i="3"/>
  <c r="G126" i="3" a="1"/>
  <c r="G126" i="3" s="1"/>
  <c r="Y126" i="3"/>
  <c r="AI126" i="3"/>
  <c r="AT126" i="3"/>
  <c r="M225" i="3" a="1"/>
  <c r="M225" i="3" s="1"/>
  <c r="L225" i="3"/>
  <c r="W225" i="3"/>
  <c r="AG225" i="3"/>
  <c r="AS225" i="3"/>
  <c r="X225" i="3" a="1"/>
  <c r="X225" i="3" s="1"/>
  <c r="AH225" i="3"/>
  <c r="AT225" i="3"/>
  <c r="N225" i="3"/>
  <c r="AI225" i="3"/>
  <c r="AU225" i="3"/>
  <c r="O225" i="3" a="1"/>
  <c r="O225" i="3" s="1"/>
  <c r="Y225" i="3"/>
  <c r="AJ225" i="3"/>
  <c r="P225" i="3"/>
  <c r="Z225" i="3" a="1"/>
  <c r="Z225" i="3" s="1"/>
  <c r="AK225" i="3"/>
  <c r="F225" i="3"/>
  <c r="Q225" i="3" a="1"/>
  <c r="Q225" i="3" s="1"/>
  <c r="AA225" i="3"/>
  <c r="AL225" i="3"/>
  <c r="G225" i="3" a="1"/>
  <c r="G225" i="3" s="1"/>
  <c r="R225" i="3"/>
  <c r="AB225" i="3"/>
  <c r="AM225" i="3"/>
  <c r="S225" i="3" a="1"/>
  <c r="S225" i="3" s="1"/>
  <c r="AC225" i="3"/>
  <c r="AN225" i="3"/>
  <c r="H225" i="3"/>
  <c r="AO225" i="3"/>
  <c r="I225" i="3" a="1"/>
  <c r="I225" i="3" s="1"/>
  <c r="T225" i="3"/>
  <c r="AP225" i="3" a="1"/>
  <c r="AP225" i="3" s="1"/>
  <c r="J225" i="3"/>
  <c r="U225" i="3"/>
  <c r="AQ225" i="3"/>
  <c r="K225" i="3"/>
  <c r="V225" i="3" a="1"/>
  <c r="V225" i="3" s="1"/>
  <c r="AF225" i="3"/>
  <c r="AR225" i="3"/>
  <c r="F203" i="3"/>
  <c r="P203" i="3"/>
  <c r="Z203" i="3" a="1"/>
  <c r="Z203" i="3" s="1"/>
  <c r="AK203" i="3"/>
  <c r="G203" i="3" a="1"/>
  <c r="G203" i="3" s="1"/>
  <c r="Q203" i="3" a="1"/>
  <c r="Q203" i="3" s="1"/>
  <c r="AA203" i="3"/>
  <c r="AL203" i="3"/>
  <c r="AB203" i="3"/>
  <c r="AM203" i="3"/>
  <c r="H203" i="3"/>
  <c r="R203" i="3"/>
  <c r="AC203" i="3"/>
  <c r="AN203" i="3"/>
  <c r="I203" i="3" a="1"/>
  <c r="I203" i="3" s="1"/>
  <c r="S203" i="3" a="1"/>
  <c r="S203" i="3" s="1"/>
  <c r="AO203" i="3"/>
  <c r="J203" i="3"/>
  <c r="T203" i="3"/>
  <c r="AP203" i="3" a="1"/>
  <c r="AP203" i="3" s="1"/>
  <c r="K203" i="3"/>
  <c r="U203" i="3"/>
  <c r="AQ203" i="3"/>
  <c r="L203" i="3"/>
  <c r="V203" i="3" a="1"/>
  <c r="V203" i="3" s="1"/>
  <c r="AF203" i="3"/>
  <c r="AR203" i="3"/>
  <c r="M203" i="3" a="1"/>
  <c r="M203" i="3" s="1"/>
  <c r="W203" i="3"/>
  <c r="AG203" i="3"/>
  <c r="AS203" i="3"/>
  <c r="X203" i="3" a="1"/>
  <c r="X203" i="3" s="1"/>
  <c r="AH203" i="3"/>
  <c r="AT203" i="3"/>
  <c r="N203" i="3"/>
  <c r="AI203" i="3"/>
  <c r="AU203" i="3"/>
  <c r="O203" i="3" a="1"/>
  <c r="O203" i="3" s="1"/>
  <c r="Y203" i="3"/>
  <c r="AJ203" i="3"/>
  <c r="Z190" i="3" a="1"/>
  <c r="Z190" i="3" s="1"/>
  <c r="AK190" i="3"/>
  <c r="F190" i="3"/>
  <c r="P190" i="3"/>
  <c r="AA190" i="3"/>
  <c r="AL190" i="3"/>
  <c r="G190" i="3" a="1"/>
  <c r="G190" i="3" s="1"/>
  <c r="Q190" i="3" a="1"/>
  <c r="Q190" i="3" s="1"/>
  <c r="AB190" i="3"/>
  <c r="AM190" i="3"/>
  <c r="H190" i="3"/>
  <c r="AC190" i="3"/>
  <c r="AN190" i="3"/>
  <c r="I190" i="3" a="1"/>
  <c r="I190" i="3" s="1"/>
  <c r="R190" i="3"/>
  <c r="AO190" i="3"/>
  <c r="J190" i="3"/>
  <c r="S190" i="3" a="1"/>
  <c r="S190" i="3" s="1"/>
  <c r="AP190" i="3" a="1"/>
  <c r="AP190" i="3" s="1"/>
  <c r="K190" i="3"/>
  <c r="T190" i="3"/>
  <c r="AQ190" i="3"/>
  <c r="L190" i="3"/>
  <c r="U190" i="3"/>
  <c r="AF190" i="3"/>
  <c r="AR190" i="3"/>
  <c r="M190" i="3" a="1"/>
  <c r="M190" i="3" s="1"/>
  <c r="V190" i="3" a="1"/>
  <c r="V190" i="3" s="1"/>
  <c r="AG190" i="3"/>
  <c r="AS190" i="3"/>
  <c r="W190" i="3"/>
  <c r="AH190" i="3"/>
  <c r="AT190" i="3"/>
  <c r="N190" i="3"/>
  <c r="X190" i="3" a="1"/>
  <c r="X190" i="3" s="1"/>
  <c r="AI190" i="3"/>
  <c r="AU190" i="3"/>
  <c r="O190" i="3" a="1"/>
  <c r="O190" i="3" s="1"/>
  <c r="Y190" i="3"/>
  <c r="AJ190" i="3"/>
  <c r="N681" i="3"/>
  <c r="F681" i="3"/>
  <c r="O681" i="3" a="1"/>
  <c r="O681" i="3" s="1"/>
  <c r="W681" i="3"/>
  <c r="AF681" i="3"/>
  <c r="AQ681" i="3"/>
  <c r="G681" i="3" a="1"/>
  <c r="G681" i="3" s="1"/>
  <c r="X681" i="3" a="1"/>
  <c r="X681" i="3" s="1"/>
  <c r="AG681" i="3"/>
  <c r="AR681" i="3"/>
  <c r="P681" i="3"/>
  <c r="AH681" i="3"/>
  <c r="AS681" i="3"/>
  <c r="H681" i="3"/>
  <c r="Q681" i="3" a="1"/>
  <c r="Q681" i="3" s="1"/>
  <c r="Y681" i="3"/>
  <c r="AI681" i="3"/>
  <c r="AT681" i="3"/>
  <c r="I681" i="3" a="1"/>
  <c r="I681" i="3" s="1"/>
  <c r="Z681" i="3" a="1"/>
  <c r="Z681" i="3" s="1"/>
  <c r="AJ681" i="3"/>
  <c r="AU681" i="3"/>
  <c r="R681" i="3"/>
  <c r="AK681" i="3"/>
  <c r="L681" i="3"/>
  <c r="M681" i="3" a="1"/>
  <c r="M681" i="3" s="1"/>
  <c r="AL681" i="3"/>
  <c r="AM681" i="3"/>
  <c r="S681" i="3" a="1"/>
  <c r="S681" i="3" s="1"/>
  <c r="AN681" i="3"/>
  <c r="AO681" i="3"/>
  <c r="T681" i="3"/>
  <c r="AP681" i="3" a="1"/>
  <c r="AP681" i="3" s="1"/>
  <c r="U681" i="3"/>
  <c r="V681" i="3" a="1"/>
  <c r="V681" i="3" s="1"/>
  <c r="AA681" i="3"/>
  <c r="AB681" i="3"/>
  <c r="J681" i="3"/>
  <c r="AC681" i="3"/>
  <c r="K681" i="3"/>
  <c r="L672" i="3"/>
  <c r="T672" i="3"/>
  <c r="AC672" i="3"/>
  <c r="AN672" i="3"/>
  <c r="M672" i="3" a="1"/>
  <c r="M672" i="3" s="1"/>
  <c r="U672" i="3"/>
  <c r="AO672" i="3"/>
  <c r="V672" i="3" a="1"/>
  <c r="V672" i="3" s="1"/>
  <c r="AP672" i="3" a="1"/>
  <c r="AP672" i="3" s="1"/>
  <c r="N672" i="3"/>
  <c r="F672" i="3"/>
  <c r="O672" i="3" a="1"/>
  <c r="O672" i="3" s="1"/>
  <c r="W672" i="3"/>
  <c r="AF672" i="3"/>
  <c r="AQ672" i="3"/>
  <c r="G672" i="3" a="1"/>
  <c r="G672" i="3" s="1"/>
  <c r="X672" i="3" a="1"/>
  <c r="X672" i="3" s="1"/>
  <c r="AG672" i="3"/>
  <c r="AR672" i="3"/>
  <c r="P672" i="3"/>
  <c r="AH672" i="3"/>
  <c r="AS672" i="3"/>
  <c r="I672" i="3" a="1"/>
  <c r="I672" i="3" s="1"/>
  <c r="Z672" i="3" a="1"/>
  <c r="Z672" i="3" s="1"/>
  <c r="AJ672" i="3"/>
  <c r="AU672" i="3"/>
  <c r="R672" i="3"/>
  <c r="AK672" i="3"/>
  <c r="J672" i="3"/>
  <c r="K672" i="3"/>
  <c r="Q672" i="3" a="1"/>
  <c r="Q672" i="3" s="1"/>
  <c r="S672" i="3" a="1"/>
  <c r="S672" i="3" s="1"/>
  <c r="Y672" i="3"/>
  <c r="AA672" i="3"/>
  <c r="AB672" i="3"/>
  <c r="AI672" i="3"/>
  <c r="AL672" i="3"/>
  <c r="AM672" i="3"/>
  <c r="H672" i="3"/>
  <c r="AT672" i="3"/>
  <c r="M644" i="3" a="1"/>
  <c r="M644" i="3" s="1"/>
  <c r="U644" i="3"/>
  <c r="AO644" i="3"/>
  <c r="V644" i="3" a="1"/>
  <c r="V644" i="3" s="1"/>
  <c r="AP644" i="3" a="1"/>
  <c r="AP644" i="3" s="1"/>
  <c r="N644" i="3"/>
  <c r="G644" i="3" a="1"/>
  <c r="G644" i="3" s="1"/>
  <c r="X644" i="3" a="1"/>
  <c r="X644" i="3" s="1"/>
  <c r="AG644" i="3"/>
  <c r="AR644" i="3"/>
  <c r="P644" i="3"/>
  <c r="AH644" i="3"/>
  <c r="AS644" i="3"/>
  <c r="H644" i="3"/>
  <c r="Q644" i="3" a="1"/>
  <c r="Q644" i="3" s="1"/>
  <c r="Y644" i="3"/>
  <c r="AI644" i="3"/>
  <c r="AT644" i="3"/>
  <c r="I644" i="3" a="1"/>
  <c r="I644" i="3" s="1"/>
  <c r="Z644" i="3" a="1"/>
  <c r="Z644" i="3" s="1"/>
  <c r="AJ644" i="3"/>
  <c r="AU644" i="3"/>
  <c r="J644" i="3"/>
  <c r="S644" i="3" a="1"/>
  <c r="S644" i="3" s="1"/>
  <c r="AA644" i="3"/>
  <c r="AL644" i="3"/>
  <c r="W644" i="3"/>
  <c r="AB644" i="3"/>
  <c r="AC644" i="3"/>
  <c r="F644" i="3"/>
  <c r="AF644" i="3"/>
  <c r="AK644" i="3"/>
  <c r="K644" i="3"/>
  <c r="AM644" i="3"/>
  <c r="L644" i="3"/>
  <c r="AN644" i="3"/>
  <c r="O644" i="3" a="1"/>
  <c r="O644" i="3" s="1"/>
  <c r="AQ644" i="3"/>
  <c r="R644" i="3"/>
  <c r="T644" i="3"/>
  <c r="L637" i="3"/>
  <c r="T637" i="3"/>
  <c r="AC637" i="3"/>
  <c r="AN637" i="3"/>
  <c r="M637" i="3" a="1"/>
  <c r="M637" i="3" s="1"/>
  <c r="U637" i="3"/>
  <c r="AO637" i="3"/>
  <c r="V637" i="3" a="1"/>
  <c r="V637" i="3" s="1"/>
  <c r="AP637" i="3" a="1"/>
  <c r="AP637" i="3" s="1"/>
  <c r="N637" i="3"/>
  <c r="F637" i="3"/>
  <c r="O637" i="3" a="1"/>
  <c r="O637" i="3" s="1"/>
  <c r="W637" i="3"/>
  <c r="AF637" i="3"/>
  <c r="AQ637" i="3"/>
  <c r="G637" i="3" a="1"/>
  <c r="G637" i="3" s="1"/>
  <c r="X637" i="3" a="1"/>
  <c r="X637" i="3" s="1"/>
  <c r="AG637" i="3"/>
  <c r="AR637" i="3"/>
  <c r="P637" i="3"/>
  <c r="AH637" i="3"/>
  <c r="AS637" i="3"/>
  <c r="H637" i="3"/>
  <c r="Q637" i="3" a="1"/>
  <c r="Q637" i="3" s="1"/>
  <c r="Y637" i="3"/>
  <c r="AI637" i="3"/>
  <c r="AT637" i="3"/>
  <c r="I637" i="3" a="1"/>
  <c r="I637" i="3" s="1"/>
  <c r="Z637" i="3" a="1"/>
  <c r="Z637" i="3" s="1"/>
  <c r="AJ637" i="3"/>
  <c r="AU637" i="3"/>
  <c r="R637" i="3"/>
  <c r="AK637" i="3"/>
  <c r="J637" i="3"/>
  <c r="S637" i="3" a="1"/>
  <c r="S637" i="3" s="1"/>
  <c r="AA637" i="3"/>
  <c r="AL637" i="3"/>
  <c r="K637" i="3"/>
  <c r="AB637" i="3"/>
  <c r="AM637" i="3"/>
  <c r="M624" i="3" a="1"/>
  <c r="M624" i="3" s="1"/>
  <c r="U624" i="3"/>
  <c r="AO624" i="3"/>
  <c r="V624" i="3" a="1"/>
  <c r="V624" i="3" s="1"/>
  <c r="AP624" i="3" a="1"/>
  <c r="AP624" i="3" s="1"/>
  <c r="N624" i="3"/>
  <c r="F624" i="3"/>
  <c r="O624" i="3" a="1"/>
  <c r="O624" i="3" s="1"/>
  <c r="W624" i="3"/>
  <c r="AF624" i="3"/>
  <c r="AQ624" i="3"/>
  <c r="G624" i="3" a="1"/>
  <c r="G624" i="3" s="1"/>
  <c r="X624" i="3" a="1"/>
  <c r="X624" i="3" s="1"/>
  <c r="AG624" i="3"/>
  <c r="AR624" i="3"/>
  <c r="P624" i="3"/>
  <c r="AH624" i="3"/>
  <c r="AS624" i="3"/>
  <c r="I624" i="3" a="1"/>
  <c r="I624" i="3" s="1"/>
  <c r="Z624" i="3" a="1"/>
  <c r="Z624" i="3" s="1"/>
  <c r="AJ624" i="3"/>
  <c r="AU624" i="3"/>
  <c r="R624" i="3"/>
  <c r="AK624" i="3"/>
  <c r="J624" i="3"/>
  <c r="S624" i="3" a="1"/>
  <c r="S624" i="3" s="1"/>
  <c r="AA624" i="3"/>
  <c r="AL624" i="3"/>
  <c r="Y624" i="3"/>
  <c r="AB624" i="3"/>
  <c r="AC624" i="3"/>
  <c r="AI624" i="3"/>
  <c r="AM624" i="3"/>
  <c r="AN624" i="3"/>
  <c r="H624" i="3"/>
  <c r="AT624" i="3"/>
  <c r="K624" i="3"/>
  <c r="Q624" i="3" a="1"/>
  <c r="Q624" i="3" s="1"/>
  <c r="T624" i="3"/>
  <c r="L624" i="3"/>
  <c r="E621" i="3" a="1"/>
  <c r="E621" i="3" s="1"/>
  <c r="F621" i="3"/>
  <c r="O621" i="3" a="1"/>
  <c r="O621" i="3" s="1"/>
  <c r="W621" i="3"/>
  <c r="AF621" i="3"/>
  <c r="AQ621" i="3"/>
  <c r="G621" i="3" a="1"/>
  <c r="G621" i="3" s="1"/>
  <c r="X621" i="3" a="1"/>
  <c r="X621" i="3" s="1"/>
  <c r="AG621" i="3"/>
  <c r="AR621" i="3"/>
  <c r="P621" i="3"/>
  <c r="AH621" i="3"/>
  <c r="AS621" i="3"/>
  <c r="H621" i="3"/>
  <c r="Q621" i="3" a="1"/>
  <c r="Q621" i="3" s="1"/>
  <c r="Y621" i="3"/>
  <c r="AI621" i="3"/>
  <c r="AT621" i="3"/>
  <c r="I621" i="3" a="1"/>
  <c r="I621" i="3" s="1"/>
  <c r="Z621" i="3" a="1"/>
  <c r="Z621" i="3" s="1"/>
  <c r="AJ621" i="3"/>
  <c r="AU621" i="3"/>
  <c r="R621" i="3"/>
  <c r="AK621" i="3"/>
  <c r="J621" i="3"/>
  <c r="K621" i="3"/>
  <c r="AB621" i="3"/>
  <c r="AM621" i="3"/>
  <c r="L621" i="3"/>
  <c r="T621" i="3"/>
  <c r="AC621" i="3"/>
  <c r="AN621" i="3"/>
  <c r="M621" i="3" a="1"/>
  <c r="M621" i="3" s="1"/>
  <c r="U621" i="3"/>
  <c r="AO621" i="3"/>
  <c r="AL621" i="3"/>
  <c r="AP621" i="3" a="1"/>
  <c r="AP621" i="3" s="1"/>
  <c r="N621" i="3"/>
  <c r="S621" i="3" a="1"/>
  <c r="S621" i="3" s="1"/>
  <c r="V621" i="3" a="1"/>
  <c r="V621" i="3" s="1"/>
  <c r="AA621" i="3"/>
  <c r="H610" i="3"/>
  <c r="Q610" i="3" a="1"/>
  <c r="Q610" i="3" s="1"/>
  <c r="Y610" i="3"/>
  <c r="AI610" i="3"/>
  <c r="AT610" i="3"/>
  <c r="R610" i="3"/>
  <c r="AK610" i="3"/>
  <c r="J610" i="3"/>
  <c r="S610" i="3" a="1"/>
  <c r="S610" i="3" s="1"/>
  <c r="AA610" i="3"/>
  <c r="AL610" i="3"/>
  <c r="K610" i="3"/>
  <c r="AB610" i="3"/>
  <c r="AM610" i="3"/>
  <c r="M610" i="3" a="1"/>
  <c r="M610" i="3" s="1"/>
  <c r="U610" i="3"/>
  <c r="F610" i="3"/>
  <c r="O610" i="3" a="1"/>
  <c r="O610" i="3" s="1"/>
  <c r="W610" i="3"/>
  <c r="AF610" i="3"/>
  <c r="AQ610" i="3"/>
  <c r="P610" i="3"/>
  <c r="AH610" i="3"/>
  <c r="AS610" i="3"/>
  <c r="Z610" i="3" a="1"/>
  <c r="Z610" i="3" s="1"/>
  <c r="G610" i="3" a="1"/>
  <c r="G610" i="3" s="1"/>
  <c r="AC610" i="3"/>
  <c r="I610" i="3" a="1"/>
  <c r="I610" i="3" s="1"/>
  <c r="L610" i="3"/>
  <c r="AG610" i="3"/>
  <c r="N610" i="3"/>
  <c r="AJ610" i="3"/>
  <c r="AN610" i="3"/>
  <c r="AO610" i="3"/>
  <c r="T610" i="3"/>
  <c r="AP610" i="3" a="1"/>
  <c r="AP610" i="3" s="1"/>
  <c r="V610" i="3" a="1"/>
  <c r="V610" i="3" s="1"/>
  <c r="X610" i="3" a="1"/>
  <c r="X610" i="3" s="1"/>
  <c r="AR610" i="3"/>
  <c r="AU610" i="3"/>
  <c r="N606" i="3"/>
  <c r="F606" i="3"/>
  <c r="O606" i="3" a="1"/>
  <c r="O606" i="3" s="1"/>
  <c r="W606" i="3"/>
  <c r="AF606" i="3"/>
  <c r="AQ606" i="3"/>
  <c r="G606" i="3" a="1"/>
  <c r="G606" i="3" s="1"/>
  <c r="X606" i="3" a="1"/>
  <c r="X606" i="3" s="1"/>
  <c r="AG606" i="3"/>
  <c r="AR606" i="3"/>
  <c r="P606" i="3"/>
  <c r="AH606" i="3"/>
  <c r="AS606" i="3"/>
  <c r="H606" i="3"/>
  <c r="Q606" i="3" a="1"/>
  <c r="Q606" i="3" s="1"/>
  <c r="Y606" i="3"/>
  <c r="AI606" i="3"/>
  <c r="AT606" i="3"/>
  <c r="I606" i="3" a="1"/>
  <c r="I606" i="3" s="1"/>
  <c r="Z606" i="3" a="1"/>
  <c r="Z606" i="3" s="1"/>
  <c r="AJ606" i="3"/>
  <c r="AU606" i="3"/>
  <c r="R606" i="3"/>
  <c r="AK606" i="3"/>
  <c r="K606" i="3"/>
  <c r="L606" i="3"/>
  <c r="T606" i="3"/>
  <c r="AC606" i="3"/>
  <c r="AN606" i="3"/>
  <c r="V606" i="3" a="1"/>
  <c r="V606" i="3" s="1"/>
  <c r="AP606" i="3" a="1"/>
  <c r="AP606" i="3" s="1"/>
  <c r="U606" i="3"/>
  <c r="AA606" i="3"/>
  <c r="AB606" i="3"/>
  <c r="AL606" i="3"/>
  <c r="AM606" i="3"/>
  <c r="AO606" i="3"/>
  <c r="J606" i="3"/>
  <c r="M606" i="3" a="1"/>
  <c r="M606" i="3" s="1"/>
  <c r="S606" i="3" a="1"/>
  <c r="S606" i="3" s="1"/>
  <c r="K602" i="3"/>
  <c r="AB602" i="3"/>
  <c r="AM602" i="3"/>
  <c r="L602" i="3"/>
  <c r="T602" i="3"/>
  <c r="AC602" i="3"/>
  <c r="AN602" i="3"/>
  <c r="M602" i="3" a="1"/>
  <c r="M602" i="3" s="1"/>
  <c r="U602" i="3"/>
  <c r="AO602" i="3"/>
  <c r="V602" i="3" a="1"/>
  <c r="V602" i="3" s="1"/>
  <c r="AP602" i="3" a="1"/>
  <c r="AP602" i="3" s="1"/>
  <c r="N602" i="3"/>
  <c r="F602" i="3"/>
  <c r="O602" i="3" a="1"/>
  <c r="O602" i="3" s="1"/>
  <c r="W602" i="3"/>
  <c r="AF602" i="3"/>
  <c r="AQ602" i="3"/>
  <c r="G602" i="3" a="1"/>
  <c r="G602" i="3" s="1"/>
  <c r="X602" i="3" a="1"/>
  <c r="X602" i="3" s="1"/>
  <c r="AG602" i="3"/>
  <c r="AR602" i="3"/>
  <c r="H602" i="3"/>
  <c r="Q602" i="3" a="1"/>
  <c r="Q602" i="3" s="1"/>
  <c r="Y602" i="3"/>
  <c r="AI602" i="3"/>
  <c r="AT602" i="3"/>
  <c r="I602" i="3" a="1"/>
  <c r="I602" i="3" s="1"/>
  <c r="Z602" i="3" a="1"/>
  <c r="Z602" i="3" s="1"/>
  <c r="AJ602" i="3"/>
  <c r="AU602" i="3"/>
  <c r="J602" i="3"/>
  <c r="S602" i="3" a="1"/>
  <c r="S602" i="3" s="1"/>
  <c r="AA602" i="3"/>
  <c r="AL602" i="3"/>
  <c r="R602" i="3"/>
  <c r="AH602" i="3"/>
  <c r="AK602" i="3"/>
  <c r="AS602" i="3"/>
  <c r="P602" i="3"/>
  <c r="E593" i="3" a="1"/>
  <c r="E593" i="3" s="1"/>
  <c r="H593" i="3"/>
  <c r="R593" i="3"/>
  <c r="AA593" i="3"/>
  <c r="AL593" i="3"/>
  <c r="I593" i="3" a="1"/>
  <c r="I593" i="3" s="1"/>
  <c r="S593" i="3" a="1"/>
  <c r="S593" i="3" s="1"/>
  <c r="AB593" i="3"/>
  <c r="AM593" i="3"/>
  <c r="AC593" i="3"/>
  <c r="AN593" i="3"/>
  <c r="J593" i="3"/>
  <c r="T593" i="3"/>
  <c r="AO593" i="3"/>
  <c r="K593" i="3"/>
  <c r="U593" i="3"/>
  <c r="AP593" i="3" a="1"/>
  <c r="AP593" i="3" s="1"/>
  <c r="L593" i="3"/>
  <c r="V593" i="3" a="1"/>
  <c r="V593" i="3" s="1"/>
  <c r="AQ593" i="3"/>
  <c r="M593" i="3" a="1"/>
  <c r="M593" i="3" s="1"/>
  <c r="W593" i="3"/>
  <c r="AF593" i="3"/>
  <c r="AR593" i="3"/>
  <c r="X593" i="3" a="1"/>
  <c r="X593" i="3" s="1"/>
  <c r="AG593" i="3"/>
  <c r="AS593" i="3"/>
  <c r="F593" i="3"/>
  <c r="O593" i="3" a="1"/>
  <c r="O593" i="3" s="1"/>
  <c r="Y593" i="3"/>
  <c r="AI593" i="3"/>
  <c r="AU593" i="3"/>
  <c r="Q593" i="3" a="1"/>
  <c r="Q593" i="3" s="1"/>
  <c r="AK593" i="3"/>
  <c r="G593" i="3" a="1"/>
  <c r="G593" i="3" s="1"/>
  <c r="N593" i="3"/>
  <c r="P593" i="3"/>
  <c r="Z593" i="3" a="1"/>
  <c r="Z593" i="3" s="1"/>
  <c r="AH593" i="3"/>
  <c r="AJ593" i="3"/>
  <c r="AT593" i="3"/>
  <c r="O588" i="3" a="1"/>
  <c r="O588" i="3" s="1"/>
  <c r="Y588" i="3"/>
  <c r="AK588" i="3"/>
  <c r="Z588" i="3" a="1"/>
  <c r="Z588" i="3" s="1"/>
  <c r="AL588" i="3"/>
  <c r="P588" i="3"/>
  <c r="AA588" i="3"/>
  <c r="AM588" i="3"/>
  <c r="F588" i="3"/>
  <c r="Q588" i="3" a="1"/>
  <c r="Q588" i="3" s="1"/>
  <c r="AB588" i="3"/>
  <c r="AN588" i="3"/>
  <c r="G588" i="3" a="1"/>
  <c r="G588" i="3" s="1"/>
  <c r="R588" i="3"/>
  <c r="AC588" i="3"/>
  <c r="AO588" i="3"/>
  <c r="H588" i="3"/>
  <c r="S588" i="3" a="1"/>
  <c r="S588" i="3" s="1"/>
  <c r="AP588" i="3" a="1"/>
  <c r="AP588" i="3" s="1"/>
  <c r="I588" i="3" a="1"/>
  <c r="I588" i="3" s="1"/>
  <c r="T588" i="3"/>
  <c r="J588" i="3"/>
  <c r="U588" i="3"/>
  <c r="AF588" i="3"/>
  <c r="AQ588" i="3"/>
  <c r="L588" i="3"/>
  <c r="AH588" i="3"/>
  <c r="AS588" i="3"/>
  <c r="N588" i="3"/>
  <c r="X588" i="3" a="1"/>
  <c r="X588" i="3" s="1"/>
  <c r="AJ588" i="3"/>
  <c r="AU588" i="3"/>
  <c r="K588" i="3"/>
  <c r="M588" i="3" a="1"/>
  <c r="M588" i="3" s="1"/>
  <c r="V588" i="3" a="1"/>
  <c r="V588" i="3" s="1"/>
  <c r="W588" i="3"/>
  <c r="AG588" i="3"/>
  <c r="AI588" i="3"/>
  <c r="AR588" i="3"/>
  <c r="AT588" i="3"/>
  <c r="C548" i="3" a="1"/>
  <c r="C548" i="3" s="1"/>
  <c r="I548" i="3" a="1"/>
  <c r="I548" i="3" s="1"/>
  <c r="R548" i="3"/>
  <c r="AB548" i="3"/>
  <c r="AM548" i="3"/>
  <c r="J548" i="3"/>
  <c r="S548" i="3" a="1"/>
  <c r="S548" i="3" s="1"/>
  <c r="AC548" i="3"/>
  <c r="AN548" i="3"/>
  <c r="L548" i="3"/>
  <c r="U548" i="3"/>
  <c r="AP548" i="3" a="1"/>
  <c r="AP548" i="3" s="1"/>
  <c r="M548" i="3" a="1"/>
  <c r="M548" i="3" s="1"/>
  <c r="V548" i="3" a="1"/>
  <c r="V548" i="3" s="1"/>
  <c r="AF548" i="3"/>
  <c r="AQ548" i="3"/>
  <c r="N548" i="3"/>
  <c r="W548" i="3"/>
  <c r="AG548" i="3"/>
  <c r="AR548" i="3"/>
  <c r="G548" i="3" a="1"/>
  <c r="G548" i="3" s="1"/>
  <c r="P548" i="3"/>
  <c r="Y548" i="3"/>
  <c r="AJ548" i="3"/>
  <c r="AU548" i="3"/>
  <c r="H548" i="3"/>
  <c r="AA548" i="3"/>
  <c r="AL548" i="3"/>
  <c r="K548" i="3"/>
  <c r="AO548" i="3"/>
  <c r="O548" i="3" a="1"/>
  <c r="O548" i="3" s="1"/>
  <c r="AS548" i="3"/>
  <c r="AT548" i="3"/>
  <c r="Q548" i="3" a="1"/>
  <c r="Q548" i="3" s="1"/>
  <c r="T548" i="3"/>
  <c r="X548" i="3" a="1"/>
  <c r="X548" i="3" s="1"/>
  <c r="Z548" i="3" a="1"/>
  <c r="Z548" i="3" s="1"/>
  <c r="AH548" i="3"/>
  <c r="AK548" i="3"/>
  <c r="F548" i="3"/>
  <c r="AI548" i="3"/>
  <c r="C539" i="3" a="1"/>
  <c r="C539" i="3" s="1"/>
  <c r="J539" i="3"/>
  <c r="AO539" i="3"/>
  <c r="K539" i="3"/>
  <c r="T539" i="3"/>
  <c r="AP539" i="3" a="1"/>
  <c r="AP539" i="3" s="1"/>
  <c r="L539" i="3"/>
  <c r="U539" i="3"/>
  <c r="M539" i="3" a="1"/>
  <c r="M539" i="3" s="1"/>
  <c r="V539" i="3" a="1"/>
  <c r="V539" i="3" s="1"/>
  <c r="AF539" i="3"/>
  <c r="AQ539" i="3"/>
  <c r="AG539" i="3"/>
  <c r="AR539" i="3"/>
  <c r="N539" i="3"/>
  <c r="W539" i="3"/>
  <c r="AH539" i="3"/>
  <c r="AS539" i="3"/>
  <c r="O539" i="3" a="1"/>
  <c r="O539" i="3" s="1"/>
  <c r="X539" i="3" a="1"/>
  <c r="X539" i="3" s="1"/>
  <c r="AI539" i="3"/>
  <c r="AT539" i="3"/>
  <c r="G539" i="3" a="1"/>
  <c r="G539" i="3" s="1"/>
  <c r="Q539" i="3" a="1"/>
  <c r="Q539" i="3" s="1"/>
  <c r="AA539" i="3"/>
  <c r="AL539" i="3"/>
  <c r="I539" i="3" a="1"/>
  <c r="I539" i="3" s="1"/>
  <c r="S539" i="3" a="1"/>
  <c r="S539" i="3" s="1"/>
  <c r="AC539" i="3"/>
  <c r="AN539" i="3"/>
  <c r="R539" i="3"/>
  <c r="Y539" i="3"/>
  <c r="Z539" i="3" a="1"/>
  <c r="Z539" i="3" s="1"/>
  <c r="AB539" i="3"/>
  <c r="AJ539" i="3"/>
  <c r="AK539" i="3"/>
  <c r="AM539" i="3"/>
  <c r="AU539" i="3"/>
  <c r="F539" i="3"/>
  <c r="H539" i="3"/>
  <c r="P539" i="3"/>
  <c r="G534" i="3" a="1"/>
  <c r="G534" i="3" s="1"/>
  <c r="Z534" i="3" a="1"/>
  <c r="Z534" i="3" s="1"/>
  <c r="AL534" i="3"/>
  <c r="R534" i="3"/>
  <c r="AA534" i="3"/>
  <c r="AM534" i="3"/>
  <c r="H534" i="3"/>
  <c r="S534" i="3" a="1"/>
  <c r="S534" i="3" s="1"/>
  <c r="AB534" i="3"/>
  <c r="AN534" i="3"/>
  <c r="I534" i="3" a="1"/>
  <c r="I534" i="3" s="1"/>
  <c r="AC534" i="3"/>
  <c r="AO534" i="3"/>
  <c r="J534" i="3"/>
  <c r="T534" i="3"/>
  <c r="AP534" i="3" a="1"/>
  <c r="AP534" i="3" s="1"/>
  <c r="K534" i="3"/>
  <c r="U534" i="3"/>
  <c r="L534" i="3"/>
  <c r="V534" i="3" a="1"/>
  <c r="V534" i="3" s="1"/>
  <c r="AF534" i="3"/>
  <c r="AQ534" i="3"/>
  <c r="M534" i="3" a="1"/>
  <c r="M534" i="3" s="1"/>
  <c r="AG534" i="3"/>
  <c r="AR534" i="3"/>
  <c r="O534" i="3" a="1"/>
  <c r="O534" i="3" s="1"/>
  <c r="X534" i="3" a="1"/>
  <c r="X534" i="3" s="1"/>
  <c r="AI534" i="3"/>
  <c r="AT534" i="3"/>
  <c r="F534" i="3"/>
  <c r="Q534" i="3" a="1"/>
  <c r="Q534" i="3" s="1"/>
  <c r="Y534" i="3"/>
  <c r="AK534" i="3"/>
  <c r="N534" i="3"/>
  <c r="P534" i="3"/>
  <c r="W534" i="3"/>
  <c r="AH534" i="3"/>
  <c r="AJ534" i="3"/>
  <c r="AS534" i="3"/>
  <c r="AU534" i="3"/>
  <c r="L529" i="3"/>
  <c r="V529" i="3" a="1"/>
  <c r="V529" i="3" s="1"/>
  <c r="AH529" i="3"/>
  <c r="AT529" i="3"/>
  <c r="M529" i="3" a="1"/>
  <c r="M529" i="3" s="1"/>
  <c r="W529" i="3"/>
  <c r="AI529" i="3"/>
  <c r="AU529" i="3"/>
  <c r="N529" i="3"/>
  <c r="X529" i="3" a="1"/>
  <c r="X529" i="3" s="1"/>
  <c r="AJ529" i="3"/>
  <c r="O529" i="3" a="1"/>
  <c r="O529" i="3" s="1"/>
  <c r="Y529" i="3"/>
  <c r="AK529" i="3"/>
  <c r="Z529" i="3" a="1"/>
  <c r="Z529" i="3" s="1"/>
  <c r="AL529" i="3"/>
  <c r="P529" i="3"/>
  <c r="AA529" i="3"/>
  <c r="AM529" i="3"/>
  <c r="F529" i="3"/>
  <c r="Q529" i="3" a="1"/>
  <c r="Q529" i="3" s="1"/>
  <c r="AB529" i="3"/>
  <c r="AN529" i="3"/>
  <c r="G529" i="3" a="1"/>
  <c r="G529" i="3" s="1"/>
  <c r="AC529" i="3"/>
  <c r="AO529" i="3"/>
  <c r="H529" i="3"/>
  <c r="R529" i="3"/>
  <c r="AP529" i="3" a="1"/>
  <c r="AP529" i="3" s="1"/>
  <c r="I529" i="3" a="1"/>
  <c r="I529" i="3" s="1"/>
  <c r="S529" i="3" a="1"/>
  <c r="S529" i="3" s="1"/>
  <c r="AQ529" i="3"/>
  <c r="J529" i="3"/>
  <c r="T529" i="3"/>
  <c r="AF529" i="3"/>
  <c r="AR529" i="3"/>
  <c r="K529" i="3"/>
  <c r="U529" i="3"/>
  <c r="AG529" i="3"/>
  <c r="AS529" i="3"/>
  <c r="G524" i="3" a="1"/>
  <c r="G524" i="3" s="1"/>
  <c r="Q524" i="3" a="1"/>
  <c r="Q524" i="3" s="1"/>
  <c r="Z524" i="3" a="1"/>
  <c r="Z524" i="3" s="1"/>
  <c r="AK524" i="3"/>
  <c r="H524" i="3"/>
  <c r="I524" i="3" a="1"/>
  <c r="I524" i="3" s="1"/>
  <c r="S524" i="3" a="1"/>
  <c r="S524" i="3" s="1"/>
  <c r="AB524" i="3"/>
  <c r="AN524" i="3"/>
  <c r="AC524" i="3"/>
  <c r="AO524" i="3"/>
  <c r="J524" i="3"/>
  <c r="T524" i="3"/>
  <c r="K524" i="3"/>
  <c r="N524" i="3"/>
  <c r="X524" i="3" a="1"/>
  <c r="X524" i="3" s="1"/>
  <c r="F524" i="3"/>
  <c r="P524" i="3"/>
  <c r="Y524" i="3"/>
  <c r="AJ524" i="3"/>
  <c r="AH524" i="3"/>
  <c r="R524" i="3"/>
  <c r="AI524" i="3"/>
  <c r="U524" i="3"/>
  <c r="AL524" i="3"/>
  <c r="V524" i="3" a="1"/>
  <c r="V524" i="3" s="1"/>
  <c r="AM524" i="3"/>
  <c r="W524" i="3"/>
  <c r="AP524" i="3" a="1"/>
  <c r="AP524" i="3" s="1"/>
  <c r="AQ524" i="3"/>
  <c r="AR524" i="3"/>
  <c r="AA524" i="3"/>
  <c r="AS524" i="3"/>
  <c r="AT524" i="3"/>
  <c r="L524" i="3"/>
  <c r="AU524" i="3"/>
  <c r="M524" i="3" a="1"/>
  <c r="M524" i="3" s="1"/>
  <c r="AF524" i="3"/>
  <c r="O524" i="3" a="1"/>
  <c r="O524" i="3" s="1"/>
  <c r="AG524" i="3"/>
  <c r="K520" i="3"/>
  <c r="U520" i="3"/>
  <c r="AQ520" i="3"/>
  <c r="L520" i="3"/>
  <c r="V520" i="3" a="1"/>
  <c r="V520" i="3" s="1"/>
  <c r="AF520" i="3"/>
  <c r="AR520" i="3"/>
  <c r="M520" i="3" a="1"/>
  <c r="M520" i="3" s="1"/>
  <c r="W520" i="3"/>
  <c r="AG520" i="3"/>
  <c r="AS520" i="3"/>
  <c r="X520" i="3" a="1"/>
  <c r="X520" i="3" s="1"/>
  <c r="AH520" i="3"/>
  <c r="AT520" i="3"/>
  <c r="N520" i="3"/>
  <c r="Y520" i="3"/>
  <c r="AI520" i="3"/>
  <c r="AU520" i="3"/>
  <c r="O520" i="3" a="1"/>
  <c r="O520" i="3" s="1"/>
  <c r="Z520" i="3" a="1"/>
  <c r="Z520" i="3" s="1"/>
  <c r="AJ520" i="3"/>
  <c r="F520" i="3"/>
  <c r="AK520" i="3"/>
  <c r="G520" i="3" a="1"/>
  <c r="G520" i="3" s="1"/>
  <c r="P520" i="3"/>
  <c r="AA520" i="3"/>
  <c r="AL520" i="3"/>
  <c r="I520" i="3" a="1"/>
  <c r="I520" i="3" s="1"/>
  <c r="R520" i="3"/>
  <c r="AC520" i="3"/>
  <c r="AN520" i="3"/>
  <c r="S520" i="3" a="1"/>
  <c r="S520" i="3" s="1"/>
  <c r="AO520" i="3"/>
  <c r="J520" i="3"/>
  <c r="T520" i="3"/>
  <c r="AP520" i="3" a="1"/>
  <c r="AP520" i="3" s="1"/>
  <c r="H520" i="3"/>
  <c r="Q520" i="3" a="1"/>
  <c r="Q520" i="3" s="1"/>
  <c r="AB520" i="3"/>
  <c r="AM520" i="3"/>
  <c r="D515" i="3" a="1"/>
  <c r="D515" i="3" s="1"/>
  <c r="W515" i="3"/>
  <c r="AG515" i="3"/>
  <c r="AR515" i="3"/>
  <c r="N515" i="3"/>
  <c r="X515" i="3" a="1"/>
  <c r="X515" i="3" s="1"/>
  <c r="AH515" i="3"/>
  <c r="AS515" i="3"/>
  <c r="F515" i="3"/>
  <c r="O515" i="3" a="1"/>
  <c r="O515" i="3" s="1"/>
  <c r="AI515" i="3"/>
  <c r="AT515" i="3"/>
  <c r="G515" i="3" a="1"/>
  <c r="G515" i="3" s="1"/>
  <c r="Y515" i="3"/>
  <c r="AJ515" i="3"/>
  <c r="AU515" i="3"/>
  <c r="P515" i="3"/>
  <c r="Z515" i="3" a="1"/>
  <c r="Z515" i="3" s="1"/>
  <c r="AK515" i="3"/>
  <c r="H515" i="3"/>
  <c r="Q515" i="3" a="1"/>
  <c r="Q515" i="3" s="1"/>
  <c r="AL515" i="3"/>
  <c r="I515" i="3" a="1"/>
  <c r="I515" i="3" s="1"/>
  <c r="R515" i="3"/>
  <c r="AA515" i="3"/>
  <c r="AM515" i="3"/>
  <c r="S515" i="3" a="1"/>
  <c r="S515" i="3" s="1"/>
  <c r="AB515" i="3"/>
  <c r="AN515" i="3"/>
  <c r="J515" i="3"/>
  <c r="T515" i="3"/>
  <c r="AC515" i="3"/>
  <c r="AO515" i="3"/>
  <c r="K515" i="3"/>
  <c r="U515" i="3"/>
  <c r="AP515" i="3" a="1"/>
  <c r="AP515" i="3" s="1"/>
  <c r="L515" i="3"/>
  <c r="V515" i="3" a="1"/>
  <c r="V515" i="3" s="1"/>
  <c r="M515" i="3" a="1"/>
  <c r="M515" i="3" s="1"/>
  <c r="AF515" i="3"/>
  <c r="AQ515" i="3"/>
  <c r="O506" i="3" a="1"/>
  <c r="O506" i="3" s="1"/>
  <c r="Y506" i="3"/>
  <c r="AJ506" i="3"/>
  <c r="AU506" i="3"/>
  <c r="P506" i="3"/>
  <c r="Z506" i="3" a="1"/>
  <c r="Z506" i="3" s="1"/>
  <c r="AK506" i="3"/>
  <c r="F506" i="3"/>
  <c r="Q506" i="3" a="1"/>
  <c r="Q506" i="3" s="1"/>
  <c r="AA506" i="3"/>
  <c r="AL506" i="3"/>
  <c r="G506" i="3" a="1"/>
  <c r="G506" i="3" s="1"/>
  <c r="R506" i="3"/>
  <c r="AB506" i="3"/>
  <c r="AM506" i="3"/>
  <c r="H506" i="3"/>
  <c r="S506" i="3" a="1"/>
  <c r="S506" i="3" s="1"/>
  <c r="AC506" i="3"/>
  <c r="AN506" i="3"/>
  <c r="I506" i="3" a="1"/>
  <c r="I506" i="3" s="1"/>
  <c r="AO506" i="3"/>
  <c r="J506" i="3"/>
  <c r="T506" i="3"/>
  <c r="AP506" i="3" a="1"/>
  <c r="AP506" i="3" s="1"/>
  <c r="K506" i="3"/>
  <c r="U506" i="3"/>
  <c r="L506" i="3"/>
  <c r="V506" i="3" a="1"/>
  <c r="V506" i="3" s="1"/>
  <c r="AF506" i="3"/>
  <c r="AQ506" i="3"/>
  <c r="M506" i="3" a="1"/>
  <c r="M506" i="3" s="1"/>
  <c r="AG506" i="3"/>
  <c r="AR506" i="3"/>
  <c r="W506" i="3"/>
  <c r="AH506" i="3"/>
  <c r="AS506" i="3"/>
  <c r="N506" i="3"/>
  <c r="X506" i="3" a="1"/>
  <c r="X506" i="3" s="1"/>
  <c r="AI506" i="3"/>
  <c r="AT506" i="3"/>
  <c r="N501" i="3"/>
  <c r="X501" i="3" a="1"/>
  <c r="X501" i="3" s="1"/>
  <c r="O501" i="3" a="1"/>
  <c r="O501" i="3" s="1"/>
  <c r="Y501" i="3"/>
  <c r="F501" i="3"/>
  <c r="Q501" i="3" a="1"/>
  <c r="Q501" i="3" s="1"/>
  <c r="AL501" i="3"/>
  <c r="G501" i="3" a="1"/>
  <c r="G501" i="3" s="1"/>
  <c r="AA501" i="3"/>
  <c r="H501" i="3"/>
  <c r="R501" i="3"/>
  <c r="AB501" i="3"/>
  <c r="I501" i="3" a="1"/>
  <c r="I501" i="3" s="1"/>
  <c r="S501" i="3" a="1"/>
  <c r="S501" i="3" s="1"/>
  <c r="K501" i="3"/>
  <c r="V501" i="3" a="1"/>
  <c r="V501" i="3" s="1"/>
  <c r="AF501" i="3"/>
  <c r="M501" i="3" a="1"/>
  <c r="M501" i="3" s="1"/>
  <c r="W501" i="3"/>
  <c r="AG501" i="3"/>
  <c r="AS501" i="3"/>
  <c r="AH501" i="3"/>
  <c r="AT501" i="3"/>
  <c r="J501" i="3"/>
  <c r="AI501" i="3"/>
  <c r="AU501" i="3"/>
  <c r="L501" i="3"/>
  <c r="AJ501" i="3"/>
  <c r="P501" i="3"/>
  <c r="AK501" i="3"/>
  <c r="T501" i="3"/>
  <c r="AM501" i="3"/>
  <c r="U501" i="3"/>
  <c r="AN501" i="3"/>
  <c r="AO501" i="3"/>
  <c r="Z501" i="3" a="1"/>
  <c r="Z501" i="3" s="1"/>
  <c r="AP501" i="3" a="1"/>
  <c r="AP501" i="3" s="1"/>
  <c r="AC501" i="3"/>
  <c r="AQ501" i="3"/>
  <c r="AR501" i="3"/>
  <c r="S482" i="3" a="1"/>
  <c r="S482" i="3" s="1"/>
  <c r="AB482" i="3"/>
  <c r="AM482" i="3"/>
  <c r="J482" i="3"/>
  <c r="T482" i="3"/>
  <c r="AC482" i="3"/>
  <c r="AN482" i="3"/>
  <c r="K482" i="3"/>
  <c r="U482" i="3"/>
  <c r="AO482" i="3"/>
  <c r="L482" i="3"/>
  <c r="V482" i="3" a="1"/>
  <c r="V482" i="3" s="1"/>
  <c r="AP482" i="3" a="1"/>
  <c r="AP482" i="3" s="1"/>
  <c r="M482" i="3" a="1"/>
  <c r="M482" i="3" s="1"/>
  <c r="W482" i="3"/>
  <c r="AF482" i="3"/>
  <c r="AQ482" i="3"/>
  <c r="N482" i="3"/>
  <c r="X482" i="3" a="1"/>
  <c r="X482" i="3" s="1"/>
  <c r="AG482" i="3"/>
  <c r="AR482" i="3"/>
  <c r="F482" i="3"/>
  <c r="O482" i="3" a="1"/>
  <c r="O482" i="3" s="1"/>
  <c r="AH482" i="3"/>
  <c r="AS482" i="3"/>
  <c r="G482" i="3" a="1"/>
  <c r="G482" i="3" s="1"/>
  <c r="P482" i="3"/>
  <c r="Y482" i="3"/>
  <c r="AI482" i="3"/>
  <c r="AT482" i="3"/>
  <c r="Q482" i="3" a="1"/>
  <c r="Q482" i="3" s="1"/>
  <c r="Z482" i="3" a="1"/>
  <c r="Z482" i="3" s="1"/>
  <c r="AJ482" i="3"/>
  <c r="AU482" i="3"/>
  <c r="H482" i="3"/>
  <c r="AK482" i="3"/>
  <c r="I482" i="3" a="1"/>
  <c r="I482" i="3" s="1"/>
  <c r="R482" i="3"/>
  <c r="AA482" i="3"/>
  <c r="AL482" i="3"/>
  <c r="N477" i="3"/>
  <c r="Y477" i="3"/>
  <c r="AJ477" i="3"/>
  <c r="AU477" i="3"/>
  <c r="O477" i="3" a="1"/>
  <c r="O477" i="3" s="1"/>
  <c r="Z477" i="3" a="1"/>
  <c r="Z477" i="3" s="1"/>
  <c r="AK477" i="3"/>
  <c r="P477" i="3"/>
  <c r="AL477" i="3"/>
  <c r="F477" i="3"/>
  <c r="Q477" i="3" a="1"/>
  <c r="Q477" i="3" s="1"/>
  <c r="AA477" i="3"/>
  <c r="AM477" i="3"/>
  <c r="G477" i="3" a="1"/>
  <c r="G477" i="3" s="1"/>
  <c r="R477" i="3"/>
  <c r="AB477" i="3"/>
  <c r="AN477" i="3"/>
  <c r="H477" i="3"/>
  <c r="S477" i="3" a="1"/>
  <c r="S477" i="3" s="1"/>
  <c r="AC477" i="3"/>
  <c r="AO477" i="3"/>
  <c r="I477" i="3" a="1"/>
  <c r="I477" i="3" s="1"/>
  <c r="T477" i="3"/>
  <c r="AP477" i="3" a="1"/>
  <c r="AP477" i="3" s="1"/>
  <c r="U477" i="3"/>
  <c r="J477" i="3"/>
  <c r="V477" i="3" a="1"/>
  <c r="V477" i="3" s="1"/>
  <c r="AF477" i="3"/>
  <c r="AQ477" i="3"/>
  <c r="K477" i="3"/>
  <c r="AG477" i="3"/>
  <c r="AR477" i="3"/>
  <c r="L477" i="3"/>
  <c r="W477" i="3"/>
  <c r="AH477" i="3"/>
  <c r="AS477" i="3"/>
  <c r="M477" i="3" a="1"/>
  <c r="M477" i="3" s="1"/>
  <c r="X477" i="3" a="1"/>
  <c r="X477" i="3" s="1"/>
  <c r="AI477" i="3"/>
  <c r="AT477" i="3"/>
  <c r="F469" i="3"/>
  <c r="Q469" i="3" a="1"/>
  <c r="Q469" i="3" s="1"/>
  <c r="AA469" i="3"/>
  <c r="AL469" i="3"/>
  <c r="G469" i="3" a="1"/>
  <c r="G469" i="3" s="1"/>
  <c r="AB469" i="3"/>
  <c r="AM469" i="3"/>
  <c r="H469" i="3"/>
  <c r="R469" i="3"/>
  <c r="AC469" i="3"/>
  <c r="AN469" i="3"/>
  <c r="I469" i="3" a="1"/>
  <c r="I469" i="3" s="1"/>
  <c r="S469" i="3" a="1"/>
  <c r="S469" i="3" s="1"/>
  <c r="AO469" i="3"/>
  <c r="J469" i="3"/>
  <c r="AP469" i="3" a="1"/>
  <c r="AP469" i="3" s="1"/>
  <c r="K469" i="3"/>
  <c r="T469" i="3"/>
  <c r="AQ469" i="3"/>
  <c r="L469" i="3"/>
  <c r="U469" i="3"/>
  <c r="AF469" i="3"/>
  <c r="AR469" i="3"/>
  <c r="M469" i="3" a="1"/>
  <c r="M469" i="3" s="1"/>
  <c r="V469" i="3" a="1"/>
  <c r="V469" i="3" s="1"/>
  <c r="AG469" i="3"/>
  <c r="AS469" i="3"/>
  <c r="W469" i="3"/>
  <c r="AH469" i="3"/>
  <c r="AT469" i="3"/>
  <c r="N469" i="3"/>
  <c r="X469" i="3" a="1"/>
  <c r="X469" i="3" s="1"/>
  <c r="AI469" i="3"/>
  <c r="AU469" i="3"/>
  <c r="O469" i="3" a="1"/>
  <c r="O469" i="3" s="1"/>
  <c r="Y469" i="3"/>
  <c r="AJ469" i="3"/>
  <c r="P469" i="3"/>
  <c r="Z469" i="3" a="1"/>
  <c r="Z469" i="3" s="1"/>
  <c r="AK469" i="3"/>
  <c r="F452" i="3"/>
  <c r="P452" i="3"/>
  <c r="Y452" i="3"/>
  <c r="AJ452" i="3"/>
  <c r="G452" i="3" a="1"/>
  <c r="G452" i="3" s="1"/>
  <c r="Q452" i="3" a="1"/>
  <c r="Q452" i="3" s="1"/>
  <c r="Z452" i="3" a="1"/>
  <c r="Z452" i="3" s="1"/>
  <c r="AK452" i="3"/>
  <c r="AA452" i="3"/>
  <c r="AL452" i="3"/>
  <c r="H452" i="3"/>
  <c r="R452" i="3"/>
  <c r="AB452" i="3"/>
  <c r="AM452" i="3"/>
  <c r="I452" i="3" a="1"/>
  <c r="I452" i="3" s="1"/>
  <c r="S452" i="3" a="1"/>
  <c r="S452" i="3" s="1"/>
  <c r="AC452" i="3"/>
  <c r="AN452" i="3"/>
  <c r="J452" i="3"/>
  <c r="AO452" i="3"/>
  <c r="K452" i="3"/>
  <c r="T452" i="3"/>
  <c r="AP452" i="3" a="1"/>
  <c r="AP452" i="3" s="1"/>
  <c r="L452" i="3"/>
  <c r="U452" i="3"/>
  <c r="AQ452" i="3"/>
  <c r="M452" i="3" a="1"/>
  <c r="M452" i="3" s="1"/>
  <c r="V452" i="3" a="1"/>
  <c r="V452" i="3" s="1"/>
  <c r="AF452" i="3"/>
  <c r="AR452" i="3"/>
  <c r="W452" i="3"/>
  <c r="AG452" i="3"/>
  <c r="AS452" i="3"/>
  <c r="N452" i="3"/>
  <c r="X452" i="3" a="1"/>
  <c r="X452" i="3" s="1"/>
  <c r="AH452" i="3"/>
  <c r="AT452" i="3"/>
  <c r="O452" i="3" a="1"/>
  <c r="O452" i="3" s="1"/>
  <c r="AI452" i="3"/>
  <c r="AU452" i="3"/>
  <c r="D440" i="3" a="1"/>
  <c r="D440" i="3" s="1"/>
  <c r="P440" i="3"/>
  <c r="AJ440" i="3"/>
  <c r="AU440" i="3"/>
  <c r="F440" i="3"/>
  <c r="Q440" i="3" a="1"/>
  <c r="Q440" i="3" s="1"/>
  <c r="Y440" i="3"/>
  <c r="AK440" i="3"/>
  <c r="G440" i="3" a="1"/>
  <c r="G440" i="3" s="1"/>
  <c r="Z440" i="3" a="1"/>
  <c r="Z440" i="3" s="1"/>
  <c r="AL440" i="3"/>
  <c r="R440" i="3"/>
  <c r="AA440" i="3"/>
  <c r="AM440" i="3"/>
  <c r="H440" i="3"/>
  <c r="S440" i="3" a="1"/>
  <c r="S440" i="3" s="1"/>
  <c r="AB440" i="3"/>
  <c r="AN440" i="3"/>
  <c r="I440" i="3" a="1"/>
  <c r="I440" i="3" s="1"/>
  <c r="AC440" i="3"/>
  <c r="AO440" i="3"/>
  <c r="J440" i="3"/>
  <c r="T440" i="3"/>
  <c r="AP440" i="3" a="1"/>
  <c r="AP440" i="3" s="1"/>
  <c r="K440" i="3"/>
  <c r="U440" i="3"/>
  <c r="L440" i="3"/>
  <c r="V440" i="3" a="1"/>
  <c r="V440" i="3" s="1"/>
  <c r="AF440" i="3"/>
  <c r="AQ440" i="3"/>
  <c r="M440" i="3" a="1"/>
  <c r="M440" i="3" s="1"/>
  <c r="AG440" i="3"/>
  <c r="AR440" i="3"/>
  <c r="N440" i="3"/>
  <c r="W440" i="3"/>
  <c r="AH440" i="3"/>
  <c r="AS440" i="3"/>
  <c r="O440" i="3" a="1"/>
  <c r="O440" i="3" s="1"/>
  <c r="X440" i="3" a="1"/>
  <c r="X440" i="3" s="1"/>
  <c r="AI440" i="3"/>
  <c r="AT440" i="3"/>
  <c r="O434" i="3" a="1"/>
  <c r="O434" i="3" s="1"/>
  <c r="Y434" i="3"/>
  <c r="AJ434" i="3"/>
  <c r="F434" i="3"/>
  <c r="Z434" i="3" a="1"/>
  <c r="Z434" i="3" s="1"/>
  <c r="AK434" i="3"/>
  <c r="G434" i="3" a="1"/>
  <c r="G434" i="3" s="1"/>
  <c r="P434" i="3"/>
  <c r="AL434" i="3"/>
  <c r="H434" i="3"/>
  <c r="Q434" i="3" a="1"/>
  <c r="Q434" i="3" s="1"/>
  <c r="AA434" i="3"/>
  <c r="AM434" i="3"/>
  <c r="I434" i="3" a="1"/>
  <c r="I434" i="3" s="1"/>
  <c r="R434" i="3"/>
  <c r="AB434" i="3"/>
  <c r="AN434" i="3"/>
  <c r="S434" i="3" a="1"/>
  <c r="S434" i="3" s="1"/>
  <c r="AC434" i="3"/>
  <c r="AO434" i="3"/>
  <c r="J434" i="3"/>
  <c r="T434" i="3"/>
  <c r="AP434" i="3" a="1"/>
  <c r="AP434" i="3" s="1"/>
  <c r="L434" i="3"/>
  <c r="V434" i="3" a="1"/>
  <c r="V434" i="3" s="1"/>
  <c r="AF434" i="3"/>
  <c r="AR434" i="3"/>
  <c r="M434" i="3" a="1"/>
  <c r="M434" i="3" s="1"/>
  <c r="AG434" i="3"/>
  <c r="AS434" i="3"/>
  <c r="N434" i="3"/>
  <c r="X434" i="3" a="1"/>
  <c r="X434" i="3" s="1"/>
  <c r="AI434" i="3"/>
  <c r="AU434" i="3"/>
  <c r="AH434" i="3"/>
  <c r="AQ434" i="3"/>
  <c r="AT434" i="3"/>
  <c r="K434" i="3"/>
  <c r="U434" i="3"/>
  <c r="W434" i="3"/>
  <c r="C424" i="3" a="1"/>
  <c r="C424" i="3" s="1"/>
  <c r="O424" i="3" a="1"/>
  <c r="O424" i="3" s="1"/>
  <c r="X424" i="3" a="1"/>
  <c r="X424" i="3" s="1"/>
  <c r="AI424" i="3"/>
  <c r="AU424" i="3"/>
  <c r="Y424" i="3"/>
  <c r="AJ424" i="3"/>
  <c r="F424" i="3"/>
  <c r="P424" i="3"/>
  <c r="Z424" i="3" a="1"/>
  <c r="Z424" i="3" s="1"/>
  <c r="AK424" i="3"/>
  <c r="G424" i="3" a="1"/>
  <c r="G424" i="3" s="1"/>
  <c r="Q424" i="3" a="1"/>
  <c r="Q424" i="3" s="1"/>
  <c r="AA424" i="3"/>
  <c r="AL424" i="3"/>
  <c r="H424" i="3"/>
  <c r="AB424" i="3"/>
  <c r="AM424" i="3"/>
  <c r="I424" i="3" a="1"/>
  <c r="I424" i="3" s="1"/>
  <c r="R424" i="3"/>
  <c r="AC424" i="3"/>
  <c r="AN424" i="3"/>
  <c r="J424" i="3"/>
  <c r="S424" i="3" a="1"/>
  <c r="S424" i="3" s="1"/>
  <c r="AO424" i="3"/>
  <c r="K424" i="3"/>
  <c r="AP424" i="3" a="1"/>
  <c r="AP424" i="3" s="1"/>
  <c r="L424" i="3"/>
  <c r="T424" i="3"/>
  <c r="AQ424" i="3"/>
  <c r="M424" i="3" a="1"/>
  <c r="M424" i="3" s="1"/>
  <c r="U424" i="3"/>
  <c r="AF424" i="3"/>
  <c r="AR424" i="3"/>
  <c r="V424" i="3" a="1"/>
  <c r="V424" i="3" s="1"/>
  <c r="AG424" i="3"/>
  <c r="AS424" i="3"/>
  <c r="N424" i="3"/>
  <c r="W424" i="3"/>
  <c r="AH424" i="3"/>
  <c r="AT424" i="3"/>
  <c r="K414" i="3"/>
  <c r="AG414" i="3"/>
  <c r="AR414" i="3"/>
  <c r="L414" i="3"/>
  <c r="W414" i="3"/>
  <c r="AH414" i="3"/>
  <c r="AS414" i="3"/>
  <c r="M414" i="3" a="1"/>
  <c r="M414" i="3" s="1"/>
  <c r="X414" i="3" a="1"/>
  <c r="X414" i="3" s="1"/>
  <c r="AI414" i="3"/>
  <c r="AT414" i="3"/>
  <c r="N414" i="3"/>
  <c r="Y414" i="3"/>
  <c r="AJ414" i="3"/>
  <c r="AU414" i="3"/>
  <c r="O414" i="3" a="1"/>
  <c r="O414" i="3" s="1"/>
  <c r="Z414" i="3" a="1"/>
  <c r="Z414" i="3" s="1"/>
  <c r="AK414" i="3"/>
  <c r="P414" i="3"/>
  <c r="AL414" i="3"/>
  <c r="F414" i="3"/>
  <c r="Q414" i="3" a="1"/>
  <c r="Q414" i="3" s="1"/>
  <c r="AA414" i="3"/>
  <c r="AM414" i="3"/>
  <c r="G414" i="3" a="1"/>
  <c r="G414" i="3" s="1"/>
  <c r="R414" i="3"/>
  <c r="AB414" i="3"/>
  <c r="AN414" i="3"/>
  <c r="H414" i="3"/>
  <c r="S414" i="3" a="1"/>
  <c r="S414" i="3" s="1"/>
  <c r="AC414" i="3"/>
  <c r="AO414" i="3"/>
  <c r="I414" i="3" a="1"/>
  <c r="I414" i="3" s="1"/>
  <c r="T414" i="3"/>
  <c r="AP414" i="3" a="1"/>
  <c r="AP414" i="3" s="1"/>
  <c r="U414" i="3"/>
  <c r="J414" i="3"/>
  <c r="V414" i="3" a="1"/>
  <c r="V414" i="3" s="1"/>
  <c r="AF414" i="3"/>
  <c r="AQ414" i="3"/>
  <c r="H404" i="3"/>
  <c r="Q404" i="3" a="1"/>
  <c r="Q404" i="3" s="1"/>
  <c r="AA404" i="3"/>
  <c r="AL404" i="3"/>
  <c r="I404" i="3" a="1"/>
  <c r="I404" i="3" s="1"/>
  <c r="R404" i="3"/>
  <c r="AB404" i="3"/>
  <c r="AM404" i="3"/>
  <c r="J404" i="3"/>
  <c r="T404" i="3"/>
  <c r="AO404" i="3"/>
  <c r="K404" i="3"/>
  <c r="U404" i="3"/>
  <c r="AP404" i="3" a="1"/>
  <c r="AP404" i="3" s="1"/>
  <c r="L404" i="3"/>
  <c r="V404" i="3" a="1"/>
  <c r="V404" i="3" s="1"/>
  <c r="M404" i="3" a="1"/>
  <c r="M404" i="3" s="1"/>
  <c r="AF404" i="3"/>
  <c r="AQ404" i="3"/>
  <c r="W404" i="3"/>
  <c r="AG404" i="3"/>
  <c r="AR404" i="3"/>
  <c r="N404" i="3"/>
  <c r="X404" i="3" a="1"/>
  <c r="X404" i="3" s="1"/>
  <c r="AH404" i="3"/>
  <c r="AS404" i="3"/>
  <c r="O404" i="3" a="1"/>
  <c r="O404" i="3" s="1"/>
  <c r="Y404" i="3"/>
  <c r="AI404" i="3"/>
  <c r="AT404" i="3"/>
  <c r="F404" i="3"/>
  <c r="Z404" i="3" a="1"/>
  <c r="Z404" i="3" s="1"/>
  <c r="AJ404" i="3"/>
  <c r="AU404" i="3"/>
  <c r="G404" i="3" a="1"/>
  <c r="G404" i="3" s="1"/>
  <c r="P404" i="3"/>
  <c r="AK404" i="3"/>
  <c r="S404" i="3" a="1"/>
  <c r="S404" i="3" s="1"/>
  <c r="AC404" i="3"/>
  <c r="AN404" i="3"/>
  <c r="N380" i="3"/>
  <c r="AI380" i="3"/>
  <c r="AU380" i="3"/>
  <c r="O380" i="3" a="1"/>
  <c r="O380" i="3" s="1"/>
  <c r="Y380" i="3"/>
  <c r="AJ380" i="3"/>
  <c r="F380" i="3"/>
  <c r="P380" i="3"/>
  <c r="Z380" i="3" a="1"/>
  <c r="Z380" i="3" s="1"/>
  <c r="AK380" i="3"/>
  <c r="G380" i="3" a="1"/>
  <c r="G380" i="3" s="1"/>
  <c r="Q380" i="3" a="1"/>
  <c r="Q380" i="3" s="1"/>
  <c r="AL380" i="3"/>
  <c r="AA380" i="3"/>
  <c r="AM380" i="3"/>
  <c r="H380" i="3"/>
  <c r="R380" i="3"/>
  <c r="AB380" i="3"/>
  <c r="AN380" i="3"/>
  <c r="I380" i="3" a="1"/>
  <c r="I380" i="3" s="1"/>
  <c r="S380" i="3" a="1"/>
  <c r="S380" i="3" s="1"/>
  <c r="AC380" i="3"/>
  <c r="AO380" i="3"/>
  <c r="T380" i="3"/>
  <c r="AP380" i="3" a="1"/>
  <c r="AP380" i="3" s="1"/>
  <c r="K380" i="3"/>
  <c r="V380" i="3" a="1"/>
  <c r="V380" i="3" s="1"/>
  <c r="AF380" i="3"/>
  <c r="AR380" i="3"/>
  <c r="L380" i="3"/>
  <c r="W380" i="3"/>
  <c r="AG380" i="3"/>
  <c r="AS380" i="3"/>
  <c r="M380" i="3" a="1"/>
  <c r="M380" i="3" s="1"/>
  <c r="X380" i="3" a="1"/>
  <c r="X380" i="3" s="1"/>
  <c r="AH380" i="3"/>
  <c r="AT380" i="3"/>
  <c r="AQ380" i="3"/>
  <c r="J380" i="3"/>
  <c r="U380" i="3"/>
  <c r="E373" i="3" a="1"/>
  <c r="E373" i="3" s="1"/>
  <c r="G373" i="3" a="1"/>
  <c r="G373" i="3" s="1"/>
  <c r="Q373" i="3" a="1"/>
  <c r="Q373" i="3" s="1"/>
  <c r="Z373" i="3" a="1"/>
  <c r="Z373" i="3" s="1"/>
  <c r="AK373" i="3"/>
  <c r="H373" i="3"/>
  <c r="AA373" i="3"/>
  <c r="AL373" i="3"/>
  <c r="I373" i="3" a="1"/>
  <c r="I373" i="3" s="1"/>
  <c r="R373" i="3"/>
  <c r="AB373" i="3"/>
  <c r="AM373" i="3"/>
  <c r="J373" i="3"/>
  <c r="S373" i="3" a="1"/>
  <c r="S373" i="3" s="1"/>
  <c r="AC373" i="3"/>
  <c r="AN373" i="3"/>
  <c r="K373" i="3"/>
  <c r="AO373" i="3"/>
  <c r="L373" i="3"/>
  <c r="T373" i="3"/>
  <c r="AP373" i="3" a="1"/>
  <c r="AP373" i="3" s="1"/>
  <c r="M373" i="3" a="1"/>
  <c r="M373" i="3" s="1"/>
  <c r="U373" i="3"/>
  <c r="V373" i="3" a="1"/>
  <c r="V373" i="3" s="1"/>
  <c r="AF373" i="3"/>
  <c r="AQ373" i="3"/>
  <c r="O373" i="3" a="1"/>
  <c r="O373" i="3" s="1"/>
  <c r="W373" i="3"/>
  <c r="AH373" i="3"/>
  <c r="AS373" i="3"/>
  <c r="X373" i="3" a="1"/>
  <c r="X373" i="3" s="1"/>
  <c r="AI373" i="3"/>
  <c r="AT373" i="3"/>
  <c r="F373" i="3"/>
  <c r="P373" i="3"/>
  <c r="Y373" i="3"/>
  <c r="AJ373" i="3"/>
  <c r="AU373" i="3"/>
  <c r="N373" i="3"/>
  <c r="AG373" i="3"/>
  <c r="AR373" i="3"/>
  <c r="M364" i="3" a="1"/>
  <c r="M364" i="3" s="1"/>
  <c r="V364" i="3" a="1"/>
  <c r="V364" i="3" s="1"/>
  <c r="AG364" i="3"/>
  <c r="AS364" i="3"/>
  <c r="W364" i="3"/>
  <c r="AH364" i="3"/>
  <c r="AT364" i="3"/>
  <c r="N364" i="3"/>
  <c r="X364" i="3" a="1"/>
  <c r="X364" i="3" s="1"/>
  <c r="AI364" i="3"/>
  <c r="AU364" i="3"/>
  <c r="O364" i="3" a="1"/>
  <c r="O364" i="3" s="1"/>
  <c r="Y364" i="3"/>
  <c r="AJ364" i="3"/>
  <c r="Z364" i="3" a="1"/>
  <c r="Z364" i="3" s="1"/>
  <c r="AK364" i="3"/>
  <c r="F364" i="3"/>
  <c r="P364" i="3"/>
  <c r="AA364" i="3"/>
  <c r="AL364" i="3"/>
  <c r="G364" i="3" a="1"/>
  <c r="G364" i="3" s="1"/>
  <c r="Q364" i="3" a="1"/>
  <c r="Q364" i="3" s="1"/>
  <c r="AB364" i="3"/>
  <c r="AM364" i="3"/>
  <c r="H364" i="3"/>
  <c r="R364" i="3"/>
  <c r="AC364" i="3"/>
  <c r="AN364" i="3"/>
  <c r="I364" i="3" a="1"/>
  <c r="I364" i="3" s="1"/>
  <c r="S364" i="3" a="1"/>
  <c r="S364" i="3" s="1"/>
  <c r="AO364" i="3"/>
  <c r="J364" i="3"/>
  <c r="AP364" i="3" a="1"/>
  <c r="AP364" i="3" s="1"/>
  <c r="K364" i="3"/>
  <c r="T364" i="3"/>
  <c r="AQ364" i="3"/>
  <c r="L364" i="3"/>
  <c r="U364" i="3"/>
  <c r="AF364" i="3"/>
  <c r="AR364" i="3"/>
  <c r="C358" i="3" a="1"/>
  <c r="C358" i="3" s="1"/>
  <c r="K358" i="3"/>
  <c r="T358" i="3"/>
  <c r="AQ358" i="3"/>
  <c r="L358" i="3"/>
  <c r="U358" i="3"/>
  <c r="AF358" i="3"/>
  <c r="AR358" i="3"/>
  <c r="M358" i="3" a="1"/>
  <c r="M358" i="3" s="1"/>
  <c r="V358" i="3" a="1"/>
  <c r="V358" i="3" s="1"/>
  <c r="AG358" i="3"/>
  <c r="AS358" i="3"/>
  <c r="N358" i="3"/>
  <c r="W358" i="3"/>
  <c r="AH358" i="3"/>
  <c r="AT358" i="3"/>
  <c r="O358" i="3" a="1"/>
  <c r="O358" i="3" s="1"/>
  <c r="X358" i="3" a="1"/>
  <c r="X358" i="3" s="1"/>
  <c r="AI358" i="3"/>
  <c r="AU358" i="3"/>
  <c r="AA358" i="3"/>
  <c r="AM358" i="3"/>
  <c r="H358" i="3"/>
  <c r="R358" i="3"/>
  <c r="AB358" i="3"/>
  <c r="AN358" i="3"/>
  <c r="J358" i="3"/>
  <c r="AP358" i="3" a="1"/>
  <c r="AP358" i="3" s="1"/>
  <c r="Q358" i="3" a="1"/>
  <c r="Q358" i="3" s="1"/>
  <c r="S358" i="3" a="1"/>
  <c r="S358" i="3" s="1"/>
  <c r="Y358" i="3"/>
  <c r="Z358" i="3" a="1"/>
  <c r="Z358" i="3" s="1"/>
  <c r="AC358" i="3"/>
  <c r="AJ358" i="3"/>
  <c r="F358" i="3"/>
  <c r="AK358" i="3"/>
  <c r="G358" i="3" a="1"/>
  <c r="G358" i="3" s="1"/>
  <c r="AL358" i="3"/>
  <c r="I358" i="3" a="1"/>
  <c r="I358" i="3" s="1"/>
  <c r="AO358" i="3"/>
  <c r="P358" i="3"/>
  <c r="G348" i="3" a="1"/>
  <c r="G348" i="3" s="1"/>
  <c r="R348" i="3"/>
  <c r="AC348" i="3"/>
  <c r="AO348" i="3"/>
  <c r="H348" i="3"/>
  <c r="S348" i="3" a="1"/>
  <c r="S348" i="3" s="1"/>
  <c r="AP348" i="3" a="1"/>
  <c r="AP348" i="3" s="1"/>
  <c r="I348" i="3" a="1"/>
  <c r="I348" i="3" s="1"/>
  <c r="T348" i="3"/>
  <c r="J348" i="3"/>
  <c r="U348" i="3"/>
  <c r="AF348" i="3"/>
  <c r="AQ348" i="3"/>
  <c r="K348" i="3"/>
  <c r="V348" i="3" a="1"/>
  <c r="V348" i="3" s="1"/>
  <c r="AG348" i="3"/>
  <c r="AR348" i="3"/>
  <c r="L348" i="3"/>
  <c r="AH348" i="3"/>
  <c r="AS348" i="3"/>
  <c r="N348" i="3"/>
  <c r="X348" i="3" a="1"/>
  <c r="X348" i="3" s="1"/>
  <c r="AJ348" i="3"/>
  <c r="AU348" i="3"/>
  <c r="O348" i="3" a="1"/>
  <c r="O348" i="3" s="1"/>
  <c r="Y348" i="3"/>
  <c r="AK348" i="3"/>
  <c r="P348" i="3"/>
  <c r="Z348" i="3" a="1"/>
  <c r="Z348" i="3" s="1"/>
  <c r="AL348" i="3"/>
  <c r="Q348" i="3" a="1"/>
  <c r="Q348" i="3" s="1"/>
  <c r="AA348" i="3"/>
  <c r="AM348" i="3"/>
  <c r="F348" i="3"/>
  <c r="AB348" i="3"/>
  <c r="AN348" i="3"/>
  <c r="AT348" i="3"/>
  <c r="M348" i="3" a="1"/>
  <c r="M348" i="3" s="1"/>
  <c r="W348" i="3"/>
  <c r="AI348" i="3"/>
  <c r="F340" i="3"/>
  <c r="P340" i="3"/>
  <c r="AA340" i="3"/>
  <c r="AL340" i="3"/>
  <c r="G340" i="3" a="1"/>
  <c r="G340" i="3" s="1"/>
  <c r="Q340" i="3" a="1"/>
  <c r="Q340" i="3" s="1"/>
  <c r="AB340" i="3"/>
  <c r="AM340" i="3"/>
  <c r="H340" i="3"/>
  <c r="R340" i="3"/>
  <c r="AC340" i="3"/>
  <c r="AN340" i="3"/>
  <c r="I340" i="3" a="1"/>
  <c r="I340" i="3" s="1"/>
  <c r="S340" i="3" a="1"/>
  <c r="S340" i="3" s="1"/>
  <c r="AO340" i="3"/>
  <c r="J340" i="3"/>
  <c r="AP340" i="3" a="1"/>
  <c r="AP340" i="3" s="1"/>
  <c r="K340" i="3"/>
  <c r="T340" i="3"/>
  <c r="AQ340" i="3"/>
  <c r="L340" i="3"/>
  <c r="U340" i="3"/>
  <c r="AF340" i="3"/>
  <c r="AR340" i="3"/>
  <c r="M340" i="3" a="1"/>
  <c r="M340" i="3" s="1"/>
  <c r="V340" i="3" a="1"/>
  <c r="V340" i="3" s="1"/>
  <c r="AG340" i="3"/>
  <c r="AS340" i="3"/>
  <c r="W340" i="3"/>
  <c r="AH340" i="3"/>
  <c r="AT340" i="3"/>
  <c r="N340" i="3"/>
  <c r="X340" i="3" a="1"/>
  <c r="X340" i="3" s="1"/>
  <c r="AI340" i="3"/>
  <c r="AU340" i="3"/>
  <c r="O340" i="3" a="1"/>
  <c r="O340" i="3" s="1"/>
  <c r="Y340" i="3"/>
  <c r="AJ340" i="3"/>
  <c r="Z340" i="3" a="1"/>
  <c r="Z340" i="3" s="1"/>
  <c r="AK340" i="3"/>
  <c r="P336" i="3"/>
  <c r="Z336" i="3" a="1"/>
  <c r="Z336" i="3" s="1"/>
  <c r="AK336" i="3"/>
  <c r="F336" i="3"/>
  <c r="Q336" i="3" a="1"/>
  <c r="Q336" i="3" s="1"/>
  <c r="AA336" i="3"/>
  <c r="AL336" i="3"/>
  <c r="G336" i="3" a="1"/>
  <c r="G336" i="3" s="1"/>
  <c r="AB336" i="3"/>
  <c r="AM336" i="3"/>
  <c r="H336" i="3"/>
  <c r="R336" i="3"/>
  <c r="AC336" i="3"/>
  <c r="AN336" i="3"/>
  <c r="I336" i="3" a="1"/>
  <c r="I336" i="3" s="1"/>
  <c r="S336" i="3" a="1"/>
  <c r="S336" i="3" s="1"/>
  <c r="AO336" i="3"/>
  <c r="J336" i="3"/>
  <c r="T336" i="3"/>
  <c r="AP336" i="3" a="1"/>
  <c r="AP336" i="3" s="1"/>
  <c r="K336" i="3"/>
  <c r="U336" i="3"/>
  <c r="L336" i="3"/>
  <c r="V336" i="3" a="1"/>
  <c r="V336" i="3" s="1"/>
  <c r="AF336" i="3"/>
  <c r="AQ336" i="3"/>
  <c r="M336" i="3" a="1"/>
  <c r="M336" i="3" s="1"/>
  <c r="AG336" i="3"/>
  <c r="AR336" i="3"/>
  <c r="W336" i="3"/>
  <c r="AH336" i="3"/>
  <c r="AS336" i="3"/>
  <c r="N336" i="3"/>
  <c r="X336" i="3" a="1"/>
  <c r="X336" i="3" s="1"/>
  <c r="AI336" i="3"/>
  <c r="AT336" i="3"/>
  <c r="O336" i="3" a="1"/>
  <c r="O336" i="3" s="1"/>
  <c r="Y336" i="3"/>
  <c r="AJ336" i="3"/>
  <c r="AU336" i="3"/>
  <c r="R312" i="3"/>
  <c r="AB312" i="3"/>
  <c r="AN312" i="3"/>
  <c r="H312" i="3"/>
  <c r="S312" i="3" a="1"/>
  <c r="S312" i="3" s="1"/>
  <c r="AC312" i="3"/>
  <c r="AO312" i="3"/>
  <c r="I312" i="3" a="1"/>
  <c r="I312" i="3" s="1"/>
  <c r="AP312" i="3" a="1"/>
  <c r="AP312" i="3" s="1"/>
  <c r="J312" i="3"/>
  <c r="T312" i="3"/>
  <c r="AQ312" i="3"/>
  <c r="K312" i="3"/>
  <c r="U312" i="3"/>
  <c r="AF312" i="3"/>
  <c r="AR312" i="3"/>
  <c r="L312" i="3"/>
  <c r="V312" i="3" a="1"/>
  <c r="V312" i="3" s="1"/>
  <c r="AG312" i="3"/>
  <c r="AS312" i="3"/>
  <c r="M312" i="3" a="1"/>
  <c r="M312" i="3" s="1"/>
  <c r="W312" i="3"/>
  <c r="AH312" i="3"/>
  <c r="AT312" i="3"/>
  <c r="N312" i="3"/>
  <c r="X312" i="3" a="1"/>
  <c r="X312" i="3" s="1"/>
  <c r="AI312" i="3"/>
  <c r="AU312" i="3"/>
  <c r="O312" i="3" a="1"/>
  <c r="O312" i="3" s="1"/>
  <c r="AJ312" i="3"/>
  <c r="Y312" i="3"/>
  <c r="AK312" i="3"/>
  <c r="F312" i="3"/>
  <c r="P312" i="3"/>
  <c r="Z312" i="3" a="1"/>
  <c r="Z312" i="3" s="1"/>
  <c r="AL312" i="3"/>
  <c r="G312" i="3" a="1"/>
  <c r="G312" i="3" s="1"/>
  <c r="Q312" i="3" a="1"/>
  <c r="Q312" i="3" s="1"/>
  <c r="AA312" i="3"/>
  <c r="AM312" i="3"/>
  <c r="N302" i="3"/>
  <c r="X302" i="3" a="1"/>
  <c r="X302" i="3" s="1"/>
  <c r="AH302" i="3"/>
  <c r="AS302" i="3"/>
  <c r="O302" i="3" a="1"/>
  <c r="O302" i="3" s="1"/>
  <c r="AI302" i="3"/>
  <c r="AT302" i="3"/>
  <c r="F302" i="3"/>
  <c r="P302" i="3"/>
  <c r="Y302" i="3"/>
  <c r="AJ302" i="3"/>
  <c r="AU302" i="3"/>
  <c r="G302" i="3" a="1"/>
  <c r="G302" i="3" s="1"/>
  <c r="Q302" i="3" a="1"/>
  <c r="Q302" i="3" s="1"/>
  <c r="Z302" i="3" a="1"/>
  <c r="Z302" i="3" s="1"/>
  <c r="AK302" i="3"/>
  <c r="AA302" i="3"/>
  <c r="AL302" i="3"/>
  <c r="H302" i="3"/>
  <c r="R302" i="3"/>
  <c r="AB302" i="3"/>
  <c r="AM302" i="3"/>
  <c r="I302" i="3" a="1"/>
  <c r="I302" i="3" s="1"/>
  <c r="S302" i="3" a="1"/>
  <c r="S302" i="3" s="1"/>
  <c r="AC302" i="3"/>
  <c r="AN302" i="3"/>
  <c r="J302" i="3"/>
  <c r="T302" i="3"/>
  <c r="AO302" i="3"/>
  <c r="K302" i="3"/>
  <c r="U302" i="3"/>
  <c r="AP302" i="3" a="1"/>
  <c r="AP302" i="3" s="1"/>
  <c r="L302" i="3"/>
  <c r="V302" i="3" a="1"/>
  <c r="V302" i="3" s="1"/>
  <c r="M302" i="3" a="1"/>
  <c r="M302" i="3" s="1"/>
  <c r="AF302" i="3"/>
  <c r="AQ302" i="3"/>
  <c r="W302" i="3"/>
  <c r="AG302" i="3"/>
  <c r="AR302" i="3"/>
  <c r="C297" i="3" a="1"/>
  <c r="C297" i="3" s="1"/>
  <c r="K297" i="3"/>
  <c r="V297" i="3" a="1"/>
  <c r="V297" i="3" s="1"/>
  <c r="AF297" i="3"/>
  <c r="AQ297" i="3"/>
  <c r="L297" i="3"/>
  <c r="AG297" i="3"/>
  <c r="AR297" i="3"/>
  <c r="M297" i="3" a="1"/>
  <c r="M297" i="3" s="1"/>
  <c r="W297" i="3"/>
  <c r="AH297" i="3"/>
  <c r="AS297" i="3"/>
  <c r="N297" i="3"/>
  <c r="X297" i="3" a="1"/>
  <c r="X297" i="3" s="1"/>
  <c r="AI297" i="3"/>
  <c r="AT297" i="3"/>
  <c r="O297" i="3" a="1"/>
  <c r="O297" i="3" s="1"/>
  <c r="AJ297" i="3"/>
  <c r="AU297" i="3"/>
  <c r="P297" i="3"/>
  <c r="Y297" i="3"/>
  <c r="AK297" i="3"/>
  <c r="F297" i="3"/>
  <c r="Q297" i="3" a="1"/>
  <c r="Q297" i="3" s="1"/>
  <c r="Z297" i="3" a="1"/>
  <c r="Z297" i="3" s="1"/>
  <c r="AL297" i="3"/>
  <c r="G297" i="3" a="1"/>
  <c r="G297" i="3" s="1"/>
  <c r="AA297" i="3"/>
  <c r="AM297" i="3"/>
  <c r="R297" i="3"/>
  <c r="AB297" i="3"/>
  <c r="AN297" i="3"/>
  <c r="H297" i="3"/>
  <c r="S297" i="3" a="1"/>
  <c r="S297" i="3" s="1"/>
  <c r="AC297" i="3"/>
  <c r="AO297" i="3"/>
  <c r="I297" i="3" a="1"/>
  <c r="I297" i="3" s="1"/>
  <c r="T297" i="3"/>
  <c r="AP297" i="3" a="1"/>
  <c r="AP297" i="3" s="1"/>
  <c r="J297" i="3"/>
  <c r="U297" i="3"/>
  <c r="N292" i="3"/>
  <c r="W292" i="3"/>
  <c r="AH292" i="3"/>
  <c r="AT292" i="3"/>
  <c r="O292" i="3" a="1"/>
  <c r="O292" i="3" s="1"/>
  <c r="X292" i="3" a="1"/>
  <c r="X292" i="3" s="1"/>
  <c r="AI292" i="3"/>
  <c r="AU292" i="3"/>
  <c r="Y292" i="3"/>
  <c r="AJ292" i="3"/>
  <c r="F292" i="3"/>
  <c r="P292" i="3"/>
  <c r="Z292" i="3" a="1"/>
  <c r="Z292" i="3" s="1"/>
  <c r="AK292" i="3"/>
  <c r="G292" i="3" a="1"/>
  <c r="G292" i="3" s="1"/>
  <c r="Q292" i="3" a="1"/>
  <c r="Q292" i="3" s="1"/>
  <c r="AL292" i="3"/>
  <c r="H292" i="3"/>
  <c r="AA292" i="3"/>
  <c r="AM292" i="3"/>
  <c r="I292" i="3" a="1"/>
  <c r="I292" i="3" s="1"/>
  <c r="R292" i="3"/>
  <c r="AB292" i="3"/>
  <c r="AN292" i="3"/>
  <c r="S292" i="3" a="1"/>
  <c r="S292" i="3" s="1"/>
  <c r="AC292" i="3"/>
  <c r="AO292" i="3"/>
  <c r="J292" i="3"/>
  <c r="AP292" i="3" a="1"/>
  <c r="AP292" i="3" s="1"/>
  <c r="K292" i="3"/>
  <c r="T292" i="3"/>
  <c r="AQ292" i="3"/>
  <c r="L292" i="3"/>
  <c r="U292" i="3"/>
  <c r="AF292" i="3"/>
  <c r="AR292" i="3"/>
  <c r="M292" i="3" a="1"/>
  <c r="M292" i="3" s="1"/>
  <c r="V292" i="3" a="1"/>
  <c r="V292" i="3" s="1"/>
  <c r="AG292" i="3"/>
  <c r="AS292" i="3"/>
  <c r="L281" i="3"/>
  <c r="U281" i="3"/>
  <c r="AP281" i="3" a="1"/>
  <c r="AP281" i="3" s="1"/>
  <c r="M281" i="3" a="1"/>
  <c r="M281" i="3" s="1"/>
  <c r="V281" i="3" a="1"/>
  <c r="V281" i="3" s="1"/>
  <c r="AF281" i="3"/>
  <c r="AQ281" i="3"/>
  <c r="N281" i="3"/>
  <c r="W281" i="3"/>
  <c r="AG281" i="3"/>
  <c r="AR281" i="3"/>
  <c r="O281" i="3" a="1"/>
  <c r="O281" i="3" s="1"/>
  <c r="X281" i="3" a="1"/>
  <c r="X281" i="3" s="1"/>
  <c r="AH281" i="3"/>
  <c r="AS281" i="3"/>
  <c r="F281" i="3"/>
  <c r="P281" i="3"/>
  <c r="AI281" i="3"/>
  <c r="AT281" i="3"/>
  <c r="G281" i="3" a="1"/>
  <c r="G281" i="3" s="1"/>
  <c r="Q281" i="3" a="1"/>
  <c r="Q281" i="3" s="1"/>
  <c r="Y281" i="3"/>
  <c r="AJ281" i="3"/>
  <c r="AU281" i="3"/>
  <c r="Z281" i="3" a="1"/>
  <c r="Z281" i="3" s="1"/>
  <c r="AK281" i="3"/>
  <c r="H281" i="3"/>
  <c r="R281" i="3"/>
  <c r="AA281" i="3"/>
  <c r="AL281" i="3"/>
  <c r="I281" i="3" a="1"/>
  <c r="I281" i="3" s="1"/>
  <c r="S281" i="3" a="1"/>
  <c r="S281" i="3" s="1"/>
  <c r="AB281" i="3"/>
  <c r="AM281" i="3"/>
  <c r="J281" i="3"/>
  <c r="AC281" i="3"/>
  <c r="AN281" i="3"/>
  <c r="K281" i="3"/>
  <c r="T281" i="3"/>
  <c r="AO281" i="3"/>
  <c r="C252" i="4"/>
  <c r="I235" i="3" a="1"/>
  <c r="I235" i="3" s="1"/>
  <c r="S235" i="3" a="1"/>
  <c r="S235" i="3" s="1"/>
  <c r="AB235" i="3"/>
  <c r="AN235" i="3"/>
  <c r="AC235" i="3"/>
  <c r="AO235" i="3"/>
  <c r="J235" i="3"/>
  <c r="T235" i="3"/>
  <c r="AP235" i="3" a="1"/>
  <c r="AP235" i="3" s="1"/>
  <c r="K235" i="3"/>
  <c r="U235" i="3"/>
  <c r="AQ235" i="3"/>
  <c r="L235" i="3"/>
  <c r="V235" i="3" a="1"/>
  <c r="V235" i="3" s="1"/>
  <c r="AF235" i="3"/>
  <c r="AR235" i="3"/>
  <c r="M235" i="3" a="1"/>
  <c r="M235" i="3" s="1"/>
  <c r="W235" i="3"/>
  <c r="AG235" i="3"/>
  <c r="AS235" i="3"/>
  <c r="N235" i="3"/>
  <c r="X235" i="3" a="1"/>
  <c r="X235" i="3" s="1"/>
  <c r="AH235" i="3"/>
  <c r="AT235" i="3"/>
  <c r="O235" i="3" a="1"/>
  <c r="O235" i="3" s="1"/>
  <c r="AI235" i="3"/>
  <c r="AU235" i="3"/>
  <c r="F235" i="3"/>
  <c r="Y235" i="3"/>
  <c r="AJ235" i="3"/>
  <c r="G235" i="3" a="1"/>
  <c r="G235" i="3" s="1"/>
  <c r="P235" i="3"/>
  <c r="Z235" i="3" a="1"/>
  <c r="Z235" i="3" s="1"/>
  <c r="AK235" i="3"/>
  <c r="Q235" i="3" a="1"/>
  <c r="Q235" i="3" s="1"/>
  <c r="AL235" i="3"/>
  <c r="H235" i="3"/>
  <c r="R235" i="3"/>
  <c r="AA235" i="3"/>
  <c r="AM235" i="3"/>
  <c r="M175" i="2"/>
  <c r="L164" i="2"/>
  <c r="M156" i="2"/>
  <c r="N149" i="2"/>
  <c r="M134" i="2"/>
  <c r="L126" i="2"/>
  <c r="L119" i="2"/>
  <c r="N112" i="2"/>
  <c r="L89" i="2"/>
  <c r="M82" i="2"/>
  <c r="O74" i="2"/>
  <c r="N66" i="2"/>
  <c r="M59" i="2"/>
  <c r="L51" i="2"/>
  <c r="O43" i="2"/>
  <c r="N30" i="2"/>
  <c r="AR36" i="3"/>
  <c r="AG36" i="3"/>
  <c r="L36" i="3"/>
  <c r="AT35" i="3"/>
  <c r="AH35" i="3"/>
  <c r="X35" i="3" a="1"/>
  <c r="X35" i="3" s="1"/>
  <c r="O35" i="3" a="1"/>
  <c r="O35" i="3" s="1"/>
  <c r="AX34" i="3"/>
  <c r="AL34" i="3"/>
  <c r="P34" i="3"/>
  <c r="AX33" i="3"/>
  <c r="AM33" i="3"/>
  <c r="AA33" i="3"/>
  <c r="Q33" i="3" a="1"/>
  <c r="Q33" i="3" s="1"/>
  <c r="G33" i="3" a="1"/>
  <c r="G33" i="3" s="1"/>
  <c r="AN32" i="3"/>
  <c r="AB32" i="3"/>
  <c r="R32" i="3"/>
  <c r="I32" i="3" a="1"/>
  <c r="I32" i="3" s="1"/>
  <c r="AP31" i="3" a="1"/>
  <c r="AP31" i="3" s="1"/>
  <c r="S31" i="3" a="1"/>
  <c r="S31" i="3" s="1"/>
  <c r="AQ30" i="3"/>
  <c r="AF30" i="3"/>
  <c r="V30" i="3" a="1"/>
  <c r="V30" i="3" s="1"/>
  <c r="K30" i="3"/>
  <c r="AS29" i="3"/>
  <c r="AG29" i="3"/>
  <c r="V29" i="3" a="1"/>
  <c r="V29" i="3" s="1"/>
  <c r="M29" i="3" a="1"/>
  <c r="M29" i="3" s="1"/>
  <c r="AU28" i="3"/>
  <c r="AI28" i="3"/>
  <c r="X28" i="3" a="1"/>
  <c r="X28" i="3" s="1"/>
  <c r="N28" i="3"/>
  <c r="AV27" i="3"/>
  <c r="AK27" i="3"/>
  <c r="Z27" i="3" a="1"/>
  <c r="Z27" i="3" s="1"/>
  <c r="AX26" i="3"/>
  <c r="AM25" i="3"/>
  <c r="AM22" i="3"/>
  <c r="AN18" i="3"/>
  <c r="M15" i="3" a="1"/>
  <c r="M15" i="3" s="1"/>
  <c r="AX13" i="3"/>
  <c r="AI13" i="3" s="1"/>
  <c r="AX11" i="3"/>
  <c r="AG11" i="3" s="1"/>
  <c r="AM9" i="3"/>
  <c r="AX5" i="3"/>
  <c r="AV69" i="3"/>
  <c r="AJ69" i="3"/>
  <c r="Y69" i="3"/>
  <c r="O69" i="3" a="1"/>
  <c r="O69" i="3" s="1"/>
  <c r="AL68" i="3"/>
  <c r="Q68" i="3" a="1"/>
  <c r="Q68" i="3" s="1"/>
  <c r="AP67" i="3" a="1"/>
  <c r="AP67" i="3" s="1"/>
  <c r="U67" i="3"/>
  <c r="M67" i="3" a="1"/>
  <c r="M67" i="3" s="1"/>
  <c r="AU66" i="3"/>
  <c r="AI66" i="3"/>
  <c r="X66" i="3" a="1"/>
  <c r="X66" i="3" s="1"/>
  <c r="N66" i="3"/>
  <c r="AV65" i="3"/>
  <c r="AK65" i="3"/>
  <c r="Z65" i="3" a="1"/>
  <c r="Z65" i="3" s="1"/>
  <c r="P65" i="3"/>
  <c r="AP64" i="3" a="1"/>
  <c r="AP64" i="3" s="1"/>
  <c r="U64" i="3"/>
  <c r="M64" i="3" a="1"/>
  <c r="M64" i="3" s="1"/>
  <c r="AU63" i="3"/>
  <c r="AI63" i="3"/>
  <c r="O63" i="3" a="1"/>
  <c r="O63" i="3" s="1"/>
  <c r="F63" i="3"/>
  <c r="AN62" i="3"/>
  <c r="AC62" i="3"/>
  <c r="T62" i="3"/>
  <c r="J62" i="3"/>
  <c r="AS61" i="3"/>
  <c r="AH61" i="3"/>
  <c r="G61" i="3" a="1"/>
  <c r="G61" i="3" s="1"/>
  <c r="AN60" i="3"/>
  <c r="AC60" i="3"/>
  <c r="J60" i="3"/>
  <c r="AS59" i="3"/>
  <c r="AH59" i="3"/>
  <c r="O59" i="3" a="1"/>
  <c r="O59" i="3" s="1"/>
  <c r="F59" i="3"/>
  <c r="AN58" i="3"/>
  <c r="AC58" i="3"/>
  <c r="T58" i="3"/>
  <c r="K58" i="3"/>
  <c r="AS57" i="3"/>
  <c r="AG57" i="3"/>
  <c r="X57" i="3" a="1"/>
  <c r="X57" i="3" s="1"/>
  <c r="N57" i="3"/>
  <c r="AX56" i="3"/>
  <c r="AM56" i="3"/>
  <c r="AB56" i="3"/>
  <c r="R56" i="3"/>
  <c r="U54" i="3"/>
  <c r="AJ51" i="3"/>
  <c r="AS40" i="3"/>
  <c r="V101" i="3" a="1"/>
  <c r="V101" i="3" s="1"/>
  <c r="AL95" i="3"/>
  <c r="AS92" i="3"/>
  <c r="S84" i="3" a="1"/>
  <c r="S84" i="3" s="1"/>
  <c r="AL75" i="3"/>
  <c r="W130" i="3"/>
  <c r="AS124" i="3"/>
  <c r="T119" i="3"/>
  <c r="AP113" i="3" a="1"/>
  <c r="AP113" i="3" s="1"/>
  <c r="G205" i="3" a="1"/>
  <c r="G205" i="3" s="1"/>
  <c r="Q205" i="3" a="1"/>
  <c r="Q205" i="3" s="1"/>
  <c r="Z205" i="3" a="1"/>
  <c r="Z205" i="3" s="1"/>
  <c r="AK205" i="3"/>
  <c r="AA205" i="3"/>
  <c r="AL205" i="3"/>
  <c r="H205" i="3"/>
  <c r="R205" i="3"/>
  <c r="AB205" i="3"/>
  <c r="AM205" i="3"/>
  <c r="I205" i="3" a="1"/>
  <c r="I205" i="3" s="1"/>
  <c r="S205" i="3" a="1"/>
  <c r="S205" i="3" s="1"/>
  <c r="AC205" i="3"/>
  <c r="AN205" i="3"/>
  <c r="J205" i="3"/>
  <c r="T205" i="3"/>
  <c r="AO205" i="3"/>
  <c r="K205" i="3"/>
  <c r="U205" i="3"/>
  <c r="AP205" i="3" a="1"/>
  <c r="AP205" i="3" s="1"/>
  <c r="L205" i="3"/>
  <c r="V205" i="3" a="1"/>
  <c r="V205" i="3" s="1"/>
  <c r="M205" i="3" a="1"/>
  <c r="M205" i="3" s="1"/>
  <c r="AF205" i="3"/>
  <c r="AQ205" i="3"/>
  <c r="W205" i="3"/>
  <c r="AG205" i="3"/>
  <c r="AR205" i="3"/>
  <c r="N205" i="3"/>
  <c r="X205" i="3" a="1"/>
  <c r="X205" i="3" s="1"/>
  <c r="AH205" i="3"/>
  <c r="AS205" i="3"/>
  <c r="O205" i="3" a="1"/>
  <c r="O205" i="3" s="1"/>
  <c r="AI205" i="3"/>
  <c r="AT205" i="3"/>
  <c r="F205" i="3"/>
  <c r="P205" i="3"/>
  <c r="Y205" i="3"/>
  <c r="AJ205" i="3"/>
  <c r="AU205" i="3"/>
  <c r="K642" i="3"/>
  <c r="AB642" i="3"/>
  <c r="AM642" i="3"/>
  <c r="L642" i="3"/>
  <c r="T642" i="3"/>
  <c r="AC642" i="3"/>
  <c r="AN642" i="3"/>
  <c r="M642" i="3" a="1"/>
  <c r="M642" i="3" s="1"/>
  <c r="U642" i="3"/>
  <c r="AO642" i="3"/>
  <c r="N642" i="3"/>
  <c r="F642" i="3"/>
  <c r="O642" i="3" a="1"/>
  <c r="O642" i="3" s="1"/>
  <c r="W642" i="3"/>
  <c r="AF642" i="3"/>
  <c r="AQ642" i="3"/>
  <c r="G642" i="3" a="1"/>
  <c r="G642" i="3" s="1"/>
  <c r="X642" i="3" a="1"/>
  <c r="X642" i="3" s="1"/>
  <c r="AG642" i="3"/>
  <c r="AR642" i="3"/>
  <c r="P642" i="3"/>
  <c r="AH642" i="3"/>
  <c r="AS642" i="3"/>
  <c r="I642" i="3" a="1"/>
  <c r="I642" i="3" s="1"/>
  <c r="Z642" i="3" a="1"/>
  <c r="Z642" i="3" s="1"/>
  <c r="AJ642" i="3"/>
  <c r="AU642" i="3"/>
  <c r="V642" i="3" a="1"/>
  <c r="V642" i="3" s="1"/>
  <c r="Y642" i="3"/>
  <c r="AA642" i="3"/>
  <c r="H642" i="3"/>
  <c r="AI642" i="3"/>
  <c r="AK642" i="3"/>
  <c r="J642" i="3"/>
  <c r="AL642" i="3"/>
  <c r="AP642" i="3" a="1"/>
  <c r="AP642" i="3" s="1"/>
  <c r="Q642" i="3" a="1"/>
  <c r="Q642" i="3" s="1"/>
  <c r="AT642" i="3"/>
  <c r="S642" i="3" a="1"/>
  <c r="S642" i="3" s="1"/>
  <c r="R642" i="3"/>
  <c r="C378" i="3" a="1"/>
  <c r="C378" i="3" s="1"/>
  <c r="O378" i="3" a="1"/>
  <c r="O378" i="3" s="1"/>
  <c r="Y378" i="3"/>
  <c r="AJ378" i="3"/>
  <c r="F378" i="3"/>
  <c r="P378" i="3"/>
  <c r="Z378" i="3" a="1"/>
  <c r="Z378" i="3" s="1"/>
  <c r="AK378" i="3"/>
  <c r="G378" i="3" a="1"/>
  <c r="G378" i="3" s="1"/>
  <c r="Q378" i="3" a="1"/>
  <c r="Q378" i="3" s="1"/>
  <c r="AA378" i="3"/>
  <c r="AL378" i="3"/>
  <c r="R378" i="3"/>
  <c r="AB378" i="3"/>
  <c r="AM378" i="3"/>
  <c r="H378" i="3"/>
  <c r="S378" i="3" a="1"/>
  <c r="S378" i="3" s="1"/>
  <c r="AC378" i="3"/>
  <c r="AN378" i="3"/>
  <c r="I378" i="3" a="1"/>
  <c r="I378" i="3" s="1"/>
  <c r="AO378" i="3"/>
  <c r="J378" i="3"/>
  <c r="T378" i="3"/>
  <c r="AP378" i="3" a="1"/>
  <c r="AP378" i="3" s="1"/>
  <c r="K378" i="3"/>
  <c r="U378" i="3"/>
  <c r="AQ378" i="3"/>
  <c r="M378" i="3" a="1"/>
  <c r="M378" i="3" s="1"/>
  <c r="W378" i="3"/>
  <c r="AG378" i="3"/>
  <c r="AS378" i="3"/>
  <c r="X378" i="3" a="1"/>
  <c r="X378" i="3" s="1"/>
  <c r="AH378" i="3"/>
  <c r="AT378" i="3"/>
  <c r="N378" i="3"/>
  <c r="AI378" i="3"/>
  <c r="AU378" i="3"/>
  <c r="L378" i="3"/>
  <c r="V378" i="3" a="1"/>
  <c r="V378" i="3" s="1"/>
  <c r="AF378" i="3"/>
  <c r="AR378" i="3"/>
  <c r="K83" i="3"/>
  <c r="V83" i="3" a="1"/>
  <c r="V83" i="3" s="1"/>
  <c r="AF83" i="3"/>
  <c r="AR83" i="3"/>
  <c r="L83" i="3"/>
  <c r="W83" i="3"/>
  <c r="AG83" i="3"/>
  <c r="AS83" i="3"/>
  <c r="M83" i="3" a="1"/>
  <c r="M83" i="3" s="1"/>
  <c r="X83" i="3" a="1"/>
  <c r="X83" i="3" s="1"/>
  <c r="AH83" i="3"/>
  <c r="AT83" i="3"/>
  <c r="AI83" i="3"/>
  <c r="AU83" i="3"/>
  <c r="N83" i="3"/>
  <c r="Y83" i="3"/>
  <c r="AJ83" i="3"/>
  <c r="AV83" i="3"/>
  <c r="O83" i="3" a="1"/>
  <c r="O83" i="3" s="1"/>
  <c r="Z83" i="3" a="1"/>
  <c r="Z83" i="3" s="1"/>
  <c r="AK83" i="3"/>
  <c r="F83" i="3"/>
  <c r="P83" i="3"/>
  <c r="AA83" i="3"/>
  <c r="AL83" i="3"/>
  <c r="AX83" i="3"/>
  <c r="G83" i="3" a="1"/>
  <c r="G83" i="3" s="1"/>
  <c r="Q83" i="3" a="1"/>
  <c r="Q83" i="3" s="1"/>
  <c r="AB83" i="3"/>
  <c r="AM83" i="3"/>
  <c r="R83" i="3"/>
  <c r="AC83" i="3"/>
  <c r="AN83" i="3"/>
  <c r="H83" i="3"/>
  <c r="S83" i="3" a="1"/>
  <c r="S83" i="3" s="1"/>
  <c r="AO83" i="3"/>
  <c r="I83" i="3" a="1"/>
  <c r="I83" i="3" s="1"/>
  <c r="T83" i="3"/>
  <c r="AP83" i="3" a="1"/>
  <c r="AP83" i="3" s="1"/>
  <c r="M131" i="3" a="1"/>
  <c r="M131" i="3" s="1"/>
  <c r="V131" i="3" a="1"/>
  <c r="V131" i="3" s="1"/>
  <c r="AG131" i="3"/>
  <c r="AR131" i="3"/>
  <c r="N131" i="3"/>
  <c r="AH131" i="3"/>
  <c r="AS131" i="3"/>
  <c r="O131" i="3" a="1"/>
  <c r="O131" i="3" s="1"/>
  <c r="W131" i="3"/>
  <c r="AI131" i="3"/>
  <c r="AT131" i="3"/>
  <c r="X131" i="3" a="1"/>
  <c r="X131" i="3" s="1"/>
  <c r="AJ131" i="3"/>
  <c r="AU131" i="3"/>
  <c r="P131" i="3"/>
  <c r="Y131" i="3"/>
  <c r="AK131" i="3"/>
  <c r="AV131" i="3"/>
  <c r="F131" i="3"/>
  <c r="Q131" i="3" a="1"/>
  <c r="Q131" i="3" s="1"/>
  <c r="Z131" i="3" a="1"/>
  <c r="Z131" i="3" s="1"/>
  <c r="AL131" i="3"/>
  <c r="G131" i="3" a="1"/>
  <c r="G131" i="3" s="1"/>
  <c r="AA131" i="3"/>
  <c r="AM131" i="3"/>
  <c r="AX131" i="3"/>
  <c r="H131" i="3"/>
  <c r="R131" i="3"/>
  <c r="AB131" i="3"/>
  <c r="AN131" i="3"/>
  <c r="I131" i="3" a="1"/>
  <c r="I131" i="3" s="1"/>
  <c r="S131" i="3" a="1"/>
  <c r="S131" i="3" s="1"/>
  <c r="AC131" i="3"/>
  <c r="AO131" i="3"/>
  <c r="J131" i="3"/>
  <c r="AP131" i="3" a="1"/>
  <c r="AP131" i="3" s="1"/>
  <c r="K131" i="3"/>
  <c r="T131" i="3"/>
  <c r="J185" i="3"/>
  <c r="U185" i="3"/>
  <c r="AP185" i="3" a="1"/>
  <c r="AP185" i="3" s="1"/>
  <c r="K185" i="3"/>
  <c r="V185" i="3" a="1"/>
  <c r="V185" i="3" s="1"/>
  <c r="AQ185" i="3"/>
  <c r="L185" i="3"/>
  <c r="W185" i="3"/>
  <c r="AF185" i="3"/>
  <c r="AR185" i="3"/>
  <c r="M185" i="3" a="1"/>
  <c r="M185" i="3" s="1"/>
  <c r="X185" i="3" a="1"/>
  <c r="X185" i="3" s="1"/>
  <c r="AG185" i="3"/>
  <c r="AS185" i="3"/>
  <c r="AH185" i="3"/>
  <c r="AT185" i="3"/>
  <c r="N185" i="3"/>
  <c r="Y185" i="3"/>
  <c r="AI185" i="3"/>
  <c r="AU185" i="3"/>
  <c r="F185" i="3"/>
  <c r="O185" i="3" a="1"/>
  <c r="O185" i="3" s="1"/>
  <c r="Z185" i="3" a="1"/>
  <c r="Z185" i="3" s="1"/>
  <c r="AJ185" i="3"/>
  <c r="AV185" i="3"/>
  <c r="G185" i="3" a="1"/>
  <c r="G185" i="3" s="1"/>
  <c r="P185" i="3"/>
  <c r="AK185" i="3"/>
  <c r="Q185" i="3" a="1"/>
  <c r="Q185" i="3" s="1"/>
  <c r="AA185" i="3"/>
  <c r="AL185" i="3"/>
  <c r="AX185" i="3"/>
  <c r="H185" i="3"/>
  <c r="R185" i="3"/>
  <c r="AB185" i="3"/>
  <c r="AM185" i="3"/>
  <c r="I185" i="3" a="1"/>
  <c r="I185" i="3" s="1"/>
  <c r="S185" i="3" a="1"/>
  <c r="S185" i="3" s="1"/>
  <c r="AC185" i="3"/>
  <c r="AN185" i="3"/>
  <c r="T185" i="3"/>
  <c r="AO185" i="3"/>
  <c r="H42" i="3"/>
  <c r="Q42" i="3" a="1"/>
  <c r="Q42" i="3" s="1"/>
  <c r="Z42" i="3" a="1"/>
  <c r="Z42" i="3" s="1"/>
  <c r="AJ42" i="3"/>
  <c r="AV42" i="3"/>
  <c r="I42" i="3" a="1"/>
  <c r="I42" i="3" s="1"/>
  <c r="AK42" i="3"/>
  <c r="R42" i="3"/>
  <c r="AA42" i="3"/>
  <c r="AL42" i="3"/>
  <c r="AX42" i="3"/>
  <c r="J42" i="3"/>
  <c r="S42" i="3" a="1"/>
  <c r="S42" i="3" s="1"/>
  <c r="AB42" i="3"/>
  <c r="AM42" i="3"/>
  <c r="K42" i="3"/>
  <c r="AC42" i="3"/>
  <c r="AN42" i="3"/>
  <c r="L42" i="3"/>
  <c r="T42" i="3"/>
  <c r="AO42" i="3"/>
  <c r="M42" i="3" a="1"/>
  <c r="M42" i="3" s="1"/>
  <c r="U42" i="3"/>
  <c r="AP42" i="3" a="1"/>
  <c r="AP42" i="3" s="1"/>
  <c r="V42" i="3" a="1"/>
  <c r="V42" i="3" s="1"/>
  <c r="AQ42" i="3"/>
  <c r="N42" i="3"/>
  <c r="W42" i="3"/>
  <c r="AF42" i="3"/>
  <c r="AR42" i="3"/>
  <c r="F42" i="3"/>
  <c r="O42" i="3" a="1"/>
  <c r="O42" i="3" s="1"/>
  <c r="X42" i="3" a="1"/>
  <c r="X42" i="3" s="1"/>
  <c r="AG42" i="3"/>
  <c r="AS42" i="3"/>
  <c r="G42" i="3" a="1"/>
  <c r="G42" i="3" s="1"/>
  <c r="AH42" i="3"/>
  <c r="AT42" i="3"/>
  <c r="X72" i="3" a="1"/>
  <c r="X72" i="3" s="1"/>
  <c r="AI72" i="3"/>
  <c r="AT72" i="3"/>
  <c r="F72" i="3"/>
  <c r="P72" i="3"/>
  <c r="AJ72" i="3"/>
  <c r="AU72" i="3"/>
  <c r="G72" i="3" a="1"/>
  <c r="G72" i="3" s="1"/>
  <c r="Q72" i="3" a="1"/>
  <c r="Q72" i="3" s="1"/>
  <c r="Y72" i="3"/>
  <c r="AK72" i="3"/>
  <c r="AV72" i="3"/>
  <c r="Z72" i="3" a="1"/>
  <c r="Z72" i="3" s="1"/>
  <c r="AL72" i="3"/>
  <c r="H72" i="3"/>
  <c r="R72" i="3"/>
  <c r="AA72" i="3"/>
  <c r="AM72" i="3"/>
  <c r="AX72" i="3"/>
  <c r="I72" i="3" a="1"/>
  <c r="I72" i="3" s="1"/>
  <c r="S72" i="3" a="1"/>
  <c r="S72" i="3" s="1"/>
  <c r="AB72" i="3"/>
  <c r="AN72" i="3"/>
  <c r="J72" i="3"/>
  <c r="AC72" i="3"/>
  <c r="AO72" i="3"/>
  <c r="K72" i="3"/>
  <c r="T72" i="3"/>
  <c r="AP72" i="3" a="1"/>
  <c r="AP72" i="3" s="1"/>
  <c r="L72" i="3"/>
  <c r="U72" i="3"/>
  <c r="M72" i="3" a="1"/>
  <c r="M72" i="3" s="1"/>
  <c r="V72" i="3" a="1"/>
  <c r="V72" i="3" s="1"/>
  <c r="AF72" i="3"/>
  <c r="AQ72" i="3"/>
  <c r="N72" i="3"/>
  <c r="AG72" i="3"/>
  <c r="AR72" i="3"/>
  <c r="F96" i="3"/>
  <c r="P96" i="3"/>
  <c r="AJ96" i="3"/>
  <c r="AU96" i="3"/>
  <c r="G96" i="3" a="1"/>
  <c r="G96" i="3" s="1"/>
  <c r="Q96" i="3" a="1"/>
  <c r="Q96" i="3" s="1"/>
  <c r="Y96" i="3"/>
  <c r="AK96" i="3"/>
  <c r="AV96" i="3"/>
  <c r="Z96" i="3" a="1"/>
  <c r="Z96" i="3" s="1"/>
  <c r="AL96" i="3"/>
  <c r="H96" i="3"/>
  <c r="R96" i="3"/>
  <c r="AA96" i="3"/>
  <c r="AM96" i="3"/>
  <c r="AX96" i="3"/>
  <c r="I96" i="3" a="1"/>
  <c r="I96" i="3" s="1"/>
  <c r="S96" i="3" a="1"/>
  <c r="S96" i="3" s="1"/>
  <c r="AB96" i="3"/>
  <c r="AN96" i="3"/>
  <c r="J96" i="3"/>
  <c r="AC96" i="3"/>
  <c r="AO96" i="3"/>
  <c r="K96" i="3"/>
  <c r="T96" i="3"/>
  <c r="AP96" i="3" a="1"/>
  <c r="AP96" i="3" s="1"/>
  <c r="L96" i="3"/>
  <c r="U96" i="3"/>
  <c r="M96" i="3" a="1"/>
  <c r="M96" i="3" s="1"/>
  <c r="V96" i="3" a="1"/>
  <c r="V96" i="3" s="1"/>
  <c r="AF96" i="3"/>
  <c r="AQ96" i="3"/>
  <c r="N96" i="3"/>
  <c r="AG96" i="3"/>
  <c r="AR96" i="3"/>
  <c r="O96" i="3" a="1"/>
  <c r="O96" i="3" s="1"/>
  <c r="W96" i="3"/>
  <c r="AH96" i="3"/>
  <c r="AS96" i="3"/>
  <c r="H120" i="3"/>
  <c r="Q120" i="3" a="1"/>
  <c r="Q120" i="3" s="1"/>
  <c r="AK120" i="3"/>
  <c r="AV120" i="3"/>
  <c r="I120" i="3" a="1"/>
  <c r="I120" i="3" s="1"/>
  <c r="R120" i="3"/>
  <c r="AA120" i="3"/>
  <c r="AL120" i="3"/>
  <c r="S120" i="3" a="1"/>
  <c r="S120" i="3" s="1"/>
  <c r="AB120" i="3"/>
  <c r="AM120" i="3"/>
  <c r="AX120" i="3"/>
  <c r="J120" i="3"/>
  <c r="T120" i="3"/>
  <c r="AC120" i="3"/>
  <c r="AN120" i="3"/>
  <c r="K120" i="3"/>
  <c r="U120" i="3"/>
  <c r="AO120" i="3"/>
  <c r="L120" i="3"/>
  <c r="V120" i="3" a="1"/>
  <c r="V120" i="3" s="1"/>
  <c r="AP120" i="3" a="1"/>
  <c r="AP120" i="3" s="1"/>
  <c r="M120" i="3" a="1"/>
  <c r="M120" i="3" s="1"/>
  <c r="W120" i="3"/>
  <c r="AF120" i="3"/>
  <c r="AQ120" i="3"/>
  <c r="N120" i="3"/>
  <c r="X120" i="3" a="1"/>
  <c r="X120" i="3" s="1"/>
  <c r="AG120" i="3"/>
  <c r="AR120" i="3"/>
  <c r="F120" i="3"/>
  <c r="O120" i="3" a="1"/>
  <c r="O120" i="3" s="1"/>
  <c r="AH120" i="3"/>
  <c r="AS120" i="3"/>
  <c r="G120" i="3" a="1"/>
  <c r="G120" i="3" s="1"/>
  <c r="Y120" i="3"/>
  <c r="AI120" i="3"/>
  <c r="AT120" i="3"/>
  <c r="K144" i="3"/>
  <c r="V144" i="3" a="1"/>
  <c r="V144" i="3" s="1"/>
  <c r="AF144" i="3"/>
  <c r="AQ144" i="3"/>
  <c r="L144" i="3"/>
  <c r="AG144" i="3"/>
  <c r="AR144" i="3"/>
  <c r="M144" i="3" a="1"/>
  <c r="M144" i="3" s="1"/>
  <c r="W144" i="3"/>
  <c r="AH144" i="3"/>
  <c r="AS144" i="3"/>
  <c r="N144" i="3"/>
  <c r="X144" i="3" a="1"/>
  <c r="X144" i="3" s="1"/>
  <c r="AI144" i="3"/>
  <c r="AT144" i="3"/>
  <c r="O144" i="3" a="1"/>
  <c r="O144" i="3" s="1"/>
  <c r="AJ144" i="3"/>
  <c r="AU144" i="3"/>
  <c r="P144" i="3"/>
  <c r="Y144" i="3"/>
  <c r="AK144" i="3"/>
  <c r="AV144" i="3"/>
  <c r="F144" i="3"/>
  <c r="Q144" i="3" a="1"/>
  <c r="Q144" i="3" s="1"/>
  <c r="Z144" i="3" a="1"/>
  <c r="Z144" i="3" s="1"/>
  <c r="AL144" i="3"/>
  <c r="G144" i="3" a="1"/>
  <c r="G144" i="3" s="1"/>
  <c r="AA144" i="3"/>
  <c r="AM144" i="3"/>
  <c r="AX144" i="3"/>
  <c r="R144" i="3"/>
  <c r="AB144" i="3"/>
  <c r="AN144" i="3"/>
  <c r="H144" i="3"/>
  <c r="S144" i="3" a="1"/>
  <c r="S144" i="3" s="1"/>
  <c r="AC144" i="3"/>
  <c r="AO144" i="3"/>
  <c r="I144" i="3" a="1"/>
  <c r="I144" i="3" s="1"/>
  <c r="T144" i="3"/>
  <c r="AP144" i="3" a="1"/>
  <c r="AP144" i="3" s="1"/>
  <c r="J144" i="3"/>
  <c r="U144" i="3"/>
  <c r="L156" i="3"/>
  <c r="AH156" i="3"/>
  <c r="AS156" i="3"/>
  <c r="M156" i="3" a="1"/>
  <c r="M156" i="3" s="1"/>
  <c r="W156" i="3"/>
  <c r="AI156" i="3"/>
  <c r="AT156" i="3"/>
  <c r="N156" i="3"/>
  <c r="X156" i="3" a="1"/>
  <c r="X156" i="3" s="1"/>
  <c r="AJ156" i="3"/>
  <c r="AU156" i="3"/>
  <c r="O156" i="3" a="1"/>
  <c r="O156" i="3" s="1"/>
  <c r="Y156" i="3"/>
  <c r="AK156" i="3"/>
  <c r="AV156" i="3"/>
  <c r="P156" i="3"/>
  <c r="Z156" i="3" a="1"/>
  <c r="Z156" i="3" s="1"/>
  <c r="AL156" i="3"/>
  <c r="Q156" i="3" a="1"/>
  <c r="Q156" i="3" s="1"/>
  <c r="AA156" i="3"/>
  <c r="AM156" i="3"/>
  <c r="AX156" i="3"/>
  <c r="F156" i="3"/>
  <c r="AB156" i="3"/>
  <c r="AN156" i="3"/>
  <c r="G156" i="3" a="1"/>
  <c r="G156" i="3" s="1"/>
  <c r="R156" i="3"/>
  <c r="AC156" i="3"/>
  <c r="AO156" i="3"/>
  <c r="H156" i="3"/>
  <c r="S156" i="3" a="1"/>
  <c r="S156" i="3" s="1"/>
  <c r="AP156" i="3" a="1"/>
  <c r="AP156" i="3" s="1"/>
  <c r="I156" i="3" a="1"/>
  <c r="I156" i="3" s="1"/>
  <c r="T156" i="3"/>
  <c r="J156" i="3"/>
  <c r="U156" i="3"/>
  <c r="AF156" i="3"/>
  <c r="AQ156" i="3"/>
  <c r="K156" i="3"/>
  <c r="V156" i="3" a="1"/>
  <c r="V156" i="3" s="1"/>
  <c r="AG156" i="3"/>
  <c r="AR156" i="3"/>
  <c r="H37" i="3"/>
  <c r="R37" i="3"/>
  <c r="AA37" i="3"/>
  <c r="AL37" i="3"/>
  <c r="I37" i="3" a="1"/>
  <c r="I37" i="3" s="1"/>
  <c r="S37" i="3" a="1"/>
  <c r="S37" i="3" s="1"/>
  <c r="AB37" i="3"/>
  <c r="AM37" i="3"/>
  <c r="AX37" i="3"/>
  <c r="J37" i="3"/>
  <c r="T37" i="3"/>
  <c r="AC37" i="3"/>
  <c r="AN37" i="3"/>
  <c r="K37" i="3"/>
  <c r="U37" i="3"/>
  <c r="AO37" i="3"/>
  <c r="L37" i="3"/>
  <c r="V37" i="3" a="1"/>
  <c r="V37" i="3" s="1"/>
  <c r="AP37" i="3" a="1"/>
  <c r="AP37" i="3" s="1"/>
  <c r="M37" i="3" a="1"/>
  <c r="M37" i="3" s="1"/>
  <c r="N37" i="3"/>
  <c r="W37" i="3"/>
  <c r="AF37" i="3"/>
  <c r="AQ37" i="3"/>
  <c r="O37" i="3" a="1"/>
  <c r="O37" i="3" s="1"/>
  <c r="X37" i="3" a="1"/>
  <c r="X37" i="3" s="1"/>
  <c r="AG37" i="3"/>
  <c r="AR37" i="3"/>
  <c r="AH37" i="3"/>
  <c r="AS37" i="3"/>
  <c r="P37" i="3"/>
  <c r="Y37" i="3"/>
  <c r="AI37" i="3"/>
  <c r="AT37" i="3"/>
  <c r="F37" i="3"/>
  <c r="Q37" i="3" a="1"/>
  <c r="Q37" i="3" s="1"/>
  <c r="Z37" i="3" a="1"/>
  <c r="Z37" i="3" s="1"/>
  <c r="AJ37" i="3"/>
  <c r="AU37" i="3"/>
  <c r="AF43" i="3"/>
  <c r="AQ43" i="3"/>
  <c r="N43" i="3"/>
  <c r="W43" i="3"/>
  <c r="AG43" i="3"/>
  <c r="AR43" i="3"/>
  <c r="O43" i="3" a="1"/>
  <c r="O43" i="3" s="1"/>
  <c r="X43" i="3" a="1"/>
  <c r="X43" i="3" s="1"/>
  <c r="AH43" i="3"/>
  <c r="AS43" i="3"/>
  <c r="F43" i="3"/>
  <c r="AI43" i="3"/>
  <c r="AT43" i="3"/>
  <c r="G43" i="3" a="1"/>
  <c r="G43" i="3" s="1"/>
  <c r="P43" i="3"/>
  <c r="Y43" i="3"/>
  <c r="AJ43" i="3"/>
  <c r="AU43" i="3"/>
  <c r="Q43" i="3" a="1"/>
  <c r="Q43" i="3" s="1"/>
  <c r="Z43" i="3" a="1"/>
  <c r="Z43" i="3" s="1"/>
  <c r="AK43" i="3"/>
  <c r="AV43" i="3"/>
  <c r="H43" i="3"/>
  <c r="AA43" i="3"/>
  <c r="AL43" i="3"/>
  <c r="I43" i="3" a="1"/>
  <c r="I43" i="3" s="1"/>
  <c r="R43" i="3"/>
  <c r="AB43" i="3"/>
  <c r="AM43" i="3"/>
  <c r="AX43" i="3"/>
  <c r="J43" i="3"/>
  <c r="S43" i="3" a="1"/>
  <c r="S43" i="3" s="1"/>
  <c r="AC43" i="3"/>
  <c r="AN43" i="3"/>
  <c r="K43" i="3"/>
  <c r="T43" i="3"/>
  <c r="AO43" i="3"/>
  <c r="L43" i="3"/>
  <c r="U43" i="3"/>
  <c r="AP43" i="3" a="1"/>
  <c r="AP43" i="3" s="1"/>
  <c r="I49" i="3" a="1"/>
  <c r="I49" i="3" s="1"/>
  <c r="R49" i="3"/>
  <c r="AK49" i="3"/>
  <c r="AV49" i="3"/>
  <c r="S49" i="3" a="1"/>
  <c r="S49" i="3" s="1"/>
  <c r="AA49" i="3"/>
  <c r="AL49" i="3"/>
  <c r="J49" i="3"/>
  <c r="AB49" i="3"/>
  <c r="AM49" i="3"/>
  <c r="AX49" i="3"/>
  <c r="K49" i="3"/>
  <c r="T49" i="3"/>
  <c r="AC49" i="3"/>
  <c r="AN49" i="3"/>
  <c r="L49" i="3"/>
  <c r="U49" i="3"/>
  <c r="AO49" i="3"/>
  <c r="M49" i="3" a="1"/>
  <c r="M49" i="3" s="1"/>
  <c r="V49" i="3" a="1"/>
  <c r="V49" i="3" s="1"/>
  <c r="AP49" i="3" a="1"/>
  <c r="AP49" i="3" s="1"/>
  <c r="N49" i="3"/>
  <c r="W49" i="3"/>
  <c r="AF49" i="3"/>
  <c r="AQ49" i="3"/>
  <c r="F49" i="3"/>
  <c r="O49" i="3" a="1"/>
  <c r="O49" i="3" s="1"/>
  <c r="X49" i="3" a="1"/>
  <c r="X49" i="3" s="1"/>
  <c r="AG49" i="3"/>
  <c r="AR49" i="3"/>
  <c r="G49" i="3" a="1"/>
  <c r="G49" i="3" s="1"/>
  <c r="AH49" i="3"/>
  <c r="AS49" i="3"/>
  <c r="P49" i="3"/>
  <c r="Y49" i="3"/>
  <c r="AI49" i="3"/>
  <c r="AT49" i="3"/>
  <c r="I55" i="3" a="1"/>
  <c r="I55" i="3" s="1"/>
  <c r="Z55" i="3" a="1"/>
  <c r="Z55" i="3" s="1"/>
  <c r="AJ55" i="3"/>
  <c r="AU55" i="3"/>
  <c r="R55" i="3"/>
  <c r="AK55" i="3"/>
  <c r="AV55" i="3"/>
  <c r="J55" i="3"/>
  <c r="S55" i="3" a="1"/>
  <c r="S55" i="3" s="1"/>
  <c r="AA55" i="3"/>
  <c r="K55" i="3"/>
  <c r="AB55" i="3"/>
  <c r="AM55" i="3"/>
  <c r="AX55" i="3"/>
  <c r="L55" i="3"/>
  <c r="T55" i="3"/>
  <c r="AC55" i="3"/>
  <c r="AN55" i="3"/>
  <c r="M55" i="3" a="1"/>
  <c r="M55" i="3" s="1"/>
  <c r="U55" i="3"/>
  <c r="AO55" i="3"/>
  <c r="V55" i="3" a="1"/>
  <c r="V55" i="3" s="1"/>
  <c r="AP55" i="3" a="1"/>
  <c r="AP55" i="3" s="1"/>
  <c r="N55" i="3"/>
  <c r="F55" i="3"/>
  <c r="O55" i="3" a="1"/>
  <c r="O55" i="3" s="1"/>
  <c r="W55" i="3"/>
  <c r="G55" i="3" a="1"/>
  <c r="G55" i="3" s="1"/>
  <c r="X55" i="3" a="1"/>
  <c r="X55" i="3" s="1"/>
  <c r="AG55" i="3"/>
  <c r="AR55" i="3"/>
  <c r="L73" i="3"/>
  <c r="V73" i="3" a="1"/>
  <c r="V73" i="3" s="1"/>
  <c r="M73" i="3" a="1"/>
  <c r="M73" i="3" s="1"/>
  <c r="AF73" i="3"/>
  <c r="AQ73" i="3"/>
  <c r="W73" i="3"/>
  <c r="AG73" i="3"/>
  <c r="AR73" i="3"/>
  <c r="N73" i="3"/>
  <c r="X73" i="3" a="1"/>
  <c r="X73" i="3" s="1"/>
  <c r="AH73" i="3"/>
  <c r="AS73" i="3"/>
  <c r="O73" i="3" a="1"/>
  <c r="O73" i="3" s="1"/>
  <c r="Y73" i="3"/>
  <c r="AI73" i="3"/>
  <c r="AT73" i="3"/>
  <c r="F73" i="3"/>
  <c r="P73" i="3"/>
  <c r="Z73" i="3" a="1"/>
  <c r="Z73" i="3" s="1"/>
  <c r="AJ73" i="3"/>
  <c r="AU73" i="3"/>
  <c r="G73" i="3" a="1"/>
  <c r="G73" i="3" s="1"/>
  <c r="Q73" i="3" a="1"/>
  <c r="Q73" i="3" s="1"/>
  <c r="AK73" i="3"/>
  <c r="AV73" i="3"/>
  <c r="H73" i="3"/>
  <c r="AA73" i="3"/>
  <c r="AL73" i="3"/>
  <c r="I73" i="3" a="1"/>
  <c r="I73" i="3" s="1"/>
  <c r="R73" i="3"/>
  <c r="AB73" i="3"/>
  <c r="AM73" i="3"/>
  <c r="AX73" i="3"/>
  <c r="S73" i="3" a="1"/>
  <c r="S73" i="3" s="1"/>
  <c r="AC73" i="3"/>
  <c r="AN73" i="3"/>
  <c r="J73" i="3"/>
  <c r="T73" i="3"/>
  <c r="AO73" i="3"/>
  <c r="J79" i="3"/>
  <c r="T79" i="3"/>
  <c r="AO79" i="3"/>
  <c r="K79" i="3"/>
  <c r="U79" i="3"/>
  <c r="AP79" i="3" a="1"/>
  <c r="AP79" i="3" s="1"/>
  <c r="L79" i="3"/>
  <c r="V79" i="3" a="1"/>
  <c r="V79" i="3" s="1"/>
  <c r="M79" i="3" a="1"/>
  <c r="M79" i="3" s="1"/>
  <c r="AF79" i="3"/>
  <c r="AQ79" i="3"/>
  <c r="W79" i="3"/>
  <c r="AG79" i="3"/>
  <c r="AR79" i="3"/>
  <c r="N79" i="3"/>
  <c r="X79" i="3" a="1"/>
  <c r="X79" i="3" s="1"/>
  <c r="AH79" i="3"/>
  <c r="AS79" i="3"/>
  <c r="O79" i="3" a="1"/>
  <c r="O79" i="3" s="1"/>
  <c r="Y79" i="3"/>
  <c r="AI79" i="3"/>
  <c r="AT79" i="3"/>
  <c r="F79" i="3"/>
  <c r="P79" i="3"/>
  <c r="Z79" i="3" a="1"/>
  <c r="Z79" i="3" s="1"/>
  <c r="AJ79" i="3"/>
  <c r="AU79" i="3"/>
  <c r="G79" i="3" a="1"/>
  <c r="G79" i="3" s="1"/>
  <c r="Q79" i="3" a="1"/>
  <c r="Q79" i="3" s="1"/>
  <c r="AK79" i="3"/>
  <c r="AV79" i="3"/>
  <c r="H79" i="3"/>
  <c r="AA79" i="3"/>
  <c r="AL79" i="3"/>
  <c r="I79" i="3" a="1"/>
  <c r="I79" i="3" s="1"/>
  <c r="R79" i="3"/>
  <c r="AB79" i="3"/>
  <c r="AM79" i="3"/>
  <c r="AX79" i="3"/>
  <c r="I85" i="3" a="1"/>
  <c r="I85" i="3" s="1"/>
  <c r="R85" i="3"/>
  <c r="AB85" i="3"/>
  <c r="AM85" i="3"/>
  <c r="AX85" i="3"/>
  <c r="S85" i="3" a="1"/>
  <c r="S85" i="3" s="1"/>
  <c r="AC85" i="3"/>
  <c r="AN85" i="3"/>
  <c r="J85" i="3"/>
  <c r="T85" i="3"/>
  <c r="AO85" i="3"/>
  <c r="K85" i="3"/>
  <c r="U85" i="3"/>
  <c r="AP85" i="3" a="1"/>
  <c r="AP85" i="3" s="1"/>
  <c r="L85" i="3"/>
  <c r="V85" i="3" a="1"/>
  <c r="V85" i="3" s="1"/>
  <c r="M85" i="3" a="1"/>
  <c r="M85" i="3" s="1"/>
  <c r="AF85" i="3"/>
  <c r="AQ85" i="3"/>
  <c r="W85" i="3"/>
  <c r="AG85" i="3"/>
  <c r="AR85" i="3"/>
  <c r="N85" i="3"/>
  <c r="X85" i="3" a="1"/>
  <c r="X85" i="3" s="1"/>
  <c r="AH85" i="3"/>
  <c r="AS85" i="3"/>
  <c r="O85" i="3" a="1"/>
  <c r="O85" i="3" s="1"/>
  <c r="Y85" i="3"/>
  <c r="AI85" i="3"/>
  <c r="AT85" i="3"/>
  <c r="F85" i="3"/>
  <c r="P85" i="3"/>
  <c r="Z85" i="3" a="1"/>
  <c r="Z85" i="3" s="1"/>
  <c r="AJ85" i="3"/>
  <c r="AU85" i="3"/>
  <c r="G85" i="3" a="1"/>
  <c r="G85" i="3" s="1"/>
  <c r="Q85" i="3" a="1"/>
  <c r="Q85" i="3" s="1"/>
  <c r="AK85" i="3"/>
  <c r="AV85" i="3"/>
  <c r="F91" i="3"/>
  <c r="P91" i="3"/>
  <c r="Z91" i="3" a="1"/>
  <c r="Z91" i="3" s="1"/>
  <c r="AJ91" i="3"/>
  <c r="AU91" i="3"/>
  <c r="G91" i="3" a="1"/>
  <c r="G91" i="3" s="1"/>
  <c r="Q91" i="3" a="1"/>
  <c r="Q91" i="3" s="1"/>
  <c r="AK91" i="3"/>
  <c r="AV91" i="3"/>
  <c r="H91" i="3"/>
  <c r="AA91" i="3"/>
  <c r="AL91" i="3"/>
  <c r="I91" i="3" a="1"/>
  <c r="I91" i="3" s="1"/>
  <c r="R91" i="3"/>
  <c r="AB91" i="3"/>
  <c r="AM91" i="3"/>
  <c r="AX91" i="3"/>
  <c r="S91" i="3" a="1"/>
  <c r="S91" i="3" s="1"/>
  <c r="AC91" i="3"/>
  <c r="AN91" i="3"/>
  <c r="J91" i="3"/>
  <c r="T91" i="3"/>
  <c r="AO91" i="3"/>
  <c r="K91" i="3"/>
  <c r="U91" i="3"/>
  <c r="AP91" i="3" a="1"/>
  <c r="AP91" i="3" s="1"/>
  <c r="L91" i="3"/>
  <c r="V91" i="3" a="1"/>
  <c r="V91" i="3" s="1"/>
  <c r="M91" i="3" a="1"/>
  <c r="M91" i="3" s="1"/>
  <c r="AF91" i="3"/>
  <c r="AQ91" i="3"/>
  <c r="W91" i="3"/>
  <c r="AG91" i="3"/>
  <c r="AR91" i="3"/>
  <c r="N91" i="3"/>
  <c r="X91" i="3" a="1"/>
  <c r="X91" i="3" s="1"/>
  <c r="AH91" i="3"/>
  <c r="AS91" i="3"/>
  <c r="M97" i="3" a="1"/>
  <c r="M97" i="3" s="1"/>
  <c r="W97" i="3"/>
  <c r="AG97" i="3"/>
  <c r="AR97" i="3"/>
  <c r="X97" i="3" a="1"/>
  <c r="X97" i="3" s="1"/>
  <c r="AH97" i="3"/>
  <c r="AS97" i="3"/>
  <c r="N97" i="3"/>
  <c r="Y97" i="3"/>
  <c r="AI97" i="3"/>
  <c r="AT97" i="3"/>
  <c r="O97" i="3" a="1"/>
  <c r="O97" i="3" s="1"/>
  <c r="Z97" i="3" a="1"/>
  <c r="Z97" i="3" s="1"/>
  <c r="AJ97" i="3"/>
  <c r="AU97" i="3"/>
  <c r="F97" i="3"/>
  <c r="P97" i="3"/>
  <c r="AK97" i="3"/>
  <c r="AV97" i="3"/>
  <c r="G97" i="3" a="1"/>
  <c r="G97" i="3" s="1"/>
  <c r="Q97" i="3" a="1"/>
  <c r="Q97" i="3" s="1"/>
  <c r="AA97" i="3"/>
  <c r="AL97" i="3"/>
  <c r="H97" i="3"/>
  <c r="R97" i="3"/>
  <c r="AB97" i="3"/>
  <c r="AM97" i="3"/>
  <c r="AX97" i="3"/>
  <c r="I97" i="3" a="1"/>
  <c r="I97" i="3" s="1"/>
  <c r="S97" i="3" a="1"/>
  <c r="S97" i="3" s="1"/>
  <c r="AC97" i="3"/>
  <c r="AN97" i="3"/>
  <c r="T97" i="3"/>
  <c r="AO97" i="3"/>
  <c r="J97" i="3"/>
  <c r="U97" i="3"/>
  <c r="AP97" i="3" a="1"/>
  <c r="AP97" i="3" s="1"/>
  <c r="K97" i="3"/>
  <c r="V97" i="3" a="1"/>
  <c r="V97" i="3" s="1"/>
  <c r="G103" i="3" a="1"/>
  <c r="G103" i="3" s="1"/>
  <c r="P103" i="3"/>
  <c r="Z103" i="3" a="1"/>
  <c r="Z103" i="3" s="1"/>
  <c r="AK103" i="3"/>
  <c r="Q103" i="3" a="1"/>
  <c r="Q103" i="3" s="1"/>
  <c r="AL103" i="3"/>
  <c r="AX103" i="3"/>
  <c r="H103" i="3"/>
  <c r="R103" i="3"/>
  <c r="AA103" i="3"/>
  <c r="AM103" i="3"/>
  <c r="I103" i="3" a="1"/>
  <c r="I103" i="3" s="1"/>
  <c r="S103" i="3" a="1"/>
  <c r="S103" i="3" s="1"/>
  <c r="AB103" i="3"/>
  <c r="AN103" i="3"/>
  <c r="AC103" i="3"/>
  <c r="AO103" i="3"/>
  <c r="J103" i="3"/>
  <c r="T103" i="3"/>
  <c r="AP103" i="3" a="1"/>
  <c r="AP103" i="3" s="1"/>
  <c r="K103" i="3"/>
  <c r="U103" i="3"/>
  <c r="AQ103" i="3"/>
  <c r="L103" i="3"/>
  <c r="V103" i="3" a="1"/>
  <c r="V103" i="3" s="1"/>
  <c r="AF103" i="3"/>
  <c r="AR103" i="3"/>
  <c r="M103" i="3" a="1"/>
  <c r="M103" i="3" s="1"/>
  <c r="W103" i="3"/>
  <c r="AG103" i="3"/>
  <c r="AS103" i="3"/>
  <c r="N103" i="3"/>
  <c r="X103" i="3" a="1"/>
  <c r="X103" i="3" s="1"/>
  <c r="AH103" i="3"/>
  <c r="AT103" i="3"/>
  <c r="O103" i="3" a="1"/>
  <c r="O103" i="3" s="1"/>
  <c r="AI103" i="3"/>
  <c r="AU103" i="3"/>
  <c r="F103" i="3"/>
  <c r="Y103" i="3"/>
  <c r="AJ103" i="3"/>
  <c r="AV103" i="3"/>
  <c r="L109" i="3"/>
  <c r="M109" i="3" a="1"/>
  <c r="M109" i="3" s="1"/>
  <c r="N109" i="3"/>
  <c r="G109" i="3" a="1"/>
  <c r="G109" i="3" s="1"/>
  <c r="R109" i="3"/>
  <c r="I109" i="3" a="1"/>
  <c r="I109" i="3" s="1"/>
  <c r="AC109" i="3"/>
  <c r="AO109" i="3"/>
  <c r="T109" i="3"/>
  <c r="AP109" i="3" a="1"/>
  <c r="AP109" i="3" s="1"/>
  <c r="U109" i="3"/>
  <c r="AQ109" i="3"/>
  <c r="V109" i="3" a="1"/>
  <c r="V109" i="3" s="1"/>
  <c r="AF109" i="3"/>
  <c r="AR109" i="3"/>
  <c r="F109" i="3"/>
  <c r="W109" i="3"/>
  <c r="AG109" i="3"/>
  <c r="AS109" i="3"/>
  <c r="H109" i="3"/>
  <c r="X109" i="3" a="1"/>
  <c r="X109" i="3" s="1"/>
  <c r="AH109" i="3"/>
  <c r="AT109" i="3"/>
  <c r="J109" i="3"/>
  <c r="AI109" i="3"/>
  <c r="AU109" i="3"/>
  <c r="K109" i="3"/>
  <c r="Y109" i="3"/>
  <c r="AJ109" i="3"/>
  <c r="AV109" i="3"/>
  <c r="O109" i="3" a="1"/>
  <c r="O109" i="3" s="1"/>
  <c r="Z109" i="3" a="1"/>
  <c r="Z109" i="3" s="1"/>
  <c r="AK109" i="3"/>
  <c r="P109" i="3"/>
  <c r="AL109" i="3"/>
  <c r="AX109" i="3"/>
  <c r="Q109" i="3" a="1"/>
  <c r="Q109" i="3" s="1"/>
  <c r="AA109" i="3"/>
  <c r="AM109" i="3"/>
  <c r="M115" i="3" a="1"/>
  <c r="M115" i="3" s="1"/>
  <c r="X115" i="3" a="1"/>
  <c r="X115" i="3" s="1"/>
  <c r="AH115" i="3"/>
  <c r="AT115" i="3"/>
  <c r="N115" i="3"/>
  <c r="AI115" i="3"/>
  <c r="AU115" i="3"/>
  <c r="O115" i="3" a="1"/>
  <c r="O115" i="3" s="1"/>
  <c r="Y115" i="3"/>
  <c r="AJ115" i="3"/>
  <c r="AV115" i="3"/>
  <c r="F115" i="3"/>
  <c r="P115" i="3"/>
  <c r="Z115" i="3" a="1"/>
  <c r="Z115" i="3" s="1"/>
  <c r="AK115" i="3"/>
  <c r="G115" i="3" a="1"/>
  <c r="G115" i="3" s="1"/>
  <c r="Q115" i="3" a="1"/>
  <c r="Q115" i="3" s="1"/>
  <c r="AL115" i="3"/>
  <c r="AX115" i="3"/>
  <c r="R115" i="3"/>
  <c r="AA115" i="3"/>
  <c r="AM115" i="3"/>
  <c r="H115" i="3"/>
  <c r="S115" i="3" a="1"/>
  <c r="S115" i="3" s="1"/>
  <c r="AB115" i="3"/>
  <c r="AN115" i="3"/>
  <c r="I115" i="3" a="1"/>
  <c r="I115" i="3" s="1"/>
  <c r="AC115" i="3"/>
  <c r="AO115" i="3"/>
  <c r="T115" i="3"/>
  <c r="AP115" i="3" a="1"/>
  <c r="AP115" i="3" s="1"/>
  <c r="J115" i="3"/>
  <c r="U115" i="3"/>
  <c r="AQ115" i="3"/>
  <c r="K115" i="3"/>
  <c r="V115" i="3" a="1"/>
  <c r="V115" i="3" s="1"/>
  <c r="AF115" i="3"/>
  <c r="AR115" i="3"/>
  <c r="M121" i="3" a="1"/>
  <c r="M121" i="3" s="1"/>
  <c r="X121" i="3" a="1"/>
  <c r="X121" i="3" s="1"/>
  <c r="AH121" i="3"/>
  <c r="AT121" i="3"/>
  <c r="N121" i="3"/>
  <c r="AI121" i="3"/>
  <c r="AU121" i="3"/>
  <c r="O121" i="3" a="1"/>
  <c r="O121" i="3" s="1"/>
  <c r="Y121" i="3"/>
  <c r="AJ121" i="3"/>
  <c r="AV121" i="3"/>
  <c r="F121" i="3"/>
  <c r="P121" i="3"/>
  <c r="Z121" i="3" a="1"/>
  <c r="Z121" i="3" s="1"/>
  <c r="AK121" i="3"/>
  <c r="G121" i="3" a="1"/>
  <c r="G121" i="3" s="1"/>
  <c r="Q121" i="3" a="1"/>
  <c r="Q121" i="3" s="1"/>
  <c r="AL121" i="3"/>
  <c r="AX121" i="3"/>
  <c r="R121" i="3"/>
  <c r="AA121" i="3"/>
  <c r="AM121" i="3"/>
  <c r="H121" i="3"/>
  <c r="S121" i="3" a="1"/>
  <c r="S121" i="3" s="1"/>
  <c r="AB121" i="3"/>
  <c r="AN121" i="3"/>
  <c r="I121" i="3" a="1"/>
  <c r="I121" i="3" s="1"/>
  <c r="AC121" i="3"/>
  <c r="AO121" i="3"/>
  <c r="T121" i="3"/>
  <c r="AP121" i="3" a="1"/>
  <c r="AP121" i="3" s="1"/>
  <c r="J121" i="3"/>
  <c r="U121" i="3"/>
  <c r="AQ121" i="3"/>
  <c r="K121" i="3"/>
  <c r="V121" i="3" a="1"/>
  <c r="V121" i="3" s="1"/>
  <c r="AF121" i="3"/>
  <c r="AR121" i="3"/>
  <c r="M127" i="3" a="1"/>
  <c r="M127" i="3" s="1"/>
  <c r="X127" i="3" a="1"/>
  <c r="X127" i="3" s="1"/>
  <c r="AH127" i="3"/>
  <c r="AT127" i="3"/>
  <c r="N127" i="3"/>
  <c r="AI127" i="3"/>
  <c r="AU127" i="3"/>
  <c r="O127" i="3" a="1"/>
  <c r="O127" i="3" s="1"/>
  <c r="Y127" i="3"/>
  <c r="AJ127" i="3"/>
  <c r="AV127" i="3"/>
  <c r="F127" i="3"/>
  <c r="P127" i="3"/>
  <c r="Z127" i="3" a="1"/>
  <c r="Z127" i="3" s="1"/>
  <c r="AK127" i="3"/>
  <c r="G127" i="3" a="1"/>
  <c r="G127" i="3" s="1"/>
  <c r="Q127" i="3" a="1"/>
  <c r="Q127" i="3" s="1"/>
  <c r="AL127" i="3"/>
  <c r="AX127" i="3"/>
  <c r="R127" i="3"/>
  <c r="AA127" i="3"/>
  <c r="AM127" i="3"/>
  <c r="H127" i="3"/>
  <c r="S127" i="3" a="1"/>
  <c r="S127" i="3" s="1"/>
  <c r="AB127" i="3"/>
  <c r="AN127" i="3"/>
  <c r="I127" i="3" a="1"/>
  <c r="I127" i="3" s="1"/>
  <c r="AC127" i="3"/>
  <c r="AO127" i="3"/>
  <c r="T127" i="3"/>
  <c r="AP127" i="3" a="1"/>
  <c r="AP127" i="3" s="1"/>
  <c r="J127" i="3"/>
  <c r="U127" i="3"/>
  <c r="AQ127" i="3"/>
  <c r="K127" i="3"/>
  <c r="V127" i="3" a="1"/>
  <c r="V127" i="3" s="1"/>
  <c r="AF127" i="3"/>
  <c r="AR127" i="3"/>
  <c r="G133" i="3" a="1"/>
  <c r="G133" i="3" s="1"/>
  <c r="Q133" i="3" a="1"/>
  <c r="Q133" i="3" s="1"/>
  <c r="AL133" i="3"/>
  <c r="AX133" i="3"/>
  <c r="R133" i="3"/>
  <c r="AA133" i="3"/>
  <c r="AM133" i="3"/>
  <c r="H133" i="3"/>
  <c r="S133" i="3" a="1"/>
  <c r="S133" i="3" s="1"/>
  <c r="AB133" i="3"/>
  <c r="AN133" i="3"/>
  <c r="I133" i="3" a="1"/>
  <c r="I133" i="3" s="1"/>
  <c r="AC133" i="3"/>
  <c r="AO133" i="3"/>
  <c r="T133" i="3"/>
  <c r="AP133" i="3" a="1"/>
  <c r="AP133" i="3" s="1"/>
  <c r="J133" i="3"/>
  <c r="U133" i="3"/>
  <c r="AQ133" i="3"/>
  <c r="K133" i="3"/>
  <c r="V133" i="3" a="1"/>
  <c r="V133" i="3" s="1"/>
  <c r="AF133" i="3"/>
  <c r="AR133" i="3"/>
  <c r="L133" i="3"/>
  <c r="W133" i="3"/>
  <c r="AG133" i="3"/>
  <c r="AS133" i="3"/>
  <c r="M133" i="3" a="1"/>
  <c r="M133" i="3" s="1"/>
  <c r="X133" i="3" a="1"/>
  <c r="X133" i="3" s="1"/>
  <c r="AH133" i="3"/>
  <c r="AT133" i="3"/>
  <c r="N133" i="3"/>
  <c r="AI133" i="3"/>
  <c r="AU133" i="3"/>
  <c r="O133" i="3" a="1"/>
  <c r="O133" i="3" s="1"/>
  <c r="Y133" i="3"/>
  <c r="AJ133" i="3"/>
  <c r="AV133" i="3"/>
  <c r="N139" i="3"/>
  <c r="AI139" i="3"/>
  <c r="AU139" i="3"/>
  <c r="O139" i="3" a="1"/>
  <c r="O139" i="3" s="1"/>
  <c r="Y139" i="3"/>
  <c r="AJ139" i="3"/>
  <c r="AV139" i="3"/>
  <c r="F139" i="3"/>
  <c r="P139" i="3"/>
  <c r="Z139" i="3" a="1"/>
  <c r="Z139" i="3" s="1"/>
  <c r="AK139" i="3"/>
  <c r="G139" i="3" a="1"/>
  <c r="G139" i="3" s="1"/>
  <c r="Q139" i="3" a="1"/>
  <c r="Q139" i="3" s="1"/>
  <c r="AA139" i="3"/>
  <c r="AL139" i="3"/>
  <c r="AX139" i="3"/>
  <c r="R139" i="3"/>
  <c r="AB139" i="3"/>
  <c r="AM139" i="3"/>
  <c r="H139" i="3"/>
  <c r="S139" i="3" a="1"/>
  <c r="S139" i="3" s="1"/>
  <c r="AC139" i="3"/>
  <c r="AN139" i="3"/>
  <c r="I139" i="3" a="1"/>
  <c r="I139" i="3" s="1"/>
  <c r="AO139" i="3"/>
  <c r="J139" i="3"/>
  <c r="T139" i="3"/>
  <c r="AP139" i="3" a="1"/>
  <c r="AP139" i="3" s="1"/>
  <c r="K139" i="3"/>
  <c r="U139" i="3"/>
  <c r="AQ139" i="3"/>
  <c r="L139" i="3"/>
  <c r="V139" i="3" a="1"/>
  <c r="V139" i="3" s="1"/>
  <c r="AF139" i="3"/>
  <c r="AR139" i="3"/>
  <c r="M139" i="3" a="1"/>
  <c r="M139" i="3" s="1"/>
  <c r="W139" i="3"/>
  <c r="AG139" i="3"/>
  <c r="AS139" i="3"/>
  <c r="X139" i="3" a="1"/>
  <c r="X139" i="3" s="1"/>
  <c r="AH139" i="3"/>
  <c r="AT139" i="3"/>
  <c r="J145" i="3"/>
  <c r="AP145" i="3" a="1"/>
  <c r="AP145" i="3" s="1"/>
  <c r="K145" i="3"/>
  <c r="T145" i="3"/>
  <c r="AQ145" i="3"/>
  <c r="L145" i="3"/>
  <c r="U145" i="3"/>
  <c r="AF145" i="3"/>
  <c r="AR145" i="3"/>
  <c r="M145" i="3" a="1"/>
  <c r="M145" i="3" s="1"/>
  <c r="V145" i="3" a="1"/>
  <c r="V145" i="3" s="1"/>
  <c r="AG145" i="3"/>
  <c r="AS145" i="3"/>
  <c r="W145" i="3"/>
  <c r="AH145" i="3"/>
  <c r="AT145" i="3"/>
  <c r="N145" i="3"/>
  <c r="X145" i="3" a="1"/>
  <c r="X145" i="3" s="1"/>
  <c r="AI145" i="3"/>
  <c r="AU145" i="3"/>
  <c r="O145" i="3" a="1"/>
  <c r="O145" i="3" s="1"/>
  <c r="Y145" i="3"/>
  <c r="AJ145" i="3"/>
  <c r="AV145" i="3"/>
  <c r="Z145" i="3" a="1"/>
  <c r="Z145" i="3" s="1"/>
  <c r="AK145" i="3"/>
  <c r="F145" i="3"/>
  <c r="P145" i="3"/>
  <c r="AA145" i="3"/>
  <c r="AL145" i="3"/>
  <c r="AX145" i="3"/>
  <c r="G145" i="3" a="1"/>
  <c r="G145" i="3" s="1"/>
  <c r="Q145" i="3" a="1"/>
  <c r="Q145" i="3" s="1"/>
  <c r="AB145" i="3"/>
  <c r="AM145" i="3"/>
  <c r="H145" i="3"/>
  <c r="R145" i="3"/>
  <c r="AC145" i="3"/>
  <c r="AN145" i="3"/>
  <c r="I145" i="3" a="1"/>
  <c r="I145" i="3" s="1"/>
  <c r="S145" i="3" a="1"/>
  <c r="S145" i="3" s="1"/>
  <c r="AO145" i="3"/>
  <c r="I151" i="3" a="1"/>
  <c r="I151" i="3" s="1"/>
  <c r="S151" i="3" a="1"/>
  <c r="S151" i="3" s="1"/>
  <c r="AO151" i="3"/>
  <c r="J151" i="3"/>
  <c r="AP151" i="3" a="1"/>
  <c r="AP151" i="3" s="1"/>
  <c r="K151" i="3"/>
  <c r="T151" i="3"/>
  <c r="AQ151" i="3"/>
  <c r="L151" i="3"/>
  <c r="U151" i="3"/>
  <c r="AF151" i="3"/>
  <c r="AR151" i="3"/>
  <c r="M151" i="3" a="1"/>
  <c r="M151" i="3" s="1"/>
  <c r="V151" i="3" a="1"/>
  <c r="V151" i="3" s="1"/>
  <c r="AG151" i="3"/>
  <c r="AS151" i="3"/>
  <c r="W151" i="3"/>
  <c r="AH151" i="3"/>
  <c r="AT151" i="3"/>
  <c r="N151" i="3"/>
  <c r="X151" i="3" a="1"/>
  <c r="X151" i="3" s="1"/>
  <c r="AI151" i="3"/>
  <c r="AU151" i="3"/>
  <c r="O151" i="3" a="1"/>
  <c r="O151" i="3" s="1"/>
  <c r="Y151" i="3"/>
  <c r="AJ151" i="3"/>
  <c r="AV151" i="3"/>
  <c r="Z151" i="3" a="1"/>
  <c r="Z151" i="3" s="1"/>
  <c r="AK151" i="3"/>
  <c r="F151" i="3"/>
  <c r="P151" i="3"/>
  <c r="AA151" i="3"/>
  <c r="AL151" i="3"/>
  <c r="AX151" i="3"/>
  <c r="G151" i="3" a="1"/>
  <c r="G151" i="3" s="1"/>
  <c r="Q151" i="3" a="1"/>
  <c r="Q151" i="3" s="1"/>
  <c r="AB151" i="3"/>
  <c r="AM151" i="3"/>
  <c r="H151" i="3"/>
  <c r="R151" i="3"/>
  <c r="AC151" i="3"/>
  <c r="AN151" i="3"/>
  <c r="L157" i="3"/>
  <c r="U157" i="3"/>
  <c r="AF157" i="3"/>
  <c r="AR157" i="3"/>
  <c r="M157" i="3" a="1"/>
  <c r="M157" i="3" s="1"/>
  <c r="V157" i="3" a="1"/>
  <c r="V157" i="3" s="1"/>
  <c r="AG157" i="3"/>
  <c r="AS157" i="3"/>
  <c r="W157" i="3"/>
  <c r="AH157" i="3"/>
  <c r="AT157" i="3"/>
  <c r="N157" i="3"/>
  <c r="X157" i="3" a="1"/>
  <c r="X157" i="3" s="1"/>
  <c r="AI157" i="3"/>
  <c r="AU157" i="3"/>
  <c r="O157" i="3" a="1"/>
  <c r="O157" i="3" s="1"/>
  <c r="Y157" i="3"/>
  <c r="AJ157" i="3"/>
  <c r="AV157" i="3"/>
  <c r="Z157" i="3" a="1"/>
  <c r="Z157" i="3" s="1"/>
  <c r="AK157" i="3"/>
  <c r="F157" i="3"/>
  <c r="P157" i="3"/>
  <c r="AA157" i="3"/>
  <c r="AL157" i="3"/>
  <c r="AX157" i="3"/>
  <c r="G157" i="3" a="1"/>
  <c r="G157" i="3" s="1"/>
  <c r="Q157" i="3" a="1"/>
  <c r="Q157" i="3" s="1"/>
  <c r="AB157" i="3"/>
  <c r="AM157" i="3"/>
  <c r="H157" i="3"/>
  <c r="R157" i="3"/>
  <c r="AC157" i="3"/>
  <c r="AN157" i="3"/>
  <c r="I157" i="3" a="1"/>
  <c r="I157" i="3" s="1"/>
  <c r="S157" i="3" a="1"/>
  <c r="S157" i="3" s="1"/>
  <c r="AO157" i="3"/>
  <c r="J157" i="3"/>
  <c r="AP157" i="3" a="1"/>
  <c r="AP157" i="3" s="1"/>
  <c r="K157" i="3"/>
  <c r="T157" i="3"/>
  <c r="AQ157" i="3"/>
  <c r="I163" i="3" a="1"/>
  <c r="I163" i="3" s="1"/>
  <c r="S163" i="3" a="1"/>
  <c r="S163" i="3" s="1"/>
  <c r="AP163" i="3" a="1"/>
  <c r="AP163" i="3" s="1"/>
  <c r="J163" i="3"/>
  <c r="T163" i="3"/>
  <c r="AQ163" i="3"/>
  <c r="K163" i="3"/>
  <c r="U163" i="3"/>
  <c r="AF163" i="3"/>
  <c r="AR163" i="3"/>
  <c r="L163" i="3"/>
  <c r="V163" i="3" a="1"/>
  <c r="V163" i="3" s="1"/>
  <c r="AG163" i="3"/>
  <c r="AS163" i="3"/>
  <c r="M163" i="3" a="1"/>
  <c r="M163" i="3" s="1"/>
  <c r="W163" i="3"/>
  <c r="AH163" i="3"/>
  <c r="AT163" i="3"/>
  <c r="X163" i="3" a="1"/>
  <c r="X163" i="3" s="1"/>
  <c r="AI163" i="3"/>
  <c r="AU163" i="3"/>
  <c r="N163" i="3"/>
  <c r="Y163" i="3"/>
  <c r="AJ163" i="3"/>
  <c r="AV163" i="3"/>
  <c r="O163" i="3" a="1"/>
  <c r="O163" i="3" s="1"/>
  <c r="Z163" i="3" a="1"/>
  <c r="Z163" i="3" s="1"/>
  <c r="AK163" i="3"/>
  <c r="AA163" i="3"/>
  <c r="AL163" i="3"/>
  <c r="AX163" i="3"/>
  <c r="F163" i="3"/>
  <c r="P163" i="3"/>
  <c r="AB163" i="3"/>
  <c r="AM163" i="3"/>
  <c r="G163" i="3" a="1"/>
  <c r="G163" i="3" s="1"/>
  <c r="Q163" i="3" a="1"/>
  <c r="Q163" i="3" s="1"/>
  <c r="AC163" i="3"/>
  <c r="AN163" i="3"/>
  <c r="H163" i="3"/>
  <c r="R163" i="3"/>
  <c r="AO163" i="3"/>
  <c r="G169" i="3" a="1"/>
  <c r="G169" i="3" s="1"/>
  <c r="Q169" i="3" a="1"/>
  <c r="Q169" i="3" s="1"/>
  <c r="AB169" i="3"/>
  <c r="AM169" i="3"/>
  <c r="H169" i="3"/>
  <c r="R169" i="3"/>
  <c r="AC169" i="3"/>
  <c r="AN169" i="3"/>
  <c r="I169" i="3" a="1"/>
  <c r="I169" i="3" s="1"/>
  <c r="S169" i="3" a="1"/>
  <c r="S169" i="3" s="1"/>
  <c r="AO169" i="3"/>
  <c r="J169" i="3"/>
  <c r="T169" i="3"/>
  <c r="AP169" i="3" a="1"/>
  <c r="AP169" i="3" s="1"/>
  <c r="K169" i="3"/>
  <c r="U169" i="3"/>
  <c r="AQ169" i="3"/>
  <c r="L169" i="3"/>
  <c r="V169" i="3" a="1"/>
  <c r="V169" i="3" s="1"/>
  <c r="AF169" i="3"/>
  <c r="AR169" i="3"/>
  <c r="M169" i="3" a="1"/>
  <c r="M169" i="3" s="1"/>
  <c r="W169" i="3"/>
  <c r="AG169" i="3"/>
  <c r="AS169" i="3"/>
  <c r="X169" i="3" a="1"/>
  <c r="X169" i="3" s="1"/>
  <c r="AH169" i="3"/>
  <c r="AT169" i="3"/>
  <c r="N169" i="3"/>
  <c r="AI169" i="3"/>
  <c r="AU169" i="3"/>
  <c r="O169" i="3" a="1"/>
  <c r="O169" i="3" s="1"/>
  <c r="Y169" i="3"/>
  <c r="AJ169" i="3"/>
  <c r="AV169" i="3"/>
  <c r="Z169" i="3" a="1"/>
  <c r="Z169" i="3" s="1"/>
  <c r="AK169" i="3"/>
  <c r="F169" i="3"/>
  <c r="P169" i="3"/>
  <c r="AA169" i="3"/>
  <c r="AL169" i="3"/>
  <c r="AX169" i="3"/>
  <c r="F175" i="3"/>
  <c r="AK175" i="3"/>
  <c r="G175" i="3" a="1"/>
  <c r="G175" i="3" s="1"/>
  <c r="P175" i="3"/>
  <c r="AA175" i="3"/>
  <c r="AL175" i="3"/>
  <c r="AX175" i="3"/>
  <c r="H175" i="3"/>
  <c r="Q175" i="3" a="1"/>
  <c r="Q175" i="3" s="1"/>
  <c r="AB175" i="3"/>
  <c r="AM175" i="3"/>
  <c r="I175" i="3" a="1"/>
  <c r="I175" i="3" s="1"/>
  <c r="R175" i="3"/>
  <c r="AC175" i="3"/>
  <c r="AN175" i="3"/>
  <c r="S175" i="3" a="1"/>
  <c r="S175" i="3" s="1"/>
  <c r="AO175" i="3"/>
  <c r="J175" i="3"/>
  <c r="T175" i="3"/>
  <c r="AP175" i="3" a="1"/>
  <c r="AP175" i="3" s="1"/>
  <c r="K175" i="3"/>
  <c r="U175" i="3"/>
  <c r="AQ175" i="3"/>
  <c r="L175" i="3"/>
  <c r="V175" i="3" a="1"/>
  <c r="V175" i="3" s="1"/>
  <c r="AF175" i="3"/>
  <c r="AR175" i="3"/>
  <c r="M175" i="3" a="1"/>
  <c r="M175" i="3" s="1"/>
  <c r="W175" i="3"/>
  <c r="AG175" i="3"/>
  <c r="AS175" i="3"/>
  <c r="X175" i="3" a="1"/>
  <c r="X175" i="3" s="1"/>
  <c r="AH175" i="3"/>
  <c r="AT175" i="3"/>
  <c r="N175" i="3"/>
  <c r="Y175" i="3"/>
  <c r="AI175" i="3"/>
  <c r="AU175" i="3"/>
  <c r="O175" i="3" a="1"/>
  <c r="O175" i="3" s="1"/>
  <c r="Z175" i="3" a="1"/>
  <c r="Z175" i="3" s="1"/>
  <c r="AJ175" i="3"/>
  <c r="AV175" i="3"/>
  <c r="F181" i="3"/>
  <c r="AK181" i="3"/>
  <c r="G181" i="3" a="1"/>
  <c r="G181" i="3" s="1"/>
  <c r="P181" i="3"/>
  <c r="AA181" i="3"/>
  <c r="AL181" i="3"/>
  <c r="AX181" i="3"/>
  <c r="H181" i="3"/>
  <c r="Q181" i="3" a="1"/>
  <c r="Q181" i="3" s="1"/>
  <c r="AB181" i="3"/>
  <c r="AM181" i="3"/>
  <c r="I181" i="3" a="1"/>
  <c r="I181" i="3" s="1"/>
  <c r="R181" i="3"/>
  <c r="AC181" i="3"/>
  <c r="AN181" i="3"/>
  <c r="S181" i="3" a="1"/>
  <c r="S181" i="3" s="1"/>
  <c r="AO181" i="3"/>
  <c r="J181" i="3"/>
  <c r="T181" i="3"/>
  <c r="AP181" i="3" a="1"/>
  <c r="AP181" i="3" s="1"/>
  <c r="K181" i="3"/>
  <c r="U181" i="3"/>
  <c r="AQ181" i="3"/>
  <c r="L181" i="3"/>
  <c r="V181" i="3" a="1"/>
  <c r="V181" i="3" s="1"/>
  <c r="AF181" i="3"/>
  <c r="AR181" i="3"/>
  <c r="M181" i="3" a="1"/>
  <c r="M181" i="3" s="1"/>
  <c r="W181" i="3"/>
  <c r="AG181" i="3"/>
  <c r="AS181" i="3"/>
  <c r="X181" i="3" a="1"/>
  <c r="X181" i="3" s="1"/>
  <c r="AH181" i="3"/>
  <c r="AT181" i="3"/>
  <c r="N181" i="3"/>
  <c r="Y181" i="3"/>
  <c r="AI181" i="3"/>
  <c r="AU181" i="3"/>
  <c r="O181" i="3" a="1"/>
  <c r="O181" i="3" s="1"/>
  <c r="Z181" i="3" a="1"/>
  <c r="Z181" i="3" s="1"/>
  <c r="AJ181" i="3"/>
  <c r="AV181" i="3"/>
  <c r="I187" i="3" a="1"/>
  <c r="I187" i="3" s="1"/>
  <c r="R187" i="3"/>
  <c r="AO187" i="3"/>
  <c r="J187" i="3"/>
  <c r="S187" i="3" a="1"/>
  <c r="S187" i="3" s="1"/>
  <c r="AP187" i="3" a="1"/>
  <c r="AP187" i="3" s="1"/>
  <c r="K187" i="3"/>
  <c r="T187" i="3"/>
  <c r="AQ187" i="3"/>
  <c r="L187" i="3"/>
  <c r="U187" i="3"/>
  <c r="AF187" i="3"/>
  <c r="AR187" i="3"/>
  <c r="M187" i="3" a="1"/>
  <c r="M187" i="3" s="1"/>
  <c r="V187" i="3" a="1"/>
  <c r="V187" i="3" s="1"/>
  <c r="AG187" i="3"/>
  <c r="AS187" i="3"/>
  <c r="W187" i="3"/>
  <c r="AH187" i="3"/>
  <c r="AT187" i="3"/>
  <c r="N187" i="3"/>
  <c r="X187" i="3" a="1"/>
  <c r="X187" i="3" s="1"/>
  <c r="AI187" i="3"/>
  <c r="AU187" i="3"/>
  <c r="O187" i="3" a="1"/>
  <c r="O187" i="3" s="1"/>
  <c r="Y187" i="3"/>
  <c r="AJ187" i="3"/>
  <c r="AV187" i="3"/>
  <c r="Z187" i="3" a="1"/>
  <c r="Z187" i="3" s="1"/>
  <c r="AK187" i="3"/>
  <c r="F187" i="3"/>
  <c r="P187" i="3"/>
  <c r="AA187" i="3"/>
  <c r="AL187" i="3"/>
  <c r="AX187" i="3"/>
  <c r="G187" i="3" a="1"/>
  <c r="G187" i="3" s="1"/>
  <c r="Q187" i="3" a="1"/>
  <c r="Q187" i="3" s="1"/>
  <c r="AB187" i="3"/>
  <c r="AM187" i="3"/>
  <c r="H187" i="3"/>
  <c r="AC187" i="3"/>
  <c r="AN187" i="3"/>
  <c r="J212" i="3"/>
  <c r="T212" i="3"/>
  <c r="AP212" i="3" a="1"/>
  <c r="AP212" i="3" s="1"/>
  <c r="K212" i="3"/>
  <c r="U212" i="3"/>
  <c r="L212" i="3"/>
  <c r="V212" i="3" a="1"/>
  <c r="V212" i="3" s="1"/>
  <c r="AF212" i="3"/>
  <c r="AQ212" i="3"/>
  <c r="M212" i="3" a="1"/>
  <c r="M212" i="3" s="1"/>
  <c r="AG212" i="3"/>
  <c r="AR212" i="3"/>
  <c r="N212" i="3"/>
  <c r="W212" i="3"/>
  <c r="AH212" i="3"/>
  <c r="AS212" i="3"/>
  <c r="O212" i="3" a="1"/>
  <c r="O212" i="3" s="1"/>
  <c r="X212" i="3" a="1"/>
  <c r="X212" i="3" s="1"/>
  <c r="AI212" i="3"/>
  <c r="AT212" i="3"/>
  <c r="Y212" i="3"/>
  <c r="AJ212" i="3"/>
  <c r="AU212" i="3"/>
  <c r="F212" i="3"/>
  <c r="P212" i="3"/>
  <c r="Z212" i="3" a="1"/>
  <c r="Z212" i="3" s="1"/>
  <c r="AK212" i="3"/>
  <c r="G212" i="3" a="1"/>
  <c r="G212" i="3" s="1"/>
  <c r="Q212" i="3" a="1"/>
  <c r="Q212" i="3" s="1"/>
  <c r="AL212" i="3"/>
  <c r="H212" i="3"/>
  <c r="R212" i="3"/>
  <c r="AA212" i="3"/>
  <c r="AM212" i="3"/>
  <c r="I212" i="3" a="1"/>
  <c r="I212" i="3" s="1"/>
  <c r="S212" i="3" a="1"/>
  <c r="S212" i="3" s="1"/>
  <c r="AB212" i="3"/>
  <c r="AN212" i="3"/>
  <c r="AC212" i="3"/>
  <c r="AO212" i="3"/>
  <c r="H208" i="3"/>
  <c r="S208" i="3" a="1"/>
  <c r="S208" i="3" s="1"/>
  <c r="AC208" i="3"/>
  <c r="AO208" i="3"/>
  <c r="I208" i="3" a="1"/>
  <c r="I208" i="3" s="1"/>
  <c r="AP208" i="3" a="1"/>
  <c r="AP208" i="3" s="1"/>
  <c r="J208" i="3"/>
  <c r="T208" i="3"/>
  <c r="K208" i="3"/>
  <c r="U208" i="3"/>
  <c r="AF208" i="3"/>
  <c r="AQ208" i="3"/>
  <c r="L208" i="3"/>
  <c r="V208" i="3" a="1"/>
  <c r="V208" i="3" s="1"/>
  <c r="AG208" i="3"/>
  <c r="AR208" i="3"/>
  <c r="M208" i="3" a="1"/>
  <c r="M208" i="3" s="1"/>
  <c r="AH208" i="3"/>
  <c r="AS208" i="3"/>
  <c r="N208" i="3"/>
  <c r="W208" i="3"/>
  <c r="AI208" i="3"/>
  <c r="AT208" i="3"/>
  <c r="O208" i="3" a="1"/>
  <c r="O208" i="3" s="1"/>
  <c r="X208" i="3" a="1"/>
  <c r="X208" i="3" s="1"/>
  <c r="AJ208" i="3"/>
  <c r="AU208" i="3"/>
  <c r="Y208" i="3"/>
  <c r="AK208" i="3"/>
  <c r="P208" i="3"/>
  <c r="Z208" i="3" a="1"/>
  <c r="Z208" i="3" s="1"/>
  <c r="AL208" i="3"/>
  <c r="F208" i="3"/>
  <c r="Q208" i="3" a="1"/>
  <c r="Q208" i="3" s="1"/>
  <c r="AA208" i="3"/>
  <c r="AM208" i="3"/>
  <c r="G208" i="3" a="1"/>
  <c r="G208" i="3" s="1"/>
  <c r="R208" i="3"/>
  <c r="AB208" i="3"/>
  <c r="AN208" i="3"/>
  <c r="I198" i="3" a="1"/>
  <c r="I198" i="3" s="1"/>
  <c r="S198" i="3" a="1"/>
  <c r="S198" i="3" s="1"/>
  <c r="AO198" i="3"/>
  <c r="J198" i="3"/>
  <c r="T198" i="3"/>
  <c r="AP198" i="3" a="1"/>
  <c r="AP198" i="3" s="1"/>
  <c r="K198" i="3"/>
  <c r="U198" i="3"/>
  <c r="AQ198" i="3"/>
  <c r="L198" i="3"/>
  <c r="V198" i="3" a="1"/>
  <c r="V198" i="3" s="1"/>
  <c r="AF198" i="3"/>
  <c r="AR198" i="3"/>
  <c r="M198" i="3" a="1"/>
  <c r="M198" i="3" s="1"/>
  <c r="W198" i="3"/>
  <c r="AG198" i="3"/>
  <c r="AS198" i="3"/>
  <c r="X198" i="3" a="1"/>
  <c r="X198" i="3" s="1"/>
  <c r="AH198" i="3"/>
  <c r="AT198" i="3"/>
  <c r="N198" i="3"/>
  <c r="AI198" i="3"/>
  <c r="AU198" i="3"/>
  <c r="O198" i="3" a="1"/>
  <c r="O198" i="3" s="1"/>
  <c r="Y198" i="3"/>
  <c r="AJ198" i="3"/>
  <c r="F198" i="3"/>
  <c r="P198" i="3"/>
  <c r="Z198" i="3" a="1"/>
  <c r="Z198" i="3" s="1"/>
  <c r="AK198" i="3"/>
  <c r="G198" i="3" a="1"/>
  <c r="G198" i="3" s="1"/>
  <c r="Q198" i="3" a="1"/>
  <c r="Q198" i="3" s="1"/>
  <c r="AA198" i="3"/>
  <c r="AL198" i="3"/>
  <c r="AB198" i="3"/>
  <c r="AM198" i="3"/>
  <c r="H198" i="3"/>
  <c r="R198" i="3"/>
  <c r="AC198" i="3"/>
  <c r="AN198" i="3"/>
  <c r="K677" i="3"/>
  <c r="AB677" i="3"/>
  <c r="AM677" i="3"/>
  <c r="L677" i="3"/>
  <c r="T677" i="3"/>
  <c r="AC677" i="3"/>
  <c r="AN677" i="3"/>
  <c r="M677" i="3" a="1"/>
  <c r="M677" i="3" s="1"/>
  <c r="U677" i="3"/>
  <c r="AO677" i="3"/>
  <c r="V677" i="3" a="1"/>
  <c r="V677" i="3" s="1"/>
  <c r="AP677" i="3" a="1"/>
  <c r="AP677" i="3" s="1"/>
  <c r="N677" i="3"/>
  <c r="F677" i="3"/>
  <c r="O677" i="3" a="1"/>
  <c r="O677" i="3" s="1"/>
  <c r="W677" i="3"/>
  <c r="AF677" i="3"/>
  <c r="AQ677" i="3"/>
  <c r="G677" i="3" a="1"/>
  <c r="G677" i="3" s="1"/>
  <c r="X677" i="3" a="1"/>
  <c r="X677" i="3" s="1"/>
  <c r="AG677" i="3"/>
  <c r="AR677" i="3"/>
  <c r="I677" i="3" a="1"/>
  <c r="I677" i="3" s="1"/>
  <c r="Z677" i="3" a="1"/>
  <c r="Z677" i="3" s="1"/>
  <c r="AJ677" i="3"/>
  <c r="AU677" i="3"/>
  <c r="AA677" i="3"/>
  <c r="AH677" i="3"/>
  <c r="H677" i="3"/>
  <c r="AI677" i="3"/>
  <c r="AK677" i="3"/>
  <c r="J677" i="3"/>
  <c r="AL677" i="3"/>
  <c r="P677" i="3"/>
  <c r="AS677" i="3"/>
  <c r="Q677" i="3" a="1"/>
  <c r="Q677" i="3" s="1"/>
  <c r="AT677" i="3"/>
  <c r="R677" i="3"/>
  <c r="S677" i="3" a="1"/>
  <c r="S677" i="3" s="1"/>
  <c r="Y677" i="3"/>
  <c r="P666" i="3"/>
  <c r="AH666" i="3"/>
  <c r="AS666" i="3"/>
  <c r="H666" i="3"/>
  <c r="Q666" i="3" a="1"/>
  <c r="Q666" i="3" s="1"/>
  <c r="Y666" i="3"/>
  <c r="AI666" i="3"/>
  <c r="AT666" i="3"/>
  <c r="I666" i="3" a="1"/>
  <c r="I666" i="3" s="1"/>
  <c r="Z666" i="3" a="1"/>
  <c r="Z666" i="3" s="1"/>
  <c r="AJ666" i="3"/>
  <c r="AU666" i="3"/>
  <c r="R666" i="3"/>
  <c r="AK666" i="3"/>
  <c r="J666" i="3"/>
  <c r="S666" i="3" a="1"/>
  <c r="S666" i="3" s="1"/>
  <c r="AA666" i="3"/>
  <c r="AL666" i="3"/>
  <c r="K666" i="3"/>
  <c r="AB666" i="3"/>
  <c r="AM666" i="3"/>
  <c r="L666" i="3"/>
  <c r="T666" i="3"/>
  <c r="AC666" i="3"/>
  <c r="AN666" i="3"/>
  <c r="M666" i="3" a="1"/>
  <c r="M666" i="3" s="1"/>
  <c r="U666" i="3"/>
  <c r="AO666" i="3"/>
  <c r="V666" i="3" a="1"/>
  <c r="V666" i="3" s="1"/>
  <c r="AP666" i="3" a="1"/>
  <c r="AP666" i="3" s="1"/>
  <c r="N666" i="3"/>
  <c r="F666" i="3"/>
  <c r="O666" i="3" a="1"/>
  <c r="O666" i="3" s="1"/>
  <c r="W666" i="3"/>
  <c r="AF666" i="3"/>
  <c r="AQ666" i="3"/>
  <c r="AR666" i="3"/>
  <c r="G666" i="3" a="1"/>
  <c r="G666" i="3" s="1"/>
  <c r="X666" i="3" a="1"/>
  <c r="X666" i="3" s="1"/>
  <c r="AG666" i="3"/>
  <c r="J657" i="3"/>
  <c r="S657" i="3" a="1"/>
  <c r="S657" i="3" s="1"/>
  <c r="AA657" i="3"/>
  <c r="AL657" i="3"/>
  <c r="K657" i="3"/>
  <c r="AB657" i="3"/>
  <c r="AM657" i="3"/>
  <c r="L657" i="3"/>
  <c r="T657" i="3"/>
  <c r="AC657" i="3"/>
  <c r="AN657" i="3"/>
  <c r="M657" i="3" a="1"/>
  <c r="M657" i="3" s="1"/>
  <c r="U657" i="3"/>
  <c r="AO657" i="3"/>
  <c r="V657" i="3" a="1"/>
  <c r="V657" i="3" s="1"/>
  <c r="AP657" i="3" a="1"/>
  <c r="AP657" i="3" s="1"/>
  <c r="N657" i="3"/>
  <c r="F657" i="3"/>
  <c r="O657" i="3" a="1"/>
  <c r="O657" i="3" s="1"/>
  <c r="W657" i="3"/>
  <c r="AF657" i="3"/>
  <c r="AQ657" i="3"/>
  <c r="G657" i="3" a="1"/>
  <c r="G657" i="3" s="1"/>
  <c r="X657" i="3" a="1"/>
  <c r="X657" i="3" s="1"/>
  <c r="H657" i="3"/>
  <c r="Q657" i="3" a="1"/>
  <c r="Q657" i="3" s="1"/>
  <c r="Y657" i="3"/>
  <c r="AI657" i="3"/>
  <c r="AT657" i="3"/>
  <c r="R657" i="3"/>
  <c r="AK657" i="3"/>
  <c r="AH657" i="3"/>
  <c r="AJ657" i="3"/>
  <c r="AR657" i="3"/>
  <c r="AS657" i="3"/>
  <c r="AU657" i="3"/>
  <c r="I657" i="3" a="1"/>
  <c r="I657" i="3" s="1"/>
  <c r="P657" i="3"/>
  <c r="AG657" i="3"/>
  <c r="Z657" i="3" a="1"/>
  <c r="Z657" i="3" s="1"/>
  <c r="L647" i="3"/>
  <c r="T647" i="3"/>
  <c r="AC647" i="3"/>
  <c r="AN647" i="3"/>
  <c r="M647" i="3" a="1"/>
  <c r="M647" i="3" s="1"/>
  <c r="U647" i="3"/>
  <c r="AO647" i="3"/>
  <c r="V647" i="3" a="1"/>
  <c r="V647" i="3" s="1"/>
  <c r="AP647" i="3" a="1"/>
  <c r="AP647" i="3" s="1"/>
  <c r="N647" i="3"/>
  <c r="F647" i="3"/>
  <c r="O647" i="3" a="1"/>
  <c r="O647" i="3" s="1"/>
  <c r="W647" i="3"/>
  <c r="AF647" i="3"/>
  <c r="AQ647" i="3"/>
  <c r="G647" i="3" a="1"/>
  <c r="G647" i="3" s="1"/>
  <c r="X647" i="3" a="1"/>
  <c r="X647" i="3" s="1"/>
  <c r="AG647" i="3"/>
  <c r="AR647" i="3"/>
  <c r="P647" i="3"/>
  <c r="AH647" i="3"/>
  <c r="AS647" i="3"/>
  <c r="H647" i="3"/>
  <c r="Q647" i="3" a="1"/>
  <c r="Q647" i="3" s="1"/>
  <c r="Y647" i="3"/>
  <c r="AI647" i="3"/>
  <c r="AT647" i="3"/>
  <c r="I647" i="3" a="1"/>
  <c r="I647" i="3" s="1"/>
  <c r="Z647" i="3" a="1"/>
  <c r="Z647" i="3" s="1"/>
  <c r="AJ647" i="3"/>
  <c r="AU647" i="3"/>
  <c r="R647" i="3"/>
  <c r="AK647" i="3"/>
  <c r="K647" i="3"/>
  <c r="AB647" i="3"/>
  <c r="AM647" i="3"/>
  <c r="J647" i="3"/>
  <c r="S647" i="3" a="1"/>
  <c r="S647" i="3" s="1"/>
  <c r="AA647" i="3"/>
  <c r="AL647" i="3"/>
  <c r="F641" i="3"/>
  <c r="O641" i="3" a="1"/>
  <c r="O641" i="3" s="1"/>
  <c r="W641" i="3"/>
  <c r="AF641" i="3"/>
  <c r="AQ641" i="3"/>
  <c r="G641" i="3" a="1"/>
  <c r="G641" i="3" s="1"/>
  <c r="X641" i="3" a="1"/>
  <c r="X641" i="3" s="1"/>
  <c r="AG641" i="3"/>
  <c r="AR641" i="3"/>
  <c r="P641" i="3"/>
  <c r="AH641" i="3"/>
  <c r="AS641" i="3"/>
  <c r="I641" i="3" a="1"/>
  <c r="I641" i="3" s="1"/>
  <c r="Z641" i="3" a="1"/>
  <c r="Z641" i="3" s="1"/>
  <c r="AJ641" i="3"/>
  <c r="AU641" i="3"/>
  <c r="R641" i="3"/>
  <c r="AK641" i="3"/>
  <c r="J641" i="3"/>
  <c r="S641" i="3" a="1"/>
  <c r="S641" i="3" s="1"/>
  <c r="AA641" i="3"/>
  <c r="AL641" i="3"/>
  <c r="K641" i="3"/>
  <c r="AB641" i="3"/>
  <c r="AM641" i="3"/>
  <c r="M641" i="3" a="1"/>
  <c r="M641" i="3" s="1"/>
  <c r="U641" i="3"/>
  <c r="AO641" i="3"/>
  <c r="H641" i="3"/>
  <c r="AI641" i="3"/>
  <c r="L641" i="3"/>
  <c r="AN641" i="3"/>
  <c r="AP641" i="3" a="1"/>
  <c r="AP641" i="3" s="1"/>
  <c r="N641" i="3"/>
  <c r="Q641" i="3" a="1"/>
  <c r="Q641" i="3" s="1"/>
  <c r="AT641" i="3"/>
  <c r="T641" i="3"/>
  <c r="V641" i="3" a="1"/>
  <c r="V641" i="3" s="1"/>
  <c r="Y641" i="3"/>
  <c r="AC641" i="3"/>
  <c r="L617" i="3"/>
  <c r="T617" i="3"/>
  <c r="AC617" i="3"/>
  <c r="AN617" i="3"/>
  <c r="M617" i="3" a="1"/>
  <c r="M617" i="3" s="1"/>
  <c r="U617" i="3"/>
  <c r="AO617" i="3"/>
  <c r="V617" i="3" a="1"/>
  <c r="V617" i="3" s="1"/>
  <c r="AP617" i="3" a="1"/>
  <c r="AP617" i="3" s="1"/>
  <c r="N617" i="3"/>
  <c r="F617" i="3"/>
  <c r="O617" i="3" a="1"/>
  <c r="O617" i="3" s="1"/>
  <c r="W617" i="3"/>
  <c r="AF617" i="3"/>
  <c r="AQ617" i="3"/>
  <c r="G617" i="3" a="1"/>
  <c r="G617" i="3" s="1"/>
  <c r="X617" i="3" a="1"/>
  <c r="X617" i="3" s="1"/>
  <c r="AG617" i="3"/>
  <c r="AR617" i="3"/>
  <c r="P617" i="3"/>
  <c r="AH617" i="3"/>
  <c r="AS617" i="3"/>
  <c r="H617" i="3"/>
  <c r="Q617" i="3" a="1"/>
  <c r="Q617" i="3" s="1"/>
  <c r="Y617" i="3"/>
  <c r="AI617" i="3"/>
  <c r="AT617" i="3"/>
  <c r="I617" i="3" a="1"/>
  <c r="I617" i="3" s="1"/>
  <c r="Z617" i="3" a="1"/>
  <c r="Z617" i="3" s="1"/>
  <c r="AJ617" i="3"/>
  <c r="AU617" i="3"/>
  <c r="R617" i="3"/>
  <c r="AK617" i="3"/>
  <c r="J617" i="3"/>
  <c r="K617" i="3"/>
  <c r="S617" i="3" a="1"/>
  <c r="S617" i="3" s="1"/>
  <c r="AB617" i="3"/>
  <c r="AM617" i="3"/>
  <c r="AA617" i="3"/>
  <c r="AL617" i="3"/>
  <c r="L582" i="3"/>
  <c r="W582" i="3"/>
  <c r="AG582" i="3"/>
  <c r="AS582" i="3"/>
  <c r="M582" i="3" a="1"/>
  <c r="M582" i="3" s="1"/>
  <c r="X582" i="3" a="1"/>
  <c r="X582" i="3" s="1"/>
  <c r="AH582" i="3"/>
  <c r="AT582" i="3"/>
  <c r="N582" i="3"/>
  <c r="AI582" i="3"/>
  <c r="AU582" i="3"/>
  <c r="O582" i="3" a="1"/>
  <c r="O582" i="3" s="1"/>
  <c r="Y582" i="3"/>
  <c r="AJ582" i="3"/>
  <c r="F582" i="3"/>
  <c r="P582" i="3"/>
  <c r="Z582" i="3" a="1"/>
  <c r="Z582" i="3" s="1"/>
  <c r="AK582" i="3"/>
  <c r="G582" i="3" a="1"/>
  <c r="G582" i="3" s="1"/>
  <c r="Q582" i="3" a="1"/>
  <c r="Q582" i="3" s="1"/>
  <c r="AL582" i="3"/>
  <c r="R582" i="3"/>
  <c r="AA582" i="3"/>
  <c r="AM582" i="3"/>
  <c r="H582" i="3"/>
  <c r="S582" i="3" a="1"/>
  <c r="S582" i="3" s="1"/>
  <c r="AB582" i="3"/>
  <c r="AN582" i="3"/>
  <c r="T582" i="3"/>
  <c r="AP582" i="3" a="1"/>
  <c r="AP582" i="3" s="1"/>
  <c r="K582" i="3"/>
  <c r="V582" i="3" a="1"/>
  <c r="V582" i="3" s="1"/>
  <c r="AF582" i="3"/>
  <c r="AR582" i="3"/>
  <c r="I582" i="3" a="1"/>
  <c r="I582" i="3" s="1"/>
  <c r="J582" i="3"/>
  <c r="U582" i="3"/>
  <c r="AC582" i="3"/>
  <c r="AO582" i="3"/>
  <c r="AQ582" i="3"/>
  <c r="H577" i="3"/>
  <c r="AC577" i="3"/>
  <c r="AN577" i="3"/>
  <c r="I577" i="3" a="1"/>
  <c r="I577" i="3" s="1"/>
  <c r="R577" i="3"/>
  <c r="AO577" i="3"/>
  <c r="J577" i="3"/>
  <c r="S577" i="3" a="1"/>
  <c r="S577" i="3" s="1"/>
  <c r="AP577" i="3" a="1"/>
  <c r="AP577" i="3" s="1"/>
  <c r="L577" i="3"/>
  <c r="U577" i="3"/>
  <c r="AF577" i="3"/>
  <c r="AR577" i="3"/>
  <c r="M577" i="3" a="1"/>
  <c r="M577" i="3" s="1"/>
  <c r="V577" i="3" a="1"/>
  <c r="V577" i="3" s="1"/>
  <c r="AG577" i="3"/>
  <c r="AS577" i="3"/>
  <c r="W577" i="3"/>
  <c r="AH577" i="3"/>
  <c r="AT577" i="3"/>
  <c r="G577" i="3" a="1"/>
  <c r="G577" i="3" s="1"/>
  <c r="Q577" i="3" a="1"/>
  <c r="Q577" i="3" s="1"/>
  <c r="AB577" i="3"/>
  <c r="AM577" i="3"/>
  <c r="Z577" i="3" a="1"/>
  <c r="Z577" i="3" s="1"/>
  <c r="AA577" i="3"/>
  <c r="F577" i="3"/>
  <c r="AI577" i="3"/>
  <c r="K577" i="3"/>
  <c r="AJ577" i="3"/>
  <c r="N577" i="3"/>
  <c r="AK577" i="3"/>
  <c r="O577" i="3" a="1"/>
  <c r="O577" i="3" s="1"/>
  <c r="AL577" i="3"/>
  <c r="AQ577" i="3"/>
  <c r="T577" i="3"/>
  <c r="Y577" i="3"/>
  <c r="P577" i="3"/>
  <c r="X577" i="3" a="1"/>
  <c r="X577" i="3" s="1"/>
  <c r="AU577" i="3"/>
  <c r="W571" i="3"/>
  <c r="AG571" i="3"/>
  <c r="AS571" i="3"/>
  <c r="N571" i="3"/>
  <c r="X571" i="3" a="1"/>
  <c r="X571" i="3" s="1"/>
  <c r="AH571" i="3"/>
  <c r="AT571" i="3"/>
  <c r="O571" i="3" a="1"/>
  <c r="O571" i="3" s="1"/>
  <c r="AI571" i="3"/>
  <c r="AU571" i="3"/>
  <c r="F571" i="3"/>
  <c r="P571" i="3"/>
  <c r="Y571" i="3"/>
  <c r="AJ571" i="3"/>
  <c r="G571" i="3" a="1"/>
  <c r="G571" i="3" s="1"/>
  <c r="Q571" i="3" a="1"/>
  <c r="Q571" i="3" s="1"/>
  <c r="Z571" i="3" a="1"/>
  <c r="Z571" i="3" s="1"/>
  <c r="AK571" i="3"/>
  <c r="AA571" i="3"/>
  <c r="AL571" i="3"/>
  <c r="H571" i="3"/>
  <c r="R571" i="3"/>
  <c r="AB571" i="3"/>
  <c r="AM571" i="3"/>
  <c r="I571" i="3" a="1"/>
  <c r="I571" i="3" s="1"/>
  <c r="S571" i="3" a="1"/>
  <c r="S571" i="3" s="1"/>
  <c r="AC571" i="3"/>
  <c r="AN571" i="3"/>
  <c r="M571" i="3" a="1"/>
  <c r="M571" i="3" s="1"/>
  <c r="V571" i="3" a="1"/>
  <c r="V571" i="3" s="1"/>
  <c r="AF571" i="3"/>
  <c r="AR571" i="3"/>
  <c r="T571" i="3"/>
  <c r="U571" i="3"/>
  <c r="AO571" i="3"/>
  <c r="AP571" i="3" a="1"/>
  <c r="AP571" i="3" s="1"/>
  <c r="AQ571" i="3"/>
  <c r="K571" i="3"/>
  <c r="J571" i="3"/>
  <c r="L571" i="3"/>
  <c r="L566" i="3"/>
  <c r="V566" i="3" a="1"/>
  <c r="V566" i="3" s="1"/>
  <c r="AQ566" i="3"/>
  <c r="M566" i="3" a="1"/>
  <c r="M566" i="3" s="1"/>
  <c r="AF566" i="3"/>
  <c r="AR566" i="3"/>
  <c r="W566" i="3"/>
  <c r="AG566" i="3"/>
  <c r="AS566" i="3"/>
  <c r="N566" i="3"/>
  <c r="X566" i="3" a="1"/>
  <c r="X566" i="3" s="1"/>
  <c r="AH566" i="3"/>
  <c r="AT566" i="3"/>
  <c r="O566" i="3" a="1"/>
  <c r="O566" i="3" s="1"/>
  <c r="Y566" i="3"/>
  <c r="AI566" i="3"/>
  <c r="AU566" i="3"/>
  <c r="F566" i="3"/>
  <c r="Z566" i="3" a="1"/>
  <c r="Z566" i="3" s="1"/>
  <c r="AJ566" i="3"/>
  <c r="G566" i="3" a="1"/>
  <c r="G566" i="3" s="1"/>
  <c r="P566" i="3"/>
  <c r="AK566" i="3"/>
  <c r="H566" i="3"/>
  <c r="Q566" i="3" a="1"/>
  <c r="Q566" i="3" s="1"/>
  <c r="AA566" i="3"/>
  <c r="AL566" i="3"/>
  <c r="S566" i="3" a="1"/>
  <c r="S566" i="3" s="1"/>
  <c r="AC566" i="3"/>
  <c r="AN566" i="3"/>
  <c r="K566" i="3"/>
  <c r="U566" i="3"/>
  <c r="AP566" i="3" a="1"/>
  <c r="AP566" i="3" s="1"/>
  <c r="AM566" i="3"/>
  <c r="AO566" i="3"/>
  <c r="I566" i="3" a="1"/>
  <c r="I566" i="3" s="1"/>
  <c r="J566" i="3"/>
  <c r="T566" i="3"/>
  <c r="AB566" i="3"/>
  <c r="R566" i="3"/>
  <c r="M562" i="3" a="1"/>
  <c r="M562" i="3" s="1"/>
  <c r="W562" i="3"/>
  <c r="AI562" i="3"/>
  <c r="AU562" i="3"/>
  <c r="N562" i="3"/>
  <c r="X562" i="3" a="1"/>
  <c r="X562" i="3" s="1"/>
  <c r="AJ562" i="3"/>
  <c r="O562" i="3" a="1"/>
  <c r="O562" i="3" s="1"/>
  <c r="Y562" i="3"/>
  <c r="AK562" i="3"/>
  <c r="Z562" i="3" a="1"/>
  <c r="Z562" i="3" s="1"/>
  <c r="AL562" i="3"/>
  <c r="P562" i="3"/>
  <c r="AA562" i="3"/>
  <c r="AM562" i="3"/>
  <c r="F562" i="3"/>
  <c r="Q562" i="3" a="1"/>
  <c r="Q562" i="3" s="1"/>
  <c r="AB562" i="3"/>
  <c r="AN562" i="3"/>
  <c r="G562" i="3" a="1"/>
  <c r="G562" i="3" s="1"/>
  <c r="AC562" i="3"/>
  <c r="AO562" i="3"/>
  <c r="H562" i="3"/>
  <c r="R562" i="3"/>
  <c r="AP562" i="3" a="1"/>
  <c r="AP562" i="3" s="1"/>
  <c r="I562" i="3" a="1"/>
  <c r="I562" i="3" s="1"/>
  <c r="S562" i="3" a="1"/>
  <c r="S562" i="3" s="1"/>
  <c r="AQ562" i="3"/>
  <c r="J562" i="3"/>
  <c r="T562" i="3"/>
  <c r="AF562" i="3"/>
  <c r="AR562" i="3"/>
  <c r="L562" i="3"/>
  <c r="V562" i="3" a="1"/>
  <c r="V562" i="3" s="1"/>
  <c r="AH562" i="3"/>
  <c r="AT562" i="3"/>
  <c r="K562" i="3"/>
  <c r="U562" i="3"/>
  <c r="AG562" i="3"/>
  <c r="AS562" i="3"/>
  <c r="G557" i="3" a="1"/>
  <c r="G557" i="3" s="1"/>
  <c r="Q557" i="3" a="1"/>
  <c r="Q557" i="3" s="1"/>
  <c r="AL557" i="3"/>
  <c r="H557" i="3"/>
  <c r="AA557" i="3"/>
  <c r="AM557" i="3"/>
  <c r="I557" i="3" a="1"/>
  <c r="I557" i="3" s="1"/>
  <c r="R557" i="3"/>
  <c r="AB557" i="3"/>
  <c r="AN557" i="3"/>
  <c r="S557" i="3" a="1"/>
  <c r="S557" i="3" s="1"/>
  <c r="AC557" i="3"/>
  <c r="AO557" i="3"/>
  <c r="J557" i="3"/>
  <c r="AP557" i="3" a="1"/>
  <c r="AP557" i="3" s="1"/>
  <c r="K557" i="3"/>
  <c r="T557" i="3"/>
  <c r="AQ557" i="3"/>
  <c r="L557" i="3"/>
  <c r="U557" i="3"/>
  <c r="AF557" i="3"/>
  <c r="AR557" i="3"/>
  <c r="M557" i="3" a="1"/>
  <c r="M557" i="3" s="1"/>
  <c r="V557" i="3" a="1"/>
  <c r="V557" i="3" s="1"/>
  <c r="AG557" i="3"/>
  <c r="AS557" i="3"/>
  <c r="N557" i="3"/>
  <c r="W557" i="3"/>
  <c r="AH557" i="3"/>
  <c r="AT557" i="3"/>
  <c r="O557" i="3" a="1"/>
  <c r="O557" i="3" s="1"/>
  <c r="X557" i="3" a="1"/>
  <c r="X557" i="3" s="1"/>
  <c r="AI557" i="3"/>
  <c r="AU557" i="3"/>
  <c r="F557" i="3"/>
  <c r="P557" i="3"/>
  <c r="Z557" i="3" a="1"/>
  <c r="Z557" i="3" s="1"/>
  <c r="AK557" i="3"/>
  <c r="AJ557" i="3"/>
  <c r="Y557" i="3"/>
  <c r="C552" i="3" a="1"/>
  <c r="C552" i="3" s="1"/>
  <c r="G552" i="3" a="1"/>
  <c r="G552" i="3" s="1"/>
  <c r="P552" i="3"/>
  <c r="AK552" i="3"/>
  <c r="Q552" i="3" a="1"/>
  <c r="Q552" i="3" s="1"/>
  <c r="AA552" i="3"/>
  <c r="AL552" i="3"/>
  <c r="H552" i="3"/>
  <c r="R552" i="3"/>
  <c r="AB552" i="3"/>
  <c r="AM552" i="3"/>
  <c r="I552" i="3" a="1"/>
  <c r="I552" i="3" s="1"/>
  <c r="S552" i="3" a="1"/>
  <c r="S552" i="3" s="1"/>
  <c r="AC552" i="3"/>
  <c r="AN552" i="3"/>
  <c r="T552" i="3"/>
  <c r="AO552" i="3"/>
  <c r="J552" i="3"/>
  <c r="U552" i="3"/>
  <c r="AP552" i="3" a="1"/>
  <c r="AP552" i="3" s="1"/>
  <c r="K552" i="3"/>
  <c r="V552" i="3" a="1"/>
  <c r="V552" i="3" s="1"/>
  <c r="AQ552" i="3"/>
  <c r="L552" i="3"/>
  <c r="W552" i="3"/>
  <c r="AF552" i="3"/>
  <c r="AR552" i="3"/>
  <c r="M552" i="3" a="1"/>
  <c r="M552" i="3" s="1"/>
  <c r="X552" i="3" a="1"/>
  <c r="X552" i="3" s="1"/>
  <c r="AG552" i="3"/>
  <c r="AS552" i="3"/>
  <c r="AH552" i="3"/>
  <c r="AT552" i="3"/>
  <c r="F552" i="3"/>
  <c r="O552" i="3" a="1"/>
  <c r="O552" i="3" s="1"/>
  <c r="Z552" i="3" a="1"/>
  <c r="Z552" i="3" s="1"/>
  <c r="AJ552" i="3"/>
  <c r="N552" i="3"/>
  <c r="Y552" i="3"/>
  <c r="AI552" i="3"/>
  <c r="AU552" i="3"/>
  <c r="AB543" i="3"/>
  <c r="AM543" i="3"/>
  <c r="J543" i="3"/>
  <c r="T543" i="3"/>
  <c r="AC543" i="3"/>
  <c r="AN543" i="3"/>
  <c r="K543" i="3"/>
  <c r="U543" i="3"/>
  <c r="AO543" i="3"/>
  <c r="L543" i="3"/>
  <c r="V543" i="3" a="1"/>
  <c r="V543" i="3" s="1"/>
  <c r="AP543" i="3" a="1"/>
  <c r="AP543" i="3" s="1"/>
  <c r="M543" i="3" a="1"/>
  <c r="M543" i="3" s="1"/>
  <c r="W543" i="3"/>
  <c r="AF543" i="3"/>
  <c r="AQ543" i="3"/>
  <c r="N543" i="3"/>
  <c r="X543" i="3" a="1"/>
  <c r="X543" i="3" s="1"/>
  <c r="AG543" i="3"/>
  <c r="AR543" i="3"/>
  <c r="Q543" i="3" a="1"/>
  <c r="Q543" i="3" s="1"/>
  <c r="Z543" i="3" a="1"/>
  <c r="Z543" i="3" s="1"/>
  <c r="AJ543" i="3"/>
  <c r="AU543" i="3"/>
  <c r="I543" i="3" a="1"/>
  <c r="I543" i="3" s="1"/>
  <c r="S543" i="3" a="1"/>
  <c r="S543" i="3" s="1"/>
  <c r="AA543" i="3"/>
  <c r="AL543" i="3"/>
  <c r="R543" i="3"/>
  <c r="Y543" i="3"/>
  <c r="AH543" i="3"/>
  <c r="AI543" i="3"/>
  <c r="AK543" i="3"/>
  <c r="F543" i="3"/>
  <c r="AS543" i="3"/>
  <c r="G543" i="3" a="1"/>
  <c r="G543" i="3" s="1"/>
  <c r="AT543" i="3"/>
  <c r="H543" i="3"/>
  <c r="P543" i="3"/>
  <c r="O543" i="3" a="1"/>
  <c r="O543" i="3" s="1"/>
  <c r="J510" i="3"/>
  <c r="U510" i="3"/>
  <c r="K510" i="3"/>
  <c r="V510" i="3" a="1"/>
  <c r="V510" i="3" s="1"/>
  <c r="AF510" i="3"/>
  <c r="AQ510" i="3"/>
  <c r="L510" i="3"/>
  <c r="AG510" i="3"/>
  <c r="AR510" i="3"/>
  <c r="M510" i="3" a="1"/>
  <c r="M510" i="3" s="1"/>
  <c r="W510" i="3"/>
  <c r="AH510" i="3"/>
  <c r="AS510" i="3"/>
  <c r="N510" i="3"/>
  <c r="X510" i="3" a="1"/>
  <c r="X510" i="3" s="1"/>
  <c r="AI510" i="3"/>
  <c r="AT510" i="3"/>
  <c r="O510" i="3" a="1"/>
  <c r="O510" i="3" s="1"/>
  <c r="AJ510" i="3"/>
  <c r="AU510" i="3"/>
  <c r="P510" i="3"/>
  <c r="Y510" i="3"/>
  <c r="AK510" i="3"/>
  <c r="F510" i="3"/>
  <c r="Q510" i="3" a="1"/>
  <c r="Q510" i="3" s="1"/>
  <c r="Z510" i="3" a="1"/>
  <c r="Z510" i="3" s="1"/>
  <c r="AL510" i="3"/>
  <c r="G510" i="3" a="1"/>
  <c r="G510" i="3" s="1"/>
  <c r="R510" i="3"/>
  <c r="AA510" i="3"/>
  <c r="AM510" i="3"/>
  <c r="S510" i="3" a="1"/>
  <c r="S510" i="3" s="1"/>
  <c r="AB510" i="3"/>
  <c r="AN510" i="3"/>
  <c r="H510" i="3"/>
  <c r="AC510" i="3"/>
  <c r="AO510" i="3"/>
  <c r="I510" i="3" a="1"/>
  <c r="I510" i="3" s="1"/>
  <c r="T510" i="3"/>
  <c r="AP510" i="3" a="1"/>
  <c r="AP510" i="3" s="1"/>
  <c r="J491" i="3"/>
  <c r="T491" i="3"/>
  <c r="AQ491" i="3"/>
  <c r="K491" i="3"/>
  <c r="U491" i="3"/>
  <c r="AF491" i="3"/>
  <c r="AR491" i="3"/>
  <c r="L491" i="3"/>
  <c r="V491" i="3" a="1"/>
  <c r="V491" i="3" s="1"/>
  <c r="AG491" i="3"/>
  <c r="AS491" i="3"/>
  <c r="M491" i="3" a="1"/>
  <c r="M491" i="3" s="1"/>
  <c r="W491" i="3"/>
  <c r="AH491" i="3"/>
  <c r="AT491" i="3"/>
  <c r="N491" i="3"/>
  <c r="X491" i="3" a="1"/>
  <c r="X491" i="3" s="1"/>
  <c r="AI491" i="3"/>
  <c r="AU491" i="3"/>
  <c r="O491" i="3" a="1"/>
  <c r="O491" i="3" s="1"/>
  <c r="Y491" i="3"/>
  <c r="AJ491" i="3"/>
  <c r="Z491" i="3" a="1"/>
  <c r="Z491" i="3" s="1"/>
  <c r="AK491" i="3"/>
  <c r="F491" i="3"/>
  <c r="P491" i="3"/>
  <c r="AL491" i="3"/>
  <c r="G491" i="3" a="1"/>
  <c r="G491" i="3" s="1"/>
  <c r="Q491" i="3" a="1"/>
  <c r="Q491" i="3" s="1"/>
  <c r="AA491" i="3"/>
  <c r="AM491" i="3"/>
  <c r="H491" i="3"/>
  <c r="R491" i="3"/>
  <c r="AB491" i="3"/>
  <c r="AN491" i="3"/>
  <c r="I491" i="3" a="1"/>
  <c r="I491" i="3" s="1"/>
  <c r="S491" i="3" a="1"/>
  <c r="S491" i="3" s="1"/>
  <c r="AC491" i="3"/>
  <c r="AO491" i="3"/>
  <c r="AP491" i="3" a="1"/>
  <c r="AP491" i="3" s="1"/>
  <c r="K486" i="3"/>
  <c r="W486" i="3"/>
  <c r="AH486" i="3"/>
  <c r="AT486" i="3"/>
  <c r="L486" i="3"/>
  <c r="X486" i="3" a="1"/>
  <c r="X486" i="3" s="1"/>
  <c r="AI486" i="3"/>
  <c r="AU486" i="3"/>
  <c r="M486" i="3" a="1"/>
  <c r="M486" i="3" s="1"/>
  <c r="AJ486" i="3"/>
  <c r="N486" i="3"/>
  <c r="Y486" i="3"/>
  <c r="AK486" i="3"/>
  <c r="O486" i="3" a="1"/>
  <c r="O486" i="3" s="1"/>
  <c r="Z486" i="3" a="1"/>
  <c r="Z486" i="3" s="1"/>
  <c r="AL486" i="3"/>
  <c r="P486" i="3"/>
  <c r="AA486" i="3"/>
  <c r="AM486" i="3"/>
  <c r="F486" i="3"/>
  <c r="Q486" i="3" a="1"/>
  <c r="Q486" i="3" s="1"/>
  <c r="AB486" i="3"/>
  <c r="AN486" i="3"/>
  <c r="G486" i="3" a="1"/>
  <c r="G486" i="3" s="1"/>
  <c r="R486" i="3"/>
  <c r="AC486" i="3"/>
  <c r="AO486" i="3"/>
  <c r="S486" i="3" a="1"/>
  <c r="S486" i="3" s="1"/>
  <c r="AP486" i="3" a="1"/>
  <c r="AP486" i="3" s="1"/>
  <c r="H486" i="3"/>
  <c r="T486" i="3"/>
  <c r="AQ486" i="3"/>
  <c r="I486" i="3" a="1"/>
  <c r="I486" i="3" s="1"/>
  <c r="U486" i="3"/>
  <c r="AF486" i="3"/>
  <c r="AR486" i="3"/>
  <c r="J486" i="3"/>
  <c r="V486" i="3" a="1"/>
  <c r="V486" i="3" s="1"/>
  <c r="AG486" i="3"/>
  <c r="AS486" i="3"/>
  <c r="L464" i="3"/>
  <c r="U464" i="3"/>
  <c r="AQ464" i="3"/>
  <c r="M464" i="3" a="1"/>
  <c r="M464" i="3" s="1"/>
  <c r="V464" i="3" a="1"/>
  <c r="V464" i="3" s="1"/>
  <c r="AF464" i="3"/>
  <c r="AR464" i="3"/>
  <c r="W464" i="3"/>
  <c r="AG464" i="3"/>
  <c r="AS464" i="3"/>
  <c r="N464" i="3"/>
  <c r="X464" i="3" a="1"/>
  <c r="X464" i="3" s="1"/>
  <c r="AH464" i="3"/>
  <c r="AT464" i="3"/>
  <c r="O464" i="3" a="1"/>
  <c r="O464" i="3" s="1"/>
  <c r="AI464" i="3"/>
  <c r="AU464" i="3"/>
  <c r="F464" i="3"/>
  <c r="P464" i="3"/>
  <c r="Y464" i="3"/>
  <c r="AJ464" i="3"/>
  <c r="G464" i="3" a="1"/>
  <c r="G464" i="3" s="1"/>
  <c r="Q464" i="3" a="1"/>
  <c r="Q464" i="3" s="1"/>
  <c r="Z464" i="3" a="1"/>
  <c r="Z464" i="3" s="1"/>
  <c r="AK464" i="3"/>
  <c r="AA464" i="3"/>
  <c r="AL464" i="3"/>
  <c r="H464" i="3"/>
  <c r="R464" i="3"/>
  <c r="AB464" i="3"/>
  <c r="AM464" i="3"/>
  <c r="I464" i="3" a="1"/>
  <c r="I464" i="3" s="1"/>
  <c r="S464" i="3" a="1"/>
  <c r="S464" i="3" s="1"/>
  <c r="AC464" i="3"/>
  <c r="AN464" i="3"/>
  <c r="J464" i="3"/>
  <c r="AO464" i="3"/>
  <c r="K464" i="3"/>
  <c r="T464" i="3"/>
  <c r="AP464" i="3" a="1"/>
  <c r="AP464" i="3" s="1"/>
  <c r="W459" i="3"/>
  <c r="AG459" i="3"/>
  <c r="AR459" i="3"/>
  <c r="N459" i="3"/>
  <c r="X459" i="3" a="1"/>
  <c r="X459" i="3" s="1"/>
  <c r="AH459" i="3"/>
  <c r="AS459" i="3"/>
  <c r="O459" i="3" a="1"/>
  <c r="O459" i="3" s="1"/>
  <c r="Y459" i="3"/>
  <c r="AI459" i="3"/>
  <c r="AT459" i="3"/>
  <c r="F459" i="3"/>
  <c r="P459" i="3"/>
  <c r="Z459" i="3" a="1"/>
  <c r="Z459" i="3" s="1"/>
  <c r="AJ459" i="3"/>
  <c r="AU459" i="3"/>
  <c r="G459" i="3" a="1"/>
  <c r="G459" i="3" s="1"/>
  <c r="Q459" i="3" a="1"/>
  <c r="Q459" i="3" s="1"/>
  <c r="AK459" i="3"/>
  <c r="H459" i="3"/>
  <c r="AA459" i="3"/>
  <c r="AL459" i="3"/>
  <c r="I459" i="3" a="1"/>
  <c r="I459" i="3" s="1"/>
  <c r="R459" i="3"/>
  <c r="AB459" i="3"/>
  <c r="AM459" i="3"/>
  <c r="S459" i="3" a="1"/>
  <c r="S459" i="3" s="1"/>
  <c r="AC459" i="3"/>
  <c r="AN459" i="3"/>
  <c r="J459" i="3"/>
  <c r="T459" i="3"/>
  <c r="AO459" i="3"/>
  <c r="K459" i="3"/>
  <c r="U459" i="3"/>
  <c r="AP459" i="3" a="1"/>
  <c r="AP459" i="3" s="1"/>
  <c r="L459" i="3"/>
  <c r="V459" i="3" a="1"/>
  <c r="V459" i="3" s="1"/>
  <c r="M459" i="3" a="1"/>
  <c r="M459" i="3" s="1"/>
  <c r="AF459" i="3"/>
  <c r="AQ459" i="3"/>
  <c r="M455" i="3" a="1"/>
  <c r="M455" i="3" s="1"/>
  <c r="V455" i="3" a="1"/>
  <c r="V455" i="3" s="1"/>
  <c r="AF455" i="3"/>
  <c r="AQ455" i="3"/>
  <c r="N455" i="3"/>
  <c r="AG455" i="3"/>
  <c r="AR455" i="3"/>
  <c r="O455" i="3" a="1"/>
  <c r="O455" i="3" s="1"/>
  <c r="W455" i="3"/>
  <c r="AH455" i="3"/>
  <c r="AS455" i="3"/>
  <c r="X455" i="3" a="1"/>
  <c r="X455" i="3" s="1"/>
  <c r="AI455" i="3"/>
  <c r="AT455" i="3"/>
  <c r="F455" i="3"/>
  <c r="P455" i="3"/>
  <c r="Y455" i="3"/>
  <c r="AJ455" i="3"/>
  <c r="AU455" i="3"/>
  <c r="G455" i="3" a="1"/>
  <c r="G455" i="3" s="1"/>
  <c r="Q455" i="3" a="1"/>
  <c r="Q455" i="3" s="1"/>
  <c r="Z455" i="3" a="1"/>
  <c r="Z455" i="3" s="1"/>
  <c r="AK455" i="3"/>
  <c r="H455" i="3"/>
  <c r="AL455" i="3"/>
  <c r="I455" i="3" a="1"/>
  <c r="I455" i="3" s="1"/>
  <c r="R455" i="3"/>
  <c r="AA455" i="3"/>
  <c r="AM455" i="3"/>
  <c r="S455" i="3" a="1"/>
  <c r="S455" i="3" s="1"/>
  <c r="AB455" i="3"/>
  <c r="AN455" i="3"/>
  <c r="J455" i="3"/>
  <c r="AC455" i="3"/>
  <c r="AO455" i="3"/>
  <c r="K455" i="3"/>
  <c r="T455" i="3"/>
  <c r="AP455" i="3" a="1"/>
  <c r="AP455" i="3" s="1"/>
  <c r="L455" i="3"/>
  <c r="U455" i="3"/>
  <c r="G448" i="3" a="1"/>
  <c r="G448" i="3" s="1"/>
  <c r="Q448" i="3" a="1"/>
  <c r="Q448" i="3" s="1"/>
  <c r="AK448" i="3"/>
  <c r="H448" i="3"/>
  <c r="AA448" i="3"/>
  <c r="AL448" i="3"/>
  <c r="I448" i="3" a="1"/>
  <c r="I448" i="3" s="1"/>
  <c r="R448" i="3"/>
  <c r="AB448" i="3"/>
  <c r="AM448" i="3"/>
  <c r="S448" i="3" a="1"/>
  <c r="S448" i="3" s="1"/>
  <c r="AC448" i="3"/>
  <c r="AN448" i="3"/>
  <c r="J448" i="3"/>
  <c r="T448" i="3"/>
  <c r="AO448" i="3"/>
  <c r="K448" i="3"/>
  <c r="U448" i="3"/>
  <c r="AP448" i="3" a="1"/>
  <c r="AP448" i="3" s="1"/>
  <c r="L448" i="3"/>
  <c r="V448" i="3" a="1"/>
  <c r="V448" i="3" s="1"/>
  <c r="M448" i="3" a="1"/>
  <c r="M448" i="3" s="1"/>
  <c r="AF448" i="3"/>
  <c r="AQ448" i="3"/>
  <c r="W448" i="3"/>
  <c r="AG448" i="3"/>
  <c r="AR448" i="3"/>
  <c r="N448" i="3"/>
  <c r="X448" i="3" a="1"/>
  <c r="X448" i="3" s="1"/>
  <c r="AH448" i="3"/>
  <c r="AS448" i="3"/>
  <c r="O448" i="3" a="1"/>
  <c r="O448" i="3" s="1"/>
  <c r="Y448" i="3"/>
  <c r="AI448" i="3"/>
  <c r="AT448" i="3"/>
  <c r="F448" i="3"/>
  <c r="P448" i="3"/>
  <c r="Z448" i="3" a="1"/>
  <c r="Z448" i="3" s="1"/>
  <c r="AJ448" i="3"/>
  <c r="AU448" i="3"/>
  <c r="W419" i="3"/>
  <c r="AF419" i="3"/>
  <c r="AQ419" i="3"/>
  <c r="N419" i="3"/>
  <c r="X419" i="3" a="1"/>
  <c r="X419" i="3" s="1"/>
  <c r="AG419" i="3"/>
  <c r="AR419" i="3"/>
  <c r="F419" i="3"/>
  <c r="O419" i="3" a="1"/>
  <c r="O419" i="3" s="1"/>
  <c r="AH419" i="3"/>
  <c r="AS419" i="3"/>
  <c r="G419" i="3" a="1"/>
  <c r="G419" i="3" s="1"/>
  <c r="P419" i="3"/>
  <c r="Y419" i="3"/>
  <c r="AI419" i="3"/>
  <c r="AT419" i="3"/>
  <c r="Q419" i="3" a="1"/>
  <c r="Q419" i="3" s="1"/>
  <c r="Z419" i="3" a="1"/>
  <c r="Z419" i="3" s="1"/>
  <c r="AJ419" i="3"/>
  <c r="AU419" i="3"/>
  <c r="H419" i="3"/>
  <c r="R419" i="3"/>
  <c r="AK419" i="3"/>
  <c r="I419" i="3" a="1"/>
  <c r="I419" i="3" s="1"/>
  <c r="S419" i="3" a="1"/>
  <c r="S419" i="3" s="1"/>
  <c r="AA419" i="3"/>
  <c r="AL419" i="3"/>
  <c r="AB419" i="3"/>
  <c r="AM419" i="3"/>
  <c r="J419" i="3"/>
  <c r="T419" i="3"/>
  <c r="AC419" i="3"/>
  <c r="AN419" i="3"/>
  <c r="K419" i="3"/>
  <c r="U419" i="3"/>
  <c r="AO419" i="3"/>
  <c r="L419" i="3"/>
  <c r="V419" i="3" a="1"/>
  <c r="V419" i="3" s="1"/>
  <c r="AP419" i="3" a="1"/>
  <c r="AP419" i="3" s="1"/>
  <c r="M419" i="3" a="1"/>
  <c r="M419" i="3" s="1"/>
  <c r="K394" i="3"/>
  <c r="AO394" i="3"/>
  <c r="L394" i="3"/>
  <c r="T394" i="3"/>
  <c r="AP394" i="3" a="1"/>
  <c r="AP394" i="3" s="1"/>
  <c r="M394" i="3" a="1"/>
  <c r="M394" i="3" s="1"/>
  <c r="U394" i="3"/>
  <c r="AQ394" i="3"/>
  <c r="V394" i="3" a="1"/>
  <c r="V394" i="3" s="1"/>
  <c r="AF394" i="3"/>
  <c r="AR394" i="3"/>
  <c r="N394" i="3"/>
  <c r="W394" i="3"/>
  <c r="AG394" i="3"/>
  <c r="AS394" i="3"/>
  <c r="O394" i="3" a="1"/>
  <c r="O394" i="3" s="1"/>
  <c r="X394" i="3" a="1"/>
  <c r="X394" i="3" s="1"/>
  <c r="AH394" i="3"/>
  <c r="AT394" i="3"/>
  <c r="F394" i="3"/>
  <c r="AI394" i="3"/>
  <c r="AU394" i="3"/>
  <c r="G394" i="3" a="1"/>
  <c r="G394" i="3" s="1"/>
  <c r="P394" i="3"/>
  <c r="Y394" i="3"/>
  <c r="AJ394" i="3"/>
  <c r="Q394" i="3" a="1"/>
  <c r="Q394" i="3" s="1"/>
  <c r="Z394" i="3" a="1"/>
  <c r="Z394" i="3" s="1"/>
  <c r="AK394" i="3"/>
  <c r="H394" i="3"/>
  <c r="AA394" i="3"/>
  <c r="AL394" i="3"/>
  <c r="I394" i="3" a="1"/>
  <c r="I394" i="3" s="1"/>
  <c r="R394" i="3"/>
  <c r="AB394" i="3"/>
  <c r="AM394" i="3"/>
  <c r="J394" i="3"/>
  <c r="S394" i="3" a="1"/>
  <c r="S394" i="3" s="1"/>
  <c r="AC394" i="3"/>
  <c r="AN394" i="3"/>
  <c r="L352" i="3"/>
  <c r="U352" i="3"/>
  <c r="AF352" i="3"/>
  <c r="AR352" i="3"/>
  <c r="M352" i="3" a="1"/>
  <c r="M352" i="3" s="1"/>
  <c r="V352" i="3" a="1"/>
  <c r="V352" i="3" s="1"/>
  <c r="AG352" i="3"/>
  <c r="AS352" i="3"/>
  <c r="W352" i="3"/>
  <c r="AH352" i="3"/>
  <c r="AT352" i="3"/>
  <c r="N352" i="3"/>
  <c r="X352" i="3" a="1"/>
  <c r="X352" i="3" s="1"/>
  <c r="AI352" i="3"/>
  <c r="AU352" i="3"/>
  <c r="O352" i="3" a="1"/>
  <c r="O352" i="3" s="1"/>
  <c r="Y352" i="3"/>
  <c r="AJ352" i="3"/>
  <c r="Z352" i="3" a="1"/>
  <c r="Z352" i="3" s="1"/>
  <c r="AK352" i="3"/>
  <c r="G352" i="3" a="1"/>
  <c r="G352" i="3" s="1"/>
  <c r="Q352" i="3" a="1"/>
  <c r="Q352" i="3" s="1"/>
  <c r="AB352" i="3"/>
  <c r="AM352" i="3"/>
  <c r="H352" i="3"/>
  <c r="R352" i="3"/>
  <c r="AC352" i="3"/>
  <c r="AN352" i="3"/>
  <c r="I352" i="3" a="1"/>
  <c r="I352" i="3" s="1"/>
  <c r="S352" i="3" a="1"/>
  <c r="S352" i="3" s="1"/>
  <c r="AO352" i="3"/>
  <c r="J352" i="3"/>
  <c r="AP352" i="3" a="1"/>
  <c r="AP352" i="3" s="1"/>
  <c r="K352" i="3"/>
  <c r="T352" i="3"/>
  <c r="AQ352" i="3"/>
  <c r="F352" i="3"/>
  <c r="P352" i="3"/>
  <c r="AA352" i="3"/>
  <c r="AL352" i="3"/>
  <c r="F331" i="3"/>
  <c r="Y331" i="3"/>
  <c r="AJ331" i="3"/>
  <c r="G331" i="3" a="1"/>
  <c r="G331" i="3" s="1"/>
  <c r="P331" i="3"/>
  <c r="Z331" i="3" a="1"/>
  <c r="Z331" i="3" s="1"/>
  <c r="AK331" i="3"/>
  <c r="Q331" i="3" a="1"/>
  <c r="Q331" i="3" s="1"/>
  <c r="AA331" i="3"/>
  <c r="AL331" i="3"/>
  <c r="H331" i="3"/>
  <c r="R331" i="3"/>
  <c r="AB331" i="3"/>
  <c r="AM331" i="3"/>
  <c r="I331" i="3" a="1"/>
  <c r="I331" i="3" s="1"/>
  <c r="S331" i="3" a="1"/>
  <c r="S331" i="3" s="1"/>
  <c r="AC331" i="3"/>
  <c r="AN331" i="3"/>
  <c r="J331" i="3"/>
  <c r="AO331" i="3"/>
  <c r="K331" i="3"/>
  <c r="T331" i="3"/>
  <c r="AP331" i="3" a="1"/>
  <c r="AP331" i="3" s="1"/>
  <c r="L331" i="3"/>
  <c r="U331" i="3"/>
  <c r="AQ331" i="3"/>
  <c r="M331" i="3" a="1"/>
  <c r="M331" i="3" s="1"/>
  <c r="V331" i="3" a="1"/>
  <c r="V331" i="3" s="1"/>
  <c r="AF331" i="3"/>
  <c r="AR331" i="3"/>
  <c r="W331" i="3"/>
  <c r="AG331" i="3"/>
  <c r="AS331" i="3"/>
  <c r="N331" i="3"/>
  <c r="X331" i="3" a="1"/>
  <c r="X331" i="3" s="1"/>
  <c r="AH331" i="3"/>
  <c r="AT331" i="3"/>
  <c r="O331" i="3" a="1"/>
  <c r="O331" i="3" s="1"/>
  <c r="AI331" i="3"/>
  <c r="AU331" i="3"/>
  <c r="L326" i="3"/>
  <c r="U326" i="3"/>
  <c r="AP326" i="3" a="1"/>
  <c r="AP326" i="3" s="1"/>
  <c r="M326" i="3" a="1"/>
  <c r="M326" i="3" s="1"/>
  <c r="V326" i="3" a="1"/>
  <c r="V326" i="3" s="1"/>
  <c r="AF326" i="3"/>
  <c r="AQ326" i="3"/>
  <c r="N326" i="3"/>
  <c r="W326" i="3"/>
  <c r="AG326" i="3"/>
  <c r="AR326" i="3"/>
  <c r="O326" i="3" a="1"/>
  <c r="O326" i="3" s="1"/>
  <c r="X326" i="3" a="1"/>
  <c r="X326" i="3" s="1"/>
  <c r="AH326" i="3"/>
  <c r="AS326" i="3"/>
  <c r="F326" i="3"/>
  <c r="AI326" i="3"/>
  <c r="AT326" i="3"/>
  <c r="G326" i="3" a="1"/>
  <c r="G326" i="3" s="1"/>
  <c r="P326" i="3"/>
  <c r="Y326" i="3"/>
  <c r="AJ326" i="3"/>
  <c r="AU326" i="3"/>
  <c r="Q326" i="3" a="1"/>
  <c r="Q326" i="3" s="1"/>
  <c r="Z326" i="3" a="1"/>
  <c r="Z326" i="3" s="1"/>
  <c r="AK326" i="3"/>
  <c r="H326" i="3"/>
  <c r="AA326" i="3"/>
  <c r="AL326" i="3"/>
  <c r="I326" i="3" a="1"/>
  <c r="I326" i="3" s="1"/>
  <c r="R326" i="3"/>
  <c r="AB326" i="3"/>
  <c r="AM326" i="3"/>
  <c r="J326" i="3"/>
  <c r="S326" i="3" a="1"/>
  <c r="S326" i="3" s="1"/>
  <c r="AC326" i="3"/>
  <c r="AN326" i="3"/>
  <c r="K326" i="3"/>
  <c r="T326" i="3"/>
  <c r="AO326" i="3"/>
  <c r="Q321" i="3" a="1"/>
  <c r="Q321" i="3" s="1"/>
  <c r="Z321" i="3" a="1"/>
  <c r="Z321" i="3" s="1"/>
  <c r="AJ321" i="3"/>
  <c r="AU321" i="3"/>
  <c r="H321" i="3"/>
  <c r="AK321" i="3"/>
  <c r="I321" i="3" a="1"/>
  <c r="I321" i="3" s="1"/>
  <c r="R321" i="3"/>
  <c r="AA321" i="3"/>
  <c r="AL321" i="3"/>
  <c r="S321" i="3" a="1"/>
  <c r="S321" i="3" s="1"/>
  <c r="AB321" i="3"/>
  <c r="AM321" i="3"/>
  <c r="J321" i="3"/>
  <c r="T321" i="3"/>
  <c r="AC321" i="3"/>
  <c r="AN321" i="3"/>
  <c r="K321" i="3"/>
  <c r="U321" i="3"/>
  <c r="AO321" i="3"/>
  <c r="L321" i="3"/>
  <c r="V321" i="3" a="1"/>
  <c r="V321" i="3" s="1"/>
  <c r="AP321" i="3" a="1"/>
  <c r="AP321" i="3" s="1"/>
  <c r="M321" i="3" a="1"/>
  <c r="M321" i="3" s="1"/>
  <c r="W321" i="3"/>
  <c r="AF321" i="3"/>
  <c r="AQ321" i="3"/>
  <c r="N321" i="3"/>
  <c r="X321" i="3" a="1"/>
  <c r="X321" i="3" s="1"/>
  <c r="AG321" i="3"/>
  <c r="AR321" i="3"/>
  <c r="F321" i="3"/>
  <c r="O321" i="3" a="1"/>
  <c r="O321" i="3" s="1"/>
  <c r="AH321" i="3"/>
  <c r="AS321" i="3"/>
  <c r="G321" i="3" a="1"/>
  <c r="G321" i="3" s="1"/>
  <c r="P321" i="3"/>
  <c r="Y321" i="3"/>
  <c r="AI321" i="3"/>
  <c r="AT321" i="3"/>
  <c r="K306" i="3"/>
  <c r="U306" i="3"/>
  <c r="AF306" i="3"/>
  <c r="AR306" i="3"/>
  <c r="L306" i="3"/>
  <c r="V306" i="3" a="1"/>
  <c r="V306" i="3" s="1"/>
  <c r="AG306" i="3"/>
  <c r="AS306" i="3"/>
  <c r="M306" i="3" a="1"/>
  <c r="M306" i="3" s="1"/>
  <c r="W306" i="3"/>
  <c r="AH306" i="3"/>
  <c r="AT306" i="3"/>
  <c r="N306" i="3"/>
  <c r="X306" i="3" a="1"/>
  <c r="X306" i="3" s="1"/>
  <c r="AI306" i="3"/>
  <c r="AU306" i="3"/>
  <c r="O306" i="3" a="1"/>
  <c r="O306" i="3" s="1"/>
  <c r="AJ306" i="3"/>
  <c r="Y306" i="3"/>
  <c r="AK306" i="3"/>
  <c r="F306" i="3"/>
  <c r="P306" i="3"/>
  <c r="Z306" i="3" a="1"/>
  <c r="Z306" i="3" s="1"/>
  <c r="AL306" i="3"/>
  <c r="G306" i="3" a="1"/>
  <c r="G306" i="3" s="1"/>
  <c r="Q306" i="3" a="1"/>
  <c r="Q306" i="3" s="1"/>
  <c r="AA306" i="3"/>
  <c r="AM306" i="3"/>
  <c r="R306" i="3"/>
  <c r="AB306" i="3"/>
  <c r="AN306" i="3"/>
  <c r="H306" i="3"/>
  <c r="S306" i="3" a="1"/>
  <c r="S306" i="3" s="1"/>
  <c r="AC306" i="3"/>
  <c r="AO306" i="3"/>
  <c r="I306" i="3" a="1"/>
  <c r="I306" i="3" s="1"/>
  <c r="AP306" i="3" a="1"/>
  <c r="AP306" i="3" s="1"/>
  <c r="J306" i="3"/>
  <c r="T306" i="3"/>
  <c r="AQ306" i="3"/>
  <c r="M268" i="3" a="1"/>
  <c r="M268" i="3" s="1"/>
  <c r="V268" i="3" a="1"/>
  <c r="V268" i="3" s="1"/>
  <c r="N268" i="3"/>
  <c r="W268" i="3"/>
  <c r="O268" i="3" a="1"/>
  <c r="O268" i="3" s="1"/>
  <c r="X268" i="3" a="1"/>
  <c r="X268" i="3" s="1"/>
  <c r="Y268" i="3"/>
  <c r="AK268" i="3"/>
  <c r="P268" i="3"/>
  <c r="Z268" i="3" a="1"/>
  <c r="Z268" i="3" s="1"/>
  <c r="F268" i="3"/>
  <c r="Q268" i="3" a="1"/>
  <c r="Q268" i="3" s="1"/>
  <c r="G268" i="3" a="1"/>
  <c r="G268" i="3" s="1"/>
  <c r="H268" i="3"/>
  <c r="R268" i="3"/>
  <c r="I268" i="3" a="1"/>
  <c r="I268" i="3" s="1"/>
  <c r="S268" i="3" a="1"/>
  <c r="S268" i="3" s="1"/>
  <c r="J268" i="3"/>
  <c r="K268" i="3"/>
  <c r="T268" i="3"/>
  <c r="L268" i="3"/>
  <c r="U268" i="3"/>
  <c r="AA268" i="3"/>
  <c r="AO268" i="3"/>
  <c r="AB268" i="3"/>
  <c r="AP268" i="3" a="1"/>
  <c r="AP268" i="3" s="1"/>
  <c r="AC268" i="3"/>
  <c r="AQ268" i="3"/>
  <c r="AR268" i="3"/>
  <c r="AF268" i="3"/>
  <c r="AS268" i="3"/>
  <c r="AG268" i="3"/>
  <c r="AT268" i="3"/>
  <c r="AH268" i="3"/>
  <c r="AU268" i="3"/>
  <c r="AI268" i="3"/>
  <c r="AJ268" i="3"/>
  <c r="AL268" i="3"/>
  <c r="AM268" i="3"/>
  <c r="AN268" i="3"/>
  <c r="N262" i="3"/>
  <c r="X262" i="3" a="1"/>
  <c r="X262" i="3" s="1"/>
  <c r="AH262" i="3"/>
  <c r="AS262" i="3"/>
  <c r="O262" i="3" a="1"/>
  <c r="O262" i="3" s="1"/>
  <c r="AI262" i="3"/>
  <c r="AT262" i="3"/>
  <c r="F262" i="3"/>
  <c r="P262" i="3"/>
  <c r="Y262" i="3"/>
  <c r="AJ262" i="3"/>
  <c r="AU262" i="3"/>
  <c r="G262" i="3" a="1"/>
  <c r="G262" i="3" s="1"/>
  <c r="Q262" i="3" a="1"/>
  <c r="Q262" i="3" s="1"/>
  <c r="Z262" i="3" a="1"/>
  <c r="Z262" i="3" s="1"/>
  <c r="AK262" i="3"/>
  <c r="AA262" i="3"/>
  <c r="AL262" i="3"/>
  <c r="H262" i="3"/>
  <c r="R262" i="3"/>
  <c r="AB262" i="3"/>
  <c r="AM262" i="3"/>
  <c r="I262" i="3" a="1"/>
  <c r="I262" i="3" s="1"/>
  <c r="S262" i="3" a="1"/>
  <c r="S262" i="3" s="1"/>
  <c r="AC262" i="3"/>
  <c r="AN262" i="3"/>
  <c r="J262" i="3"/>
  <c r="T262" i="3"/>
  <c r="AO262" i="3"/>
  <c r="K262" i="3"/>
  <c r="U262" i="3"/>
  <c r="AP262" i="3" a="1"/>
  <c r="AP262" i="3" s="1"/>
  <c r="L262" i="3"/>
  <c r="V262" i="3" a="1"/>
  <c r="V262" i="3" s="1"/>
  <c r="M262" i="3" a="1"/>
  <c r="M262" i="3" s="1"/>
  <c r="AF262" i="3"/>
  <c r="AQ262" i="3"/>
  <c r="W262" i="3"/>
  <c r="AG262" i="3"/>
  <c r="AR262" i="3"/>
  <c r="K254" i="3"/>
  <c r="U254" i="3"/>
  <c r="AQ254" i="3"/>
  <c r="L254" i="3"/>
  <c r="V254" i="3" a="1"/>
  <c r="V254" i="3" s="1"/>
  <c r="AF254" i="3"/>
  <c r="AR254" i="3"/>
  <c r="M254" i="3" a="1"/>
  <c r="M254" i="3" s="1"/>
  <c r="W254" i="3"/>
  <c r="AG254" i="3"/>
  <c r="AS254" i="3"/>
  <c r="X254" i="3" a="1"/>
  <c r="X254" i="3" s="1"/>
  <c r="AH254" i="3"/>
  <c r="AT254" i="3"/>
  <c r="N254" i="3"/>
  <c r="AI254" i="3"/>
  <c r="AU254" i="3"/>
  <c r="O254" i="3" a="1"/>
  <c r="O254" i="3" s="1"/>
  <c r="Y254" i="3"/>
  <c r="AJ254" i="3"/>
  <c r="F254" i="3"/>
  <c r="P254" i="3"/>
  <c r="Z254" i="3" a="1"/>
  <c r="Z254" i="3" s="1"/>
  <c r="AK254" i="3"/>
  <c r="G254" i="3" a="1"/>
  <c r="G254" i="3" s="1"/>
  <c r="Q254" i="3" a="1"/>
  <c r="Q254" i="3" s="1"/>
  <c r="AA254" i="3"/>
  <c r="AL254" i="3"/>
  <c r="R254" i="3"/>
  <c r="AB254" i="3"/>
  <c r="AM254" i="3"/>
  <c r="H254" i="3"/>
  <c r="S254" i="3" a="1"/>
  <c r="S254" i="3" s="1"/>
  <c r="AC254" i="3"/>
  <c r="AN254" i="3"/>
  <c r="I254" i="3" a="1"/>
  <c r="I254" i="3" s="1"/>
  <c r="AO254" i="3"/>
  <c r="J254" i="3"/>
  <c r="T254" i="3"/>
  <c r="AP254" i="3" a="1"/>
  <c r="AP254" i="3" s="1"/>
  <c r="A257" i="4"/>
  <c r="K240" i="3"/>
  <c r="U240" i="3"/>
  <c r="AF240" i="3"/>
  <c r="AR240" i="3"/>
  <c r="L240" i="3"/>
  <c r="V240" i="3" a="1"/>
  <c r="V240" i="3" s="1"/>
  <c r="AG240" i="3"/>
  <c r="AS240" i="3"/>
  <c r="M240" i="3" a="1"/>
  <c r="M240" i="3" s="1"/>
  <c r="W240" i="3"/>
  <c r="AH240" i="3"/>
  <c r="AT240" i="3"/>
  <c r="N240" i="3"/>
  <c r="X240" i="3" a="1"/>
  <c r="X240" i="3" s="1"/>
  <c r="AI240" i="3"/>
  <c r="AU240" i="3"/>
  <c r="O240" i="3" a="1"/>
  <c r="O240" i="3" s="1"/>
  <c r="Y240" i="3"/>
  <c r="AJ240" i="3"/>
  <c r="Z240" i="3" a="1"/>
  <c r="Z240" i="3" s="1"/>
  <c r="AK240" i="3"/>
  <c r="F240" i="3"/>
  <c r="P240" i="3"/>
  <c r="AL240" i="3"/>
  <c r="G240" i="3" a="1"/>
  <c r="G240" i="3" s="1"/>
  <c r="Q240" i="3" a="1"/>
  <c r="Q240" i="3" s="1"/>
  <c r="AA240" i="3"/>
  <c r="AM240" i="3"/>
  <c r="H240" i="3"/>
  <c r="AB240" i="3"/>
  <c r="AN240" i="3"/>
  <c r="I240" i="3" a="1"/>
  <c r="I240" i="3" s="1"/>
  <c r="R240" i="3"/>
  <c r="AC240" i="3"/>
  <c r="AO240" i="3"/>
  <c r="S240" i="3" a="1"/>
  <c r="S240" i="3" s="1"/>
  <c r="AP240" i="3" a="1"/>
  <c r="AP240" i="3" s="1"/>
  <c r="J240" i="3"/>
  <c r="T240" i="3"/>
  <c r="AQ240" i="3"/>
  <c r="N178" i="2"/>
  <c r="L155" i="2"/>
  <c r="AG4" i="3" s="1"/>
  <c r="N148" i="2"/>
  <c r="L133" i="2"/>
  <c r="N126" i="2"/>
  <c r="O119" i="2"/>
  <c r="L112" i="2"/>
  <c r="L146" i="2"/>
  <c r="M96" i="2"/>
  <c r="O89" i="2"/>
  <c r="L73" i="2"/>
  <c r="L65" i="2"/>
  <c r="L58" i="2"/>
  <c r="L43" i="2"/>
  <c r="M36" i="2"/>
  <c r="L29" i="2"/>
  <c r="AQ36" i="3"/>
  <c r="AF36" i="3"/>
  <c r="V36" i="3" a="1"/>
  <c r="V36" i="3" s="1"/>
  <c r="K36" i="3"/>
  <c r="AS35" i="3"/>
  <c r="AG35" i="3"/>
  <c r="W35" i="3"/>
  <c r="N35" i="3"/>
  <c r="AK34" i="3"/>
  <c r="Z34" i="3" a="1"/>
  <c r="Z34" i="3" s="1"/>
  <c r="O34" i="3" a="1"/>
  <c r="O34" i="3" s="1"/>
  <c r="AL33" i="3"/>
  <c r="P33" i="3"/>
  <c r="F33" i="3"/>
  <c r="AM32" i="3"/>
  <c r="AA32" i="3"/>
  <c r="H32" i="3"/>
  <c r="AO31" i="3"/>
  <c r="AC31" i="3"/>
  <c r="R31" i="3"/>
  <c r="I31" i="3" a="1"/>
  <c r="I31" i="3" s="1"/>
  <c r="U30" i="3"/>
  <c r="J30" i="3"/>
  <c r="AR29" i="3"/>
  <c r="AF29" i="3"/>
  <c r="U29" i="3"/>
  <c r="L29" i="3"/>
  <c r="AT28" i="3"/>
  <c r="AH28" i="3"/>
  <c r="W28" i="3"/>
  <c r="M28" i="3" a="1"/>
  <c r="M28" i="3" s="1"/>
  <c r="AU27" i="3"/>
  <c r="AJ27" i="3"/>
  <c r="Y27" i="3"/>
  <c r="O27" i="3" a="1"/>
  <c r="O27" i="3" s="1"/>
  <c r="AN24" i="3"/>
  <c r="AN23" i="3"/>
  <c r="AN21" i="3"/>
  <c r="AN20" i="3"/>
  <c r="AN19" i="3"/>
  <c r="AM18" i="3"/>
  <c r="AN10" i="3"/>
  <c r="AN8" i="3"/>
  <c r="M7" i="3" a="1"/>
  <c r="M7" i="3" s="1"/>
  <c r="AN4" i="3"/>
  <c r="AU69" i="3"/>
  <c r="AI69" i="3"/>
  <c r="X69" i="3" a="1"/>
  <c r="X69" i="3" s="1"/>
  <c r="N69" i="3"/>
  <c r="AV68" i="3"/>
  <c r="AK68" i="3"/>
  <c r="Z68" i="3" a="1"/>
  <c r="Z68" i="3" s="1"/>
  <c r="P68" i="3"/>
  <c r="G68" i="3" a="1"/>
  <c r="G68" i="3" s="1"/>
  <c r="AO67" i="3"/>
  <c r="T67" i="3"/>
  <c r="L67" i="3"/>
  <c r="AT66" i="3"/>
  <c r="AH66" i="3"/>
  <c r="W66" i="3"/>
  <c r="M66" i="3" a="1"/>
  <c r="M66" i="3" s="1"/>
  <c r="AU65" i="3"/>
  <c r="AJ65" i="3"/>
  <c r="Y65" i="3"/>
  <c r="G65" i="3" a="1"/>
  <c r="G65" i="3" s="1"/>
  <c r="AO64" i="3"/>
  <c r="T64" i="3"/>
  <c r="L64" i="3"/>
  <c r="AT63" i="3"/>
  <c r="AH63" i="3"/>
  <c r="X63" i="3" a="1"/>
  <c r="X63" i="3" s="1"/>
  <c r="N63" i="3"/>
  <c r="AX62" i="3"/>
  <c r="AM62" i="3"/>
  <c r="AB62" i="3"/>
  <c r="S62" i="3" a="1"/>
  <c r="S62" i="3" s="1"/>
  <c r="AR61" i="3"/>
  <c r="AG61" i="3"/>
  <c r="X61" i="3" a="1"/>
  <c r="X61" i="3" s="1"/>
  <c r="O61" i="3" a="1"/>
  <c r="O61" i="3" s="1"/>
  <c r="F61" i="3"/>
  <c r="AM60" i="3"/>
  <c r="AB60" i="3"/>
  <c r="S60" i="3" a="1"/>
  <c r="S60" i="3" s="1"/>
  <c r="AR59" i="3"/>
  <c r="AG59" i="3"/>
  <c r="X59" i="3" a="1"/>
  <c r="X59" i="3" s="1"/>
  <c r="N59" i="3"/>
  <c r="AX58" i="3"/>
  <c r="AM58" i="3"/>
  <c r="AB58" i="3"/>
  <c r="J58" i="3"/>
  <c r="AR57" i="3"/>
  <c r="AF57" i="3"/>
  <c r="W57" i="3"/>
  <c r="AL56" i="3"/>
  <c r="AA56" i="3"/>
  <c r="Q56" i="3" a="1"/>
  <c r="Q56" i="3" s="1"/>
  <c r="AI55" i="3"/>
  <c r="L54" i="3"/>
  <c r="Z51" i="3" a="1"/>
  <c r="Z51" i="3" s="1"/>
  <c r="V43" i="3" a="1"/>
  <c r="V43" i="3" s="1"/>
  <c r="AH40" i="3"/>
  <c r="AV37" i="3"/>
  <c r="AA95" i="3"/>
  <c r="AG92" i="3"/>
  <c r="AO89" i="3"/>
  <c r="AV86" i="3"/>
  <c r="T78" i="3"/>
  <c r="Z75" i="3" a="1"/>
  <c r="Z75" i="3" s="1"/>
  <c r="AH72" i="3"/>
  <c r="AQ135" i="3"/>
  <c r="F133" i="3"/>
  <c r="W127" i="3"/>
  <c r="AG124" i="3"/>
  <c r="AS121" i="3"/>
  <c r="T116" i="3"/>
  <c r="AN110" i="3"/>
  <c r="C631" i="3" a="1"/>
  <c r="C631" i="3" s="1"/>
  <c r="H631" i="3"/>
  <c r="Q631" i="3" a="1"/>
  <c r="Q631" i="3" s="1"/>
  <c r="Y631" i="3"/>
  <c r="AI631" i="3"/>
  <c r="AT631" i="3"/>
  <c r="R631" i="3"/>
  <c r="AK631" i="3"/>
  <c r="J631" i="3"/>
  <c r="S631" i="3" a="1"/>
  <c r="S631" i="3" s="1"/>
  <c r="AA631" i="3"/>
  <c r="AL631" i="3"/>
  <c r="K631" i="3"/>
  <c r="AB631" i="3"/>
  <c r="AM631" i="3"/>
  <c r="L631" i="3"/>
  <c r="T631" i="3"/>
  <c r="AC631" i="3"/>
  <c r="AN631" i="3"/>
  <c r="F631" i="3"/>
  <c r="P631" i="3"/>
  <c r="AF631" i="3"/>
  <c r="AG631" i="3"/>
  <c r="U631" i="3"/>
  <c r="AH631" i="3"/>
  <c r="V631" i="3" a="1"/>
  <c r="V631" i="3" s="1"/>
  <c r="AJ631" i="3"/>
  <c r="G631" i="3" a="1"/>
  <c r="G631" i="3" s="1"/>
  <c r="AO631" i="3"/>
  <c r="W631" i="3"/>
  <c r="AP631" i="3" a="1"/>
  <c r="AP631" i="3" s="1"/>
  <c r="I631" i="3" a="1"/>
  <c r="I631" i="3" s="1"/>
  <c r="X631" i="3" a="1"/>
  <c r="X631" i="3" s="1"/>
  <c r="M631" i="3" a="1"/>
  <c r="M631" i="3" s="1"/>
  <c r="AQ631" i="3"/>
  <c r="Z631" i="3" a="1"/>
  <c r="Z631" i="3" s="1"/>
  <c r="AR631" i="3"/>
  <c r="N631" i="3"/>
  <c r="AS631" i="3"/>
  <c r="O631" i="3" a="1"/>
  <c r="O631" i="3" s="1"/>
  <c r="AU631" i="3"/>
  <c r="K622" i="3"/>
  <c r="AB622" i="3"/>
  <c r="AM622" i="3"/>
  <c r="L622" i="3"/>
  <c r="T622" i="3"/>
  <c r="AC622" i="3"/>
  <c r="AN622" i="3"/>
  <c r="M622" i="3" a="1"/>
  <c r="M622" i="3" s="1"/>
  <c r="U622" i="3"/>
  <c r="AO622" i="3"/>
  <c r="V622" i="3" a="1"/>
  <c r="V622" i="3" s="1"/>
  <c r="AP622" i="3" a="1"/>
  <c r="AP622" i="3" s="1"/>
  <c r="N622" i="3"/>
  <c r="F622" i="3"/>
  <c r="O622" i="3" a="1"/>
  <c r="O622" i="3" s="1"/>
  <c r="W622" i="3"/>
  <c r="AF622" i="3"/>
  <c r="AQ622" i="3"/>
  <c r="P622" i="3"/>
  <c r="AH622" i="3"/>
  <c r="AS622" i="3"/>
  <c r="H622" i="3"/>
  <c r="Q622" i="3" a="1"/>
  <c r="Q622" i="3" s="1"/>
  <c r="Y622" i="3"/>
  <c r="AI622" i="3"/>
  <c r="AT622" i="3"/>
  <c r="I622" i="3" a="1"/>
  <c r="I622" i="3" s="1"/>
  <c r="Z622" i="3" a="1"/>
  <c r="Z622" i="3" s="1"/>
  <c r="AJ622" i="3"/>
  <c r="AU622" i="3"/>
  <c r="AG622" i="3"/>
  <c r="AK622" i="3"/>
  <c r="AL622" i="3"/>
  <c r="G622" i="3" a="1"/>
  <c r="G622" i="3" s="1"/>
  <c r="AR622" i="3"/>
  <c r="J622" i="3"/>
  <c r="R622" i="3"/>
  <c r="X622" i="3" a="1"/>
  <c r="X622" i="3" s="1"/>
  <c r="AA622" i="3"/>
  <c r="S622" i="3" a="1"/>
  <c r="S622" i="3" s="1"/>
  <c r="H590" i="3"/>
  <c r="Q590" i="3" a="1"/>
  <c r="Q590" i="3" s="1"/>
  <c r="AA590" i="3"/>
  <c r="AL590" i="3"/>
  <c r="I590" i="3" a="1"/>
  <c r="I590" i="3" s="1"/>
  <c r="R590" i="3"/>
  <c r="AB590" i="3"/>
  <c r="AM590" i="3"/>
  <c r="S590" i="3" a="1"/>
  <c r="S590" i="3" s="1"/>
  <c r="AC590" i="3"/>
  <c r="AN590" i="3"/>
  <c r="J590" i="3"/>
  <c r="T590" i="3"/>
  <c r="AO590" i="3"/>
  <c r="K590" i="3"/>
  <c r="U590" i="3"/>
  <c r="AP590" i="3" a="1"/>
  <c r="AP590" i="3" s="1"/>
  <c r="L590" i="3"/>
  <c r="V590" i="3" a="1"/>
  <c r="V590" i="3" s="1"/>
  <c r="M590" i="3" a="1"/>
  <c r="M590" i="3" s="1"/>
  <c r="AF590" i="3"/>
  <c r="AQ590" i="3"/>
  <c r="W590" i="3"/>
  <c r="AG590" i="3"/>
  <c r="AR590" i="3"/>
  <c r="O590" i="3" a="1"/>
  <c r="O590" i="3" s="1"/>
  <c r="Y590" i="3"/>
  <c r="AI590" i="3"/>
  <c r="AT590" i="3"/>
  <c r="G590" i="3" a="1"/>
  <c r="G590" i="3" s="1"/>
  <c r="P590" i="3"/>
  <c r="AK590" i="3"/>
  <c r="F590" i="3"/>
  <c r="N590" i="3"/>
  <c r="X590" i="3" a="1"/>
  <c r="X590" i="3" s="1"/>
  <c r="Z590" i="3" a="1"/>
  <c r="Z590" i="3" s="1"/>
  <c r="AH590" i="3"/>
  <c r="AJ590" i="3"/>
  <c r="AU590" i="3"/>
  <c r="AS590" i="3"/>
  <c r="C531" i="3" a="1"/>
  <c r="C531" i="3" s="1"/>
  <c r="AH531" i="3"/>
  <c r="AT531" i="3"/>
  <c r="N531" i="3"/>
  <c r="Y531" i="3"/>
  <c r="AI531" i="3"/>
  <c r="AU531" i="3"/>
  <c r="F531" i="3"/>
  <c r="O531" i="3" a="1"/>
  <c r="O531" i="3" s="1"/>
  <c r="Z531" i="3" a="1"/>
  <c r="Z531" i="3" s="1"/>
  <c r="AJ531" i="3"/>
  <c r="G531" i="3" a="1"/>
  <c r="G531" i="3" s="1"/>
  <c r="P531" i="3"/>
  <c r="AK531" i="3"/>
  <c r="Q531" i="3" a="1"/>
  <c r="Q531" i="3" s="1"/>
  <c r="AA531" i="3"/>
  <c r="AL531" i="3"/>
  <c r="H531" i="3"/>
  <c r="R531" i="3"/>
  <c r="AB531" i="3"/>
  <c r="AM531" i="3"/>
  <c r="I531" i="3" a="1"/>
  <c r="I531" i="3" s="1"/>
  <c r="S531" i="3" a="1"/>
  <c r="S531" i="3" s="1"/>
  <c r="AC531" i="3"/>
  <c r="AN531" i="3"/>
  <c r="T531" i="3"/>
  <c r="AO531" i="3"/>
  <c r="J531" i="3"/>
  <c r="U531" i="3"/>
  <c r="AP531" i="3" a="1"/>
  <c r="AP531" i="3" s="1"/>
  <c r="K531" i="3"/>
  <c r="V531" i="3" a="1"/>
  <c r="V531" i="3" s="1"/>
  <c r="AQ531" i="3"/>
  <c r="L531" i="3"/>
  <c r="W531" i="3"/>
  <c r="AF531" i="3"/>
  <c r="AR531" i="3"/>
  <c r="M531" i="3" a="1"/>
  <c r="M531" i="3" s="1"/>
  <c r="X531" i="3" a="1"/>
  <c r="X531" i="3" s="1"/>
  <c r="AG531" i="3"/>
  <c r="AS531" i="3"/>
  <c r="H318" i="3"/>
  <c r="S318" i="3" a="1"/>
  <c r="S318" i="3" s="1"/>
  <c r="AB318" i="3"/>
  <c r="AN318" i="3"/>
  <c r="I318" i="3" a="1"/>
  <c r="I318" i="3" s="1"/>
  <c r="AC318" i="3"/>
  <c r="AO318" i="3"/>
  <c r="J318" i="3"/>
  <c r="T318" i="3"/>
  <c r="AP318" i="3" a="1"/>
  <c r="AP318" i="3" s="1"/>
  <c r="K318" i="3"/>
  <c r="U318" i="3"/>
  <c r="AQ318" i="3"/>
  <c r="L318" i="3"/>
  <c r="V318" i="3" a="1"/>
  <c r="V318" i="3" s="1"/>
  <c r="AF318" i="3"/>
  <c r="AR318" i="3"/>
  <c r="M318" i="3" a="1"/>
  <c r="M318" i="3" s="1"/>
  <c r="W318" i="3"/>
  <c r="AG318" i="3"/>
  <c r="AS318" i="3"/>
  <c r="N318" i="3"/>
  <c r="X318" i="3" a="1"/>
  <c r="X318" i="3" s="1"/>
  <c r="AH318" i="3"/>
  <c r="AT318" i="3"/>
  <c r="O318" i="3" a="1"/>
  <c r="O318" i="3" s="1"/>
  <c r="AI318" i="3"/>
  <c r="AU318" i="3"/>
  <c r="Y318" i="3"/>
  <c r="AJ318" i="3"/>
  <c r="F318" i="3"/>
  <c r="P318" i="3"/>
  <c r="Z318" i="3" a="1"/>
  <c r="Z318" i="3" s="1"/>
  <c r="AK318" i="3"/>
  <c r="G318" i="3" a="1"/>
  <c r="G318" i="3" s="1"/>
  <c r="Q318" i="3" a="1"/>
  <c r="Q318" i="3" s="1"/>
  <c r="AL318" i="3"/>
  <c r="R318" i="3"/>
  <c r="AA318" i="3"/>
  <c r="AM318" i="3"/>
  <c r="AT31" i="3"/>
  <c r="AX7" i="3"/>
  <c r="G71" i="3" a="1"/>
  <c r="G71" i="3" s="1"/>
  <c r="Q71" i="3" a="1"/>
  <c r="Q71" i="3" s="1"/>
  <c r="AA71" i="3"/>
  <c r="AL71" i="3"/>
  <c r="AX71" i="3"/>
  <c r="R71" i="3"/>
  <c r="AB71" i="3"/>
  <c r="AM71" i="3"/>
  <c r="H71" i="3"/>
  <c r="S71" i="3" a="1"/>
  <c r="S71" i="3" s="1"/>
  <c r="AC71" i="3"/>
  <c r="AN71" i="3"/>
  <c r="I71" i="3" a="1"/>
  <c r="I71" i="3" s="1"/>
  <c r="AO71" i="3"/>
  <c r="J71" i="3"/>
  <c r="T71" i="3"/>
  <c r="AP71" i="3" a="1"/>
  <c r="AP71" i="3" s="1"/>
  <c r="K71" i="3"/>
  <c r="U71" i="3"/>
  <c r="AQ71" i="3"/>
  <c r="L71" i="3"/>
  <c r="V71" i="3" a="1"/>
  <c r="V71" i="3" s="1"/>
  <c r="AF71" i="3"/>
  <c r="AR71" i="3"/>
  <c r="M71" i="3" a="1"/>
  <c r="M71" i="3" s="1"/>
  <c r="W71" i="3"/>
  <c r="AG71" i="3"/>
  <c r="AS71" i="3"/>
  <c r="X71" i="3" a="1"/>
  <c r="X71" i="3" s="1"/>
  <c r="AH71" i="3"/>
  <c r="AT71" i="3"/>
  <c r="N71" i="3"/>
  <c r="AI71" i="3"/>
  <c r="AU71" i="3"/>
  <c r="O71" i="3" a="1"/>
  <c r="O71" i="3" s="1"/>
  <c r="Y71" i="3"/>
  <c r="AJ71" i="3"/>
  <c r="AV71" i="3"/>
  <c r="M119" i="3" a="1"/>
  <c r="M119" i="3" s="1"/>
  <c r="U119" i="3"/>
  <c r="V119" i="3" a="1"/>
  <c r="V119" i="3" s="1"/>
  <c r="AF119" i="3"/>
  <c r="AQ119" i="3"/>
  <c r="N119" i="3"/>
  <c r="AG119" i="3"/>
  <c r="AR119" i="3"/>
  <c r="O119" i="3" a="1"/>
  <c r="O119" i="3" s="1"/>
  <c r="W119" i="3"/>
  <c r="AH119" i="3"/>
  <c r="AS119" i="3"/>
  <c r="X119" i="3" a="1"/>
  <c r="X119" i="3" s="1"/>
  <c r="AI119" i="3"/>
  <c r="AT119" i="3"/>
  <c r="F119" i="3"/>
  <c r="P119" i="3"/>
  <c r="Y119" i="3"/>
  <c r="AJ119" i="3"/>
  <c r="AU119" i="3"/>
  <c r="G119" i="3" a="1"/>
  <c r="G119" i="3" s="1"/>
  <c r="Q119" i="3" a="1"/>
  <c r="Q119" i="3" s="1"/>
  <c r="Z119" i="3" a="1"/>
  <c r="Z119" i="3" s="1"/>
  <c r="AK119" i="3"/>
  <c r="AV119" i="3"/>
  <c r="H119" i="3"/>
  <c r="AA119" i="3"/>
  <c r="AL119" i="3"/>
  <c r="I119" i="3" a="1"/>
  <c r="I119" i="3" s="1"/>
  <c r="R119" i="3"/>
  <c r="AB119" i="3"/>
  <c r="AM119" i="3"/>
  <c r="AX119" i="3"/>
  <c r="J119" i="3"/>
  <c r="S119" i="3" a="1"/>
  <c r="S119" i="3" s="1"/>
  <c r="AC119" i="3"/>
  <c r="AN119" i="3"/>
  <c r="K119" i="3"/>
  <c r="AO119" i="3"/>
  <c r="W161" i="3"/>
  <c r="AF161" i="3"/>
  <c r="AR161" i="3"/>
  <c r="N161" i="3"/>
  <c r="X161" i="3" a="1"/>
  <c r="X161" i="3" s="1"/>
  <c r="AG161" i="3"/>
  <c r="AS161" i="3"/>
  <c r="F161" i="3"/>
  <c r="O161" i="3" a="1"/>
  <c r="O161" i="3" s="1"/>
  <c r="AH161" i="3"/>
  <c r="AT161" i="3"/>
  <c r="G161" i="3" a="1"/>
  <c r="G161" i="3" s="1"/>
  <c r="P161" i="3"/>
  <c r="Y161" i="3"/>
  <c r="AI161" i="3"/>
  <c r="AU161" i="3"/>
  <c r="Q161" i="3" a="1"/>
  <c r="Q161" i="3" s="1"/>
  <c r="Z161" i="3" a="1"/>
  <c r="Z161" i="3" s="1"/>
  <c r="AJ161" i="3"/>
  <c r="AV161" i="3"/>
  <c r="H161" i="3"/>
  <c r="AK161" i="3"/>
  <c r="I161" i="3" a="1"/>
  <c r="I161" i="3" s="1"/>
  <c r="R161" i="3"/>
  <c r="AA161" i="3"/>
  <c r="AL161" i="3"/>
  <c r="AX161" i="3"/>
  <c r="S161" i="3" a="1"/>
  <c r="S161" i="3" s="1"/>
  <c r="AB161" i="3"/>
  <c r="AM161" i="3"/>
  <c r="J161" i="3"/>
  <c r="AC161" i="3"/>
  <c r="AN161" i="3"/>
  <c r="K161" i="3"/>
  <c r="T161" i="3"/>
  <c r="AO161" i="3"/>
  <c r="L161" i="3"/>
  <c r="U161" i="3"/>
  <c r="AP161" i="3" a="1"/>
  <c r="AP161" i="3" s="1"/>
  <c r="M161" i="3" a="1"/>
  <c r="M161" i="3" s="1"/>
  <c r="V161" i="3" a="1"/>
  <c r="V161" i="3" s="1"/>
  <c r="AQ161" i="3"/>
  <c r="M48" i="3" a="1"/>
  <c r="M48" i="3" s="1"/>
  <c r="V48" i="3" a="1"/>
  <c r="V48" i="3" s="1"/>
  <c r="AQ48" i="3"/>
  <c r="W48" i="3"/>
  <c r="AF48" i="3"/>
  <c r="AR48" i="3"/>
  <c r="N48" i="3"/>
  <c r="X48" i="3" a="1"/>
  <c r="X48" i="3" s="1"/>
  <c r="AG48" i="3"/>
  <c r="AS48" i="3"/>
  <c r="F48" i="3"/>
  <c r="O48" i="3" a="1"/>
  <c r="O48" i="3" s="1"/>
  <c r="AH48" i="3"/>
  <c r="AT48" i="3"/>
  <c r="G48" i="3" a="1"/>
  <c r="G48" i="3" s="1"/>
  <c r="Y48" i="3"/>
  <c r="AI48" i="3"/>
  <c r="AU48" i="3"/>
  <c r="P48" i="3"/>
  <c r="Z48" i="3" a="1"/>
  <c r="Z48" i="3" s="1"/>
  <c r="AJ48" i="3"/>
  <c r="AV48" i="3"/>
  <c r="H48" i="3"/>
  <c r="Q48" i="3" a="1"/>
  <c r="Q48" i="3" s="1"/>
  <c r="AK48" i="3"/>
  <c r="I48" i="3" a="1"/>
  <c r="I48" i="3" s="1"/>
  <c r="R48" i="3"/>
  <c r="AA48" i="3"/>
  <c r="AL48" i="3"/>
  <c r="AX48" i="3"/>
  <c r="S48" i="3" a="1"/>
  <c r="S48" i="3" s="1"/>
  <c r="AB48" i="3"/>
  <c r="AM48" i="3"/>
  <c r="J48" i="3"/>
  <c r="AC48" i="3"/>
  <c r="AN48" i="3"/>
  <c r="K48" i="3"/>
  <c r="T48" i="3"/>
  <c r="AO48" i="3"/>
  <c r="H90" i="3"/>
  <c r="AA90" i="3"/>
  <c r="AM90" i="3"/>
  <c r="I90" i="3" a="1"/>
  <c r="I90" i="3" s="1"/>
  <c r="R90" i="3"/>
  <c r="AB90" i="3"/>
  <c r="AN90" i="3"/>
  <c r="J90" i="3"/>
  <c r="S90" i="3" a="1"/>
  <c r="S90" i="3" s="1"/>
  <c r="AC90" i="3"/>
  <c r="AO90" i="3"/>
  <c r="K90" i="3"/>
  <c r="AP90" i="3" a="1"/>
  <c r="AP90" i="3" s="1"/>
  <c r="L90" i="3"/>
  <c r="T90" i="3"/>
  <c r="AQ90" i="3"/>
  <c r="M90" i="3" a="1"/>
  <c r="M90" i="3" s="1"/>
  <c r="U90" i="3"/>
  <c r="AF90" i="3"/>
  <c r="AR90" i="3"/>
  <c r="V90" i="3" a="1"/>
  <c r="V90" i="3" s="1"/>
  <c r="AG90" i="3"/>
  <c r="AS90" i="3"/>
  <c r="N90" i="3"/>
  <c r="W90" i="3"/>
  <c r="AH90" i="3"/>
  <c r="AT90" i="3"/>
  <c r="O90" i="3" a="1"/>
  <c r="O90" i="3" s="1"/>
  <c r="X90" i="3" a="1"/>
  <c r="X90" i="3" s="1"/>
  <c r="AI90" i="3"/>
  <c r="AU90" i="3"/>
  <c r="F90" i="3"/>
  <c r="AJ90" i="3"/>
  <c r="AV90" i="3"/>
  <c r="G90" i="3" a="1"/>
  <c r="G90" i="3" s="1"/>
  <c r="P90" i="3"/>
  <c r="Y90" i="3"/>
  <c r="AK90" i="3"/>
  <c r="W108" i="3"/>
  <c r="AG108" i="3"/>
  <c r="AR108" i="3"/>
  <c r="N108" i="3"/>
  <c r="X108" i="3" a="1"/>
  <c r="X108" i="3" s="1"/>
  <c r="AH108" i="3"/>
  <c r="O108" i="3" a="1"/>
  <c r="O108" i="3" s="1"/>
  <c r="Y108" i="3"/>
  <c r="AI108" i="3"/>
  <c r="F108" i="3"/>
  <c r="Z108" i="3" a="1"/>
  <c r="Z108" i="3" s="1"/>
  <c r="AJ108" i="3"/>
  <c r="AU108" i="3"/>
  <c r="G108" i="3" a="1"/>
  <c r="G108" i="3" s="1"/>
  <c r="P108" i="3"/>
  <c r="AK108" i="3"/>
  <c r="AV108" i="3"/>
  <c r="H108" i="3"/>
  <c r="Q108" i="3" a="1"/>
  <c r="Q108" i="3" s="1"/>
  <c r="AA108" i="3"/>
  <c r="AL108" i="3"/>
  <c r="I108" i="3" a="1"/>
  <c r="I108" i="3" s="1"/>
  <c r="R108" i="3"/>
  <c r="AB108" i="3"/>
  <c r="AM108" i="3"/>
  <c r="S108" i="3" a="1"/>
  <c r="S108" i="3" s="1"/>
  <c r="AC108" i="3"/>
  <c r="AN108" i="3"/>
  <c r="J108" i="3"/>
  <c r="T108" i="3"/>
  <c r="AO108" i="3"/>
  <c r="K108" i="3"/>
  <c r="U108" i="3"/>
  <c r="AP108" i="3" a="1"/>
  <c r="AP108" i="3" s="1"/>
  <c r="L108" i="3"/>
  <c r="V108" i="3" a="1"/>
  <c r="V108" i="3" s="1"/>
  <c r="M108" i="3" a="1"/>
  <c r="M108" i="3" s="1"/>
  <c r="AF108" i="3"/>
  <c r="AQ108" i="3"/>
  <c r="AS108" i="3"/>
  <c r="AT108" i="3"/>
  <c r="AX108" i="3"/>
  <c r="AA138" i="3"/>
  <c r="AL138" i="3"/>
  <c r="H138" i="3"/>
  <c r="R138" i="3"/>
  <c r="AB138" i="3"/>
  <c r="AM138" i="3"/>
  <c r="AX138" i="3"/>
  <c r="I138" i="3" a="1"/>
  <c r="I138" i="3" s="1"/>
  <c r="S138" i="3" a="1"/>
  <c r="S138" i="3" s="1"/>
  <c r="AC138" i="3"/>
  <c r="AN138" i="3"/>
  <c r="J138" i="3"/>
  <c r="T138" i="3"/>
  <c r="AO138" i="3"/>
  <c r="K138" i="3"/>
  <c r="U138" i="3"/>
  <c r="AP138" i="3" a="1"/>
  <c r="AP138" i="3" s="1"/>
  <c r="L138" i="3"/>
  <c r="V138" i="3" a="1"/>
  <c r="V138" i="3" s="1"/>
  <c r="M138" i="3" a="1"/>
  <c r="M138" i="3" s="1"/>
  <c r="AF138" i="3"/>
  <c r="AQ138" i="3"/>
  <c r="W138" i="3"/>
  <c r="AG138" i="3"/>
  <c r="AR138" i="3"/>
  <c r="N138" i="3"/>
  <c r="X138" i="3" a="1"/>
  <c r="X138" i="3" s="1"/>
  <c r="AH138" i="3"/>
  <c r="AS138" i="3"/>
  <c r="O138" i="3" a="1"/>
  <c r="O138" i="3" s="1"/>
  <c r="AI138" i="3"/>
  <c r="AT138" i="3"/>
  <c r="F138" i="3"/>
  <c r="P138" i="3"/>
  <c r="Y138" i="3"/>
  <c r="AJ138" i="3"/>
  <c r="AU138" i="3"/>
  <c r="G138" i="3" a="1"/>
  <c r="G138" i="3" s="1"/>
  <c r="Q138" i="3" a="1"/>
  <c r="Q138" i="3" s="1"/>
  <c r="Z138" i="3" a="1"/>
  <c r="Z138" i="3" s="1"/>
  <c r="AK138" i="3"/>
  <c r="AV138" i="3"/>
  <c r="J162" i="3"/>
  <c r="U162" i="3"/>
  <c r="K162" i="3"/>
  <c r="V162" i="3" a="1"/>
  <c r="V162" i="3" s="1"/>
  <c r="AF162" i="3"/>
  <c r="AQ162" i="3"/>
  <c r="L162" i="3"/>
  <c r="AG162" i="3"/>
  <c r="AR162" i="3"/>
  <c r="M162" i="3" a="1"/>
  <c r="M162" i="3" s="1"/>
  <c r="W162" i="3"/>
  <c r="AH162" i="3"/>
  <c r="AS162" i="3"/>
  <c r="N162" i="3"/>
  <c r="X162" i="3" a="1"/>
  <c r="X162" i="3" s="1"/>
  <c r="AI162" i="3"/>
  <c r="AT162" i="3"/>
  <c r="O162" i="3" a="1"/>
  <c r="O162" i="3" s="1"/>
  <c r="AJ162" i="3"/>
  <c r="AU162" i="3"/>
  <c r="P162" i="3"/>
  <c r="Y162" i="3"/>
  <c r="AK162" i="3"/>
  <c r="AV162" i="3"/>
  <c r="F162" i="3"/>
  <c r="Q162" i="3" a="1"/>
  <c r="Q162" i="3" s="1"/>
  <c r="Z162" i="3" a="1"/>
  <c r="Z162" i="3" s="1"/>
  <c r="AL162" i="3"/>
  <c r="G162" i="3" a="1"/>
  <c r="G162" i="3" s="1"/>
  <c r="AA162" i="3"/>
  <c r="AM162" i="3"/>
  <c r="AX162" i="3"/>
  <c r="R162" i="3"/>
  <c r="AB162" i="3"/>
  <c r="AN162" i="3"/>
  <c r="H162" i="3"/>
  <c r="S162" i="3" a="1"/>
  <c r="S162" i="3" s="1"/>
  <c r="AC162" i="3"/>
  <c r="AO162" i="3"/>
  <c r="I162" i="3" a="1"/>
  <c r="I162" i="3" s="1"/>
  <c r="T162" i="3"/>
  <c r="AP162" i="3" a="1"/>
  <c r="AP162" i="3" s="1"/>
  <c r="C216" i="3" a="1"/>
  <c r="C216" i="3" s="1"/>
  <c r="L216" i="3"/>
  <c r="V216" i="3" a="1"/>
  <c r="V216" i="3" s="1"/>
  <c r="AF216" i="3"/>
  <c r="AQ216" i="3"/>
  <c r="M216" i="3" a="1"/>
  <c r="M216" i="3" s="1"/>
  <c r="AG216" i="3"/>
  <c r="AR216" i="3"/>
  <c r="N216" i="3"/>
  <c r="W216" i="3"/>
  <c r="AH216" i="3"/>
  <c r="AS216" i="3"/>
  <c r="O216" i="3" a="1"/>
  <c r="O216" i="3" s="1"/>
  <c r="X216" i="3" a="1"/>
  <c r="X216" i="3" s="1"/>
  <c r="AI216" i="3"/>
  <c r="AT216" i="3"/>
  <c r="P216" i="3"/>
  <c r="Y216" i="3"/>
  <c r="AJ216" i="3"/>
  <c r="AU216" i="3"/>
  <c r="F216" i="3"/>
  <c r="Q216" i="3" a="1"/>
  <c r="Q216" i="3" s="1"/>
  <c r="Z216" i="3" a="1"/>
  <c r="Z216" i="3" s="1"/>
  <c r="AK216" i="3"/>
  <c r="G216" i="3" a="1"/>
  <c r="G216" i="3" s="1"/>
  <c r="AL216" i="3"/>
  <c r="H216" i="3"/>
  <c r="R216" i="3"/>
  <c r="AA216" i="3"/>
  <c r="AM216" i="3"/>
  <c r="I216" i="3" a="1"/>
  <c r="I216" i="3" s="1"/>
  <c r="S216" i="3" a="1"/>
  <c r="S216" i="3" s="1"/>
  <c r="AB216" i="3"/>
  <c r="AN216" i="3"/>
  <c r="AC216" i="3"/>
  <c r="AO216" i="3"/>
  <c r="J216" i="3"/>
  <c r="T216" i="3"/>
  <c r="AP216" i="3" a="1"/>
  <c r="AP216" i="3" s="1"/>
  <c r="K216" i="3"/>
  <c r="U216" i="3"/>
  <c r="F202" i="3"/>
  <c r="Y202" i="3"/>
  <c r="AJ202" i="3"/>
  <c r="G202" i="3" a="1"/>
  <c r="G202" i="3" s="1"/>
  <c r="P202" i="3"/>
  <c r="Z202" i="3" a="1"/>
  <c r="Z202" i="3" s="1"/>
  <c r="AK202" i="3"/>
  <c r="Q202" i="3" a="1"/>
  <c r="Q202" i="3" s="1"/>
  <c r="AL202" i="3"/>
  <c r="H202" i="3"/>
  <c r="R202" i="3"/>
  <c r="AA202" i="3"/>
  <c r="AM202" i="3"/>
  <c r="I202" i="3" a="1"/>
  <c r="I202" i="3" s="1"/>
  <c r="S202" i="3" a="1"/>
  <c r="S202" i="3" s="1"/>
  <c r="AB202" i="3"/>
  <c r="AN202" i="3"/>
  <c r="AC202" i="3"/>
  <c r="AO202" i="3"/>
  <c r="J202" i="3"/>
  <c r="T202" i="3"/>
  <c r="AP202" i="3" a="1"/>
  <c r="AP202" i="3" s="1"/>
  <c r="K202" i="3"/>
  <c r="U202" i="3"/>
  <c r="AQ202" i="3"/>
  <c r="L202" i="3"/>
  <c r="V202" i="3" a="1"/>
  <c r="V202" i="3" s="1"/>
  <c r="AF202" i="3"/>
  <c r="AR202" i="3"/>
  <c r="M202" i="3" a="1"/>
  <c r="M202" i="3" s="1"/>
  <c r="W202" i="3"/>
  <c r="AG202" i="3"/>
  <c r="AS202" i="3"/>
  <c r="N202" i="3"/>
  <c r="X202" i="3" a="1"/>
  <c r="X202" i="3" s="1"/>
  <c r="AH202" i="3"/>
  <c r="AT202" i="3"/>
  <c r="O202" i="3" a="1"/>
  <c r="O202" i="3" s="1"/>
  <c r="AI202" i="3"/>
  <c r="AU202" i="3"/>
  <c r="L695" i="3"/>
  <c r="T695" i="3"/>
  <c r="AC695" i="3"/>
  <c r="AN695" i="3"/>
  <c r="V695" i="3" a="1"/>
  <c r="V695" i="3" s="1"/>
  <c r="AP695" i="3" a="1"/>
  <c r="AP695" i="3" s="1"/>
  <c r="N695" i="3"/>
  <c r="F695" i="3"/>
  <c r="O695" i="3" a="1"/>
  <c r="O695" i="3" s="1"/>
  <c r="W695" i="3"/>
  <c r="AF695" i="3"/>
  <c r="AQ695" i="3"/>
  <c r="G695" i="3" a="1"/>
  <c r="G695" i="3" s="1"/>
  <c r="X695" i="3" a="1"/>
  <c r="X695" i="3" s="1"/>
  <c r="AG695" i="3"/>
  <c r="AR695" i="3"/>
  <c r="R695" i="3"/>
  <c r="AK695" i="3"/>
  <c r="U695" i="3"/>
  <c r="AO695" i="3"/>
  <c r="AS695" i="3"/>
  <c r="H695" i="3"/>
  <c r="Y695" i="3"/>
  <c r="AT695" i="3"/>
  <c r="I695" i="3" a="1"/>
  <c r="I695" i="3" s="1"/>
  <c r="Z695" i="3" a="1"/>
  <c r="Z695" i="3" s="1"/>
  <c r="AU695" i="3"/>
  <c r="J695" i="3"/>
  <c r="AA695" i="3"/>
  <c r="K695" i="3"/>
  <c r="AB695" i="3"/>
  <c r="M695" i="3" a="1"/>
  <c r="M695" i="3" s="1"/>
  <c r="P695" i="3"/>
  <c r="AH695" i="3"/>
  <c r="Q695" i="3" a="1"/>
  <c r="Q695" i="3" s="1"/>
  <c r="AI695" i="3"/>
  <c r="AJ695" i="3"/>
  <c r="S695" i="3" a="1"/>
  <c r="S695" i="3" s="1"/>
  <c r="AL695" i="3"/>
  <c r="AM695" i="3"/>
  <c r="M690" i="3" a="1"/>
  <c r="M690" i="3" s="1"/>
  <c r="U690" i="3"/>
  <c r="AO690" i="3"/>
  <c r="V690" i="3" a="1"/>
  <c r="V690" i="3" s="1"/>
  <c r="AP690" i="3" a="1"/>
  <c r="AP690" i="3" s="1"/>
  <c r="N690" i="3"/>
  <c r="F690" i="3"/>
  <c r="O690" i="3" a="1"/>
  <c r="O690" i="3" s="1"/>
  <c r="W690" i="3"/>
  <c r="AF690" i="3"/>
  <c r="AQ690" i="3"/>
  <c r="G690" i="3" a="1"/>
  <c r="G690" i="3" s="1"/>
  <c r="X690" i="3" a="1"/>
  <c r="X690" i="3" s="1"/>
  <c r="AG690" i="3"/>
  <c r="AR690" i="3"/>
  <c r="P690" i="3"/>
  <c r="AH690" i="3"/>
  <c r="AS690" i="3"/>
  <c r="I690" i="3" a="1"/>
  <c r="I690" i="3" s="1"/>
  <c r="Z690" i="3" a="1"/>
  <c r="Z690" i="3" s="1"/>
  <c r="AJ690" i="3"/>
  <c r="AU690" i="3"/>
  <c r="J690" i="3"/>
  <c r="S690" i="3" a="1"/>
  <c r="S690" i="3" s="1"/>
  <c r="AA690" i="3"/>
  <c r="AL690" i="3"/>
  <c r="K690" i="3"/>
  <c r="AB690" i="3"/>
  <c r="AM690" i="3"/>
  <c r="AC690" i="3"/>
  <c r="AI690" i="3"/>
  <c r="AK690" i="3"/>
  <c r="AN690" i="3"/>
  <c r="H690" i="3"/>
  <c r="AT690" i="3"/>
  <c r="L690" i="3"/>
  <c r="Q690" i="3" a="1"/>
  <c r="Q690" i="3" s="1"/>
  <c r="R690" i="3"/>
  <c r="T690" i="3"/>
  <c r="Y690" i="3"/>
  <c r="V685" i="3" a="1"/>
  <c r="V685" i="3" s="1"/>
  <c r="AP685" i="3" a="1"/>
  <c r="AP685" i="3" s="1"/>
  <c r="N685" i="3"/>
  <c r="F685" i="3"/>
  <c r="O685" i="3" a="1"/>
  <c r="O685" i="3" s="1"/>
  <c r="W685" i="3"/>
  <c r="AF685" i="3"/>
  <c r="AQ685" i="3"/>
  <c r="G685" i="3" a="1"/>
  <c r="G685" i="3" s="1"/>
  <c r="X685" i="3" a="1"/>
  <c r="X685" i="3" s="1"/>
  <c r="AG685" i="3"/>
  <c r="AR685" i="3"/>
  <c r="P685" i="3"/>
  <c r="AH685" i="3"/>
  <c r="AS685" i="3"/>
  <c r="H685" i="3"/>
  <c r="Q685" i="3" a="1"/>
  <c r="Q685" i="3" s="1"/>
  <c r="Y685" i="3"/>
  <c r="AI685" i="3"/>
  <c r="AT685" i="3"/>
  <c r="R685" i="3"/>
  <c r="AK685" i="3"/>
  <c r="J685" i="3"/>
  <c r="S685" i="3" a="1"/>
  <c r="S685" i="3" s="1"/>
  <c r="AA685" i="3"/>
  <c r="AL685" i="3"/>
  <c r="K685" i="3"/>
  <c r="AB685" i="3"/>
  <c r="AM685" i="3"/>
  <c r="L685" i="3"/>
  <c r="T685" i="3"/>
  <c r="AC685" i="3"/>
  <c r="AN685" i="3"/>
  <c r="Z685" i="3" a="1"/>
  <c r="Z685" i="3" s="1"/>
  <c r="AJ685" i="3"/>
  <c r="AO685" i="3"/>
  <c r="AU685" i="3"/>
  <c r="I685" i="3" a="1"/>
  <c r="I685" i="3" s="1"/>
  <c r="M685" i="3" a="1"/>
  <c r="M685" i="3" s="1"/>
  <c r="U685" i="3"/>
  <c r="G671" i="3" a="1"/>
  <c r="G671" i="3" s="1"/>
  <c r="X671" i="3" a="1"/>
  <c r="X671" i="3" s="1"/>
  <c r="AG671" i="3"/>
  <c r="AR671" i="3"/>
  <c r="P671" i="3"/>
  <c r="AH671" i="3"/>
  <c r="AS671" i="3"/>
  <c r="H671" i="3"/>
  <c r="Q671" i="3" a="1"/>
  <c r="Q671" i="3" s="1"/>
  <c r="Y671" i="3"/>
  <c r="AI671" i="3"/>
  <c r="AT671" i="3"/>
  <c r="I671" i="3" a="1"/>
  <c r="I671" i="3" s="1"/>
  <c r="Z671" i="3" a="1"/>
  <c r="Z671" i="3" s="1"/>
  <c r="AJ671" i="3"/>
  <c r="AU671" i="3"/>
  <c r="R671" i="3"/>
  <c r="AK671" i="3"/>
  <c r="J671" i="3"/>
  <c r="S671" i="3" a="1"/>
  <c r="S671" i="3" s="1"/>
  <c r="AA671" i="3"/>
  <c r="AL671" i="3"/>
  <c r="K671" i="3"/>
  <c r="AB671" i="3"/>
  <c r="AM671" i="3"/>
  <c r="M671" i="3" a="1"/>
  <c r="M671" i="3" s="1"/>
  <c r="U671" i="3"/>
  <c r="AO671" i="3"/>
  <c r="V671" i="3" a="1"/>
  <c r="V671" i="3" s="1"/>
  <c r="AP671" i="3" a="1"/>
  <c r="AP671" i="3" s="1"/>
  <c r="N671" i="3"/>
  <c r="O671" i="3" a="1"/>
  <c r="O671" i="3" s="1"/>
  <c r="T671" i="3"/>
  <c r="W671" i="3"/>
  <c r="AC671" i="3"/>
  <c r="AF671" i="3"/>
  <c r="AN671" i="3"/>
  <c r="F671" i="3"/>
  <c r="AQ671" i="3"/>
  <c r="L671" i="3"/>
  <c r="V661" i="3" a="1"/>
  <c r="V661" i="3" s="1"/>
  <c r="AP661" i="3" a="1"/>
  <c r="AP661" i="3" s="1"/>
  <c r="F661" i="3"/>
  <c r="O661" i="3" a="1"/>
  <c r="O661" i="3" s="1"/>
  <c r="W661" i="3"/>
  <c r="AF661" i="3"/>
  <c r="AQ661" i="3"/>
  <c r="G661" i="3" a="1"/>
  <c r="G661" i="3" s="1"/>
  <c r="X661" i="3" a="1"/>
  <c r="X661" i="3" s="1"/>
  <c r="AG661" i="3"/>
  <c r="AR661" i="3"/>
  <c r="H661" i="3"/>
  <c r="Q661" i="3" a="1"/>
  <c r="Q661" i="3" s="1"/>
  <c r="Y661" i="3"/>
  <c r="AI661" i="3"/>
  <c r="AT661" i="3"/>
  <c r="M661" i="3" a="1"/>
  <c r="M661" i="3" s="1"/>
  <c r="U661" i="3"/>
  <c r="AO661" i="3"/>
  <c r="L661" i="3"/>
  <c r="AA661" i="3"/>
  <c r="AU661" i="3"/>
  <c r="N661" i="3"/>
  <c r="AB661" i="3"/>
  <c r="P661" i="3"/>
  <c r="AC661" i="3"/>
  <c r="R661" i="3"/>
  <c r="AH661" i="3"/>
  <c r="S661" i="3" a="1"/>
  <c r="S661" i="3" s="1"/>
  <c r="AJ661" i="3"/>
  <c r="AK661" i="3"/>
  <c r="T661" i="3"/>
  <c r="AL661" i="3"/>
  <c r="I661" i="3" a="1"/>
  <c r="I661" i="3" s="1"/>
  <c r="AM661" i="3"/>
  <c r="AN661" i="3"/>
  <c r="K661" i="3"/>
  <c r="AS661" i="3"/>
  <c r="J661" i="3"/>
  <c r="Z661" i="3" a="1"/>
  <c r="Z661" i="3" s="1"/>
  <c r="E653" i="3" a="1"/>
  <c r="E653" i="3" s="1"/>
  <c r="E633" i="3" a="1"/>
  <c r="E633" i="3" s="1"/>
  <c r="I633" i="3" a="1"/>
  <c r="I633" i="3" s="1"/>
  <c r="Z633" i="3" a="1"/>
  <c r="Z633" i="3" s="1"/>
  <c r="AJ633" i="3"/>
  <c r="AU633" i="3"/>
  <c r="R633" i="3"/>
  <c r="AK633" i="3"/>
  <c r="J633" i="3"/>
  <c r="S633" i="3" a="1"/>
  <c r="S633" i="3" s="1"/>
  <c r="AA633" i="3"/>
  <c r="AL633" i="3"/>
  <c r="K633" i="3"/>
  <c r="AB633" i="3"/>
  <c r="AM633" i="3"/>
  <c r="L633" i="3"/>
  <c r="T633" i="3"/>
  <c r="AC633" i="3"/>
  <c r="AN633" i="3"/>
  <c r="M633" i="3" a="1"/>
  <c r="M633" i="3" s="1"/>
  <c r="U633" i="3"/>
  <c r="AO633" i="3"/>
  <c r="V633" i="3" a="1"/>
  <c r="V633" i="3" s="1"/>
  <c r="AP633" i="3" a="1"/>
  <c r="AP633" i="3" s="1"/>
  <c r="N633" i="3"/>
  <c r="F633" i="3"/>
  <c r="O633" i="3" a="1"/>
  <c r="O633" i="3" s="1"/>
  <c r="W633" i="3"/>
  <c r="AF633" i="3"/>
  <c r="AQ633" i="3"/>
  <c r="G633" i="3" a="1"/>
  <c r="G633" i="3" s="1"/>
  <c r="X633" i="3" a="1"/>
  <c r="X633" i="3" s="1"/>
  <c r="AG633" i="3"/>
  <c r="AR633" i="3"/>
  <c r="P633" i="3"/>
  <c r="AH633" i="3"/>
  <c r="AS633" i="3"/>
  <c r="H633" i="3"/>
  <c r="Q633" i="3" a="1"/>
  <c r="Q633" i="3" s="1"/>
  <c r="Y633" i="3"/>
  <c r="AI633" i="3"/>
  <c r="AT633" i="3"/>
  <c r="L609" i="3"/>
  <c r="T609" i="3"/>
  <c r="AC609" i="3"/>
  <c r="AN609" i="3"/>
  <c r="V609" i="3" a="1"/>
  <c r="V609" i="3" s="1"/>
  <c r="AP609" i="3" a="1"/>
  <c r="AP609" i="3" s="1"/>
  <c r="N609" i="3"/>
  <c r="F609" i="3"/>
  <c r="O609" i="3" a="1"/>
  <c r="O609" i="3" s="1"/>
  <c r="W609" i="3"/>
  <c r="AF609" i="3"/>
  <c r="AQ609" i="3"/>
  <c r="P609" i="3"/>
  <c r="AH609" i="3"/>
  <c r="AS609" i="3"/>
  <c r="R609" i="3"/>
  <c r="AK609" i="3"/>
  <c r="K609" i="3"/>
  <c r="AB609" i="3"/>
  <c r="AM609" i="3"/>
  <c r="X609" i="3" a="1"/>
  <c r="X609" i="3" s="1"/>
  <c r="AU609" i="3"/>
  <c r="Y609" i="3"/>
  <c r="G609" i="3" a="1"/>
  <c r="G609" i="3" s="1"/>
  <c r="Z609" i="3" a="1"/>
  <c r="Z609" i="3" s="1"/>
  <c r="H609" i="3"/>
  <c r="AA609" i="3"/>
  <c r="I609" i="3" a="1"/>
  <c r="I609" i="3" s="1"/>
  <c r="J609" i="3"/>
  <c r="AG609" i="3"/>
  <c r="M609" i="3" a="1"/>
  <c r="M609" i="3" s="1"/>
  <c r="AI609" i="3"/>
  <c r="AJ609" i="3"/>
  <c r="Q609" i="3" a="1"/>
  <c r="Q609" i="3" s="1"/>
  <c r="AL609" i="3"/>
  <c r="AO609" i="3"/>
  <c r="U609" i="3"/>
  <c r="AT609" i="3"/>
  <c r="S609" i="3" a="1"/>
  <c r="S609" i="3" s="1"/>
  <c r="AR609" i="3"/>
  <c r="E605" i="3" a="1"/>
  <c r="E605" i="3" s="1"/>
  <c r="G597" i="3" a="1"/>
  <c r="G597" i="3" s="1"/>
  <c r="AA597" i="3"/>
  <c r="AM597" i="3"/>
  <c r="R597" i="3"/>
  <c r="AB597" i="3"/>
  <c r="AN597" i="3"/>
  <c r="H597" i="3"/>
  <c r="S597" i="3" a="1"/>
  <c r="S597" i="3" s="1"/>
  <c r="AC597" i="3"/>
  <c r="AO597" i="3"/>
  <c r="I597" i="3" a="1"/>
  <c r="I597" i="3" s="1"/>
  <c r="T597" i="3"/>
  <c r="AP597" i="3" a="1"/>
  <c r="AP597" i="3" s="1"/>
  <c r="J597" i="3"/>
  <c r="U597" i="3"/>
  <c r="K597" i="3"/>
  <c r="V597" i="3" a="1"/>
  <c r="V597" i="3" s="1"/>
  <c r="AF597" i="3"/>
  <c r="AQ597" i="3"/>
  <c r="L597" i="3"/>
  <c r="AG597" i="3"/>
  <c r="AR597" i="3"/>
  <c r="M597" i="3" a="1"/>
  <c r="M597" i="3" s="1"/>
  <c r="W597" i="3"/>
  <c r="AH597" i="3"/>
  <c r="AS597" i="3"/>
  <c r="O597" i="3" a="1"/>
  <c r="O597" i="3" s="1"/>
  <c r="AJ597" i="3"/>
  <c r="AU597" i="3"/>
  <c r="F597" i="3"/>
  <c r="Q597" i="3" a="1"/>
  <c r="Q597" i="3" s="1"/>
  <c r="Z597" i="3" a="1"/>
  <c r="Z597" i="3" s="1"/>
  <c r="AL597" i="3"/>
  <c r="N597" i="3"/>
  <c r="P597" i="3"/>
  <c r="X597" i="3" a="1"/>
  <c r="X597" i="3" s="1"/>
  <c r="Y597" i="3"/>
  <c r="AI597" i="3"/>
  <c r="AK597" i="3"/>
  <c r="AT597" i="3"/>
  <c r="D587" i="3" a="1"/>
  <c r="D587" i="3" s="1"/>
  <c r="N587" i="3"/>
  <c r="W587" i="3"/>
  <c r="AH587" i="3"/>
  <c r="AS587" i="3"/>
  <c r="O587" i="3" a="1"/>
  <c r="O587" i="3" s="1"/>
  <c r="X587" i="3" a="1"/>
  <c r="X587" i="3" s="1"/>
  <c r="AI587" i="3"/>
  <c r="AT587" i="3"/>
  <c r="AJ587" i="3"/>
  <c r="AU587" i="3"/>
  <c r="F587" i="3"/>
  <c r="P587" i="3"/>
  <c r="Y587" i="3"/>
  <c r="AK587" i="3"/>
  <c r="G587" i="3" a="1"/>
  <c r="G587" i="3" s="1"/>
  <c r="Q587" i="3" a="1"/>
  <c r="Q587" i="3" s="1"/>
  <c r="Z587" i="3" a="1"/>
  <c r="Z587" i="3" s="1"/>
  <c r="AL587" i="3"/>
  <c r="AA587" i="3"/>
  <c r="AM587" i="3"/>
  <c r="H587" i="3"/>
  <c r="R587" i="3"/>
  <c r="AB587" i="3"/>
  <c r="AN587" i="3"/>
  <c r="I587" i="3" a="1"/>
  <c r="I587" i="3" s="1"/>
  <c r="S587" i="3" a="1"/>
  <c r="S587" i="3" s="1"/>
  <c r="AC587" i="3"/>
  <c r="AO587" i="3"/>
  <c r="K587" i="3"/>
  <c r="U587" i="3"/>
  <c r="M587" i="3" a="1"/>
  <c r="M587" i="3" s="1"/>
  <c r="AG587" i="3"/>
  <c r="AR587" i="3"/>
  <c r="J587" i="3"/>
  <c r="L587" i="3"/>
  <c r="T587" i="3"/>
  <c r="V587" i="3" a="1"/>
  <c r="V587" i="3" s="1"/>
  <c r="AF587" i="3"/>
  <c r="AQ587" i="3"/>
  <c r="AP587" i="3" a="1"/>
  <c r="AP587" i="3" s="1"/>
  <c r="E547" i="3" a="1"/>
  <c r="E547" i="3" s="1"/>
  <c r="Q533" i="3" a="1"/>
  <c r="Q533" i="3" s="1"/>
  <c r="Z533" i="3" a="1"/>
  <c r="Z533" i="3" s="1"/>
  <c r="AK533" i="3"/>
  <c r="H533" i="3"/>
  <c r="AL533" i="3"/>
  <c r="I533" i="3" a="1"/>
  <c r="I533" i="3" s="1"/>
  <c r="R533" i="3"/>
  <c r="AA533" i="3"/>
  <c r="AM533" i="3"/>
  <c r="S533" i="3" a="1"/>
  <c r="S533" i="3" s="1"/>
  <c r="AB533" i="3"/>
  <c r="AN533" i="3"/>
  <c r="J533" i="3"/>
  <c r="AC533" i="3"/>
  <c r="AO533" i="3"/>
  <c r="K533" i="3"/>
  <c r="T533" i="3"/>
  <c r="AP533" i="3" a="1"/>
  <c r="AP533" i="3" s="1"/>
  <c r="L533" i="3"/>
  <c r="U533" i="3"/>
  <c r="AQ533" i="3"/>
  <c r="M533" i="3" a="1"/>
  <c r="M533" i="3" s="1"/>
  <c r="V533" i="3" a="1"/>
  <c r="V533" i="3" s="1"/>
  <c r="AF533" i="3"/>
  <c r="AR533" i="3"/>
  <c r="O533" i="3" a="1"/>
  <c r="O533" i="3" s="1"/>
  <c r="X533" i="3" a="1"/>
  <c r="X533" i="3" s="1"/>
  <c r="AH533" i="3"/>
  <c r="AT533" i="3"/>
  <c r="G533" i="3" a="1"/>
  <c r="G533" i="3" s="1"/>
  <c r="P533" i="3"/>
  <c r="Y533" i="3"/>
  <c r="AJ533" i="3"/>
  <c r="F533" i="3"/>
  <c r="N533" i="3"/>
  <c r="W533" i="3"/>
  <c r="AG533" i="3"/>
  <c r="AI533" i="3"/>
  <c r="AU533" i="3"/>
  <c r="AS533" i="3"/>
  <c r="C528" i="3" a="1"/>
  <c r="C528" i="3" s="1"/>
  <c r="J528" i="3"/>
  <c r="U528" i="3"/>
  <c r="K528" i="3"/>
  <c r="V528" i="3" a="1"/>
  <c r="V528" i="3" s="1"/>
  <c r="AF528" i="3"/>
  <c r="AQ528" i="3"/>
  <c r="L528" i="3"/>
  <c r="AG528" i="3"/>
  <c r="AR528" i="3"/>
  <c r="M528" i="3" a="1"/>
  <c r="M528" i="3" s="1"/>
  <c r="W528" i="3"/>
  <c r="AH528" i="3"/>
  <c r="AS528" i="3"/>
  <c r="N528" i="3"/>
  <c r="X528" i="3" a="1"/>
  <c r="X528" i="3" s="1"/>
  <c r="AI528" i="3"/>
  <c r="AT528" i="3"/>
  <c r="O528" i="3" a="1"/>
  <c r="O528" i="3" s="1"/>
  <c r="Y528" i="3"/>
  <c r="AJ528" i="3"/>
  <c r="AU528" i="3"/>
  <c r="Z528" i="3" a="1"/>
  <c r="Z528" i="3" s="1"/>
  <c r="AK528" i="3"/>
  <c r="F528" i="3"/>
  <c r="P528" i="3"/>
  <c r="AL528" i="3"/>
  <c r="G528" i="3" a="1"/>
  <c r="G528" i="3" s="1"/>
  <c r="Q528" i="3" a="1"/>
  <c r="Q528" i="3" s="1"/>
  <c r="AA528" i="3"/>
  <c r="AM528" i="3"/>
  <c r="H528" i="3"/>
  <c r="R528" i="3"/>
  <c r="AB528" i="3"/>
  <c r="AN528" i="3"/>
  <c r="I528" i="3" a="1"/>
  <c r="I528" i="3" s="1"/>
  <c r="S528" i="3" a="1"/>
  <c r="S528" i="3" s="1"/>
  <c r="AC528" i="3"/>
  <c r="AO528" i="3"/>
  <c r="T528" i="3"/>
  <c r="AP528" i="3" a="1"/>
  <c r="AP528" i="3" s="1"/>
  <c r="C514" i="3" a="1"/>
  <c r="C514" i="3" s="1"/>
  <c r="O514" i="3" a="1"/>
  <c r="O514" i="3" s="1"/>
  <c r="X514" i="3" a="1"/>
  <c r="X514" i="3" s="1"/>
  <c r="AI514" i="3"/>
  <c r="AT514" i="3"/>
  <c r="P514" i="3"/>
  <c r="Y514" i="3"/>
  <c r="AJ514" i="3"/>
  <c r="AU514" i="3"/>
  <c r="F514" i="3"/>
  <c r="Q514" i="3" a="1"/>
  <c r="Q514" i="3" s="1"/>
  <c r="Z514" i="3" a="1"/>
  <c r="Z514" i="3" s="1"/>
  <c r="AK514" i="3"/>
  <c r="G514" i="3" a="1"/>
  <c r="G514" i="3" s="1"/>
  <c r="AA514" i="3"/>
  <c r="AL514" i="3"/>
  <c r="H514" i="3"/>
  <c r="R514" i="3"/>
  <c r="AB514" i="3"/>
  <c r="AM514" i="3"/>
  <c r="I514" i="3" a="1"/>
  <c r="I514" i="3" s="1"/>
  <c r="S514" i="3" a="1"/>
  <c r="S514" i="3" s="1"/>
  <c r="AC514" i="3"/>
  <c r="AN514" i="3"/>
  <c r="J514" i="3"/>
  <c r="AO514" i="3"/>
  <c r="K514" i="3"/>
  <c r="T514" i="3"/>
  <c r="AP514" i="3" a="1"/>
  <c r="AP514" i="3" s="1"/>
  <c r="L514" i="3"/>
  <c r="U514" i="3"/>
  <c r="M514" i="3" a="1"/>
  <c r="M514" i="3" s="1"/>
  <c r="V514" i="3" a="1"/>
  <c r="V514" i="3" s="1"/>
  <c r="AF514" i="3"/>
  <c r="AQ514" i="3"/>
  <c r="AG514" i="3"/>
  <c r="AR514" i="3"/>
  <c r="N514" i="3"/>
  <c r="W514" i="3"/>
  <c r="AH514" i="3"/>
  <c r="AS514" i="3"/>
  <c r="M505" i="3" a="1"/>
  <c r="M505" i="3" s="1"/>
  <c r="V505" i="3" a="1"/>
  <c r="V505" i="3" s="1"/>
  <c r="AH505" i="3"/>
  <c r="AT505" i="3"/>
  <c r="N505" i="3"/>
  <c r="W505" i="3"/>
  <c r="AI505" i="3"/>
  <c r="AU505" i="3"/>
  <c r="O505" i="3" a="1"/>
  <c r="O505" i="3" s="1"/>
  <c r="X505" i="3" a="1"/>
  <c r="X505" i="3" s="1"/>
  <c r="AJ505" i="3"/>
  <c r="Y505" i="3"/>
  <c r="AK505" i="3"/>
  <c r="P505" i="3"/>
  <c r="Z505" i="3" a="1"/>
  <c r="Z505" i="3" s="1"/>
  <c r="AL505" i="3"/>
  <c r="F505" i="3"/>
  <c r="Q505" i="3" a="1"/>
  <c r="Q505" i="3" s="1"/>
  <c r="AA505" i="3"/>
  <c r="AM505" i="3"/>
  <c r="G505" i="3" a="1"/>
  <c r="G505" i="3" s="1"/>
  <c r="AB505" i="3"/>
  <c r="AN505" i="3"/>
  <c r="H505" i="3"/>
  <c r="R505" i="3"/>
  <c r="AC505" i="3"/>
  <c r="AO505" i="3"/>
  <c r="I505" i="3" a="1"/>
  <c r="I505" i="3" s="1"/>
  <c r="S505" i="3" a="1"/>
  <c r="S505" i="3" s="1"/>
  <c r="AP505" i="3" a="1"/>
  <c r="AP505" i="3" s="1"/>
  <c r="J505" i="3"/>
  <c r="AQ505" i="3"/>
  <c r="K505" i="3"/>
  <c r="T505" i="3"/>
  <c r="AF505" i="3"/>
  <c r="AR505" i="3"/>
  <c r="L505" i="3"/>
  <c r="U505" i="3"/>
  <c r="AG505" i="3"/>
  <c r="AS505" i="3"/>
  <c r="N500" i="3"/>
  <c r="X500" i="3" a="1"/>
  <c r="X500" i="3" s="1"/>
  <c r="AG500" i="3"/>
  <c r="AS500" i="3"/>
  <c r="F500" i="3"/>
  <c r="O500" i="3" a="1"/>
  <c r="O500" i="3" s="1"/>
  <c r="AH500" i="3"/>
  <c r="AT500" i="3"/>
  <c r="G500" i="3" a="1"/>
  <c r="G500" i="3" s="1"/>
  <c r="Y500" i="3"/>
  <c r="AI500" i="3"/>
  <c r="AU500" i="3"/>
  <c r="P500" i="3"/>
  <c r="Z500" i="3" a="1"/>
  <c r="Z500" i="3" s="1"/>
  <c r="AJ500" i="3"/>
  <c r="H500" i="3"/>
  <c r="Q500" i="3" a="1"/>
  <c r="Q500" i="3" s="1"/>
  <c r="AK500" i="3"/>
  <c r="I500" i="3" a="1"/>
  <c r="I500" i="3" s="1"/>
  <c r="AA500" i="3"/>
  <c r="AL500" i="3"/>
  <c r="R500" i="3"/>
  <c r="AB500" i="3"/>
  <c r="AM500" i="3"/>
  <c r="J500" i="3"/>
  <c r="S500" i="3" a="1"/>
  <c r="S500" i="3" s="1"/>
  <c r="AC500" i="3"/>
  <c r="AN500" i="3"/>
  <c r="L500" i="3"/>
  <c r="U500" i="3"/>
  <c r="AP500" i="3" a="1"/>
  <c r="AP500" i="3" s="1"/>
  <c r="W500" i="3"/>
  <c r="AF500" i="3"/>
  <c r="AR500" i="3"/>
  <c r="AQ500" i="3"/>
  <c r="K500" i="3"/>
  <c r="M500" i="3" a="1"/>
  <c r="M500" i="3" s="1"/>
  <c r="T500" i="3"/>
  <c r="V500" i="3" a="1"/>
  <c r="V500" i="3" s="1"/>
  <c r="AO500" i="3"/>
  <c r="I481" i="3" a="1"/>
  <c r="I481" i="3" s="1"/>
  <c r="S481" i="3" a="1"/>
  <c r="S481" i="3" s="1"/>
  <c r="AO481" i="3"/>
  <c r="J481" i="3"/>
  <c r="AP481" i="3" a="1"/>
  <c r="AP481" i="3" s="1"/>
  <c r="K481" i="3"/>
  <c r="T481" i="3"/>
  <c r="AQ481" i="3"/>
  <c r="L481" i="3"/>
  <c r="U481" i="3"/>
  <c r="AF481" i="3"/>
  <c r="AR481" i="3"/>
  <c r="M481" i="3" a="1"/>
  <c r="M481" i="3" s="1"/>
  <c r="V481" i="3" a="1"/>
  <c r="V481" i="3" s="1"/>
  <c r="AG481" i="3"/>
  <c r="AS481" i="3"/>
  <c r="W481" i="3"/>
  <c r="AH481" i="3"/>
  <c r="AT481" i="3"/>
  <c r="N481" i="3"/>
  <c r="X481" i="3" a="1"/>
  <c r="X481" i="3" s="1"/>
  <c r="AI481" i="3"/>
  <c r="AU481" i="3"/>
  <c r="O481" i="3" a="1"/>
  <c r="O481" i="3" s="1"/>
  <c r="Y481" i="3"/>
  <c r="AJ481" i="3"/>
  <c r="P481" i="3"/>
  <c r="Z481" i="3" a="1"/>
  <c r="Z481" i="3" s="1"/>
  <c r="AK481" i="3"/>
  <c r="F481" i="3"/>
  <c r="Q481" i="3" a="1"/>
  <c r="Q481" i="3" s="1"/>
  <c r="AA481" i="3"/>
  <c r="AL481" i="3"/>
  <c r="G481" i="3" a="1"/>
  <c r="G481" i="3" s="1"/>
  <c r="AB481" i="3"/>
  <c r="AM481" i="3"/>
  <c r="H481" i="3"/>
  <c r="R481" i="3"/>
  <c r="AC481" i="3"/>
  <c r="AN481" i="3"/>
  <c r="C444" i="3" a="1"/>
  <c r="C444" i="3" s="1"/>
  <c r="N444" i="3"/>
  <c r="W444" i="3"/>
  <c r="AH444" i="3"/>
  <c r="AS444" i="3"/>
  <c r="O444" i="3" a="1"/>
  <c r="O444" i="3" s="1"/>
  <c r="X444" i="3" a="1"/>
  <c r="X444" i="3" s="1"/>
  <c r="AI444" i="3"/>
  <c r="AT444" i="3"/>
  <c r="AJ444" i="3"/>
  <c r="AU444" i="3"/>
  <c r="F444" i="3"/>
  <c r="P444" i="3"/>
  <c r="Y444" i="3"/>
  <c r="AK444" i="3"/>
  <c r="G444" i="3" a="1"/>
  <c r="G444" i="3" s="1"/>
  <c r="Q444" i="3" a="1"/>
  <c r="Q444" i="3" s="1"/>
  <c r="Z444" i="3" a="1"/>
  <c r="Z444" i="3" s="1"/>
  <c r="AL444" i="3"/>
  <c r="R444" i="3"/>
  <c r="AA444" i="3"/>
  <c r="AM444" i="3"/>
  <c r="H444" i="3"/>
  <c r="S444" i="3" a="1"/>
  <c r="S444" i="3" s="1"/>
  <c r="AB444" i="3"/>
  <c r="AN444" i="3"/>
  <c r="I444" i="3" a="1"/>
  <c r="I444" i="3" s="1"/>
  <c r="AC444" i="3"/>
  <c r="AO444" i="3"/>
  <c r="J444" i="3"/>
  <c r="T444" i="3"/>
  <c r="AP444" i="3" a="1"/>
  <c r="AP444" i="3" s="1"/>
  <c r="K444" i="3"/>
  <c r="U444" i="3"/>
  <c r="L444" i="3"/>
  <c r="V444" i="3" a="1"/>
  <c r="V444" i="3" s="1"/>
  <c r="AF444" i="3"/>
  <c r="AQ444" i="3"/>
  <c r="M444" i="3" a="1"/>
  <c r="M444" i="3" s="1"/>
  <c r="AG444" i="3"/>
  <c r="AR444" i="3"/>
  <c r="N439" i="3"/>
  <c r="X439" i="3" a="1"/>
  <c r="X439" i="3" s="1"/>
  <c r="AI439" i="3"/>
  <c r="AU439" i="3"/>
  <c r="O439" i="3" a="1"/>
  <c r="O439" i="3" s="1"/>
  <c r="AJ439" i="3"/>
  <c r="P439" i="3"/>
  <c r="Y439" i="3"/>
  <c r="AK439" i="3"/>
  <c r="F439" i="3"/>
  <c r="Q439" i="3" a="1"/>
  <c r="Q439" i="3" s="1"/>
  <c r="Z439" i="3" a="1"/>
  <c r="Z439" i="3" s="1"/>
  <c r="AL439" i="3"/>
  <c r="G439" i="3" a="1"/>
  <c r="G439" i="3" s="1"/>
  <c r="AA439" i="3"/>
  <c r="AM439" i="3"/>
  <c r="R439" i="3"/>
  <c r="AB439" i="3"/>
  <c r="AN439" i="3"/>
  <c r="H439" i="3"/>
  <c r="S439" i="3" a="1"/>
  <c r="S439" i="3" s="1"/>
  <c r="AC439" i="3"/>
  <c r="AO439" i="3"/>
  <c r="I439" i="3" a="1"/>
  <c r="I439" i="3" s="1"/>
  <c r="AP439" i="3" a="1"/>
  <c r="AP439" i="3" s="1"/>
  <c r="J439" i="3"/>
  <c r="T439" i="3"/>
  <c r="AQ439" i="3"/>
  <c r="K439" i="3"/>
  <c r="U439" i="3"/>
  <c r="AF439" i="3"/>
  <c r="AR439" i="3"/>
  <c r="L439" i="3"/>
  <c r="V439" i="3" a="1"/>
  <c r="V439" i="3" s="1"/>
  <c r="AG439" i="3"/>
  <c r="AS439" i="3"/>
  <c r="M439" i="3" a="1"/>
  <c r="M439" i="3" s="1"/>
  <c r="W439" i="3"/>
  <c r="AH439" i="3"/>
  <c r="AT439" i="3"/>
  <c r="N433" i="3"/>
  <c r="X433" i="3" a="1"/>
  <c r="X433" i="3" s="1"/>
  <c r="AI433" i="3"/>
  <c r="AU433" i="3"/>
  <c r="O433" i="3" a="1"/>
  <c r="O433" i="3" s="1"/>
  <c r="Y433" i="3"/>
  <c r="AJ433" i="3"/>
  <c r="Z433" i="3" a="1"/>
  <c r="Z433" i="3" s="1"/>
  <c r="AK433" i="3"/>
  <c r="F433" i="3"/>
  <c r="P433" i="3"/>
  <c r="AA433" i="3"/>
  <c r="AL433" i="3"/>
  <c r="G433" i="3" a="1"/>
  <c r="G433" i="3" s="1"/>
  <c r="Q433" i="3" a="1"/>
  <c r="Q433" i="3" s="1"/>
  <c r="AB433" i="3"/>
  <c r="AM433" i="3"/>
  <c r="H433" i="3"/>
  <c r="AC433" i="3"/>
  <c r="AN433" i="3"/>
  <c r="I433" i="3" a="1"/>
  <c r="I433" i="3" s="1"/>
  <c r="R433" i="3"/>
  <c r="AO433" i="3"/>
  <c r="K433" i="3"/>
  <c r="T433" i="3"/>
  <c r="AQ433" i="3"/>
  <c r="L433" i="3"/>
  <c r="U433" i="3"/>
  <c r="AF433" i="3"/>
  <c r="AR433" i="3"/>
  <c r="W433" i="3"/>
  <c r="AH433" i="3"/>
  <c r="AT433" i="3"/>
  <c r="M433" i="3" a="1"/>
  <c r="M433" i="3" s="1"/>
  <c r="S433" i="3" a="1"/>
  <c r="S433" i="3" s="1"/>
  <c r="V433" i="3" a="1"/>
  <c r="V433" i="3" s="1"/>
  <c r="AG433" i="3"/>
  <c r="AP433" i="3" a="1"/>
  <c r="AP433" i="3" s="1"/>
  <c r="AS433" i="3"/>
  <c r="J433" i="3"/>
  <c r="C428" i="3" a="1"/>
  <c r="C428" i="3" s="1"/>
  <c r="N428" i="3"/>
  <c r="W428" i="3"/>
  <c r="AF428" i="3"/>
  <c r="AQ428" i="3"/>
  <c r="F428" i="3"/>
  <c r="O428" i="3" a="1"/>
  <c r="O428" i="3" s="1"/>
  <c r="X428" i="3" a="1"/>
  <c r="X428" i="3" s="1"/>
  <c r="AG428" i="3"/>
  <c r="AR428" i="3"/>
  <c r="G428" i="3" a="1"/>
  <c r="G428" i="3" s="1"/>
  <c r="AH428" i="3"/>
  <c r="AS428" i="3"/>
  <c r="P428" i="3"/>
  <c r="Y428" i="3"/>
  <c r="AI428" i="3"/>
  <c r="AT428" i="3"/>
  <c r="H428" i="3"/>
  <c r="Q428" i="3" a="1"/>
  <c r="Q428" i="3" s="1"/>
  <c r="Z428" i="3" a="1"/>
  <c r="Z428" i="3" s="1"/>
  <c r="AJ428" i="3"/>
  <c r="AU428" i="3"/>
  <c r="I428" i="3" a="1"/>
  <c r="I428" i="3" s="1"/>
  <c r="R428" i="3"/>
  <c r="AK428" i="3"/>
  <c r="S428" i="3" a="1"/>
  <c r="S428" i="3" s="1"/>
  <c r="AA428" i="3"/>
  <c r="AL428" i="3"/>
  <c r="J428" i="3"/>
  <c r="AB428" i="3"/>
  <c r="AM428" i="3"/>
  <c r="K428" i="3"/>
  <c r="T428" i="3"/>
  <c r="AC428" i="3"/>
  <c r="AN428" i="3"/>
  <c r="L428" i="3"/>
  <c r="U428" i="3"/>
  <c r="AO428" i="3"/>
  <c r="M428" i="3" a="1"/>
  <c r="M428" i="3" s="1"/>
  <c r="V428" i="3" a="1"/>
  <c r="V428" i="3" s="1"/>
  <c r="AP428" i="3" a="1"/>
  <c r="AP428" i="3" s="1"/>
  <c r="M423" i="3" a="1"/>
  <c r="M423" i="3" s="1"/>
  <c r="X423" i="3" a="1"/>
  <c r="X423" i="3" s="1"/>
  <c r="AI423" i="3"/>
  <c r="AT423" i="3"/>
  <c r="N423" i="3"/>
  <c r="AJ423" i="3"/>
  <c r="AU423" i="3"/>
  <c r="O423" i="3" a="1"/>
  <c r="O423" i="3" s="1"/>
  <c r="Y423" i="3"/>
  <c r="AK423" i="3"/>
  <c r="P423" i="3"/>
  <c r="Z423" i="3" a="1"/>
  <c r="Z423" i="3" s="1"/>
  <c r="AL423" i="3"/>
  <c r="F423" i="3"/>
  <c r="Q423" i="3" a="1"/>
  <c r="Q423" i="3" s="1"/>
  <c r="AA423" i="3"/>
  <c r="AM423" i="3"/>
  <c r="G423" i="3" a="1"/>
  <c r="G423" i="3" s="1"/>
  <c r="R423" i="3"/>
  <c r="AB423" i="3"/>
  <c r="AN423" i="3"/>
  <c r="S423" i="3" a="1"/>
  <c r="S423" i="3" s="1"/>
  <c r="AC423" i="3"/>
  <c r="AO423" i="3"/>
  <c r="H423" i="3"/>
  <c r="T423" i="3"/>
  <c r="AP423" i="3" a="1"/>
  <c r="AP423" i="3" s="1"/>
  <c r="I423" i="3" a="1"/>
  <c r="I423" i="3" s="1"/>
  <c r="U423" i="3"/>
  <c r="J423" i="3"/>
  <c r="V423" i="3" a="1"/>
  <c r="V423" i="3" s="1"/>
  <c r="AF423" i="3"/>
  <c r="AQ423" i="3"/>
  <c r="K423" i="3"/>
  <c r="AG423" i="3"/>
  <c r="AR423" i="3"/>
  <c r="L423" i="3"/>
  <c r="W423" i="3"/>
  <c r="AH423" i="3"/>
  <c r="AS423" i="3"/>
  <c r="N413" i="3"/>
  <c r="W413" i="3"/>
  <c r="AF413" i="3"/>
  <c r="AQ413" i="3"/>
  <c r="F413" i="3"/>
  <c r="O413" i="3" a="1"/>
  <c r="O413" i="3" s="1"/>
  <c r="X413" i="3" a="1"/>
  <c r="X413" i="3" s="1"/>
  <c r="AG413" i="3"/>
  <c r="AR413" i="3"/>
  <c r="G413" i="3" a="1"/>
  <c r="G413" i="3" s="1"/>
  <c r="AH413" i="3"/>
  <c r="AS413" i="3"/>
  <c r="P413" i="3"/>
  <c r="Y413" i="3"/>
  <c r="AI413" i="3"/>
  <c r="AT413" i="3"/>
  <c r="H413" i="3"/>
  <c r="Q413" i="3" a="1"/>
  <c r="Q413" i="3" s="1"/>
  <c r="Z413" i="3" a="1"/>
  <c r="Z413" i="3" s="1"/>
  <c r="AJ413" i="3"/>
  <c r="AU413" i="3"/>
  <c r="I413" i="3" a="1"/>
  <c r="I413" i="3" s="1"/>
  <c r="AK413" i="3"/>
  <c r="R413" i="3"/>
  <c r="AA413" i="3"/>
  <c r="AL413" i="3"/>
  <c r="J413" i="3"/>
  <c r="S413" i="3" a="1"/>
  <c r="S413" i="3" s="1"/>
  <c r="AB413" i="3"/>
  <c r="AM413" i="3"/>
  <c r="K413" i="3"/>
  <c r="T413" i="3"/>
  <c r="AC413" i="3"/>
  <c r="AN413" i="3"/>
  <c r="L413" i="3"/>
  <c r="U413" i="3"/>
  <c r="AO413" i="3"/>
  <c r="M413" i="3" a="1"/>
  <c r="M413" i="3" s="1"/>
  <c r="V413" i="3" a="1"/>
  <c r="V413" i="3" s="1"/>
  <c r="AP413" i="3" a="1"/>
  <c r="AP413" i="3" s="1"/>
  <c r="G408" i="3" a="1"/>
  <c r="G408" i="3" s="1"/>
  <c r="Q408" i="3" a="1"/>
  <c r="Q408" i="3" s="1"/>
  <c r="AA408" i="3"/>
  <c r="AM408" i="3"/>
  <c r="R408" i="3"/>
  <c r="AB408" i="3"/>
  <c r="AN408" i="3"/>
  <c r="I408" i="3" a="1"/>
  <c r="I408" i="3" s="1"/>
  <c r="T408" i="3"/>
  <c r="AP408" i="3" a="1"/>
  <c r="AP408" i="3" s="1"/>
  <c r="U408" i="3"/>
  <c r="AQ408" i="3"/>
  <c r="J408" i="3"/>
  <c r="V408" i="3" a="1"/>
  <c r="V408" i="3" s="1"/>
  <c r="AF408" i="3"/>
  <c r="AR408" i="3"/>
  <c r="K408" i="3"/>
  <c r="W408" i="3"/>
  <c r="AG408" i="3"/>
  <c r="AS408" i="3"/>
  <c r="L408" i="3"/>
  <c r="X408" i="3" a="1"/>
  <c r="X408" i="3" s="1"/>
  <c r="AH408" i="3"/>
  <c r="AT408" i="3"/>
  <c r="N408" i="3"/>
  <c r="Y408" i="3"/>
  <c r="AJ408" i="3"/>
  <c r="F408" i="3"/>
  <c r="P408" i="3"/>
  <c r="AL408" i="3"/>
  <c r="M408" i="3" a="1"/>
  <c r="M408" i="3" s="1"/>
  <c r="O408" i="3" a="1"/>
  <c r="O408" i="3" s="1"/>
  <c r="S408" i="3" a="1"/>
  <c r="S408" i="3" s="1"/>
  <c r="Z408" i="3" a="1"/>
  <c r="Z408" i="3" s="1"/>
  <c r="AC408" i="3"/>
  <c r="AI408" i="3"/>
  <c r="AK408" i="3"/>
  <c r="AO408" i="3"/>
  <c r="AU408" i="3"/>
  <c r="H408" i="3"/>
  <c r="R403" i="3"/>
  <c r="AB403" i="3"/>
  <c r="AM403" i="3"/>
  <c r="J403" i="3"/>
  <c r="S403" i="3" a="1"/>
  <c r="S403" i="3" s="1"/>
  <c r="AC403" i="3"/>
  <c r="AN403" i="3"/>
  <c r="L403" i="3"/>
  <c r="U403" i="3"/>
  <c r="AP403" i="3" a="1"/>
  <c r="AP403" i="3" s="1"/>
  <c r="M403" i="3" a="1"/>
  <c r="M403" i="3" s="1"/>
  <c r="V403" i="3" a="1"/>
  <c r="V403" i="3" s="1"/>
  <c r="AF403" i="3"/>
  <c r="AQ403" i="3"/>
  <c r="N403" i="3"/>
  <c r="W403" i="3"/>
  <c r="AG403" i="3"/>
  <c r="AR403" i="3"/>
  <c r="O403" i="3" a="1"/>
  <c r="O403" i="3" s="1"/>
  <c r="X403" i="3" a="1"/>
  <c r="X403" i="3" s="1"/>
  <c r="AH403" i="3"/>
  <c r="AS403" i="3"/>
  <c r="F403" i="3"/>
  <c r="Y403" i="3"/>
  <c r="AI403" i="3"/>
  <c r="AT403" i="3"/>
  <c r="G403" i="3" a="1"/>
  <c r="G403" i="3" s="1"/>
  <c r="P403" i="3"/>
  <c r="Z403" i="3" a="1"/>
  <c r="Z403" i="3" s="1"/>
  <c r="AJ403" i="3"/>
  <c r="AU403" i="3"/>
  <c r="H403" i="3"/>
  <c r="Q403" i="3" a="1"/>
  <c r="Q403" i="3" s="1"/>
  <c r="AK403" i="3"/>
  <c r="I403" i="3" a="1"/>
  <c r="I403" i="3" s="1"/>
  <c r="AA403" i="3"/>
  <c r="AL403" i="3"/>
  <c r="K403" i="3"/>
  <c r="T403" i="3"/>
  <c r="AO403" i="3"/>
  <c r="X399" i="3" a="1"/>
  <c r="X399" i="3" s="1"/>
  <c r="AH399" i="3"/>
  <c r="AT399" i="3"/>
  <c r="N399" i="3"/>
  <c r="Y399" i="3"/>
  <c r="AI399" i="3"/>
  <c r="AU399" i="3"/>
  <c r="O399" i="3" a="1"/>
  <c r="O399" i="3" s="1"/>
  <c r="Z399" i="3" a="1"/>
  <c r="Z399" i="3" s="1"/>
  <c r="AJ399" i="3"/>
  <c r="F399" i="3"/>
  <c r="AK399" i="3"/>
  <c r="G399" i="3" a="1"/>
  <c r="G399" i="3" s="1"/>
  <c r="P399" i="3"/>
  <c r="AA399" i="3"/>
  <c r="AL399" i="3"/>
  <c r="H399" i="3"/>
  <c r="Q399" i="3" a="1"/>
  <c r="Q399" i="3" s="1"/>
  <c r="AB399" i="3"/>
  <c r="AM399" i="3"/>
  <c r="I399" i="3" a="1"/>
  <c r="I399" i="3" s="1"/>
  <c r="R399" i="3"/>
  <c r="AC399" i="3"/>
  <c r="AN399" i="3"/>
  <c r="S399" i="3" a="1"/>
  <c r="S399" i="3" s="1"/>
  <c r="AO399" i="3"/>
  <c r="J399" i="3"/>
  <c r="T399" i="3"/>
  <c r="AP399" i="3" a="1"/>
  <c r="AP399" i="3" s="1"/>
  <c r="K399" i="3"/>
  <c r="U399" i="3"/>
  <c r="AQ399" i="3"/>
  <c r="L399" i="3"/>
  <c r="V399" i="3" a="1"/>
  <c r="V399" i="3" s="1"/>
  <c r="AF399" i="3"/>
  <c r="AR399" i="3"/>
  <c r="M399" i="3" a="1"/>
  <c r="M399" i="3" s="1"/>
  <c r="W399" i="3"/>
  <c r="AG399" i="3"/>
  <c r="AS399" i="3"/>
  <c r="C389" i="3" a="1"/>
  <c r="C389" i="3" s="1"/>
  <c r="H389" i="3"/>
  <c r="S389" i="3" a="1"/>
  <c r="S389" i="3" s="1"/>
  <c r="AB389" i="3"/>
  <c r="AN389" i="3"/>
  <c r="I389" i="3" a="1"/>
  <c r="I389" i="3" s="1"/>
  <c r="AC389" i="3"/>
  <c r="AO389" i="3"/>
  <c r="T389" i="3"/>
  <c r="AP389" i="3" a="1"/>
  <c r="AP389" i="3" s="1"/>
  <c r="J389" i="3"/>
  <c r="U389" i="3"/>
  <c r="K389" i="3"/>
  <c r="V389" i="3" a="1"/>
  <c r="V389" i="3" s="1"/>
  <c r="AF389" i="3"/>
  <c r="AQ389" i="3"/>
  <c r="L389" i="3"/>
  <c r="AG389" i="3"/>
  <c r="AR389" i="3"/>
  <c r="M389" i="3" a="1"/>
  <c r="M389" i="3" s="1"/>
  <c r="W389" i="3"/>
  <c r="AH389" i="3"/>
  <c r="AS389" i="3"/>
  <c r="N389" i="3"/>
  <c r="X389" i="3" a="1"/>
  <c r="X389" i="3" s="1"/>
  <c r="AI389" i="3"/>
  <c r="AT389" i="3"/>
  <c r="O389" i="3" a="1"/>
  <c r="O389" i="3" s="1"/>
  <c r="Y389" i="3"/>
  <c r="AJ389" i="3"/>
  <c r="AU389" i="3"/>
  <c r="P389" i="3"/>
  <c r="Z389" i="3" a="1"/>
  <c r="Z389" i="3" s="1"/>
  <c r="AK389" i="3"/>
  <c r="F389" i="3"/>
  <c r="Q389" i="3" a="1"/>
  <c r="Q389" i="3" s="1"/>
  <c r="AL389" i="3"/>
  <c r="G389" i="3" a="1"/>
  <c r="G389" i="3" s="1"/>
  <c r="R389" i="3"/>
  <c r="AA389" i="3"/>
  <c r="AM389" i="3"/>
  <c r="O384" i="3" a="1"/>
  <c r="O384" i="3" s="1"/>
  <c r="Y384" i="3"/>
  <c r="AK384" i="3"/>
  <c r="Z384" i="3" a="1"/>
  <c r="Z384" i="3" s="1"/>
  <c r="AL384" i="3"/>
  <c r="P384" i="3"/>
  <c r="AA384" i="3"/>
  <c r="AM384" i="3"/>
  <c r="F384" i="3"/>
  <c r="Q384" i="3" a="1"/>
  <c r="Q384" i="3" s="1"/>
  <c r="AB384" i="3"/>
  <c r="AN384" i="3"/>
  <c r="G384" i="3" a="1"/>
  <c r="G384" i="3" s="1"/>
  <c r="AC384" i="3"/>
  <c r="AO384" i="3"/>
  <c r="H384" i="3"/>
  <c r="R384" i="3"/>
  <c r="AP384" i="3" a="1"/>
  <c r="AP384" i="3" s="1"/>
  <c r="I384" i="3" a="1"/>
  <c r="I384" i="3" s="1"/>
  <c r="S384" i="3" a="1"/>
  <c r="S384" i="3" s="1"/>
  <c r="AQ384" i="3"/>
  <c r="L384" i="3"/>
  <c r="V384" i="3" a="1"/>
  <c r="V384" i="3" s="1"/>
  <c r="AH384" i="3"/>
  <c r="AT384" i="3"/>
  <c r="N384" i="3"/>
  <c r="X384" i="3" a="1"/>
  <c r="X384" i="3" s="1"/>
  <c r="AJ384" i="3"/>
  <c r="U384" i="3"/>
  <c r="W384" i="3"/>
  <c r="AF384" i="3"/>
  <c r="AG384" i="3"/>
  <c r="AI384" i="3"/>
  <c r="AR384" i="3"/>
  <c r="AS384" i="3"/>
  <c r="AU384" i="3"/>
  <c r="J384" i="3"/>
  <c r="K384" i="3"/>
  <c r="M384" i="3" a="1"/>
  <c r="M384" i="3" s="1"/>
  <c r="T384" i="3"/>
  <c r="O376" i="3" a="1"/>
  <c r="O376" i="3" s="1"/>
  <c r="X376" i="3" a="1"/>
  <c r="X376" i="3" s="1"/>
  <c r="AH376" i="3"/>
  <c r="AT376" i="3"/>
  <c r="F376" i="3"/>
  <c r="Y376" i="3"/>
  <c r="AI376" i="3"/>
  <c r="AU376" i="3"/>
  <c r="G376" i="3" a="1"/>
  <c r="G376" i="3" s="1"/>
  <c r="P376" i="3"/>
  <c r="Z376" i="3" a="1"/>
  <c r="Z376" i="3" s="1"/>
  <c r="AJ376" i="3"/>
  <c r="H376" i="3"/>
  <c r="Q376" i="3" a="1"/>
  <c r="Q376" i="3" s="1"/>
  <c r="AK376" i="3"/>
  <c r="I376" i="3" a="1"/>
  <c r="I376" i="3" s="1"/>
  <c r="AA376" i="3"/>
  <c r="AL376" i="3"/>
  <c r="R376" i="3"/>
  <c r="AB376" i="3"/>
  <c r="AM376" i="3"/>
  <c r="J376" i="3"/>
  <c r="S376" i="3" a="1"/>
  <c r="S376" i="3" s="1"/>
  <c r="AC376" i="3"/>
  <c r="AN376" i="3"/>
  <c r="K376" i="3"/>
  <c r="AO376" i="3"/>
  <c r="M376" i="3" a="1"/>
  <c r="M376" i="3" s="1"/>
  <c r="U376" i="3"/>
  <c r="AQ376" i="3"/>
  <c r="V376" i="3" a="1"/>
  <c r="V376" i="3" s="1"/>
  <c r="AF376" i="3"/>
  <c r="AR376" i="3"/>
  <c r="N376" i="3"/>
  <c r="W376" i="3"/>
  <c r="AG376" i="3"/>
  <c r="AS376" i="3"/>
  <c r="L376" i="3"/>
  <c r="T376" i="3"/>
  <c r="AP376" i="3" a="1"/>
  <c r="AP376" i="3" s="1"/>
  <c r="P369" i="3"/>
  <c r="Y369" i="3"/>
  <c r="AK369" i="3"/>
  <c r="Q369" i="3" a="1"/>
  <c r="Q369" i="3" s="1"/>
  <c r="Z369" i="3" a="1"/>
  <c r="Z369" i="3" s="1"/>
  <c r="AL369" i="3"/>
  <c r="F369" i="3"/>
  <c r="AA369" i="3"/>
  <c r="AM369" i="3"/>
  <c r="G369" i="3" a="1"/>
  <c r="G369" i="3" s="1"/>
  <c r="R369" i="3"/>
  <c r="AB369" i="3"/>
  <c r="AN369" i="3"/>
  <c r="H369" i="3"/>
  <c r="S369" i="3" a="1"/>
  <c r="S369" i="3" s="1"/>
  <c r="AC369" i="3"/>
  <c r="AO369" i="3"/>
  <c r="I369" i="3" a="1"/>
  <c r="I369" i="3" s="1"/>
  <c r="AP369" i="3" a="1"/>
  <c r="AP369" i="3" s="1"/>
  <c r="J369" i="3"/>
  <c r="T369" i="3"/>
  <c r="K369" i="3"/>
  <c r="U369" i="3"/>
  <c r="AF369" i="3"/>
  <c r="AQ369" i="3"/>
  <c r="M369" i="3" a="1"/>
  <c r="M369" i="3" s="1"/>
  <c r="AH369" i="3"/>
  <c r="AS369" i="3"/>
  <c r="N369" i="3"/>
  <c r="W369" i="3"/>
  <c r="AI369" i="3"/>
  <c r="AT369" i="3"/>
  <c r="O369" i="3" a="1"/>
  <c r="O369" i="3" s="1"/>
  <c r="X369" i="3" a="1"/>
  <c r="X369" i="3" s="1"/>
  <c r="AJ369" i="3"/>
  <c r="AU369" i="3"/>
  <c r="L369" i="3"/>
  <c r="V369" i="3" a="1"/>
  <c r="V369" i="3" s="1"/>
  <c r="AG369" i="3"/>
  <c r="AR369" i="3"/>
  <c r="T363" i="3"/>
  <c r="AQ363" i="3"/>
  <c r="J363" i="3"/>
  <c r="U363" i="3"/>
  <c r="AF363" i="3"/>
  <c r="AR363" i="3"/>
  <c r="K363" i="3"/>
  <c r="V363" i="3" a="1"/>
  <c r="V363" i="3" s="1"/>
  <c r="AG363" i="3"/>
  <c r="AS363" i="3"/>
  <c r="L363" i="3"/>
  <c r="W363" i="3"/>
  <c r="AH363" i="3"/>
  <c r="AT363" i="3"/>
  <c r="M363" i="3" a="1"/>
  <c r="M363" i="3" s="1"/>
  <c r="X363" i="3" a="1"/>
  <c r="X363" i="3" s="1"/>
  <c r="AI363" i="3"/>
  <c r="AU363" i="3"/>
  <c r="N363" i="3"/>
  <c r="Y363" i="3"/>
  <c r="AJ363" i="3"/>
  <c r="O363" i="3" a="1"/>
  <c r="O363" i="3" s="1"/>
  <c r="Z363" i="3" a="1"/>
  <c r="Z363" i="3" s="1"/>
  <c r="AK363" i="3"/>
  <c r="AL363" i="3"/>
  <c r="F363" i="3"/>
  <c r="P363" i="3"/>
  <c r="AA363" i="3"/>
  <c r="AM363" i="3"/>
  <c r="G363" i="3" a="1"/>
  <c r="G363" i="3" s="1"/>
  <c r="Q363" i="3" a="1"/>
  <c r="Q363" i="3" s="1"/>
  <c r="AB363" i="3"/>
  <c r="AN363" i="3"/>
  <c r="H363" i="3"/>
  <c r="R363" i="3"/>
  <c r="AC363" i="3"/>
  <c r="AO363" i="3"/>
  <c r="I363" i="3" a="1"/>
  <c r="I363" i="3" s="1"/>
  <c r="S363" i="3" a="1"/>
  <c r="S363" i="3" s="1"/>
  <c r="AP363" i="3" a="1"/>
  <c r="AP363" i="3" s="1"/>
  <c r="J357" i="3"/>
  <c r="U357" i="3"/>
  <c r="K357" i="3"/>
  <c r="V357" i="3" a="1"/>
  <c r="V357" i="3" s="1"/>
  <c r="AF357" i="3"/>
  <c r="AQ357" i="3"/>
  <c r="L357" i="3"/>
  <c r="AG357" i="3"/>
  <c r="AR357" i="3"/>
  <c r="M357" i="3" a="1"/>
  <c r="M357" i="3" s="1"/>
  <c r="W357" i="3"/>
  <c r="AH357" i="3"/>
  <c r="AS357" i="3"/>
  <c r="N357" i="3"/>
  <c r="X357" i="3" a="1"/>
  <c r="X357" i="3" s="1"/>
  <c r="AI357" i="3"/>
  <c r="AT357" i="3"/>
  <c r="G357" i="3" a="1"/>
  <c r="G357" i="3" s="1"/>
  <c r="R357" i="3"/>
  <c r="AA357" i="3"/>
  <c r="AM357" i="3"/>
  <c r="S357" i="3" a="1"/>
  <c r="S357" i="3" s="1"/>
  <c r="AB357" i="3"/>
  <c r="AN357" i="3"/>
  <c r="I357" i="3" a="1"/>
  <c r="I357" i="3" s="1"/>
  <c r="T357" i="3"/>
  <c r="AP357" i="3" a="1"/>
  <c r="AP357" i="3" s="1"/>
  <c r="Z357" i="3" a="1"/>
  <c r="Z357" i="3" s="1"/>
  <c r="AC357" i="3"/>
  <c r="AJ357" i="3"/>
  <c r="AK357" i="3"/>
  <c r="F357" i="3"/>
  <c r="AL357" i="3"/>
  <c r="H357" i="3"/>
  <c r="AO357" i="3"/>
  <c r="O357" i="3" a="1"/>
  <c r="O357" i="3" s="1"/>
  <c r="AU357" i="3"/>
  <c r="P357" i="3"/>
  <c r="Q357" i="3" a="1"/>
  <c r="Q357" i="3" s="1"/>
  <c r="Y357" i="3"/>
  <c r="L296" i="3"/>
  <c r="U296" i="3"/>
  <c r="M296" i="3" a="1"/>
  <c r="M296" i="3" s="1"/>
  <c r="V296" i="3" a="1"/>
  <c r="V296" i="3" s="1"/>
  <c r="AF296" i="3"/>
  <c r="AQ296" i="3"/>
  <c r="N296" i="3"/>
  <c r="AG296" i="3"/>
  <c r="AR296" i="3"/>
  <c r="O296" i="3" a="1"/>
  <c r="O296" i="3" s="1"/>
  <c r="W296" i="3"/>
  <c r="AH296" i="3"/>
  <c r="AS296" i="3"/>
  <c r="X296" i="3" a="1"/>
  <c r="X296" i="3" s="1"/>
  <c r="AI296" i="3"/>
  <c r="AT296" i="3"/>
  <c r="F296" i="3"/>
  <c r="P296" i="3"/>
  <c r="Y296" i="3"/>
  <c r="AJ296" i="3"/>
  <c r="AU296" i="3"/>
  <c r="G296" i="3" a="1"/>
  <c r="G296" i="3" s="1"/>
  <c r="Q296" i="3" a="1"/>
  <c r="Q296" i="3" s="1"/>
  <c r="Z296" i="3" a="1"/>
  <c r="Z296" i="3" s="1"/>
  <c r="AK296" i="3"/>
  <c r="H296" i="3"/>
  <c r="AL296" i="3"/>
  <c r="I296" i="3" a="1"/>
  <c r="I296" i="3" s="1"/>
  <c r="R296" i="3"/>
  <c r="AA296" i="3"/>
  <c r="AM296" i="3"/>
  <c r="S296" i="3" a="1"/>
  <c r="S296" i="3" s="1"/>
  <c r="AB296" i="3"/>
  <c r="AN296" i="3"/>
  <c r="J296" i="3"/>
  <c r="AC296" i="3"/>
  <c r="AO296" i="3"/>
  <c r="K296" i="3"/>
  <c r="T296" i="3"/>
  <c r="AP296" i="3" a="1"/>
  <c r="AP296" i="3" s="1"/>
  <c r="M291" i="3" a="1"/>
  <c r="M291" i="3" s="1"/>
  <c r="X291" i="3" a="1"/>
  <c r="X291" i="3" s="1"/>
  <c r="AG291" i="3"/>
  <c r="AS291" i="3"/>
  <c r="AH291" i="3"/>
  <c r="AT291" i="3"/>
  <c r="N291" i="3"/>
  <c r="Y291" i="3"/>
  <c r="AI291" i="3"/>
  <c r="AU291" i="3"/>
  <c r="F291" i="3"/>
  <c r="O291" i="3" a="1"/>
  <c r="O291" i="3" s="1"/>
  <c r="Z291" i="3" a="1"/>
  <c r="Z291" i="3" s="1"/>
  <c r="AJ291" i="3"/>
  <c r="G291" i="3" a="1"/>
  <c r="G291" i="3" s="1"/>
  <c r="P291" i="3"/>
  <c r="AK291" i="3"/>
  <c r="Q291" i="3" a="1"/>
  <c r="Q291" i="3" s="1"/>
  <c r="AA291" i="3"/>
  <c r="AL291" i="3"/>
  <c r="H291" i="3"/>
  <c r="R291" i="3"/>
  <c r="AB291" i="3"/>
  <c r="AM291" i="3"/>
  <c r="I291" i="3" a="1"/>
  <c r="I291" i="3" s="1"/>
  <c r="S291" i="3" a="1"/>
  <c r="S291" i="3" s="1"/>
  <c r="AC291" i="3"/>
  <c r="AN291" i="3"/>
  <c r="T291" i="3"/>
  <c r="AO291" i="3"/>
  <c r="J291" i="3"/>
  <c r="U291" i="3"/>
  <c r="AP291" i="3" a="1"/>
  <c r="AP291" i="3" s="1"/>
  <c r="K291" i="3"/>
  <c r="V291" i="3" a="1"/>
  <c r="V291" i="3" s="1"/>
  <c r="AQ291" i="3"/>
  <c r="L291" i="3"/>
  <c r="W291" i="3"/>
  <c r="AF291" i="3"/>
  <c r="AR291" i="3"/>
  <c r="C286" i="3" a="1"/>
  <c r="C286" i="3" s="1"/>
  <c r="F286" i="3"/>
  <c r="P286" i="3"/>
  <c r="Z286" i="3" a="1"/>
  <c r="Z286" i="3" s="1"/>
  <c r="AK286" i="3"/>
  <c r="G286" i="3" a="1"/>
  <c r="G286" i="3" s="1"/>
  <c r="Q286" i="3" a="1"/>
  <c r="Q286" i="3" s="1"/>
  <c r="AA286" i="3"/>
  <c r="AL286" i="3"/>
  <c r="H286" i="3"/>
  <c r="R286" i="3"/>
  <c r="AB286" i="3"/>
  <c r="AM286" i="3"/>
  <c r="I286" i="3" a="1"/>
  <c r="I286" i="3" s="1"/>
  <c r="S286" i="3" a="1"/>
  <c r="S286" i="3" s="1"/>
  <c r="AC286" i="3"/>
  <c r="AN286" i="3"/>
  <c r="J286" i="3"/>
  <c r="AO286" i="3"/>
  <c r="K286" i="3"/>
  <c r="T286" i="3"/>
  <c r="AP286" i="3" a="1"/>
  <c r="AP286" i="3" s="1"/>
  <c r="L286" i="3"/>
  <c r="U286" i="3"/>
  <c r="M286" i="3" a="1"/>
  <c r="M286" i="3" s="1"/>
  <c r="V286" i="3" a="1"/>
  <c r="V286" i="3" s="1"/>
  <c r="AF286" i="3"/>
  <c r="AQ286" i="3"/>
  <c r="AG286" i="3"/>
  <c r="AR286" i="3"/>
  <c r="N286" i="3"/>
  <c r="W286" i="3"/>
  <c r="AH286" i="3"/>
  <c r="AS286" i="3"/>
  <c r="O286" i="3" a="1"/>
  <c r="O286" i="3" s="1"/>
  <c r="X286" i="3" a="1"/>
  <c r="X286" i="3" s="1"/>
  <c r="AI286" i="3"/>
  <c r="AT286" i="3"/>
  <c r="Y286" i="3"/>
  <c r="AJ286" i="3"/>
  <c r="AU286" i="3"/>
  <c r="K280" i="3"/>
  <c r="T280" i="3"/>
  <c r="AQ280" i="3"/>
  <c r="L280" i="3"/>
  <c r="U280" i="3"/>
  <c r="AF280" i="3"/>
  <c r="AR280" i="3"/>
  <c r="M280" i="3" a="1"/>
  <c r="M280" i="3" s="1"/>
  <c r="V280" i="3" a="1"/>
  <c r="V280" i="3" s="1"/>
  <c r="AG280" i="3"/>
  <c r="AS280" i="3"/>
  <c r="N280" i="3"/>
  <c r="W280" i="3"/>
  <c r="AH280" i="3"/>
  <c r="AT280" i="3"/>
  <c r="O280" i="3" a="1"/>
  <c r="O280" i="3" s="1"/>
  <c r="X280" i="3" a="1"/>
  <c r="X280" i="3" s="1"/>
  <c r="AI280" i="3"/>
  <c r="AU280" i="3"/>
  <c r="Y280" i="3"/>
  <c r="AJ280" i="3"/>
  <c r="F280" i="3"/>
  <c r="P280" i="3"/>
  <c r="Z280" i="3" a="1"/>
  <c r="Z280" i="3" s="1"/>
  <c r="AK280" i="3"/>
  <c r="G280" i="3" a="1"/>
  <c r="G280" i="3" s="1"/>
  <c r="Q280" i="3" a="1"/>
  <c r="Q280" i="3" s="1"/>
  <c r="AL280" i="3"/>
  <c r="H280" i="3"/>
  <c r="AA280" i="3"/>
  <c r="AM280" i="3"/>
  <c r="I280" i="3" a="1"/>
  <c r="I280" i="3" s="1"/>
  <c r="R280" i="3"/>
  <c r="AB280" i="3"/>
  <c r="AN280" i="3"/>
  <c r="S280" i="3" a="1"/>
  <c r="S280" i="3" s="1"/>
  <c r="AC280" i="3"/>
  <c r="AO280" i="3"/>
  <c r="J280" i="3"/>
  <c r="AP280" i="3" a="1"/>
  <c r="AP280" i="3" s="1"/>
  <c r="H234" i="3"/>
  <c r="Q234" i="3" a="1"/>
  <c r="Q234" i="3" s="1"/>
  <c r="AA234" i="3"/>
  <c r="AL234" i="3"/>
  <c r="I234" i="3" a="1"/>
  <c r="I234" i="3" s="1"/>
  <c r="R234" i="3"/>
  <c r="AB234" i="3"/>
  <c r="AM234" i="3"/>
  <c r="S234" i="3" a="1"/>
  <c r="S234" i="3" s="1"/>
  <c r="AC234" i="3"/>
  <c r="AN234" i="3"/>
  <c r="J234" i="3"/>
  <c r="T234" i="3"/>
  <c r="AO234" i="3"/>
  <c r="K234" i="3"/>
  <c r="U234" i="3"/>
  <c r="AP234" i="3" a="1"/>
  <c r="AP234" i="3" s="1"/>
  <c r="L234" i="3"/>
  <c r="V234" i="3" a="1"/>
  <c r="V234" i="3" s="1"/>
  <c r="M234" i="3" a="1"/>
  <c r="M234" i="3" s="1"/>
  <c r="AF234" i="3"/>
  <c r="AQ234" i="3"/>
  <c r="W234" i="3"/>
  <c r="AG234" i="3"/>
  <c r="AR234" i="3"/>
  <c r="N234" i="3"/>
  <c r="X234" i="3" a="1"/>
  <c r="X234" i="3" s="1"/>
  <c r="AH234" i="3"/>
  <c r="AS234" i="3"/>
  <c r="O234" i="3" a="1"/>
  <c r="O234" i="3" s="1"/>
  <c r="Y234" i="3"/>
  <c r="AI234" i="3"/>
  <c r="AT234" i="3"/>
  <c r="F234" i="3"/>
  <c r="Z234" i="3" a="1"/>
  <c r="Z234" i="3" s="1"/>
  <c r="AJ234" i="3"/>
  <c r="AU234" i="3"/>
  <c r="G234" i="3" a="1"/>
  <c r="G234" i="3" s="1"/>
  <c r="P234" i="3"/>
  <c r="AK234" i="3"/>
  <c r="L178" i="2"/>
  <c r="L148" i="2"/>
  <c r="N158" i="2"/>
  <c r="N125" i="2"/>
  <c r="M119" i="2"/>
  <c r="L111" i="2"/>
  <c r="L95" i="2"/>
  <c r="N88" i="2"/>
  <c r="L122" i="2"/>
  <c r="O73" i="2"/>
  <c r="O65" i="2"/>
  <c r="L49" i="2"/>
  <c r="N42" i="2"/>
  <c r="L35" i="2"/>
  <c r="O29" i="2"/>
  <c r="N16" i="2"/>
  <c r="N9" i="2"/>
  <c r="M4" i="2"/>
  <c r="U36" i="3"/>
  <c r="J36" i="3"/>
  <c r="AR35" i="3"/>
  <c r="AF35" i="3"/>
  <c r="V35" i="3" a="1"/>
  <c r="V35" i="3" s="1"/>
  <c r="AV34" i="3"/>
  <c r="AJ34" i="3"/>
  <c r="Y34" i="3"/>
  <c r="N34" i="3"/>
  <c r="AV33" i="3"/>
  <c r="AK33" i="3"/>
  <c r="Z33" i="3" a="1"/>
  <c r="Z33" i="3" s="1"/>
  <c r="AX32" i="3"/>
  <c r="AL32" i="3"/>
  <c r="Q32" i="3" a="1"/>
  <c r="Q32" i="3" s="1"/>
  <c r="G32" i="3" a="1"/>
  <c r="G32" i="3" s="1"/>
  <c r="AN31" i="3"/>
  <c r="AB31" i="3"/>
  <c r="H31" i="3"/>
  <c r="AP30" i="3" a="1"/>
  <c r="AP30" i="3" s="1"/>
  <c r="T30" i="3"/>
  <c r="AQ29" i="3"/>
  <c r="T29" i="3"/>
  <c r="K29" i="3"/>
  <c r="AS28" i="3"/>
  <c r="AG28" i="3"/>
  <c r="V28" i="3" a="1"/>
  <c r="V28" i="3" s="1"/>
  <c r="L28" i="3"/>
  <c r="AT27" i="3"/>
  <c r="AI27" i="3"/>
  <c r="X27" i="3" a="1"/>
  <c r="X27" i="3" s="1"/>
  <c r="N27" i="3"/>
  <c r="AN26" i="3"/>
  <c r="AG25" i="3"/>
  <c r="AM24" i="3"/>
  <c r="AM23" i="3"/>
  <c r="AG22" i="3"/>
  <c r="AM21" i="3"/>
  <c r="AM20" i="3"/>
  <c r="AM19" i="3"/>
  <c r="V16" i="3" a="1"/>
  <c r="V16" i="3" s="1"/>
  <c r="AX14" i="3"/>
  <c r="AN13" i="3"/>
  <c r="V13" i="3" a="1"/>
  <c r="V13" i="3" s="1"/>
  <c r="AN11" i="3"/>
  <c r="AM10" i="3"/>
  <c r="AM8" i="3"/>
  <c r="AN5" i="3"/>
  <c r="AM4" i="3"/>
  <c r="AT69" i="3"/>
  <c r="AH69" i="3"/>
  <c r="W69" i="3"/>
  <c r="M69" i="3" a="1"/>
  <c r="M69" i="3" s="1"/>
  <c r="AU68" i="3"/>
  <c r="AJ68" i="3"/>
  <c r="Y68" i="3"/>
  <c r="F68" i="3"/>
  <c r="AN67" i="3"/>
  <c r="AC67" i="3"/>
  <c r="K67" i="3"/>
  <c r="AS66" i="3"/>
  <c r="AG66" i="3"/>
  <c r="V66" i="3" a="1"/>
  <c r="V66" i="3" s="1"/>
  <c r="L66" i="3"/>
  <c r="AT65" i="3"/>
  <c r="AI65" i="3"/>
  <c r="O65" i="3" a="1"/>
  <c r="O65" i="3" s="1"/>
  <c r="F65" i="3"/>
  <c r="AN64" i="3"/>
  <c r="AC64" i="3"/>
  <c r="K64" i="3"/>
  <c r="AS63" i="3"/>
  <c r="AG63" i="3"/>
  <c r="W63" i="3"/>
  <c r="AL62" i="3"/>
  <c r="AA62" i="3"/>
  <c r="R62" i="3"/>
  <c r="I62" i="3" a="1"/>
  <c r="I62" i="3" s="1"/>
  <c r="AQ61" i="3"/>
  <c r="AF61" i="3"/>
  <c r="W61" i="3"/>
  <c r="N61" i="3"/>
  <c r="AX60" i="3"/>
  <c r="AL60" i="3"/>
  <c r="AA60" i="3"/>
  <c r="R60" i="3"/>
  <c r="I60" i="3" a="1"/>
  <c r="I60" i="3" s="1"/>
  <c r="AQ59" i="3"/>
  <c r="AF59" i="3"/>
  <c r="W59" i="3"/>
  <c r="AL58" i="3"/>
  <c r="AA58" i="3"/>
  <c r="S58" i="3" a="1"/>
  <c r="S58" i="3" s="1"/>
  <c r="AQ57" i="3"/>
  <c r="V57" i="3" a="1"/>
  <c r="V57" i="3" s="1"/>
  <c r="M57" i="3" a="1"/>
  <c r="M57" i="3" s="1"/>
  <c r="AV56" i="3"/>
  <c r="AK56" i="3"/>
  <c r="AH55" i="3"/>
  <c r="AU53" i="3"/>
  <c r="AR45" i="3"/>
  <c r="M43" i="3" a="1"/>
  <c r="M43" i="3" s="1"/>
  <c r="AK37" i="3"/>
  <c r="AT100" i="3"/>
  <c r="P95" i="3"/>
  <c r="AQ83" i="3"/>
  <c r="K78" i="3"/>
  <c r="Q75" i="3" a="1"/>
  <c r="Q75" i="3" s="1"/>
  <c r="W72" i="3"/>
  <c r="AF135" i="3"/>
  <c r="AU129" i="3"/>
  <c r="L127" i="3"/>
  <c r="W124" i="3"/>
  <c r="AG121" i="3"/>
  <c r="AS118" i="3"/>
  <c r="V649" i="3" a="1"/>
  <c r="V649" i="3" s="1"/>
  <c r="AP649" i="3" a="1"/>
  <c r="AP649" i="3" s="1"/>
  <c r="N649" i="3"/>
  <c r="F649" i="3"/>
  <c r="O649" i="3" a="1"/>
  <c r="O649" i="3" s="1"/>
  <c r="W649" i="3"/>
  <c r="AF649" i="3"/>
  <c r="AQ649" i="3"/>
  <c r="G649" i="3" a="1"/>
  <c r="G649" i="3" s="1"/>
  <c r="X649" i="3" a="1"/>
  <c r="X649" i="3" s="1"/>
  <c r="AG649" i="3"/>
  <c r="AR649" i="3"/>
  <c r="P649" i="3"/>
  <c r="AH649" i="3"/>
  <c r="AS649" i="3"/>
  <c r="H649" i="3"/>
  <c r="Q649" i="3" a="1"/>
  <c r="Q649" i="3" s="1"/>
  <c r="Y649" i="3"/>
  <c r="AI649" i="3"/>
  <c r="AT649" i="3"/>
  <c r="I649" i="3" a="1"/>
  <c r="I649" i="3" s="1"/>
  <c r="Z649" i="3" a="1"/>
  <c r="Z649" i="3" s="1"/>
  <c r="AJ649" i="3"/>
  <c r="AU649" i="3"/>
  <c r="R649" i="3"/>
  <c r="AK649" i="3"/>
  <c r="J649" i="3"/>
  <c r="S649" i="3" a="1"/>
  <c r="S649" i="3" s="1"/>
  <c r="AA649" i="3"/>
  <c r="AL649" i="3"/>
  <c r="K649" i="3"/>
  <c r="AB649" i="3"/>
  <c r="AM649" i="3"/>
  <c r="M649" i="3" a="1"/>
  <c r="M649" i="3" s="1"/>
  <c r="U649" i="3"/>
  <c r="AO649" i="3"/>
  <c r="L649" i="3"/>
  <c r="T649" i="3"/>
  <c r="AC649" i="3"/>
  <c r="AN649" i="3"/>
  <c r="P283" i="3"/>
  <c r="Z283" i="3" a="1"/>
  <c r="Z283" i="3" s="1"/>
  <c r="AK283" i="3"/>
  <c r="H283" i="3"/>
  <c r="Q283" i="3" a="1"/>
  <c r="Q283" i="3" s="1"/>
  <c r="AA283" i="3"/>
  <c r="AL283" i="3"/>
  <c r="I283" i="3" a="1"/>
  <c r="I283" i="3" s="1"/>
  <c r="AB283" i="3"/>
  <c r="AM283" i="3"/>
  <c r="R283" i="3"/>
  <c r="AC283" i="3"/>
  <c r="AN283" i="3"/>
  <c r="J283" i="3"/>
  <c r="S283" i="3" a="1"/>
  <c r="S283" i="3" s="1"/>
  <c r="AO283" i="3"/>
  <c r="K283" i="3"/>
  <c r="T283" i="3"/>
  <c r="AP283" i="3" a="1"/>
  <c r="AP283" i="3" s="1"/>
  <c r="L283" i="3"/>
  <c r="U283" i="3"/>
  <c r="AQ283" i="3"/>
  <c r="M283" i="3" a="1"/>
  <c r="M283" i="3" s="1"/>
  <c r="V283" i="3" a="1"/>
  <c r="V283" i="3" s="1"/>
  <c r="AF283" i="3"/>
  <c r="AR283" i="3"/>
  <c r="W283" i="3"/>
  <c r="AG283" i="3"/>
  <c r="AS283" i="3"/>
  <c r="N283" i="3"/>
  <c r="X283" i="3" a="1"/>
  <c r="X283" i="3" s="1"/>
  <c r="AH283" i="3"/>
  <c r="AT283" i="3"/>
  <c r="F283" i="3"/>
  <c r="O283" i="3" a="1"/>
  <c r="O283" i="3" s="1"/>
  <c r="AI283" i="3"/>
  <c r="AU283" i="3"/>
  <c r="G283" i="3" a="1"/>
  <c r="G283" i="3" s="1"/>
  <c r="Y283" i="3"/>
  <c r="AJ283" i="3"/>
  <c r="M113" i="3" a="1"/>
  <c r="M113" i="3" s="1"/>
  <c r="U113" i="3"/>
  <c r="V113" i="3" a="1"/>
  <c r="V113" i="3" s="1"/>
  <c r="AF113" i="3"/>
  <c r="AQ113" i="3"/>
  <c r="N113" i="3"/>
  <c r="AG113" i="3"/>
  <c r="AR113" i="3"/>
  <c r="O113" i="3" a="1"/>
  <c r="O113" i="3" s="1"/>
  <c r="W113" i="3"/>
  <c r="AH113" i="3"/>
  <c r="AS113" i="3"/>
  <c r="X113" i="3" a="1"/>
  <c r="X113" i="3" s="1"/>
  <c r="AI113" i="3"/>
  <c r="AT113" i="3"/>
  <c r="F113" i="3"/>
  <c r="P113" i="3"/>
  <c r="Y113" i="3"/>
  <c r="AJ113" i="3"/>
  <c r="AU113" i="3"/>
  <c r="G113" i="3" a="1"/>
  <c r="G113" i="3" s="1"/>
  <c r="Q113" i="3" a="1"/>
  <c r="Q113" i="3" s="1"/>
  <c r="Z113" i="3" a="1"/>
  <c r="Z113" i="3" s="1"/>
  <c r="AK113" i="3"/>
  <c r="AV113" i="3"/>
  <c r="H113" i="3"/>
  <c r="AA113" i="3"/>
  <c r="AL113" i="3"/>
  <c r="I113" i="3" a="1"/>
  <c r="I113" i="3" s="1"/>
  <c r="R113" i="3"/>
  <c r="AB113" i="3"/>
  <c r="AM113" i="3"/>
  <c r="AX113" i="3"/>
  <c r="J113" i="3"/>
  <c r="S113" i="3" a="1"/>
  <c r="S113" i="3" s="1"/>
  <c r="AC113" i="3"/>
  <c r="AN113" i="3"/>
  <c r="K113" i="3"/>
  <c r="AO113" i="3"/>
  <c r="L149" i="3"/>
  <c r="V149" i="3" a="1"/>
  <c r="V149" i="3" s="1"/>
  <c r="AP149" i="3" a="1"/>
  <c r="AP149" i="3" s="1"/>
  <c r="M149" i="3" a="1"/>
  <c r="M149" i="3" s="1"/>
  <c r="W149" i="3"/>
  <c r="AF149" i="3"/>
  <c r="AQ149" i="3"/>
  <c r="N149" i="3"/>
  <c r="X149" i="3" a="1"/>
  <c r="X149" i="3" s="1"/>
  <c r="AG149" i="3"/>
  <c r="AR149" i="3"/>
  <c r="F149" i="3"/>
  <c r="O149" i="3" a="1"/>
  <c r="O149" i="3" s="1"/>
  <c r="AH149" i="3"/>
  <c r="AS149" i="3"/>
  <c r="G149" i="3" a="1"/>
  <c r="G149" i="3" s="1"/>
  <c r="P149" i="3"/>
  <c r="Y149" i="3"/>
  <c r="AI149" i="3"/>
  <c r="AT149" i="3"/>
  <c r="Q149" i="3" a="1"/>
  <c r="Q149" i="3" s="1"/>
  <c r="Z149" i="3" a="1"/>
  <c r="Z149" i="3" s="1"/>
  <c r="AJ149" i="3"/>
  <c r="AU149" i="3"/>
  <c r="H149" i="3"/>
  <c r="R149" i="3"/>
  <c r="AK149" i="3"/>
  <c r="AV149" i="3"/>
  <c r="I149" i="3" a="1"/>
  <c r="I149" i="3" s="1"/>
  <c r="S149" i="3" a="1"/>
  <c r="S149" i="3" s="1"/>
  <c r="AA149" i="3"/>
  <c r="AL149" i="3"/>
  <c r="AB149" i="3"/>
  <c r="AM149" i="3"/>
  <c r="AX149" i="3"/>
  <c r="J149" i="3"/>
  <c r="T149" i="3"/>
  <c r="AC149" i="3"/>
  <c r="AN149" i="3"/>
  <c r="K149" i="3"/>
  <c r="U149" i="3"/>
  <c r="AO149" i="3"/>
  <c r="J84" i="3"/>
  <c r="AP84" i="3" a="1"/>
  <c r="AP84" i="3" s="1"/>
  <c r="K84" i="3"/>
  <c r="T84" i="3"/>
  <c r="AQ84" i="3"/>
  <c r="L84" i="3"/>
  <c r="U84" i="3"/>
  <c r="AF84" i="3"/>
  <c r="AR84" i="3"/>
  <c r="M84" i="3" a="1"/>
  <c r="M84" i="3" s="1"/>
  <c r="V84" i="3" a="1"/>
  <c r="V84" i="3" s="1"/>
  <c r="AG84" i="3"/>
  <c r="AS84" i="3"/>
  <c r="N84" i="3"/>
  <c r="W84" i="3"/>
  <c r="AH84" i="3"/>
  <c r="AT84" i="3"/>
  <c r="O84" i="3" a="1"/>
  <c r="O84" i="3" s="1"/>
  <c r="X84" i="3" a="1"/>
  <c r="X84" i="3" s="1"/>
  <c r="AI84" i="3"/>
  <c r="AU84" i="3"/>
  <c r="AJ84" i="3"/>
  <c r="AV84" i="3"/>
  <c r="F84" i="3"/>
  <c r="P84" i="3"/>
  <c r="Y84" i="3"/>
  <c r="AK84" i="3"/>
  <c r="G84" i="3" a="1"/>
  <c r="G84" i="3" s="1"/>
  <c r="Q84" i="3" a="1"/>
  <c r="Q84" i="3" s="1"/>
  <c r="Z84" i="3" a="1"/>
  <c r="Z84" i="3" s="1"/>
  <c r="AL84" i="3"/>
  <c r="AX84" i="3"/>
  <c r="AA84" i="3"/>
  <c r="AM84" i="3"/>
  <c r="H84" i="3"/>
  <c r="R84" i="3"/>
  <c r="AB84" i="3"/>
  <c r="AN84" i="3"/>
  <c r="K102" i="3"/>
  <c r="T102" i="3"/>
  <c r="AP102" i="3" a="1"/>
  <c r="AP102" i="3" s="1"/>
  <c r="L102" i="3"/>
  <c r="U102" i="3"/>
  <c r="M102" i="3" a="1"/>
  <c r="M102" i="3" s="1"/>
  <c r="V102" i="3" a="1"/>
  <c r="V102" i="3" s="1"/>
  <c r="AF102" i="3"/>
  <c r="AQ102" i="3"/>
  <c r="N102" i="3"/>
  <c r="AG102" i="3"/>
  <c r="AR102" i="3"/>
  <c r="O102" i="3" a="1"/>
  <c r="O102" i="3" s="1"/>
  <c r="W102" i="3"/>
  <c r="AH102" i="3"/>
  <c r="AS102" i="3"/>
  <c r="X102" i="3" a="1"/>
  <c r="X102" i="3" s="1"/>
  <c r="AI102" i="3"/>
  <c r="AT102" i="3"/>
  <c r="F102" i="3"/>
  <c r="P102" i="3"/>
  <c r="AJ102" i="3"/>
  <c r="AU102" i="3"/>
  <c r="G102" i="3" a="1"/>
  <c r="G102" i="3" s="1"/>
  <c r="Q102" i="3" a="1"/>
  <c r="Q102" i="3" s="1"/>
  <c r="Y102" i="3"/>
  <c r="AK102" i="3"/>
  <c r="AV102" i="3"/>
  <c r="Z102" i="3" a="1"/>
  <c r="Z102" i="3" s="1"/>
  <c r="AL102" i="3"/>
  <c r="H102" i="3"/>
  <c r="R102" i="3"/>
  <c r="AA102" i="3"/>
  <c r="AM102" i="3"/>
  <c r="AX102" i="3"/>
  <c r="I102" i="3" a="1"/>
  <c r="I102" i="3" s="1"/>
  <c r="S102" i="3" a="1"/>
  <c r="S102" i="3" s="1"/>
  <c r="AB102" i="3"/>
  <c r="AN102" i="3"/>
  <c r="J132" i="3"/>
  <c r="T132" i="3"/>
  <c r="AO132" i="3"/>
  <c r="K132" i="3"/>
  <c r="U132" i="3"/>
  <c r="AP132" i="3" a="1"/>
  <c r="AP132" i="3" s="1"/>
  <c r="L132" i="3"/>
  <c r="V132" i="3" a="1"/>
  <c r="V132" i="3" s="1"/>
  <c r="M132" i="3" a="1"/>
  <c r="M132" i="3" s="1"/>
  <c r="AF132" i="3"/>
  <c r="AQ132" i="3"/>
  <c r="W132" i="3"/>
  <c r="AG132" i="3"/>
  <c r="AR132" i="3"/>
  <c r="N132" i="3"/>
  <c r="X132" i="3" a="1"/>
  <c r="X132" i="3" s="1"/>
  <c r="AH132" i="3"/>
  <c r="AS132" i="3"/>
  <c r="O132" i="3" a="1"/>
  <c r="O132" i="3" s="1"/>
  <c r="Y132" i="3"/>
  <c r="AI132" i="3"/>
  <c r="AT132" i="3"/>
  <c r="F132" i="3"/>
  <c r="Z132" i="3" a="1"/>
  <c r="Z132" i="3" s="1"/>
  <c r="AJ132" i="3"/>
  <c r="AU132" i="3"/>
  <c r="G132" i="3" a="1"/>
  <c r="G132" i="3" s="1"/>
  <c r="P132" i="3"/>
  <c r="AK132" i="3"/>
  <c r="AV132" i="3"/>
  <c r="H132" i="3"/>
  <c r="Q132" i="3" a="1"/>
  <c r="Q132" i="3" s="1"/>
  <c r="AA132" i="3"/>
  <c r="AL132" i="3"/>
  <c r="I132" i="3" a="1"/>
  <c r="I132" i="3" s="1"/>
  <c r="R132" i="3"/>
  <c r="AB132" i="3"/>
  <c r="AM132" i="3"/>
  <c r="AX132" i="3"/>
  <c r="H168" i="3"/>
  <c r="S168" i="3" a="1"/>
  <c r="S168" i="3" s="1"/>
  <c r="AC168" i="3"/>
  <c r="AO168" i="3"/>
  <c r="I168" i="3" a="1"/>
  <c r="I168" i="3" s="1"/>
  <c r="T168" i="3"/>
  <c r="AP168" i="3" a="1"/>
  <c r="AP168" i="3" s="1"/>
  <c r="J168" i="3"/>
  <c r="U168" i="3"/>
  <c r="K168" i="3"/>
  <c r="V168" i="3" a="1"/>
  <c r="V168" i="3" s="1"/>
  <c r="AF168" i="3"/>
  <c r="AQ168" i="3"/>
  <c r="L168" i="3"/>
  <c r="AG168" i="3"/>
  <c r="AR168" i="3"/>
  <c r="M168" i="3" a="1"/>
  <c r="M168" i="3" s="1"/>
  <c r="W168" i="3"/>
  <c r="AH168" i="3"/>
  <c r="AS168" i="3"/>
  <c r="N168" i="3"/>
  <c r="X168" i="3" a="1"/>
  <c r="X168" i="3" s="1"/>
  <c r="AI168" i="3"/>
  <c r="AT168" i="3"/>
  <c r="O168" i="3" a="1"/>
  <c r="O168" i="3" s="1"/>
  <c r="AJ168" i="3"/>
  <c r="AU168" i="3"/>
  <c r="P168" i="3"/>
  <c r="Y168" i="3"/>
  <c r="AK168" i="3"/>
  <c r="AV168" i="3"/>
  <c r="F168" i="3"/>
  <c r="Q168" i="3" a="1"/>
  <c r="Q168" i="3" s="1"/>
  <c r="Z168" i="3" a="1"/>
  <c r="Z168" i="3" s="1"/>
  <c r="AL168" i="3"/>
  <c r="G168" i="3" a="1"/>
  <c r="G168" i="3" s="1"/>
  <c r="AA168" i="3"/>
  <c r="AM168" i="3"/>
  <c r="AX168" i="3"/>
  <c r="R168" i="3"/>
  <c r="AB168" i="3"/>
  <c r="AN168" i="3"/>
  <c r="X38" i="3" a="1"/>
  <c r="X38" i="3" s="1"/>
  <c r="AG38" i="3"/>
  <c r="AS38" i="3"/>
  <c r="N38" i="3"/>
  <c r="AH38" i="3"/>
  <c r="AT38" i="3"/>
  <c r="F38" i="3"/>
  <c r="O38" i="3" a="1"/>
  <c r="O38" i="3" s="1"/>
  <c r="Y38" i="3"/>
  <c r="AI38" i="3"/>
  <c r="AU38" i="3"/>
  <c r="G38" i="3" a="1"/>
  <c r="G38" i="3" s="1"/>
  <c r="Z38" i="3" a="1"/>
  <c r="Z38" i="3" s="1"/>
  <c r="AJ38" i="3"/>
  <c r="AV38" i="3"/>
  <c r="P38" i="3"/>
  <c r="AK38" i="3"/>
  <c r="H38" i="3"/>
  <c r="Q38" i="3" a="1"/>
  <c r="Q38" i="3" s="1"/>
  <c r="AA38" i="3"/>
  <c r="AL38" i="3"/>
  <c r="AX38" i="3"/>
  <c r="I38" i="3" a="1"/>
  <c r="I38" i="3" s="1"/>
  <c r="R38" i="3"/>
  <c r="AB38" i="3"/>
  <c r="AM38" i="3"/>
  <c r="S38" i="3" a="1"/>
  <c r="S38" i="3" s="1"/>
  <c r="AC38" i="3"/>
  <c r="AN38" i="3"/>
  <c r="J38" i="3"/>
  <c r="T38" i="3"/>
  <c r="AO38" i="3"/>
  <c r="K38" i="3"/>
  <c r="U38" i="3"/>
  <c r="AP38" i="3" a="1"/>
  <c r="AP38" i="3" s="1"/>
  <c r="L38" i="3"/>
  <c r="V38" i="3" a="1"/>
  <c r="V38" i="3" s="1"/>
  <c r="AQ38" i="3"/>
  <c r="I44" i="3" a="1"/>
  <c r="I44" i="3" s="1"/>
  <c r="R44" i="3"/>
  <c r="AB44" i="3"/>
  <c r="AM44" i="3"/>
  <c r="S44" i="3" a="1"/>
  <c r="S44" i="3" s="1"/>
  <c r="AC44" i="3"/>
  <c r="AN44" i="3"/>
  <c r="J44" i="3"/>
  <c r="T44" i="3"/>
  <c r="AO44" i="3"/>
  <c r="K44" i="3"/>
  <c r="U44" i="3"/>
  <c r="AP44" i="3" a="1"/>
  <c r="AP44" i="3" s="1"/>
  <c r="L44" i="3"/>
  <c r="V44" i="3" a="1"/>
  <c r="V44" i="3" s="1"/>
  <c r="AQ44" i="3"/>
  <c r="M44" i="3" a="1"/>
  <c r="M44" i="3" s="1"/>
  <c r="W44" i="3"/>
  <c r="AF44" i="3"/>
  <c r="AR44" i="3"/>
  <c r="X44" i="3" a="1"/>
  <c r="X44" i="3" s="1"/>
  <c r="AG44" i="3"/>
  <c r="AS44" i="3"/>
  <c r="N44" i="3"/>
  <c r="AH44" i="3"/>
  <c r="AT44" i="3"/>
  <c r="F44" i="3"/>
  <c r="O44" i="3" a="1"/>
  <c r="O44" i="3" s="1"/>
  <c r="Y44" i="3"/>
  <c r="AI44" i="3"/>
  <c r="AU44" i="3"/>
  <c r="G44" i="3" a="1"/>
  <c r="G44" i="3" s="1"/>
  <c r="Z44" i="3" a="1"/>
  <c r="Z44" i="3" s="1"/>
  <c r="AJ44" i="3"/>
  <c r="AV44" i="3"/>
  <c r="P44" i="3"/>
  <c r="AK44" i="3"/>
  <c r="M50" i="3" a="1"/>
  <c r="M50" i="3" s="1"/>
  <c r="W50" i="3"/>
  <c r="AF50" i="3"/>
  <c r="AQ50" i="3"/>
  <c r="N50" i="3"/>
  <c r="X50" i="3" a="1"/>
  <c r="X50" i="3" s="1"/>
  <c r="AG50" i="3"/>
  <c r="AR50" i="3"/>
  <c r="F50" i="3"/>
  <c r="O50" i="3" a="1"/>
  <c r="O50" i="3" s="1"/>
  <c r="AH50" i="3"/>
  <c r="AS50" i="3"/>
  <c r="G50" i="3" a="1"/>
  <c r="G50" i="3" s="1"/>
  <c r="Y50" i="3"/>
  <c r="AI50" i="3"/>
  <c r="AT50" i="3"/>
  <c r="P50" i="3"/>
  <c r="Z50" i="3" a="1"/>
  <c r="Z50" i="3" s="1"/>
  <c r="AJ50" i="3"/>
  <c r="AU50" i="3"/>
  <c r="H50" i="3"/>
  <c r="Q50" i="3" a="1"/>
  <c r="Q50" i="3" s="1"/>
  <c r="AK50" i="3"/>
  <c r="AV50" i="3"/>
  <c r="I50" i="3" a="1"/>
  <c r="I50" i="3" s="1"/>
  <c r="R50" i="3"/>
  <c r="AA50" i="3"/>
  <c r="AL50" i="3"/>
  <c r="S50" i="3" a="1"/>
  <c r="S50" i="3" s="1"/>
  <c r="AB50" i="3"/>
  <c r="AM50" i="3"/>
  <c r="AX50" i="3"/>
  <c r="J50" i="3"/>
  <c r="T50" i="3"/>
  <c r="AC50" i="3"/>
  <c r="AN50" i="3"/>
  <c r="K50" i="3"/>
  <c r="U50" i="3"/>
  <c r="AO50" i="3"/>
  <c r="L56" i="3"/>
  <c r="M56" i="3" a="1"/>
  <c r="M56" i="3" s="1"/>
  <c r="F56" i="3"/>
  <c r="O56" i="3" a="1"/>
  <c r="O56" i="3" s="1"/>
  <c r="G56" i="3" a="1"/>
  <c r="G56" i="3" s="1"/>
  <c r="P56" i="3"/>
  <c r="S56" i="3" a="1"/>
  <c r="S56" i="3" s="1"/>
  <c r="H74" i="3"/>
  <c r="S74" i="3" a="1"/>
  <c r="S74" i="3" s="1"/>
  <c r="AO74" i="3"/>
  <c r="I74" i="3" a="1"/>
  <c r="I74" i="3" s="1"/>
  <c r="T74" i="3"/>
  <c r="AP74" i="3" a="1"/>
  <c r="AP74" i="3" s="1"/>
  <c r="J74" i="3"/>
  <c r="U74" i="3"/>
  <c r="AQ74" i="3"/>
  <c r="K74" i="3"/>
  <c r="V74" i="3" a="1"/>
  <c r="V74" i="3" s="1"/>
  <c r="AF74" i="3"/>
  <c r="AR74" i="3"/>
  <c r="L74" i="3"/>
  <c r="W74" i="3"/>
  <c r="AG74" i="3"/>
  <c r="AS74" i="3"/>
  <c r="M74" i="3" a="1"/>
  <c r="M74" i="3" s="1"/>
  <c r="X74" i="3" a="1"/>
  <c r="X74" i="3" s="1"/>
  <c r="AH74" i="3"/>
  <c r="AT74" i="3"/>
  <c r="AI74" i="3"/>
  <c r="AU74" i="3"/>
  <c r="N74" i="3"/>
  <c r="Y74" i="3"/>
  <c r="AJ74" i="3"/>
  <c r="AV74" i="3"/>
  <c r="O74" i="3" a="1"/>
  <c r="O74" i="3" s="1"/>
  <c r="Z74" i="3" a="1"/>
  <c r="Z74" i="3" s="1"/>
  <c r="AK74" i="3"/>
  <c r="F74" i="3"/>
  <c r="P74" i="3"/>
  <c r="AA74" i="3"/>
  <c r="AL74" i="3"/>
  <c r="AX74" i="3"/>
  <c r="G74" i="3" a="1"/>
  <c r="G74" i="3" s="1"/>
  <c r="Q74" i="3" a="1"/>
  <c r="Q74" i="3" s="1"/>
  <c r="AB74" i="3"/>
  <c r="AM74" i="3"/>
  <c r="G80" i="3" a="1"/>
  <c r="G80" i="3" s="1"/>
  <c r="Q80" i="3" a="1"/>
  <c r="Q80" i="3" s="1"/>
  <c r="AB80" i="3"/>
  <c r="AM80" i="3"/>
  <c r="R80" i="3"/>
  <c r="AC80" i="3"/>
  <c r="AN80" i="3"/>
  <c r="H80" i="3"/>
  <c r="S80" i="3" a="1"/>
  <c r="S80" i="3" s="1"/>
  <c r="AO80" i="3"/>
  <c r="I80" i="3" a="1"/>
  <c r="I80" i="3" s="1"/>
  <c r="T80" i="3"/>
  <c r="AP80" i="3" a="1"/>
  <c r="AP80" i="3" s="1"/>
  <c r="J80" i="3"/>
  <c r="U80" i="3"/>
  <c r="AQ80" i="3"/>
  <c r="K80" i="3"/>
  <c r="V80" i="3" a="1"/>
  <c r="V80" i="3" s="1"/>
  <c r="AF80" i="3"/>
  <c r="AR80" i="3"/>
  <c r="L80" i="3"/>
  <c r="W80" i="3"/>
  <c r="AG80" i="3"/>
  <c r="AS80" i="3"/>
  <c r="M80" i="3" a="1"/>
  <c r="M80" i="3" s="1"/>
  <c r="X80" i="3" a="1"/>
  <c r="X80" i="3" s="1"/>
  <c r="AH80" i="3"/>
  <c r="AT80" i="3"/>
  <c r="AI80" i="3"/>
  <c r="AU80" i="3"/>
  <c r="N80" i="3"/>
  <c r="Y80" i="3"/>
  <c r="AJ80" i="3"/>
  <c r="AV80" i="3"/>
  <c r="O80" i="3" a="1"/>
  <c r="O80" i="3" s="1"/>
  <c r="Z80" i="3" a="1"/>
  <c r="Z80" i="3" s="1"/>
  <c r="AK80" i="3"/>
  <c r="O86" i="3" a="1"/>
  <c r="O86" i="3" s="1"/>
  <c r="Z86" i="3" a="1"/>
  <c r="Z86" i="3" s="1"/>
  <c r="AK86" i="3"/>
  <c r="F86" i="3"/>
  <c r="P86" i="3"/>
  <c r="AA86" i="3"/>
  <c r="AL86" i="3"/>
  <c r="AX86" i="3"/>
  <c r="G86" i="3" a="1"/>
  <c r="G86" i="3" s="1"/>
  <c r="Q86" i="3" a="1"/>
  <c r="Q86" i="3" s="1"/>
  <c r="AB86" i="3"/>
  <c r="AM86" i="3"/>
  <c r="R86" i="3"/>
  <c r="AC86" i="3"/>
  <c r="AN86" i="3"/>
  <c r="H86" i="3"/>
  <c r="S86" i="3" a="1"/>
  <c r="S86" i="3" s="1"/>
  <c r="AO86" i="3"/>
  <c r="I86" i="3" a="1"/>
  <c r="I86" i="3" s="1"/>
  <c r="T86" i="3"/>
  <c r="AP86" i="3" a="1"/>
  <c r="AP86" i="3" s="1"/>
  <c r="J86" i="3"/>
  <c r="U86" i="3"/>
  <c r="AQ86" i="3"/>
  <c r="K86" i="3"/>
  <c r="V86" i="3" a="1"/>
  <c r="V86" i="3" s="1"/>
  <c r="AF86" i="3"/>
  <c r="AR86" i="3"/>
  <c r="L86" i="3"/>
  <c r="W86" i="3"/>
  <c r="AG86" i="3"/>
  <c r="AS86" i="3"/>
  <c r="M86" i="3" a="1"/>
  <c r="M86" i="3" s="1"/>
  <c r="X86" i="3" a="1"/>
  <c r="X86" i="3" s="1"/>
  <c r="AH86" i="3"/>
  <c r="AT86" i="3"/>
  <c r="AI86" i="3"/>
  <c r="AU86" i="3"/>
  <c r="M92" i="3" a="1"/>
  <c r="M92" i="3" s="1"/>
  <c r="X92" i="3" a="1"/>
  <c r="X92" i="3" s="1"/>
  <c r="AH92" i="3"/>
  <c r="AT92" i="3"/>
  <c r="AI92" i="3"/>
  <c r="AU92" i="3"/>
  <c r="N92" i="3"/>
  <c r="Y92" i="3"/>
  <c r="AJ92" i="3"/>
  <c r="AV92" i="3"/>
  <c r="O92" i="3" a="1"/>
  <c r="O92" i="3" s="1"/>
  <c r="Z92" i="3" a="1"/>
  <c r="Z92" i="3" s="1"/>
  <c r="AK92" i="3"/>
  <c r="F92" i="3"/>
  <c r="P92" i="3"/>
  <c r="AA92" i="3"/>
  <c r="AL92" i="3"/>
  <c r="AX92" i="3"/>
  <c r="G92" i="3" a="1"/>
  <c r="G92" i="3" s="1"/>
  <c r="Q92" i="3" a="1"/>
  <c r="Q92" i="3" s="1"/>
  <c r="AB92" i="3"/>
  <c r="AM92" i="3"/>
  <c r="R92" i="3"/>
  <c r="AC92" i="3"/>
  <c r="AN92" i="3"/>
  <c r="H92" i="3"/>
  <c r="S92" i="3" a="1"/>
  <c r="S92" i="3" s="1"/>
  <c r="AO92" i="3"/>
  <c r="I92" i="3" a="1"/>
  <c r="I92" i="3" s="1"/>
  <c r="T92" i="3"/>
  <c r="AP92" i="3" a="1"/>
  <c r="AP92" i="3" s="1"/>
  <c r="J92" i="3"/>
  <c r="U92" i="3"/>
  <c r="AQ92" i="3"/>
  <c r="K92" i="3"/>
  <c r="V92" i="3" a="1"/>
  <c r="V92" i="3" s="1"/>
  <c r="AF92" i="3"/>
  <c r="AR92" i="3"/>
  <c r="J98" i="3"/>
  <c r="T98" i="3"/>
  <c r="AP98" i="3" a="1"/>
  <c r="AP98" i="3" s="1"/>
  <c r="K98" i="3"/>
  <c r="U98" i="3"/>
  <c r="AQ98" i="3"/>
  <c r="L98" i="3"/>
  <c r="V98" i="3" a="1"/>
  <c r="V98" i="3" s="1"/>
  <c r="AF98" i="3"/>
  <c r="AR98" i="3"/>
  <c r="M98" i="3" a="1"/>
  <c r="M98" i="3" s="1"/>
  <c r="W98" i="3"/>
  <c r="AG98" i="3"/>
  <c r="AS98" i="3"/>
  <c r="X98" i="3" a="1"/>
  <c r="X98" i="3" s="1"/>
  <c r="AH98" i="3"/>
  <c r="AT98" i="3"/>
  <c r="N98" i="3"/>
  <c r="AI98" i="3"/>
  <c r="AU98" i="3"/>
  <c r="O98" i="3" a="1"/>
  <c r="O98" i="3" s="1"/>
  <c r="Y98" i="3"/>
  <c r="AJ98" i="3"/>
  <c r="AV98" i="3"/>
  <c r="F98" i="3"/>
  <c r="P98" i="3"/>
  <c r="Z98" i="3" a="1"/>
  <c r="Z98" i="3" s="1"/>
  <c r="AK98" i="3"/>
  <c r="G98" i="3" a="1"/>
  <c r="G98" i="3" s="1"/>
  <c r="Q98" i="3" a="1"/>
  <c r="Q98" i="3" s="1"/>
  <c r="AA98" i="3"/>
  <c r="AL98" i="3"/>
  <c r="AX98" i="3"/>
  <c r="R98" i="3"/>
  <c r="AB98" i="3"/>
  <c r="AM98" i="3"/>
  <c r="H98" i="3"/>
  <c r="S98" i="3" a="1"/>
  <c r="S98" i="3" s="1"/>
  <c r="AC98" i="3"/>
  <c r="AN98" i="3"/>
  <c r="O104" i="3" a="1"/>
  <c r="O104" i="3" s="1"/>
  <c r="X104" i="3" a="1"/>
  <c r="X104" i="3" s="1"/>
  <c r="AI104" i="3"/>
  <c r="AT104" i="3"/>
  <c r="Y104" i="3"/>
  <c r="AJ104" i="3"/>
  <c r="AU104" i="3"/>
  <c r="F104" i="3"/>
  <c r="P104" i="3"/>
  <c r="Z104" i="3" a="1"/>
  <c r="Z104" i="3" s="1"/>
  <c r="AK104" i="3"/>
  <c r="AV104" i="3"/>
  <c r="G104" i="3" a="1"/>
  <c r="G104" i="3" s="1"/>
  <c r="Q104" i="3" a="1"/>
  <c r="Q104" i="3" s="1"/>
  <c r="AL104" i="3"/>
  <c r="H104" i="3"/>
  <c r="R104" i="3"/>
  <c r="AA104" i="3"/>
  <c r="AM104" i="3"/>
  <c r="AX104" i="3"/>
  <c r="I104" i="3" a="1"/>
  <c r="I104" i="3" s="1"/>
  <c r="S104" i="3" a="1"/>
  <c r="S104" i="3" s="1"/>
  <c r="AB104" i="3"/>
  <c r="AN104" i="3"/>
  <c r="AC104" i="3"/>
  <c r="AO104" i="3"/>
  <c r="J104" i="3"/>
  <c r="T104" i="3"/>
  <c r="AP104" i="3" a="1"/>
  <c r="AP104" i="3" s="1"/>
  <c r="K104" i="3"/>
  <c r="U104" i="3"/>
  <c r="L104" i="3"/>
  <c r="V104" i="3" a="1"/>
  <c r="V104" i="3" s="1"/>
  <c r="AF104" i="3"/>
  <c r="AQ104" i="3"/>
  <c r="M104" i="3" a="1"/>
  <c r="M104" i="3" s="1"/>
  <c r="AG104" i="3"/>
  <c r="AR104" i="3"/>
  <c r="N104" i="3"/>
  <c r="W104" i="3"/>
  <c r="AH104" i="3"/>
  <c r="AS104" i="3"/>
  <c r="H110" i="3"/>
  <c r="S110" i="3" a="1"/>
  <c r="S110" i="3" s="1"/>
  <c r="AC110" i="3"/>
  <c r="AO110" i="3"/>
  <c r="I110" i="3" a="1"/>
  <c r="I110" i="3" s="1"/>
  <c r="AP110" i="3" a="1"/>
  <c r="AP110" i="3" s="1"/>
  <c r="J110" i="3"/>
  <c r="T110" i="3"/>
  <c r="K110" i="3"/>
  <c r="U110" i="3"/>
  <c r="AF110" i="3"/>
  <c r="AQ110" i="3"/>
  <c r="L110" i="3"/>
  <c r="V110" i="3" a="1"/>
  <c r="V110" i="3" s="1"/>
  <c r="AG110" i="3"/>
  <c r="AR110" i="3"/>
  <c r="M110" i="3" a="1"/>
  <c r="M110" i="3" s="1"/>
  <c r="AH110" i="3"/>
  <c r="AS110" i="3"/>
  <c r="N110" i="3"/>
  <c r="W110" i="3"/>
  <c r="AI110" i="3"/>
  <c r="AT110" i="3"/>
  <c r="O110" i="3" a="1"/>
  <c r="O110" i="3" s="1"/>
  <c r="X110" i="3" a="1"/>
  <c r="X110" i="3" s="1"/>
  <c r="AJ110" i="3"/>
  <c r="AU110" i="3"/>
  <c r="Y110" i="3"/>
  <c r="AK110" i="3"/>
  <c r="AV110" i="3"/>
  <c r="P110" i="3"/>
  <c r="Z110" i="3" a="1"/>
  <c r="Z110" i="3" s="1"/>
  <c r="AL110" i="3"/>
  <c r="F110" i="3"/>
  <c r="Q110" i="3" a="1"/>
  <c r="Q110" i="3" s="1"/>
  <c r="AA110" i="3"/>
  <c r="AM110" i="3"/>
  <c r="AX110" i="3"/>
  <c r="M116" i="3" a="1"/>
  <c r="M116" i="3" s="1"/>
  <c r="U116" i="3"/>
  <c r="V116" i="3" a="1"/>
  <c r="V116" i="3" s="1"/>
  <c r="AF116" i="3"/>
  <c r="AQ116" i="3"/>
  <c r="N116" i="3"/>
  <c r="AG116" i="3"/>
  <c r="AR116" i="3"/>
  <c r="O116" i="3" a="1"/>
  <c r="O116" i="3" s="1"/>
  <c r="W116" i="3"/>
  <c r="AH116" i="3"/>
  <c r="AS116" i="3"/>
  <c r="X116" i="3" a="1"/>
  <c r="X116" i="3" s="1"/>
  <c r="AI116" i="3"/>
  <c r="AT116" i="3"/>
  <c r="F116" i="3"/>
  <c r="P116" i="3"/>
  <c r="Y116" i="3"/>
  <c r="AJ116" i="3"/>
  <c r="AU116" i="3"/>
  <c r="G116" i="3" a="1"/>
  <c r="G116" i="3" s="1"/>
  <c r="Q116" i="3" a="1"/>
  <c r="Q116" i="3" s="1"/>
  <c r="Z116" i="3" a="1"/>
  <c r="Z116" i="3" s="1"/>
  <c r="AK116" i="3"/>
  <c r="AV116" i="3"/>
  <c r="H116" i="3"/>
  <c r="AA116" i="3"/>
  <c r="AL116" i="3"/>
  <c r="I116" i="3" a="1"/>
  <c r="I116" i="3" s="1"/>
  <c r="R116" i="3"/>
  <c r="AB116" i="3"/>
  <c r="AM116" i="3"/>
  <c r="AX116" i="3"/>
  <c r="J116" i="3"/>
  <c r="S116" i="3" a="1"/>
  <c r="S116" i="3" s="1"/>
  <c r="AC116" i="3"/>
  <c r="AN116" i="3"/>
  <c r="K116" i="3"/>
  <c r="AO116" i="3"/>
  <c r="M122" i="3" a="1"/>
  <c r="M122" i="3" s="1"/>
  <c r="U122" i="3"/>
  <c r="V122" i="3" a="1"/>
  <c r="V122" i="3" s="1"/>
  <c r="AF122" i="3"/>
  <c r="AQ122" i="3"/>
  <c r="N122" i="3"/>
  <c r="AG122" i="3"/>
  <c r="AR122" i="3"/>
  <c r="O122" i="3" a="1"/>
  <c r="O122" i="3" s="1"/>
  <c r="W122" i="3"/>
  <c r="AH122" i="3"/>
  <c r="AS122" i="3"/>
  <c r="X122" i="3" a="1"/>
  <c r="X122" i="3" s="1"/>
  <c r="AI122" i="3"/>
  <c r="AT122" i="3"/>
  <c r="F122" i="3"/>
  <c r="P122" i="3"/>
  <c r="Y122" i="3"/>
  <c r="AJ122" i="3"/>
  <c r="AU122" i="3"/>
  <c r="G122" i="3" a="1"/>
  <c r="G122" i="3" s="1"/>
  <c r="Q122" i="3" a="1"/>
  <c r="Q122" i="3" s="1"/>
  <c r="Z122" i="3" a="1"/>
  <c r="Z122" i="3" s="1"/>
  <c r="AK122" i="3"/>
  <c r="AV122" i="3"/>
  <c r="H122" i="3"/>
  <c r="AA122" i="3"/>
  <c r="AL122" i="3"/>
  <c r="I122" i="3" a="1"/>
  <c r="I122" i="3" s="1"/>
  <c r="R122" i="3"/>
  <c r="AB122" i="3"/>
  <c r="AM122" i="3"/>
  <c r="AX122" i="3"/>
  <c r="J122" i="3"/>
  <c r="S122" i="3" a="1"/>
  <c r="S122" i="3" s="1"/>
  <c r="AC122" i="3"/>
  <c r="AN122" i="3"/>
  <c r="K122" i="3"/>
  <c r="AO122" i="3"/>
  <c r="M128" i="3" a="1"/>
  <c r="M128" i="3" s="1"/>
  <c r="U128" i="3"/>
  <c r="V128" i="3" a="1"/>
  <c r="V128" i="3" s="1"/>
  <c r="AF128" i="3"/>
  <c r="AQ128" i="3"/>
  <c r="N128" i="3"/>
  <c r="AG128" i="3"/>
  <c r="AR128" i="3"/>
  <c r="O128" i="3" a="1"/>
  <c r="O128" i="3" s="1"/>
  <c r="W128" i="3"/>
  <c r="AH128" i="3"/>
  <c r="AS128" i="3"/>
  <c r="X128" i="3" a="1"/>
  <c r="X128" i="3" s="1"/>
  <c r="AI128" i="3"/>
  <c r="AT128" i="3"/>
  <c r="F128" i="3"/>
  <c r="P128" i="3"/>
  <c r="Y128" i="3"/>
  <c r="AJ128" i="3"/>
  <c r="AU128" i="3"/>
  <c r="G128" i="3" a="1"/>
  <c r="G128" i="3" s="1"/>
  <c r="Q128" i="3" a="1"/>
  <c r="Q128" i="3" s="1"/>
  <c r="Z128" i="3" a="1"/>
  <c r="Z128" i="3" s="1"/>
  <c r="AK128" i="3"/>
  <c r="AV128" i="3"/>
  <c r="H128" i="3"/>
  <c r="AA128" i="3"/>
  <c r="AL128" i="3"/>
  <c r="I128" i="3" a="1"/>
  <c r="I128" i="3" s="1"/>
  <c r="R128" i="3"/>
  <c r="AB128" i="3"/>
  <c r="AM128" i="3"/>
  <c r="AX128" i="3"/>
  <c r="J128" i="3"/>
  <c r="S128" i="3" a="1"/>
  <c r="S128" i="3" s="1"/>
  <c r="AC128" i="3"/>
  <c r="AN128" i="3"/>
  <c r="K128" i="3"/>
  <c r="AO128" i="3"/>
  <c r="P134" i="3"/>
  <c r="Y134" i="3"/>
  <c r="AK134" i="3"/>
  <c r="AV134" i="3"/>
  <c r="F134" i="3"/>
  <c r="Q134" i="3" a="1"/>
  <c r="Q134" i="3" s="1"/>
  <c r="Z134" i="3" a="1"/>
  <c r="Z134" i="3" s="1"/>
  <c r="AL134" i="3"/>
  <c r="G134" i="3" a="1"/>
  <c r="G134" i="3" s="1"/>
  <c r="AA134" i="3"/>
  <c r="AM134" i="3"/>
  <c r="AX134" i="3"/>
  <c r="H134" i="3"/>
  <c r="R134" i="3"/>
  <c r="AB134" i="3"/>
  <c r="AN134" i="3"/>
  <c r="I134" i="3" a="1"/>
  <c r="I134" i="3" s="1"/>
  <c r="S134" i="3" a="1"/>
  <c r="S134" i="3" s="1"/>
  <c r="AC134" i="3"/>
  <c r="AO134" i="3"/>
  <c r="J134" i="3"/>
  <c r="AP134" i="3" a="1"/>
  <c r="AP134" i="3" s="1"/>
  <c r="K134" i="3"/>
  <c r="T134" i="3"/>
  <c r="L134" i="3"/>
  <c r="U134" i="3"/>
  <c r="AF134" i="3"/>
  <c r="AQ134" i="3"/>
  <c r="M134" i="3" a="1"/>
  <c r="M134" i="3" s="1"/>
  <c r="V134" i="3" a="1"/>
  <c r="V134" i="3" s="1"/>
  <c r="AG134" i="3"/>
  <c r="AR134" i="3"/>
  <c r="N134" i="3"/>
  <c r="AH134" i="3"/>
  <c r="AS134" i="3"/>
  <c r="O134" i="3" a="1"/>
  <c r="O134" i="3" s="1"/>
  <c r="W134" i="3"/>
  <c r="AI134" i="3"/>
  <c r="AT134" i="3"/>
  <c r="M140" i="3" a="1"/>
  <c r="M140" i="3" s="1"/>
  <c r="W140" i="3"/>
  <c r="AF140" i="3"/>
  <c r="AQ140" i="3"/>
  <c r="N140" i="3"/>
  <c r="X140" i="3" a="1"/>
  <c r="X140" i="3" s="1"/>
  <c r="AG140" i="3"/>
  <c r="AR140" i="3"/>
  <c r="O140" i="3" a="1"/>
  <c r="O140" i="3" s="1"/>
  <c r="AH140" i="3"/>
  <c r="AS140" i="3"/>
  <c r="F140" i="3"/>
  <c r="P140" i="3"/>
  <c r="Y140" i="3"/>
  <c r="AI140" i="3"/>
  <c r="AT140" i="3"/>
  <c r="G140" i="3" a="1"/>
  <c r="G140" i="3" s="1"/>
  <c r="Q140" i="3" a="1"/>
  <c r="Q140" i="3" s="1"/>
  <c r="Z140" i="3" a="1"/>
  <c r="Z140" i="3" s="1"/>
  <c r="AJ140" i="3"/>
  <c r="AU140" i="3"/>
  <c r="R140" i="3"/>
  <c r="AK140" i="3"/>
  <c r="AV140" i="3"/>
  <c r="H140" i="3"/>
  <c r="S140" i="3" a="1"/>
  <c r="S140" i="3" s="1"/>
  <c r="AA140" i="3"/>
  <c r="AL140" i="3"/>
  <c r="I140" i="3" a="1"/>
  <c r="I140" i="3" s="1"/>
  <c r="AB140" i="3"/>
  <c r="AM140" i="3"/>
  <c r="AX140" i="3"/>
  <c r="J140" i="3"/>
  <c r="T140" i="3"/>
  <c r="AC140" i="3"/>
  <c r="AN140" i="3"/>
  <c r="K140" i="3"/>
  <c r="U140" i="3"/>
  <c r="AO140" i="3"/>
  <c r="L140" i="3"/>
  <c r="V140" i="3" a="1"/>
  <c r="V140" i="3" s="1"/>
  <c r="AP140" i="3" a="1"/>
  <c r="AP140" i="3" s="1"/>
  <c r="H146" i="3"/>
  <c r="R146" i="3"/>
  <c r="AK146" i="3"/>
  <c r="AV146" i="3"/>
  <c r="I146" i="3" a="1"/>
  <c r="I146" i="3" s="1"/>
  <c r="S146" i="3" a="1"/>
  <c r="S146" i="3" s="1"/>
  <c r="AA146" i="3"/>
  <c r="AL146" i="3"/>
  <c r="AB146" i="3"/>
  <c r="AM146" i="3"/>
  <c r="AX146" i="3"/>
  <c r="J146" i="3"/>
  <c r="T146" i="3"/>
  <c r="AC146" i="3"/>
  <c r="AN146" i="3"/>
  <c r="K146" i="3"/>
  <c r="U146" i="3"/>
  <c r="AO146" i="3"/>
  <c r="L146" i="3"/>
  <c r="V146" i="3" a="1"/>
  <c r="V146" i="3" s="1"/>
  <c r="AP146" i="3" a="1"/>
  <c r="AP146" i="3" s="1"/>
  <c r="M146" i="3" a="1"/>
  <c r="M146" i="3" s="1"/>
  <c r="W146" i="3"/>
  <c r="AF146" i="3"/>
  <c r="AQ146" i="3"/>
  <c r="N146" i="3"/>
  <c r="X146" i="3" a="1"/>
  <c r="X146" i="3" s="1"/>
  <c r="AG146" i="3"/>
  <c r="AR146" i="3"/>
  <c r="F146" i="3"/>
  <c r="O146" i="3" a="1"/>
  <c r="O146" i="3" s="1"/>
  <c r="AH146" i="3"/>
  <c r="AS146" i="3"/>
  <c r="G146" i="3" a="1"/>
  <c r="G146" i="3" s="1"/>
  <c r="P146" i="3"/>
  <c r="Y146" i="3"/>
  <c r="AI146" i="3"/>
  <c r="AT146" i="3"/>
  <c r="Q146" i="3" a="1"/>
  <c r="Q146" i="3" s="1"/>
  <c r="Z146" i="3" a="1"/>
  <c r="Z146" i="3" s="1"/>
  <c r="AJ146" i="3"/>
  <c r="AU146" i="3"/>
  <c r="AL152" i="3"/>
  <c r="H152" i="3"/>
  <c r="R152" i="3"/>
  <c r="AA152" i="3"/>
  <c r="AM152" i="3"/>
  <c r="AX152" i="3"/>
  <c r="I152" i="3" a="1"/>
  <c r="I152" i="3" s="1"/>
  <c r="S152" i="3" a="1"/>
  <c r="S152" i="3" s="1"/>
  <c r="AB152" i="3"/>
  <c r="AN152" i="3"/>
  <c r="T152" i="3"/>
  <c r="AC152" i="3"/>
  <c r="AO152" i="3"/>
  <c r="J152" i="3"/>
  <c r="U152" i="3"/>
  <c r="AP152" i="3" a="1"/>
  <c r="AP152" i="3" s="1"/>
  <c r="K152" i="3"/>
  <c r="V152" i="3" a="1"/>
  <c r="V152" i="3" s="1"/>
  <c r="L152" i="3"/>
  <c r="AF152" i="3"/>
  <c r="AQ152" i="3"/>
  <c r="M152" i="3" a="1"/>
  <c r="M152" i="3" s="1"/>
  <c r="W152" i="3"/>
  <c r="AG152" i="3"/>
  <c r="AR152" i="3"/>
  <c r="N152" i="3"/>
  <c r="X152" i="3" a="1"/>
  <c r="X152" i="3" s="1"/>
  <c r="AH152" i="3"/>
  <c r="AS152" i="3"/>
  <c r="O152" i="3" a="1"/>
  <c r="O152" i="3" s="1"/>
  <c r="AI152" i="3"/>
  <c r="AT152" i="3"/>
  <c r="F152" i="3"/>
  <c r="P152" i="3"/>
  <c r="Y152" i="3"/>
  <c r="AJ152" i="3"/>
  <c r="AU152" i="3"/>
  <c r="G152" i="3" a="1"/>
  <c r="G152" i="3" s="1"/>
  <c r="Q152" i="3" a="1"/>
  <c r="Q152" i="3" s="1"/>
  <c r="Z152" i="3" a="1"/>
  <c r="Z152" i="3" s="1"/>
  <c r="AK152" i="3"/>
  <c r="AV152" i="3"/>
  <c r="AB158" i="3"/>
  <c r="AM158" i="3"/>
  <c r="AX158" i="3"/>
  <c r="J158" i="3"/>
  <c r="T158" i="3"/>
  <c r="AC158" i="3"/>
  <c r="AN158" i="3"/>
  <c r="K158" i="3"/>
  <c r="U158" i="3"/>
  <c r="AO158" i="3"/>
  <c r="L158" i="3"/>
  <c r="V158" i="3" a="1"/>
  <c r="V158" i="3" s="1"/>
  <c r="AP158" i="3" a="1"/>
  <c r="AP158" i="3" s="1"/>
  <c r="M158" i="3" a="1"/>
  <c r="M158" i="3" s="1"/>
  <c r="W158" i="3"/>
  <c r="AF158" i="3"/>
  <c r="AQ158" i="3"/>
  <c r="N158" i="3"/>
  <c r="X158" i="3" a="1"/>
  <c r="X158" i="3" s="1"/>
  <c r="AG158" i="3"/>
  <c r="AR158" i="3"/>
  <c r="F158" i="3"/>
  <c r="O158" i="3" a="1"/>
  <c r="O158" i="3" s="1"/>
  <c r="AH158" i="3"/>
  <c r="AS158" i="3"/>
  <c r="G158" i="3" a="1"/>
  <c r="G158" i="3" s="1"/>
  <c r="P158" i="3"/>
  <c r="Y158" i="3"/>
  <c r="AI158" i="3"/>
  <c r="AT158" i="3"/>
  <c r="Q158" i="3" a="1"/>
  <c r="Q158" i="3" s="1"/>
  <c r="Z158" i="3" a="1"/>
  <c r="Z158" i="3" s="1"/>
  <c r="AJ158" i="3"/>
  <c r="AU158" i="3"/>
  <c r="H158" i="3"/>
  <c r="R158" i="3"/>
  <c r="AK158" i="3"/>
  <c r="AV158" i="3"/>
  <c r="I158" i="3" a="1"/>
  <c r="I158" i="3" s="1"/>
  <c r="S158" i="3" a="1"/>
  <c r="S158" i="3" s="1"/>
  <c r="AA158" i="3"/>
  <c r="AL158" i="3"/>
  <c r="H164" i="3"/>
  <c r="AK164" i="3"/>
  <c r="I164" i="3" a="1"/>
  <c r="I164" i="3" s="1"/>
  <c r="R164" i="3"/>
  <c r="AA164" i="3"/>
  <c r="AL164" i="3"/>
  <c r="AX164" i="3"/>
  <c r="S164" i="3" a="1"/>
  <c r="S164" i="3" s="1"/>
  <c r="AB164" i="3"/>
  <c r="AM164" i="3"/>
  <c r="J164" i="3"/>
  <c r="AC164" i="3"/>
  <c r="AN164" i="3"/>
  <c r="K164" i="3"/>
  <c r="T164" i="3"/>
  <c r="AO164" i="3"/>
  <c r="L164" i="3"/>
  <c r="U164" i="3"/>
  <c r="AP164" i="3" a="1"/>
  <c r="AP164" i="3" s="1"/>
  <c r="M164" i="3" a="1"/>
  <c r="M164" i="3" s="1"/>
  <c r="V164" i="3" a="1"/>
  <c r="V164" i="3" s="1"/>
  <c r="AQ164" i="3"/>
  <c r="W164" i="3"/>
  <c r="AF164" i="3"/>
  <c r="AR164" i="3"/>
  <c r="N164" i="3"/>
  <c r="X164" i="3" a="1"/>
  <c r="X164" i="3" s="1"/>
  <c r="AG164" i="3"/>
  <c r="AS164" i="3"/>
  <c r="F164" i="3"/>
  <c r="O164" i="3" a="1"/>
  <c r="O164" i="3" s="1"/>
  <c r="AH164" i="3"/>
  <c r="AT164" i="3"/>
  <c r="G164" i="3" a="1"/>
  <c r="G164" i="3" s="1"/>
  <c r="P164" i="3"/>
  <c r="Y164" i="3"/>
  <c r="AI164" i="3"/>
  <c r="AU164" i="3"/>
  <c r="Q164" i="3" a="1"/>
  <c r="Q164" i="3" s="1"/>
  <c r="Z164" i="3" a="1"/>
  <c r="Z164" i="3" s="1"/>
  <c r="AJ164" i="3"/>
  <c r="AV164" i="3"/>
  <c r="F170" i="3"/>
  <c r="O170" i="3" a="1"/>
  <c r="O170" i="3" s="1"/>
  <c r="Z170" i="3" a="1"/>
  <c r="Z170" i="3" s="1"/>
  <c r="AJ170" i="3"/>
  <c r="AV170" i="3"/>
  <c r="G170" i="3" a="1"/>
  <c r="G170" i="3" s="1"/>
  <c r="P170" i="3"/>
  <c r="AK170" i="3"/>
  <c r="Q170" i="3" a="1"/>
  <c r="Q170" i="3" s="1"/>
  <c r="AA170" i="3"/>
  <c r="AL170" i="3"/>
  <c r="AX170" i="3"/>
  <c r="H170" i="3"/>
  <c r="R170" i="3"/>
  <c r="AB170" i="3"/>
  <c r="AM170" i="3"/>
  <c r="I170" i="3" a="1"/>
  <c r="I170" i="3" s="1"/>
  <c r="S170" i="3" a="1"/>
  <c r="S170" i="3" s="1"/>
  <c r="AC170" i="3"/>
  <c r="AN170" i="3"/>
  <c r="T170" i="3"/>
  <c r="AO170" i="3"/>
  <c r="J170" i="3"/>
  <c r="U170" i="3"/>
  <c r="AP170" i="3" a="1"/>
  <c r="AP170" i="3" s="1"/>
  <c r="K170" i="3"/>
  <c r="V170" i="3" a="1"/>
  <c r="V170" i="3" s="1"/>
  <c r="AQ170" i="3"/>
  <c r="L170" i="3"/>
  <c r="W170" i="3"/>
  <c r="AF170" i="3"/>
  <c r="AR170" i="3"/>
  <c r="M170" i="3" a="1"/>
  <c r="M170" i="3" s="1"/>
  <c r="X170" i="3" a="1"/>
  <c r="X170" i="3" s="1"/>
  <c r="AG170" i="3"/>
  <c r="AS170" i="3"/>
  <c r="AH170" i="3"/>
  <c r="AT170" i="3"/>
  <c r="N170" i="3"/>
  <c r="Y170" i="3"/>
  <c r="AI170" i="3"/>
  <c r="AU170" i="3"/>
  <c r="AH176" i="3"/>
  <c r="AT176" i="3"/>
  <c r="N176" i="3"/>
  <c r="Y176" i="3"/>
  <c r="AI176" i="3"/>
  <c r="AU176" i="3"/>
  <c r="F176" i="3"/>
  <c r="O176" i="3" a="1"/>
  <c r="O176" i="3" s="1"/>
  <c r="Z176" i="3" a="1"/>
  <c r="Z176" i="3" s="1"/>
  <c r="AJ176" i="3"/>
  <c r="AV176" i="3"/>
  <c r="G176" i="3" a="1"/>
  <c r="G176" i="3" s="1"/>
  <c r="P176" i="3"/>
  <c r="AK176" i="3"/>
  <c r="Q176" i="3" a="1"/>
  <c r="Q176" i="3" s="1"/>
  <c r="AA176" i="3"/>
  <c r="AL176" i="3"/>
  <c r="AX176" i="3"/>
  <c r="H176" i="3"/>
  <c r="R176" i="3"/>
  <c r="AB176" i="3"/>
  <c r="AM176" i="3"/>
  <c r="I176" i="3" a="1"/>
  <c r="I176" i="3" s="1"/>
  <c r="S176" i="3" a="1"/>
  <c r="S176" i="3" s="1"/>
  <c r="AC176" i="3"/>
  <c r="AN176" i="3"/>
  <c r="T176" i="3"/>
  <c r="AO176" i="3"/>
  <c r="J176" i="3"/>
  <c r="U176" i="3"/>
  <c r="AP176" i="3" a="1"/>
  <c r="AP176" i="3" s="1"/>
  <c r="K176" i="3"/>
  <c r="V176" i="3" a="1"/>
  <c r="V176" i="3" s="1"/>
  <c r="AQ176" i="3"/>
  <c r="L176" i="3"/>
  <c r="W176" i="3"/>
  <c r="AF176" i="3"/>
  <c r="AR176" i="3"/>
  <c r="M176" i="3" a="1"/>
  <c r="M176" i="3" s="1"/>
  <c r="X176" i="3" a="1"/>
  <c r="X176" i="3" s="1"/>
  <c r="AG176" i="3"/>
  <c r="AS176" i="3"/>
  <c r="AH182" i="3"/>
  <c r="AT182" i="3"/>
  <c r="N182" i="3"/>
  <c r="Y182" i="3"/>
  <c r="AI182" i="3"/>
  <c r="AU182" i="3"/>
  <c r="F182" i="3"/>
  <c r="O182" i="3" a="1"/>
  <c r="O182" i="3" s="1"/>
  <c r="Z182" i="3" a="1"/>
  <c r="Z182" i="3" s="1"/>
  <c r="AJ182" i="3"/>
  <c r="AV182" i="3"/>
  <c r="G182" i="3" a="1"/>
  <c r="G182" i="3" s="1"/>
  <c r="P182" i="3"/>
  <c r="AK182" i="3"/>
  <c r="Q182" i="3" a="1"/>
  <c r="Q182" i="3" s="1"/>
  <c r="AA182" i="3"/>
  <c r="AL182" i="3"/>
  <c r="AX182" i="3"/>
  <c r="H182" i="3"/>
  <c r="R182" i="3"/>
  <c r="AB182" i="3"/>
  <c r="AM182" i="3"/>
  <c r="I182" i="3" a="1"/>
  <c r="I182" i="3" s="1"/>
  <c r="S182" i="3" a="1"/>
  <c r="S182" i="3" s="1"/>
  <c r="AC182" i="3"/>
  <c r="AN182" i="3"/>
  <c r="T182" i="3"/>
  <c r="AO182" i="3"/>
  <c r="J182" i="3"/>
  <c r="U182" i="3"/>
  <c r="AP182" i="3" a="1"/>
  <c r="AP182" i="3" s="1"/>
  <c r="K182" i="3"/>
  <c r="V182" i="3" a="1"/>
  <c r="V182" i="3" s="1"/>
  <c r="AQ182" i="3"/>
  <c r="L182" i="3"/>
  <c r="W182" i="3"/>
  <c r="AF182" i="3"/>
  <c r="AR182" i="3"/>
  <c r="M182" i="3" a="1"/>
  <c r="M182" i="3" s="1"/>
  <c r="X182" i="3" a="1"/>
  <c r="X182" i="3" s="1"/>
  <c r="AG182" i="3"/>
  <c r="AS182" i="3"/>
  <c r="Q188" i="3" a="1"/>
  <c r="Q188" i="3" s="1"/>
  <c r="AA188" i="3"/>
  <c r="AL188" i="3"/>
  <c r="AX188" i="3"/>
  <c r="H188" i="3"/>
  <c r="R188" i="3"/>
  <c r="AB188" i="3"/>
  <c r="AM188" i="3"/>
  <c r="I188" i="3" a="1"/>
  <c r="I188" i="3" s="1"/>
  <c r="S188" i="3" a="1"/>
  <c r="S188" i="3" s="1"/>
  <c r="AC188" i="3"/>
  <c r="AN188" i="3"/>
  <c r="T188" i="3"/>
  <c r="AO188" i="3"/>
  <c r="J188" i="3"/>
  <c r="U188" i="3"/>
  <c r="AP188" i="3" a="1"/>
  <c r="AP188" i="3" s="1"/>
  <c r="K188" i="3"/>
  <c r="V188" i="3" a="1"/>
  <c r="V188" i="3" s="1"/>
  <c r="AQ188" i="3"/>
  <c r="L188" i="3"/>
  <c r="W188" i="3"/>
  <c r="AF188" i="3"/>
  <c r="AR188" i="3"/>
  <c r="M188" i="3" a="1"/>
  <c r="M188" i="3" s="1"/>
  <c r="X188" i="3" a="1"/>
  <c r="X188" i="3" s="1"/>
  <c r="AG188" i="3"/>
  <c r="AS188" i="3"/>
  <c r="AH188" i="3"/>
  <c r="AT188" i="3"/>
  <c r="N188" i="3"/>
  <c r="Y188" i="3"/>
  <c r="AI188" i="3"/>
  <c r="AU188" i="3"/>
  <c r="F188" i="3"/>
  <c r="O188" i="3" a="1"/>
  <c r="O188" i="3" s="1"/>
  <c r="Z188" i="3" a="1"/>
  <c r="Z188" i="3" s="1"/>
  <c r="AJ188" i="3"/>
  <c r="AV188" i="3"/>
  <c r="G188" i="3" a="1"/>
  <c r="G188" i="3" s="1"/>
  <c r="P188" i="3"/>
  <c r="AK188" i="3"/>
  <c r="S211" i="3" a="1"/>
  <c r="S211" i="3" s="1"/>
  <c r="AO211" i="3"/>
  <c r="J211" i="3"/>
  <c r="T211" i="3"/>
  <c r="AP211" i="3" a="1"/>
  <c r="AP211" i="3" s="1"/>
  <c r="K211" i="3"/>
  <c r="U211" i="3"/>
  <c r="AQ211" i="3"/>
  <c r="L211" i="3"/>
  <c r="V211" i="3" a="1"/>
  <c r="V211" i="3" s="1"/>
  <c r="AF211" i="3"/>
  <c r="AR211" i="3"/>
  <c r="M211" i="3" a="1"/>
  <c r="M211" i="3" s="1"/>
  <c r="W211" i="3"/>
  <c r="AG211" i="3"/>
  <c r="AS211" i="3"/>
  <c r="X211" i="3" a="1"/>
  <c r="X211" i="3" s="1"/>
  <c r="AH211" i="3"/>
  <c r="AT211" i="3"/>
  <c r="N211" i="3"/>
  <c r="Y211" i="3"/>
  <c r="AI211" i="3"/>
  <c r="AU211" i="3"/>
  <c r="O211" i="3" a="1"/>
  <c r="O211" i="3" s="1"/>
  <c r="Z211" i="3" a="1"/>
  <c r="Z211" i="3" s="1"/>
  <c r="AJ211" i="3"/>
  <c r="F211" i="3"/>
  <c r="P211" i="3"/>
  <c r="AK211" i="3"/>
  <c r="G211" i="3" a="1"/>
  <c r="G211" i="3" s="1"/>
  <c r="Q211" i="3" a="1"/>
  <c r="Q211" i="3" s="1"/>
  <c r="AA211" i="3"/>
  <c r="AL211" i="3"/>
  <c r="H211" i="3"/>
  <c r="AB211" i="3"/>
  <c r="AM211" i="3"/>
  <c r="I211" i="3" a="1"/>
  <c r="I211" i="3" s="1"/>
  <c r="R211" i="3"/>
  <c r="AC211" i="3"/>
  <c r="AN211" i="3"/>
  <c r="F207" i="3"/>
  <c r="P207" i="3"/>
  <c r="Z207" i="3" a="1"/>
  <c r="Z207" i="3" s="1"/>
  <c r="AL207" i="3"/>
  <c r="G207" i="3" a="1"/>
  <c r="G207" i="3" s="1"/>
  <c r="Q207" i="3" a="1"/>
  <c r="Q207" i="3" s="1"/>
  <c r="AA207" i="3"/>
  <c r="AM207" i="3"/>
  <c r="AB207" i="3"/>
  <c r="AN207" i="3"/>
  <c r="H207" i="3"/>
  <c r="R207" i="3"/>
  <c r="AC207" i="3"/>
  <c r="AO207" i="3"/>
  <c r="I207" i="3" a="1"/>
  <c r="I207" i="3" s="1"/>
  <c r="S207" i="3" a="1"/>
  <c r="S207" i="3" s="1"/>
  <c r="AP207" i="3" a="1"/>
  <c r="AP207" i="3" s="1"/>
  <c r="J207" i="3"/>
  <c r="T207" i="3"/>
  <c r="AQ207" i="3"/>
  <c r="K207" i="3"/>
  <c r="U207" i="3"/>
  <c r="AF207" i="3"/>
  <c r="AR207" i="3"/>
  <c r="L207" i="3"/>
  <c r="V207" i="3" a="1"/>
  <c r="V207" i="3" s="1"/>
  <c r="AG207" i="3"/>
  <c r="AS207" i="3"/>
  <c r="M207" i="3" a="1"/>
  <c r="M207" i="3" s="1"/>
  <c r="W207" i="3"/>
  <c r="AH207" i="3"/>
  <c r="AT207" i="3"/>
  <c r="N207" i="3"/>
  <c r="X207" i="3" a="1"/>
  <c r="X207" i="3" s="1"/>
  <c r="AI207" i="3"/>
  <c r="AU207" i="3"/>
  <c r="O207" i="3" a="1"/>
  <c r="O207" i="3" s="1"/>
  <c r="AJ207" i="3"/>
  <c r="Y207" i="3"/>
  <c r="AK207" i="3"/>
  <c r="F676" i="3"/>
  <c r="O676" i="3" a="1"/>
  <c r="O676" i="3" s="1"/>
  <c r="W676" i="3"/>
  <c r="AF676" i="3"/>
  <c r="AQ676" i="3"/>
  <c r="G676" i="3" a="1"/>
  <c r="G676" i="3" s="1"/>
  <c r="X676" i="3" a="1"/>
  <c r="X676" i="3" s="1"/>
  <c r="AG676" i="3"/>
  <c r="AR676" i="3"/>
  <c r="P676" i="3"/>
  <c r="AH676" i="3"/>
  <c r="AS676" i="3"/>
  <c r="H676" i="3"/>
  <c r="Q676" i="3" a="1"/>
  <c r="Q676" i="3" s="1"/>
  <c r="Y676" i="3"/>
  <c r="AI676" i="3"/>
  <c r="AT676" i="3"/>
  <c r="I676" i="3" a="1"/>
  <c r="I676" i="3" s="1"/>
  <c r="Z676" i="3" a="1"/>
  <c r="Z676" i="3" s="1"/>
  <c r="AJ676" i="3"/>
  <c r="AU676" i="3"/>
  <c r="R676" i="3"/>
  <c r="AK676" i="3"/>
  <c r="J676" i="3"/>
  <c r="S676" i="3" a="1"/>
  <c r="S676" i="3" s="1"/>
  <c r="AA676" i="3"/>
  <c r="AL676" i="3"/>
  <c r="M676" i="3" a="1"/>
  <c r="M676" i="3" s="1"/>
  <c r="U676" i="3"/>
  <c r="AO676" i="3"/>
  <c r="AP676" i="3" a="1"/>
  <c r="AP676" i="3" s="1"/>
  <c r="N676" i="3"/>
  <c r="T676" i="3"/>
  <c r="V676" i="3" a="1"/>
  <c r="V676" i="3" s="1"/>
  <c r="AB676" i="3"/>
  <c r="AC676" i="3"/>
  <c r="K676" i="3"/>
  <c r="AM676" i="3"/>
  <c r="L676" i="3"/>
  <c r="AN676" i="3"/>
  <c r="K665" i="3"/>
  <c r="AB665" i="3"/>
  <c r="AM665" i="3"/>
  <c r="L665" i="3"/>
  <c r="T665" i="3"/>
  <c r="AC665" i="3"/>
  <c r="AN665" i="3"/>
  <c r="M665" i="3" a="1"/>
  <c r="M665" i="3" s="1"/>
  <c r="U665" i="3"/>
  <c r="AO665" i="3"/>
  <c r="V665" i="3" a="1"/>
  <c r="V665" i="3" s="1"/>
  <c r="AP665" i="3" a="1"/>
  <c r="AP665" i="3" s="1"/>
  <c r="N665" i="3"/>
  <c r="F665" i="3"/>
  <c r="O665" i="3" a="1"/>
  <c r="O665" i="3" s="1"/>
  <c r="W665" i="3"/>
  <c r="AF665" i="3"/>
  <c r="AQ665" i="3"/>
  <c r="G665" i="3" a="1"/>
  <c r="G665" i="3" s="1"/>
  <c r="X665" i="3" a="1"/>
  <c r="X665" i="3" s="1"/>
  <c r="AG665" i="3"/>
  <c r="AR665" i="3"/>
  <c r="P665" i="3"/>
  <c r="AH665" i="3"/>
  <c r="AS665" i="3"/>
  <c r="H665" i="3"/>
  <c r="Q665" i="3" a="1"/>
  <c r="Q665" i="3" s="1"/>
  <c r="Y665" i="3"/>
  <c r="AI665" i="3"/>
  <c r="AT665" i="3"/>
  <c r="I665" i="3" a="1"/>
  <c r="I665" i="3" s="1"/>
  <c r="Z665" i="3" a="1"/>
  <c r="Z665" i="3" s="1"/>
  <c r="AJ665" i="3"/>
  <c r="AU665" i="3"/>
  <c r="R665" i="3"/>
  <c r="AK665" i="3"/>
  <c r="J665" i="3"/>
  <c r="S665" i="3" a="1"/>
  <c r="S665" i="3" s="1"/>
  <c r="AA665" i="3"/>
  <c r="AL665" i="3"/>
  <c r="P643" i="3"/>
  <c r="AH643" i="3"/>
  <c r="AS643" i="3"/>
  <c r="H643" i="3"/>
  <c r="Q643" i="3" a="1"/>
  <c r="Q643" i="3" s="1"/>
  <c r="Y643" i="3"/>
  <c r="AI643" i="3"/>
  <c r="AT643" i="3"/>
  <c r="I643" i="3" a="1"/>
  <c r="I643" i="3" s="1"/>
  <c r="Z643" i="3" a="1"/>
  <c r="Z643" i="3" s="1"/>
  <c r="AJ643" i="3"/>
  <c r="AU643" i="3"/>
  <c r="J643" i="3"/>
  <c r="S643" i="3" a="1"/>
  <c r="S643" i="3" s="1"/>
  <c r="AA643" i="3"/>
  <c r="AL643" i="3"/>
  <c r="K643" i="3"/>
  <c r="AB643" i="3"/>
  <c r="AM643" i="3"/>
  <c r="L643" i="3"/>
  <c r="T643" i="3"/>
  <c r="AC643" i="3"/>
  <c r="AN643" i="3"/>
  <c r="M643" i="3" a="1"/>
  <c r="M643" i="3" s="1"/>
  <c r="U643" i="3"/>
  <c r="AO643" i="3"/>
  <c r="N643" i="3"/>
  <c r="AK643" i="3"/>
  <c r="AP643" i="3" a="1"/>
  <c r="AP643" i="3" s="1"/>
  <c r="O643" i="3" a="1"/>
  <c r="O643" i="3" s="1"/>
  <c r="AQ643" i="3"/>
  <c r="AR643" i="3"/>
  <c r="R643" i="3"/>
  <c r="V643" i="3" a="1"/>
  <c r="V643" i="3" s="1"/>
  <c r="W643" i="3"/>
  <c r="X643" i="3" a="1"/>
  <c r="X643" i="3" s="1"/>
  <c r="G643" i="3" a="1"/>
  <c r="G643" i="3" s="1"/>
  <c r="AG643" i="3"/>
  <c r="F643" i="3"/>
  <c r="AF643" i="3"/>
  <c r="G636" i="3" a="1"/>
  <c r="G636" i="3" s="1"/>
  <c r="X636" i="3" a="1"/>
  <c r="X636" i="3" s="1"/>
  <c r="AG636" i="3"/>
  <c r="AR636" i="3"/>
  <c r="P636" i="3"/>
  <c r="AH636" i="3"/>
  <c r="AS636" i="3"/>
  <c r="H636" i="3"/>
  <c r="Q636" i="3" a="1"/>
  <c r="Q636" i="3" s="1"/>
  <c r="Y636" i="3"/>
  <c r="AI636" i="3"/>
  <c r="AT636" i="3"/>
  <c r="I636" i="3" a="1"/>
  <c r="I636" i="3" s="1"/>
  <c r="Z636" i="3" a="1"/>
  <c r="Z636" i="3" s="1"/>
  <c r="AJ636" i="3"/>
  <c r="AU636" i="3"/>
  <c r="R636" i="3"/>
  <c r="AK636" i="3"/>
  <c r="J636" i="3"/>
  <c r="S636" i="3" a="1"/>
  <c r="S636" i="3" s="1"/>
  <c r="AA636" i="3"/>
  <c r="AL636" i="3"/>
  <c r="K636" i="3"/>
  <c r="AB636" i="3"/>
  <c r="AM636" i="3"/>
  <c r="L636" i="3"/>
  <c r="T636" i="3"/>
  <c r="AC636" i="3"/>
  <c r="AN636" i="3"/>
  <c r="M636" i="3" a="1"/>
  <c r="M636" i="3" s="1"/>
  <c r="U636" i="3"/>
  <c r="AO636" i="3"/>
  <c r="V636" i="3" a="1"/>
  <c r="V636" i="3" s="1"/>
  <c r="AP636" i="3" a="1"/>
  <c r="AP636" i="3" s="1"/>
  <c r="N636" i="3"/>
  <c r="F636" i="3"/>
  <c r="O636" i="3" a="1"/>
  <c r="O636" i="3" s="1"/>
  <c r="W636" i="3"/>
  <c r="AF636" i="3"/>
  <c r="AQ636" i="3"/>
  <c r="D629" i="3" a="1"/>
  <c r="D629" i="3" s="1"/>
  <c r="L629" i="3"/>
  <c r="N629" i="3"/>
  <c r="F629" i="3"/>
  <c r="O629" i="3" a="1"/>
  <c r="O629" i="3" s="1"/>
  <c r="R629" i="3"/>
  <c r="X629" i="3" a="1"/>
  <c r="X629" i="3" s="1"/>
  <c r="AH629" i="3"/>
  <c r="AS629" i="3"/>
  <c r="AI629" i="3"/>
  <c r="AT629" i="3"/>
  <c r="P629" i="3"/>
  <c r="Y629" i="3"/>
  <c r="AJ629" i="3"/>
  <c r="AU629" i="3"/>
  <c r="Q629" i="3" a="1"/>
  <c r="Q629" i="3" s="1"/>
  <c r="Z629" i="3" a="1"/>
  <c r="Z629" i="3" s="1"/>
  <c r="AK629" i="3"/>
  <c r="AA629" i="3"/>
  <c r="AL629" i="3"/>
  <c r="G629" i="3" a="1"/>
  <c r="G629" i="3" s="1"/>
  <c r="S629" i="3" a="1"/>
  <c r="S629" i="3" s="1"/>
  <c r="AB629" i="3"/>
  <c r="AM629" i="3"/>
  <c r="AC629" i="3"/>
  <c r="AN629" i="3"/>
  <c r="H629" i="3"/>
  <c r="T629" i="3"/>
  <c r="AO629" i="3"/>
  <c r="J629" i="3"/>
  <c r="V629" i="3" a="1"/>
  <c r="V629" i="3" s="1"/>
  <c r="M629" i="3" a="1"/>
  <c r="M629" i="3" s="1"/>
  <c r="W629" i="3"/>
  <c r="AG629" i="3"/>
  <c r="AR629" i="3"/>
  <c r="AP629" i="3" a="1"/>
  <c r="AP629" i="3" s="1"/>
  <c r="AQ629" i="3"/>
  <c r="I629" i="3" a="1"/>
  <c r="I629" i="3" s="1"/>
  <c r="K629" i="3"/>
  <c r="AF629" i="3"/>
  <c r="U629" i="3"/>
  <c r="E601" i="3" a="1"/>
  <c r="E601" i="3" s="1"/>
  <c r="F601" i="3"/>
  <c r="O601" i="3" a="1"/>
  <c r="O601" i="3" s="1"/>
  <c r="W601" i="3"/>
  <c r="AF601" i="3"/>
  <c r="AQ601" i="3"/>
  <c r="G601" i="3" a="1"/>
  <c r="G601" i="3" s="1"/>
  <c r="X601" i="3" a="1"/>
  <c r="X601" i="3" s="1"/>
  <c r="AG601" i="3"/>
  <c r="AR601" i="3"/>
  <c r="P601" i="3"/>
  <c r="AH601" i="3"/>
  <c r="AS601" i="3"/>
  <c r="H601" i="3"/>
  <c r="Q601" i="3" a="1"/>
  <c r="Q601" i="3" s="1"/>
  <c r="Y601" i="3"/>
  <c r="AI601" i="3"/>
  <c r="AT601" i="3"/>
  <c r="I601" i="3" a="1"/>
  <c r="I601" i="3" s="1"/>
  <c r="Z601" i="3" a="1"/>
  <c r="Z601" i="3" s="1"/>
  <c r="AJ601" i="3"/>
  <c r="AU601" i="3"/>
  <c r="R601" i="3"/>
  <c r="AK601" i="3"/>
  <c r="J601" i="3"/>
  <c r="S601" i="3" a="1"/>
  <c r="S601" i="3" s="1"/>
  <c r="AA601" i="3"/>
  <c r="AL601" i="3"/>
  <c r="L601" i="3"/>
  <c r="T601" i="3"/>
  <c r="AC601" i="3"/>
  <c r="AN601" i="3"/>
  <c r="M601" i="3" a="1"/>
  <c r="M601" i="3" s="1"/>
  <c r="U601" i="3"/>
  <c r="AO601" i="3"/>
  <c r="N601" i="3"/>
  <c r="K601" i="3"/>
  <c r="V601" i="3" a="1"/>
  <c r="V601" i="3" s="1"/>
  <c r="AB601" i="3"/>
  <c r="AM601" i="3"/>
  <c r="AP601" i="3" a="1"/>
  <c r="AP601" i="3" s="1"/>
  <c r="M581" i="3" a="1"/>
  <c r="M581" i="3" s="1"/>
  <c r="W581" i="3"/>
  <c r="AF581" i="3"/>
  <c r="AR581" i="3"/>
  <c r="X581" i="3" a="1"/>
  <c r="X581" i="3" s="1"/>
  <c r="AG581" i="3"/>
  <c r="AS581" i="3"/>
  <c r="N581" i="3"/>
  <c r="AH581" i="3"/>
  <c r="AT581" i="3"/>
  <c r="F581" i="3"/>
  <c r="O581" i="3" a="1"/>
  <c r="O581" i="3" s="1"/>
  <c r="Y581" i="3"/>
  <c r="AI581" i="3"/>
  <c r="AU581" i="3"/>
  <c r="G581" i="3" a="1"/>
  <c r="G581" i="3" s="1"/>
  <c r="P581" i="3"/>
  <c r="Z581" i="3" a="1"/>
  <c r="Z581" i="3" s="1"/>
  <c r="AJ581" i="3"/>
  <c r="Q581" i="3" a="1"/>
  <c r="Q581" i="3" s="1"/>
  <c r="AK581" i="3"/>
  <c r="H581" i="3"/>
  <c r="R581" i="3"/>
  <c r="AA581" i="3"/>
  <c r="AL581" i="3"/>
  <c r="I581" i="3" a="1"/>
  <c r="I581" i="3" s="1"/>
  <c r="S581" i="3" a="1"/>
  <c r="S581" i="3" s="1"/>
  <c r="AB581" i="3"/>
  <c r="AM581" i="3"/>
  <c r="J581" i="3"/>
  <c r="T581" i="3"/>
  <c r="AO581" i="3"/>
  <c r="L581" i="3"/>
  <c r="V581" i="3" a="1"/>
  <c r="V581" i="3" s="1"/>
  <c r="AQ581" i="3"/>
  <c r="K581" i="3"/>
  <c r="U581" i="3"/>
  <c r="AC581" i="3"/>
  <c r="AP581" i="3" a="1"/>
  <c r="AP581" i="3" s="1"/>
  <c r="AN581" i="3"/>
  <c r="P576" i="3"/>
  <c r="AA576" i="3"/>
  <c r="AM576" i="3"/>
  <c r="F576" i="3"/>
  <c r="Q576" i="3" a="1"/>
  <c r="Q576" i="3" s="1"/>
  <c r="AB576" i="3"/>
  <c r="AN576" i="3"/>
  <c r="G576" i="3" a="1"/>
  <c r="G576" i="3" s="1"/>
  <c r="R576" i="3"/>
  <c r="AC576" i="3"/>
  <c r="AO576" i="3"/>
  <c r="H576" i="3"/>
  <c r="S576" i="3" a="1"/>
  <c r="S576" i="3" s="1"/>
  <c r="AP576" i="3" a="1"/>
  <c r="AP576" i="3" s="1"/>
  <c r="I576" i="3" a="1"/>
  <c r="I576" i="3" s="1"/>
  <c r="T576" i="3"/>
  <c r="J576" i="3"/>
  <c r="U576" i="3"/>
  <c r="AF576" i="3"/>
  <c r="AQ576" i="3"/>
  <c r="K576" i="3"/>
  <c r="V576" i="3" a="1"/>
  <c r="V576" i="3" s="1"/>
  <c r="AG576" i="3"/>
  <c r="AR576" i="3"/>
  <c r="Z576" i="3" a="1"/>
  <c r="Z576" i="3" s="1"/>
  <c r="AL576" i="3"/>
  <c r="L576" i="3"/>
  <c r="AS576" i="3"/>
  <c r="M576" i="3" a="1"/>
  <c r="M576" i="3" s="1"/>
  <c r="AT576" i="3"/>
  <c r="N576" i="3"/>
  <c r="AU576" i="3"/>
  <c r="O576" i="3" a="1"/>
  <c r="O576" i="3" s="1"/>
  <c r="W576" i="3"/>
  <c r="X576" i="3" a="1"/>
  <c r="X576" i="3" s="1"/>
  <c r="Y576" i="3"/>
  <c r="AI576" i="3"/>
  <c r="AK576" i="3"/>
  <c r="AH576" i="3"/>
  <c r="AJ576" i="3"/>
  <c r="L570" i="3"/>
  <c r="W570" i="3"/>
  <c r="AG570" i="3"/>
  <c r="AS570" i="3"/>
  <c r="M570" i="3" a="1"/>
  <c r="M570" i="3" s="1"/>
  <c r="X570" i="3" a="1"/>
  <c r="X570" i="3" s="1"/>
  <c r="AH570" i="3"/>
  <c r="AT570" i="3"/>
  <c r="N570" i="3"/>
  <c r="AI570" i="3"/>
  <c r="AU570" i="3"/>
  <c r="O570" i="3" a="1"/>
  <c r="O570" i="3" s="1"/>
  <c r="Y570" i="3"/>
  <c r="AJ570" i="3"/>
  <c r="F570" i="3"/>
  <c r="P570" i="3"/>
  <c r="Z570" i="3" a="1"/>
  <c r="Z570" i="3" s="1"/>
  <c r="AK570" i="3"/>
  <c r="G570" i="3" a="1"/>
  <c r="G570" i="3" s="1"/>
  <c r="Q570" i="3" a="1"/>
  <c r="Q570" i="3" s="1"/>
  <c r="AL570" i="3"/>
  <c r="R570" i="3"/>
  <c r="AA570" i="3"/>
  <c r="AM570" i="3"/>
  <c r="H570" i="3"/>
  <c r="S570" i="3" a="1"/>
  <c r="S570" i="3" s="1"/>
  <c r="AB570" i="3"/>
  <c r="AN570" i="3"/>
  <c r="K570" i="3"/>
  <c r="V570" i="3" a="1"/>
  <c r="V570" i="3" s="1"/>
  <c r="AF570" i="3"/>
  <c r="AR570" i="3"/>
  <c r="T570" i="3"/>
  <c r="U570" i="3"/>
  <c r="AC570" i="3"/>
  <c r="AO570" i="3"/>
  <c r="AP570" i="3" a="1"/>
  <c r="AP570" i="3" s="1"/>
  <c r="AQ570" i="3"/>
  <c r="I570" i="3" a="1"/>
  <c r="I570" i="3" s="1"/>
  <c r="J570" i="3"/>
  <c r="J565" i="3"/>
  <c r="T565" i="3"/>
  <c r="AQ565" i="3"/>
  <c r="K565" i="3"/>
  <c r="U565" i="3"/>
  <c r="AF565" i="3"/>
  <c r="AR565" i="3"/>
  <c r="L565" i="3"/>
  <c r="V565" i="3" a="1"/>
  <c r="V565" i="3" s="1"/>
  <c r="AG565" i="3"/>
  <c r="AS565" i="3"/>
  <c r="M565" i="3" a="1"/>
  <c r="M565" i="3" s="1"/>
  <c r="W565" i="3"/>
  <c r="AH565" i="3"/>
  <c r="AT565" i="3"/>
  <c r="X565" i="3" a="1"/>
  <c r="X565" i="3" s="1"/>
  <c r="AI565" i="3"/>
  <c r="AU565" i="3"/>
  <c r="N565" i="3"/>
  <c r="Y565" i="3"/>
  <c r="AJ565" i="3"/>
  <c r="O565" i="3" a="1"/>
  <c r="O565" i="3" s="1"/>
  <c r="Z565" i="3" a="1"/>
  <c r="Z565" i="3" s="1"/>
  <c r="AK565" i="3"/>
  <c r="AA565" i="3"/>
  <c r="AL565" i="3"/>
  <c r="G565" i="3" a="1"/>
  <c r="G565" i="3" s="1"/>
  <c r="Q565" i="3" a="1"/>
  <c r="Q565" i="3" s="1"/>
  <c r="AC565" i="3"/>
  <c r="AN565" i="3"/>
  <c r="I565" i="3" a="1"/>
  <c r="I565" i="3" s="1"/>
  <c r="S565" i="3" a="1"/>
  <c r="S565" i="3" s="1"/>
  <c r="AP565" i="3" a="1"/>
  <c r="AP565" i="3" s="1"/>
  <c r="P565" i="3"/>
  <c r="R565" i="3"/>
  <c r="AB565" i="3"/>
  <c r="AM565" i="3"/>
  <c r="AO565" i="3"/>
  <c r="H565" i="3"/>
  <c r="F565" i="3"/>
  <c r="K561" i="3"/>
  <c r="V561" i="3" a="1"/>
  <c r="V561" i="3" s="1"/>
  <c r="AF561" i="3"/>
  <c r="AQ561" i="3"/>
  <c r="L561" i="3"/>
  <c r="AG561" i="3"/>
  <c r="AR561" i="3"/>
  <c r="M561" i="3" a="1"/>
  <c r="M561" i="3" s="1"/>
  <c r="W561" i="3"/>
  <c r="AH561" i="3"/>
  <c r="AS561" i="3"/>
  <c r="N561" i="3"/>
  <c r="X561" i="3" a="1"/>
  <c r="X561" i="3" s="1"/>
  <c r="AI561" i="3"/>
  <c r="AT561" i="3"/>
  <c r="O561" i="3" a="1"/>
  <c r="O561" i="3" s="1"/>
  <c r="Y561" i="3"/>
  <c r="AJ561" i="3"/>
  <c r="AU561" i="3"/>
  <c r="Z561" i="3" a="1"/>
  <c r="Z561" i="3" s="1"/>
  <c r="AK561" i="3"/>
  <c r="F561" i="3"/>
  <c r="P561" i="3"/>
  <c r="AL561" i="3"/>
  <c r="G561" i="3" a="1"/>
  <c r="G561" i="3" s="1"/>
  <c r="Q561" i="3" a="1"/>
  <c r="Q561" i="3" s="1"/>
  <c r="AA561" i="3"/>
  <c r="AM561" i="3"/>
  <c r="H561" i="3"/>
  <c r="R561" i="3"/>
  <c r="AB561" i="3"/>
  <c r="AN561" i="3"/>
  <c r="I561" i="3" a="1"/>
  <c r="I561" i="3" s="1"/>
  <c r="S561" i="3" a="1"/>
  <c r="S561" i="3" s="1"/>
  <c r="AC561" i="3"/>
  <c r="AO561" i="3"/>
  <c r="J561" i="3"/>
  <c r="U561" i="3"/>
  <c r="T561" i="3"/>
  <c r="AP561" i="3" a="1"/>
  <c r="AP561" i="3" s="1"/>
  <c r="C556" i="3" a="1"/>
  <c r="C556" i="3" s="1"/>
  <c r="F556" i="3"/>
  <c r="P556" i="3"/>
  <c r="Z556" i="3" a="1"/>
  <c r="Z556" i="3" s="1"/>
  <c r="AK556" i="3"/>
  <c r="G556" i="3" a="1"/>
  <c r="G556" i="3" s="1"/>
  <c r="Q556" i="3" a="1"/>
  <c r="Q556" i="3" s="1"/>
  <c r="AA556" i="3"/>
  <c r="AL556" i="3"/>
  <c r="R556" i="3"/>
  <c r="AB556" i="3"/>
  <c r="AM556" i="3"/>
  <c r="H556" i="3"/>
  <c r="S556" i="3" a="1"/>
  <c r="S556" i="3" s="1"/>
  <c r="AC556" i="3"/>
  <c r="AN556" i="3"/>
  <c r="I556" i="3" a="1"/>
  <c r="I556" i="3" s="1"/>
  <c r="AO556" i="3"/>
  <c r="J556" i="3"/>
  <c r="T556" i="3"/>
  <c r="AP556" i="3" a="1"/>
  <c r="AP556" i="3" s="1"/>
  <c r="K556" i="3"/>
  <c r="U556" i="3"/>
  <c r="AQ556" i="3"/>
  <c r="L556" i="3"/>
  <c r="V556" i="3" a="1"/>
  <c r="V556" i="3" s="1"/>
  <c r="AF556" i="3"/>
  <c r="AR556" i="3"/>
  <c r="M556" i="3" a="1"/>
  <c r="M556" i="3" s="1"/>
  <c r="W556" i="3"/>
  <c r="AG556" i="3"/>
  <c r="AS556" i="3"/>
  <c r="X556" i="3" a="1"/>
  <c r="X556" i="3" s="1"/>
  <c r="AH556" i="3"/>
  <c r="AT556" i="3"/>
  <c r="O556" i="3" a="1"/>
  <c r="O556" i="3" s="1"/>
  <c r="Y556" i="3"/>
  <c r="AJ556" i="3"/>
  <c r="N556" i="3"/>
  <c r="AI556" i="3"/>
  <c r="AU556" i="3"/>
  <c r="E551" i="3" a="1"/>
  <c r="E551" i="3" s="1"/>
  <c r="F551" i="3"/>
  <c r="J551" i="3"/>
  <c r="Q551" i="3" a="1"/>
  <c r="Q551" i="3" s="1"/>
  <c r="AA551" i="3"/>
  <c r="AL551" i="3"/>
  <c r="G551" i="3" a="1"/>
  <c r="G551" i="3" s="1"/>
  <c r="R551" i="3"/>
  <c r="AB551" i="3"/>
  <c r="AM551" i="3"/>
  <c r="H551" i="3"/>
  <c r="S551" i="3" a="1"/>
  <c r="S551" i="3" s="1"/>
  <c r="AC551" i="3"/>
  <c r="AN551" i="3"/>
  <c r="I551" i="3" a="1"/>
  <c r="I551" i="3" s="1"/>
  <c r="AO551" i="3"/>
  <c r="K551" i="3"/>
  <c r="T551" i="3"/>
  <c r="AP551" i="3" a="1"/>
  <c r="AP551" i="3" s="1"/>
  <c r="L551" i="3"/>
  <c r="U551" i="3"/>
  <c r="M551" i="3" a="1"/>
  <c r="M551" i="3" s="1"/>
  <c r="V551" i="3" a="1"/>
  <c r="V551" i="3" s="1"/>
  <c r="AF551" i="3"/>
  <c r="AQ551" i="3"/>
  <c r="AG551" i="3"/>
  <c r="AR551" i="3"/>
  <c r="N551" i="3"/>
  <c r="W551" i="3"/>
  <c r="AH551" i="3"/>
  <c r="AS551" i="3"/>
  <c r="O551" i="3" a="1"/>
  <c r="O551" i="3" s="1"/>
  <c r="X551" i="3" a="1"/>
  <c r="X551" i="3" s="1"/>
  <c r="AI551" i="3"/>
  <c r="AT551" i="3"/>
  <c r="P551" i="3"/>
  <c r="Z551" i="3" a="1"/>
  <c r="Z551" i="3" s="1"/>
  <c r="AK551" i="3"/>
  <c r="AJ551" i="3"/>
  <c r="AU551" i="3"/>
  <c r="Y551" i="3"/>
  <c r="J542" i="3"/>
  <c r="AO542" i="3"/>
  <c r="K542" i="3"/>
  <c r="T542" i="3"/>
  <c r="AP542" i="3" a="1"/>
  <c r="AP542" i="3" s="1"/>
  <c r="L542" i="3"/>
  <c r="U542" i="3"/>
  <c r="AQ542" i="3"/>
  <c r="M542" i="3" a="1"/>
  <c r="M542" i="3" s="1"/>
  <c r="V542" i="3" a="1"/>
  <c r="V542" i="3" s="1"/>
  <c r="AF542" i="3"/>
  <c r="AR542" i="3"/>
  <c r="W542" i="3"/>
  <c r="AG542" i="3"/>
  <c r="AS542" i="3"/>
  <c r="N542" i="3"/>
  <c r="X542" i="3" a="1"/>
  <c r="X542" i="3" s="1"/>
  <c r="AH542" i="3"/>
  <c r="AT542" i="3"/>
  <c r="O542" i="3" a="1"/>
  <c r="O542" i="3" s="1"/>
  <c r="Y542" i="3"/>
  <c r="AI542" i="3"/>
  <c r="AU542" i="3"/>
  <c r="H542" i="3"/>
  <c r="AA542" i="3"/>
  <c r="AL542" i="3"/>
  <c r="S542" i="3" a="1"/>
  <c r="S542" i="3" s="1"/>
  <c r="AC542" i="3"/>
  <c r="AN542" i="3"/>
  <c r="R542" i="3"/>
  <c r="Z542" i="3" a="1"/>
  <c r="Z542" i="3" s="1"/>
  <c r="AB542" i="3"/>
  <c r="AJ542" i="3"/>
  <c r="AK542" i="3"/>
  <c r="AM542" i="3"/>
  <c r="F542" i="3"/>
  <c r="G542" i="3" a="1"/>
  <c r="G542" i="3" s="1"/>
  <c r="I542" i="3" a="1"/>
  <c r="I542" i="3" s="1"/>
  <c r="Q542" i="3" a="1"/>
  <c r="Q542" i="3" s="1"/>
  <c r="P542" i="3"/>
  <c r="T519" i="3"/>
  <c r="AP519" i="3" a="1"/>
  <c r="AP519" i="3" s="1"/>
  <c r="J519" i="3"/>
  <c r="U519" i="3"/>
  <c r="AQ519" i="3"/>
  <c r="K519" i="3"/>
  <c r="V519" i="3" a="1"/>
  <c r="V519" i="3" s="1"/>
  <c r="AF519" i="3"/>
  <c r="AR519" i="3"/>
  <c r="L519" i="3"/>
  <c r="W519" i="3"/>
  <c r="AG519" i="3"/>
  <c r="AS519" i="3"/>
  <c r="M519" i="3" a="1"/>
  <c r="M519" i="3" s="1"/>
  <c r="X519" i="3" a="1"/>
  <c r="X519" i="3" s="1"/>
  <c r="AH519" i="3"/>
  <c r="AT519" i="3"/>
  <c r="Y519" i="3"/>
  <c r="AI519" i="3"/>
  <c r="AU519" i="3"/>
  <c r="N519" i="3"/>
  <c r="Z519" i="3" a="1"/>
  <c r="Z519" i="3" s="1"/>
  <c r="AJ519" i="3"/>
  <c r="O519" i="3" a="1"/>
  <c r="O519" i="3" s="1"/>
  <c r="AK519" i="3"/>
  <c r="G519" i="3" a="1"/>
  <c r="G519" i="3" s="1"/>
  <c r="Q519" i="3" a="1"/>
  <c r="Q519" i="3" s="1"/>
  <c r="AB519" i="3"/>
  <c r="AM519" i="3"/>
  <c r="H519" i="3"/>
  <c r="R519" i="3"/>
  <c r="AC519" i="3"/>
  <c r="AN519" i="3"/>
  <c r="I519" i="3" a="1"/>
  <c r="I519" i="3" s="1"/>
  <c r="S519" i="3" a="1"/>
  <c r="S519" i="3" s="1"/>
  <c r="AO519" i="3"/>
  <c r="F519" i="3"/>
  <c r="P519" i="3"/>
  <c r="AA519" i="3"/>
  <c r="AL519" i="3"/>
  <c r="H490" i="3"/>
  <c r="R490" i="3"/>
  <c r="AO490" i="3"/>
  <c r="I490" i="3" a="1"/>
  <c r="I490" i="3" s="1"/>
  <c r="S490" i="3" a="1"/>
  <c r="S490" i="3" s="1"/>
  <c r="AP490" i="3" a="1"/>
  <c r="AP490" i="3" s="1"/>
  <c r="J490" i="3"/>
  <c r="T490" i="3"/>
  <c r="AQ490" i="3"/>
  <c r="K490" i="3"/>
  <c r="U490" i="3"/>
  <c r="AF490" i="3"/>
  <c r="AR490" i="3"/>
  <c r="L490" i="3"/>
  <c r="V490" i="3" a="1"/>
  <c r="V490" i="3" s="1"/>
  <c r="AG490" i="3"/>
  <c r="AS490" i="3"/>
  <c r="M490" i="3" a="1"/>
  <c r="M490" i="3" s="1"/>
  <c r="W490" i="3"/>
  <c r="AH490" i="3"/>
  <c r="AT490" i="3"/>
  <c r="X490" i="3" a="1"/>
  <c r="X490" i="3" s="1"/>
  <c r="AI490" i="3"/>
  <c r="AU490" i="3"/>
  <c r="N490" i="3"/>
  <c r="Y490" i="3"/>
  <c r="AJ490" i="3"/>
  <c r="O490" i="3" a="1"/>
  <c r="O490" i="3" s="1"/>
  <c r="Z490" i="3" a="1"/>
  <c r="Z490" i="3" s="1"/>
  <c r="AK490" i="3"/>
  <c r="AA490" i="3"/>
  <c r="AL490" i="3"/>
  <c r="F490" i="3"/>
  <c r="P490" i="3"/>
  <c r="AB490" i="3"/>
  <c r="AM490" i="3"/>
  <c r="G490" i="3" a="1"/>
  <c r="G490" i="3" s="1"/>
  <c r="Q490" i="3" a="1"/>
  <c r="Q490" i="3" s="1"/>
  <c r="AC490" i="3"/>
  <c r="AN490" i="3"/>
  <c r="K485" i="3"/>
  <c r="U485" i="3"/>
  <c r="L485" i="3"/>
  <c r="V485" i="3" a="1"/>
  <c r="V485" i="3" s="1"/>
  <c r="AF485" i="3"/>
  <c r="AQ485" i="3"/>
  <c r="M485" i="3" a="1"/>
  <c r="M485" i="3" s="1"/>
  <c r="AG485" i="3"/>
  <c r="AR485" i="3"/>
  <c r="N485" i="3"/>
  <c r="W485" i="3"/>
  <c r="AH485" i="3"/>
  <c r="AS485" i="3"/>
  <c r="O485" i="3" a="1"/>
  <c r="O485" i="3" s="1"/>
  <c r="X485" i="3" a="1"/>
  <c r="X485" i="3" s="1"/>
  <c r="AI485" i="3"/>
  <c r="AT485" i="3"/>
  <c r="AJ485" i="3"/>
  <c r="AU485" i="3"/>
  <c r="F485" i="3"/>
  <c r="P485" i="3"/>
  <c r="Y485" i="3"/>
  <c r="AK485" i="3"/>
  <c r="G485" i="3" a="1"/>
  <c r="G485" i="3" s="1"/>
  <c r="Q485" i="3" a="1"/>
  <c r="Q485" i="3" s="1"/>
  <c r="Z485" i="3" a="1"/>
  <c r="Z485" i="3" s="1"/>
  <c r="AL485" i="3"/>
  <c r="R485" i="3"/>
  <c r="AA485" i="3"/>
  <c r="AM485" i="3"/>
  <c r="H485" i="3"/>
  <c r="S485" i="3" a="1"/>
  <c r="S485" i="3" s="1"/>
  <c r="AB485" i="3"/>
  <c r="AN485" i="3"/>
  <c r="I485" i="3" a="1"/>
  <c r="I485" i="3" s="1"/>
  <c r="AC485" i="3"/>
  <c r="AO485" i="3"/>
  <c r="J485" i="3"/>
  <c r="T485" i="3"/>
  <c r="AP485" i="3" a="1"/>
  <c r="AP485" i="3" s="1"/>
  <c r="O451" i="3" a="1"/>
  <c r="O451" i="3" s="1"/>
  <c r="AJ451" i="3"/>
  <c r="Y451" i="3"/>
  <c r="AK451" i="3"/>
  <c r="F451" i="3"/>
  <c r="P451" i="3"/>
  <c r="Z451" i="3" a="1"/>
  <c r="Z451" i="3" s="1"/>
  <c r="AL451" i="3"/>
  <c r="G451" i="3" a="1"/>
  <c r="G451" i="3" s="1"/>
  <c r="Q451" i="3" a="1"/>
  <c r="Q451" i="3" s="1"/>
  <c r="AA451" i="3"/>
  <c r="AM451" i="3"/>
  <c r="R451" i="3"/>
  <c r="AB451" i="3"/>
  <c r="AN451" i="3"/>
  <c r="H451" i="3"/>
  <c r="S451" i="3" a="1"/>
  <c r="S451" i="3" s="1"/>
  <c r="AC451" i="3"/>
  <c r="AO451" i="3"/>
  <c r="I451" i="3" a="1"/>
  <c r="I451" i="3" s="1"/>
  <c r="AP451" i="3" a="1"/>
  <c r="AP451" i="3" s="1"/>
  <c r="J451" i="3"/>
  <c r="T451" i="3"/>
  <c r="AQ451" i="3"/>
  <c r="K451" i="3"/>
  <c r="U451" i="3"/>
  <c r="AF451" i="3"/>
  <c r="AR451" i="3"/>
  <c r="L451" i="3"/>
  <c r="V451" i="3" a="1"/>
  <c r="V451" i="3" s="1"/>
  <c r="AG451" i="3"/>
  <c r="AS451" i="3"/>
  <c r="M451" i="3" a="1"/>
  <c r="M451" i="3" s="1"/>
  <c r="W451" i="3"/>
  <c r="AH451" i="3"/>
  <c r="AT451" i="3"/>
  <c r="N451" i="3"/>
  <c r="X451" i="3" a="1"/>
  <c r="X451" i="3" s="1"/>
  <c r="AI451" i="3"/>
  <c r="AU451" i="3"/>
  <c r="E418" i="3" a="1"/>
  <c r="E418" i="3" s="1"/>
  <c r="N418" i="3"/>
  <c r="W418" i="3"/>
  <c r="AH418" i="3"/>
  <c r="AT418" i="3"/>
  <c r="O418" i="3" a="1"/>
  <c r="O418" i="3" s="1"/>
  <c r="X418" i="3" a="1"/>
  <c r="X418" i="3" s="1"/>
  <c r="AI418" i="3"/>
  <c r="AU418" i="3"/>
  <c r="Y418" i="3"/>
  <c r="AJ418" i="3"/>
  <c r="F418" i="3"/>
  <c r="P418" i="3"/>
  <c r="Z418" i="3" a="1"/>
  <c r="Z418" i="3" s="1"/>
  <c r="AK418" i="3"/>
  <c r="G418" i="3" a="1"/>
  <c r="G418" i="3" s="1"/>
  <c r="Q418" i="3" a="1"/>
  <c r="Q418" i="3" s="1"/>
  <c r="AA418" i="3"/>
  <c r="AL418" i="3"/>
  <c r="H418" i="3"/>
  <c r="AB418" i="3"/>
  <c r="AM418" i="3"/>
  <c r="I418" i="3" a="1"/>
  <c r="I418" i="3" s="1"/>
  <c r="R418" i="3"/>
  <c r="AC418" i="3"/>
  <c r="AN418" i="3"/>
  <c r="J418" i="3"/>
  <c r="S418" i="3" a="1"/>
  <c r="S418" i="3" s="1"/>
  <c r="AO418" i="3"/>
  <c r="K418" i="3"/>
  <c r="AP418" i="3" a="1"/>
  <c r="AP418" i="3" s="1"/>
  <c r="L418" i="3"/>
  <c r="T418" i="3"/>
  <c r="AQ418" i="3"/>
  <c r="M418" i="3" a="1"/>
  <c r="M418" i="3" s="1"/>
  <c r="U418" i="3"/>
  <c r="AF418" i="3"/>
  <c r="AR418" i="3"/>
  <c r="V418" i="3" a="1"/>
  <c r="V418" i="3" s="1"/>
  <c r="AG418" i="3"/>
  <c r="AS418" i="3"/>
  <c r="J393" i="3"/>
  <c r="T393" i="3"/>
  <c r="K393" i="3"/>
  <c r="U393" i="3"/>
  <c r="AF393" i="3"/>
  <c r="AQ393" i="3"/>
  <c r="L393" i="3"/>
  <c r="V393" i="3" a="1"/>
  <c r="V393" i="3" s="1"/>
  <c r="AG393" i="3"/>
  <c r="AR393" i="3"/>
  <c r="M393" i="3" a="1"/>
  <c r="M393" i="3" s="1"/>
  <c r="AH393" i="3"/>
  <c r="AS393" i="3"/>
  <c r="N393" i="3"/>
  <c r="W393" i="3"/>
  <c r="AI393" i="3"/>
  <c r="AT393" i="3"/>
  <c r="O393" i="3" a="1"/>
  <c r="O393" i="3" s="1"/>
  <c r="X393" i="3" a="1"/>
  <c r="X393" i="3" s="1"/>
  <c r="AJ393" i="3"/>
  <c r="AU393" i="3"/>
  <c r="P393" i="3"/>
  <c r="Y393" i="3"/>
  <c r="AK393" i="3"/>
  <c r="Q393" i="3" a="1"/>
  <c r="Q393" i="3" s="1"/>
  <c r="Z393" i="3" a="1"/>
  <c r="Z393" i="3" s="1"/>
  <c r="AL393" i="3"/>
  <c r="F393" i="3"/>
  <c r="AA393" i="3"/>
  <c r="AM393" i="3"/>
  <c r="G393" i="3" a="1"/>
  <c r="G393" i="3" s="1"/>
  <c r="R393" i="3"/>
  <c r="AB393" i="3"/>
  <c r="AN393" i="3"/>
  <c r="H393" i="3"/>
  <c r="S393" i="3" a="1"/>
  <c r="S393" i="3" s="1"/>
  <c r="AC393" i="3"/>
  <c r="AO393" i="3"/>
  <c r="I393" i="3" a="1"/>
  <c r="I393" i="3" s="1"/>
  <c r="AP393" i="3" a="1"/>
  <c r="AP393" i="3" s="1"/>
  <c r="AJ335" i="3"/>
  <c r="AU335" i="3"/>
  <c r="F335" i="3"/>
  <c r="P335" i="3"/>
  <c r="Y335" i="3"/>
  <c r="AK335" i="3"/>
  <c r="G335" i="3" a="1"/>
  <c r="G335" i="3" s="1"/>
  <c r="Q335" i="3" a="1"/>
  <c r="Q335" i="3" s="1"/>
  <c r="Z335" i="3" a="1"/>
  <c r="Z335" i="3" s="1"/>
  <c r="AL335" i="3"/>
  <c r="AA335" i="3"/>
  <c r="AM335" i="3"/>
  <c r="H335" i="3"/>
  <c r="R335" i="3"/>
  <c r="AB335" i="3"/>
  <c r="AN335" i="3"/>
  <c r="I335" i="3" a="1"/>
  <c r="I335" i="3" s="1"/>
  <c r="S335" i="3" a="1"/>
  <c r="S335" i="3" s="1"/>
  <c r="AC335" i="3"/>
  <c r="AO335" i="3"/>
  <c r="J335" i="3"/>
  <c r="T335" i="3"/>
  <c r="AP335" i="3" a="1"/>
  <c r="AP335" i="3" s="1"/>
  <c r="K335" i="3"/>
  <c r="U335" i="3"/>
  <c r="L335" i="3"/>
  <c r="V335" i="3" a="1"/>
  <c r="V335" i="3" s="1"/>
  <c r="AF335" i="3"/>
  <c r="AQ335" i="3"/>
  <c r="M335" i="3" a="1"/>
  <c r="M335" i="3" s="1"/>
  <c r="AG335" i="3"/>
  <c r="AR335" i="3"/>
  <c r="N335" i="3"/>
  <c r="W335" i="3"/>
  <c r="AH335" i="3"/>
  <c r="AS335" i="3"/>
  <c r="O335" i="3" a="1"/>
  <c r="O335" i="3" s="1"/>
  <c r="X335" i="3" a="1"/>
  <c r="X335" i="3" s="1"/>
  <c r="AI335" i="3"/>
  <c r="AT335" i="3"/>
  <c r="F330" i="3"/>
  <c r="Y330" i="3"/>
  <c r="AJ330" i="3"/>
  <c r="G330" i="3" a="1"/>
  <c r="G330" i="3" s="1"/>
  <c r="P330" i="3"/>
  <c r="Z330" i="3" a="1"/>
  <c r="Z330" i="3" s="1"/>
  <c r="AK330" i="3"/>
  <c r="Q330" i="3" a="1"/>
  <c r="Q330" i="3" s="1"/>
  <c r="AL330" i="3"/>
  <c r="H330" i="3"/>
  <c r="R330" i="3"/>
  <c r="AA330" i="3"/>
  <c r="AM330" i="3"/>
  <c r="I330" i="3" a="1"/>
  <c r="I330" i="3" s="1"/>
  <c r="S330" i="3" a="1"/>
  <c r="S330" i="3" s="1"/>
  <c r="AB330" i="3"/>
  <c r="AN330" i="3"/>
  <c r="AC330" i="3"/>
  <c r="AO330" i="3"/>
  <c r="J330" i="3"/>
  <c r="T330" i="3"/>
  <c r="AP330" i="3" a="1"/>
  <c r="AP330" i="3" s="1"/>
  <c r="K330" i="3"/>
  <c r="U330" i="3"/>
  <c r="AQ330" i="3"/>
  <c r="L330" i="3"/>
  <c r="V330" i="3" a="1"/>
  <c r="V330" i="3" s="1"/>
  <c r="AF330" i="3"/>
  <c r="AR330" i="3"/>
  <c r="M330" i="3" a="1"/>
  <c r="M330" i="3" s="1"/>
  <c r="W330" i="3"/>
  <c r="AG330" i="3"/>
  <c r="AS330" i="3"/>
  <c r="N330" i="3"/>
  <c r="X330" i="3" a="1"/>
  <c r="X330" i="3" s="1"/>
  <c r="AH330" i="3"/>
  <c r="AT330" i="3"/>
  <c r="O330" i="3" a="1"/>
  <c r="O330" i="3" s="1"/>
  <c r="AI330" i="3"/>
  <c r="AU330" i="3"/>
  <c r="K325" i="3"/>
  <c r="T325" i="3"/>
  <c r="AQ325" i="3"/>
  <c r="L325" i="3"/>
  <c r="U325" i="3"/>
  <c r="AF325" i="3"/>
  <c r="AR325" i="3"/>
  <c r="M325" i="3" a="1"/>
  <c r="M325" i="3" s="1"/>
  <c r="V325" i="3" a="1"/>
  <c r="V325" i="3" s="1"/>
  <c r="AG325" i="3"/>
  <c r="AS325" i="3"/>
  <c r="N325" i="3"/>
  <c r="W325" i="3"/>
  <c r="AH325" i="3"/>
  <c r="AT325" i="3"/>
  <c r="O325" i="3" a="1"/>
  <c r="O325" i="3" s="1"/>
  <c r="X325" i="3" a="1"/>
  <c r="X325" i="3" s="1"/>
  <c r="AI325" i="3"/>
  <c r="AU325" i="3"/>
  <c r="AJ325" i="3"/>
  <c r="F325" i="3"/>
  <c r="P325" i="3"/>
  <c r="Y325" i="3"/>
  <c r="AK325" i="3"/>
  <c r="G325" i="3" a="1"/>
  <c r="G325" i="3" s="1"/>
  <c r="Q325" i="3" a="1"/>
  <c r="Q325" i="3" s="1"/>
  <c r="Z325" i="3" a="1"/>
  <c r="Z325" i="3" s="1"/>
  <c r="AL325" i="3"/>
  <c r="AA325" i="3"/>
  <c r="AM325" i="3"/>
  <c r="H325" i="3"/>
  <c r="R325" i="3"/>
  <c r="AB325" i="3"/>
  <c r="AN325" i="3"/>
  <c r="I325" i="3" a="1"/>
  <c r="I325" i="3" s="1"/>
  <c r="S325" i="3" a="1"/>
  <c r="S325" i="3" s="1"/>
  <c r="AC325" i="3"/>
  <c r="AO325" i="3"/>
  <c r="J325" i="3"/>
  <c r="AP325" i="3" a="1"/>
  <c r="AP325" i="3" s="1"/>
  <c r="I320" i="3" a="1"/>
  <c r="I320" i="3" s="1"/>
  <c r="R320" i="3"/>
  <c r="AA320" i="3"/>
  <c r="AL320" i="3"/>
  <c r="S320" i="3" a="1"/>
  <c r="S320" i="3" s="1"/>
  <c r="AB320" i="3"/>
  <c r="AM320" i="3"/>
  <c r="J320" i="3"/>
  <c r="AC320" i="3"/>
  <c r="AN320" i="3"/>
  <c r="K320" i="3"/>
  <c r="T320" i="3"/>
  <c r="AO320" i="3"/>
  <c r="L320" i="3"/>
  <c r="U320" i="3"/>
  <c r="AP320" i="3" a="1"/>
  <c r="AP320" i="3" s="1"/>
  <c r="M320" i="3" a="1"/>
  <c r="M320" i="3" s="1"/>
  <c r="V320" i="3" a="1"/>
  <c r="V320" i="3" s="1"/>
  <c r="AQ320" i="3"/>
  <c r="W320" i="3"/>
  <c r="AF320" i="3"/>
  <c r="AR320" i="3"/>
  <c r="N320" i="3"/>
  <c r="X320" i="3" a="1"/>
  <c r="X320" i="3" s="1"/>
  <c r="AG320" i="3"/>
  <c r="AS320" i="3"/>
  <c r="F320" i="3"/>
  <c r="O320" i="3" a="1"/>
  <c r="O320" i="3" s="1"/>
  <c r="AH320" i="3"/>
  <c r="AT320" i="3"/>
  <c r="G320" i="3" a="1"/>
  <c r="G320" i="3" s="1"/>
  <c r="P320" i="3"/>
  <c r="Y320" i="3"/>
  <c r="AI320" i="3"/>
  <c r="AU320" i="3"/>
  <c r="Q320" i="3" a="1"/>
  <c r="Q320" i="3" s="1"/>
  <c r="Z320" i="3" a="1"/>
  <c r="Z320" i="3" s="1"/>
  <c r="AJ320" i="3"/>
  <c r="H320" i="3"/>
  <c r="AK320" i="3"/>
  <c r="I311" i="3" a="1"/>
  <c r="I311" i="3" s="1"/>
  <c r="S311" i="3" a="1"/>
  <c r="S311" i="3" s="1"/>
  <c r="AA311" i="3"/>
  <c r="AM311" i="3"/>
  <c r="AB311" i="3"/>
  <c r="AN311" i="3"/>
  <c r="J311" i="3"/>
  <c r="T311" i="3"/>
  <c r="AC311" i="3"/>
  <c r="AO311" i="3"/>
  <c r="K311" i="3"/>
  <c r="U311" i="3"/>
  <c r="AP311" i="3" a="1"/>
  <c r="AP311" i="3" s="1"/>
  <c r="L311" i="3"/>
  <c r="V311" i="3" a="1"/>
  <c r="V311" i="3" s="1"/>
  <c r="M311" i="3" a="1"/>
  <c r="M311" i="3" s="1"/>
  <c r="AF311" i="3"/>
  <c r="AQ311" i="3"/>
  <c r="N311" i="3"/>
  <c r="W311" i="3"/>
  <c r="AG311" i="3"/>
  <c r="AR311" i="3"/>
  <c r="O311" i="3" a="1"/>
  <c r="O311" i="3" s="1"/>
  <c r="X311" i="3" a="1"/>
  <c r="X311" i="3" s="1"/>
  <c r="AH311" i="3"/>
  <c r="AS311" i="3"/>
  <c r="F311" i="3"/>
  <c r="AI311" i="3"/>
  <c r="AT311" i="3"/>
  <c r="G311" i="3" a="1"/>
  <c r="G311" i="3" s="1"/>
  <c r="P311" i="3"/>
  <c r="Y311" i="3"/>
  <c r="AJ311" i="3"/>
  <c r="AU311" i="3"/>
  <c r="Q311" i="3" a="1"/>
  <c r="Q311" i="3" s="1"/>
  <c r="Z311" i="3" a="1"/>
  <c r="Z311" i="3" s="1"/>
  <c r="AK311" i="3"/>
  <c r="H311" i="3"/>
  <c r="R311" i="3"/>
  <c r="AL311" i="3"/>
  <c r="C301" i="3" a="1"/>
  <c r="C301" i="3" s="1"/>
  <c r="N301" i="3"/>
  <c r="W301" i="3"/>
  <c r="AH301" i="3"/>
  <c r="AT301" i="3"/>
  <c r="O301" i="3" a="1"/>
  <c r="O301" i="3" s="1"/>
  <c r="X301" i="3" a="1"/>
  <c r="X301" i="3" s="1"/>
  <c r="AI301" i="3"/>
  <c r="AU301" i="3"/>
  <c r="AJ301" i="3"/>
  <c r="P301" i="3"/>
  <c r="Y301" i="3"/>
  <c r="AK301" i="3"/>
  <c r="F301" i="3"/>
  <c r="Q301" i="3" a="1"/>
  <c r="Q301" i="3" s="1"/>
  <c r="Z301" i="3" a="1"/>
  <c r="Z301" i="3" s="1"/>
  <c r="AL301" i="3"/>
  <c r="G301" i="3" a="1"/>
  <c r="G301" i="3" s="1"/>
  <c r="AA301" i="3"/>
  <c r="AM301" i="3"/>
  <c r="H301" i="3"/>
  <c r="R301" i="3"/>
  <c r="AB301" i="3"/>
  <c r="AN301" i="3"/>
  <c r="I301" i="3" a="1"/>
  <c r="I301" i="3" s="1"/>
  <c r="S301" i="3" a="1"/>
  <c r="S301" i="3" s="1"/>
  <c r="AC301" i="3"/>
  <c r="AO301" i="3"/>
  <c r="J301" i="3"/>
  <c r="AP301" i="3" a="1"/>
  <c r="AP301" i="3" s="1"/>
  <c r="K301" i="3"/>
  <c r="T301" i="3"/>
  <c r="AQ301" i="3"/>
  <c r="L301" i="3"/>
  <c r="U301" i="3"/>
  <c r="AF301" i="3"/>
  <c r="AR301" i="3"/>
  <c r="M301" i="3" a="1"/>
  <c r="M301" i="3" s="1"/>
  <c r="V301" i="3" a="1"/>
  <c r="V301" i="3" s="1"/>
  <c r="AG301" i="3"/>
  <c r="AS301" i="3"/>
  <c r="G267" i="3" a="1"/>
  <c r="G267" i="3" s="1"/>
  <c r="Z267" i="3" a="1"/>
  <c r="Z267" i="3" s="1"/>
  <c r="AJ267" i="3"/>
  <c r="P267" i="3"/>
  <c r="AK267" i="3"/>
  <c r="H267" i="3"/>
  <c r="Q267" i="3" a="1"/>
  <c r="Q267" i="3" s="1"/>
  <c r="AA267" i="3"/>
  <c r="AL267" i="3"/>
  <c r="I267" i="3" a="1"/>
  <c r="I267" i="3" s="1"/>
  <c r="R267" i="3"/>
  <c r="AB267" i="3"/>
  <c r="AM267" i="3"/>
  <c r="S267" i="3" a="1"/>
  <c r="S267" i="3" s="1"/>
  <c r="AC267" i="3"/>
  <c r="AN267" i="3"/>
  <c r="J267" i="3"/>
  <c r="T267" i="3"/>
  <c r="AO267" i="3"/>
  <c r="K267" i="3"/>
  <c r="U267" i="3"/>
  <c r="AP267" i="3" a="1"/>
  <c r="AP267" i="3" s="1"/>
  <c r="L267" i="3"/>
  <c r="V267" i="3" a="1"/>
  <c r="V267" i="3" s="1"/>
  <c r="AQ267" i="3"/>
  <c r="M267" i="3" a="1"/>
  <c r="M267" i="3" s="1"/>
  <c r="W267" i="3"/>
  <c r="AF267" i="3"/>
  <c r="AR267" i="3"/>
  <c r="X267" i="3" a="1"/>
  <c r="X267" i="3" s="1"/>
  <c r="AG267" i="3"/>
  <c r="AS267" i="3"/>
  <c r="N267" i="3"/>
  <c r="AH267" i="3"/>
  <c r="AT267" i="3"/>
  <c r="F267" i="3"/>
  <c r="O267" i="3" a="1"/>
  <c r="O267" i="3" s="1"/>
  <c r="Y267" i="3"/>
  <c r="AI267" i="3"/>
  <c r="AU267" i="3"/>
  <c r="J253" i="3"/>
  <c r="T253" i="3"/>
  <c r="K253" i="3"/>
  <c r="U253" i="3"/>
  <c r="AF253" i="3"/>
  <c r="AQ253" i="3"/>
  <c r="L253" i="3"/>
  <c r="V253" i="3" a="1"/>
  <c r="V253" i="3" s="1"/>
  <c r="AG253" i="3"/>
  <c r="AR253" i="3"/>
  <c r="M253" i="3" a="1"/>
  <c r="M253" i="3" s="1"/>
  <c r="AH253" i="3"/>
  <c r="AS253" i="3"/>
  <c r="N253" i="3"/>
  <c r="W253" i="3"/>
  <c r="AI253" i="3"/>
  <c r="AT253" i="3"/>
  <c r="O253" i="3" a="1"/>
  <c r="O253" i="3" s="1"/>
  <c r="X253" i="3" a="1"/>
  <c r="X253" i="3" s="1"/>
  <c r="AJ253" i="3"/>
  <c r="AU253" i="3"/>
  <c r="Y253" i="3"/>
  <c r="AK253" i="3"/>
  <c r="P253" i="3"/>
  <c r="Z253" i="3" a="1"/>
  <c r="Z253" i="3" s="1"/>
  <c r="AL253" i="3"/>
  <c r="F253" i="3"/>
  <c r="Q253" i="3" a="1"/>
  <c r="Q253" i="3" s="1"/>
  <c r="AA253" i="3"/>
  <c r="AM253" i="3"/>
  <c r="G253" i="3" a="1"/>
  <c r="G253" i="3" s="1"/>
  <c r="R253" i="3"/>
  <c r="AB253" i="3"/>
  <c r="AN253" i="3"/>
  <c r="H253" i="3"/>
  <c r="S253" i="3" a="1"/>
  <c r="S253" i="3" s="1"/>
  <c r="AC253" i="3"/>
  <c r="AO253" i="3"/>
  <c r="I253" i="3" a="1"/>
  <c r="I253" i="3" s="1"/>
  <c r="AP253" i="3" a="1"/>
  <c r="AP253" i="3" s="1"/>
  <c r="L239" i="3"/>
  <c r="V239" i="3" a="1"/>
  <c r="V239" i="3" s="1"/>
  <c r="M239" i="3" a="1"/>
  <c r="M239" i="3" s="1"/>
  <c r="AF239" i="3"/>
  <c r="AQ239" i="3"/>
  <c r="W239" i="3"/>
  <c r="AG239" i="3"/>
  <c r="AR239" i="3"/>
  <c r="N239" i="3"/>
  <c r="X239" i="3" a="1"/>
  <c r="X239" i="3" s="1"/>
  <c r="AH239" i="3"/>
  <c r="AS239" i="3"/>
  <c r="O239" i="3" a="1"/>
  <c r="O239" i="3" s="1"/>
  <c r="Y239" i="3"/>
  <c r="AI239" i="3"/>
  <c r="AT239" i="3"/>
  <c r="F239" i="3"/>
  <c r="Z239" i="3" a="1"/>
  <c r="Z239" i="3" s="1"/>
  <c r="AJ239" i="3"/>
  <c r="AU239" i="3"/>
  <c r="G239" i="3" a="1"/>
  <c r="G239" i="3" s="1"/>
  <c r="P239" i="3"/>
  <c r="AK239" i="3"/>
  <c r="H239" i="3"/>
  <c r="Q239" i="3" a="1"/>
  <c r="Q239" i="3" s="1"/>
  <c r="AA239" i="3"/>
  <c r="AL239" i="3"/>
  <c r="I239" i="3" a="1"/>
  <c r="I239" i="3" s="1"/>
  <c r="R239" i="3"/>
  <c r="AB239" i="3"/>
  <c r="AM239" i="3"/>
  <c r="S239" i="3" a="1"/>
  <c r="S239" i="3" s="1"/>
  <c r="AC239" i="3"/>
  <c r="AN239" i="3"/>
  <c r="J239" i="3"/>
  <c r="T239" i="3"/>
  <c r="AO239" i="3"/>
  <c r="K239" i="3"/>
  <c r="U239" i="3"/>
  <c r="AP239" i="3" a="1"/>
  <c r="AP239" i="3" s="1"/>
  <c r="L182" i="2"/>
  <c r="N174" i="2"/>
  <c r="L170" i="2"/>
  <c r="L162" i="2"/>
  <c r="M155" i="2"/>
  <c r="L147" i="2"/>
  <c r="M132" i="2"/>
  <c r="O125" i="2"/>
  <c r="M118" i="2"/>
  <c r="L102" i="2"/>
  <c r="M95" i="2"/>
  <c r="L88" i="2"/>
  <c r="N79" i="2"/>
  <c r="M72" i="2"/>
  <c r="N64" i="2"/>
  <c r="O49" i="2"/>
  <c r="L41" i="2"/>
  <c r="O35" i="2"/>
  <c r="L22" i="2"/>
  <c r="M16" i="2"/>
  <c r="O9" i="2"/>
  <c r="L4" i="2"/>
  <c r="AP36" i="3" a="1"/>
  <c r="AP36" i="3" s="1"/>
  <c r="T36" i="3"/>
  <c r="AQ35" i="3"/>
  <c r="U35" i="3"/>
  <c r="M35" i="3" a="1"/>
  <c r="M35" i="3" s="1"/>
  <c r="AU34" i="3"/>
  <c r="AI34" i="3"/>
  <c r="X34" i="3" a="1"/>
  <c r="X34" i="3" s="1"/>
  <c r="M34" i="3" a="1"/>
  <c r="M34" i="3" s="1"/>
  <c r="AU33" i="3"/>
  <c r="AJ33" i="3"/>
  <c r="Y33" i="3"/>
  <c r="O33" i="3" a="1"/>
  <c r="O33" i="3" s="1"/>
  <c r="AK32" i="3"/>
  <c r="Z32" i="3" a="1"/>
  <c r="Z32" i="3" s="1"/>
  <c r="P32" i="3"/>
  <c r="F32" i="3"/>
  <c r="AM31" i="3"/>
  <c r="AA31" i="3"/>
  <c r="Q31" i="3" a="1"/>
  <c r="Q31" i="3" s="1"/>
  <c r="G31" i="3" a="1"/>
  <c r="G31" i="3" s="1"/>
  <c r="AO30" i="3"/>
  <c r="AC30" i="3"/>
  <c r="S30" i="3" a="1"/>
  <c r="S30" i="3" s="1"/>
  <c r="I30" i="3" a="1"/>
  <c r="I30" i="3" s="1"/>
  <c r="AP29" i="3" a="1"/>
  <c r="AP29" i="3" s="1"/>
  <c r="J29" i="3"/>
  <c r="AR28" i="3"/>
  <c r="AF28" i="3"/>
  <c r="U28" i="3"/>
  <c r="K28" i="3"/>
  <c r="AS27" i="3"/>
  <c r="AH27" i="3"/>
  <c r="W27" i="3"/>
  <c r="M27" i="3" a="1"/>
  <c r="M27" i="3" s="1"/>
  <c r="AM26" i="3"/>
  <c r="AF25" i="3"/>
  <c r="AM13" i="3"/>
  <c r="AN12" i="3"/>
  <c r="AM11" i="3"/>
  <c r="AM5" i="3"/>
  <c r="AS69" i="3"/>
  <c r="AG69" i="3"/>
  <c r="V69" i="3" a="1"/>
  <c r="V69" i="3" s="1"/>
  <c r="L69" i="3"/>
  <c r="AT68" i="3"/>
  <c r="AI68" i="3"/>
  <c r="O68" i="3" a="1"/>
  <c r="O68" i="3" s="1"/>
  <c r="AX67" i="3"/>
  <c r="AM67" i="3"/>
  <c r="AB67" i="3"/>
  <c r="S67" i="3" a="1"/>
  <c r="S67" i="3" s="1"/>
  <c r="J67" i="3"/>
  <c r="AR66" i="3"/>
  <c r="AF66" i="3"/>
  <c r="U66" i="3"/>
  <c r="K66" i="3"/>
  <c r="AS65" i="3"/>
  <c r="AH65" i="3"/>
  <c r="X65" i="3" a="1"/>
  <c r="X65" i="3" s="1"/>
  <c r="N65" i="3"/>
  <c r="AX64" i="3"/>
  <c r="AM64" i="3"/>
  <c r="AB64" i="3"/>
  <c r="S64" i="3" a="1"/>
  <c r="S64" i="3" s="1"/>
  <c r="J64" i="3"/>
  <c r="AR63" i="3"/>
  <c r="AF63" i="3"/>
  <c r="V63" i="3" a="1"/>
  <c r="V63" i="3" s="1"/>
  <c r="M63" i="3" a="1"/>
  <c r="M63" i="3" s="1"/>
  <c r="AV62" i="3"/>
  <c r="AK62" i="3"/>
  <c r="Q62" i="3" a="1"/>
  <c r="Q62" i="3" s="1"/>
  <c r="H62" i="3"/>
  <c r="AK60" i="3"/>
  <c r="Q60" i="3" a="1"/>
  <c r="Q60" i="3" s="1"/>
  <c r="H60" i="3"/>
  <c r="M59" i="3" a="1"/>
  <c r="M59" i="3" s="1"/>
  <c r="AV58" i="3"/>
  <c r="AK58" i="3"/>
  <c r="R58" i="3"/>
  <c r="I58" i="3" a="1"/>
  <c r="I58" i="3" s="1"/>
  <c r="AP57" i="3" a="1"/>
  <c r="AP57" i="3" s="1"/>
  <c r="U57" i="3"/>
  <c r="L57" i="3"/>
  <c r="AU56" i="3"/>
  <c r="AJ56" i="3"/>
  <c r="Z56" i="3" a="1"/>
  <c r="Z56" i="3" s="1"/>
  <c r="AF55" i="3"/>
  <c r="AJ53" i="3"/>
  <c r="U48" i="3"/>
  <c r="AF45" i="3"/>
  <c r="AU42" i="3"/>
  <c r="O40" i="3" a="1"/>
  <c r="O40" i="3" s="1"/>
  <c r="AI100" i="3"/>
  <c r="AQ97" i="3"/>
  <c r="L92" i="3"/>
  <c r="S89" i="3" a="1"/>
  <c r="S89" i="3" s="1"/>
  <c r="Y86" i="3"/>
  <c r="AL80" i="3"/>
  <c r="AS77" i="3"/>
  <c r="O72" i="3" a="1"/>
  <c r="O72" i="3" s="1"/>
  <c r="AC132" i="3"/>
  <c r="AJ129" i="3"/>
  <c r="AU126" i="3"/>
  <c r="W121" i="3"/>
  <c r="AG118" i="3"/>
  <c r="AS115" i="3"/>
  <c r="L113" i="3"/>
  <c r="R110" i="3"/>
  <c r="K652" i="3"/>
  <c r="AB652" i="3"/>
  <c r="AM652" i="3"/>
  <c r="L652" i="3"/>
  <c r="T652" i="3"/>
  <c r="AC652" i="3"/>
  <c r="AN652" i="3"/>
  <c r="M652" i="3" a="1"/>
  <c r="M652" i="3" s="1"/>
  <c r="U652" i="3"/>
  <c r="AO652" i="3"/>
  <c r="V652" i="3" a="1"/>
  <c r="V652" i="3" s="1"/>
  <c r="AP652" i="3" a="1"/>
  <c r="AP652" i="3" s="1"/>
  <c r="N652" i="3"/>
  <c r="F652" i="3"/>
  <c r="O652" i="3" a="1"/>
  <c r="O652" i="3" s="1"/>
  <c r="W652" i="3"/>
  <c r="AF652" i="3"/>
  <c r="AQ652" i="3"/>
  <c r="G652" i="3" a="1"/>
  <c r="G652" i="3" s="1"/>
  <c r="X652" i="3" a="1"/>
  <c r="X652" i="3" s="1"/>
  <c r="AG652" i="3"/>
  <c r="AR652" i="3"/>
  <c r="P652" i="3"/>
  <c r="AH652" i="3"/>
  <c r="AS652" i="3"/>
  <c r="H652" i="3"/>
  <c r="Q652" i="3" a="1"/>
  <c r="Q652" i="3" s="1"/>
  <c r="Y652" i="3"/>
  <c r="AI652" i="3"/>
  <c r="AT652" i="3"/>
  <c r="I652" i="3" a="1"/>
  <c r="I652" i="3" s="1"/>
  <c r="Z652" i="3" a="1"/>
  <c r="Z652" i="3" s="1"/>
  <c r="AJ652" i="3"/>
  <c r="AU652" i="3"/>
  <c r="J652" i="3"/>
  <c r="S652" i="3" a="1"/>
  <c r="S652" i="3" s="1"/>
  <c r="AA652" i="3"/>
  <c r="AL652" i="3"/>
  <c r="R652" i="3"/>
  <c r="AK652" i="3"/>
  <c r="Y563" i="3"/>
  <c r="AJ563" i="3"/>
  <c r="AU563" i="3"/>
  <c r="F563" i="3"/>
  <c r="P563" i="3"/>
  <c r="Z563" i="3" a="1"/>
  <c r="Z563" i="3" s="1"/>
  <c r="AK563" i="3"/>
  <c r="G563" i="3" a="1"/>
  <c r="G563" i="3" s="1"/>
  <c r="Q563" i="3" a="1"/>
  <c r="Q563" i="3" s="1"/>
  <c r="AA563" i="3"/>
  <c r="AL563" i="3"/>
  <c r="H563" i="3"/>
  <c r="R563" i="3"/>
  <c r="AB563" i="3"/>
  <c r="AM563" i="3"/>
  <c r="I563" i="3" a="1"/>
  <c r="I563" i="3" s="1"/>
  <c r="S563" i="3" a="1"/>
  <c r="S563" i="3" s="1"/>
  <c r="AC563" i="3"/>
  <c r="AN563" i="3"/>
  <c r="J563" i="3"/>
  <c r="AO563" i="3"/>
  <c r="K563" i="3"/>
  <c r="T563" i="3"/>
  <c r="AP563" i="3" a="1"/>
  <c r="AP563" i="3" s="1"/>
  <c r="L563" i="3"/>
  <c r="U563" i="3"/>
  <c r="M563" i="3" a="1"/>
  <c r="M563" i="3" s="1"/>
  <c r="V563" i="3" a="1"/>
  <c r="V563" i="3" s="1"/>
  <c r="AF563" i="3"/>
  <c r="AQ563" i="3"/>
  <c r="AG563" i="3"/>
  <c r="AR563" i="3"/>
  <c r="O563" i="3" a="1"/>
  <c r="O563" i="3" s="1"/>
  <c r="X563" i="3" a="1"/>
  <c r="X563" i="3" s="1"/>
  <c r="AI563" i="3"/>
  <c r="AT563" i="3"/>
  <c r="AS563" i="3"/>
  <c r="N563" i="3"/>
  <c r="W563" i="3"/>
  <c r="AH563" i="3"/>
  <c r="AH31" i="3"/>
  <c r="G95" i="3" a="1"/>
  <c r="G95" i="3" s="1"/>
  <c r="Q95" i="3" a="1"/>
  <c r="Q95" i="3" s="1"/>
  <c r="AB95" i="3"/>
  <c r="AM95" i="3"/>
  <c r="R95" i="3"/>
  <c r="AC95" i="3"/>
  <c r="AN95" i="3"/>
  <c r="H95" i="3"/>
  <c r="S95" i="3" a="1"/>
  <c r="S95" i="3" s="1"/>
  <c r="AO95" i="3"/>
  <c r="I95" i="3" a="1"/>
  <c r="I95" i="3" s="1"/>
  <c r="T95" i="3"/>
  <c r="AP95" i="3" a="1"/>
  <c r="AP95" i="3" s="1"/>
  <c r="J95" i="3"/>
  <c r="U95" i="3"/>
  <c r="AQ95" i="3"/>
  <c r="K95" i="3"/>
  <c r="V95" i="3" a="1"/>
  <c r="V95" i="3" s="1"/>
  <c r="AF95" i="3"/>
  <c r="AR95" i="3"/>
  <c r="L95" i="3"/>
  <c r="W95" i="3"/>
  <c r="AG95" i="3"/>
  <c r="AS95" i="3"/>
  <c r="M95" i="3" a="1"/>
  <c r="M95" i="3" s="1"/>
  <c r="X95" i="3" a="1"/>
  <c r="X95" i="3" s="1"/>
  <c r="AH95" i="3"/>
  <c r="AT95" i="3"/>
  <c r="AI95" i="3"/>
  <c r="AU95" i="3"/>
  <c r="N95" i="3"/>
  <c r="Y95" i="3"/>
  <c r="AJ95" i="3"/>
  <c r="AV95" i="3"/>
  <c r="O95" i="3" a="1"/>
  <c r="O95" i="3" s="1"/>
  <c r="Z95" i="3" a="1"/>
  <c r="Z95" i="3" s="1"/>
  <c r="AK95" i="3"/>
  <c r="I179" i="3" a="1"/>
  <c r="I179" i="3" s="1"/>
  <c r="S179" i="3" a="1"/>
  <c r="S179" i="3" s="1"/>
  <c r="AC179" i="3"/>
  <c r="AN179" i="3"/>
  <c r="T179" i="3"/>
  <c r="AO179" i="3"/>
  <c r="J179" i="3"/>
  <c r="U179" i="3"/>
  <c r="AP179" i="3" a="1"/>
  <c r="AP179" i="3" s="1"/>
  <c r="K179" i="3"/>
  <c r="V179" i="3" a="1"/>
  <c r="V179" i="3" s="1"/>
  <c r="AQ179" i="3"/>
  <c r="L179" i="3"/>
  <c r="W179" i="3"/>
  <c r="AF179" i="3"/>
  <c r="AR179" i="3"/>
  <c r="M179" i="3" a="1"/>
  <c r="M179" i="3" s="1"/>
  <c r="X179" i="3" a="1"/>
  <c r="X179" i="3" s="1"/>
  <c r="AG179" i="3"/>
  <c r="AS179" i="3"/>
  <c r="AH179" i="3"/>
  <c r="AT179" i="3"/>
  <c r="N179" i="3"/>
  <c r="Y179" i="3"/>
  <c r="AI179" i="3"/>
  <c r="AU179" i="3"/>
  <c r="F179" i="3"/>
  <c r="O179" i="3" a="1"/>
  <c r="O179" i="3" s="1"/>
  <c r="Z179" i="3" a="1"/>
  <c r="Z179" i="3" s="1"/>
  <c r="AJ179" i="3"/>
  <c r="AV179" i="3"/>
  <c r="G179" i="3" a="1"/>
  <c r="G179" i="3" s="1"/>
  <c r="P179" i="3"/>
  <c r="AK179" i="3"/>
  <c r="Q179" i="3" a="1"/>
  <c r="Q179" i="3" s="1"/>
  <c r="AA179" i="3"/>
  <c r="AL179" i="3"/>
  <c r="AX179" i="3"/>
  <c r="H179" i="3"/>
  <c r="R179" i="3"/>
  <c r="AB179" i="3"/>
  <c r="AM179" i="3"/>
  <c r="K215" i="3"/>
  <c r="U215" i="3"/>
  <c r="AQ215" i="3"/>
  <c r="L215" i="3"/>
  <c r="V215" i="3" a="1"/>
  <c r="V215" i="3" s="1"/>
  <c r="AF215" i="3"/>
  <c r="AR215" i="3"/>
  <c r="M215" i="3" a="1"/>
  <c r="M215" i="3" s="1"/>
  <c r="W215" i="3"/>
  <c r="AG215" i="3"/>
  <c r="AS215" i="3"/>
  <c r="X215" i="3" a="1"/>
  <c r="X215" i="3" s="1"/>
  <c r="AH215" i="3"/>
  <c r="AT215" i="3"/>
  <c r="N215" i="3"/>
  <c r="AI215" i="3"/>
  <c r="AU215" i="3"/>
  <c r="O215" i="3" a="1"/>
  <c r="O215" i="3" s="1"/>
  <c r="Y215" i="3"/>
  <c r="AJ215" i="3"/>
  <c r="F215" i="3"/>
  <c r="P215" i="3"/>
  <c r="Z215" i="3" a="1"/>
  <c r="Z215" i="3" s="1"/>
  <c r="AK215" i="3"/>
  <c r="G215" i="3" a="1"/>
  <c r="G215" i="3" s="1"/>
  <c r="Q215" i="3" a="1"/>
  <c r="Q215" i="3" s="1"/>
  <c r="AA215" i="3"/>
  <c r="AL215" i="3"/>
  <c r="AB215" i="3"/>
  <c r="AM215" i="3"/>
  <c r="H215" i="3"/>
  <c r="R215" i="3"/>
  <c r="AC215" i="3"/>
  <c r="AN215" i="3"/>
  <c r="I215" i="3" a="1"/>
  <c r="I215" i="3" s="1"/>
  <c r="S215" i="3" a="1"/>
  <c r="S215" i="3" s="1"/>
  <c r="AO215" i="3"/>
  <c r="J215" i="3"/>
  <c r="T215" i="3"/>
  <c r="AP215" i="3" a="1"/>
  <c r="AP215" i="3" s="1"/>
  <c r="K201" i="3"/>
  <c r="U201" i="3"/>
  <c r="AF201" i="3"/>
  <c r="AQ201" i="3"/>
  <c r="L201" i="3"/>
  <c r="V201" i="3" a="1"/>
  <c r="V201" i="3" s="1"/>
  <c r="AG201" i="3"/>
  <c r="AR201" i="3"/>
  <c r="M201" i="3" a="1"/>
  <c r="M201" i="3" s="1"/>
  <c r="AH201" i="3"/>
  <c r="AS201" i="3"/>
  <c r="N201" i="3"/>
  <c r="W201" i="3"/>
  <c r="AI201" i="3"/>
  <c r="AT201" i="3"/>
  <c r="O201" i="3" a="1"/>
  <c r="O201" i="3" s="1"/>
  <c r="X201" i="3" a="1"/>
  <c r="X201" i="3" s="1"/>
  <c r="AJ201" i="3"/>
  <c r="AU201" i="3"/>
  <c r="Y201" i="3"/>
  <c r="AK201" i="3"/>
  <c r="P201" i="3"/>
  <c r="Z201" i="3" a="1"/>
  <c r="Z201" i="3" s="1"/>
  <c r="AL201" i="3"/>
  <c r="F201" i="3"/>
  <c r="Q201" i="3" a="1"/>
  <c r="Q201" i="3" s="1"/>
  <c r="AA201" i="3"/>
  <c r="AM201" i="3"/>
  <c r="G201" i="3" a="1"/>
  <c r="G201" i="3" s="1"/>
  <c r="R201" i="3"/>
  <c r="AB201" i="3"/>
  <c r="AN201" i="3"/>
  <c r="H201" i="3"/>
  <c r="S201" i="3" a="1"/>
  <c r="S201" i="3" s="1"/>
  <c r="AC201" i="3"/>
  <c r="AO201" i="3"/>
  <c r="I201" i="3" a="1"/>
  <c r="I201" i="3" s="1"/>
  <c r="AP201" i="3" a="1"/>
  <c r="AP201" i="3" s="1"/>
  <c r="J201" i="3"/>
  <c r="T201" i="3"/>
  <c r="T197" i="3"/>
  <c r="AC197" i="3"/>
  <c r="AO197" i="3"/>
  <c r="J197" i="3"/>
  <c r="U197" i="3"/>
  <c r="AP197" i="3" a="1"/>
  <c r="AP197" i="3" s="1"/>
  <c r="K197" i="3"/>
  <c r="V197" i="3" a="1"/>
  <c r="V197" i="3" s="1"/>
  <c r="L197" i="3"/>
  <c r="AF197" i="3"/>
  <c r="AQ197" i="3"/>
  <c r="M197" i="3" a="1"/>
  <c r="M197" i="3" s="1"/>
  <c r="W197" i="3"/>
  <c r="AG197" i="3"/>
  <c r="AR197" i="3"/>
  <c r="N197" i="3"/>
  <c r="X197" i="3" a="1"/>
  <c r="X197" i="3" s="1"/>
  <c r="AH197" i="3"/>
  <c r="AS197" i="3"/>
  <c r="O197" i="3" a="1"/>
  <c r="O197" i="3" s="1"/>
  <c r="AI197" i="3"/>
  <c r="AT197" i="3"/>
  <c r="F197" i="3"/>
  <c r="P197" i="3"/>
  <c r="Y197" i="3"/>
  <c r="AJ197" i="3"/>
  <c r="AU197" i="3"/>
  <c r="G197" i="3" a="1"/>
  <c r="G197" i="3" s="1"/>
  <c r="Q197" i="3" a="1"/>
  <c r="Q197" i="3" s="1"/>
  <c r="Z197" i="3" a="1"/>
  <c r="Z197" i="3" s="1"/>
  <c r="AK197" i="3"/>
  <c r="R197" i="3"/>
  <c r="AL197" i="3"/>
  <c r="H197" i="3"/>
  <c r="S197" i="3" a="1"/>
  <c r="S197" i="3" s="1"/>
  <c r="AA197" i="3"/>
  <c r="AM197" i="3"/>
  <c r="I197" i="3" a="1"/>
  <c r="I197" i="3" s="1"/>
  <c r="AB197" i="3"/>
  <c r="AN197" i="3"/>
  <c r="G694" i="3" a="1"/>
  <c r="G694" i="3" s="1"/>
  <c r="X694" i="3" a="1"/>
  <c r="X694" i="3" s="1"/>
  <c r="AG694" i="3"/>
  <c r="AR694" i="3"/>
  <c r="H694" i="3"/>
  <c r="Q694" i="3" a="1"/>
  <c r="Q694" i="3" s="1"/>
  <c r="Y694" i="3"/>
  <c r="AI694" i="3"/>
  <c r="AT694" i="3"/>
  <c r="I694" i="3" a="1"/>
  <c r="I694" i="3" s="1"/>
  <c r="Z694" i="3" a="1"/>
  <c r="Z694" i="3" s="1"/>
  <c r="AJ694" i="3"/>
  <c r="AU694" i="3"/>
  <c r="R694" i="3"/>
  <c r="AK694" i="3"/>
  <c r="J694" i="3"/>
  <c r="S694" i="3" a="1"/>
  <c r="S694" i="3" s="1"/>
  <c r="AA694" i="3"/>
  <c r="AL694" i="3"/>
  <c r="V694" i="3" a="1"/>
  <c r="V694" i="3" s="1"/>
  <c r="AP694" i="3" a="1"/>
  <c r="AP694" i="3" s="1"/>
  <c r="AS694" i="3"/>
  <c r="K694" i="3"/>
  <c r="AB694" i="3"/>
  <c r="L694" i="3"/>
  <c r="AC694" i="3"/>
  <c r="M694" i="3" a="1"/>
  <c r="M694" i="3" s="1"/>
  <c r="N694" i="3"/>
  <c r="O694" i="3" a="1"/>
  <c r="O694" i="3" s="1"/>
  <c r="AF694" i="3"/>
  <c r="P694" i="3"/>
  <c r="AH694" i="3"/>
  <c r="AM694" i="3"/>
  <c r="T694" i="3"/>
  <c r="AN694" i="3"/>
  <c r="U694" i="3"/>
  <c r="AO694" i="3"/>
  <c r="F694" i="3"/>
  <c r="W694" i="3"/>
  <c r="AQ694" i="3"/>
  <c r="P689" i="3"/>
  <c r="AH689" i="3"/>
  <c r="AS689" i="3"/>
  <c r="H689" i="3"/>
  <c r="Q689" i="3" a="1"/>
  <c r="Q689" i="3" s="1"/>
  <c r="Y689" i="3"/>
  <c r="AI689" i="3"/>
  <c r="AT689" i="3"/>
  <c r="I689" i="3" a="1"/>
  <c r="I689" i="3" s="1"/>
  <c r="Z689" i="3" a="1"/>
  <c r="Z689" i="3" s="1"/>
  <c r="AJ689" i="3"/>
  <c r="AU689" i="3"/>
  <c r="R689" i="3"/>
  <c r="AK689" i="3"/>
  <c r="J689" i="3"/>
  <c r="S689" i="3" a="1"/>
  <c r="S689" i="3" s="1"/>
  <c r="AA689" i="3"/>
  <c r="AL689" i="3"/>
  <c r="K689" i="3"/>
  <c r="AB689" i="3"/>
  <c r="AM689" i="3"/>
  <c r="M689" i="3" a="1"/>
  <c r="M689" i="3" s="1"/>
  <c r="U689" i="3"/>
  <c r="AO689" i="3"/>
  <c r="N689" i="3"/>
  <c r="F689" i="3"/>
  <c r="O689" i="3" a="1"/>
  <c r="O689" i="3" s="1"/>
  <c r="W689" i="3"/>
  <c r="AF689" i="3"/>
  <c r="AQ689" i="3"/>
  <c r="AG689" i="3"/>
  <c r="AN689" i="3"/>
  <c r="AP689" i="3" a="1"/>
  <c r="AP689" i="3" s="1"/>
  <c r="G689" i="3" a="1"/>
  <c r="G689" i="3" s="1"/>
  <c r="AR689" i="3"/>
  <c r="L689" i="3"/>
  <c r="T689" i="3"/>
  <c r="V689" i="3" a="1"/>
  <c r="V689" i="3" s="1"/>
  <c r="X689" i="3" a="1"/>
  <c r="X689" i="3" s="1"/>
  <c r="AC689" i="3"/>
  <c r="H684" i="3"/>
  <c r="Q684" i="3" a="1"/>
  <c r="Q684" i="3" s="1"/>
  <c r="Y684" i="3"/>
  <c r="AI684" i="3"/>
  <c r="AT684" i="3"/>
  <c r="I684" i="3" a="1"/>
  <c r="I684" i="3" s="1"/>
  <c r="Z684" i="3" a="1"/>
  <c r="Z684" i="3" s="1"/>
  <c r="AJ684" i="3"/>
  <c r="AU684" i="3"/>
  <c r="R684" i="3"/>
  <c r="AK684" i="3"/>
  <c r="J684" i="3"/>
  <c r="S684" i="3" a="1"/>
  <c r="S684" i="3" s="1"/>
  <c r="AA684" i="3"/>
  <c r="AL684" i="3"/>
  <c r="K684" i="3"/>
  <c r="AB684" i="3"/>
  <c r="AM684" i="3"/>
  <c r="L684" i="3"/>
  <c r="T684" i="3"/>
  <c r="AC684" i="3"/>
  <c r="AN684" i="3"/>
  <c r="M684" i="3" a="1"/>
  <c r="M684" i="3" s="1"/>
  <c r="U684" i="3"/>
  <c r="V684" i="3" a="1"/>
  <c r="V684" i="3" s="1"/>
  <c r="AP684" i="3" a="1"/>
  <c r="AP684" i="3" s="1"/>
  <c r="N684" i="3"/>
  <c r="F684" i="3"/>
  <c r="O684" i="3" a="1"/>
  <c r="O684" i="3" s="1"/>
  <c r="W684" i="3"/>
  <c r="AF684" i="3"/>
  <c r="AQ684" i="3"/>
  <c r="G684" i="3" a="1"/>
  <c r="G684" i="3" s="1"/>
  <c r="X684" i="3" a="1"/>
  <c r="X684" i="3" s="1"/>
  <c r="AG684" i="3"/>
  <c r="AR684" i="3"/>
  <c r="P684" i="3"/>
  <c r="AH684" i="3"/>
  <c r="AO684" i="3"/>
  <c r="AS684" i="3"/>
  <c r="J670" i="3"/>
  <c r="S670" i="3" a="1"/>
  <c r="S670" i="3" s="1"/>
  <c r="AA670" i="3"/>
  <c r="AL670" i="3"/>
  <c r="K670" i="3"/>
  <c r="AB670" i="3"/>
  <c r="AM670" i="3"/>
  <c r="L670" i="3"/>
  <c r="T670" i="3"/>
  <c r="AC670" i="3"/>
  <c r="AN670" i="3"/>
  <c r="M670" i="3" a="1"/>
  <c r="M670" i="3" s="1"/>
  <c r="U670" i="3"/>
  <c r="AO670" i="3"/>
  <c r="V670" i="3" a="1"/>
  <c r="V670" i="3" s="1"/>
  <c r="AP670" i="3" a="1"/>
  <c r="AP670" i="3" s="1"/>
  <c r="N670" i="3"/>
  <c r="F670" i="3"/>
  <c r="O670" i="3" a="1"/>
  <c r="O670" i="3" s="1"/>
  <c r="W670" i="3"/>
  <c r="AF670" i="3"/>
  <c r="AQ670" i="3"/>
  <c r="P670" i="3"/>
  <c r="AH670" i="3"/>
  <c r="AS670" i="3"/>
  <c r="H670" i="3"/>
  <c r="Q670" i="3" a="1"/>
  <c r="Q670" i="3" s="1"/>
  <c r="Y670" i="3"/>
  <c r="AI670" i="3"/>
  <c r="AT670" i="3"/>
  <c r="R670" i="3"/>
  <c r="X670" i="3" a="1"/>
  <c r="X670" i="3" s="1"/>
  <c r="Z670" i="3" a="1"/>
  <c r="Z670" i="3" s="1"/>
  <c r="AG670" i="3"/>
  <c r="AJ670" i="3"/>
  <c r="AK670" i="3"/>
  <c r="G670" i="3" a="1"/>
  <c r="G670" i="3" s="1"/>
  <c r="AR670" i="3"/>
  <c r="I670" i="3" a="1"/>
  <c r="I670" i="3" s="1"/>
  <c r="AU670" i="3"/>
  <c r="N656" i="3"/>
  <c r="F656" i="3"/>
  <c r="O656" i="3" a="1"/>
  <c r="O656" i="3" s="1"/>
  <c r="W656" i="3"/>
  <c r="AF656" i="3"/>
  <c r="AQ656" i="3"/>
  <c r="G656" i="3" a="1"/>
  <c r="G656" i="3" s="1"/>
  <c r="X656" i="3" a="1"/>
  <c r="X656" i="3" s="1"/>
  <c r="AG656" i="3"/>
  <c r="AR656" i="3"/>
  <c r="P656" i="3"/>
  <c r="AH656" i="3"/>
  <c r="AS656" i="3"/>
  <c r="H656" i="3"/>
  <c r="Q656" i="3" a="1"/>
  <c r="Q656" i="3" s="1"/>
  <c r="Y656" i="3"/>
  <c r="AI656" i="3"/>
  <c r="AT656" i="3"/>
  <c r="I656" i="3" a="1"/>
  <c r="I656" i="3" s="1"/>
  <c r="Z656" i="3" a="1"/>
  <c r="Z656" i="3" s="1"/>
  <c r="AJ656" i="3"/>
  <c r="AU656" i="3"/>
  <c r="R656" i="3"/>
  <c r="AK656" i="3"/>
  <c r="J656" i="3"/>
  <c r="S656" i="3" a="1"/>
  <c r="S656" i="3" s="1"/>
  <c r="AA656" i="3"/>
  <c r="AL656" i="3"/>
  <c r="L656" i="3"/>
  <c r="T656" i="3"/>
  <c r="AC656" i="3"/>
  <c r="AN656" i="3"/>
  <c r="V656" i="3" a="1"/>
  <c r="V656" i="3" s="1"/>
  <c r="AP656" i="3" a="1"/>
  <c r="AP656" i="3" s="1"/>
  <c r="U656" i="3"/>
  <c r="AB656" i="3"/>
  <c r="AM656" i="3"/>
  <c r="AO656" i="3"/>
  <c r="K656" i="3"/>
  <c r="M656" i="3" a="1"/>
  <c r="M656" i="3" s="1"/>
  <c r="N646" i="3"/>
  <c r="F646" i="3"/>
  <c r="O646" i="3" a="1"/>
  <c r="O646" i="3" s="1"/>
  <c r="W646" i="3"/>
  <c r="AF646" i="3"/>
  <c r="H646" i="3"/>
  <c r="Q646" i="3" a="1"/>
  <c r="Q646" i="3" s="1"/>
  <c r="Y646" i="3"/>
  <c r="AI646" i="3"/>
  <c r="I646" i="3" a="1"/>
  <c r="I646" i="3" s="1"/>
  <c r="Z646" i="3" a="1"/>
  <c r="Z646" i="3" s="1"/>
  <c r="R646" i="3"/>
  <c r="L646" i="3"/>
  <c r="T646" i="3"/>
  <c r="AC646" i="3"/>
  <c r="AR646" i="3"/>
  <c r="AG646" i="3"/>
  <c r="AS646" i="3"/>
  <c r="P646" i="3"/>
  <c r="AH646" i="3"/>
  <c r="AT646" i="3"/>
  <c r="S646" i="3" a="1"/>
  <c r="S646" i="3" s="1"/>
  <c r="AJ646" i="3"/>
  <c r="AU646" i="3"/>
  <c r="AK646" i="3"/>
  <c r="U646" i="3"/>
  <c r="AL646" i="3"/>
  <c r="V646" i="3" a="1"/>
  <c r="V646" i="3" s="1"/>
  <c r="AM646" i="3"/>
  <c r="G646" i="3" a="1"/>
  <c r="G646" i="3" s="1"/>
  <c r="X646" i="3" a="1"/>
  <c r="X646" i="3" s="1"/>
  <c r="AN646" i="3"/>
  <c r="AO646" i="3"/>
  <c r="J646" i="3"/>
  <c r="AA646" i="3"/>
  <c r="AP646" i="3" a="1"/>
  <c r="AP646" i="3" s="1"/>
  <c r="M646" i="3" a="1"/>
  <c r="M646" i="3" s="1"/>
  <c r="AQ646" i="3"/>
  <c r="K646" i="3"/>
  <c r="AB646" i="3"/>
  <c r="R640" i="3"/>
  <c r="AK640" i="3"/>
  <c r="J640" i="3"/>
  <c r="S640" i="3" a="1"/>
  <c r="S640" i="3" s="1"/>
  <c r="AA640" i="3"/>
  <c r="AL640" i="3"/>
  <c r="K640" i="3"/>
  <c r="AB640" i="3"/>
  <c r="AM640" i="3"/>
  <c r="M640" i="3" a="1"/>
  <c r="M640" i="3" s="1"/>
  <c r="U640" i="3"/>
  <c r="AO640" i="3"/>
  <c r="V640" i="3" a="1"/>
  <c r="V640" i="3" s="1"/>
  <c r="AP640" i="3" a="1"/>
  <c r="AP640" i="3" s="1"/>
  <c r="N640" i="3"/>
  <c r="F640" i="3"/>
  <c r="O640" i="3" a="1"/>
  <c r="O640" i="3" s="1"/>
  <c r="W640" i="3"/>
  <c r="AF640" i="3"/>
  <c r="AQ640" i="3"/>
  <c r="G640" i="3" a="1"/>
  <c r="G640" i="3" s="1"/>
  <c r="P640" i="3"/>
  <c r="AH640" i="3"/>
  <c r="AS640" i="3"/>
  <c r="H640" i="3"/>
  <c r="T640" i="3"/>
  <c r="X640" i="3" a="1"/>
  <c r="X640" i="3" s="1"/>
  <c r="Y640" i="3"/>
  <c r="Z640" i="3" a="1"/>
  <c r="Z640" i="3" s="1"/>
  <c r="AC640" i="3"/>
  <c r="AG640" i="3"/>
  <c r="AI640" i="3"/>
  <c r="I640" i="3" a="1"/>
  <c r="I640" i="3" s="1"/>
  <c r="AJ640" i="3"/>
  <c r="L640" i="3"/>
  <c r="AN640" i="3"/>
  <c r="AR640" i="3"/>
  <c r="AU640" i="3"/>
  <c r="Q640" i="3" a="1"/>
  <c r="Q640" i="3" s="1"/>
  <c r="AT640" i="3"/>
  <c r="R620" i="3"/>
  <c r="AK620" i="3"/>
  <c r="J620" i="3"/>
  <c r="S620" i="3" a="1"/>
  <c r="S620" i="3" s="1"/>
  <c r="AA620" i="3"/>
  <c r="AL620" i="3"/>
  <c r="K620" i="3"/>
  <c r="AB620" i="3"/>
  <c r="AM620" i="3"/>
  <c r="L620" i="3"/>
  <c r="T620" i="3"/>
  <c r="AC620" i="3"/>
  <c r="AN620" i="3"/>
  <c r="M620" i="3" a="1"/>
  <c r="M620" i="3" s="1"/>
  <c r="U620" i="3"/>
  <c r="AO620" i="3"/>
  <c r="V620" i="3" a="1"/>
  <c r="V620" i="3" s="1"/>
  <c r="AP620" i="3" a="1"/>
  <c r="AP620" i="3" s="1"/>
  <c r="N620" i="3"/>
  <c r="F620" i="3"/>
  <c r="O620" i="3" a="1"/>
  <c r="O620" i="3" s="1"/>
  <c r="W620" i="3"/>
  <c r="AF620" i="3"/>
  <c r="AQ620" i="3"/>
  <c r="G620" i="3" a="1"/>
  <c r="G620" i="3" s="1"/>
  <c r="X620" i="3" a="1"/>
  <c r="X620" i="3" s="1"/>
  <c r="AG620" i="3"/>
  <c r="AR620" i="3"/>
  <c r="P620" i="3"/>
  <c r="AH620" i="3"/>
  <c r="AS620" i="3"/>
  <c r="AI620" i="3"/>
  <c r="AJ620" i="3"/>
  <c r="AT620" i="3"/>
  <c r="AU620" i="3"/>
  <c r="H620" i="3"/>
  <c r="I620" i="3" a="1"/>
  <c r="I620" i="3" s="1"/>
  <c r="Z620" i="3" a="1"/>
  <c r="Z620" i="3" s="1"/>
  <c r="Q620" i="3" a="1"/>
  <c r="Q620" i="3" s="1"/>
  <c r="Y620" i="3"/>
  <c r="I613" i="3" a="1"/>
  <c r="I613" i="3" s="1"/>
  <c r="Z613" i="3" a="1"/>
  <c r="Z613" i="3" s="1"/>
  <c r="AJ613" i="3"/>
  <c r="AU613" i="3"/>
  <c r="R613" i="3"/>
  <c r="AK613" i="3"/>
  <c r="J613" i="3"/>
  <c r="S613" i="3" a="1"/>
  <c r="S613" i="3" s="1"/>
  <c r="AA613" i="3"/>
  <c r="AL613" i="3"/>
  <c r="K613" i="3"/>
  <c r="AB613" i="3"/>
  <c r="AM613" i="3"/>
  <c r="L613" i="3"/>
  <c r="T613" i="3"/>
  <c r="AC613" i="3"/>
  <c r="AN613" i="3"/>
  <c r="M613" i="3" a="1"/>
  <c r="M613" i="3" s="1"/>
  <c r="U613" i="3"/>
  <c r="AO613" i="3"/>
  <c r="V613" i="3" a="1"/>
  <c r="V613" i="3" s="1"/>
  <c r="AP613" i="3" a="1"/>
  <c r="AP613" i="3" s="1"/>
  <c r="N613" i="3"/>
  <c r="F613" i="3"/>
  <c r="O613" i="3" a="1"/>
  <c r="O613" i="3" s="1"/>
  <c r="W613" i="3"/>
  <c r="AF613" i="3"/>
  <c r="AQ613" i="3"/>
  <c r="G613" i="3" a="1"/>
  <c r="G613" i="3" s="1"/>
  <c r="X613" i="3" a="1"/>
  <c r="X613" i="3" s="1"/>
  <c r="AG613" i="3"/>
  <c r="AR613" i="3"/>
  <c r="AS613" i="3"/>
  <c r="AT613" i="3"/>
  <c r="H613" i="3"/>
  <c r="P613" i="3"/>
  <c r="Q613" i="3" a="1"/>
  <c r="Q613" i="3" s="1"/>
  <c r="Y613" i="3"/>
  <c r="AI613" i="3"/>
  <c r="AH613" i="3"/>
  <c r="I605" i="3" a="1"/>
  <c r="I605" i="3" s="1"/>
  <c r="Z605" i="3" a="1"/>
  <c r="Z605" i="3" s="1"/>
  <c r="AJ605" i="3"/>
  <c r="AU605" i="3"/>
  <c r="R605" i="3"/>
  <c r="AK605" i="3"/>
  <c r="J605" i="3"/>
  <c r="S605" i="3" a="1"/>
  <c r="S605" i="3" s="1"/>
  <c r="AA605" i="3"/>
  <c r="AL605" i="3"/>
  <c r="K605" i="3"/>
  <c r="AB605" i="3"/>
  <c r="AM605" i="3"/>
  <c r="L605" i="3"/>
  <c r="T605" i="3"/>
  <c r="AC605" i="3"/>
  <c r="AN605" i="3"/>
  <c r="M605" i="3" a="1"/>
  <c r="M605" i="3" s="1"/>
  <c r="U605" i="3"/>
  <c r="AO605" i="3"/>
  <c r="V605" i="3" a="1"/>
  <c r="V605" i="3" s="1"/>
  <c r="AP605" i="3" a="1"/>
  <c r="AP605" i="3" s="1"/>
  <c r="F605" i="3"/>
  <c r="O605" i="3" a="1"/>
  <c r="O605" i="3" s="1"/>
  <c r="W605" i="3"/>
  <c r="AF605" i="3"/>
  <c r="AQ605" i="3"/>
  <c r="G605" i="3" a="1"/>
  <c r="G605" i="3" s="1"/>
  <c r="X605" i="3" a="1"/>
  <c r="X605" i="3" s="1"/>
  <c r="AG605" i="3"/>
  <c r="AR605" i="3"/>
  <c r="H605" i="3"/>
  <c r="Q605" i="3" a="1"/>
  <c r="Q605" i="3" s="1"/>
  <c r="Y605" i="3"/>
  <c r="AI605" i="3"/>
  <c r="AT605" i="3"/>
  <c r="N605" i="3"/>
  <c r="P605" i="3"/>
  <c r="AH605" i="3"/>
  <c r="AS605" i="3"/>
  <c r="H596" i="3"/>
  <c r="R596" i="3"/>
  <c r="AL596" i="3"/>
  <c r="I596" i="3" a="1"/>
  <c r="I596" i="3" s="1"/>
  <c r="S596" i="3" a="1"/>
  <c r="S596" i="3" s="1"/>
  <c r="AA596" i="3"/>
  <c r="AM596" i="3"/>
  <c r="AB596" i="3"/>
  <c r="AN596" i="3"/>
  <c r="J596" i="3"/>
  <c r="T596" i="3"/>
  <c r="AC596" i="3"/>
  <c r="AO596" i="3"/>
  <c r="K596" i="3"/>
  <c r="U596" i="3"/>
  <c r="AP596" i="3" a="1"/>
  <c r="AP596" i="3" s="1"/>
  <c r="L596" i="3"/>
  <c r="V596" i="3" a="1"/>
  <c r="V596" i="3" s="1"/>
  <c r="M596" i="3" a="1"/>
  <c r="M596" i="3" s="1"/>
  <c r="AF596" i="3"/>
  <c r="AQ596" i="3"/>
  <c r="N596" i="3"/>
  <c r="W596" i="3"/>
  <c r="AG596" i="3"/>
  <c r="AR596" i="3"/>
  <c r="F596" i="3"/>
  <c r="P596" i="3"/>
  <c r="AI596" i="3"/>
  <c r="AT596" i="3"/>
  <c r="Z596" i="3" a="1"/>
  <c r="Z596" i="3" s="1"/>
  <c r="AK596" i="3"/>
  <c r="G596" i="3" a="1"/>
  <c r="G596" i="3" s="1"/>
  <c r="O596" i="3" a="1"/>
  <c r="O596" i="3" s="1"/>
  <c r="Q596" i="3" a="1"/>
  <c r="Q596" i="3" s="1"/>
  <c r="X596" i="3" a="1"/>
  <c r="X596" i="3" s="1"/>
  <c r="Y596" i="3"/>
  <c r="AH596" i="3"/>
  <c r="AJ596" i="3"/>
  <c r="AU596" i="3"/>
  <c r="AS596" i="3"/>
  <c r="N586" i="3"/>
  <c r="AH586" i="3"/>
  <c r="AS586" i="3"/>
  <c r="O586" i="3" a="1"/>
  <c r="O586" i="3" s="1"/>
  <c r="W586" i="3"/>
  <c r="AI586" i="3"/>
  <c r="AT586" i="3"/>
  <c r="X586" i="3" a="1"/>
  <c r="X586" i="3" s="1"/>
  <c r="AJ586" i="3"/>
  <c r="AU586" i="3"/>
  <c r="P586" i="3"/>
  <c r="Y586" i="3"/>
  <c r="AK586" i="3"/>
  <c r="F586" i="3"/>
  <c r="Q586" i="3" a="1"/>
  <c r="Q586" i="3" s="1"/>
  <c r="Z586" i="3" a="1"/>
  <c r="Z586" i="3" s="1"/>
  <c r="AL586" i="3"/>
  <c r="G586" i="3" a="1"/>
  <c r="G586" i="3" s="1"/>
  <c r="AA586" i="3"/>
  <c r="AM586" i="3"/>
  <c r="H586" i="3"/>
  <c r="R586" i="3"/>
  <c r="AB586" i="3"/>
  <c r="AN586" i="3"/>
  <c r="I586" i="3" a="1"/>
  <c r="I586" i="3" s="1"/>
  <c r="S586" i="3" a="1"/>
  <c r="S586" i="3" s="1"/>
  <c r="AC586" i="3"/>
  <c r="AO586" i="3"/>
  <c r="K586" i="3"/>
  <c r="T586" i="3"/>
  <c r="M586" i="3" a="1"/>
  <c r="M586" i="3" s="1"/>
  <c r="V586" i="3" a="1"/>
  <c r="V586" i="3" s="1"/>
  <c r="AG586" i="3"/>
  <c r="AR586" i="3"/>
  <c r="AF586" i="3"/>
  <c r="AP586" i="3" a="1"/>
  <c r="AP586" i="3" s="1"/>
  <c r="AQ586" i="3"/>
  <c r="J586" i="3"/>
  <c r="L586" i="3"/>
  <c r="U586" i="3"/>
  <c r="H547" i="3"/>
  <c r="S547" i="3" a="1"/>
  <c r="S547" i="3" s="1"/>
  <c r="AC547" i="3"/>
  <c r="AO547" i="3"/>
  <c r="I547" i="3" a="1"/>
  <c r="I547" i="3" s="1"/>
  <c r="AP547" i="3" a="1"/>
  <c r="AP547" i="3" s="1"/>
  <c r="J547" i="3"/>
  <c r="T547" i="3"/>
  <c r="K547" i="3"/>
  <c r="U547" i="3"/>
  <c r="AF547" i="3"/>
  <c r="AQ547" i="3"/>
  <c r="L547" i="3"/>
  <c r="V547" i="3" a="1"/>
  <c r="V547" i="3" s="1"/>
  <c r="AG547" i="3"/>
  <c r="AR547" i="3"/>
  <c r="M547" i="3" a="1"/>
  <c r="M547" i="3" s="1"/>
  <c r="AH547" i="3"/>
  <c r="AS547" i="3"/>
  <c r="N547" i="3"/>
  <c r="W547" i="3"/>
  <c r="AI547" i="3"/>
  <c r="AT547" i="3"/>
  <c r="Q547" i="3" a="1"/>
  <c r="Q547" i="3" s="1"/>
  <c r="Z547" i="3" a="1"/>
  <c r="Z547" i="3" s="1"/>
  <c r="AL547" i="3"/>
  <c r="G547" i="3" a="1"/>
  <c r="G547" i="3" s="1"/>
  <c r="R547" i="3"/>
  <c r="AB547" i="3"/>
  <c r="AN547" i="3"/>
  <c r="X547" i="3" a="1"/>
  <c r="X547" i="3" s="1"/>
  <c r="Y547" i="3"/>
  <c r="AA547" i="3"/>
  <c r="AJ547" i="3"/>
  <c r="AK547" i="3"/>
  <c r="AM547" i="3"/>
  <c r="F547" i="3"/>
  <c r="AU547" i="3"/>
  <c r="P547" i="3"/>
  <c r="O547" i="3" a="1"/>
  <c r="O547" i="3" s="1"/>
  <c r="R532" i="3"/>
  <c r="AA532" i="3"/>
  <c r="AL532" i="3"/>
  <c r="H532" i="3"/>
  <c r="S532" i="3" a="1"/>
  <c r="S532" i="3" s="1"/>
  <c r="AB532" i="3"/>
  <c r="AM532" i="3"/>
  <c r="I532" i="3" a="1"/>
  <c r="I532" i="3" s="1"/>
  <c r="AC532" i="3"/>
  <c r="AN532" i="3"/>
  <c r="J532" i="3"/>
  <c r="T532" i="3"/>
  <c r="AO532" i="3"/>
  <c r="K532" i="3"/>
  <c r="U532" i="3"/>
  <c r="AP532" i="3" a="1"/>
  <c r="AP532" i="3" s="1"/>
  <c r="L532" i="3"/>
  <c r="V532" i="3" a="1"/>
  <c r="V532" i="3" s="1"/>
  <c r="AQ532" i="3"/>
  <c r="M532" i="3" a="1"/>
  <c r="M532" i="3" s="1"/>
  <c r="W532" i="3"/>
  <c r="AF532" i="3"/>
  <c r="AR532" i="3"/>
  <c r="X532" i="3" a="1"/>
  <c r="X532" i="3" s="1"/>
  <c r="AG532" i="3"/>
  <c r="AS532" i="3"/>
  <c r="O532" i="3" a="1"/>
  <c r="O532" i="3" s="1"/>
  <c r="Y532" i="3"/>
  <c r="AI532" i="3"/>
  <c r="AU532" i="3"/>
  <c r="G532" i="3" a="1"/>
  <c r="G532" i="3" s="1"/>
  <c r="Q532" i="3" a="1"/>
  <c r="Q532" i="3" s="1"/>
  <c r="AK532" i="3"/>
  <c r="AH532" i="3"/>
  <c r="AJ532" i="3"/>
  <c r="AT532" i="3"/>
  <c r="F532" i="3"/>
  <c r="N532" i="3"/>
  <c r="P532" i="3"/>
  <c r="Z532" i="3" a="1"/>
  <c r="Z532" i="3" s="1"/>
  <c r="L527" i="3"/>
  <c r="U527" i="3"/>
  <c r="AP527" i="3" a="1"/>
  <c r="AP527" i="3" s="1"/>
  <c r="M527" i="3" a="1"/>
  <c r="M527" i="3" s="1"/>
  <c r="V527" i="3" a="1"/>
  <c r="V527" i="3" s="1"/>
  <c r="AF527" i="3"/>
  <c r="AQ527" i="3"/>
  <c r="N527" i="3"/>
  <c r="W527" i="3"/>
  <c r="AG527" i="3"/>
  <c r="AR527" i="3"/>
  <c r="O527" i="3" a="1"/>
  <c r="O527" i="3" s="1"/>
  <c r="X527" i="3" a="1"/>
  <c r="X527" i="3" s="1"/>
  <c r="AH527" i="3"/>
  <c r="AS527" i="3"/>
  <c r="F527" i="3"/>
  <c r="AI527" i="3"/>
  <c r="AT527" i="3"/>
  <c r="G527" i="3" a="1"/>
  <c r="G527" i="3" s="1"/>
  <c r="P527" i="3"/>
  <c r="Y527" i="3"/>
  <c r="AJ527" i="3"/>
  <c r="AU527" i="3"/>
  <c r="Q527" i="3" a="1"/>
  <c r="Q527" i="3" s="1"/>
  <c r="Z527" i="3" a="1"/>
  <c r="Z527" i="3" s="1"/>
  <c r="AK527" i="3"/>
  <c r="H527" i="3"/>
  <c r="AA527" i="3"/>
  <c r="AL527" i="3"/>
  <c r="I527" i="3" a="1"/>
  <c r="I527" i="3" s="1"/>
  <c r="R527" i="3"/>
  <c r="AB527" i="3"/>
  <c r="AM527" i="3"/>
  <c r="J527" i="3"/>
  <c r="S527" i="3" a="1"/>
  <c r="S527" i="3" s="1"/>
  <c r="AC527" i="3"/>
  <c r="AN527" i="3"/>
  <c r="K527" i="3"/>
  <c r="T527" i="3"/>
  <c r="AO527" i="3"/>
  <c r="H509" i="3"/>
  <c r="S509" i="3" a="1"/>
  <c r="S509" i="3" s="1"/>
  <c r="AC509" i="3"/>
  <c r="AO509" i="3"/>
  <c r="I509" i="3" a="1"/>
  <c r="I509" i="3" s="1"/>
  <c r="AP509" i="3" a="1"/>
  <c r="AP509" i="3" s="1"/>
  <c r="T509" i="3"/>
  <c r="AQ509" i="3"/>
  <c r="J509" i="3"/>
  <c r="U509" i="3"/>
  <c r="AF509" i="3"/>
  <c r="AR509" i="3"/>
  <c r="K509" i="3"/>
  <c r="V509" i="3" a="1"/>
  <c r="V509" i="3" s="1"/>
  <c r="AG509" i="3"/>
  <c r="AS509" i="3"/>
  <c r="L509" i="3"/>
  <c r="W509" i="3"/>
  <c r="AH509" i="3"/>
  <c r="AT509" i="3"/>
  <c r="M509" i="3" a="1"/>
  <c r="M509" i="3" s="1"/>
  <c r="X509" i="3" a="1"/>
  <c r="X509" i="3" s="1"/>
  <c r="AI509" i="3"/>
  <c r="AU509" i="3"/>
  <c r="N509" i="3"/>
  <c r="Y509" i="3"/>
  <c r="AJ509" i="3"/>
  <c r="O509" i="3" a="1"/>
  <c r="O509" i="3" s="1"/>
  <c r="Z509" i="3" a="1"/>
  <c r="Z509" i="3" s="1"/>
  <c r="AK509" i="3"/>
  <c r="P509" i="3"/>
  <c r="AL509" i="3"/>
  <c r="F509" i="3"/>
  <c r="Q509" i="3" a="1"/>
  <c r="Q509" i="3" s="1"/>
  <c r="AA509" i="3"/>
  <c r="AM509" i="3"/>
  <c r="G509" i="3" a="1"/>
  <c r="G509" i="3" s="1"/>
  <c r="R509" i="3"/>
  <c r="AB509" i="3"/>
  <c r="AN509" i="3"/>
  <c r="T504" i="3"/>
  <c r="AQ504" i="3"/>
  <c r="J504" i="3"/>
  <c r="U504" i="3"/>
  <c r="AF504" i="3"/>
  <c r="AR504" i="3"/>
  <c r="K504" i="3"/>
  <c r="V504" i="3" a="1"/>
  <c r="V504" i="3" s="1"/>
  <c r="AG504" i="3"/>
  <c r="AS504" i="3"/>
  <c r="L504" i="3"/>
  <c r="W504" i="3"/>
  <c r="AH504" i="3"/>
  <c r="AT504" i="3"/>
  <c r="M504" i="3" a="1"/>
  <c r="M504" i="3" s="1"/>
  <c r="X504" i="3" a="1"/>
  <c r="X504" i="3" s="1"/>
  <c r="AI504" i="3"/>
  <c r="AU504" i="3"/>
  <c r="N504" i="3"/>
  <c r="Y504" i="3"/>
  <c r="AJ504" i="3"/>
  <c r="O504" i="3" a="1"/>
  <c r="O504" i="3" s="1"/>
  <c r="Z504" i="3" a="1"/>
  <c r="Z504" i="3" s="1"/>
  <c r="AK504" i="3"/>
  <c r="F504" i="3"/>
  <c r="AL504" i="3"/>
  <c r="G504" i="3" a="1"/>
  <c r="G504" i="3" s="1"/>
  <c r="P504" i="3"/>
  <c r="AA504" i="3"/>
  <c r="AM504" i="3"/>
  <c r="Q504" i="3" a="1"/>
  <c r="Q504" i="3" s="1"/>
  <c r="AB504" i="3"/>
  <c r="AN504" i="3"/>
  <c r="H504" i="3"/>
  <c r="R504" i="3"/>
  <c r="AC504" i="3"/>
  <c r="AO504" i="3"/>
  <c r="I504" i="3" a="1"/>
  <c r="I504" i="3" s="1"/>
  <c r="S504" i="3" a="1"/>
  <c r="S504" i="3" s="1"/>
  <c r="AP504" i="3" a="1"/>
  <c r="AP504" i="3" s="1"/>
  <c r="F480" i="3"/>
  <c r="Q480" i="3" a="1"/>
  <c r="Q480" i="3" s="1"/>
  <c r="AA480" i="3"/>
  <c r="AM480" i="3"/>
  <c r="G480" i="3" a="1"/>
  <c r="G480" i="3" s="1"/>
  <c r="AB480" i="3"/>
  <c r="AN480" i="3"/>
  <c r="R480" i="3"/>
  <c r="AC480" i="3"/>
  <c r="AO480" i="3"/>
  <c r="H480" i="3"/>
  <c r="S480" i="3" a="1"/>
  <c r="S480" i="3" s="1"/>
  <c r="AP480" i="3" a="1"/>
  <c r="AP480" i="3" s="1"/>
  <c r="I480" i="3" a="1"/>
  <c r="I480" i="3" s="1"/>
  <c r="T480" i="3"/>
  <c r="AQ480" i="3"/>
  <c r="J480" i="3"/>
  <c r="U480" i="3"/>
  <c r="AF480" i="3"/>
  <c r="AR480" i="3"/>
  <c r="K480" i="3"/>
  <c r="V480" i="3" a="1"/>
  <c r="V480" i="3" s="1"/>
  <c r="AG480" i="3"/>
  <c r="AS480" i="3"/>
  <c r="L480" i="3"/>
  <c r="W480" i="3"/>
  <c r="AH480" i="3"/>
  <c r="AT480" i="3"/>
  <c r="M480" i="3" a="1"/>
  <c r="M480" i="3" s="1"/>
  <c r="X480" i="3" a="1"/>
  <c r="X480" i="3" s="1"/>
  <c r="AI480" i="3"/>
  <c r="AU480" i="3"/>
  <c r="N480" i="3"/>
  <c r="AJ480" i="3"/>
  <c r="O480" i="3" a="1"/>
  <c r="O480" i="3" s="1"/>
  <c r="Y480" i="3"/>
  <c r="AK480" i="3"/>
  <c r="P480" i="3"/>
  <c r="Z480" i="3" a="1"/>
  <c r="Z480" i="3" s="1"/>
  <c r="AL480" i="3"/>
  <c r="G472" i="3" a="1"/>
  <c r="G472" i="3" s="1"/>
  <c r="AB472" i="3"/>
  <c r="AN472" i="3"/>
  <c r="H472" i="3"/>
  <c r="R472" i="3"/>
  <c r="AC472" i="3"/>
  <c r="AO472" i="3"/>
  <c r="I472" i="3" a="1"/>
  <c r="I472" i="3" s="1"/>
  <c r="S472" i="3" a="1"/>
  <c r="S472" i="3" s="1"/>
  <c r="AP472" i="3" a="1"/>
  <c r="AP472" i="3" s="1"/>
  <c r="J472" i="3"/>
  <c r="AQ472" i="3"/>
  <c r="K472" i="3"/>
  <c r="T472" i="3"/>
  <c r="AF472" i="3"/>
  <c r="AR472" i="3"/>
  <c r="L472" i="3"/>
  <c r="U472" i="3"/>
  <c r="AG472" i="3"/>
  <c r="AS472" i="3"/>
  <c r="M472" i="3" a="1"/>
  <c r="M472" i="3" s="1"/>
  <c r="V472" i="3" a="1"/>
  <c r="V472" i="3" s="1"/>
  <c r="AH472" i="3"/>
  <c r="AT472" i="3"/>
  <c r="N472" i="3"/>
  <c r="W472" i="3"/>
  <c r="AI472" i="3"/>
  <c r="AU472" i="3"/>
  <c r="O472" i="3" a="1"/>
  <c r="O472" i="3" s="1"/>
  <c r="X472" i="3" a="1"/>
  <c r="X472" i="3" s="1"/>
  <c r="AJ472" i="3"/>
  <c r="Y472" i="3"/>
  <c r="AK472" i="3"/>
  <c r="P472" i="3"/>
  <c r="Z472" i="3" a="1"/>
  <c r="Z472" i="3" s="1"/>
  <c r="AL472" i="3"/>
  <c r="F472" i="3"/>
  <c r="Q472" i="3" a="1"/>
  <c r="Q472" i="3" s="1"/>
  <c r="AA472" i="3"/>
  <c r="AM472" i="3"/>
  <c r="J463" i="3"/>
  <c r="T463" i="3"/>
  <c r="AQ463" i="3"/>
  <c r="K463" i="3"/>
  <c r="U463" i="3"/>
  <c r="AF463" i="3"/>
  <c r="AR463" i="3"/>
  <c r="L463" i="3"/>
  <c r="V463" i="3" a="1"/>
  <c r="V463" i="3" s="1"/>
  <c r="AG463" i="3"/>
  <c r="AS463" i="3"/>
  <c r="M463" i="3" a="1"/>
  <c r="M463" i="3" s="1"/>
  <c r="W463" i="3"/>
  <c r="AH463" i="3"/>
  <c r="AT463" i="3"/>
  <c r="N463" i="3"/>
  <c r="X463" i="3" a="1"/>
  <c r="X463" i="3" s="1"/>
  <c r="AI463" i="3"/>
  <c r="AU463" i="3"/>
  <c r="O463" i="3" a="1"/>
  <c r="O463" i="3" s="1"/>
  <c r="AJ463" i="3"/>
  <c r="Y463" i="3"/>
  <c r="AK463" i="3"/>
  <c r="F463" i="3"/>
  <c r="P463" i="3"/>
  <c r="Z463" i="3" a="1"/>
  <c r="Z463" i="3" s="1"/>
  <c r="AL463" i="3"/>
  <c r="G463" i="3" a="1"/>
  <c r="G463" i="3" s="1"/>
  <c r="Q463" i="3" a="1"/>
  <c r="Q463" i="3" s="1"/>
  <c r="AA463" i="3"/>
  <c r="AM463" i="3"/>
  <c r="R463" i="3"/>
  <c r="AB463" i="3"/>
  <c r="AN463" i="3"/>
  <c r="H463" i="3"/>
  <c r="S463" i="3" a="1"/>
  <c r="S463" i="3" s="1"/>
  <c r="AC463" i="3"/>
  <c r="AO463" i="3"/>
  <c r="I463" i="3" a="1"/>
  <c r="I463" i="3" s="1"/>
  <c r="AP463" i="3" a="1"/>
  <c r="AP463" i="3" s="1"/>
  <c r="W458" i="3"/>
  <c r="AG458" i="3"/>
  <c r="AS458" i="3"/>
  <c r="N458" i="3"/>
  <c r="X458" i="3" a="1"/>
  <c r="X458" i="3" s="1"/>
  <c r="AH458" i="3"/>
  <c r="AT458" i="3"/>
  <c r="O458" i="3" a="1"/>
  <c r="O458" i="3" s="1"/>
  <c r="AI458" i="3"/>
  <c r="AU458" i="3"/>
  <c r="F458" i="3"/>
  <c r="Y458" i="3"/>
  <c r="AJ458" i="3"/>
  <c r="G458" i="3" a="1"/>
  <c r="G458" i="3" s="1"/>
  <c r="P458" i="3"/>
  <c r="Z458" i="3" a="1"/>
  <c r="Z458" i="3" s="1"/>
  <c r="AK458" i="3"/>
  <c r="Q458" i="3" a="1"/>
  <c r="Q458" i="3" s="1"/>
  <c r="AA458" i="3"/>
  <c r="AL458" i="3"/>
  <c r="H458" i="3"/>
  <c r="AB458" i="3"/>
  <c r="AM458" i="3"/>
  <c r="I458" i="3" a="1"/>
  <c r="I458" i="3" s="1"/>
  <c r="R458" i="3"/>
  <c r="AC458" i="3"/>
  <c r="AN458" i="3"/>
  <c r="J458" i="3"/>
  <c r="S458" i="3" a="1"/>
  <c r="S458" i="3" s="1"/>
  <c r="AO458" i="3"/>
  <c r="K458" i="3"/>
  <c r="T458" i="3"/>
  <c r="AP458" i="3" a="1"/>
  <c r="AP458" i="3" s="1"/>
  <c r="L458" i="3"/>
  <c r="U458" i="3"/>
  <c r="AQ458" i="3"/>
  <c r="M458" i="3" a="1"/>
  <c r="M458" i="3" s="1"/>
  <c r="V458" i="3" a="1"/>
  <c r="V458" i="3" s="1"/>
  <c r="AF458" i="3"/>
  <c r="AR458" i="3"/>
  <c r="H447" i="3"/>
  <c r="AA447" i="3"/>
  <c r="AL447" i="3"/>
  <c r="I447" i="3" a="1"/>
  <c r="I447" i="3" s="1"/>
  <c r="R447" i="3"/>
  <c r="AB447" i="3"/>
  <c r="AM447" i="3"/>
  <c r="S447" i="3" a="1"/>
  <c r="S447" i="3" s="1"/>
  <c r="AC447" i="3"/>
  <c r="AN447" i="3"/>
  <c r="J447" i="3"/>
  <c r="T447" i="3"/>
  <c r="AO447" i="3"/>
  <c r="K447" i="3"/>
  <c r="U447" i="3"/>
  <c r="AP447" i="3" a="1"/>
  <c r="AP447" i="3" s="1"/>
  <c r="L447" i="3"/>
  <c r="V447" i="3" a="1"/>
  <c r="V447" i="3" s="1"/>
  <c r="M447" i="3" a="1"/>
  <c r="M447" i="3" s="1"/>
  <c r="AF447" i="3"/>
  <c r="AQ447" i="3"/>
  <c r="W447" i="3"/>
  <c r="AG447" i="3"/>
  <c r="AR447" i="3"/>
  <c r="N447" i="3"/>
  <c r="X447" i="3" a="1"/>
  <c r="X447" i="3" s="1"/>
  <c r="AH447" i="3"/>
  <c r="AS447" i="3"/>
  <c r="O447" i="3" a="1"/>
  <c r="O447" i="3" s="1"/>
  <c r="Y447" i="3"/>
  <c r="AI447" i="3"/>
  <c r="AT447" i="3"/>
  <c r="F447" i="3"/>
  <c r="P447" i="3"/>
  <c r="Z447" i="3" a="1"/>
  <c r="Z447" i="3" s="1"/>
  <c r="AJ447" i="3"/>
  <c r="AU447" i="3"/>
  <c r="G447" i="3" a="1"/>
  <c r="G447" i="3" s="1"/>
  <c r="Q447" i="3" a="1"/>
  <c r="Q447" i="3" s="1"/>
  <c r="AK447" i="3"/>
  <c r="N443" i="3"/>
  <c r="AH443" i="3"/>
  <c r="AS443" i="3"/>
  <c r="O443" i="3" a="1"/>
  <c r="O443" i="3" s="1"/>
  <c r="W443" i="3"/>
  <c r="AI443" i="3"/>
  <c r="AT443" i="3"/>
  <c r="X443" i="3" a="1"/>
  <c r="X443" i="3" s="1"/>
  <c r="AJ443" i="3"/>
  <c r="AU443" i="3"/>
  <c r="P443" i="3"/>
  <c r="Y443" i="3"/>
  <c r="AK443" i="3"/>
  <c r="F443" i="3"/>
  <c r="Q443" i="3" a="1"/>
  <c r="Q443" i="3" s="1"/>
  <c r="Z443" i="3" a="1"/>
  <c r="Z443" i="3" s="1"/>
  <c r="AL443" i="3"/>
  <c r="G443" i="3" a="1"/>
  <c r="G443" i="3" s="1"/>
  <c r="AA443" i="3"/>
  <c r="AM443" i="3"/>
  <c r="H443" i="3"/>
  <c r="R443" i="3"/>
  <c r="AB443" i="3"/>
  <c r="AN443" i="3"/>
  <c r="I443" i="3" a="1"/>
  <c r="I443" i="3" s="1"/>
  <c r="S443" i="3" a="1"/>
  <c r="S443" i="3" s="1"/>
  <c r="AC443" i="3"/>
  <c r="AO443" i="3"/>
  <c r="J443" i="3"/>
  <c r="AP443" i="3" a="1"/>
  <c r="AP443" i="3" s="1"/>
  <c r="K443" i="3"/>
  <c r="T443" i="3"/>
  <c r="L443" i="3"/>
  <c r="U443" i="3"/>
  <c r="AF443" i="3"/>
  <c r="AQ443" i="3"/>
  <c r="M443" i="3" a="1"/>
  <c r="M443" i="3" s="1"/>
  <c r="V443" i="3" a="1"/>
  <c r="V443" i="3" s="1"/>
  <c r="AG443" i="3"/>
  <c r="AR443" i="3"/>
  <c r="M438" i="3" a="1"/>
  <c r="M438" i="3" s="1"/>
  <c r="W438" i="3"/>
  <c r="AG438" i="3"/>
  <c r="AS438" i="3"/>
  <c r="N438" i="3"/>
  <c r="X438" i="3" a="1"/>
  <c r="X438" i="3" s="1"/>
  <c r="AH438" i="3"/>
  <c r="AT438" i="3"/>
  <c r="O438" i="3" a="1"/>
  <c r="O438" i="3" s="1"/>
  <c r="AI438" i="3"/>
  <c r="AU438" i="3"/>
  <c r="F438" i="3"/>
  <c r="Y438" i="3"/>
  <c r="AJ438" i="3"/>
  <c r="G438" i="3" a="1"/>
  <c r="G438" i="3" s="1"/>
  <c r="P438" i="3"/>
  <c r="Z438" i="3" a="1"/>
  <c r="Z438" i="3" s="1"/>
  <c r="AK438" i="3"/>
  <c r="Q438" i="3" a="1"/>
  <c r="Q438" i="3" s="1"/>
  <c r="AL438" i="3"/>
  <c r="H438" i="3"/>
  <c r="R438" i="3"/>
  <c r="AA438" i="3"/>
  <c r="AM438" i="3"/>
  <c r="I438" i="3" a="1"/>
  <c r="I438" i="3" s="1"/>
  <c r="S438" i="3" a="1"/>
  <c r="S438" i="3" s="1"/>
  <c r="AB438" i="3"/>
  <c r="AN438" i="3"/>
  <c r="AC438" i="3"/>
  <c r="AO438" i="3"/>
  <c r="J438" i="3"/>
  <c r="T438" i="3"/>
  <c r="AP438" i="3" a="1"/>
  <c r="AP438" i="3" s="1"/>
  <c r="K438" i="3"/>
  <c r="U438" i="3"/>
  <c r="AQ438" i="3"/>
  <c r="L438" i="3"/>
  <c r="V438" i="3" a="1"/>
  <c r="V438" i="3" s="1"/>
  <c r="AF438" i="3"/>
  <c r="AR438" i="3"/>
  <c r="M432" i="3" a="1"/>
  <c r="M432" i="3" s="1"/>
  <c r="AI432" i="3"/>
  <c r="AU432" i="3"/>
  <c r="N432" i="3"/>
  <c r="Y432" i="3"/>
  <c r="AJ432" i="3"/>
  <c r="O432" i="3" a="1"/>
  <c r="O432" i="3" s="1"/>
  <c r="Z432" i="3" a="1"/>
  <c r="Z432" i="3" s="1"/>
  <c r="AK432" i="3"/>
  <c r="F432" i="3"/>
  <c r="P432" i="3"/>
  <c r="AL432" i="3"/>
  <c r="G432" i="3" a="1"/>
  <c r="G432" i="3" s="1"/>
  <c r="Q432" i="3" a="1"/>
  <c r="Q432" i="3" s="1"/>
  <c r="AA432" i="3"/>
  <c r="AM432" i="3"/>
  <c r="R432" i="3"/>
  <c r="AB432" i="3"/>
  <c r="AN432" i="3"/>
  <c r="H432" i="3"/>
  <c r="S432" i="3" a="1"/>
  <c r="S432" i="3" s="1"/>
  <c r="AC432" i="3"/>
  <c r="AO432" i="3"/>
  <c r="I432" i="3" a="1"/>
  <c r="I432" i="3" s="1"/>
  <c r="T432" i="3"/>
  <c r="AP432" i="3" a="1"/>
  <c r="AP432" i="3" s="1"/>
  <c r="U432" i="3"/>
  <c r="AQ432" i="3"/>
  <c r="J432" i="3"/>
  <c r="V432" i="3" a="1"/>
  <c r="V432" i="3" s="1"/>
  <c r="AF432" i="3"/>
  <c r="AR432" i="3"/>
  <c r="K432" i="3"/>
  <c r="W432" i="3"/>
  <c r="AG432" i="3"/>
  <c r="AS432" i="3"/>
  <c r="L432" i="3"/>
  <c r="X432" i="3" a="1"/>
  <c r="X432" i="3" s="1"/>
  <c r="AH432" i="3"/>
  <c r="AT432" i="3"/>
  <c r="C427" i="3" a="1"/>
  <c r="C427" i="3" s="1"/>
  <c r="O427" i="3" a="1"/>
  <c r="O427" i="3" s="1"/>
  <c r="X427" i="3" a="1"/>
  <c r="X427" i="3" s="1"/>
  <c r="AI427" i="3"/>
  <c r="AU427" i="3"/>
  <c r="Y427" i="3"/>
  <c r="AJ427" i="3"/>
  <c r="F427" i="3"/>
  <c r="P427" i="3"/>
  <c r="Z427" i="3" a="1"/>
  <c r="Z427" i="3" s="1"/>
  <c r="AK427" i="3"/>
  <c r="G427" i="3" a="1"/>
  <c r="G427" i="3" s="1"/>
  <c r="Q427" i="3" a="1"/>
  <c r="Q427" i="3" s="1"/>
  <c r="AA427" i="3"/>
  <c r="AL427" i="3"/>
  <c r="H427" i="3"/>
  <c r="AB427" i="3"/>
  <c r="AM427" i="3"/>
  <c r="I427" i="3" a="1"/>
  <c r="I427" i="3" s="1"/>
  <c r="R427" i="3"/>
  <c r="AC427" i="3"/>
  <c r="AN427" i="3"/>
  <c r="J427" i="3"/>
  <c r="S427" i="3" a="1"/>
  <c r="S427" i="3" s="1"/>
  <c r="AO427" i="3"/>
  <c r="K427" i="3"/>
  <c r="AP427" i="3" a="1"/>
  <c r="AP427" i="3" s="1"/>
  <c r="L427" i="3"/>
  <c r="T427" i="3"/>
  <c r="AQ427" i="3"/>
  <c r="M427" i="3" a="1"/>
  <c r="M427" i="3" s="1"/>
  <c r="U427" i="3"/>
  <c r="AF427" i="3"/>
  <c r="AR427" i="3"/>
  <c r="V427" i="3" a="1"/>
  <c r="V427" i="3" s="1"/>
  <c r="AG427" i="3"/>
  <c r="AS427" i="3"/>
  <c r="N427" i="3"/>
  <c r="W427" i="3"/>
  <c r="AH427" i="3"/>
  <c r="AT427" i="3"/>
  <c r="N422" i="3"/>
  <c r="W422" i="3"/>
  <c r="AG422" i="3"/>
  <c r="AR422" i="3"/>
  <c r="O422" i="3" a="1"/>
  <c r="O422" i="3" s="1"/>
  <c r="X422" i="3" a="1"/>
  <c r="X422" i="3" s="1"/>
  <c r="AH422" i="3"/>
  <c r="AS422" i="3"/>
  <c r="F422" i="3"/>
  <c r="P422" i="3"/>
  <c r="AI422" i="3"/>
  <c r="AT422" i="3"/>
  <c r="G422" i="3" a="1"/>
  <c r="G422" i="3" s="1"/>
  <c r="Q422" i="3" a="1"/>
  <c r="Q422" i="3" s="1"/>
  <c r="Y422" i="3"/>
  <c r="AJ422" i="3"/>
  <c r="AU422" i="3"/>
  <c r="Z422" i="3" a="1"/>
  <c r="Z422" i="3" s="1"/>
  <c r="AK422" i="3"/>
  <c r="H422" i="3"/>
  <c r="R422" i="3"/>
  <c r="AL422" i="3"/>
  <c r="I422" i="3" a="1"/>
  <c r="I422" i="3" s="1"/>
  <c r="S422" i="3" a="1"/>
  <c r="S422" i="3" s="1"/>
  <c r="AA422" i="3"/>
  <c r="AM422" i="3"/>
  <c r="AB422" i="3"/>
  <c r="AN422" i="3"/>
  <c r="J422" i="3"/>
  <c r="T422" i="3"/>
  <c r="AC422" i="3"/>
  <c r="AO422" i="3"/>
  <c r="K422" i="3"/>
  <c r="U422" i="3"/>
  <c r="AP422" i="3" a="1"/>
  <c r="AP422" i="3" s="1"/>
  <c r="L422" i="3"/>
  <c r="V422" i="3" a="1"/>
  <c r="V422" i="3" s="1"/>
  <c r="M422" i="3" a="1"/>
  <c r="M422" i="3" s="1"/>
  <c r="AF422" i="3"/>
  <c r="AQ422" i="3"/>
  <c r="N383" i="3"/>
  <c r="X383" i="3" a="1"/>
  <c r="X383" i="3" s="1"/>
  <c r="AH383" i="3"/>
  <c r="AS383" i="3"/>
  <c r="O383" i="3" a="1"/>
  <c r="O383" i="3" s="1"/>
  <c r="AI383" i="3"/>
  <c r="AT383" i="3"/>
  <c r="F383" i="3"/>
  <c r="Y383" i="3"/>
  <c r="AJ383" i="3"/>
  <c r="AU383" i="3"/>
  <c r="G383" i="3" a="1"/>
  <c r="G383" i="3" s="1"/>
  <c r="P383" i="3"/>
  <c r="Z383" i="3" a="1"/>
  <c r="Z383" i="3" s="1"/>
  <c r="AK383" i="3"/>
  <c r="Q383" i="3" a="1"/>
  <c r="Q383" i="3" s="1"/>
  <c r="AL383" i="3"/>
  <c r="H383" i="3"/>
  <c r="R383" i="3"/>
  <c r="AA383" i="3"/>
  <c r="AM383" i="3"/>
  <c r="I383" i="3" a="1"/>
  <c r="I383" i="3" s="1"/>
  <c r="S383" i="3" a="1"/>
  <c r="S383" i="3" s="1"/>
  <c r="AB383" i="3"/>
  <c r="AN383" i="3"/>
  <c r="K383" i="3"/>
  <c r="V383" i="3" a="1"/>
  <c r="V383" i="3" s="1"/>
  <c r="M383" i="3" a="1"/>
  <c r="M383" i="3" s="1"/>
  <c r="W383" i="3"/>
  <c r="AG383" i="3"/>
  <c r="AR383" i="3"/>
  <c r="U383" i="3"/>
  <c r="AC383" i="3"/>
  <c r="AF383" i="3"/>
  <c r="AO383" i="3"/>
  <c r="AP383" i="3" a="1"/>
  <c r="AP383" i="3" s="1"/>
  <c r="AQ383" i="3"/>
  <c r="J383" i="3"/>
  <c r="L383" i="3"/>
  <c r="T383" i="3"/>
  <c r="F379" i="3"/>
  <c r="O379" i="3" a="1"/>
  <c r="O379" i="3" s="1"/>
  <c r="AH379" i="3"/>
  <c r="AT379" i="3"/>
  <c r="G379" i="3" a="1"/>
  <c r="G379" i="3" s="1"/>
  <c r="Y379" i="3"/>
  <c r="AI379" i="3"/>
  <c r="AU379" i="3"/>
  <c r="P379" i="3"/>
  <c r="Z379" i="3" a="1"/>
  <c r="Z379" i="3" s="1"/>
  <c r="AJ379" i="3"/>
  <c r="H379" i="3"/>
  <c r="Q379" i="3" a="1"/>
  <c r="Q379" i="3" s="1"/>
  <c r="AK379" i="3"/>
  <c r="I379" i="3" a="1"/>
  <c r="I379" i="3" s="1"/>
  <c r="R379" i="3"/>
  <c r="AA379" i="3"/>
  <c r="AL379" i="3"/>
  <c r="S379" i="3" a="1"/>
  <c r="S379" i="3" s="1"/>
  <c r="AB379" i="3"/>
  <c r="AM379" i="3"/>
  <c r="J379" i="3"/>
  <c r="AC379" i="3"/>
  <c r="AN379" i="3"/>
  <c r="K379" i="3"/>
  <c r="T379" i="3"/>
  <c r="AO379" i="3"/>
  <c r="M379" i="3" a="1"/>
  <c r="M379" i="3" s="1"/>
  <c r="V379" i="3" a="1"/>
  <c r="V379" i="3" s="1"/>
  <c r="AQ379" i="3"/>
  <c r="W379" i="3"/>
  <c r="AF379" i="3"/>
  <c r="AR379" i="3"/>
  <c r="N379" i="3"/>
  <c r="X379" i="3" a="1"/>
  <c r="X379" i="3" s="1"/>
  <c r="AG379" i="3"/>
  <c r="AS379" i="3"/>
  <c r="L379" i="3"/>
  <c r="U379" i="3"/>
  <c r="AP379" i="3" a="1"/>
  <c r="AP379" i="3" s="1"/>
  <c r="M368" i="3" a="1"/>
  <c r="M368" i="3" s="1"/>
  <c r="X368" i="3" a="1"/>
  <c r="X368" i="3" s="1"/>
  <c r="AH368" i="3"/>
  <c r="AT368" i="3"/>
  <c r="N368" i="3"/>
  <c r="AI368" i="3"/>
  <c r="AU368" i="3"/>
  <c r="O368" i="3" a="1"/>
  <c r="O368" i="3" s="1"/>
  <c r="Y368" i="3"/>
  <c r="AJ368" i="3"/>
  <c r="F368" i="3"/>
  <c r="P368" i="3"/>
  <c r="Z368" i="3" a="1"/>
  <c r="Z368" i="3" s="1"/>
  <c r="AK368" i="3"/>
  <c r="G368" i="3" a="1"/>
  <c r="G368" i="3" s="1"/>
  <c r="Q368" i="3" a="1"/>
  <c r="Q368" i="3" s="1"/>
  <c r="AL368" i="3"/>
  <c r="AA368" i="3"/>
  <c r="AM368" i="3"/>
  <c r="H368" i="3"/>
  <c r="R368" i="3"/>
  <c r="AB368" i="3"/>
  <c r="AN368" i="3"/>
  <c r="I368" i="3" a="1"/>
  <c r="I368" i="3" s="1"/>
  <c r="S368" i="3" a="1"/>
  <c r="S368" i="3" s="1"/>
  <c r="AC368" i="3"/>
  <c r="AO368" i="3"/>
  <c r="T368" i="3"/>
  <c r="J368" i="3"/>
  <c r="U368" i="3"/>
  <c r="AQ368" i="3"/>
  <c r="K368" i="3"/>
  <c r="V368" i="3" a="1"/>
  <c r="V368" i="3" s="1"/>
  <c r="AF368" i="3"/>
  <c r="AR368" i="3"/>
  <c r="L368" i="3"/>
  <c r="W368" i="3"/>
  <c r="AG368" i="3"/>
  <c r="AS368" i="3"/>
  <c r="AP368" i="3" a="1"/>
  <c r="AP368" i="3" s="1"/>
  <c r="J362" i="3"/>
  <c r="T362" i="3"/>
  <c r="AO362" i="3"/>
  <c r="K362" i="3"/>
  <c r="U362" i="3"/>
  <c r="AP362" i="3" a="1"/>
  <c r="AP362" i="3" s="1"/>
  <c r="L362" i="3"/>
  <c r="V362" i="3" a="1"/>
  <c r="V362" i="3" s="1"/>
  <c r="M362" i="3" a="1"/>
  <c r="M362" i="3" s="1"/>
  <c r="AF362" i="3"/>
  <c r="AQ362" i="3"/>
  <c r="W362" i="3"/>
  <c r="AG362" i="3"/>
  <c r="AR362" i="3"/>
  <c r="N362" i="3"/>
  <c r="X362" i="3" a="1"/>
  <c r="X362" i="3" s="1"/>
  <c r="AH362" i="3"/>
  <c r="AS362" i="3"/>
  <c r="O362" i="3" a="1"/>
  <c r="O362" i="3" s="1"/>
  <c r="Y362" i="3"/>
  <c r="AI362" i="3"/>
  <c r="AT362" i="3"/>
  <c r="F362" i="3"/>
  <c r="Z362" i="3" a="1"/>
  <c r="Z362" i="3" s="1"/>
  <c r="AJ362" i="3"/>
  <c r="AU362" i="3"/>
  <c r="G362" i="3" a="1"/>
  <c r="G362" i="3" s="1"/>
  <c r="P362" i="3"/>
  <c r="AK362" i="3"/>
  <c r="H362" i="3"/>
  <c r="Q362" i="3" a="1"/>
  <c r="Q362" i="3" s="1"/>
  <c r="AA362" i="3"/>
  <c r="AL362" i="3"/>
  <c r="I362" i="3" a="1"/>
  <c r="I362" i="3" s="1"/>
  <c r="R362" i="3"/>
  <c r="AB362" i="3"/>
  <c r="AM362" i="3"/>
  <c r="S362" i="3" a="1"/>
  <c r="S362" i="3" s="1"/>
  <c r="AC362" i="3"/>
  <c r="AN362" i="3"/>
  <c r="K356" i="3"/>
  <c r="U356" i="3"/>
  <c r="AP356" i="3" a="1"/>
  <c r="AP356" i="3" s="1"/>
  <c r="L356" i="3"/>
  <c r="V356" i="3" a="1"/>
  <c r="V356" i="3" s="1"/>
  <c r="M356" i="3" a="1"/>
  <c r="M356" i="3" s="1"/>
  <c r="AF356" i="3"/>
  <c r="AQ356" i="3"/>
  <c r="N356" i="3"/>
  <c r="W356" i="3"/>
  <c r="AG356" i="3"/>
  <c r="AR356" i="3"/>
  <c r="O356" i="3" a="1"/>
  <c r="O356" i="3" s="1"/>
  <c r="X356" i="3" a="1"/>
  <c r="X356" i="3" s="1"/>
  <c r="AH356" i="3"/>
  <c r="AS356" i="3"/>
  <c r="F356" i="3"/>
  <c r="P356" i="3"/>
  <c r="H356" i="3"/>
  <c r="R356" i="3"/>
  <c r="AL356" i="3"/>
  <c r="I356" i="3" a="1"/>
  <c r="I356" i="3" s="1"/>
  <c r="S356" i="3" a="1"/>
  <c r="S356" i="3" s="1"/>
  <c r="AA356" i="3"/>
  <c r="AM356" i="3"/>
  <c r="J356" i="3"/>
  <c r="T356" i="3"/>
  <c r="AC356" i="3"/>
  <c r="AO356" i="3"/>
  <c r="G356" i="3" a="1"/>
  <c r="G356" i="3" s="1"/>
  <c r="AK356" i="3"/>
  <c r="AN356" i="3"/>
  <c r="AT356" i="3"/>
  <c r="Q356" i="3" a="1"/>
  <c r="Q356" i="3" s="1"/>
  <c r="AU356" i="3"/>
  <c r="Y356" i="3"/>
  <c r="Z356" i="3" a="1"/>
  <c r="Z356" i="3" s="1"/>
  <c r="AB356" i="3"/>
  <c r="AI356" i="3"/>
  <c r="AJ356" i="3"/>
  <c r="G343" i="3" a="1"/>
  <c r="G343" i="3" s="1"/>
  <c r="Q343" i="3" a="1"/>
  <c r="Q343" i="3" s="1"/>
  <c r="AK343" i="3"/>
  <c r="H343" i="3"/>
  <c r="AA343" i="3"/>
  <c r="AL343" i="3"/>
  <c r="I343" i="3" a="1"/>
  <c r="I343" i="3" s="1"/>
  <c r="R343" i="3"/>
  <c r="AB343" i="3"/>
  <c r="AM343" i="3"/>
  <c r="S343" i="3" a="1"/>
  <c r="S343" i="3" s="1"/>
  <c r="AC343" i="3"/>
  <c r="AN343" i="3"/>
  <c r="J343" i="3"/>
  <c r="AO343" i="3"/>
  <c r="K343" i="3"/>
  <c r="T343" i="3"/>
  <c r="AP343" i="3" a="1"/>
  <c r="AP343" i="3" s="1"/>
  <c r="L343" i="3"/>
  <c r="U343" i="3"/>
  <c r="AQ343" i="3"/>
  <c r="M343" i="3" a="1"/>
  <c r="M343" i="3" s="1"/>
  <c r="V343" i="3" a="1"/>
  <c r="V343" i="3" s="1"/>
  <c r="AF343" i="3"/>
  <c r="AR343" i="3"/>
  <c r="W343" i="3"/>
  <c r="AG343" i="3"/>
  <c r="AS343" i="3"/>
  <c r="N343" i="3"/>
  <c r="X343" i="3" a="1"/>
  <c r="X343" i="3" s="1"/>
  <c r="AH343" i="3"/>
  <c r="AT343" i="3"/>
  <c r="O343" i="3" a="1"/>
  <c r="O343" i="3" s="1"/>
  <c r="Y343" i="3"/>
  <c r="AI343" i="3"/>
  <c r="AU343" i="3"/>
  <c r="F343" i="3"/>
  <c r="P343" i="3"/>
  <c r="Z343" i="3" a="1"/>
  <c r="Z343" i="3" s="1"/>
  <c r="AJ343" i="3"/>
  <c r="K315" i="3"/>
  <c r="U315" i="3"/>
  <c r="AP315" i="3" a="1"/>
  <c r="AP315" i="3" s="1"/>
  <c r="L315" i="3"/>
  <c r="V315" i="3" a="1"/>
  <c r="V315" i="3" s="1"/>
  <c r="M315" i="3" a="1"/>
  <c r="M315" i="3" s="1"/>
  <c r="AF315" i="3"/>
  <c r="AQ315" i="3"/>
  <c r="W315" i="3"/>
  <c r="AG315" i="3"/>
  <c r="AR315" i="3"/>
  <c r="N315" i="3"/>
  <c r="X315" i="3" a="1"/>
  <c r="X315" i="3" s="1"/>
  <c r="AH315" i="3"/>
  <c r="AS315" i="3"/>
  <c r="O315" i="3" a="1"/>
  <c r="O315" i="3" s="1"/>
  <c r="Y315" i="3"/>
  <c r="AI315" i="3"/>
  <c r="AT315" i="3"/>
  <c r="F315" i="3"/>
  <c r="P315" i="3"/>
  <c r="Z315" i="3" a="1"/>
  <c r="Z315" i="3" s="1"/>
  <c r="AJ315" i="3"/>
  <c r="AU315" i="3"/>
  <c r="G315" i="3" a="1"/>
  <c r="G315" i="3" s="1"/>
  <c r="Q315" i="3" a="1"/>
  <c r="Q315" i="3" s="1"/>
  <c r="AK315" i="3"/>
  <c r="H315" i="3"/>
  <c r="AA315" i="3"/>
  <c r="AL315" i="3"/>
  <c r="I315" i="3" a="1"/>
  <c r="I315" i="3" s="1"/>
  <c r="R315" i="3"/>
  <c r="AB315" i="3"/>
  <c r="AM315" i="3"/>
  <c r="S315" i="3" a="1"/>
  <c r="S315" i="3" s="1"/>
  <c r="AC315" i="3"/>
  <c r="AN315" i="3"/>
  <c r="J315" i="3"/>
  <c r="T315" i="3"/>
  <c r="AO315" i="3"/>
  <c r="D295" i="3" a="1"/>
  <c r="D295" i="3" s="1"/>
  <c r="L295" i="3"/>
  <c r="U295" i="3"/>
  <c r="AQ295" i="3"/>
  <c r="M295" i="3" a="1"/>
  <c r="M295" i="3" s="1"/>
  <c r="V295" i="3" a="1"/>
  <c r="V295" i="3" s="1"/>
  <c r="AF295" i="3"/>
  <c r="AR295" i="3"/>
  <c r="W295" i="3"/>
  <c r="AG295" i="3"/>
  <c r="AS295" i="3"/>
  <c r="N295" i="3"/>
  <c r="X295" i="3" a="1"/>
  <c r="X295" i="3" s="1"/>
  <c r="AH295" i="3"/>
  <c r="AT295" i="3"/>
  <c r="O295" i="3" a="1"/>
  <c r="O295" i="3" s="1"/>
  <c r="AI295" i="3"/>
  <c r="AU295" i="3"/>
  <c r="F295" i="3"/>
  <c r="Y295" i="3"/>
  <c r="AJ295" i="3"/>
  <c r="G295" i="3" a="1"/>
  <c r="G295" i="3" s="1"/>
  <c r="P295" i="3"/>
  <c r="Z295" i="3" a="1"/>
  <c r="Z295" i="3" s="1"/>
  <c r="AK295" i="3"/>
  <c r="Q295" i="3" a="1"/>
  <c r="Q295" i="3" s="1"/>
  <c r="AA295" i="3"/>
  <c r="AL295" i="3"/>
  <c r="H295" i="3"/>
  <c r="AB295" i="3"/>
  <c r="AM295" i="3"/>
  <c r="I295" i="3" a="1"/>
  <c r="I295" i="3" s="1"/>
  <c r="R295" i="3"/>
  <c r="AC295" i="3"/>
  <c r="AN295" i="3"/>
  <c r="J295" i="3"/>
  <c r="S295" i="3" a="1"/>
  <c r="S295" i="3" s="1"/>
  <c r="AO295" i="3"/>
  <c r="K295" i="3"/>
  <c r="T295" i="3"/>
  <c r="AP295" i="3" a="1"/>
  <c r="AP295" i="3" s="1"/>
  <c r="G290" i="3" a="1"/>
  <c r="G290" i="3" s="1"/>
  <c r="AH290" i="3"/>
  <c r="AS290" i="3"/>
  <c r="P290" i="3"/>
  <c r="Y290" i="3"/>
  <c r="AI290" i="3"/>
  <c r="AT290" i="3"/>
  <c r="H290" i="3"/>
  <c r="Q290" i="3" a="1"/>
  <c r="Q290" i="3" s="1"/>
  <c r="Z290" i="3" a="1"/>
  <c r="Z290" i="3" s="1"/>
  <c r="AJ290" i="3"/>
  <c r="AU290" i="3"/>
  <c r="I290" i="3" a="1"/>
  <c r="I290" i="3" s="1"/>
  <c r="R290" i="3"/>
  <c r="AK290" i="3"/>
  <c r="S290" i="3" a="1"/>
  <c r="S290" i="3" s="1"/>
  <c r="AA290" i="3"/>
  <c r="AL290" i="3"/>
  <c r="J290" i="3"/>
  <c r="AB290" i="3"/>
  <c r="AM290" i="3"/>
  <c r="K290" i="3"/>
  <c r="T290" i="3"/>
  <c r="AC290" i="3"/>
  <c r="AN290" i="3"/>
  <c r="L290" i="3"/>
  <c r="U290" i="3"/>
  <c r="AO290" i="3"/>
  <c r="M290" i="3" a="1"/>
  <c r="M290" i="3" s="1"/>
  <c r="V290" i="3" a="1"/>
  <c r="V290" i="3" s="1"/>
  <c r="AP290" i="3" a="1"/>
  <c r="AP290" i="3" s="1"/>
  <c r="N290" i="3"/>
  <c r="W290" i="3"/>
  <c r="AF290" i="3"/>
  <c r="AQ290" i="3"/>
  <c r="F290" i="3"/>
  <c r="O290" i="3" a="1"/>
  <c r="O290" i="3" s="1"/>
  <c r="X290" i="3" a="1"/>
  <c r="X290" i="3" s="1"/>
  <c r="AG290" i="3"/>
  <c r="AR290" i="3"/>
  <c r="F285" i="3"/>
  <c r="Q285" i="3" a="1"/>
  <c r="Q285" i="3" s="1"/>
  <c r="Y285" i="3"/>
  <c r="AK285" i="3"/>
  <c r="G285" i="3" a="1"/>
  <c r="G285" i="3" s="1"/>
  <c r="Z285" i="3" a="1"/>
  <c r="Z285" i="3" s="1"/>
  <c r="AL285" i="3"/>
  <c r="R285" i="3"/>
  <c r="AA285" i="3"/>
  <c r="AM285" i="3"/>
  <c r="H285" i="3"/>
  <c r="S285" i="3" a="1"/>
  <c r="S285" i="3" s="1"/>
  <c r="AB285" i="3"/>
  <c r="AN285" i="3"/>
  <c r="I285" i="3" a="1"/>
  <c r="I285" i="3" s="1"/>
  <c r="AC285" i="3"/>
  <c r="AO285" i="3"/>
  <c r="J285" i="3"/>
  <c r="T285" i="3"/>
  <c r="AP285" i="3" a="1"/>
  <c r="AP285" i="3" s="1"/>
  <c r="K285" i="3"/>
  <c r="U285" i="3"/>
  <c r="L285" i="3"/>
  <c r="V285" i="3" a="1"/>
  <c r="V285" i="3" s="1"/>
  <c r="AF285" i="3"/>
  <c r="AQ285" i="3"/>
  <c r="M285" i="3" a="1"/>
  <c r="M285" i="3" s="1"/>
  <c r="AG285" i="3"/>
  <c r="AR285" i="3"/>
  <c r="N285" i="3"/>
  <c r="W285" i="3"/>
  <c r="AH285" i="3"/>
  <c r="AS285" i="3"/>
  <c r="O285" i="3" a="1"/>
  <c r="O285" i="3" s="1"/>
  <c r="X285" i="3" a="1"/>
  <c r="X285" i="3" s="1"/>
  <c r="AI285" i="3"/>
  <c r="AT285" i="3"/>
  <c r="P285" i="3"/>
  <c r="AJ285" i="3"/>
  <c r="AU285" i="3"/>
  <c r="K279" i="3"/>
  <c r="U279" i="3"/>
  <c r="AP279" i="3" a="1"/>
  <c r="AP279" i="3" s="1"/>
  <c r="L279" i="3"/>
  <c r="V279" i="3" a="1"/>
  <c r="V279" i="3" s="1"/>
  <c r="AQ279" i="3"/>
  <c r="M279" i="3" a="1"/>
  <c r="M279" i="3" s="1"/>
  <c r="W279" i="3"/>
  <c r="AF279" i="3"/>
  <c r="AR279" i="3"/>
  <c r="X279" i="3" a="1"/>
  <c r="X279" i="3" s="1"/>
  <c r="AG279" i="3"/>
  <c r="AS279" i="3"/>
  <c r="N279" i="3"/>
  <c r="AH279" i="3"/>
  <c r="AT279" i="3"/>
  <c r="F279" i="3"/>
  <c r="O279" i="3" a="1"/>
  <c r="O279" i="3" s="1"/>
  <c r="Y279" i="3"/>
  <c r="AI279" i="3"/>
  <c r="AU279" i="3"/>
  <c r="G279" i="3" a="1"/>
  <c r="G279" i="3" s="1"/>
  <c r="Z279" i="3" a="1"/>
  <c r="Z279" i="3" s="1"/>
  <c r="AJ279" i="3"/>
  <c r="P279" i="3"/>
  <c r="AK279" i="3"/>
  <c r="H279" i="3"/>
  <c r="Q279" i="3" a="1"/>
  <c r="Q279" i="3" s="1"/>
  <c r="AA279" i="3"/>
  <c r="AL279" i="3"/>
  <c r="I279" i="3" a="1"/>
  <c r="I279" i="3" s="1"/>
  <c r="R279" i="3"/>
  <c r="AB279" i="3"/>
  <c r="AM279" i="3"/>
  <c r="S279" i="3" a="1"/>
  <c r="S279" i="3" s="1"/>
  <c r="AC279" i="3"/>
  <c r="AN279" i="3"/>
  <c r="J279" i="3"/>
  <c r="T279" i="3"/>
  <c r="AO279" i="3"/>
  <c r="W275" i="3"/>
  <c r="AF275" i="3"/>
  <c r="AR275" i="3"/>
  <c r="N275" i="3"/>
  <c r="X275" i="3" a="1"/>
  <c r="X275" i="3" s="1"/>
  <c r="AG275" i="3"/>
  <c r="AS275" i="3"/>
  <c r="F275" i="3"/>
  <c r="O275" i="3" a="1"/>
  <c r="O275" i="3" s="1"/>
  <c r="AH275" i="3"/>
  <c r="AT275" i="3"/>
  <c r="G275" i="3" a="1"/>
  <c r="G275" i="3" s="1"/>
  <c r="Y275" i="3"/>
  <c r="AI275" i="3"/>
  <c r="AU275" i="3"/>
  <c r="P275" i="3"/>
  <c r="Z275" i="3" a="1"/>
  <c r="Z275" i="3" s="1"/>
  <c r="AJ275" i="3"/>
  <c r="H275" i="3"/>
  <c r="Q275" i="3" a="1"/>
  <c r="Q275" i="3" s="1"/>
  <c r="AK275" i="3"/>
  <c r="I275" i="3" a="1"/>
  <c r="I275" i="3" s="1"/>
  <c r="AA275" i="3"/>
  <c r="AL275" i="3"/>
  <c r="R275" i="3"/>
  <c r="AB275" i="3"/>
  <c r="AM275" i="3"/>
  <c r="J275" i="3"/>
  <c r="S275" i="3" a="1"/>
  <c r="S275" i="3" s="1"/>
  <c r="AC275" i="3"/>
  <c r="AN275" i="3"/>
  <c r="K275" i="3"/>
  <c r="T275" i="3"/>
  <c r="AO275" i="3"/>
  <c r="L275" i="3"/>
  <c r="U275" i="3"/>
  <c r="AP275" i="3" a="1"/>
  <c r="AP275" i="3" s="1"/>
  <c r="M275" i="3" a="1"/>
  <c r="M275" i="3" s="1"/>
  <c r="V275" i="3" a="1"/>
  <c r="V275" i="3" s="1"/>
  <c r="AQ275" i="3"/>
  <c r="G271" i="3" a="1"/>
  <c r="G271" i="3" s="1"/>
  <c r="P271" i="3"/>
  <c r="AK271" i="3"/>
  <c r="H271" i="3"/>
  <c r="Q271" i="3" a="1"/>
  <c r="Q271" i="3" s="1"/>
  <c r="AA271" i="3"/>
  <c r="AL271" i="3"/>
  <c r="I271" i="3" a="1"/>
  <c r="I271" i="3" s="1"/>
  <c r="AB271" i="3"/>
  <c r="AM271" i="3"/>
  <c r="R271" i="3"/>
  <c r="AC271" i="3"/>
  <c r="AN271" i="3"/>
  <c r="J271" i="3"/>
  <c r="S271" i="3" a="1"/>
  <c r="S271" i="3" s="1"/>
  <c r="AO271" i="3"/>
  <c r="K271" i="3"/>
  <c r="T271" i="3"/>
  <c r="AP271" i="3" a="1"/>
  <c r="AP271" i="3" s="1"/>
  <c r="L271" i="3"/>
  <c r="U271" i="3"/>
  <c r="AQ271" i="3"/>
  <c r="M271" i="3" a="1"/>
  <c r="M271" i="3" s="1"/>
  <c r="V271" i="3" a="1"/>
  <c r="V271" i="3" s="1"/>
  <c r="AF271" i="3"/>
  <c r="AR271" i="3"/>
  <c r="W271" i="3"/>
  <c r="AG271" i="3"/>
  <c r="AS271" i="3"/>
  <c r="N271" i="3"/>
  <c r="X271" i="3" a="1"/>
  <c r="X271" i="3" s="1"/>
  <c r="AH271" i="3"/>
  <c r="AT271" i="3"/>
  <c r="O271" i="3" a="1"/>
  <c r="O271" i="3" s="1"/>
  <c r="Y271" i="3"/>
  <c r="AI271" i="3"/>
  <c r="AU271" i="3"/>
  <c r="F271" i="3"/>
  <c r="Z271" i="3" a="1"/>
  <c r="Z271" i="3" s="1"/>
  <c r="AJ271" i="3"/>
  <c r="N261" i="3"/>
  <c r="W261" i="3"/>
  <c r="AI261" i="3"/>
  <c r="AT261" i="3"/>
  <c r="O261" i="3" a="1"/>
  <c r="O261" i="3" s="1"/>
  <c r="X261" i="3" a="1"/>
  <c r="X261" i="3" s="1"/>
  <c r="AJ261" i="3"/>
  <c r="AU261" i="3"/>
  <c r="P261" i="3"/>
  <c r="Y261" i="3"/>
  <c r="AK261" i="3"/>
  <c r="Q261" i="3" a="1"/>
  <c r="Q261" i="3" s="1"/>
  <c r="Z261" i="3" a="1"/>
  <c r="Z261" i="3" s="1"/>
  <c r="AL261" i="3"/>
  <c r="F261" i="3"/>
  <c r="AA261" i="3"/>
  <c r="AM261" i="3"/>
  <c r="G261" i="3" a="1"/>
  <c r="G261" i="3" s="1"/>
  <c r="R261" i="3"/>
  <c r="AB261" i="3"/>
  <c r="AN261" i="3"/>
  <c r="H261" i="3"/>
  <c r="S261" i="3" a="1"/>
  <c r="S261" i="3" s="1"/>
  <c r="AC261" i="3"/>
  <c r="AO261" i="3"/>
  <c r="I261" i="3" a="1"/>
  <c r="I261" i="3" s="1"/>
  <c r="AP261" i="3" a="1"/>
  <c r="AP261" i="3" s="1"/>
  <c r="J261" i="3"/>
  <c r="T261" i="3"/>
  <c r="K261" i="3"/>
  <c r="U261" i="3"/>
  <c r="AF261" i="3"/>
  <c r="AQ261" i="3"/>
  <c r="L261" i="3"/>
  <c r="V261" i="3" a="1"/>
  <c r="V261" i="3" s="1"/>
  <c r="AG261" i="3"/>
  <c r="AR261" i="3"/>
  <c r="M261" i="3" a="1"/>
  <c r="M261" i="3" s="1"/>
  <c r="AH261" i="3"/>
  <c r="AS261" i="3"/>
  <c r="I261" i="4"/>
  <c r="N244" i="3"/>
  <c r="Y244" i="3"/>
  <c r="AI244" i="3"/>
  <c r="AU244" i="3"/>
  <c r="O244" i="3" a="1"/>
  <c r="O244" i="3" s="1"/>
  <c r="Z244" i="3" a="1"/>
  <c r="Z244" i="3" s="1"/>
  <c r="AJ244" i="3"/>
  <c r="F244" i="3"/>
  <c r="P244" i="3"/>
  <c r="AK244" i="3"/>
  <c r="G244" i="3" a="1"/>
  <c r="G244" i="3" s="1"/>
  <c r="Q244" i="3" a="1"/>
  <c r="Q244" i="3" s="1"/>
  <c r="AA244" i="3"/>
  <c r="AL244" i="3"/>
  <c r="H244" i="3"/>
  <c r="AB244" i="3"/>
  <c r="AM244" i="3"/>
  <c r="I244" i="3" a="1"/>
  <c r="I244" i="3" s="1"/>
  <c r="R244" i="3"/>
  <c r="AC244" i="3"/>
  <c r="AN244" i="3"/>
  <c r="S244" i="3" a="1"/>
  <c r="S244" i="3" s="1"/>
  <c r="AO244" i="3"/>
  <c r="J244" i="3"/>
  <c r="T244" i="3"/>
  <c r="K244" i="3"/>
  <c r="U244" i="3"/>
  <c r="AQ244" i="3"/>
  <c r="L244" i="3"/>
  <c r="V244" i="3" a="1"/>
  <c r="V244" i="3" s="1"/>
  <c r="AF244" i="3"/>
  <c r="AR244" i="3"/>
  <c r="M244" i="3" a="1"/>
  <c r="M244" i="3" s="1"/>
  <c r="W244" i="3"/>
  <c r="AG244" i="3"/>
  <c r="X244" i="3" a="1"/>
  <c r="X244" i="3" s="1"/>
  <c r="AH244" i="3"/>
  <c r="AT244" i="3"/>
  <c r="AP244" i="3" a="1"/>
  <c r="AP244" i="3" s="1"/>
  <c r="AS244" i="3"/>
  <c r="A245" i="4"/>
  <c r="O228" i="3" a="1"/>
  <c r="O228" i="3" s="1"/>
  <c r="X228" i="3" a="1"/>
  <c r="X228" i="3" s="1"/>
  <c r="AI228" i="3"/>
  <c r="AT228" i="3"/>
  <c r="P228" i="3"/>
  <c r="Y228" i="3"/>
  <c r="AJ228" i="3"/>
  <c r="AU228" i="3"/>
  <c r="F228" i="3"/>
  <c r="Q228" i="3" a="1"/>
  <c r="Q228" i="3" s="1"/>
  <c r="Z228" i="3" a="1"/>
  <c r="Z228" i="3" s="1"/>
  <c r="AK228" i="3"/>
  <c r="G228" i="3" a="1"/>
  <c r="G228" i="3" s="1"/>
  <c r="AL228" i="3"/>
  <c r="H228" i="3"/>
  <c r="R228" i="3"/>
  <c r="AA228" i="3"/>
  <c r="AM228" i="3"/>
  <c r="I228" i="3" a="1"/>
  <c r="I228" i="3" s="1"/>
  <c r="S228" i="3" a="1"/>
  <c r="S228" i="3" s="1"/>
  <c r="AB228" i="3"/>
  <c r="AN228" i="3"/>
  <c r="AC228" i="3"/>
  <c r="AO228" i="3"/>
  <c r="J228" i="3"/>
  <c r="T228" i="3"/>
  <c r="AP228" i="3" a="1"/>
  <c r="AP228" i="3" s="1"/>
  <c r="K228" i="3"/>
  <c r="U228" i="3"/>
  <c r="L228" i="3"/>
  <c r="V228" i="3" a="1"/>
  <c r="V228" i="3" s="1"/>
  <c r="AF228" i="3"/>
  <c r="AQ228" i="3"/>
  <c r="M228" i="3" a="1"/>
  <c r="M228" i="3" s="1"/>
  <c r="AG228" i="3"/>
  <c r="AR228" i="3"/>
  <c r="N228" i="3"/>
  <c r="W228" i="3"/>
  <c r="AH228" i="3"/>
  <c r="AS228" i="3"/>
  <c r="L169" i="2"/>
  <c r="N162" i="2"/>
  <c r="M154" i="2"/>
  <c r="L131" i="2"/>
  <c r="N124" i="2"/>
  <c r="N102" i="2"/>
  <c r="M94" i="2"/>
  <c r="L87" i="2"/>
  <c r="L71" i="2"/>
  <c r="L64" i="2"/>
  <c r="M93" i="2"/>
  <c r="M48" i="2"/>
  <c r="M35" i="2"/>
  <c r="N28" i="2"/>
  <c r="AO36" i="3"/>
  <c r="AC36" i="3"/>
  <c r="S36" i="3" a="1"/>
  <c r="S36" i="3" s="1"/>
  <c r="I36" i="3" a="1"/>
  <c r="I36" i="3" s="1"/>
  <c r="AP35" i="3" a="1"/>
  <c r="AP35" i="3" s="1"/>
  <c r="T35" i="3"/>
  <c r="L35" i="3"/>
  <c r="AT34" i="3"/>
  <c r="AH34" i="3"/>
  <c r="W34" i="3"/>
  <c r="L34" i="3"/>
  <c r="AT33" i="3"/>
  <c r="AI33" i="3"/>
  <c r="X33" i="3" a="1"/>
  <c r="X33" i="3" s="1"/>
  <c r="N33" i="3"/>
  <c r="AV32" i="3"/>
  <c r="AJ32" i="3"/>
  <c r="Y32" i="3"/>
  <c r="AX31" i="3"/>
  <c r="AL31" i="3"/>
  <c r="P31" i="3"/>
  <c r="F31" i="3"/>
  <c r="AN30" i="3"/>
  <c r="AB30" i="3"/>
  <c r="R30" i="3"/>
  <c r="H30" i="3"/>
  <c r="AO29" i="3"/>
  <c r="AC29" i="3"/>
  <c r="S29" i="3" a="1"/>
  <c r="S29" i="3" s="1"/>
  <c r="AQ28" i="3"/>
  <c r="T28" i="3"/>
  <c r="J28" i="3"/>
  <c r="AR27" i="3"/>
  <c r="AG27" i="3"/>
  <c r="L27" i="3"/>
  <c r="AH19" i="3"/>
  <c r="M19" i="3" a="1"/>
  <c r="M19" i="3" s="1"/>
  <c r="AX17" i="3"/>
  <c r="AK17" i="3" s="1"/>
  <c r="AN14" i="3"/>
  <c r="AM12" i="3"/>
  <c r="AX6" i="3"/>
  <c r="AR69" i="3"/>
  <c r="AF69" i="3"/>
  <c r="U69" i="3"/>
  <c r="K69" i="3"/>
  <c r="AS68" i="3"/>
  <c r="AH68" i="3"/>
  <c r="X68" i="3" a="1"/>
  <c r="X68" i="3" s="1"/>
  <c r="N68" i="3"/>
  <c r="AL67" i="3"/>
  <c r="AA67" i="3"/>
  <c r="R67" i="3"/>
  <c r="AQ66" i="3"/>
  <c r="T66" i="3"/>
  <c r="J66" i="3"/>
  <c r="AR65" i="3"/>
  <c r="AG65" i="3"/>
  <c r="W65" i="3"/>
  <c r="AL64" i="3"/>
  <c r="AA64" i="3"/>
  <c r="R64" i="3"/>
  <c r="AQ63" i="3"/>
  <c r="U63" i="3"/>
  <c r="L63" i="3"/>
  <c r="AU62" i="3"/>
  <c r="AJ62" i="3"/>
  <c r="Z62" i="3" a="1"/>
  <c r="Z62" i="3" s="1"/>
  <c r="P62" i="3"/>
  <c r="AP61" i="3" a="1"/>
  <c r="AP61" i="3" s="1"/>
  <c r="V61" i="3" a="1"/>
  <c r="V61" i="3" s="1"/>
  <c r="M61" i="3" a="1"/>
  <c r="M61" i="3" s="1"/>
  <c r="AV60" i="3"/>
  <c r="AJ60" i="3"/>
  <c r="Z60" i="3" a="1"/>
  <c r="Z60" i="3" s="1"/>
  <c r="P60" i="3"/>
  <c r="AP59" i="3" a="1"/>
  <c r="AP59" i="3" s="1"/>
  <c r="V59" i="3" a="1"/>
  <c r="V59" i="3" s="1"/>
  <c r="L59" i="3"/>
  <c r="AU58" i="3"/>
  <c r="AJ58" i="3"/>
  <c r="Z58" i="3" a="1"/>
  <c r="Z58" i="3" s="1"/>
  <c r="Q58" i="3" a="1"/>
  <c r="Q58" i="3" s="1"/>
  <c r="H58" i="3"/>
  <c r="AO57" i="3"/>
  <c r="T57" i="3"/>
  <c r="K57" i="3"/>
  <c r="AT56" i="3"/>
  <c r="AI56" i="3"/>
  <c r="Y56" i="3"/>
  <c r="K56" i="3"/>
  <c r="Y55" i="3"/>
  <c r="Z53" i="3" a="1"/>
  <c r="Z53" i="3" s="1"/>
  <c r="AP50" i="3" a="1"/>
  <c r="AP50" i="3" s="1"/>
  <c r="L48" i="3"/>
  <c r="W45" i="3"/>
  <c r="AI42" i="3"/>
  <c r="Y100" i="3"/>
  <c r="AF97" i="3"/>
  <c r="AN94" i="3"/>
  <c r="AT91" i="3"/>
  <c r="H89" i="3"/>
  <c r="N86" i="3"/>
  <c r="U83" i="3"/>
  <c r="AA80" i="3"/>
  <c r="AG77" i="3"/>
  <c r="AN74" i="3"/>
  <c r="S132" i="3" a="1"/>
  <c r="S132" i="3" s="1"/>
  <c r="Z129" i="3" a="1"/>
  <c r="Z129" i="3" s="1"/>
  <c r="AJ126" i="3"/>
  <c r="AU123" i="3"/>
  <c r="L121" i="3"/>
  <c r="W118" i="3"/>
  <c r="AG115" i="3"/>
  <c r="AS112" i="3"/>
  <c r="G110" i="3" a="1"/>
  <c r="G110" i="3" s="1"/>
  <c r="I550" i="3" a="1"/>
  <c r="I550" i="3" s="1"/>
  <c r="S550" i="3" a="1"/>
  <c r="S550" i="3" s="1"/>
  <c r="AQ550" i="3"/>
  <c r="J550" i="3"/>
  <c r="T550" i="3"/>
  <c r="L550" i="3"/>
  <c r="V550" i="3" a="1"/>
  <c r="V550" i="3" s="1"/>
  <c r="AH550" i="3"/>
  <c r="AT550" i="3"/>
  <c r="M550" i="3" a="1"/>
  <c r="M550" i="3" s="1"/>
  <c r="W550" i="3"/>
  <c r="AI550" i="3"/>
  <c r="AU550" i="3"/>
  <c r="N550" i="3"/>
  <c r="X550" i="3" a="1"/>
  <c r="X550" i="3" s="1"/>
  <c r="AJ550" i="3"/>
  <c r="O550" i="3" a="1"/>
  <c r="O550" i="3" s="1"/>
  <c r="Y550" i="3"/>
  <c r="F550" i="3"/>
  <c r="Q550" i="3" a="1"/>
  <c r="Q550" i="3" s="1"/>
  <c r="AB550" i="3"/>
  <c r="AN550" i="3"/>
  <c r="H550" i="3"/>
  <c r="R550" i="3"/>
  <c r="U550" i="3"/>
  <c r="AS550" i="3"/>
  <c r="Z550" i="3" a="1"/>
  <c r="Z550" i="3" s="1"/>
  <c r="AA550" i="3"/>
  <c r="AC550" i="3"/>
  <c r="AF550" i="3"/>
  <c r="AG550" i="3"/>
  <c r="AK550" i="3"/>
  <c r="G550" i="3" a="1"/>
  <c r="G550" i="3" s="1"/>
  <c r="AL550" i="3"/>
  <c r="K550" i="3"/>
  <c r="AM550" i="3"/>
  <c r="AO550" i="3"/>
  <c r="AR550" i="3"/>
  <c r="P550" i="3"/>
  <c r="AP550" i="3" a="1"/>
  <c r="AP550" i="3" s="1"/>
  <c r="F143" i="3"/>
  <c r="O143" i="3" a="1"/>
  <c r="O143" i="3" s="1"/>
  <c r="AH143" i="3"/>
  <c r="AS143" i="3"/>
  <c r="G143" i="3" a="1"/>
  <c r="G143" i="3" s="1"/>
  <c r="P143" i="3"/>
  <c r="Y143" i="3"/>
  <c r="AI143" i="3"/>
  <c r="AT143" i="3"/>
  <c r="Q143" i="3" a="1"/>
  <c r="Q143" i="3" s="1"/>
  <c r="Z143" i="3" a="1"/>
  <c r="Z143" i="3" s="1"/>
  <c r="AJ143" i="3"/>
  <c r="AU143" i="3"/>
  <c r="H143" i="3"/>
  <c r="R143" i="3"/>
  <c r="AK143" i="3"/>
  <c r="AV143" i="3"/>
  <c r="I143" i="3" a="1"/>
  <c r="I143" i="3" s="1"/>
  <c r="S143" i="3" a="1"/>
  <c r="S143" i="3" s="1"/>
  <c r="AA143" i="3"/>
  <c r="AL143" i="3"/>
  <c r="AB143" i="3"/>
  <c r="AM143" i="3"/>
  <c r="AX143" i="3"/>
  <c r="J143" i="3"/>
  <c r="T143" i="3"/>
  <c r="AC143" i="3"/>
  <c r="AN143" i="3"/>
  <c r="K143" i="3"/>
  <c r="U143" i="3"/>
  <c r="AO143" i="3"/>
  <c r="L143" i="3"/>
  <c r="V143" i="3" a="1"/>
  <c r="V143" i="3" s="1"/>
  <c r="AP143" i="3" a="1"/>
  <c r="AP143" i="3" s="1"/>
  <c r="M143" i="3" a="1"/>
  <c r="M143" i="3" s="1"/>
  <c r="W143" i="3"/>
  <c r="AF143" i="3"/>
  <c r="AQ143" i="3"/>
  <c r="N143" i="3"/>
  <c r="X143" i="3" a="1"/>
  <c r="X143" i="3" s="1"/>
  <c r="AG143" i="3"/>
  <c r="AR143" i="3"/>
  <c r="F81" i="3"/>
  <c r="P81" i="3"/>
  <c r="Y81" i="3"/>
  <c r="AK81" i="3"/>
  <c r="G81" i="3" a="1"/>
  <c r="G81" i="3" s="1"/>
  <c r="Q81" i="3" a="1"/>
  <c r="Q81" i="3" s="1"/>
  <c r="Z81" i="3" a="1"/>
  <c r="Z81" i="3" s="1"/>
  <c r="AL81" i="3"/>
  <c r="AX81" i="3"/>
  <c r="AA81" i="3"/>
  <c r="AM81" i="3"/>
  <c r="H81" i="3"/>
  <c r="R81" i="3"/>
  <c r="AB81" i="3"/>
  <c r="AN81" i="3"/>
  <c r="I81" i="3" a="1"/>
  <c r="I81" i="3" s="1"/>
  <c r="S81" i="3" a="1"/>
  <c r="S81" i="3" s="1"/>
  <c r="AC81" i="3"/>
  <c r="AO81" i="3"/>
  <c r="J81" i="3"/>
  <c r="AP81" i="3" a="1"/>
  <c r="AP81" i="3" s="1"/>
  <c r="K81" i="3"/>
  <c r="T81" i="3"/>
  <c r="AQ81" i="3"/>
  <c r="L81" i="3"/>
  <c r="U81" i="3"/>
  <c r="AF81" i="3"/>
  <c r="AR81" i="3"/>
  <c r="M81" i="3" a="1"/>
  <c r="M81" i="3" s="1"/>
  <c r="V81" i="3" a="1"/>
  <c r="V81" i="3" s="1"/>
  <c r="AG81" i="3"/>
  <c r="AS81" i="3"/>
  <c r="N81" i="3"/>
  <c r="W81" i="3"/>
  <c r="AH81" i="3"/>
  <c r="AT81" i="3"/>
  <c r="O81" i="3" a="1"/>
  <c r="O81" i="3" s="1"/>
  <c r="X81" i="3" a="1"/>
  <c r="X81" i="3" s="1"/>
  <c r="AI81" i="3"/>
  <c r="AU81" i="3"/>
  <c r="G111" i="3" a="1"/>
  <c r="G111" i="3" s="1"/>
  <c r="P111" i="3"/>
  <c r="AK111" i="3"/>
  <c r="AV111" i="3"/>
  <c r="H111" i="3"/>
  <c r="Q111" i="3" a="1"/>
  <c r="Q111" i="3" s="1"/>
  <c r="AA111" i="3"/>
  <c r="AL111" i="3"/>
  <c r="I111" i="3" a="1"/>
  <c r="I111" i="3" s="1"/>
  <c r="R111" i="3"/>
  <c r="AB111" i="3"/>
  <c r="AM111" i="3"/>
  <c r="AX111" i="3"/>
  <c r="S111" i="3" a="1"/>
  <c r="S111" i="3" s="1"/>
  <c r="AC111" i="3"/>
  <c r="AN111" i="3"/>
  <c r="J111" i="3"/>
  <c r="T111" i="3"/>
  <c r="AO111" i="3"/>
  <c r="K111" i="3"/>
  <c r="U111" i="3"/>
  <c r="AP111" i="3" a="1"/>
  <c r="AP111" i="3" s="1"/>
  <c r="L111" i="3"/>
  <c r="V111" i="3" a="1"/>
  <c r="V111" i="3" s="1"/>
  <c r="M111" i="3" a="1"/>
  <c r="M111" i="3" s="1"/>
  <c r="AF111" i="3"/>
  <c r="AQ111" i="3"/>
  <c r="W111" i="3"/>
  <c r="AG111" i="3"/>
  <c r="AR111" i="3"/>
  <c r="N111" i="3"/>
  <c r="X111" i="3" a="1"/>
  <c r="X111" i="3" s="1"/>
  <c r="AH111" i="3"/>
  <c r="AS111" i="3"/>
  <c r="O111" i="3" a="1"/>
  <c r="O111" i="3" s="1"/>
  <c r="Y111" i="3"/>
  <c r="AI111" i="3"/>
  <c r="AT111" i="3"/>
  <c r="W135" i="3"/>
  <c r="AG135" i="3"/>
  <c r="AR135" i="3"/>
  <c r="N135" i="3"/>
  <c r="X135" i="3" a="1"/>
  <c r="X135" i="3" s="1"/>
  <c r="AH135" i="3"/>
  <c r="AS135" i="3"/>
  <c r="O135" i="3" a="1"/>
  <c r="O135" i="3" s="1"/>
  <c r="Y135" i="3"/>
  <c r="AI135" i="3"/>
  <c r="AT135" i="3"/>
  <c r="F135" i="3"/>
  <c r="Z135" i="3" a="1"/>
  <c r="Z135" i="3" s="1"/>
  <c r="AJ135" i="3"/>
  <c r="AU135" i="3"/>
  <c r="G135" i="3" a="1"/>
  <c r="G135" i="3" s="1"/>
  <c r="P135" i="3"/>
  <c r="AK135" i="3"/>
  <c r="AV135" i="3"/>
  <c r="H135" i="3"/>
  <c r="Q135" i="3" a="1"/>
  <c r="Q135" i="3" s="1"/>
  <c r="AA135" i="3"/>
  <c r="AL135" i="3"/>
  <c r="I135" i="3" a="1"/>
  <c r="I135" i="3" s="1"/>
  <c r="R135" i="3"/>
  <c r="AB135" i="3"/>
  <c r="AM135" i="3"/>
  <c r="AX135" i="3"/>
  <c r="S135" i="3" a="1"/>
  <c r="S135" i="3" s="1"/>
  <c r="AC135" i="3"/>
  <c r="AN135" i="3"/>
  <c r="J135" i="3"/>
  <c r="T135" i="3"/>
  <c r="AO135" i="3"/>
  <c r="K135" i="3"/>
  <c r="U135" i="3"/>
  <c r="AP135" i="3" a="1"/>
  <c r="AP135" i="3" s="1"/>
  <c r="L135" i="3"/>
  <c r="V135" i="3" a="1"/>
  <c r="V135" i="3" s="1"/>
  <c r="P153" i="3"/>
  <c r="AA153" i="3"/>
  <c r="AM153" i="3"/>
  <c r="Q153" i="3" a="1"/>
  <c r="Q153" i="3" s="1"/>
  <c r="AB153" i="3"/>
  <c r="AN153" i="3"/>
  <c r="F153" i="3"/>
  <c r="AC153" i="3"/>
  <c r="AO153" i="3"/>
  <c r="G153" i="3" a="1"/>
  <c r="G153" i="3" s="1"/>
  <c r="R153" i="3"/>
  <c r="AP153" i="3" a="1"/>
  <c r="AP153" i="3" s="1"/>
  <c r="H153" i="3"/>
  <c r="S153" i="3" a="1"/>
  <c r="S153" i="3" s="1"/>
  <c r="AQ153" i="3"/>
  <c r="I153" i="3" a="1"/>
  <c r="I153" i="3" s="1"/>
  <c r="T153" i="3"/>
  <c r="AF153" i="3"/>
  <c r="AR153" i="3"/>
  <c r="J153" i="3"/>
  <c r="U153" i="3"/>
  <c r="AG153" i="3"/>
  <c r="AS153" i="3"/>
  <c r="K153" i="3"/>
  <c r="V153" i="3" a="1"/>
  <c r="V153" i="3" s="1"/>
  <c r="AH153" i="3"/>
  <c r="AT153" i="3"/>
  <c r="L153" i="3"/>
  <c r="W153" i="3"/>
  <c r="AI153" i="3"/>
  <c r="AU153" i="3"/>
  <c r="M153" i="3" a="1"/>
  <c r="M153" i="3" s="1"/>
  <c r="X153" i="3" a="1"/>
  <c r="X153" i="3" s="1"/>
  <c r="AJ153" i="3"/>
  <c r="AV153" i="3"/>
  <c r="N153" i="3"/>
  <c r="Y153" i="3"/>
  <c r="AK153" i="3"/>
  <c r="O153" i="3" a="1"/>
  <c r="O153" i="3" s="1"/>
  <c r="Z153" i="3" a="1"/>
  <c r="Z153" i="3" s="1"/>
  <c r="AL153" i="3"/>
  <c r="AX153" i="3"/>
  <c r="L177" i="3"/>
  <c r="V177" i="3" a="1"/>
  <c r="V177" i="3" s="1"/>
  <c r="AG177" i="3"/>
  <c r="AS177" i="3"/>
  <c r="M177" i="3" a="1"/>
  <c r="M177" i="3" s="1"/>
  <c r="W177" i="3"/>
  <c r="AH177" i="3"/>
  <c r="AT177" i="3"/>
  <c r="N177" i="3"/>
  <c r="X177" i="3" a="1"/>
  <c r="X177" i="3" s="1"/>
  <c r="AI177" i="3"/>
  <c r="AU177" i="3"/>
  <c r="O177" i="3" a="1"/>
  <c r="O177" i="3" s="1"/>
  <c r="AJ177" i="3"/>
  <c r="AV177" i="3"/>
  <c r="Y177" i="3"/>
  <c r="AK177" i="3"/>
  <c r="F177" i="3"/>
  <c r="P177" i="3"/>
  <c r="Z177" i="3" a="1"/>
  <c r="Z177" i="3" s="1"/>
  <c r="AL177" i="3"/>
  <c r="AX177" i="3"/>
  <c r="G177" i="3" a="1"/>
  <c r="G177" i="3" s="1"/>
  <c r="Q177" i="3" a="1"/>
  <c r="Q177" i="3" s="1"/>
  <c r="AA177" i="3"/>
  <c r="AM177" i="3"/>
  <c r="AB177" i="3"/>
  <c r="AN177" i="3"/>
  <c r="H177" i="3"/>
  <c r="R177" i="3"/>
  <c r="AC177" i="3"/>
  <c r="AO177" i="3"/>
  <c r="I177" i="3" a="1"/>
  <c r="I177" i="3" s="1"/>
  <c r="S177" i="3" a="1"/>
  <c r="S177" i="3" s="1"/>
  <c r="AP177" i="3" a="1"/>
  <c r="AP177" i="3" s="1"/>
  <c r="J177" i="3"/>
  <c r="T177" i="3"/>
  <c r="AQ177" i="3"/>
  <c r="K177" i="3"/>
  <c r="U177" i="3"/>
  <c r="AF177" i="3"/>
  <c r="AR177" i="3"/>
  <c r="C220" i="3" a="1"/>
  <c r="C220" i="3" s="1"/>
  <c r="N220" i="3"/>
  <c r="W220" i="3"/>
  <c r="AI220" i="3"/>
  <c r="AT220" i="3"/>
  <c r="O220" i="3" a="1"/>
  <c r="O220" i="3" s="1"/>
  <c r="X220" i="3" a="1"/>
  <c r="X220" i="3" s="1"/>
  <c r="AJ220" i="3"/>
  <c r="AU220" i="3"/>
  <c r="Y220" i="3"/>
  <c r="AK220" i="3"/>
  <c r="P220" i="3"/>
  <c r="Z220" i="3" a="1"/>
  <c r="Z220" i="3" s="1"/>
  <c r="AL220" i="3"/>
  <c r="F220" i="3"/>
  <c r="Q220" i="3" a="1"/>
  <c r="Q220" i="3" s="1"/>
  <c r="AA220" i="3"/>
  <c r="AM220" i="3"/>
  <c r="G220" i="3" a="1"/>
  <c r="G220" i="3" s="1"/>
  <c r="R220" i="3"/>
  <c r="AB220" i="3"/>
  <c r="AN220" i="3"/>
  <c r="H220" i="3"/>
  <c r="S220" i="3" a="1"/>
  <c r="S220" i="3" s="1"/>
  <c r="AC220" i="3"/>
  <c r="AO220" i="3"/>
  <c r="I220" i="3" a="1"/>
  <c r="I220" i="3" s="1"/>
  <c r="AP220" i="3" a="1"/>
  <c r="AP220" i="3" s="1"/>
  <c r="J220" i="3"/>
  <c r="T220" i="3"/>
  <c r="K220" i="3"/>
  <c r="U220" i="3"/>
  <c r="AF220" i="3"/>
  <c r="AQ220" i="3"/>
  <c r="L220" i="3"/>
  <c r="V220" i="3" a="1"/>
  <c r="V220" i="3" s="1"/>
  <c r="AG220" i="3"/>
  <c r="AR220" i="3"/>
  <c r="M220" i="3" a="1"/>
  <c r="M220" i="3" s="1"/>
  <c r="AH220" i="3"/>
  <c r="AS220" i="3"/>
  <c r="F206" i="3"/>
  <c r="P206" i="3"/>
  <c r="Z206" i="3" a="1"/>
  <c r="Z206" i="3" s="1"/>
  <c r="AK206" i="3"/>
  <c r="G206" i="3" a="1"/>
  <c r="G206" i="3" s="1"/>
  <c r="Q206" i="3" a="1"/>
  <c r="Q206" i="3" s="1"/>
  <c r="AL206" i="3"/>
  <c r="H206" i="3"/>
  <c r="R206" i="3"/>
  <c r="AA206" i="3"/>
  <c r="AM206" i="3"/>
  <c r="I206" i="3" a="1"/>
  <c r="I206" i="3" s="1"/>
  <c r="S206" i="3" a="1"/>
  <c r="S206" i="3" s="1"/>
  <c r="AB206" i="3"/>
  <c r="AN206" i="3"/>
  <c r="AC206" i="3"/>
  <c r="AO206" i="3"/>
  <c r="J206" i="3"/>
  <c r="T206" i="3"/>
  <c r="AP206" i="3" a="1"/>
  <c r="AP206" i="3" s="1"/>
  <c r="K206" i="3"/>
  <c r="U206" i="3"/>
  <c r="L206" i="3"/>
  <c r="V206" i="3" a="1"/>
  <c r="V206" i="3" s="1"/>
  <c r="AF206" i="3"/>
  <c r="AQ206" i="3"/>
  <c r="M206" i="3" a="1"/>
  <c r="M206" i="3" s="1"/>
  <c r="AG206" i="3"/>
  <c r="AR206" i="3"/>
  <c r="N206" i="3"/>
  <c r="W206" i="3"/>
  <c r="AH206" i="3"/>
  <c r="AS206" i="3"/>
  <c r="O206" i="3" a="1"/>
  <c r="O206" i="3" s="1"/>
  <c r="X206" i="3" a="1"/>
  <c r="X206" i="3" s="1"/>
  <c r="AI206" i="3"/>
  <c r="AT206" i="3"/>
  <c r="Y206" i="3"/>
  <c r="AJ206" i="3"/>
  <c r="AU206" i="3"/>
  <c r="J193" i="3"/>
  <c r="AC193" i="3"/>
  <c r="AN193" i="3"/>
  <c r="K193" i="3"/>
  <c r="T193" i="3"/>
  <c r="AO193" i="3"/>
  <c r="L193" i="3"/>
  <c r="U193" i="3"/>
  <c r="AP193" i="3" a="1"/>
  <c r="AP193" i="3" s="1"/>
  <c r="M193" i="3" a="1"/>
  <c r="M193" i="3" s="1"/>
  <c r="V193" i="3" a="1"/>
  <c r="V193" i="3" s="1"/>
  <c r="AF193" i="3"/>
  <c r="AQ193" i="3"/>
  <c r="N193" i="3"/>
  <c r="W193" i="3"/>
  <c r="AG193" i="3"/>
  <c r="AR193" i="3"/>
  <c r="O193" i="3" a="1"/>
  <c r="O193" i="3" s="1"/>
  <c r="X193" i="3" a="1"/>
  <c r="X193" i="3" s="1"/>
  <c r="AH193" i="3"/>
  <c r="AS193" i="3"/>
  <c r="F193" i="3"/>
  <c r="Y193" i="3"/>
  <c r="AI193" i="3"/>
  <c r="AT193" i="3"/>
  <c r="G193" i="3" a="1"/>
  <c r="G193" i="3" s="1"/>
  <c r="P193" i="3"/>
  <c r="Z193" i="3" a="1"/>
  <c r="Z193" i="3" s="1"/>
  <c r="AJ193" i="3"/>
  <c r="AU193" i="3"/>
  <c r="H193" i="3"/>
  <c r="Q193" i="3" a="1"/>
  <c r="Q193" i="3" s="1"/>
  <c r="AK193" i="3"/>
  <c r="I193" i="3" a="1"/>
  <c r="I193" i="3" s="1"/>
  <c r="R193" i="3"/>
  <c r="AA193" i="3"/>
  <c r="AL193" i="3"/>
  <c r="S193" i="3" a="1"/>
  <c r="S193" i="3" s="1"/>
  <c r="AB193" i="3"/>
  <c r="AM193" i="3"/>
  <c r="R675" i="3"/>
  <c r="AK675" i="3"/>
  <c r="J675" i="3"/>
  <c r="S675" i="3" a="1"/>
  <c r="S675" i="3" s="1"/>
  <c r="AA675" i="3"/>
  <c r="AL675" i="3"/>
  <c r="K675" i="3"/>
  <c r="AB675" i="3"/>
  <c r="AM675" i="3"/>
  <c r="L675" i="3"/>
  <c r="T675" i="3"/>
  <c r="AC675" i="3"/>
  <c r="AN675" i="3"/>
  <c r="M675" i="3" a="1"/>
  <c r="M675" i="3" s="1"/>
  <c r="U675" i="3"/>
  <c r="AO675" i="3"/>
  <c r="V675" i="3" a="1"/>
  <c r="V675" i="3" s="1"/>
  <c r="AP675" i="3" a="1"/>
  <c r="AP675" i="3" s="1"/>
  <c r="N675" i="3"/>
  <c r="P675" i="3"/>
  <c r="AH675" i="3"/>
  <c r="AS675" i="3"/>
  <c r="Y675" i="3"/>
  <c r="Z675" i="3" a="1"/>
  <c r="Z675" i="3" s="1"/>
  <c r="F675" i="3"/>
  <c r="AF675" i="3"/>
  <c r="G675" i="3" a="1"/>
  <c r="G675" i="3" s="1"/>
  <c r="AG675" i="3"/>
  <c r="H675" i="3"/>
  <c r="AI675" i="3"/>
  <c r="I675" i="3" a="1"/>
  <c r="I675" i="3" s="1"/>
  <c r="AJ675" i="3"/>
  <c r="O675" i="3" a="1"/>
  <c r="O675" i="3" s="1"/>
  <c r="AQ675" i="3"/>
  <c r="AR675" i="3"/>
  <c r="Q675" i="3" a="1"/>
  <c r="Q675" i="3" s="1"/>
  <c r="AT675" i="3"/>
  <c r="AU675" i="3"/>
  <c r="W675" i="3"/>
  <c r="X675" i="3" a="1"/>
  <c r="X675" i="3" s="1"/>
  <c r="F664" i="3"/>
  <c r="O664" i="3" a="1"/>
  <c r="O664" i="3" s="1"/>
  <c r="W664" i="3"/>
  <c r="AF664" i="3"/>
  <c r="AQ664" i="3"/>
  <c r="G664" i="3" a="1"/>
  <c r="G664" i="3" s="1"/>
  <c r="X664" i="3" a="1"/>
  <c r="X664" i="3" s="1"/>
  <c r="AG664" i="3"/>
  <c r="AR664" i="3"/>
  <c r="P664" i="3"/>
  <c r="AH664" i="3"/>
  <c r="AS664" i="3"/>
  <c r="H664" i="3"/>
  <c r="Q664" i="3" a="1"/>
  <c r="Q664" i="3" s="1"/>
  <c r="Y664" i="3"/>
  <c r="AI664" i="3"/>
  <c r="AT664" i="3"/>
  <c r="I664" i="3" a="1"/>
  <c r="I664" i="3" s="1"/>
  <c r="Z664" i="3" a="1"/>
  <c r="Z664" i="3" s="1"/>
  <c r="AJ664" i="3"/>
  <c r="AU664" i="3"/>
  <c r="R664" i="3"/>
  <c r="AK664" i="3"/>
  <c r="J664" i="3"/>
  <c r="S664" i="3" a="1"/>
  <c r="S664" i="3" s="1"/>
  <c r="AA664" i="3"/>
  <c r="AL664" i="3"/>
  <c r="K664" i="3"/>
  <c r="AB664" i="3"/>
  <c r="AM664" i="3"/>
  <c r="L664" i="3"/>
  <c r="T664" i="3"/>
  <c r="AC664" i="3"/>
  <c r="AN664" i="3"/>
  <c r="M664" i="3" a="1"/>
  <c r="M664" i="3" s="1"/>
  <c r="U664" i="3"/>
  <c r="AO664" i="3"/>
  <c r="V664" i="3" a="1"/>
  <c r="V664" i="3" s="1"/>
  <c r="AP664" i="3" a="1"/>
  <c r="AP664" i="3" s="1"/>
  <c r="N664" i="3"/>
  <c r="P653" i="3"/>
  <c r="AH653" i="3"/>
  <c r="AS653" i="3"/>
  <c r="H653" i="3"/>
  <c r="Q653" i="3" a="1"/>
  <c r="Q653" i="3" s="1"/>
  <c r="Y653" i="3"/>
  <c r="AI653" i="3"/>
  <c r="AT653" i="3"/>
  <c r="I653" i="3" a="1"/>
  <c r="I653" i="3" s="1"/>
  <c r="Z653" i="3" a="1"/>
  <c r="Z653" i="3" s="1"/>
  <c r="AJ653" i="3"/>
  <c r="AU653" i="3"/>
  <c r="R653" i="3"/>
  <c r="AK653" i="3"/>
  <c r="J653" i="3"/>
  <c r="S653" i="3" a="1"/>
  <c r="S653" i="3" s="1"/>
  <c r="AA653" i="3"/>
  <c r="AL653" i="3"/>
  <c r="K653" i="3"/>
  <c r="AB653" i="3"/>
  <c r="AM653" i="3"/>
  <c r="L653" i="3"/>
  <c r="T653" i="3"/>
  <c r="AC653" i="3"/>
  <c r="AN653" i="3"/>
  <c r="M653" i="3" a="1"/>
  <c r="M653" i="3" s="1"/>
  <c r="U653" i="3"/>
  <c r="AO653" i="3"/>
  <c r="N653" i="3"/>
  <c r="G653" i="3" a="1"/>
  <c r="G653" i="3" s="1"/>
  <c r="X653" i="3" a="1"/>
  <c r="X653" i="3" s="1"/>
  <c r="AG653" i="3"/>
  <c r="AR653" i="3"/>
  <c r="AF653" i="3"/>
  <c r="AP653" i="3" a="1"/>
  <c r="AP653" i="3" s="1"/>
  <c r="AQ653" i="3"/>
  <c r="F653" i="3"/>
  <c r="O653" i="3" a="1"/>
  <c r="O653" i="3" s="1"/>
  <c r="V653" i="3" a="1"/>
  <c r="V653" i="3" s="1"/>
  <c r="W653" i="3"/>
  <c r="F632" i="3"/>
  <c r="G632" i="3" a="1"/>
  <c r="G632" i="3" s="1"/>
  <c r="P632" i="3"/>
  <c r="H632" i="3"/>
  <c r="Q632" i="3" a="1"/>
  <c r="Q632" i="3" s="1"/>
  <c r="U632" i="3"/>
  <c r="AO632" i="3"/>
  <c r="J632" i="3"/>
  <c r="V632" i="3" a="1"/>
  <c r="V632" i="3" s="1"/>
  <c r="AP632" i="3" a="1"/>
  <c r="AP632" i="3" s="1"/>
  <c r="K632" i="3"/>
  <c r="L632" i="3"/>
  <c r="W632" i="3"/>
  <c r="AF632" i="3"/>
  <c r="AQ632" i="3"/>
  <c r="M632" i="3" a="1"/>
  <c r="M632" i="3" s="1"/>
  <c r="X632" i="3" a="1"/>
  <c r="X632" i="3" s="1"/>
  <c r="AG632" i="3"/>
  <c r="AR632" i="3"/>
  <c r="N632" i="3"/>
  <c r="AH632" i="3"/>
  <c r="AS632" i="3"/>
  <c r="O632" i="3" a="1"/>
  <c r="O632" i="3" s="1"/>
  <c r="Y632" i="3"/>
  <c r="AI632" i="3"/>
  <c r="AT632" i="3"/>
  <c r="Z632" i="3" a="1"/>
  <c r="Z632" i="3" s="1"/>
  <c r="AJ632" i="3"/>
  <c r="AU632" i="3"/>
  <c r="R632" i="3"/>
  <c r="AK632" i="3"/>
  <c r="S632" i="3" a="1"/>
  <c r="S632" i="3" s="1"/>
  <c r="AA632" i="3"/>
  <c r="AL632" i="3"/>
  <c r="AB632" i="3"/>
  <c r="AM632" i="3"/>
  <c r="I632" i="3" a="1"/>
  <c r="I632" i="3" s="1"/>
  <c r="T632" i="3"/>
  <c r="AN632" i="3"/>
  <c r="AC632" i="3"/>
  <c r="P623" i="3"/>
  <c r="AH623" i="3"/>
  <c r="AS623" i="3"/>
  <c r="H623" i="3"/>
  <c r="Q623" i="3" a="1"/>
  <c r="Q623" i="3" s="1"/>
  <c r="Y623" i="3"/>
  <c r="AI623" i="3"/>
  <c r="AT623" i="3"/>
  <c r="I623" i="3" a="1"/>
  <c r="I623" i="3" s="1"/>
  <c r="Z623" i="3" a="1"/>
  <c r="Z623" i="3" s="1"/>
  <c r="AJ623" i="3"/>
  <c r="AU623" i="3"/>
  <c r="R623" i="3"/>
  <c r="AK623" i="3"/>
  <c r="J623" i="3"/>
  <c r="S623" i="3" a="1"/>
  <c r="S623" i="3" s="1"/>
  <c r="AA623" i="3"/>
  <c r="AL623" i="3"/>
  <c r="K623" i="3"/>
  <c r="AB623" i="3"/>
  <c r="AM623" i="3"/>
  <c r="M623" i="3" a="1"/>
  <c r="M623" i="3" s="1"/>
  <c r="U623" i="3"/>
  <c r="AO623" i="3"/>
  <c r="V623" i="3" a="1"/>
  <c r="V623" i="3" s="1"/>
  <c r="AP623" i="3" a="1"/>
  <c r="AP623" i="3" s="1"/>
  <c r="N623" i="3"/>
  <c r="AC623" i="3"/>
  <c r="AF623" i="3"/>
  <c r="AG623" i="3"/>
  <c r="AN623" i="3"/>
  <c r="F623" i="3"/>
  <c r="AQ623" i="3"/>
  <c r="G623" i="3" a="1"/>
  <c r="G623" i="3" s="1"/>
  <c r="AR623" i="3"/>
  <c r="L623" i="3"/>
  <c r="O623" i="3" a="1"/>
  <c r="O623" i="3" s="1"/>
  <c r="T623" i="3"/>
  <c r="X623" i="3" a="1"/>
  <c r="X623" i="3" s="1"/>
  <c r="W623" i="3"/>
  <c r="G616" i="3" a="1"/>
  <c r="G616" i="3" s="1"/>
  <c r="X616" i="3" a="1"/>
  <c r="X616" i="3" s="1"/>
  <c r="AG616" i="3"/>
  <c r="AR616" i="3"/>
  <c r="P616" i="3"/>
  <c r="AH616" i="3"/>
  <c r="AS616" i="3"/>
  <c r="H616" i="3"/>
  <c r="Q616" i="3" a="1"/>
  <c r="Q616" i="3" s="1"/>
  <c r="Y616" i="3"/>
  <c r="AI616" i="3"/>
  <c r="AT616" i="3"/>
  <c r="I616" i="3" a="1"/>
  <c r="I616" i="3" s="1"/>
  <c r="Z616" i="3" a="1"/>
  <c r="Z616" i="3" s="1"/>
  <c r="AJ616" i="3"/>
  <c r="AU616" i="3"/>
  <c r="R616" i="3"/>
  <c r="AK616" i="3"/>
  <c r="J616" i="3"/>
  <c r="S616" i="3" a="1"/>
  <c r="S616" i="3" s="1"/>
  <c r="AA616" i="3"/>
  <c r="AL616" i="3"/>
  <c r="K616" i="3"/>
  <c r="AB616" i="3"/>
  <c r="AM616" i="3"/>
  <c r="L616" i="3"/>
  <c r="T616" i="3"/>
  <c r="AC616" i="3"/>
  <c r="AN616" i="3"/>
  <c r="M616" i="3" a="1"/>
  <c r="M616" i="3" s="1"/>
  <c r="U616" i="3"/>
  <c r="AO616" i="3"/>
  <c r="V616" i="3" a="1"/>
  <c r="V616" i="3" s="1"/>
  <c r="AP616" i="3" a="1"/>
  <c r="AP616" i="3" s="1"/>
  <c r="AF616" i="3"/>
  <c r="AQ616" i="3"/>
  <c r="F616" i="3"/>
  <c r="O616" i="3" a="1"/>
  <c r="O616" i="3" s="1"/>
  <c r="W616" i="3"/>
  <c r="N616" i="3"/>
  <c r="G608" i="3" a="1"/>
  <c r="G608" i="3" s="1"/>
  <c r="X608" i="3" a="1"/>
  <c r="X608" i="3" s="1"/>
  <c r="AG608" i="3"/>
  <c r="AR608" i="3"/>
  <c r="P608" i="3"/>
  <c r="AH608" i="3"/>
  <c r="H608" i="3"/>
  <c r="Q608" i="3" a="1"/>
  <c r="Q608" i="3" s="1"/>
  <c r="Y608" i="3"/>
  <c r="AI608" i="3"/>
  <c r="AT608" i="3"/>
  <c r="I608" i="3" a="1"/>
  <c r="I608" i="3" s="1"/>
  <c r="Z608" i="3" a="1"/>
  <c r="Z608" i="3" s="1"/>
  <c r="AJ608" i="3"/>
  <c r="AU608" i="3"/>
  <c r="R608" i="3"/>
  <c r="AK608" i="3"/>
  <c r="J608" i="3"/>
  <c r="S608" i="3" a="1"/>
  <c r="S608" i="3" s="1"/>
  <c r="K608" i="3"/>
  <c r="AB608" i="3"/>
  <c r="AM608" i="3"/>
  <c r="V608" i="3" a="1"/>
  <c r="V608" i="3" s="1"/>
  <c r="AP608" i="3" a="1"/>
  <c r="AP608" i="3" s="1"/>
  <c r="F608" i="3"/>
  <c r="O608" i="3" a="1"/>
  <c r="O608" i="3" s="1"/>
  <c r="W608" i="3"/>
  <c r="AF608" i="3"/>
  <c r="AQ608" i="3"/>
  <c r="M608" i="3" a="1"/>
  <c r="M608" i="3" s="1"/>
  <c r="N608" i="3"/>
  <c r="AS608" i="3"/>
  <c r="T608" i="3"/>
  <c r="U608" i="3"/>
  <c r="AA608" i="3"/>
  <c r="AC608" i="3"/>
  <c r="AL608" i="3"/>
  <c r="L608" i="3"/>
  <c r="AN608" i="3"/>
  <c r="AO608" i="3"/>
  <c r="R600" i="3"/>
  <c r="AK600" i="3"/>
  <c r="J600" i="3"/>
  <c r="S600" i="3" a="1"/>
  <c r="S600" i="3" s="1"/>
  <c r="AA600" i="3"/>
  <c r="AL600" i="3"/>
  <c r="K600" i="3"/>
  <c r="AB600" i="3"/>
  <c r="AM600" i="3"/>
  <c r="L600" i="3"/>
  <c r="T600" i="3"/>
  <c r="AC600" i="3"/>
  <c r="AN600" i="3"/>
  <c r="M600" i="3" a="1"/>
  <c r="M600" i="3" s="1"/>
  <c r="U600" i="3"/>
  <c r="AO600" i="3"/>
  <c r="V600" i="3" a="1"/>
  <c r="V600" i="3" s="1"/>
  <c r="AP600" i="3" a="1"/>
  <c r="AP600" i="3" s="1"/>
  <c r="N600" i="3"/>
  <c r="F600" i="3"/>
  <c r="O600" i="3" a="1"/>
  <c r="O600" i="3" s="1"/>
  <c r="W600" i="3"/>
  <c r="AF600" i="3"/>
  <c r="AQ600" i="3"/>
  <c r="G600" i="3" a="1"/>
  <c r="G600" i="3" s="1"/>
  <c r="X600" i="3" a="1"/>
  <c r="X600" i="3" s="1"/>
  <c r="AG600" i="3"/>
  <c r="AR600" i="3"/>
  <c r="P600" i="3"/>
  <c r="AH600" i="3"/>
  <c r="AS600" i="3"/>
  <c r="I600" i="3" a="1"/>
  <c r="I600" i="3" s="1"/>
  <c r="Z600" i="3" a="1"/>
  <c r="Z600" i="3" s="1"/>
  <c r="AJ600" i="3"/>
  <c r="AU600" i="3"/>
  <c r="AT600" i="3"/>
  <c r="H600" i="3"/>
  <c r="Q600" i="3" a="1"/>
  <c r="Q600" i="3" s="1"/>
  <c r="Y600" i="3"/>
  <c r="AI600" i="3"/>
  <c r="O575" i="3" a="1"/>
  <c r="O575" i="3" s="1"/>
  <c r="X575" i="3" a="1"/>
  <c r="X575" i="3" s="1"/>
  <c r="AJ575" i="3"/>
  <c r="AU575" i="3"/>
  <c r="Y575" i="3"/>
  <c r="AK575" i="3"/>
  <c r="P575" i="3"/>
  <c r="Z575" i="3" a="1"/>
  <c r="Z575" i="3" s="1"/>
  <c r="AL575" i="3"/>
  <c r="F575" i="3"/>
  <c r="Q575" i="3" a="1"/>
  <c r="Q575" i="3" s="1"/>
  <c r="AA575" i="3"/>
  <c r="AM575" i="3"/>
  <c r="G575" i="3" a="1"/>
  <c r="G575" i="3" s="1"/>
  <c r="AB575" i="3"/>
  <c r="AN575" i="3"/>
  <c r="H575" i="3"/>
  <c r="R575" i="3"/>
  <c r="AC575" i="3"/>
  <c r="AO575" i="3"/>
  <c r="I575" i="3" a="1"/>
  <c r="I575" i="3" s="1"/>
  <c r="S575" i="3" a="1"/>
  <c r="S575" i="3" s="1"/>
  <c r="AP575" i="3" a="1"/>
  <c r="AP575" i="3" s="1"/>
  <c r="N575" i="3"/>
  <c r="W575" i="3"/>
  <c r="AI575" i="3"/>
  <c r="AT575" i="3"/>
  <c r="T575" i="3"/>
  <c r="U575" i="3"/>
  <c r="V575" i="3" a="1"/>
  <c r="V575" i="3" s="1"/>
  <c r="AF575" i="3"/>
  <c r="AG575" i="3"/>
  <c r="AH575" i="3"/>
  <c r="K575" i="3"/>
  <c r="AQ575" i="3"/>
  <c r="M575" i="3" a="1"/>
  <c r="M575" i="3" s="1"/>
  <c r="AS575" i="3"/>
  <c r="J575" i="3"/>
  <c r="L575" i="3"/>
  <c r="AR575" i="3"/>
  <c r="C560" i="3" a="1"/>
  <c r="C560" i="3" s="1"/>
  <c r="K560" i="3"/>
  <c r="T560" i="3"/>
  <c r="AP560" i="3" a="1"/>
  <c r="AP560" i="3" s="1"/>
  <c r="L560" i="3"/>
  <c r="U560" i="3"/>
  <c r="AQ560" i="3"/>
  <c r="M560" i="3" a="1"/>
  <c r="M560" i="3" s="1"/>
  <c r="V560" i="3" a="1"/>
  <c r="V560" i="3" s="1"/>
  <c r="AF560" i="3"/>
  <c r="AR560" i="3"/>
  <c r="W560" i="3"/>
  <c r="AG560" i="3"/>
  <c r="AS560" i="3"/>
  <c r="N560" i="3"/>
  <c r="X560" i="3" a="1"/>
  <c r="X560" i="3" s="1"/>
  <c r="AH560" i="3"/>
  <c r="AT560" i="3"/>
  <c r="O560" i="3" a="1"/>
  <c r="O560" i="3" s="1"/>
  <c r="AI560" i="3"/>
  <c r="AU560" i="3"/>
  <c r="F560" i="3"/>
  <c r="Y560" i="3"/>
  <c r="AJ560" i="3"/>
  <c r="G560" i="3" a="1"/>
  <c r="G560" i="3" s="1"/>
  <c r="P560" i="3"/>
  <c r="Z560" i="3" a="1"/>
  <c r="Z560" i="3" s="1"/>
  <c r="AK560" i="3"/>
  <c r="Q560" i="3" a="1"/>
  <c r="Q560" i="3" s="1"/>
  <c r="AA560" i="3"/>
  <c r="AL560" i="3"/>
  <c r="H560" i="3"/>
  <c r="AB560" i="3"/>
  <c r="AM560" i="3"/>
  <c r="J560" i="3"/>
  <c r="S560" i="3" a="1"/>
  <c r="S560" i="3" s="1"/>
  <c r="AO560" i="3"/>
  <c r="AN560" i="3"/>
  <c r="I560" i="3" a="1"/>
  <c r="I560" i="3" s="1"/>
  <c r="R560" i="3"/>
  <c r="AC560" i="3"/>
  <c r="Q555" i="3" a="1"/>
  <c r="Q555" i="3" s="1"/>
  <c r="Z555" i="3" a="1"/>
  <c r="Z555" i="3" s="1"/>
  <c r="AK555" i="3"/>
  <c r="H555" i="3"/>
  <c r="R555" i="3"/>
  <c r="AL555" i="3"/>
  <c r="I555" i="3" a="1"/>
  <c r="I555" i="3" s="1"/>
  <c r="S555" i="3" a="1"/>
  <c r="S555" i="3" s="1"/>
  <c r="AA555" i="3"/>
  <c r="AM555" i="3"/>
  <c r="AB555" i="3"/>
  <c r="AN555" i="3"/>
  <c r="J555" i="3"/>
  <c r="T555" i="3"/>
  <c r="AC555" i="3"/>
  <c r="AO555" i="3"/>
  <c r="K555" i="3"/>
  <c r="U555" i="3"/>
  <c r="AP555" i="3" a="1"/>
  <c r="AP555" i="3" s="1"/>
  <c r="L555" i="3"/>
  <c r="V555" i="3" a="1"/>
  <c r="V555" i="3" s="1"/>
  <c r="M555" i="3" a="1"/>
  <c r="M555" i="3" s="1"/>
  <c r="AF555" i="3"/>
  <c r="AQ555" i="3"/>
  <c r="W555" i="3"/>
  <c r="AG555" i="3"/>
  <c r="AR555" i="3"/>
  <c r="N555" i="3"/>
  <c r="X555" i="3" a="1"/>
  <c r="X555" i="3" s="1"/>
  <c r="AH555" i="3"/>
  <c r="AS555" i="3"/>
  <c r="G555" i="3" a="1"/>
  <c r="G555" i="3" s="1"/>
  <c r="P555" i="3"/>
  <c r="Y555" i="3"/>
  <c r="AJ555" i="3"/>
  <c r="AU555" i="3"/>
  <c r="F555" i="3"/>
  <c r="O555" i="3" a="1"/>
  <c r="O555" i="3" s="1"/>
  <c r="AI555" i="3"/>
  <c r="AT555" i="3"/>
  <c r="Z537" i="3" a="1"/>
  <c r="Z537" i="3" s="1"/>
  <c r="AK537" i="3"/>
  <c r="F537" i="3"/>
  <c r="P537" i="3"/>
  <c r="AL537" i="3"/>
  <c r="G537" i="3" a="1"/>
  <c r="G537" i="3" s="1"/>
  <c r="Q537" i="3" a="1"/>
  <c r="Q537" i="3" s="1"/>
  <c r="AA537" i="3"/>
  <c r="AM537" i="3"/>
  <c r="H537" i="3"/>
  <c r="R537" i="3"/>
  <c r="AB537" i="3"/>
  <c r="AN537" i="3"/>
  <c r="I537" i="3" a="1"/>
  <c r="I537" i="3" s="1"/>
  <c r="S537" i="3" a="1"/>
  <c r="S537" i="3" s="1"/>
  <c r="AC537" i="3"/>
  <c r="AO537" i="3"/>
  <c r="T537" i="3"/>
  <c r="AP537" i="3" a="1"/>
  <c r="AP537" i="3" s="1"/>
  <c r="J537" i="3"/>
  <c r="U537" i="3"/>
  <c r="K537" i="3"/>
  <c r="V537" i="3" a="1"/>
  <c r="V537" i="3" s="1"/>
  <c r="M537" i="3" a="1"/>
  <c r="M537" i="3" s="1"/>
  <c r="W537" i="3"/>
  <c r="AH537" i="3"/>
  <c r="AS537" i="3"/>
  <c r="O537" i="3" a="1"/>
  <c r="O537" i="3" s="1"/>
  <c r="Y537" i="3"/>
  <c r="AJ537" i="3"/>
  <c r="AU537" i="3"/>
  <c r="L537" i="3"/>
  <c r="N537" i="3"/>
  <c r="X537" i="3" a="1"/>
  <c r="X537" i="3" s="1"/>
  <c r="AF537" i="3"/>
  <c r="AG537" i="3"/>
  <c r="AI537" i="3"/>
  <c r="AQ537" i="3"/>
  <c r="AR537" i="3"/>
  <c r="AT537" i="3"/>
  <c r="G523" i="3" a="1"/>
  <c r="G523" i="3" s="1"/>
  <c r="P523" i="3"/>
  <c r="Z523" i="3" a="1"/>
  <c r="Z523" i="3" s="1"/>
  <c r="AK523" i="3"/>
  <c r="Q523" i="3" a="1"/>
  <c r="Q523" i="3" s="1"/>
  <c r="AA523" i="3"/>
  <c r="AL523" i="3"/>
  <c r="H523" i="3"/>
  <c r="R523" i="3"/>
  <c r="AB523" i="3"/>
  <c r="AM523" i="3"/>
  <c r="I523" i="3" a="1"/>
  <c r="I523" i="3" s="1"/>
  <c r="S523" i="3" a="1"/>
  <c r="S523" i="3" s="1"/>
  <c r="AC523" i="3"/>
  <c r="AN523" i="3"/>
  <c r="J523" i="3"/>
  <c r="AO523" i="3"/>
  <c r="K523" i="3"/>
  <c r="T523" i="3"/>
  <c r="AP523" i="3" a="1"/>
  <c r="AP523" i="3" s="1"/>
  <c r="L523" i="3"/>
  <c r="U523" i="3"/>
  <c r="AQ523" i="3"/>
  <c r="N523" i="3"/>
  <c r="X523" i="3" a="1"/>
  <c r="X523" i="3" s="1"/>
  <c r="AH523" i="3"/>
  <c r="AT523" i="3"/>
  <c r="F523" i="3"/>
  <c r="Y523" i="3"/>
  <c r="AJ523" i="3"/>
  <c r="V523" i="3" a="1"/>
  <c r="V523" i="3" s="1"/>
  <c r="W523" i="3"/>
  <c r="AF523" i="3"/>
  <c r="AG523" i="3"/>
  <c r="AI523" i="3"/>
  <c r="AR523" i="3"/>
  <c r="AS523" i="3"/>
  <c r="AU523" i="3"/>
  <c r="M523" i="3" a="1"/>
  <c r="M523" i="3" s="1"/>
  <c r="O523" i="3" a="1"/>
  <c r="O523" i="3" s="1"/>
  <c r="O499" i="3" a="1"/>
  <c r="O499" i="3" s="1"/>
  <c r="AI499" i="3"/>
  <c r="AU499" i="3"/>
  <c r="F499" i="3"/>
  <c r="Y499" i="3"/>
  <c r="AJ499" i="3"/>
  <c r="G499" i="3" a="1"/>
  <c r="G499" i="3" s="1"/>
  <c r="P499" i="3"/>
  <c r="Z499" i="3" a="1"/>
  <c r="Z499" i="3" s="1"/>
  <c r="AK499" i="3"/>
  <c r="Q499" i="3" a="1"/>
  <c r="Q499" i="3" s="1"/>
  <c r="AA499" i="3"/>
  <c r="AL499" i="3"/>
  <c r="H499" i="3"/>
  <c r="R499" i="3"/>
  <c r="AB499" i="3"/>
  <c r="AM499" i="3"/>
  <c r="I499" i="3" a="1"/>
  <c r="I499" i="3" s="1"/>
  <c r="S499" i="3" a="1"/>
  <c r="S499" i="3" s="1"/>
  <c r="AC499" i="3"/>
  <c r="AN499" i="3"/>
  <c r="J499" i="3"/>
  <c r="AO499" i="3"/>
  <c r="K499" i="3"/>
  <c r="T499" i="3"/>
  <c r="AP499" i="3" a="1"/>
  <c r="AP499" i="3" s="1"/>
  <c r="M499" i="3" a="1"/>
  <c r="M499" i="3" s="1"/>
  <c r="V499" i="3" a="1"/>
  <c r="V499" i="3" s="1"/>
  <c r="AF499" i="3"/>
  <c r="AR499" i="3"/>
  <c r="N499" i="3"/>
  <c r="X499" i="3" a="1"/>
  <c r="X499" i="3" s="1"/>
  <c r="AH499" i="3"/>
  <c r="AT499" i="3"/>
  <c r="W499" i="3"/>
  <c r="AG499" i="3"/>
  <c r="AQ499" i="3"/>
  <c r="AS499" i="3"/>
  <c r="L499" i="3"/>
  <c r="U499" i="3"/>
  <c r="G495" i="3" a="1"/>
  <c r="G495" i="3" s="1"/>
  <c r="R495" i="3"/>
  <c r="AB495" i="3"/>
  <c r="AN495" i="3"/>
  <c r="H495" i="3"/>
  <c r="S495" i="3" a="1"/>
  <c r="S495" i="3" s="1"/>
  <c r="AC495" i="3"/>
  <c r="AO495" i="3"/>
  <c r="I495" i="3" a="1"/>
  <c r="I495" i="3" s="1"/>
  <c r="T495" i="3"/>
  <c r="AP495" i="3" a="1"/>
  <c r="AP495" i="3" s="1"/>
  <c r="U495" i="3"/>
  <c r="J495" i="3"/>
  <c r="V495" i="3" a="1"/>
  <c r="V495" i="3" s="1"/>
  <c r="AF495" i="3"/>
  <c r="AQ495" i="3"/>
  <c r="K495" i="3"/>
  <c r="AG495" i="3"/>
  <c r="AR495" i="3"/>
  <c r="L495" i="3"/>
  <c r="W495" i="3"/>
  <c r="AH495" i="3"/>
  <c r="AS495" i="3"/>
  <c r="M495" i="3" a="1"/>
  <c r="M495" i="3" s="1"/>
  <c r="X495" i="3" a="1"/>
  <c r="X495" i="3" s="1"/>
  <c r="AI495" i="3"/>
  <c r="AT495" i="3"/>
  <c r="N495" i="3"/>
  <c r="Y495" i="3"/>
  <c r="AJ495" i="3"/>
  <c r="AU495" i="3"/>
  <c r="O495" i="3" a="1"/>
  <c r="O495" i="3" s="1"/>
  <c r="Z495" i="3" a="1"/>
  <c r="Z495" i="3" s="1"/>
  <c r="AK495" i="3"/>
  <c r="P495" i="3"/>
  <c r="AL495" i="3"/>
  <c r="F495" i="3"/>
  <c r="Q495" i="3" a="1"/>
  <c r="Q495" i="3" s="1"/>
  <c r="AA495" i="3"/>
  <c r="AM495" i="3"/>
  <c r="F489" i="3"/>
  <c r="Q489" i="3" a="1"/>
  <c r="Q489" i="3" s="1"/>
  <c r="AA489" i="3"/>
  <c r="AM489" i="3"/>
  <c r="G489" i="3" a="1"/>
  <c r="G489" i="3" s="1"/>
  <c r="R489" i="3"/>
  <c r="AB489" i="3"/>
  <c r="AN489" i="3"/>
  <c r="H489" i="3"/>
  <c r="S489" i="3" a="1"/>
  <c r="S489" i="3" s="1"/>
  <c r="AC489" i="3"/>
  <c r="AO489" i="3"/>
  <c r="I489" i="3" a="1"/>
  <c r="I489" i="3" s="1"/>
  <c r="T489" i="3"/>
  <c r="AP489" i="3" a="1"/>
  <c r="AP489" i="3" s="1"/>
  <c r="U489" i="3"/>
  <c r="J489" i="3"/>
  <c r="V489" i="3" a="1"/>
  <c r="V489" i="3" s="1"/>
  <c r="AF489" i="3"/>
  <c r="AQ489" i="3"/>
  <c r="K489" i="3"/>
  <c r="AG489" i="3"/>
  <c r="AR489" i="3"/>
  <c r="L489" i="3"/>
  <c r="W489" i="3"/>
  <c r="AH489" i="3"/>
  <c r="AS489" i="3"/>
  <c r="M489" i="3" a="1"/>
  <c r="M489" i="3" s="1"/>
  <c r="X489" i="3" a="1"/>
  <c r="X489" i="3" s="1"/>
  <c r="AI489" i="3"/>
  <c r="AT489" i="3"/>
  <c r="N489" i="3"/>
  <c r="Y489" i="3"/>
  <c r="AJ489" i="3"/>
  <c r="AU489" i="3"/>
  <c r="O489" i="3" a="1"/>
  <c r="O489" i="3" s="1"/>
  <c r="Z489" i="3" a="1"/>
  <c r="Z489" i="3" s="1"/>
  <c r="AK489" i="3"/>
  <c r="P489" i="3"/>
  <c r="AL489" i="3"/>
  <c r="C454" i="3" a="1"/>
  <c r="C454" i="3" s="1"/>
  <c r="W454" i="3"/>
  <c r="AG454" i="3"/>
  <c r="AR454" i="3"/>
  <c r="N454" i="3"/>
  <c r="X454" i="3" a="1"/>
  <c r="X454" i="3" s="1"/>
  <c r="AH454" i="3"/>
  <c r="AS454" i="3"/>
  <c r="O454" i="3" a="1"/>
  <c r="O454" i="3" s="1"/>
  <c r="Y454" i="3"/>
  <c r="AI454" i="3"/>
  <c r="AT454" i="3"/>
  <c r="F454" i="3"/>
  <c r="P454" i="3"/>
  <c r="Z454" i="3" a="1"/>
  <c r="Z454" i="3" s="1"/>
  <c r="AJ454" i="3"/>
  <c r="AU454" i="3"/>
  <c r="G454" i="3" a="1"/>
  <c r="G454" i="3" s="1"/>
  <c r="Q454" i="3" a="1"/>
  <c r="Q454" i="3" s="1"/>
  <c r="AK454" i="3"/>
  <c r="H454" i="3"/>
  <c r="AA454" i="3"/>
  <c r="AL454" i="3"/>
  <c r="I454" i="3" a="1"/>
  <c r="I454" i="3" s="1"/>
  <c r="R454" i="3"/>
  <c r="AB454" i="3"/>
  <c r="AM454" i="3"/>
  <c r="S454" i="3" a="1"/>
  <c r="S454" i="3" s="1"/>
  <c r="AC454" i="3"/>
  <c r="AN454" i="3"/>
  <c r="J454" i="3"/>
  <c r="T454" i="3"/>
  <c r="AO454" i="3"/>
  <c r="K454" i="3"/>
  <c r="U454" i="3"/>
  <c r="AP454" i="3" a="1"/>
  <c r="AP454" i="3" s="1"/>
  <c r="L454" i="3"/>
  <c r="V454" i="3" a="1"/>
  <c r="V454" i="3" s="1"/>
  <c r="M454" i="3" a="1"/>
  <c r="M454" i="3" s="1"/>
  <c r="AF454" i="3"/>
  <c r="AQ454" i="3"/>
  <c r="J417" i="3"/>
  <c r="V417" i="3" a="1"/>
  <c r="V417" i="3" s="1"/>
  <c r="AG417" i="3"/>
  <c r="AS417" i="3"/>
  <c r="K417" i="3"/>
  <c r="W417" i="3"/>
  <c r="AH417" i="3"/>
  <c r="AT417" i="3"/>
  <c r="L417" i="3"/>
  <c r="X417" i="3" a="1"/>
  <c r="X417" i="3" s="1"/>
  <c r="AI417" i="3"/>
  <c r="AU417" i="3"/>
  <c r="M417" i="3" a="1"/>
  <c r="M417" i="3" s="1"/>
  <c r="Y417" i="3"/>
  <c r="AJ417" i="3"/>
  <c r="N417" i="3"/>
  <c r="Z417" i="3" a="1"/>
  <c r="Z417" i="3" s="1"/>
  <c r="AK417" i="3"/>
  <c r="O417" i="3" a="1"/>
  <c r="O417" i="3" s="1"/>
  <c r="AL417" i="3"/>
  <c r="P417" i="3"/>
  <c r="AA417" i="3"/>
  <c r="AM417" i="3"/>
  <c r="F417" i="3"/>
  <c r="Q417" i="3" a="1"/>
  <c r="Q417" i="3" s="1"/>
  <c r="AB417" i="3"/>
  <c r="AN417" i="3"/>
  <c r="G417" i="3" a="1"/>
  <c r="G417" i="3" s="1"/>
  <c r="R417" i="3"/>
  <c r="AC417" i="3"/>
  <c r="AO417" i="3"/>
  <c r="H417" i="3"/>
  <c r="S417" i="3" a="1"/>
  <c r="S417" i="3" s="1"/>
  <c r="AP417" i="3" a="1"/>
  <c r="AP417" i="3" s="1"/>
  <c r="I417" i="3" a="1"/>
  <c r="I417" i="3" s="1"/>
  <c r="T417" i="3"/>
  <c r="AQ417" i="3"/>
  <c r="U417" i="3"/>
  <c r="AF417" i="3"/>
  <c r="AR417" i="3"/>
  <c r="N412" i="3"/>
  <c r="W412" i="3"/>
  <c r="AH412" i="3"/>
  <c r="AT412" i="3"/>
  <c r="O412" i="3" a="1"/>
  <c r="O412" i="3" s="1"/>
  <c r="X412" i="3" a="1"/>
  <c r="X412" i="3" s="1"/>
  <c r="AI412" i="3"/>
  <c r="AU412" i="3"/>
  <c r="Y412" i="3"/>
  <c r="AJ412" i="3"/>
  <c r="F412" i="3"/>
  <c r="P412" i="3"/>
  <c r="Z412" i="3" a="1"/>
  <c r="Z412" i="3" s="1"/>
  <c r="AK412" i="3"/>
  <c r="G412" i="3" a="1"/>
  <c r="G412" i="3" s="1"/>
  <c r="Q412" i="3" a="1"/>
  <c r="Q412" i="3" s="1"/>
  <c r="AA412" i="3"/>
  <c r="AL412" i="3"/>
  <c r="H412" i="3"/>
  <c r="AB412" i="3"/>
  <c r="AM412" i="3"/>
  <c r="I412" i="3" a="1"/>
  <c r="I412" i="3" s="1"/>
  <c r="R412" i="3"/>
  <c r="AC412" i="3"/>
  <c r="AN412" i="3"/>
  <c r="J412" i="3"/>
  <c r="S412" i="3" a="1"/>
  <c r="S412" i="3" s="1"/>
  <c r="AO412" i="3"/>
  <c r="K412" i="3"/>
  <c r="AP412" i="3" a="1"/>
  <c r="AP412" i="3" s="1"/>
  <c r="L412" i="3"/>
  <c r="T412" i="3"/>
  <c r="AQ412" i="3"/>
  <c r="M412" i="3" a="1"/>
  <c r="M412" i="3" s="1"/>
  <c r="U412" i="3"/>
  <c r="AF412" i="3"/>
  <c r="AR412" i="3"/>
  <c r="V412" i="3" a="1"/>
  <c r="V412" i="3" s="1"/>
  <c r="AG412" i="3"/>
  <c r="AS412" i="3"/>
  <c r="I407" i="3" a="1"/>
  <c r="I407" i="3" s="1"/>
  <c r="S407" i="3" a="1"/>
  <c r="S407" i="3" s="1"/>
  <c r="AA407" i="3"/>
  <c r="AL407" i="3"/>
  <c r="AB407" i="3"/>
  <c r="AM407" i="3"/>
  <c r="K407" i="3"/>
  <c r="U407" i="3"/>
  <c r="AO407" i="3"/>
  <c r="L407" i="3"/>
  <c r="V407" i="3" a="1"/>
  <c r="V407" i="3" s="1"/>
  <c r="AP407" i="3" a="1"/>
  <c r="AP407" i="3" s="1"/>
  <c r="M407" i="3" a="1"/>
  <c r="M407" i="3" s="1"/>
  <c r="W407" i="3"/>
  <c r="AF407" i="3"/>
  <c r="AQ407" i="3"/>
  <c r="N407" i="3"/>
  <c r="X407" i="3" a="1"/>
  <c r="X407" i="3" s="1"/>
  <c r="AG407" i="3"/>
  <c r="AR407" i="3"/>
  <c r="F407" i="3"/>
  <c r="O407" i="3" a="1"/>
  <c r="O407" i="3" s="1"/>
  <c r="G407" i="3" a="1"/>
  <c r="G407" i="3" s="1"/>
  <c r="P407" i="3"/>
  <c r="Y407" i="3"/>
  <c r="AI407" i="3"/>
  <c r="AT407" i="3"/>
  <c r="H407" i="3"/>
  <c r="R407" i="3"/>
  <c r="AK407" i="3"/>
  <c r="J407" i="3"/>
  <c r="Q407" i="3" a="1"/>
  <c r="Q407" i="3" s="1"/>
  <c r="T407" i="3"/>
  <c r="Z407" i="3" a="1"/>
  <c r="Z407" i="3" s="1"/>
  <c r="AC407" i="3"/>
  <c r="AH407" i="3"/>
  <c r="AJ407" i="3"/>
  <c r="AN407" i="3"/>
  <c r="AS407" i="3"/>
  <c r="AU407" i="3"/>
  <c r="D398" i="3" a="1"/>
  <c r="D398" i="3" s="1"/>
  <c r="X398" i="3" a="1"/>
  <c r="X398" i="3" s="1"/>
  <c r="AH398" i="3"/>
  <c r="AS398" i="3"/>
  <c r="N398" i="3"/>
  <c r="AI398" i="3"/>
  <c r="AT398" i="3"/>
  <c r="O398" i="3" a="1"/>
  <c r="O398" i="3" s="1"/>
  <c r="Y398" i="3"/>
  <c r="AJ398" i="3"/>
  <c r="AU398" i="3"/>
  <c r="F398" i="3"/>
  <c r="P398" i="3"/>
  <c r="Z398" i="3" a="1"/>
  <c r="Z398" i="3" s="1"/>
  <c r="AK398" i="3"/>
  <c r="G398" i="3" a="1"/>
  <c r="G398" i="3" s="1"/>
  <c r="Q398" i="3" a="1"/>
  <c r="Q398" i="3" s="1"/>
  <c r="AA398" i="3"/>
  <c r="AL398" i="3"/>
  <c r="R398" i="3"/>
  <c r="AB398" i="3"/>
  <c r="AM398" i="3"/>
  <c r="H398" i="3"/>
  <c r="S398" i="3" a="1"/>
  <c r="S398" i="3" s="1"/>
  <c r="AC398" i="3"/>
  <c r="AN398" i="3"/>
  <c r="I398" i="3" a="1"/>
  <c r="I398" i="3" s="1"/>
  <c r="T398" i="3"/>
  <c r="AO398" i="3"/>
  <c r="J398" i="3"/>
  <c r="U398" i="3"/>
  <c r="AP398" i="3" a="1"/>
  <c r="AP398" i="3" s="1"/>
  <c r="K398" i="3"/>
  <c r="V398" i="3" a="1"/>
  <c r="V398" i="3" s="1"/>
  <c r="L398" i="3"/>
  <c r="AF398" i="3"/>
  <c r="AQ398" i="3"/>
  <c r="M398" i="3" a="1"/>
  <c r="M398" i="3" s="1"/>
  <c r="W398" i="3"/>
  <c r="AG398" i="3"/>
  <c r="AR398" i="3"/>
  <c r="H392" i="3"/>
  <c r="R392" i="3"/>
  <c r="AB392" i="3"/>
  <c r="AN392" i="3"/>
  <c r="I392" i="3" a="1"/>
  <c r="I392" i="3" s="1"/>
  <c r="S392" i="3" a="1"/>
  <c r="S392" i="3" s="1"/>
  <c r="AC392" i="3"/>
  <c r="AO392" i="3"/>
  <c r="T392" i="3"/>
  <c r="AP392" i="3" a="1"/>
  <c r="AP392" i="3" s="1"/>
  <c r="J392" i="3"/>
  <c r="U392" i="3"/>
  <c r="AQ392" i="3"/>
  <c r="K392" i="3"/>
  <c r="V392" i="3" a="1"/>
  <c r="V392" i="3" s="1"/>
  <c r="AF392" i="3"/>
  <c r="AR392" i="3"/>
  <c r="L392" i="3"/>
  <c r="W392" i="3"/>
  <c r="AG392" i="3"/>
  <c r="AS392" i="3"/>
  <c r="M392" i="3" a="1"/>
  <c r="M392" i="3" s="1"/>
  <c r="X392" i="3" a="1"/>
  <c r="X392" i="3" s="1"/>
  <c r="AH392" i="3"/>
  <c r="AT392" i="3"/>
  <c r="N392" i="3"/>
  <c r="AI392" i="3"/>
  <c r="AU392" i="3"/>
  <c r="O392" i="3" a="1"/>
  <c r="O392" i="3" s="1"/>
  <c r="Y392" i="3"/>
  <c r="AJ392" i="3"/>
  <c r="F392" i="3"/>
  <c r="P392" i="3"/>
  <c r="Z392" i="3" a="1"/>
  <c r="Z392" i="3" s="1"/>
  <c r="AK392" i="3"/>
  <c r="G392" i="3" a="1"/>
  <c r="G392" i="3" s="1"/>
  <c r="Q392" i="3" a="1"/>
  <c r="Q392" i="3" s="1"/>
  <c r="AL392" i="3"/>
  <c r="AA392" i="3"/>
  <c r="AM392" i="3"/>
  <c r="H388" i="3"/>
  <c r="Q388" i="3" a="1"/>
  <c r="Q388" i="3" s="1"/>
  <c r="AA388" i="3"/>
  <c r="AL388" i="3"/>
  <c r="I388" i="3" a="1"/>
  <c r="I388" i="3" s="1"/>
  <c r="AB388" i="3"/>
  <c r="AM388" i="3"/>
  <c r="R388" i="3"/>
  <c r="AC388" i="3"/>
  <c r="AN388" i="3"/>
  <c r="J388" i="3"/>
  <c r="S388" i="3" a="1"/>
  <c r="S388" i="3" s="1"/>
  <c r="AO388" i="3"/>
  <c r="K388" i="3"/>
  <c r="T388" i="3"/>
  <c r="AP388" i="3" a="1"/>
  <c r="AP388" i="3" s="1"/>
  <c r="L388" i="3"/>
  <c r="U388" i="3"/>
  <c r="AQ388" i="3"/>
  <c r="M388" i="3" a="1"/>
  <c r="M388" i="3" s="1"/>
  <c r="V388" i="3" a="1"/>
  <c r="V388" i="3" s="1"/>
  <c r="AF388" i="3"/>
  <c r="AR388" i="3"/>
  <c r="W388" i="3"/>
  <c r="AG388" i="3"/>
  <c r="AS388" i="3"/>
  <c r="N388" i="3"/>
  <c r="X388" i="3" a="1"/>
  <c r="X388" i="3" s="1"/>
  <c r="AH388" i="3"/>
  <c r="AT388" i="3"/>
  <c r="O388" i="3" a="1"/>
  <c r="O388" i="3" s="1"/>
  <c r="Y388" i="3"/>
  <c r="AI388" i="3"/>
  <c r="AU388" i="3"/>
  <c r="F388" i="3"/>
  <c r="Z388" i="3" a="1"/>
  <c r="Z388" i="3" s="1"/>
  <c r="AJ388" i="3"/>
  <c r="G388" i="3" a="1"/>
  <c r="G388" i="3" s="1"/>
  <c r="P388" i="3"/>
  <c r="AK388" i="3"/>
  <c r="N375" i="3"/>
  <c r="Y375" i="3"/>
  <c r="AI375" i="3"/>
  <c r="AU375" i="3"/>
  <c r="O375" i="3" a="1"/>
  <c r="O375" i="3" s="1"/>
  <c r="Z375" i="3" a="1"/>
  <c r="Z375" i="3" s="1"/>
  <c r="AJ375" i="3"/>
  <c r="F375" i="3"/>
  <c r="AK375" i="3"/>
  <c r="G375" i="3" a="1"/>
  <c r="G375" i="3" s="1"/>
  <c r="P375" i="3"/>
  <c r="AA375" i="3"/>
  <c r="AL375" i="3"/>
  <c r="H375" i="3"/>
  <c r="Q375" i="3" a="1"/>
  <c r="Q375" i="3" s="1"/>
  <c r="AB375" i="3"/>
  <c r="AM375" i="3"/>
  <c r="I375" i="3" a="1"/>
  <c r="I375" i="3" s="1"/>
  <c r="R375" i="3"/>
  <c r="AC375" i="3"/>
  <c r="AN375" i="3"/>
  <c r="S375" i="3" a="1"/>
  <c r="S375" i="3" s="1"/>
  <c r="AO375" i="3"/>
  <c r="J375" i="3"/>
  <c r="T375" i="3"/>
  <c r="AP375" i="3" a="1"/>
  <c r="AP375" i="3" s="1"/>
  <c r="L375" i="3"/>
  <c r="V375" i="3" a="1"/>
  <c r="V375" i="3" s="1"/>
  <c r="AF375" i="3"/>
  <c r="AR375" i="3"/>
  <c r="M375" i="3" a="1"/>
  <c r="M375" i="3" s="1"/>
  <c r="W375" i="3"/>
  <c r="AG375" i="3"/>
  <c r="AS375" i="3"/>
  <c r="X375" i="3" a="1"/>
  <c r="X375" i="3" s="1"/>
  <c r="AH375" i="3"/>
  <c r="AT375" i="3"/>
  <c r="K375" i="3"/>
  <c r="U375" i="3"/>
  <c r="AQ375" i="3"/>
  <c r="O372" i="3" a="1"/>
  <c r="O372" i="3" s="1"/>
  <c r="Y372" i="3"/>
  <c r="AK372" i="3"/>
  <c r="Z372" i="3" a="1"/>
  <c r="Z372" i="3" s="1"/>
  <c r="AL372" i="3"/>
  <c r="P372" i="3"/>
  <c r="AA372" i="3"/>
  <c r="AM372" i="3"/>
  <c r="F372" i="3"/>
  <c r="Q372" i="3" a="1"/>
  <c r="Q372" i="3" s="1"/>
  <c r="AB372" i="3"/>
  <c r="AN372" i="3"/>
  <c r="G372" i="3" a="1"/>
  <c r="G372" i="3" s="1"/>
  <c r="AC372" i="3"/>
  <c r="AO372" i="3"/>
  <c r="H372" i="3"/>
  <c r="R372" i="3"/>
  <c r="AP372" i="3" a="1"/>
  <c r="AP372" i="3" s="1"/>
  <c r="I372" i="3" a="1"/>
  <c r="I372" i="3" s="1"/>
  <c r="S372" i="3" a="1"/>
  <c r="S372" i="3" s="1"/>
  <c r="AQ372" i="3"/>
  <c r="J372" i="3"/>
  <c r="T372" i="3"/>
  <c r="AF372" i="3"/>
  <c r="AR372" i="3"/>
  <c r="L372" i="3"/>
  <c r="V372" i="3" a="1"/>
  <c r="V372" i="3" s="1"/>
  <c r="AH372" i="3"/>
  <c r="AT372" i="3"/>
  <c r="M372" i="3" a="1"/>
  <c r="M372" i="3" s="1"/>
  <c r="W372" i="3"/>
  <c r="AI372" i="3"/>
  <c r="AU372" i="3"/>
  <c r="N372" i="3"/>
  <c r="X372" i="3" a="1"/>
  <c r="X372" i="3" s="1"/>
  <c r="AJ372" i="3"/>
  <c r="K372" i="3"/>
  <c r="U372" i="3"/>
  <c r="AG372" i="3"/>
  <c r="AS372" i="3"/>
  <c r="O339" i="3" a="1"/>
  <c r="O339" i="3" s="1"/>
  <c r="Y339" i="3"/>
  <c r="AJ339" i="3"/>
  <c r="Z339" i="3" a="1"/>
  <c r="Z339" i="3" s="1"/>
  <c r="AK339" i="3"/>
  <c r="F339" i="3"/>
  <c r="P339" i="3"/>
  <c r="AL339" i="3"/>
  <c r="G339" i="3" a="1"/>
  <c r="G339" i="3" s="1"/>
  <c r="Q339" i="3" a="1"/>
  <c r="Q339" i="3" s="1"/>
  <c r="AA339" i="3"/>
  <c r="AM339" i="3"/>
  <c r="H339" i="3"/>
  <c r="R339" i="3"/>
  <c r="AB339" i="3"/>
  <c r="AN339" i="3"/>
  <c r="I339" i="3" a="1"/>
  <c r="I339" i="3" s="1"/>
  <c r="S339" i="3" a="1"/>
  <c r="S339" i="3" s="1"/>
  <c r="AC339" i="3"/>
  <c r="AO339" i="3"/>
  <c r="AP339" i="3" a="1"/>
  <c r="AP339" i="3" s="1"/>
  <c r="J339" i="3"/>
  <c r="T339" i="3"/>
  <c r="AQ339" i="3"/>
  <c r="K339" i="3"/>
  <c r="U339" i="3"/>
  <c r="AF339" i="3"/>
  <c r="AR339" i="3"/>
  <c r="L339" i="3"/>
  <c r="V339" i="3" a="1"/>
  <c r="V339" i="3" s="1"/>
  <c r="AG339" i="3"/>
  <c r="AS339" i="3"/>
  <c r="M339" i="3" a="1"/>
  <c r="M339" i="3" s="1"/>
  <c r="W339" i="3"/>
  <c r="AH339" i="3"/>
  <c r="AT339" i="3"/>
  <c r="N339" i="3"/>
  <c r="X339" i="3" a="1"/>
  <c r="X339" i="3" s="1"/>
  <c r="AI339" i="3"/>
  <c r="AU339" i="3"/>
  <c r="O334" i="3" a="1"/>
  <c r="O334" i="3" s="1"/>
  <c r="X334" i="3" a="1"/>
  <c r="X334" i="3" s="1"/>
  <c r="AI334" i="3"/>
  <c r="AU334" i="3"/>
  <c r="AJ334" i="3"/>
  <c r="F334" i="3"/>
  <c r="P334" i="3"/>
  <c r="Y334" i="3"/>
  <c r="AK334" i="3"/>
  <c r="G334" i="3" a="1"/>
  <c r="G334" i="3" s="1"/>
  <c r="Q334" i="3" a="1"/>
  <c r="Q334" i="3" s="1"/>
  <c r="Z334" i="3" a="1"/>
  <c r="Z334" i="3" s="1"/>
  <c r="AL334" i="3"/>
  <c r="AA334" i="3"/>
  <c r="AM334" i="3"/>
  <c r="H334" i="3"/>
  <c r="R334" i="3"/>
  <c r="AB334" i="3"/>
  <c r="AN334" i="3"/>
  <c r="I334" i="3" a="1"/>
  <c r="I334" i="3" s="1"/>
  <c r="S334" i="3" a="1"/>
  <c r="S334" i="3" s="1"/>
  <c r="AC334" i="3"/>
  <c r="AO334" i="3"/>
  <c r="J334" i="3"/>
  <c r="AP334" i="3" a="1"/>
  <c r="AP334" i="3" s="1"/>
  <c r="K334" i="3"/>
  <c r="T334" i="3"/>
  <c r="AQ334" i="3"/>
  <c r="L334" i="3"/>
  <c r="U334" i="3"/>
  <c r="AF334" i="3"/>
  <c r="AR334" i="3"/>
  <c r="M334" i="3" a="1"/>
  <c r="M334" i="3" s="1"/>
  <c r="V334" i="3" a="1"/>
  <c r="V334" i="3" s="1"/>
  <c r="AG334" i="3"/>
  <c r="AS334" i="3"/>
  <c r="N334" i="3"/>
  <c r="W334" i="3"/>
  <c r="AH334" i="3"/>
  <c r="AT334" i="3"/>
  <c r="H329" i="3"/>
  <c r="Q329" i="3" a="1"/>
  <c r="Q329" i="3" s="1"/>
  <c r="AK329" i="3"/>
  <c r="I329" i="3" a="1"/>
  <c r="I329" i="3" s="1"/>
  <c r="R329" i="3"/>
  <c r="AA329" i="3"/>
  <c r="AL329" i="3"/>
  <c r="S329" i="3" a="1"/>
  <c r="S329" i="3" s="1"/>
  <c r="AB329" i="3"/>
  <c r="AM329" i="3"/>
  <c r="J329" i="3"/>
  <c r="AC329" i="3"/>
  <c r="AN329" i="3"/>
  <c r="K329" i="3"/>
  <c r="T329" i="3"/>
  <c r="AO329" i="3"/>
  <c r="L329" i="3"/>
  <c r="U329" i="3"/>
  <c r="AP329" i="3" a="1"/>
  <c r="AP329" i="3" s="1"/>
  <c r="M329" i="3" a="1"/>
  <c r="M329" i="3" s="1"/>
  <c r="V329" i="3" a="1"/>
  <c r="V329" i="3" s="1"/>
  <c r="AF329" i="3"/>
  <c r="AQ329" i="3"/>
  <c r="N329" i="3"/>
  <c r="W329" i="3"/>
  <c r="AG329" i="3"/>
  <c r="AR329" i="3"/>
  <c r="O329" i="3" a="1"/>
  <c r="O329" i="3" s="1"/>
  <c r="X329" i="3" a="1"/>
  <c r="X329" i="3" s="1"/>
  <c r="AH329" i="3"/>
  <c r="AS329" i="3"/>
  <c r="F329" i="3"/>
  <c r="Y329" i="3"/>
  <c r="AI329" i="3"/>
  <c r="AT329" i="3"/>
  <c r="G329" i="3" a="1"/>
  <c r="G329" i="3" s="1"/>
  <c r="P329" i="3"/>
  <c r="Z329" i="3" a="1"/>
  <c r="Z329" i="3" s="1"/>
  <c r="AJ329" i="3"/>
  <c r="AU329" i="3"/>
  <c r="K324" i="3"/>
  <c r="U324" i="3"/>
  <c r="L324" i="3"/>
  <c r="V324" i="3" a="1"/>
  <c r="V324" i="3" s="1"/>
  <c r="AF324" i="3"/>
  <c r="AQ324" i="3"/>
  <c r="M324" i="3" a="1"/>
  <c r="M324" i="3" s="1"/>
  <c r="AG324" i="3"/>
  <c r="AR324" i="3"/>
  <c r="N324" i="3"/>
  <c r="W324" i="3"/>
  <c r="AH324" i="3"/>
  <c r="AS324" i="3"/>
  <c r="O324" i="3" a="1"/>
  <c r="O324" i="3" s="1"/>
  <c r="X324" i="3" a="1"/>
  <c r="X324" i="3" s="1"/>
  <c r="AI324" i="3"/>
  <c r="AT324" i="3"/>
  <c r="AJ324" i="3"/>
  <c r="AU324" i="3"/>
  <c r="F324" i="3"/>
  <c r="P324" i="3"/>
  <c r="Y324" i="3"/>
  <c r="AK324" i="3"/>
  <c r="G324" i="3" a="1"/>
  <c r="G324" i="3" s="1"/>
  <c r="Q324" i="3" a="1"/>
  <c r="Q324" i="3" s="1"/>
  <c r="Z324" i="3" a="1"/>
  <c r="Z324" i="3" s="1"/>
  <c r="AL324" i="3"/>
  <c r="R324" i="3"/>
  <c r="AA324" i="3"/>
  <c r="AM324" i="3"/>
  <c r="H324" i="3"/>
  <c r="S324" i="3" a="1"/>
  <c r="S324" i="3" s="1"/>
  <c r="AB324" i="3"/>
  <c r="AN324" i="3"/>
  <c r="I324" i="3" a="1"/>
  <c r="I324" i="3" s="1"/>
  <c r="AC324" i="3"/>
  <c r="AO324" i="3"/>
  <c r="J324" i="3"/>
  <c r="T324" i="3"/>
  <c r="AP324" i="3" a="1"/>
  <c r="AP324" i="3" s="1"/>
  <c r="I319" i="3" a="1"/>
  <c r="I319" i="3" s="1"/>
  <c r="S319" i="3" a="1"/>
  <c r="S319" i="3" s="1"/>
  <c r="AC319" i="3"/>
  <c r="AN319" i="3"/>
  <c r="J319" i="3"/>
  <c r="AO319" i="3"/>
  <c r="K319" i="3"/>
  <c r="T319" i="3"/>
  <c r="AP319" i="3" a="1"/>
  <c r="AP319" i="3" s="1"/>
  <c r="L319" i="3"/>
  <c r="U319" i="3"/>
  <c r="AQ319" i="3"/>
  <c r="M319" i="3" a="1"/>
  <c r="M319" i="3" s="1"/>
  <c r="V319" i="3" a="1"/>
  <c r="V319" i="3" s="1"/>
  <c r="AF319" i="3"/>
  <c r="AR319" i="3"/>
  <c r="W319" i="3"/>
  <c r="AG319" i="3"/>
  <c r="AS319" i="3"/>
  <c r="N319" i="3"/>
  <c r="X319" i="3" a="1"/>
  <c r="X319" i="3" s="1"/>
  <c r="AH319" i="3"/>
  <c r="AT319" i="3"/>
  <c r="O319" i="3" a="1"/>
  <c r="O319" i="3" s="1"/>
  <c r="AI319" i="3"/>
  <c r="AU319" i="3"/>
  <c r="F319" i="3"/>
  <c r="Y319" i="3"/>
  <c r="AJ319" i="3"/>
  <c r="G319" i="3" a="1"/>
  <c r="G319" i="3" s="1"/>
  <c r="P319" i="3"/>
  <c r="Z319" i="3" a="1"/>
  <c r="Z319" i="3" s="1"/>
  <c r="AK319" i="3"/>
  <c r="Q319" i="3" a="1"/>
  <c r="Q319" i="3" s="1"/>
  <c r="AA319" i="3"/>
  <c r="AL319" i="3"/>
  <c r="H319" i="3"/>
  <c r="R319" i="3"/>
  <c r="AB319" i="3"/>
  <c r="AM319" i="3"/>
  <c r="C310" i="3" a="1"/>
  <c r="C310" i="3" s="1"/>
  <c r="K310" i="3"/>
  <c r="T310" i="3"/>
  <c r="AO310" i="3"/>
  <c r="L310" i="3"/>
  <c r="U310" i="3"/>
  <c r="AP310" i="3" a="1"/>
  <c r="AP310" i="3" s="1"/>
  <c r="M310" i="3" a="1"/>
  <c r="M310" i="3" s="1"/>
  <c r="V310" i="3" a="1"/>
  <c r="V310" i="3" s="1"/>
  <c r="AF310" i="3"/>
  <c r="AQ310" i="3"/>
  <c r="N310" i="3"/>
  <c r="W310" i="3"/>
  <c r="AG310" i="3"/>
  <c r="AR310" i="3"/>
  <c r="O310" i="3" a="1"/>
  <c r="O310" i="3" s="1"/>
  <c r="X310" i="3" a="1"/>
  <c r="X310" i="3" s="1"/>
  <c r="AH310" i="3"/>
  <c r="AS310" i="3"/>
  <c r="F310" i="3"/>
  <c r="P310" i="3"/>
  <c r="Y310" i="3"/>
  <c r="AI310" i="3"/>
  <c r="AT310" i="3"/>
  <c r="G310" i="3" a="1"/>
  <c r="G310" i="3" s="1"/>
  <c r="Q310" i="3" a="1"/>
  <c r="Q310" i="3" s="1"/>
  <c r="Z310" i="3" a="1"/>
  <c r="Z310" i="3" s="1"/>
  <c r="AJ310" i="3"/>
  <c r="AU310" i="3"/>
  <c r="H310" i="3"/>
  <c r="AK310" i="3"/>
  <c r="I310" i="3" a="1"/>
  <c r="I310" i="3" s="1"/>
  <c r="R310" i="3"/>
  <c r="AA310" i="3"/>
  <c r="AL310" i="3"/>
  <c r="S310" i="3" a="1"/>
  <c r="S310" i="3" s="1"/>
  <c r="AB310" i="3"/>
  <c r="AM310" i="3"/>
  <c r="J310" i="3"/>
  <c r="AC310" i="3"/>
  <c r="AN310" i="3"/>
  <c r="K305" i="3"/>
  <c r="U305" i="3"/>
  <c r="L305" i="3"/>
  <c r="V305" i="3" a="1"/>
  <c r="V305" i="3" s="1"/>
  <c r="AF305" i="3"/>
  <c r="AQ305" i="3"/>
  <c r="M305" i="3" a="1"/>
  <c r="M305" i="3" s="1"/>
  <c r="AG305" i="3"/>
  <c r="AR305" i="3"/>
  <c r="N305" i="3"/>
  <c r="W305" i="3"/>
  <c r="AH305" i="3"/>
  <c r="AS305" i="3"/>
  <c r="O305" i="3" a="1"/>
  <c r="O305" i="3" s="1"/>
  <c r="X305" i="3" a="1"/>
  <c r="X305" i="3" s="1"/>
  <c r="AI305" i="3"/>
  <c r="AT305" i="3"/>
  <c r="Y305" i="3"/>
  <c r="AJ305" i="3"/>
  <c r="AU305" i="3"/>
  <c r="F305" i="3"/>
  <c r="P305" i="3"/>
  <c r="Z305" i="3" a="1"/>
  <c r="Z305" i="3" s="1"/>
  <c r="AK305" i="3"/>
  <c r="G305" i="3" a="1"/>
  <c r="G305" i="3" s="1"/>
  <c r="Q305" i="3" a="1"/>
  <c r="Q305" i="3" s="1"/>
  <c r="AL305" i="3"/>
  <c r="H305" i="3"/>
  <c r="R305" i="3"/>
  <c r="AA305" i="3"/>
  <c r="AM305" i="3"/>
  <c r="I305" i="3" a="1"/>
  <c r="I305" i="3" s="1"/>
  <c r="S305" i="3" a="1"/>
  <c r="S305" i="3" s="1"/>
  <c r="AB305" i="3"/>
  <c r="AN305" i="3"/>
  <c r="AC305" i="3"/>
  <c r="AO305" i="3"/>
  <c r="J305" i="3"/>
  <c r="T305" i="3"/>
  <c r="AP305" i="3" a="1"/>
  <c r="AP305" i="3" s="1"/>
  <c r="J300" i="3"/>
  <c r="T300" i="3"/>
  <c r="AO300" i="3"/>
  <c r="K300" i="3"/>
  <c r="U300" i="3"/>
  <c r="AP300" i="3" a="1"/>
  <c r="AP300" i="3" s="1"/>
  <c r="L300" i="3"/>
  <c r="V300" i="3" a="1"/>
  <c r="V300" i="3" s="1"/>
  <c r="M300" i="3" a="1"/>
  <c r="M300" i="3" s="1"/>
  <c r="AF300" i="3"/>
  <c r="AQ300" i="3"/>
  <c r="W300" i="3"/>
  <c r="AG300" i="3"/>
  <c r="AR300" i="3"/>
  <c r="N300" i="3"/>
  <c r="X300" i="3" a="1"/>
  <c r="X300" i="3" s="1"/>
  <c r="AH300" i="3"/>
  <c r="AS300" i="3"/>
  <c r="O300" i="3" a="1"/>
  <c r="O300" i="3" s="1"/>
  <c r="Y300" i="3"/>
  <c r="AI300" i="3"/>
  <c r="AT300" i="3"/>
  <c r="F300" i="3"/>
  <c r="Z300" i="3" a="1"/>
  <c r="Z300" i="3" s="1"/>
  <c r="AJ300" i="3"/>
  <c r="AU300" i="3"/>
  <c r="G300" i="3" a="1"/>
  <c r="G300" i="3" s="1"/>
  <c r="P300" i="3"/>
  <c r="AK300" i="3"/>
  <c r="H300" i="3"/>
  <c r="Q300" i="3" a="1"/>
  <c r="Q300" i="3" s="1"/>
  <c r="AA300" i="3"/>
  <c r="AL300" i="3"/>
  <c r="I300" i="3" a="1"/>
  <c r="I300" i="3" s="1"/>
  <c r="R300" i="3"/>
  <c r="AB300" i="3"/>
  <c r="AM300" i="3"/>
  <c r="S300" i="3" a="1"/>
  <c r="S300" i="3" s="1"/>
  <c r="AC300" i="3"/>
  <c r="AN300" i="3"/>
  <c r="F266" i="3"/>
  <c r="P266" i="3"/>
  <c r="Z266" i="3" a="1"/>
  <c r="Z266" i="3" s="1"/>
  <c r="AK266" i="3"/>
  <c r="G266" i="3" a="1"/>
  <c r="G266" i="3" s="1"/>
  <c r="Q266" i="3" a="1"/>
  <c r="Q266" i="3" s="1"/>
  <c r="AA266" i="3"/>
  <c r="AL266" i="3"/>
  <c r="R266" i="3"/>
  <c r="AB266" i="3"/>
  <c r="AM266" i="3"/>
  <c r="H266" i="3"/>
  <c r="S266" i="3" a="1"/>
  <c r="S266" i="3" s="1"/>
  <c r="AC266" i="3"/>
  <c r="AN266" i="3"/>
  <c r="I266" i="3" a="1"/>
  <c r="I266" i="3" s="1"/>
  <c r="AO266" i="3"/>
  <c r="J266" i="3"/>
  <c r="T266" i="3"/>
  <c r="AP266" i="3" a="1"/>
  <c r="AP266" i="3" s="1"/>
  <c r="K266" i="3"/>
  <c r="U266" i="3"/>
  <c r="AQ266" i="3"/>
  <c r="L266" i="3"/>
  <c r="V266" i="3" a="1"/>
  <c r="V266" i="3" s="1"/>
  <c r="AF266" i="3"/>
  <c r="AR266" i="3"/>
  <c r="M266" i="3" a="1"/>
  <c r="M266" i="3" s="1"/>
  <c r="W266" i="3"/>
  <c r="AG266" i="3"/>
  <c r="AS266" i="3"/>
  <c r="X266" i="3" a="1"/>
  <c r="X266" i="3" s="1"/>
  <c r="AH266" i="3"/>
  <c r="AT266" i="3"/>
  <c r="N266" i="3"/>
  <c r="AI266" i="3"/>
  <c r="AU266" i="3"/>
  <c r="O266" i="3" a="1"/>
  <c r="O266" i="3" s="1"/>
  <c r="Y266" i="3"/>
  <c r="AJ266" i="3"/>
  <c r="L257" i="3"/>
  <c r="V257" i="3" a="1"/>
  <c r="V257" i="3" s="1"/>
  <c r="AF257" i="3"/>
  <c r="AQ257" i="3"/>
  <c r="M257" i="3" a="1"/>
  <c r="M257" i="3" s="1"/>
  <c r="AG257" i="3"/>
  <c r="AR257" i="3"/>
  <c r="N257" i="3"/>
  <c r="W257" i="3"/>
  <c r="AH257" i="3"/>
  <c r="AS257" i="3"/>
  <c r="O257" i="3" a="1"/>
  <c r="O257" i="3" s="1"/>
  <c r="X257" i="3" a="1"/>
  <c r="X257" i="3" s="1"/>
  <c r="AI257" i="3"/>
  <c r="AT257" i="3"/>
  <c r="P257" i="3"/>
  <c r="Y257" i="3"/>
  <c r="AJ257" i="3"/>
  <c r="AU257" i="3"/>
  <c r="F257" i="3"/>
  <c r="Q257" i="3" a="1"/>
  <c r="Q257" i="3" s="1"/>
  <c r="Z257" i="3" a="1"/>
  <c r="Z257" i="3" s="1"/>
  <c r="AK257" i="3"/>
  <c r="G257" i="3" a="1"/>
  <c r="G257" i="3" s="1"/>
  <c r="AL257" i="3"/>
  <c r="H257" i="3"/>
  <c r="R257" i="3"/>
  <c r="AA257" i="3"/>
  <c r="AM257" i="3"/>
  <c r="I257" i="3" a="1"/>
  <c r="I257" i="3" s="1"/>
  <c r="S257" i="3" a="1"/>
  <c r="S257" i="3" s="1"/>
  <c r="AB257" i="3"/>
  <c r="AN257" i="3"/>
  <c r="AC257" i="3"/>
  <c r="AO257" i="3"/>
  <c r="J257" i="3"/>
  <c r="T257" i="3"/>
  <c r="AP257" i="3" a="1"/>
  <c r="AP257" i="3" s="1"/>
  <c r="K257" i="3"/>
  <c r="U257" i="3"/>
  <c r="D252" i="3" a="1"/>
  <c r="D252" i="3" s="1"/>
  <c r="H252" i="3"/>
  <c r="AB252" i="3"/>
  <c r="AN252" i="3"/>
  <c r="I252" i="3" a="1"/>
  <c r="I252" i="3" s="1"/>
  <c r="R252" i="3"/>
  <c r="AC252" i="3"/>
  <c r="AO252" i="3"/>
  <c r="S252" i="3" a="1"/>
  <c r="S252" i="3" s="1"/>
  <c r="AP252" i="3" a="1"/>
  <c r="AP252" i="3" s="1"/>
  <c r="J252" i="3"/>
  <c r="T252" i="3"/>
  <c r="AQ252" i="3"/>
  <c r="K252" i="3"/>
  <c r="U252" i="3"/>
  <c r="AF252" i="3"/>
  <c r="AR252" i="3"/>
  <c r="L252" i="3"/>
  <c r="V252" i="3" a="1"/>
  <c r="V252" i="3" s="1"/>
  <c r="AG252" i="3"/>
  <c r="AS252" i="3"/>
  <c r="M252" i="3" a="1"/>
  <c r="M252" i="3" s="1"/>
  <c r="W252" i="3"/>
  <c r="AH252" i="3"/>
  <c r="AT252" i="3"/>
  <c r="N252" i="3"/>
  <c r="X252" i="3" a="1"/>
  <c r="X252" i="3" s="1"/>
  <c r="AI252" i="3"/>
  <c r="AU252" i="3"/>
  <c r="O252" i="3" a="1"/>
  <c r="O252" i="3" s="1"/>
  <c r="Y252" i="3"/>
  <c r="AJ252" i="3"/>
  <c r="Z252" i="3" a="1"/>
  <c r="Z252" i="3" s="1"/>
  <c r="AK252" i="3"/>
  <c r="F252" i="3"/>
  <c r="P252" i="3"/>
  <c r="AL252" i="3"/>
  <c r="G252" i="3" a="1"/>
  <c r="G252" i="3" s="1"/>
  <c r="Q252" i="3" a="1"/>
  <c r="Q252" i="3" s="1"/>
  <c r="AA252" i="3"/>
  <c r="AM252" i="3"/>
  <c r="E265" i="4"/>
  <c r="F248" i="3"/>
  <c r="P248" i="3"/>
  <c r="Z248" i="3" a="1"/>
  <c r="Z248" i="3" s="1"/>
  <c r="AL248" i="3"/>
  <c r="G248" i="3" a="1"/>
  <c r="G248" i="3" s="1"/>
  <c r="Q248" i="3" a="1"/>
  <c r="Q248" i="3" s="1"/>
  <c r="AA248" i="3"/>
  <c r="AM248" i="3"/>
  <c r="AB248" i="3"/>
  <c r="AN248" i="3"/>
  <c r="H248" i="3"/>
  <c r="R248" i="3"/>
  <c r="AC248" i="3"/>
  <c r="AO248" i="3"/>
  <c r="I248" i="3" a="1"/>
  <c r="I248" i="3" s="1"/>
  <c r="S248" i="3" a="1"/>
  <c r="S248" i="3" s="1"/>
  <c r="AP248" i="3" a="1"/>
  <c r="AP248" i="3" s="1"/>
  <c r="J248" i="3"/>
  <c r="T248" i="3"/>
  <c r="AQ248" i="3"/>
  <c r="K248" i="3"/>
  <c r="U248" i="3"/>
  <c r="AF248" i="3"/>
  <c r="AR248" i="3"/>
  <c r="L248" i="3"/>
  <c r="V248" i="3" a="1"/>
  <c r="V248" i="3" s="1"/>
  <c r="AG248" i="3"/>
  <c r="AS248" i="3"/>
  <c r="M248" i="3" a="1"/>
  <c r="M248" i="3" s="1"/>
  <c r="W248" i="3"/>
  <c r="AH248" i="3"/>
  <c r="AT248" i="3"/>
  <c r="N248" i="3"/>
  <c r="X248" i="3" a="1"/>
  <c r="X248" i="3" s="1"/>
  <c r="AI248" i="3"/>
  <c r="AU248" i="3"/>
  <c r="O248" i="3" a="1"/>
  <c r="O248" i="3" s="1"/>
  <c r="AJ248" i="3"/>
  <c r="Y248" i="3"/>
  <c r="AK248" i="3"/>
  <c r="M238" i="3" a="1"/>
  <c r="M238" i="3" s="1"/>
  <c r="AF238" i="3"/>
  <c r="AQ238" i="3"/>
  <c r="W238" i="3"/>
  <c r="AG238" i="3"/>
  <c r="AR238" i="3"/>
  <c r="N238" i="3"/>
  <c r="X238" i="3" a="1"/>
  <c r="X238" i="3" s="1"/>
  <c r="AH238" i="3"/>
  <c r="AS238" i="3"/>
  <c r="O238" i="3" a="1"/>
  <c r="O238" i="3" s="1"/>
  <c r="AI238" i="3"/>
  <c r="AT238" i="3"/>
  <c r="F238" i="3"/>
  <c r="P238" i="3"/>
  <c r="Y238" i="3"/>
  <c r="AJ238" i="3"/>
  <c r="AU238" i="3"/>
  <c r="G238" i="3" a="1"/>
  <c r="G238" i="3" s="1"/>
  <c r="Q238" i="3" a="1"/>
  <c r="Q238" i="3" s="1"/>
  <c r="Z238" i="3" a="1"/>
  <c r="Z238" i="3" s="1"/>
  <c r="AK238" i="3"/>
  <c r="AA238" i="3"/>
  <c r="AL238" i="3"/>
  <c r="H238" i="3"/>
  <c r="R238" i="3"/>
  <c r="AB238" i="3"/>
  <c r="AM238" i="3"/>
  <c r="I238" i="3" a="1"/>
  <c r="I238" i="3" s="1"/>
  <c r="S238" i="3" a="1"/>
  <c r="S238" i="3" s="1"/>
  <c r="AC238" i="3"/>
  <c r="AN238" i="3"/>
  <c r="J238" i="3"/>
  <c r="T238" i="3"/>
  <c r="AO238" i="3"/>
  <c r="K238" i="3"/>
  <c r="U238" i="3"/>
  <c r="AP238" i="3" a="1"/>
  <c r="AP238" i="3" s="1"/>
  <c r="L238" i="3"/>
  <c r="V238" i="3" a="1"/>
  <c r="V238" i="3" s="1"/>
  <c r="N161" i="2"/>
  <c r="AK25" i="3" s="1"/>
  <c r="M146" i="2"/>
  <c r="L138" i="2"/>
  <c r="L124" i="2"/>
  <c r="L109" i="2"/>
  <c r="L101" i="2"/>
  <c r="L78" i="2"/>
  <c r="M71" i="2"/>
  <c r="L63" i="2"/>
  <c r="N55" i="2"/>
  <c r="L47" i="2"/>
  <c r="L34" i="2"/>
  <c r="M28" i="2"/>
  <c r="O21" i="2"/>
  <c r="AN36" i="3"/>
  <c r="AB36" i="3"/>
  <c r="R36" i="3"/>
  <c r="H36" i="3"/>
  <c r="AO35" i="3"/>
  <c r="K35" i="3"/>
  <c r="AS34" i="3"/>
  <c r="AG34" i="3"/>
  <c r="V34" i="3" a="1"/>
  <c r="V34" i="3" s="1"/>
  <c r="K34" i="3"/>
  <c r="AS33" i="3"/>
  <c r="AH33" i="3"/>
  <c r="W33" i="3"/>
  <c r="M33" i="3" a="1"/>
  <c r="M33" i="3" s="1"/>
  <c r="AU32" i="3"/>
  <c r="AI32" i="3"/>
  <c r="X32" i="3" a="1"/>
  <c r="X32" i="3" s="1"/>
  <c r="O32" i="3" a="1"/>
  <c r="O32" i="3" s="1"/>
  <c r="AK31" i="3"/>
  <c r="Z31" i="3" a="1"/>
  <c r="Z31" i="3" s="1"/>
  <c r="AX30" i="3"/>
  <c r="AM30" i="3"/>
  <c r="AA30" i="3"/>
  <c r="Q30" i="3" a="1"/>
  <c r="Q30" i="3" s="1"/>
  <c r="G30" i="3" a="1"/>
  <c r="G30" i="3" s="1"/>
  <c r="AN29" i="3"/>
  <c r="AB29" i="3"/>
  <c r="R29" i="3"/>
  <c r="I29" i="3" a="1"/>
  <c r="I29" i="3" s="1"/>
  <c r="AP28" i="3" a="1"/>
  <c r="AP28" i="3" s="1"/>
  <c r="S28" i="3" a="1"/>
  <c r="S28" i="3" s="1"/>
  <c r="AQ27" i="3"/>
  <c r="AF27" i="3"/>
  <c r="V27" i="3" a="1"/>
  <c r="V27" i="3" s="1"/>
  <c r="K27" i="3"/>
  <c r="M26" i="3" a="1"/>
  <c r="M26" i="3" s="1"/>
  <c r="M17" i="3" a="1"/>
  <c r="M17" i="3" s="1"/>
  <c r="AM14" i="3"/>
  <c r="M10" i="3" a="1"/>
  <c r="M10" i="3" s="1"/>
  <c r="AQ69" i="3"/>
  <c r="T69" i="3"/>
  <c r="J69" i="3"/>
  <c r="AR68" i="3"/>
  <c r="AG68" i="3"/>
  <c r="W68" i="3"/>
  <c r="M68" i="3" a="1"/>
  <c r="M68" i="3" s="1"/>
  <c r="AV67" i="3"/>
  <c r="AK67" i="3"/>
  <c r="I67" i="3" a="1"/>
  <c r="I67" i="3" s="1"/>
  <c r="AP66" i="3" a="1"/>
  <c r="AP66" i="3" s="1"/>
  <c r="AQ65" i="3"/>
  <c r="AF65" i="3"/>
  <c r="M65" i="3" a="1"/>
  <c r="M65" i="3" s="1"/>
  <c r="AV64" i="3"/>
  <c r="AK64" i="3"/>
  <c r="I64" i="3" a="1"/>
  <c r="I64" i="3" s="1"/>
  <c r="AP63" i="3" a="1"/>
  <c r="AP63" i="3" s="1"/>
  <c r="T63" i="3"/>
  <c r="K63" i="3"/>
  <c r="AT62" i="3"/>
  <c r="AI62" i="3"/>
  <c r="Y62" i="3"/>
  <c r="G62" i="3" a="1"/>
  <c r="G62" i="3" s="1"/>
  <c r="AO61" i="3"/>
  <c r="U61" i="3"/>
  <c r="L61" i="3"/>
  <c r="AU60" i="3"/>
  <c r="AI60" i="3"/>
  <c r="Y60" i="3"/>
  <c r="G60" i="3" a="1"/>
  <c r="G60" i="3" s="1"/>
  <c r="AO59" i="3"/>
  <c r="U59" i="3"/>
  <c r="K59" i="3"/>
  <c r="AT58" i="3"/>
  <c r="AI58" i="3"/>
  <c r="Y58" i="3"/>
  <c r="P58" i="3"/>
  <c r="G58" i="3" a="1"/>
  <c r="G58" i="3" s="1"/>
  <c r="AN57" i="3"/>
  <c r="AC57" i="3"/>
  <c r="J57" i="3"/>
  <c r="AS56" i="3"/>
  <c r="AH56" i="3"/>
  <c r="J56" i="3"/>
  <c r="AU47" i="3"/>
  <c r="Y42" i="3"/>
  <c r="G37" i="3" a="1"/>
  <c r="G37" i="3" s="1"/>
  <c r="AC94" i="3"/>
  <c r="AI91" i="3"/>
  <c r="J83" i="3"/>
  <c r="P80" i="3"/>
  <c r="AC74" i="3"/>
  <c r="AK71" i="3"/>
  <c r="AU134" i="3"/>
  <c r="Z126" i="3" a="1"/>
  <c r="Z126" i="3" s="1"/>
  <c r="AU120" i="3"/>
  <c r="W115" i="3"/>
  <c r="AG112" i="3"/>
  <c r="AN109" i="3"/>
  <c r="I209" i="3" a="1"/>
  <c r="I209" i="3" s="1"/>
  <c r="S209" i="3" a="1"/>
  <c r="S209" i="3" s="1"/>
  <c r="AO209" i="3"/>
  <c r="J209" i="3"/>
  <c r="T209" i="3"/>
  <c r="AP209" i="3" a="1"/>
  <c r="AP209" i="3" s="1"/>
  <c r="K209" i="3"/>
  <c r="U209" i="3"/>
  <c r="AQ209" i="3"/>
  <c r="L209" i="3"/>
  <c r="V209" i="3" a="1"/>
  <c r="V209" i="3" s="1"/>
  <c r="AF209" i="3"/>
  <c r="AR209" i="3"/>
  <c r="M209" i="3" a="1"/>
  <c r="M209" i="3" s="1"/>
  <c r="W209" i="3"/>
  <c r="AG209" i="3"/>
  <c r="AS209" i="3"/>
  <c r="X209" i="3" a="1"/>
  <c r="X209" i="3" s="1"/>
  <c r="AH209" i="3"/>
  <c r="AT209" i="3"/>
  <c r="N209" i="3"/>
  <c r="AI209" i="3"/>
  <c r="AU209" i="3"/>
  <c r="O209" i="3" a="1"/>
  <c r="O209" i="3" s="1"/>
  <c r="Y209" i="3"/>
  <c r="AJ209" i="3"/>
  <c r="F209" i="3"/>
  <c r="P209" i="3"/>
  <c r="Z209" i="3" a="1"/>
  <c r="Z209" i="3" s="1"/>
  <c r="AK209" i="3"/>
  <c r="G209" i="3" a="1"/>
  <c r="G209" i="3" s="1"/>
  <c r="Q209" i="3" a="1"/>
  <c r="Q209" i="3" s="1"/>
  <c r="AA209" i="3"/>
  <c r="AL209" i="3"/>
  <c r="AB209" i="3"/>
  <c r="AM209" i="3"/>
  <c r="H209" i="3"/>
  <c r="R209" i="3"/>
  <c r="AC209" i="3"/>
  <c r="AN209" i="3"/>
  <c r="F687" i="3"/>
  <c r="O687" i="3" a="1"/>
  <c r="O687" i="3" s="1"/>
  <c r="W687" i="3"/>
  <c r="AF687" i="3"/>
  <c r="AQ687" i="3"/>
  <c r="G687" i="3" a="1"/>
  <c r="G687" i="3" s="1"/>
  <c r="X687" i="3" a="1"/>
  <c r="X687" i="3" s="1"/>
  <c r="AG687" i="3"/>
  <c r="AR687" i="3"/>
  <c r="P687" i="3"/>
  <c r="AH687" i="3"/>
  <c r="AS687" i="3"/>
  <c r="H687" i="3"/>
  <c r="Q687" i="3" a="1"/>
  <c r="Q687" i="3" s="1"/>
  <c r="Y687" i="3"/>
  <c r="AI687" i="3"/>
  <c r="AT687" i="3"/>
  <c r="I687" i="3" a="1"/>
  <c r="I687" i="3" s="1"/>
  <c r="Z687" i="3" a="1"/>
  <c r="Z687" i="3" s="1"/>
  <c r="AJ687" i="3"/>
  <c r="AU687" i="3"/>
  <c r="R687" i="3"/>
  <c r="AK687" i="3"/>
  <c r="K687" i="3"/>
  <c r="AB687" i="3"/>
  <c r="AM687" i="3"/>
  <c r="M687" i="3" a="1"/>
  <c r="M687" i="3" s="1"/>
  <c r="U687" i="3"/>
  <c r="AO687" i="3"/>
  <c r="V687" i="3" a="1"/>
  <c r="V687" i="3" s="1"/>
  <c r="AP687" i="3" a="1"/>
  <c r="AP687" i="3" s="1"/>
  <c r="AN687" i="3"/>
  <c r="J687" i="3"/>
  <c r="L687" i="3"/>
  <c r="N687" i="3"/>
  <c r="S687" i="3" a="1"/>
  <c r="S687" i="3" s="1"/>
  <c r="T687" i="3"/>
  <c r="AA687" i="3"/>
  <c r="AC687" i="3"/>
  <c r="AL687" i="3"/>
  <c r="J579" i="3"/>
  <c r="U579" i="3"/>
  <c r="K579" i="3"/>
  <c r="V579" i="3" a="1"/>
  <c r="V579" i="3" s="1"/>
  <c r="L579" i="3"/>
  <c r="W579" i="3"/>
  <c r="Y579" i="3"/>
  <c r="N579" i="3"/>
  <c r="O579" i="3" a="1"/>
  <c r="O579" i="3" s="1"/>
  <c r="S579" i="3" a="1"/>
  <c r="S579" i="3" s="1"/>
  <c r="AG579" i="3"/>
  <c r="AS579" i="3"/>
  <c r="T579" i="3"/>
  <c r="AH579" i="3"/>
  <c r="AT579" i="3"/>
  <c r="X579" i="3" a="1"/>
  <c r="X579" i="3" s="1"/>
  <c r="AI579" i="3"/>
  <c r="AU579" i="3"/>
  <c r="Z579" i="3" a="1"/>
  <c r="Z579" i="3" s="1"/>
  <c r="AJ579" i="3"/>
  <c r="F579" i="3"/>
  <c r="AK579" i="3"/>
  <c r="G579" i="3" a="1"/>
  <c r="G579" i="3" s="1"/>
  <c r="AA579" i="3"/>
  <c r="AL579" i="3"/>
  <c r="H579" i="3"/>
  <c r="AB579" i="3"/>
  <c r="AM579" i="3"/>
  <c r="I579" i="3" a="1"/>
  <c r="I579" i="3" s="1"/>
  <c r="AC579" i="3"/>
  <c r="AN579" i="3"/>
  <c r="P579" i="3"/>
  <c r="AP579" i="3" a="1"/>
  <c r="AP579" i="3" s="1"/>
  <c r="R579" i="3"/>
  <c r="AF579" i="3"/>
  <c r="AR579" i="3"/>
  <c r="M579" i="3" a="1"/>
  <c r="M579" i="3" s="1"/>
  <c r="Q579" i="3" a="1"/>
  <c r="Q579" i="3" s="1"/>
  <c r="AO579" i="3"/>
  <c r="AQ579" i="3"/>
  <c r="G536" i="3" a="1"/>
  <c r="G536" i="3" s="1"/>
  <c r="P536" i="3"/>
  <c r="Y536" i="3"/>
  <c r="AJ536" i="3"/>
  <c r="AU536" i="3"/>
  <c r="Q536" i="3" a="1"/>
  <c r="Q536" i="3" s="1"/>
  <c r="Z536" i="3" a="1"/>
  <c r="Z536" i="3" s="1"/>
  <c r="AK536" i="3"/>
  <c r="H536" i="3"/>
  <c r="AA536" i="3"/>
  <c r="AL536" i="3"/>
  <c r="I536" i="3" a="1"/>
  <c r="I536" i="3" s="1"/>
  <c r="R536" i="3"/>
  <c r="AB536" i="3"/>
  <c r="AM536" i="3"/>
  <c r="J536" i="3"/>
  <c r="S536" i="3" a="1"/>
  <c r="S536" i="3" s="1"/>
  <c r="AC536" i="3"/>
  <c r="AN536" i="3"/>
  <c r="K536" i="3"/>
  <c r="T536" i="3"/>
  <c r="AO536" i="3"/>
  <c r="L536" i="3"/>
  <c r="U536" i="3"/>
  <c r="AP536" i="3" a="1"/>
  <c r="AP536" i="3" s="1"/>
  <c r="M536" i="3" a="1"/>
  <c r="M536" i="3" s="1"/>
  <c r="V536" i="3" a="1"/>
  <c r="V536" i="3" s="1"/>
  <c r="N536" i="3"/>
  <c r="W536" i="3"/>
  <c r="AG536" i="3"/>
  <c r="AR536" i="3"/>
  <c r="F536" i="3"/>
  <c r="AI536" i="3"/>
  <c r="AT536" i="3"/>
  <c r="O536" i="3" a="1"/>
  <c r="O536" i="3" s="1"/>
  <c r="X536" i="3" a="1"/>
  <c r="X536" i="3" s="1"/>
  <c r="AF536" i="3"/>
  <c r="AH536" i="3"/>
  <c r="AS536" i="3"/>
  <c r="AQ536" i="3"/>
  <c r="F488" i="3"/>
  <c r="P488" i="3"/>
  <c r="Z488" i="3" a="1"/>
  <c r="Z488" i="3" s="1"/>
  <c r="AK488" i="3"/>
  <c r="G488" i="3" a="1"/>
  <c r="G488" i="3" s="1"/>
  <c r="Q488" i="3" a="1"/>
  <c r="Q488" i="3" s="1"/>
  <c r="AA488" i="3"/>
  <c r="AL488" i="3"/>
  <c r="H488" i="3"/>
  <c r="AB488" i="3"/>
  <c r="AM488" i="3"/>
  <c r="I488" i="3" a="1"/>
  <c r="I488" i="3" s="1"/>
  <c r="R488" i="3"/>
  <c r="AC488" i="3"/>
  <c r="AN488" i="3"/>
  <c r="S488" i="3" a="1"/>
  <c r="S488" i="3" s="1"/>
  <c r="AO488" i="3"/>
  <c r="J488" i="3"/>
  <c r="T488" i="3"/>
  <c r="AP488" i="3" a="1"/>
  <c r="AP488" i="3" s="1"/>
  <c r="K488" i="3"/>
  <c r="U488" i="3"/>
  <c r="L488" i="3"/>
  <c r="V488" i="3" a="1"/>
  <c r="V488" i="3" s="1"/>
  <c r="AF488" i="3"/>
  <c r="AQ488" i="3"/>
  <c r="M488" i="3" a="1"/>
  <c r="M488" i="3" s="1"/>
  <c r="AG488" i="3"/>
  <c r="AR488" i="3"/>
  <c r="W488" i="3"/>
  <c r="AH488" i="3"/>
  <c r="AS488" i="3"/>
  <c r="N488" i="3"/>
  <c r="X488" i="3" a="1"/>
  <c r="X488" i="3" s="1"/>
  <c r="AI488" i="3"/>
  <c r="AT488" i="3"/>
  <c r="O488" i="3" a="1"/>
  <c r="O488" i="3" s="1"/>
  <c r="Y488" i="3"/>
  <c r="AJ488" i="3"/>
  <c r="AU488" i="3"/>
  <c r="O466" i="3" a="1"/>
  <c r="O466" i="3" s="1"/>
  <c r="Y466" i="3"/>
  <c r="AJ466" i="3"/>
  <c r="Z466" i="3" a="1"/>
  <c r="Z466" i="3" s="1"/>
  <c r="AK466" i="3"/>
  <c r="F466" i="3"/>
  <c r="P466" i="3"/>
  <c r="AA466" i="3"/>
  <c r="AL466" i="3"/>
  <c r="G466" i="3" a="1"/>
  <c r="G466" i="3" s="1"/>
  <c r="Q466" i="3" a="1"/>
  <c r="Q466" i="3" s="1"/>
  <c r="AB466" i="3"/>
  <c r="AM466" i="3"/>
  <c r="H466" i="3"/>
  <c r="R466" i="3"/>
  <c r="AC466" i="3"/>
  <c r="AN466" i="3"/>
  <c r="I466" i="3" a="1"/>
  <c r="I466" i="3" s="1"/>
  <c r="S466" i="3" a="1"/>
  <c r="S466" i="3" s="1"/>
  <c r="AO466" i="3"/>
  <c r="J466" i="3"/>
  <c r="AP466" i="3" a="1"/>
  <c r="AP466" i="3" s="1"/>
  <c r="K466" i="3"/>
  <c r="T466" i="3"/>
  <c r="AQ466" i="3"/>
  <c r="L466" i="3"/>
  <c r="U466" i="3"/>
  <c r="AF466" i="3"/>
  <c r="AR466" i="3"/>
  <c r="M466" i="3" a="1"/>
  <c r="M466" i="3" s="1"/>
  <c r="V466" i="3" a="1"/>
  <c r="V466" i="3" s="1"/>
  <c r="AG466" i="3"/>
  <c r="AS466" i="3"/>
  <c r="W466" i="3"/>
  <c r="AH466" i="3"/>
  <c r="AT466" i="3"/>
  <c r="N466" i="3"/>
  <c r="X466" i="3" a="1"/>
  <c r="X466" i="3" s="1"/>
  <c r="AI466" i="3"/>
  <c r="AU466" i="3"/>
  <c r="C416" i="3" a="1"/>
  <c r="C416" i="3" s="1"/>
  <c r="M416" i="3" a="1"/>
  <c r="M416" i="3" s="1"/>
  <c r="V416" i="3" a="1"/>
  <c r="V416" i="3" s="1"/>
  <c r="AP416" i="3" a="1"/>
  <c r="AP416" i="3" s="1"/>
  <c r="N416" i="3"/>
  <c r="W416" i="3"/>
  <c r="AF416" i="3"/>
  <c r="AQ416" i="3"/>
  <c r="F416" i="3"/>
  <c r="O416" i="3" a="1"/>
  <c r="O416" i="3" s="1"/>
  <c r="X416" i="3" a="1"/>
  <c r="X416" i="3" s="1"/>
  <c r="AG416" i="3"/>
  <c r="AR416" i="3"/>
  <c r="G416" i="3" a="1"/>
  <c r="G416" i="3" s="1"/>
  <c r="AH416" i="3"/>
  <c r="AS416" i="3"/>
  <c r="P416" i="3"/>
  <c r="Y416" i="3"/>
  <c r="AI416" i="3"/>
  <c r="AT416" i="3"/>
  <c r="H416" i="3"/>
  <c r="Q416" i="3" a="1"/>
  <c r="Q416" i="3" s="1"/>
  <c r="Z416" i="3" a="1"/>
  <c r="Z416" i="3" s="1"/>
  <c r="AJ416" i="3"/>
  <c r="AU416" i="3"/>
  <c r="I416" i="3" a="1"/>
  <c r="I416" i="3" s="1"/>
  <c r="R416" i="3"/>
  <c r="AK416" i="3"/>
  <c r="S416" i="3" a="1"/>
  <c r="S416" i="3" s="1"/>
  <c r="AA416" i="3"/>
  <c r="AL416" i="3"/>
  <c r="J416" i="3"/>
  <c r="AB416" i="3"/>
  <c r="AM416" i="3"/>
  <c r="K416" i="3"/>
  <c r="T416" i="3"/>
  <c r="AC416" i="3"/>
  <c r="AN416" i="3"/>
  <c r="L416" i="3"/>
  <c r="U416" i="3"/>
  <c r="AO416" i="3"/>
  <c r="N371" i="3"/>
  <c r="X371" i="3" a="1"/>
  <c r="X371" i="3" s="1"/>
  <c r="AH371" i="3"/>
  <c r="AS371" i="3"/>
  <c r="O371" i="3" a="1"/>
  <c r="O371" i="3" s="1"/>
  <c r="AI371" i="3"/>
  <c r="AT371" i="3"/>
  <c r="F371" i="3"/>
  <c r="Y371" i="3"/>
  <c r="AJ371" i="3"/>
  <c r="AU371" i="3"/>
  <c r="G371" i="3" a="1"/>
  <c r="G371" i="3" s="1"/>
  <c r="P371" i="3"/>
  <c r="Z371" i="3" a="1"/>
  <c r="Z371" i="3" s="1"/>
  <c r="AK371" i="3"/>
  <c r="Q371" i="3" a="1"/>
  <c r="Q371" i="3" s="1"/>
  <c r="AL371" i="3"/>
  <c r="H371" i="3"/>
  <c r="R371" i="3"/>
  <c r="AA371" i="3"/>
  <c r="AM371" i="3"/>
  <c r="I371" i="3" a="1"/>
  <c r="I371" i="3" s="1"/>
  <c r="S371" i="3" a="1"/>
  <c r="S371" i="3" s="1"/>
  <c r="AB371" i="3"/>
  <c r="AN371" i="3"/>
  <c r="T371" i="3"/>
  <c r="AC371" i="3"/>
  <c r="AO371" i="3"/>
  <c r="K371" i="3"/>
  <c r="V371" i="3" a="1"/>
  <c r="V371" i="3" s="1"/>
  <c r="L371" i="3"/>
  <c r="AF371" i="3"/>
  <c r="AQ371" i="3"/>
  <c r="M371" i="3" a="1"/>
  <c r="M371" i="3" s="1"/>
  <c r="W371" i="3"/>
  <c r="AG371" i="3"/>
  <c r="AR371" i="3"/>
  <c r="AP371" i="3" a="1"/>
  <c r="AP371" i="3" s="1"/>
  <c r="J371" i="3"/>
  <c r="U371" i="3"/>
  <c r="N242" i="3"/>
  <c r="AI242" i="3"/>
  <c r="AU242" i="3"/>
  <c r="O242" i="3" a="1"/>
  <c r="O242" i="3" s="1"/>
  <c r="Y242" i="3"/>
  <c r="AJ242" i="3"/>
  <c r="F242" i="3"/>
  <c r="P242" i="3"/>
  <c r="Z242" i="3" a="1"/>
  <c r="Z242" i="3" s="1"/>
  <c r="AK242" i="3"/>
  <c r="G242" i="3" a="1"/>
  <c r="G242" i="3" s="1"/>
  <c r="Q242" i="3" a="1"/>
  <c r="Q242" i="3" s="1"/>
  <c r="AA242" i="3"/>
  <c r="AL242" i="3"/>
  <c r="R242" i="3"/>
  <c r="AB242" i="3"/>
  <c r="AM242" i="3"/>
  <c r="H242" i="3"/>
  <c r="S242" i="3" a="1"/>
  <c r="S242" i="3" s="1"/>
  <c r="AC242" i="3"/>
  <c r="AN242" i="3"/>
  <c r="I242" i="3" a="1"/>
  <c r="I242" i="3" s="1"/>
  <c r="AO242" i="3"/>
  <c r="J242" i="3"/>
  <c r="T242" i="3"/>
  <c r="AP242" i="3" a="1"/>
  <c r="AP242" i="3" s="1"/>
  <c r="K242" i="3"/>
  <c r="U242" i="3"/>
  <c r="AQ242" i="3"/>
  <c r="L242" i="3"/>
  <c r="V242" i="3" a="1"/>
  <c r="V242" i="3" s="1"/>
  <c r="AF242" i="3"/>
  <c r="AR242" i="3"/>
  <c r="M242" i="3" a="1"/>
  <c r="M242" i="3" s="1"/>
  <c r="W242" i="3"/>
  <c r="AG242" i="3"/>
  <c r="AS242" i="3"/>
  <c r="X242" i="3" a="1"/>
  <c r="X242" i="3" s="1"/>
  <c r="AH242" i="3"/>
  <c r="AT242" i="3"/>
  <c r="W31" i="3"/>
  <c r="M77" i="3" a="1"/>
  <c r="M77" i="3" s="1"/>
  <c r="X77" i="3" a="1"/>
  <c r="X77" i="3" s="1"/>
  <c r="AH77" i="3"/>
  <c r="AT77" i="3"/>
  <c r="AI77" i="3"/>
  <c r="AU77" i="3"/>
  <c r="N77" i="3"/>
  <c r="Y77" i="3"/>
  <c r="AJ77" i="3"/>
  <c r="AV77" i="3"/>
  <c r="O77" i="3" a="1"/>
  <c r="O77" i="3" s="1"/>
  <c r="Z77" i="3" a="1"/>
  <c r="Z77" i="3" s="1"/>
  <c r="AK77" i="3"/>
  <c r="F77" i="3"/>
  <c r="P77" i="3"/>
  <c r="AA77" i="3"/>
  <c r="AL77" i="3"/>
  <c r="AX77" i="3"/>
  <c r="G77" i="3" a="1"/>
  <c r="G77" i="3" s="1"/>
  <c r="Q77" i="3" a="1"/>
  <c r="Q77" i="3" s="1"/>
  <c r="AB77" i="3"/>
  <c r="AM77" i="3"/>
  <c r="R77" i="3"/>
  <c r="AC77" i="3"/>
  <c r="AN77" i="3"/>
  <c r="H77" i="3"/>
  <c r="S77" i="3" a="1"/>
  <c r="S77" i="3" s="1"/>
  <c r="AO77" i="3"/>
  <c r="I77" i="3" a="1"/>
  <c r="I77" i="3" s="1"/>
  <c r="T77" i="3"/>
  <c r="AP77" i="3" a="1"/>
  <c r="AP77" i="3" s="1"/>
  <c r="J77" i="3"/>
  <c r="U77" i="3"/>
  <c r="AQ77" i="3"/>
  <c r="K77" i="3"/>
  <c r="V77" i="3" a="1"/>
  <c r="V77" i="3" s="1"/>
  <c r="AF77" i="3"/>
  <c r="AR77" i="3"/>
  <c r="O155" i="3" a="1"/>
  <c r="O155" i="3" s="1"/>
  <c r="X155" i="3" a="1"/>
  <c r="X155" i="3" s="1"/>
  <c r="AH155" i="3"/>
  <c r="AS155" i="3"/>
  <c r="F155" i="3"/>
  <c r="P155" i="3"/>
  <c r="AI155" i="3"/>
  <c r="AT155" i="3"/>
  <c r="G155" i="3" a="1"/>
  <c r="G155" i="3" s="1"/>
  <c r="Q155" i="3" a="1"/>
  <c r="Q155" i="3" s="1"/>
  <c r="Y155" i="3"/>
  <c r="AJ155" i="3"/>
  <c r="AU155" i="3"/>
  <c r="Z155" i="3" a="1"/>
  <c r="Z155" i="3" s="1"/>
  <c r="AK155" i="3"/>
  <c r="AV155" i="3"/>
  <c r="H155" i="3"/>
  <c r="R155" i="3"/>
  <c r="AL155" i="3"/>
  <c r="I155" i="3" a="1"/>
  <c r="I155" i="3" s="1"/>
  <c r="S155" i="3" a="1"/>
  <c r="S155" i="3" s="1"/>
  <c r="AA155" i="3"/>
  <c r="AM155" i="3"/>
  <c r="AX155" i="3"/>
  <c r="AB155" i="3"/>
  <c r="AN155" i="3"/>
  <c r="J155" i="3"/>
  <c r="T155" i="3"/>
  <c r="AC155" i="3"/>
  <c r="AO155" i="3"/>
  <c r="K155" i="3"/>
  <c r="U155" i="3"/>
  <c r="AP155" i="3" a="1"/>
  <c r="AP155" i="3" s="1"/>
  <c r="L155" i="3"/>
  <c r="V155" i="3" a="1"/>
  <c r="V155" i="3" s="1"/>
  <c r="M155" i="3" a="1"/>
  <c r="M155" i="3" s="1"/>
  <c r="AF155" i="3"/>
  <c r="AQ155" i="3"/>
  <c r="N155" i="3"/>
  <c r="W155" i="3"/>
  <c r="AG155" i="3"/>
  <c r="AR155" i="3"/>
  <c r="J39" i="3"/>
  <c r="AC39" i="3"/>
  <c r="AN39" i="3"/>
  <c r="K39" i="3"/>
  <c r="T39" i="3"/>
  <c r="AO39" i="3"/>
  <c r="L39" i="3"/>
  <c r="U39" i="3"/>
  <c r="AP39" i="3" a="1"/>
  <c r="AP39" i="3" s="1"/>
  <c r="M39" i="3" a="1"/>
  <c r="M39" i="3" s="1"/>
  <c r="V39" i="3" a="1"/>
  <c r="V39" i="3" s="1"/>
  <c r="AQ39" i="3"/>
  <c r="W39" i="3"/>
  <c r="AF39" i="3"/>
  <c r="AR39" i="3"/>
  <c r="N39" i="3"/>
  <c r="X39" i="3" a="1"/>
  <c r="X39" i="3" s="1"/>
  <c r="AG39" i="3"/>
  <c r="AS39" i="3"/>
  <c r="F39" i="3"/>
  <c r="O39" i="3" a="1"/>
  <c r="O39" i="3" s="1"/>
  <c r="AH39" i="3"/>
  <c r="AT39" i="3"/>
  <c r="G39" i="3" a="1"/>
  <c r="G39" i="3" s="1"/>
  <c r="Y39" i="3"/>
  <c r="AI39" i="3"/>
  <c r="AU39" i="3"/>
  <c r="P39" i="3"/>
  <c r="Z39" i="3" a="1"/>
  <c r="Z39" i="3" s="1"/>
  <c r="AJ39" i="3"/>
  <c r="AV39" i="3"/>
  <c r="H39" i="3"/>
  <c r="Q39" i="3" a="1"/>
  <c r="Q39" i="3" s="1"/>
  <c r="AK39" i="3"/>
  <c r="I39" i="3" a="1"/>
  <c r="I39" i="3" s="1"/>
  <c r="R39" i="3"/>
  <c r="AA39" i="3"/>
  <c r="AL39" i="3"/>
  <c r="AX39" i="3"/>
  <c r="AA75" i="3"/>
  <c r="AM75" i="3"/>
  <c r="H75" i="3"/>
  <c r="R75" i="3"/>
  <c r="AB75" i="3"/>
  <c r="AN75" i="3"/>
  <c r="I75" i="3" a="1"/>
  <c r="I75" i="3" s="1"/>
  <c r="S75" i="3" a="1"/>
  <c r="S75" i="3" s="1"/>
  <c r="AC75" i="3"/>
  <c r="AO75" i="3"/>
  <c r="J75" i="3"/>
  <c r="AP75" i="3" a="1"/>
  <c r="AP75" i="3" s="1"/>
  <c r="K75" i="3"/>
  <c r="T75" i="3"/>
  <c r="AQ75" i="3"/>
  <c r="L75" i="3"/>
  <c r="U75" i="3"/>
  <c r="AF75" i="3"/>
  <c r="AR75" i="3"/>
  <c r="M75" i="3" a="1"/>
  <c r="M75" i="3" s="1"/>
  <c r="V75" i="3" a="1"/>
  <c r="V75" i="3" s="1"/>
  <c r="AG75" i="3"/>
  <c r="AS75" i="3"/>
  <c r="N75" i="3"/>
  <c r="W75" i="3"/>
  <c r="AH75" i="3"/>
  <c r="AT75" i="3"/>
  <c r="O75" i="3" a="1"/>
  <c r="O75" i="3" s="1"/>
  <c r="X75" i="3" a="1"/>
  <c r="X75" i="3" s="1"/>
  <c r="AI75" i="3"/>
  <c r="AU75" i="3"/>
  <c r="AJ75" i="3"/>
  <c r="AV75" i="3"/>
  <c r="F75" i="3"/>
  <c r="P75" i="3"/>
  <c r="Y75" i="3"/>
  <c r="AK75" i="3"/>
  <c r="L93" i="3"/>
  <c r="U93" i="3"/>
  <c r="AF93" i="3"/>
  <c r="AR93" i="3"/>
  <c r="M93" i="3" a="1"/>
  <c r="M93" i="3" s="1"/>
  <c r="V93" i="3" a="1"/>
  <c r="V93" i="3" s="1"/>
  <c r="AG93" i="3"/>
  <c r="AS93" i="3"/>
  <c r="N93" i="3"/>
  <c r="W93" i="3"/>
  <c r="AH93" i="3"/>
  <c r="AT93" i="3"/>
  <c r="O93" i="3" a="1"/>
  <c r="O93" i="3" s="1"/>
  <c r="X93" i="3" a="1"/>
  <c r="X93" i="3" s="1"/>
  <c r="AI93" i="3"/>
  <c r="AU93" i="3"/>
  <c r="AJ93" i="3"/>
  <c r="AV93" i="3"/>
  <c r="F93" i="3"/>
  <c r="P93" i="3"/>
  <c r="Y93" i="3"/>
  <c r="AK93" i="3"/>
  <c r="G93" i="3" a="1"/>
  <c r="G93" i="3" s="1"/>
  <c r="Q93" i="3" a="1"/>
  <c r="Q93" i="3" s="1"/>
  <c r="Z93" i="3" a="1"/>
  <c r="Z93" i="3" s="1"/>
  <c r="AL93" i="3"/>
  <c r="AX93" i="3"/>
  <c r="AA93" i="3"/>
  <c r="AM93" i="3"/>
  <c r="H93" i="3"/>
  <c r="R93" i="3"/>
  <c r="AB93" i="3"/>
  <c r="AN93" i="3"/>
  <c r="I93" i="3" a="1"/>
  <c r="I93" i="3" s="1"/>
  <c r="S93" i="3" a="1"/>
  <c r="S93" i="3" s="1"/>
  <c r="AC93" i="3"/>
  <c r="AO93" i="3"/>
  <c r="J93" i="3"/>
  <c r="AP93" i="3" a="1"/>
  <c r="AP93" i="3" s="1"/>
  <c r="L105" i="3"/>
  <c r="V105" i="3" a="1"/>
  <c r="V105" i="3" s="1"/>
  <c r="M105" i="3" a="1"/>
  <c r="M105" i="3" s="1"/>
  <c r="AF105" i="3"/>
  <c r="AQ105" i="3"/>
  <c r="W105" i="3"/>
  <c r="AG105" i="3"/>
  <c r="AR105" i="3"/>
  <c r="N105" i="3"/>
  <c r="X105" i="3" a="1"/>
  <c r="X105" i="3" s="1"/>
  <c r="AH105" i="3"/>
  <c r="AS105" i="3"/>
  <c r="O105" i="3" a="1"/>
  <c r="O105" i="3" s="1"/>
  <c r="Y105" i="3"/>
  <c r="AI105" i="3"/>
  <c r="AT105" i="3"/>
  <c r="F105" i="3"/>
  <c r="Z105" i="3" a="1"/>
  <c r="Z105" i="3" s="1"/>
  <c r="AJ105" i="3"/>
  <c r="AU105" i="3"/>
  <c r="G105" i="3" a="1"/>
  <c r="G105" i="3" s="1"/>
  <c r="P105" i="3"/>
  <c r="AK105" i="3"/>
  <c r="AV105" i="3"/>
  <c r="H105" i="3"/>
  <c r="Q105" i="3" a="1"/>
  <c r="Q105" i="3" s="1"/>
  <c r="AA105" i="3"/>
  <c r="AL105" i="3"/>
  <c r="I105" i="3" a="1"/>
  <c r="I105" i="3" s="1"/>
  <c r="R105" i="3"/>
  <c r="AB105" i="3"/>
  <c r="AM105" i="3"/>
  <c r="AX105" i="3"/>
  <c r="S105" i="3" a="1"/>
  <c r="S105" i="3" s="1"/>
  <c r="AC105" i="3"/>
  <c r="AN105" i="3"/>
  <c r="J105" i="3"/>
  <c r="T105" i="3"/>
  <c r="AO105" i="3"/>
  <c r="K105" i="3"/>
  <c r="U105" i="3"/>
  <c r="AP105" i="3" a="1"/>
  <c r="AP105" i="3" s="1"/>
  <c r="H123" i="3"/>
  <c r="Q123" i="3" a="1"/>
  <c r="Q123" i="3" s="1"/>
  <c r="AK123" i="3"/>
  <c r="AV123" i="3"/>
  <c r="I123" i="3" a="1"/>
  <c r="I123" i="3" s="1"/>
  <c r="R123" i="3"/>
  <c r="AA123" i="3"/>
  <c r="AL123" i="3"/>
  <c r="S123" i="3" a="1"/>
  <c r="S123" i="3" s="1"/>
  <c r="AB123" i="3"/>
  <c r="AM123" i="3"/>
  <c r="AX123" i="3"/>
  <c r="J123" i="3"/>
  <c r="T123" i="3"/>
  <c r="AC123" i="3"/>
  <c r="AN123" i="3"/>
  <c r="K123" i="3"/>
  <c r="U123" i="3"/>
  <c r="AO123" i="3"/>
  <c r="L123" i="3"/>
  <c r="V123" i="3" a="1"/>
  <c r="V123" i="3" s="1"/>
  <c r="AP123" i="3" a="1"/>
  <c r="AP123" i="3" s="1"/>
  <c r="M123" i="3" a="1"/>
  <c r="M123" i="3" s="1"/>
  <c r="W123" i="3"/>
  <c r="AF123" i="3"/>
  <c r="AQ123" i="3"/>
  <c r="N123" i="3"/>
  <c r="X123" i="3" a="1"/>
  <c r="X123" i="3" s="1"/>
  <c r="AG123" i="3"/>
  <c r="AR123" i="3"/>
  <c r="F123" i="3"/>
  <c r="O123" i="3" a="1"/>
  <c r="O123" i="3" s="1"/>
  <c r="AH123" i="3"/>
  <c r="AS123" i="3"/>
  <c r="G123" i="3" a="1"/>
  <c r="G123" i="3" s="1"/>
  <c r="Y123" i="3"/>
  <c r="AI123" i="3"/>
  <c r="AT123" i="3"/>
  <c r="H141" i="3"/>
  <c r="S141" i="3" a="1"/>
  <c r="S141" i="3" s="1"/>
  <c r="AC141" i="3"/>
  <c r="AO141" i="3"/>
  <c r="I141" i="3" a="1"/>
  <c r="I141" i="3" s="1"/>
  <c r="T141" i="3"/>
  <c r="AP141" i="3" a="1"/>
  <c r="AP141" i="3" s="1"/>
  <c r="J141" i="3"/>
  <c r="U141" i="3"/>
  <c r="K141" i="3"/>
  <c r="V141" i="3" a="1"/>
  <c r="V141" i="3" s="1"/>
  <c r="AF141" i="3"/>
  <c r="AQ141" i="3"/>
  <c r="L141" i="3"/>
  <c r="AG141" i="3"/>
  <c r="AR141" i="3"/>
  <c r="M141" i="3" a="1"/>
  <c r="M141" i="3" s="1"/>
  <c r="W141" i="3"/>
  <c r="AH141" i="3"/>
  <c r="AS141" i="3"/>
  <c r="N141" i="3"/>
  <c r="X141" i="3" a="1"/>
  <c r="X141" i="3" s="1"/>
  <c r="AI141" i="3"/>
  <c r="AT141" i="3"/>
  <c r="O141" i="3" a="1"/>
  <c r="O141" i="3" s="1"/>
  <c r="AJ141" i="3"/>
  <c r="AU141" i="3"/>
  <c r="P141" i="3"/>
  <c r="Y141" i="3"/>
  <c r="AK141" i="3"/>
  <c r="AV141" i="3"/>
  <c r="F141" i="3"/>
  <c r="Q141" i="3" a="1"/>
  <c r="Q141" i="3" s="1"/>
  <c r="Z141" i="3" a="1"/>
  <c r="Z141" i="3" s="1"/>
  <c r="AL141" i="3"/>
  <c r="G141" i="3" a="1"/>
  <c r="G141" i="3" s="1"/>
  <c r="AA141" i="3"/>
  <c r="AM141" i="3"/>
  <c r="AX141" i="3"/>
  <c r="R141" i="3"/>
  <c r="AB141" i="3"/>
  <c r="AN141" i="3"/>
  <c r="Q159" i="3" a="1"/>
  <c r="Q159" i="3" s="1"/>
  <c r="AA159" i="3"/>
  <c r="AM159" i="3"/>
  <c r="AX159" i="3"/>
  <c r="F159" i="3"/>
  <c r="AB159" i="3"/>
  <c r="AN159" i="3"/>
  <c r="G159" i="3" a="1"/>
  <c r="G159" i="3" s="1"/>
  <c r="R159" i="3"/>
  <c r="AC159" i="3"/>
  <c r="AO159" i="3"/>
  <c r="H159" i="3"/>
  <c r="S159" i="3" a="1"/>
  <c r="S159" i="3" s="1"/>
  <c r="AP159" i="3" a="1"/>
  <c r="AP159" i="3" s="1"/>
  <c r="I159" i="3" a="1"/>
  <c r="I159" i="3" s="1"/>
  <c r="T159" i="3"/>
  <c r="J159" i="3"/>
  <c r="U159" i="3"/>
  <c r="AF159" i="3"/>
  <c r="AQ159" i="3"/>
  <c r="K159" i="3"/>
  <c r="V159" i="3" a="1"/>
  <c r="V159" i="3" s="1"/>
  <c r="AG159" i="3"/>
  <c r="AR159" i="3"/>
  <c r="L159" i="3"/>
  <c r="AH159" i="3"/>
  <c r="AS159" i="3"/>
  <c r="M159" i="3" a="1"/>
  <c r="M159" i="3" s="1"/>
  <c r="W159" i="3"/>
  <c r="AI159" i="3"/>
  <c r="AT159" i="3"/>
  <c r="N159" i="3"/>
  <c r="X159" i="3" a="1"/>
  <c r="X159" i="3" s="1"/>
  <c r="AJ159" i="3"/>
  <c r="AU159" i="3"/>
  <c r="O159" i="3" a="1"/>
  <c r="O159" i="3" s="1"/>
  <c r="Y159" i="3"/>
  <c r="AK159" i="3"/>
  <c r="AV159" i="3"/>
  <c r="P159" i="3"/>
  <c r="Z159" i="3" a="1"/>
  <c r="Z159" i="3" s="1"/>
  <c r="AL159" i="3"/>
  <c r="W171" i="3"/>
  <c r="AG171" i="3"/>
  <c r="AS171" i="3"/>
  <c r="N171" i="3"/>
  <c r="X171" i="3" a="1"/>
  <c r="X171" i="3" s="1"/>
  <c r="AH171" i="3"/>
  <c r="AT171" i="3"/>
  <c r="O171" i="3" a="1"/>
  <c r="O171" i="3" s="1"/>
  <c r="AI171" i="3"/>
  <c r="AU171" i="3"/>
  <c r="F171" i="3"/>
  <c r="Y171" i="3"/>
  <c r="AJ171" i="3"/>
  <c r="AV171" i="3"/>
  <c r="G171" i="3" a="1"/>
  <c r="G171" i="3" s="1"/>
  <c r="P171" i="3"/>
  <c r="Z171" i="3" a="1"/>
  <c r="Z171" i="3" s="1"/>
  <c r="AK171" i="3"/>
  <c r="Q171" i="3" a="1"/>
  <c r="Q171" i="3" s="1"/>
  <c r="AA171" i="3"/>
  <c r="AL171" i="3"/>
  <c r="AX171" i="3"/>
  <c r="H171" i="3"/>
  <c r="AB171" i="3"/>
  <c r="AM171" i="3"/>
  <c r="I171" i="3" a="1"/>
  <c r="I171" i="3" s="1"/>
  <c r="R171" i="3"/>
  <c r="AC171" i="3"/>
  <c r="AN171" i="3"/>
  <c r="J171" i="3"/>
  <c r="S171" i="3" a="1"/>
  <c r="S171" i="3" s="1"/>
  <c r="AO171" i="3"/>
  <c r="K171" i="3"/>
  <c r="T171" i="3"/>
  <c r="AP171" i="3" a="1"/>
  <c r="AP171" i="3" s="1"/>
  <c r="L171" i="3"/>
  <c r="U171" i="3"/>
  <c r="AQ171" i="3"/>
  <c r="M171" i="3" a="1"/>
  <c r="M171" i="3" s="1"/>
  <c r="V171" i="3" a="1"/>
  <c r="V171" i="3" s="1"/>
  <c r="AF171" i="3"/>
  <c r="AR171" i="3"/>
  <c r="P189" i="3"/>
  <c r="Z189" i="3" a="1"/>
  <c r="Z189" i="3" s="1"/>
  <c r="AL189" i="3"/>
  <c r="AX189" i="3"/>
  <c r="F189" i="3"/>
  <c r="Q189" i="3" a="1"/>
  <c r="Q189" i="3" s="1"/>
  <c r="AA189" i="3"/>
  <c r="AM189" i="3"/>
  <c r="G189" i="3" a="1"/>
  <c r="G189" i="3" s="1"/>
  <c r="AB189" i="3"/>
  <c r="AN189" i="3"/>
  <c r="R189" i="3"/>
  <c r="AC189" i="3"/>
  <c r="AO189" i="3"/>
  <c r="H189" i="3"/>
  <c r="S189" i="3" a="1"/>
  <c r="S189" i="3" s="1"/>
  <c r="AP189" i="3" a="1"/>
  <c r="AP189" i="3" s="1"/>
  <c r="I189" i="3" a="1"/>
  <c r="I189" i="3" s="1"/>
  <c r="T189" i="3"/>
  <c r="AQ189" i="3"/>
  <c r="J189" i="3"/>
  <c r="U189" i="3"/>
  <c r="AF189" i="3"/>
  <c r="AR189" i="3"/>
  <c r="K189" i="3"/>
  <c r="V189" i="3" a="1"/>
  <c r="V189" i="3" s="1"/>
  <c r="AG189" i="3"/>
  <c r="AS189" i="3"/>
  <c r="L189" i="3"/>
  <c r="W189" i="3"/>
  <c r="AH189" i="3"/>
  <c r="AT189" i="3"/>
  <c r="M189" i="3" a="1"/>
  <c r="M189" i="3" s="1"/>
  <c r="X189" i="3" a="1"/>
  <c r="X189" i="3" s="1"/>
  <c r="AI189" i="3"/>
  <c r="AU189" i="3"/>
  <c r="N189" i="3"/>
  <c r="AJ189" i="3"/>
  <c r="AV189" i="3"/>
  <c r="O189" i="3" a="1"/>
  <c r="O189" i="3" s="1"/>
  <c r="Y189" i="3"/>
  <c r="AK189" i="3"/>
  <c r="J214" i="3"/>
  <c r="T214" i="3"/>
  <c r="AP214" i="3" a="1"/>
  <c r="AP214" i="3" s="1"/>
  <c r="K214" i="3"/>
  <c r="U214" i="3"/>
  <c r="AQ214" i="3"/>
  <c r="L214" i="3"/>
  <c r="V214" i="3" a="1"/>
  <c r="V214" i="3" s="1"/>
  <c r="AF214" i="3"/>
  <c r="AR214" i="3"/>
  <c r="M214" i="3" a="1"/>
  <c r="M214" i="3" s="1"/>
  <c r="W214" i="3"/>
  <c r="AG214" i="3"/>
  <c r="AS214" i="3"/>
  <c r="N214" i="3"/>
  <c r="X214" i="3" a="1"/>
  <c r="X214" i="3" s="1"/>
  <c r="AH214" i="3"/>
  <c r="AT214" i="3"/>
  <c r="O214" i="3" a="1"/>
  <c r="O214" i="3" s="1"/>
  <c r="AI214" i="3"/>
  <c r="AU214" i="3"/>
  <c r="F214" i="3"/>
  <c r="Y214" i="3"/>
  <c r="AJ214" i="3"/>
  <c r="G214" i="3" a="1"/>
  <c r="G214" i="3" s="1"/>
  <c r="P214" i="3"/>
  <c r="Z214" i="3" a="1"/>
  <c r="Z214" i="3" s="1"/>
  <c r="AK214" i="3"/>
  <c r="Q214" i="3" a="1"/>
  <c r="Q214" i="3" s="1"/>
  <c r="AL214" i="3"/>
  <c r="H214" i="3"/>
  <c r="R214" i="3"/>
  <c r="AA214" i="3"/>
  <c r="AM214" i="3"/>
  <c r="I214" i="3" a="1"/>
  <c r="I214" i="3" s="1"/>
  <c r="S214" i="3" a="1"/>
  <c r="S214" i="3" s="1"/>
  <c r="AB214" i="3"/>
  <c r="AN214" i="3"/>
  <c r="AC214" i="3"/>
  <c r="AO214" i="3"/>
  <c r="J210" i="3"/>
  <c r="T210" i="3"/>
  <c r="AO210" i="3"/>
  <c r="K210" i="3"/>
  <c r="U210" i="3"/>
  <c r="AP210" i="3" a="1"/>
  <c r="AP210" i="3" s="1"/>
  <c r="L210" i="3"/>
  <c r="V210" i="3" a="1"/>
  <c r="V210" i="3" s="1"/>
  <c r="M210" i="3" a="1"/>
  <c r="M210" i="3" s="1"/>
  <c r="AF210" i="3"/>
  <c r="AQ210" i="3"/>
  <c r="W210" i="3"/>
  <c r="AG210" i="3"/>
  <c r="AR210" i="3"/>
  <c r="N210" i="3"/>
  <c r="X210" i="3" a="1"/>
  <c r="X210" i="3" s="1"/>
  <c r="AH210" i="3"/>
  <c r="AS210" i="3"/>
  <c r="O210" i="3" a="1"/>
  <c r="O210" i="3" s="1"/>
  <c r="Y210" i="3"/>
  <c r="AI210" i="3"/>
  <c r="AT210" i="3"/>
  <c r="F210" i="3"/>
  <c r="Z210" i="3" a="1"/>
  <c r="Z210" i="3" s="1"/>
  <c r="AJ210" i="3"/>
  <c r="AU210" i="3"/>
  <c r="G210" i="3" a="1"/>
  <c r="G210" i="3" s="1"/>
  <c r="P210" i="3"/>
  <c r="AK210" i="3"/>
  <c r="H210" i="3"/>
  <c r="Q210" i="3" a="1"/>
  <c r="Q210" i="3" s="1"/>
  <c r="AA210" i="3"/>
  <c r="AL210" i="3"/>
  <c r="I210" i="3" a="1"/>
  <c r="I210" i="3" s="1"/>
  <c r="R210" i="3"/>
  <c r="AB210" i="3"/>
  <c r="AM210" i="3"/>
  <c r="S210" i="3" a="1"/>
  <c r="S210" i="3" s="1"/>
  <c r="AC210" i="3"/>
  <c r="AN210" i="3"/>
  <c r="I200" i="3" a="1"/>
  <c r="I200" i="3" s="1"/>
  <c r="T200" i="3"/>
  <c r="AP200" i="3" a="1"/>
  <c r="AP200" i="3" s="1"/>
  <c r="J200" i="3"/>
  <c r="U200" i="3"/>
  <c r="K200" i="3"/>
  <c r="V200" i="3" a="1"/>
  <c r="V200" i="3" s="1"/>
  <c r="AF200" i="3"/>
  <c r="AQ200" i="3"/>
  <c r="L200" i="3"/>
  <c r="AG200" i="3"/>
  <c r="AR200" i="3"/>
  <c r="M200" i="3" a="1"/>
  <c r="M200" i="3" s="1"/>
  <c r="W200" i="3"/>
  <c r="AH200" i="3"/>
  <c r="AS200" i="3"/>
  <c r="N200" i="3"/>
  <c r="X200" i="3" a="1"/>
  <c r="X200" i="3" s="1"/>
  <c r="AI200" i="3"/>
  <c r="AT200" i="3"/>
  <c r="O200" i="3" a="1"/>
  <c r="O200" i="3" s="1"/>
  <c r="AJ200" i="3"/>
  <c r="AU200" i="3"/>
  <c r="P200" i="3"/>
  <c r="Y200" i="3"/>
  <c r="AK200" i="3"/>
  <c r="F200" i="3"/>
  <c r="Q200" i="3" a="1"/>
  <c r="Q200" i="3" s="1"/>
  <c r="Z200" i="3" a="1"/>
  <c r="Z200" i="3" s="1"/>
  <c r="AL200" i="3"/>
  <c r="G200" i="3" a="1"/>
  <c r="G200" i="3" s="1"/>
  <c r="AA200" i="3"/>
  <c r="AM200" i="3"/>
  <c r="R200" i="3"/>
  <c r="AB200" i="3"/>
  <c r="AN200" i="3"/>
  <c r="H200" i="3"/>
  <c r="S200" i="3" a="1"/>
  <c r="S200" i="3" s="1"/>
  <c r="AC200" i="3"/>
  <c r="AO200" i="3"/>
  <c r="J196" i="3"/>
  <c r="AO196" i="3"/>
  <c r="K196" i="3"/>
  <c r="T196" i="3"/>
  <c r="AP196" i="3" a="1"/>
  <c r="AP196" i="3" s="1"/>
  <c r="L196" i="3"/>
  <c r="U196" i="3"/>
  <c r="AQ196" i="3"/>
  <c r="M196" i="3" a="1"/>
  <c r="M196" i="3" s="1"/>
  <c r="V196" i="3" a="1"/>
  <c r="V196" i="3" s="1"/>
  <c r="AF196" i="3"/>
  <c r="AR196" i="3"/>
  <c r="W196" i="3"/>
  <c r="AG196" i="3"/>
  <c r="AS196" i="3"/>
  <c r="N196" i="3"/>
  <c r="X196" i="3" a="1"/>
  <c r="X196" i="3" s="1"/>
  <c r="AH196" i="3"/>
  <c r="AT196" i="3"/>
  <c r="O196" i="3" a="1"/>
  <c r="O196" i="3" s="1"/>
  <c r="AI196" i="3"/>
  <c r="AU196" i="3"/>
  <c r="F196" i="3"/>
  <c r="P196" i="3"/>
  <c r="Y196" i="3"/>
  <c r="AJ196" i="3"/>
  <c r="G196" i="3" a="1"/>
  <c r="G196" i="3" s="1"/>
  <c r="Q196" i="3" a="1"/>
  <c r="Q196" i="3" s="1"/>
  <c r="Z196" i="3" a="1"/>
  <c r="Z196" i="3" s="1"/>
  <c r="AK196" i="3"/>
  <c r="AA196" i="3"/>
  <c r="AL196" i="3"/>
  <c r="H196" i="3"/>
  <c r="R196" i="3"/>
  <c r="AB196" i="3"/>
  <c r="AM196" i="3"/>
  <c r="I196" i="3" a="1"/>
  <c r="I196" i="3" s="1"/>
  <c r="S196" i="3" a="1"/>
  <c r="S196" i="3" s="1"/>
  <c r="AC196" i="3"/>
  <c r="AN196" i="3"/>
  <c r="J693" i="3"/>
  <c r="S693" i="3" a="1"/>
  <c r="S693" i="3" s="1"/>
  <c r="AA693" i="3"/>
  <c r="AL693" i="3"/>
  <c r="K693" i="3"/>
  <c r="AB693" i="3"/>
  <c r="L693" i="3"/>
  <c r="T693" i="3"/>
  <c r="AC693" i="3"/>
  <c r="AN693" i="3"/>
  <c r="M693" i="3" a="1"/>
  <c r="M693" i="3" s="1"/>
  <c r="U693" i="3"/>
  <c r="AO693" i="3"/>
  <c r="V693" i="3" a="1"/>
  <c r="V693" i="3" s="1"/>
  <c r="AP693" i="3" a="1"/>
  <c r="AP693" i="3" s="1"/>
  <c r="N693" i="3"/>
  <c r="H693" i="3"/>
  <c r="Q693" i="3" a="1"/>
  <c r="Q693" i="3" s="1"/>
  <c r="Y693" i="3"/>
  <c r="AI693" i="3"/>
  <c r="AT693" i="3"/>
  <c r="I693" i="3" a="1"/>
  <c r="I693" i="3" s="1"/>
  <c r="AF693" i="3"/>
  <c r="AG693" i="3"/>
  <c r="O693" i="3" a="1"/>
  <c r="O693" i="3" s="1"/>
  <c r="AH693" i="3"/>
  <c r="AJ693" i="3"/>
  <c r="P693" i="3"/>
  <c r="AK693" i="3"/>
  <c r="AM693" i="3"/>
  <c r="R693" i="3"/>
  <c r="AQ693" i="3"/>
  <c r="W693" i="3"/>
  <c r="AR693" i="3"/>
  <c r="X693" i="3" a="1"/>
  <c r="X693" i="3" s="1"/>
  <c r="AS693" i="3"/>
  <c r="F693" i="3"/>
  <c r="AU693" i="3"/>
  <c r="Z693" i="3" a="1"/>
  <c r="Z693" i="3" s="1"/>
  <c r="G693" i="3" a="1"/>
  <c r="G693" i="3" s="1"/>
  <c r="K688" i="3"/>
  <c r="AB688" i="3"/>
  <c r="AM688" i="3"/>
  <c r="L688" i="3"/>
  <c r="T688" i="3"/>
  <c r="AC688" i="3"/>
  <c r="AN688" i="3"/>
  <c r="M688" i="3" a="1"/>
  <c r="M688" i="3" s="1"/>
  <c r="U688" i="3"/>
  <c r="AO688" i="3"/>
  <c r="V688" i="3" a="1"/>
  <c r="V688" i="3" s="1"/>
  <c r="AP688" i="3" a="1"/>
  <c r="AP688" i="3" s="1"/>
  <c r="N688" i="3"/>
  <c r="F688" i="3"/>
  <c r="O688" i="3" a="1"/>
  <c r="O688" i="3" s="1"/>
  <c r="W688" i="3"/>
  <c r="AF688" i="3"/>
  <c r="AQ688" i="3"/>
  <c r="P688" i="3"/>
  <c r="AH688" i="3"/>
  <c r="AS688" i="3"/>
  <c r="I688" i="3" a="1"/>
  <c r="I688" i="3" s="1"/>
  <c r="Z688" i="3" a="1"/>
  <c r="Z688" i="3" s="1"/>
  <c r="AJ688" i="3"/>
  <c r="AU688" i="3"/>
  <c r="R688" i="3"/>
  <c r="AK688" i="3"/>
  <c r="AI688" i="3"/>
  <c r="AL688" i="3"/>
  <c r="G688" i="3" a="1"/>
  <c r="G688" i="3" s="1"/>
  <c r="AR688" i="3"/>
  <c r="H688" i="3"/>
  <c r="AT688" i="3"/>
  <c r="J688" i="3"/>
  <c r="Q688" i="3" a="1"/>
  <c r="Q688" i="3" s="1"/>
  <c r="S688" i="3" a="1"/>
  <c r="S688" i="3" s="1"/>
  <c r="X688" i="3" a="1"/>
  <c r="X688" i="3" s="1"/>
  <c r="Y688" i="3"/>
  <c r="AA688" i="3"/>
  <c r="AG688" i="3"/>
  <c r="D683" i="3" a="1"/>
  <c r="D683" i="3" s="1"/>
  <c r="C669" i="3" a="1"/>
  <c r="C669" i="3" s="1"/>
  <c r="N669" i="3"/>
  <c r="F669" i="3"/>
  <c r="O669" i="3" a="1"/>
  <c r="O669" i="3" s="1"/>
  <c r="W669" i="3"/>
  <c r="AF669" i="3"/>
  <c r="AQ669" i="3"/>
  <c r="G669" i="3" a="1"/>
  <c r="G669" i="3" s="1"/>
  <c r="X669" i="3" a="1"/>
  <c r="X669" i="3" s="1"/>
  <c r="AG669" i="3"/>
  <c r="AR669" i="3"/>
  <c r="P669" i="3"/>
  <c r="AH669" i="3"/>
  <c r="AS669" i="3"/>
  <c r="H669" i="3"/>
  <c r="Q669" i="3" a="1"/>
  <c r="Q669" i="3" s="1"/>
  <c r="Y669" i="3"/>
  <c r="AI669" i="3"/>
  <c r="AT669" i="3"/>
  <c r="I669" i="3" a="1"/>
  <c r="I669" i="3" s="1"/>
  <c r="Z669" i="3" a="1"/>
  <c r="Z669" i="3" s="1"/>
  <c r="AJ669" i="3"/>
  <c r="AU669" i="3"/>
  <c r="R669" i="3"/>
  <c r="AK669" i="3"/>
  <c r="J669" i="3"/>
  <c r="K669" i="3"/>
  <c r="AB669" i="3"/>
  <c r="AM669" i="3"/>
  <c r="L669" i="3"/>
  <c r="T669" i="3"/>
  <c r="AC669" i="3"/>
  <c r="AN669" i="3"/>
  <c r="M669" i="3" a="1"/>
  <c r="M669" i="3" s="1"/>
  <c r="U669" i="3"/>
  <c r="V669" i="3" a="1"/>
  <c r="V669" i="3" s="1"/>
  <c r="AA669" i="3"/>
  <c r="AL669" i="3"/>
  <c r="AO669" i="3"/>
  <c r="AP669" i="3" a="1"/>
  <c r="AP669" i="3" s="1"/>
  <c r="S669" i="3" a="1"/>
  <c r="S669" i="3" s="1"/>
  <c r="H660" i="3"/>
  <c r="Q660" i="3" a="1"/>
  <c r="Q660" i="3" s="1"/>
  <c r="Y660" i="3"/>
  <c r="AI660" i="3"/>
  <c r="AT660" i="3"/>
  <c r="R660" i="3"/>
  <c r="AK660" i="3"/>
  <c r="J660" i="3"/>
  <c r="S660" i="3" a="1"/>
  <c r="S660" i="3" s="1"/>
  <c r="AA660" i="3"/>
  <c r="AL660" i="3"/>
  <c r="L660" i="3"/>
  <c r="T660" i="3"/>
  <c r="AC660" i="3"/>
  <c r="AN660" i="3"/>
  <c r="P660" i="3"/>
  <c r="AH660" i="3"/>
  <c r="AS660" i="3"/>
  <c r="F660" i="3"/>
  <c r="V660" i="3" a="1"/>
  <c r="V660" i="3" s="1"/>
  <c r="AM660" i="3"/>
  <c r="G660" i="3" a="1"/>
  <c r="G660" i="3" s="1"/>
  <c r="AO660" i="3"/>
  <c r="I660" i="3" a="1"/>
  <c r="I660" i="3" s="1"/>
  <c r="W660" i="3"/>
  <c r="AP660" i="3" a="1"/>
  <c r="AP660" i="3" s="1"/>
  <c r="K660" i="3"/>
  <c r="X660" i="3" a="1"/>
  <c r="X660" i="3" s="1"/>
  <c r="M660" i="3" a="1"/>
  <c r="M660" i="3" s="1"/>
  <c r="Z660" i="3" a="1"/>
  <c r="Z660" i="3" s="1"/>
  <c r="AQ660" i="3"/>
  <c r="AB660" i="3"/>
  <c r="AR660" i="3"/>
  <c r="N660" i="3"/>
  <c r="AU660" i="3"/>
  <c r="O660" i="3" a="1"/>
  <c r="O660" i="3" s="1"/>
  <c r="AF660" i="3"/>
  <c r="U660" i="3"/>
  <c r="AJ660" i="3"/>
  <c r="AG660" i="3"/>
  <c r="E649" i="3" a="1"/>
  <c r="E649" i="3" s="1"/>
  <c r="D642" i="3" a="1"/>
  <c r="D642" i="3" s="1"/>
  <c r="C639" i="3" a="1"/>
  <c r="C639" i="3" s="1"/>
  <c r="V639" i="3" a="1"/>
  <c r="V639" i="3" s="1"/>
  <c r="AP639" i="3" a="1"/>
  <c r="AP639" i="3" s="1"/>
  <c r="N639" i="3"/>
  <c r="F639" i="3"/>
  <c r="O639" i="3" a="1"/>
  <c r="O639" i="3" s="1"/>
  <c r="W639" i="3"/>
  <c r="AF639" i="3"/>
  <c r="AQ639" i="3"/>
  <c r="G639" i="3" a="1"/>
  <c r="G639" i="3" s="1"/>
  <c r="X639" i="3" a="1"/>
  <c r="X639" i="3" s="1"/>
  <c r="AG639" i="3"/>
  <c r="AR639" i="3"/>
  <c r="P639" i="3"/>
  <c r="AH639" i="3"/>
  <c r="AS639" i="3"/>
  <c r="H639" i="3"/>
  <c r="Q639" i="3" a="1"/>
  <c r="Q639" i="3" s="1"/>
  <c r="Y639" i="3"/>
  <c r="AI639" i="3"/>
  <c r="AT639" i="3"/>
  <c r="I639" i="3" a="1"/>
  <c r="I639" i="3" s="1"/>
  <c r="Z639" i="3" a="1"/>
  <c r="Z639" i="3" s="1"/>
  <c r="AJ639" i="3"/>
  <c r="AU639" i="3"/>
  <c r="R639" i="3"/>
  <c r="AK639" i="3"/>
  <c r="J639" i="3"/>
  <c r="S639" i="3" a="1"/>
  <c r="S639" i="3" s="1"/>
  <c r="AA639" i="3"/>
  <c r="AL639" i="3"/>
  <c r="K639" i="3"/>
  <c r="AB639" i="3"/>
  <c r="AM639" i="3"/>
  <c r="L639" i="3"/>
  <c r="T639" i="3"/>
  <c r="AC639" i="3"/>
  <c r="AN639" i="3"/>
  <c r="M639" i="3" a="1"/>
  <c r="M639" i="3" s="1"/>
  <c r="U639" i="3"/>
  <c r="AO639" i="3"/>
  <c r="J635" i="3"/>
  <c r="S635" i="3" a="1"/>
  <c r="S635" i="3" s="1"/>
  <c r="AA635" i="3"/>
  <c r="AL635" i="3"/>
  <c r="K635" i="3"/>
  <c r="AB635" i="3"/>
  <c r="AM635" i="3"/>
  <c r="L635" i="3"/>
  <c r="T635" i="3"/>
  <c r="AC635" i="3"/>
  <c r="AN635" i="3"/>
  <c r="M635" i="3" a="1"/>
  <c r="M635" i="3" s="1"/>
  <c r="U635" i="3"/>
  <c r="AO635" i="3"/>
  <c r="V635" i="3" a="1"/>
  <c r="V635" i="3" s="1"/>
  <c r="AP635" i="3" a="1"/>
  <c r="AP635" i="3" s="1"/>
  <c r="N635" i="3"/>
  <c r="F635" i="3"/>
  <c r="O635" i="3" a="1"/>
  <c r="O635" i="3" s="1"/>
  <c r="W635" i="3"/>
  <c r="AF635" i="3"/>
  <c r="AQ635" i="3"/>
  <c r="G635" i="3" a="1"/>
  <c r="G635" i="3" s="1"/>
  <c r="X635" i="3" a="1"/>
  <c r="X635" i="3" s="1"/>
  <c r="AG635" i="3"/>
  <c r="AR635" i="3"/>
  <c r="P635" i="3"/>
  <c r="AH635" i="3"/>
  <c r="AS635" i="3"/>
  <c r="H635" i="3"/>
  <c r="Q635" i="3" a="1"/>
  <c r="Q635" i="3" s="1"/>
  <c r="Y635" i="3"/>
  <c r="AI635" i="3"/>
  <c r="AT635" i="3"/>
  <c r="I635" i="3" a="1"/>
  <c r="I635" i="3" s="1"/>
  <c r="Z635" i="3" a="1"/>
  <c r="Z635" i="3" s="1"/>
  <c r="AJ635" i="3"/>
  <c r="AU635" i="3"/>
  <c r="AK635" i="3"/>
  <c r="R635" i="3"/>
  <c r="E628" i="3" a="1"/>
  <c r="E628" i="3" s="1"/>
  <c r="G628" i="3" a="1"/>
  <c r="G628" i="3" s="1"/>
  <c r="X628" i="3" a="1"/>
  <c r="X628" i="3" s="1"/>
  <c r="AG628" i="3"/>
  <c r="AR628" i="3"/>
  <c r="I628" i="3" a="1"/>
  <c r="I628" i="3" s="1"/>
  <c r="Z628" i="3" a="1"/>
  <c r="Z628" i="3" s="1"/>
  <c r="AJ628" i="3"/>
  <c r="AU628" i="3"/>
  <c r="R628" i="3"/>
  <c r="AK628" i="3"/>
  <c r="V628" i="3" a="1"/>
  <c r="V628" i="3" s="1"/>
  <c r="AP628" i="3" a="1"/>
  <c r="AP628" i="3" s="1"/>
  <c r="M628" i="3" a="1"/>
  <c r="M628" i="3" s="1"/>
  <c r="Y628" i="3"/>
  <c r="AO628" i="3"/>
  <c r="N628" i="3"/>
  <c r="AA628" i="3"/>
  <c r="O628" i="3" a="1"/>
  <c r="O628" i="3" s="1"/>
  <c r="AB628" i="3"/>
  <c r="AQ628" i="3"/>
  <c r="P628" i="3"/>
  <c r="AC628" i="3"/>
  <c r="AS628" i="3"/>
  <c r="Q628" i="3" a="1"/>
  <c r="Q628" i="3" s="1"/>
  <c r="AT628" i="3"/>
  <c r="S628" i="3" a="1"/>
  <c r="S628" i="3" s="1"/>
  <c r="F628" i="3"/>
  <c r="AF628" i="3"/>
  <c r="T628" i="3"/>
  <c r="AH628" i="3"/>
  <c r="J628" i="3"/>
  <c r="AL628" i="3"/>
  <c r="L628" i="3"/>
  <c r="AN628" i="3"/>
  <c r="H628" i="3"/>
  <c r="K628" i="3"/>
  <c r="U628" i="3"/>
  <c r="W628" i="3"/>
  <c r="AI628" i="3"/>
  <c r="AM628" i="3"/>
  <c r="C619" i="3" a="1"/>
  <c r="C619" i="3" s="1"/>
  <c r="V619" i="3" a="1"/>
  <c r="V619" i="3" s="1"/>
  <c r="AP619" i="3" a="1"/>
  <c r="AP619" i="3" s="1"/>
  <c r="N619" i="3"/>
  <c r="F619" i="3"/>
  <c r="O619" i="3" a="1"/>
  <c r="O619" i="3" s="1"/>
  <c r="W619" i="3"/>
  <c r="AF619" i="3"/>
  <c r="AQ619" i="3"/>
  <c r="G619" i="3" a="1"/>
  <c r="G619" i="3" s="1"/>
  <c r="X619" i="3" a="1"/>
  <c r="X619" i="3" s="1"/>
  <c r="AG619" i="3"/>
  <c r="AR619" i="3"/>
  <c r="P619" i="3"/>
  <c r="AH619" i="3"/>
  <c r="AS619" i="3"/>
  <c r="H619" i="3"/>
  <c r="Q619" i="3" a="1"/>
  <c r="Q619" i="3" s="1"/>
  <c r="Y619" i="3"/>
  <c r="AI619" i="3"/>
  <c r="AT619" i="3"/>
  <c r="I619" i="3" a="1"/>
  <c r="I619" i="3" s="1"/>
  <c r="Z619" i="3" a="1"/>
  <c r="Z619" i="3" s="1"/>
  <c r="AJ619" i="3"/>
  <c r="AU619" i="3"/>
  <c r="R619" i="3"/>
  <c r="AK619" i="3"/>
  <c r="J619" i="3"/>
  <c r="S619" i="3" a="1"/>
  <c r="S619" i="3" s="1"/>
  <c r="AA619" i="3"/>
  <c r="AL619" i="3"/>
  <c r="K619" i="3"/>
  <c r="AB619" i="3"/>
  <c r="AM619" i="3"/>
  <c r="T619" i="3"/>
  <c r="U619" i="3"/>
  <c r="AC619" i="3"/>
  <c r="AN619" i="3"/>
  <c r="AO619" i="3"/>
  <c r="M619" i="3" a="1"/>
  <c r="M619" i="3" s="1"/>
  <c r="L619" i="3"/>
  <c r="G591" i="3" a="1"/>
  <c r="G591" i="3" s="1"/>
  <c r="Q591" i="3" a="1"/>
  <c r="Q591" i="3" s="1"/>
  <c r="AB591" i="3"/>
  <c r="AM591" i="3"/>
  <c r="H591" i="3"/>
  <c r="R591" i="3"/>
  <c r="AC591" i="3"/>
  <c r="AN591" i="3"/>
  <c r="I591" i="3" a="1"/>
  <c r="I591" i="3" s="1"/>
  <c r="S591" i="3" a="1"/>
  <c r="S591" i="3" s="1"/>
  <c r="AO591" i="3"/>
  <c r="T591" i="3"/>
  <c r="AP591" i="3" a="1"/>
  <c r="AP591" i="3" s="1"/>
  <c r="J591" i="3"/>
  <c r="U591" i="3"/>
  <c r="AQ591" i="3"/>
  <c r="K591" i="3"/>
  <c r="V591" i="3" a="1"/>
  <c r="V591" i="3" s="1"/>
  <c r="AF591" i="3"/>
  <c r="AR591" i="3"/>
  <c r="L591" i="3"/>
  <c r="W591" i="3"/>
  <c r="AG591" i="3"/>
  <c r="AS591" i="3"/>
  <c r="M591" i="3" a="1"/>
  <c r="M591" i="3" s="1"/>
  <c r="X591" i="3" a="1"/>
  <c r="X591" i="3" s="1"/>
  <c r="AH591" i="3"/>
  <c r="AT591" i="3"/>
  <c r="N591" i="3"/>
  <c r="Z591" i="3" a="1"/>
  <c r="Z591" i="3" s="1"/>
  <c r="AJ591" i="3"/>
  <c r="F591" i="3"/>
  <c r="P591" i="3"/>
  <c r="AA591" i="3"/>
  <c r="AL591" i="3"/>
  <c r="O591" i="3" a="1"/>
  <c r="O591" i="3" s="1"/>
  <c r="Y591" i="3"/>
  <c r="AI591" i="3"/>
  <c r="AK591" i="3"/>
  <c r="AU591" i="3"/>
  <c r="W580" i="3"/>
  <c r="AG580" i="3"/>
  <c r="AS580" i="3"/>
  <c r="N580" i="3"/>
  <c r="X580" i="3" a="1"/>
  <c r="X580" i="3" s="1"/>
  <c r="AH580" i="3"/>
  <c r="AT580" i="3"/>
  <c r="O580" i="3" a="1"/>
  <c r="O580" i="3" s="1"/>
  <c r="Y580" i="3"/>
  <c r="AI580" i="3"/>
  <c r="AU580" i="3"/>
  <c r="F580" i="3"/>
  <c r="Z580" i="3" a="1"/>
  <c r="Z580" i="3" s="1"/>
  <c r="AJ580" i="3"/>
  <c r="G580" i="3" a="1"/>
  <c r="G580" i="3" s="1"/>
  <c r="P580" i="3"/>
  <c r="AK580" i="3"/>
  <c r="H580" i="3"/>
  <c r="Q580" i="3" a="1"/>
  <c r="Q580" i="3" s="1"/>
  <c r="AA580" i="3"/>
  <c r="AL580" i="3"/>
  <c r="I580" i="3" a="1"/>
  <c r="I580" i="3" s="1"/>
  <c r="R580" i="3"/>
  <c r="AB580" i="3"/>
  <c r="AM580" i="3"/>
  <c r="S580" i="3" a="1"/>
  <c r="S580" i="3" s="1"/>
  <c r="AC580" i="3"/>
  <c r="AN580" i="3"/>
  <c r="K580" i="3"/>
  <c r="T580" i="3"/>
  <c r="AP580" i="3" a="1"/>
  <c r="AP580" i="3" s="1"/>
  <c r="M580" i="3" a="1"/>
  <c r="M580" i="3" s="1"/>
  <c r="V580" i="3" a="1"/>
  <c r="V580" i="3" s="1"/>
  <c r="AF580" i="3"/>
  <c r="AR580" i="3"/>
  <c r="AO580" i="3"/>
  <c r="AQ580" i="3"/>
  <c r="J580" i="3"/>
  <c r="L580" i="3"/>
  <c r="U580" i="3"/>
  <c r="M569" i="3" a="1"/>
  <c r="M569" i="3" s="1"/>
  <c r="W569" i="3"/>
  <c r="AF569" i="3"/>
  <c r="AR569" i="3"/>
  <c r="X569" i="3" a="1"/>
  <c r="X569" i="3" s="1"/>
  <c r="AG569" i="3"/>
  <c r="AS569" i="3"/>
  <c r="N569" i="3"/>
  <c r="AH569" i="3"/>
  <c r="AT569" i="3"/>
  <c r="F569" i="3"/>
  <c r="O569" i="3" a="1"/>
  <c r="O569" i="3" s="1"/>
  <c r="Y569" i="3"/>
  <c r="AI569" i="3"/>
  <c r="AU569" i="3"/>
  <c r="G569" i="3" a="1"/>
  <c r="G569" i="3" s="1"/>
  <c r="P569" i="3"/>
  <c r="Z569" i="3" a="1"/>
  <c r="Z569" i="3" s="1"/>
  <c r="AJ569" i="3"/>
  <c r="Q569" i="3" a="1"/>
  <c r="Q569" i="3" s="1"/>
  <c r="AK569" i="3"/>
  <c r="H569" i="3"/>
  <c r="R569" i="3"/>
  <c r="AA569" i="3"/>
  <c r="AL569" i="3"/>
  <c r="I569" i="3" a="1"/>
  <c r="I569" i="3" s="1"/>
  <c r="S569" i="3" a="1"/>
  <c r="S569" i="3" s="1"/>
  <c r="AB569" i="3"/>
  <c r="AM569" i="3"/>
  <c r="L569" i="3"/>
  <c r="V569" i="3" a="1"/>
  <c r="V569" i="3" s="1"/>
  <c r="AQ569" i="3"/>
  <c r="T569" i="3"/>
  <c r="U569" i="3"/>
  <c r="AC569" i="3"/>
  <c r="AN569" i="3"/>
  <c r="AO569" i="3"/>
  <c r="AP569" i="3" a="1"/>
  <c r="AP569" i="3" s="1"/>
  <c r="J569" i="3"/>
  <c r="K569" i="3"/>
  <c r="N564" i="3"/>
  <c r="Y564" i="3"/>
  <c r="AI564" i="3"/>
  <c r="AU564" i="3"/>
  <c r="F564" i="3"/>
  <c r="O564" i="3" a="1"/>
  <c r="O564" i="3" s="1"/>
  <c r="Z564" i="3" a="1"/>
  <c r="Z564" i="3" s="1"/>
  <c r="AJ564" i="3"/>
  <c r="G564" i="3" a="1"/>
  <c r="G564" i="3" s="1"/>
  <c r="P564" i="3"/>
  <c r="AK564" i="3"/>
  <c r="Q564" i="3" a="1"/>
  <c r="Q564" i="3" s="1"/>
  <c r="AA564" i="3"/>
  <c r="AL564" i="3"/>
  <c r="H564" i="3"/>
  <c r="R564" i="3"/>
  <c r="AB564" i="3"/>
  <c r="AM564" i="3"/>
  <c r="I564" i="3" a="1"/>
  <c r="I564" i="3" s="1"/>
  <c r="S564" i="3" a="1"/>
  <c r="S564" i="3" s="1"/>
  <c r="AC564" i="3"/>
  <c r="AN564" i="3"/>
  <c r="T564" i="3"/>
  <c r="AO564" i="3"/>
  <c r="J564" i="3"/>
  <c r="U564" i="3"/>
  <c r="AP564" i="3" a="1"/>
  <c r="AP564" i="3" s="1"/>
  <c r="L564" i="3"/>
  <c r="W564" i="3"/>
  <c r="AF564" i="3"/>
  <c r="AR564" i="3"/>
  <c r="AH564" i="3"/>
  <c r="AT564" i="3"/>
  <c r="K564" i="3"/>
  <c r="M564" i="3" a="1"/>
  <c r="M564" i="3" s="1"/>
  <c r="V564" i="3" a="1"/>
  <c r="V564" i="3" s="1"/>
  <c r="X564" i="3" a="1"/>
  <c r="X564" i="3" s="1"/>
  <c r="AG564" i="3"/>
  <c r="AQ564" i="3"/>
  <c r="AS564" i="3"/>
  <c r="E550" i="3" a="1"/>
  <c r="E550" i="3" s="1"/>
  <c r="R546" i="3"/>
  <c r="AA546" i="3"/>
  <c r="AM546" i="3"/>
  <c r="H546" i="3"/>
  <c r="S546" i="3" a="1"/>
  <c r="S546" i="3" s="1"/>
  <c r="AB546" i="3"/>
  <c r="AN546" i="3"/>
  <c r="I546" i="3" a="1"/>
  <c r="I546" i="3" s="1"/>
  <c r="AC546" i="3"/>
  <c r="AO546" i="3"/>
  <c r="J546" i="3"/>
  <c r="T546" i="3"/>
  <c r="AP546" i="3" a="1"/>
  <c r="AP546" i="3" s="1"/>
  <c r="K546" i="3"/>
  <c r="U546" i="3"/>
  <c r="L546" i="3"/>
  <c r="V546" i="3" a="1"/>
  <c r="V546" i="3" s="1"/>
  <c r="AF546" i="3"/>
  <c r="AQ546" i="3"/>
  <c r="M546" i="3" a="1"/>
  <c r="M546" i="3" s="1"/>
  <c r="AG546" i="3"/>
  <c r="AR546" i="3"/>
  <c r="P546" i="3"/>
  <c r="AJ546" i="3"/>
  <c r="AU546" i="3"/>
  <c r="G546" i="3" a="1"/>
  <c r="G546" i="3" s="1"/>
  <c r="Z546" i="3" a="1"/>
  <c r="Z546" i="3" s="1"/>
  <c r="AL546" i="3"/>
  <c r="Q546" i="3" a="1"/>
  <c r="Q546" i="3" s="1"/>
  <c r="W546" i="3"/>
  <c r="X546" i="3" a="1"/>
  <c r="X546" i="3" s="1"/>
  <c r="Y546" i="3"/>
  <c r="AH546" i="3"/>
  <c r="AI546" i="3"/>
  <c r="AK546" i="3"/>
  <c r="AS546" i="3"/>
  <c r="AT546" i="3"/>
  <c r="F546" i="3"/>
  <c r="O546" i="3" a="1"/>
  <c r="O546" i="3" s="1"/>
  <c r="N546" i="3"/>
  <c r="S541" i="3" a="1"/>
  <c r="S541" i="3" s="1"/>
  <c r="AO541" i="3"/>
  <c r="J541" i="3"/>
  <c r="T541" i="3"/>
  <c r="AP541" i="3" a="1"/>
  <c r="AP541" i="3" s="1"/>
  <c r="K541" i="3"/>
  <c r="U541" i="3"/>
  <c r="AQ541" i="3"/>
  <c r="L541" i="3"/>
  <c r="V541" i="3" a="1"/>
  <c r="V541" i="3" s="1"/>
  <c r="AF541" i="3"/>
  <c r="AR541" i="3"/>
  <c r="M541" i="3" a="1"/>
  <c r="M541" i="3" s="1"/>
  <c r="W541" i="3"/>
  <c r="AG541" i="3"/>
  <c r="AS541" i="3"/>
  <c r="X541" i="3" a="1"/>
  <c r="X541" i="3" s="1"/>
  <c r="AH541" i="3"/>
  <c r="AT541" i="3"/>
  <c r="N541" i="3"/>
  <c r="Y541" i="3"/>
  <c r="AI541" i="3"/>
  <c r="AU541" i="3"/>
  <c r="G541" i="3" a="1"/>
  <c r="G541" i="3" s="1"/>
  <c r="P541" i="3"/>
  <c r="AA541" i="3"/>
  <c r="AL541" i="3"/>
  <c r="I541" i="3" a="1"/>
  <c r="I541" i="3" s="1"/>
  <c r="R541" i="3"/>
  <c r="AC541" i="3"/>
  <c r="AN541" i="3"/>
  <c r="Q541" i="3" a="1"/>
  <c r="Q541" i="3" s="1"/>
  <c r="Z541" i="3" a="1"/>
  <c r="Z541" i="3" s="1"/>
  <c r="AB541" i="3"/>
  <c r="AJ541" i="3"/>
  <c r="AK541" i="3"/>
  <c r="AM541" i="3"/>
  <c r="F541" i="3"/>
  <c r="H541" i="3"/>
  <c r="O541" i="3" a="1"/>
  <c r="O541" i="3" s="1"/>
  <c r="K526" i="3"/>
  <c r="U526" i="3"/>
  <c r="AF526" i="3"/>
  <c r="AQ526" i="3"/>
  <c r="L526" i="3"/>
  <c r="V526" i="3" a="1"/>
  <c r="V526" i="3" s="1"/>
  <c r="AG526" i="3"/>
  <c r="AR526" i="3"/>
  <c r="M526" i="3" a="1"/>
  <c r="M526" i="3" s="1"/>
  <c r="AH526" i="3"/>
  <c r="AS526" i="3"/>
  <c r="N526" i="3"/>
  <c r="W526" i="3"/>
  <c r="AI526" i="3"/>
  <c r="AT526" i="3"/>
  <c r="O526" i="3" a="1"/>
  <c r="O526" i="3" s="1"/>
  <c r="X526" i="3" a="1"/>
  <c r="X526" i="3" s="1"/>
  <c r="AJ526" i="3"/>
  <c r="AU526" i="3"/>
  <c r="P526" i="3"/>
  <c r="Y526" i="3"/>
  <c r="AK526" i="3"/>
  <c r="Q526" i="3" a="1"/>
  <c r="Q526" i="3" s="1"/>
  <c r="Z526" i="3" a="1"/>
  <c r="Z526" i="3" s="1"/>
  <c r="AL526" i="3"/>
  <c r="F526" i="3"/>
  <c r="AA526" i="3"/>
  <c r="AM526" i="3"/>
  <c r="G526" i="3" a="1"/>
  <c r="G526" i="3" s="1"/>
  <c r="R526" i="3"/>
  <c r="AB526" i="3"/>
  <c r="AN526" i="3"/>
  <c r="H526" i="3"/>
  <c r="S526" i="3" a="1"/>
  <c r="S526" i="3" s="1"/>
  <c r="AC526" i="3"/>
  <c r="AO526" i="3"/>
  <c r="I526" i="3" a="1"/>
  <c r="I526" i="3" s="1"/>
  <c r="AP526" i="3" a="1"/>
  <c r="AP526" i="3" s="1"/>
  <c r="J526" i="3"/>
  <c r="T526" i="3"/>
  <c r="H518" i="3"/>
  <c r="S518" i="3" a="1"/>
  <c r="S518" i="3" s="1"/>
  <c r="AO518" i="3"/>
  <c r="I518" i="3" a="1"/>
  <c r="I518" i="3" s="1"/>
  <c r="T518" i="3"/>
  <c r="AP518" i="3" a="1"/>
  <c r="AP518" i="3" s="1"/>
  <c r="J518" i="3"/>
  <c r="U518" i="3"/>
  <c r="K518" i="3"/>
  <c r="V518" i="3" a="1"/>
  <c r="V518" i="3" s="1"/>
  <c r="AF518" i="3"/>
  <c r="AQ518" i="3"/>
  <c r="L518" i="3"/>
  <c r="AG518" i="3"/>
  <c r="AR518" i="3"/>
  <c r="M518" i="3" a="1"/>
  <c r="M518" i="3" s="1"/>
  <c r="W518" i="3"/>
  <c r="AH518" i="3"/>
  <c r="AS518" i="3"/>
  <c r="X518" i="3" a="1"/>
  <c r="X518" i="3" s="1"/>
  <c r="AI518" i="3"/>
  <c r="AT518" i="3"/>
  <c r="N518" i="3"/>
  <c r="Y518" i="3"/>
  <c r="AJ518" i="3"/>
  <c r="AU518" i="3"/>
  <c r="O518" i="3" a="1"/>
  <c r="O518" i="3" s="1"/>
  <c r="P518" i="3"/>
  <c r="AA518" i="3"/>
  <c r="AL518" i="3"/>
  <c r="F518" i="3"/>
  <c r="Q518" i="3" a="1"/>
  <c r="Q518" i="3" s="1"/>
  <c r="AB518" i="3"/>
  <c r="AM518" i="3"/>
  <c r="G518" i="3" a="1"/>
  <c r="G518" i="3" s="1"/>
  <c r="R518" i="3"/>
  <c r="AC518" i="3"/>
  <c r="AN518" i="3"/>
  <c r="Z518" i="3" a="1"/>
  <c r="Z518" i="3" s="1"/>
  <c r="AK518" i="3"/>
  <c r="G508" i="3" a="1"/>
  <c r="G508" i="3" s="1"/>
  <c r="P508" i="3"/>
  <c r="AA508" i="3"/>
  <c r="AL508" i="3"/>
  <c r="H508" i="3"/>
  <c r="Q508" i="3" a="1"/>
  <c r="Q508" i="3" s="1"/>
  <c r="AB508" i="3"/>
  <c r="AM508" i="3"/>
  <c r="I508" i="3" a="1"/>
  <c r="I508" i="3" s="1"/>
  <c r="R508" i="3"/>
  <c r="AC508" i="3"/>
  <c r="AN508" i="3"/>
  <c r="S508" i="3" a="1"/>
  <c r="S508" i="3" s="1"/>
  <c r="AO508" i="3"/>
  <c r="J508" i="3"/>
  <c r="T508" i="3"/>
  <c r="AP508" i="3" a="1"/>
  <c r="AP508" i="3" s="1"/>
  <c r="K508" i="3"/>
  <c r="U508" i="3"/>
  <c r="AQ508" i="3"/>
  <c r="L508" i="3"/>
  <c r="V508" i="3" a="1"/>
  <c r="V508" i="3" s="1"/>
  <c r="AF508" i="3"/>
  <c r="AR508" i="3"/>
  <c r="M508" i="3" a="1"/>
  <c r="M508" i="3" s="1"/>
  <c r="W508" i="3"/>
  <c r="AG508" i="3"/>
  <c r="AS508" i="3"/>
  <c r="X508" i="3" a="1"/>
  <c r="X508" i="3" s="1"/>
  <c r="AH508" i="3"/>
  <c r="AT508" i="3"/>
  <c r="N508" i="3"/>
  <c r="Y508" i="3"/>
  <c r="AI508" i="3"/>
  <c r="AU508" i="3"/>
  <c r="O508" i="3" a="1"/>
  <c r="O508" i="3" s="1"/>
  <c r="Z508" i="3" a="1"/>
  <c r="Z508" i="3" s="1"/>
  <c r="AJ508" i="3"/>
  <c r="F508" i="3"/>
  <c r="AK508" i="3"/>
  <c r="D484" i="3" a="1"/>
  <c r="D484" i="3" s="1"/>
  <c r="I484" i="3" a="1"/>
  <c r="I484" i="3" s="1"/>
  <c r="S484" i="3" a="1"/>
  <c r="S484" i="3" s="1"/>
  <c r="AP484" i="3" a="1"/>
  <c r="AP484" i="3" s="1"/>
  <c r="J484" i="3"/>
  <c r="AQ484" i="3"/>
  <c r="K484" i="3"/>
  <c r="T484" i="3"/>
  <c r="AF484" i="3"/>
  <c r="AR484" i="3"/>
  <c r="L484" i="3"/>
  <c r="U484" i="3"/>
  <c r="AG484" i="3"/>
  <c r="AS484" i="3"/>
  <c r="M484" i="3" a="1"/>
  <c r="M484" i="3" s="1"/>
  <c r="V484" i="3" a="1"/>
  <c r="V484" i="3" s="1"/>
  <c r="AH484" i="3"/>
  <c r="AT484" i="3"/>
  <c r="N484" i="3"/>
  <c r="W484" i="3"/>
  <c r="AI484" i="3"/>
  <c r="AU484" i="3"/>
  <c r="O484" i="3" a="1"/>
  <c r="O484" i="3" s="1"/>
  <c r="X484" i="3" a="1"/>
  <c r="X484" i="3" s="1"/>
  <c r="AJ484" i="3"/>
  <c r="Y484" i="3"/>
  <c r="AK484" i="3"/>
  <c r="P484" i="3"/>
  <c r="Z484" i="3" a="1"/>
  <c r="Z484" i="3" s="1"/>
  <c r="AL484" i="3"/>
  <c r="F484" i="3"/>
  <c r="Q484" i="3" a="1"/>
  <c r="Q484" i="3" s="1"/>
  <c r="AA484" i="3"/>
  <c r="AM484" i="3"/>
  <c r="G484" i="3" a="1"/>
  <c r="G484" i="3" s="1"/>
  <c r="AB484" i="3"/>
  <c r="AN484" i="3"/>
  <c r="H484" i="3"/>
  <c r="R484" i="3"/>
  <c r="AC484" i="3"/>
  <c r="AO484" i="3"/>
  <c r="F467" i="3"/>
  <c r="O467" i="3" a="1"/>
  <c r="O467" i="3" s="1"/>
  <c r="AH467" i="3"/>
  <c r="AT467" i="3"/>
  <c r="G467" i="3" a="1"/>
  <c r="G467" i="3" s="1"/>
  <c r="Y467" i="3"/>
  <c r="AI467" i="3"/>
  <c r="AU467" i="3"/>
  <c r="P467" i="3"/>
  <c r="Z467" i="3" a="1"/>
  <c r="Z467" i="3" s="1"/>
  <c r="AJ467" i="3"/>
  <c r="H467" i="3"/>
  <c r="Q467" i="3" a="1"/>
  <c r="Q467" i="3" s="1"/>
  <c r="AK467" i="3"/>
  <c r="I467" i="3" a="1"/>
  <c r="I467" i="3" s="1"/>
  <c r="R467" i="3"/>
  <c r="AA467" i="3"/>
  <c r="AL467" i="3"/>
  <c r="S467" i="3" a="1"/>
  <c r="S467" i="3" s="1"/>
  <c r="AB467" i="3"/>
  <c r="AM467" i="3"/>
  <c r="J467" i="3"/>
  <c r="AC467" i="3"/>
  <c r="AN467" i="3"/>
  <c r="K467" i="3"/>
  <c r="T467" i="3"/>
  <c r="AO467" i="3"/>
  <c r="L467" i="3"/>
  <c r="U467" i="3"/>
  <c r="AP467" i="3" a="1"/>
  <c r="AP467" i="3" s="1"/>
  <c r="M467" i="3" a="1"/>
  <c r="M467" i="3" s="1"/>
  <c r="V467" i="3" a="1"/>
  <c r="V467" i="3" s="1"/>
  <c r="AQ467" i="3"/>
  <c r="W467" i="3"/>
  <c r="AF467" i="3"/>
  <c r="AR467" i="3"/>
  <c r="N467" i="3"/>
  <c r="X467" i="3" a="1"/>
  <c r="X467" i="3" s="1"/>
  <c r="AG467" i="3"/>
  <c r="AS467" i="3"/>
  <c r="AC462" i="3"/>
  <c r="AO462" i="3"/>
  <c r="J462" i="3"/>
  <c r="T462" i="3"/>
  <c r="AP462" i="3" a="1"/>
  <c r="AP462" i="3" s="1"/>
  <c r="K462" i="3"/>
  <c r="U462" i="3"/>
  <c r="AQ462" i="3"/>
  <c r="L462" i="3"/>
  <c r="V462" i="3" a="1"/>
  <c r="V462" i="3" s="1"/>
  <c r="AF462" i="3"/>
  <c r="AR462" i="3"/>
  <c r="M462" i="3" a="1"/>
  <c r="M462" i="3" s="1"/>
  <c r="W462" i="3"/>
  <c r="AG462" i="3"/>
  <c r="AS462" i="3"/>
  <c r="N462" i="3"/>
  <c r="X462" i="3" a="1"/>
  <c r="X462" i="3" s="1"/>
  <c r="AH462" i="3"/>
  <c r="AT462" i="3"/>
  <c r="O462" i="3" a="1"/>
  <c r="O462" i="3" s="1"/>
  <c r="AI462" i="3"/>
  <c r="AU462" i="3"/>
  <c r="F462" i="3"/>
  <c r="Y462" i="3"/>
  <c r="AJ462" i="3"/>
  <c r="G462" i="3" a="1"/>
  <c r="G462" i="3" s="1"/>
  <c r="P462" i="3"/>
  <c r="Z462" i="3" a="1"/>
  <c r="Z462" i="3" s="1"/>
  <c r="AK462" i="3"/>
  <c r="Q462" i="3" a="1"/>
  <c r="Q462" i="3" s="1"/>
  <c r="AL462" i="3"/>
  <c r="H462" i="3"/>
  <c r="R462" i="3"/>
  <c r="AA462" i="3"/>
  <c r="AM462" i="3"/>
  <c r="I462" i="3" a="1"/>
  <c r="I462" i="3" s="1"/>
  <c r="S462" i="3" a="1"/>
  <c r="S462" i="3" s="1"/>
  <c r="AB462" i="3"/>
  <c r="AN462" i="3"/>
  <c r="N442" i="3"/>
  <c r="W442" i="3"/>
  <c r="AG442" i="3"/>
  <c r="AR442" i="3"/>
  <c r="O442" i="3" a="1"/>
  <c r="O442" i="3" s="1"/>
  <c r="X442" i="3" a="1"/>
  <c r="X442" i="3" s="1"/>
  <c r="AH442" i="3"/>
  <c r="AS442" i="3"/>
  <c r="F442" i="3"/>
  <c r="Y442" i="3"/>
  <c r="AI442" i="3"/>
  <c r="AT442" i="3"/>
  <c r="G442" i="3" a="1"/>
  <c r="G442" i="3" s="1"/>
  <c r="P442" i="3"/>
  <c r="Z442" i="3" a="1"/>
  <c r="Z442" i="3" s="1"/>
  <c r="AJ442" i="3"/>
  <c r="AU442" i="3"/>
  <c r="H442" i="3"/>
  <c r="Q442" i="3" a="1"/>
  <c r="Q442" i="3" s="1"/>
  <c r="AK442" i="3"/>
  <c r="I442" i="3" a="1"/>
  <c r="I442" i="3" s="1"/>
  <c r="AA442" i="3"/>
  <c r="AL442" i="3"/>
  <c r="R442" i="3"/>
  <c r="AB442" i="3"/>
  <c r="AM442" i="3"/>
  <c r="J442" i="3"/>
  <c r="S442" i="3" a="1"/>
  <c r="S442" i="3" s="1"/>
  <c r="AC442" i="3"/>
  <c r="AN442" i="3"/>
  <c r="K442" i="3"/>
  <c r="T442" i="3"/>
  <c r="AO442" i="3"/>
  <c r="L442" i="3"/>
  <c r="U442" i="3"/>
  <c r="AP442" i="3" a="1"/>
  <c r="AP442" i="3" s="1"/>
  <c r="M442" i="3" a="1"/>
  <c r="M442" i="3" s="1"/>
  <c r="V442" i="3" a="1"/>
  <c r="V442" i="3" s="1"/>
  <c r="AF442" i="3"/>
  <c r="AQ442" i="3"/>
  <c r="M437" i="3" a="1"/>
  <c r="M437" i="3" s="1"/>
  <c r="X437" i="3" a="1"/>
  <c r="X437" i="3" s="1"/>
  <c r="AG437" i="3"/>
  <c r="AS437" i="3"/>
  <c r="AH437" i="3"/>
  <c r="AT437" i="3"/>
  <c r="N437" i="3"/>
  <c r="Y437" i="3"/>
  <c r="AI437" i="3"/>
  <c r="AU437" i="3"/>
  <c r="F437" i="3"/>
  <c r="O437" i="3" a="1"/>
  <c r="O437" i="3" s="1"/>
  <c r="Z437" i="3" a="1"/>
  <c r="Z437" i="3" s="1"/>
  <c r="AJ437" i="3"/>
  <c r="G437" i="3" a="1"/>
  <c r="G437" i="3" s="1"/>
  <c r="P437" i="3"/>
  <c r="AK437" i="3"/>
  <c r="Q437" i="3" a="1"/>
  <c r="Q437" i="3" s="1"/>
  <c r="AA437" i="3"/>
  <c r="AL437" i="3"/>
  <c r="H437" i="3"/>
  <c r="R437" i="3"/>
  <c r="AB437" i="3"/>
  <c r="AM437" i="3"/>
  <c r="I437" i="3" a="1"/>
  <c r="I437" i="3" s="1"/>
  <c r="S437" i="3" a="1"/>
  <c r="S437" i="3" s="1"/>
  <c r="AC437" i="3"/>
  <c r="AN437" i="3"/>
  <c r="T437" i="3"/>
  <c r="AO437" i="3"/>
  <c r="J437" i="3"/>
  <c r="U437" i="3"/>
  <c r="AP437" i="3" a="1"/>
  <c r="AP437" i="3" s="1"/>
  <c r="K437" i="3"/>
  <c r="V437" i="3" a="1"/>
  <c r="V437" i="3" s="1"/>
  <c r="AQ437" i="3"/>
  <c r="L437" i="3"/>
  <c r="W437" i="3"/>
  <c r="AF437" i="3"/>
  <c r="AR437" i="3"/>
  <c r="E426" i="3" a="1"/>
  <c r="E426" i="3" s="1"/>
  <c r="L426" i="3"/>
  <c r="W426" i="3"/>
  <c r="AI426" i="3"/>
  <c r="AT426" i="3"/>
  <c r="M426" i="3" a="1"/>
  <c r="M426" i="3" s="1"/>
  <c r="X426" i="3" a="1"/>
  <c r="X426" i="3" s="1"/>
  <c r="AJ426" i="3"/>
  <c r="AU426" i="3"/>
  <c r="N426" i="3"/>
  <c r="Y426" i="3"/>
  <c r="AK426" i="3"/>
  <c r="O426" i="3" a="1"/>
  <c r="O426" i="3" s="1"/>
  <c r="Z426" i="3" a="1"/>
  <c r="Z426" i="3" s="1"/>
  <c r="AL426" i="3"/>
  <c r="P426" i="3"/>
  <c r="AA426" i="3"/>
  <c r="AM426" i="3"/>
  <c r="F426" i="3"/>
  <c r="Q426" i="3" a="1"/>
  <c r="Q426" i="3" s="1"/>
  <c r="AB426" i="3"/>
  <c r="AN426" i="3"/>
  <c r="G426" i="3" a="1"/>
  <c r="G426" i="3" s="1"/>
  <c r="R426" i="3"/>
  <c r="AC426" i="3"/>
  <c r="AO426" i="3"/>
  <c r="H426" i="3"/>
  <c r="S426" i="3" a="1"/>
  <c r="S426" i="3" s="1"/>
  <c r="AP426" i="3" a="1"/>
  <c r="AP426" i="3" s="1"/>
  <c r="I426" i="3" a="1"/>
  <c r="I426" i="3" s="1"/>
  <c r="T426" i="3"/>
  <c r="U426" i="3"/>
  <c r="AF426" i="3"/>
  <c r="AQ426" i="3"/>
  <c r="J426" i="3"/>
  <c r="V426" i="3" a="1"/>
  <c r="V426" i="3" s="1"/>
  <c r="AG426" i="3"/>
  <c r="AR426" i="3"/>
  <c r="K426" i="3"/>
  <c r="AH426" i="3"/>
  <c r="AS426" i="3"/>
  <c r="N421" i="3"/>
  <c r="W421" i="3"/>
  <c r="AH421" i="3"/>
  <c r="AT421" i="3"/>
  <c r="O421" i="3" a="1"/>
  <c r="O421" i="3" s="1"/>
  <c r="X421" i="3" a="1"/>
  <c r="X421" i="3" s="1"/>
  <c r="AI421" i="3"/>
  <c r="AU421" i="3"/>
  <c r="Y421" i="3"/>
  <c r="AJ421" i="3"/>
  <c r="F421" i="3"/>
  <c r="P421" i="3"/>
  <c r="Z421" i="3" a="1"/>
  <c r="Z421" i="3" s="1"/>
  <c r="AK421" i="3"/>
  <c r="G421" i="3" a="1"/>
  <c r="G421" i="3" s="1"/>
  <c r="Q421" i="3" a="1"/>
  <c r="Q421" i="3" s="1"/>
  <c r="AA421" i="3"/>
  <c r="AL421" i="3"/>
  <c r="H421" i="3"/>
  <c r="AB421" i="3"/>
  <c r="AM421" i="3"/>
  <c r="I421" i="3" a="1"/>
  <c r="I421" i="3" s="1"/>
  <c r="R421" i="3"/>
  <c r="AC421" i="3"/>
  <c r="AN421" i="3"/>
  <c r="J421" i="3"/>
  <c r="S421" i="3" a="1"/>
  <c r="S421" i="3" s="1"/>
  <c r="AO421" i="3"/>
  <c r="K421" i="3"/>
  <c r="AP421" i="3" a="1"/>
  <c r="AP421" i="3" s="1"/>
  <c r="L421" i="3"/>
  <c r="T421" i="3"/>
  <c r="AQ421" i="3"/>
  <c r="M421" i="3" a="1"/>
  <c r="M421" i="3" s="1"/>
  <c r="U421" i="3"/>
  <c r="AF421" i="3"/>
  <c r="AR421" i="3"/>
  <c r="V421" i="3" a="1"/>
  <c r="V421" i="3" s="1"/>
  <c r="AG421" i="3"/>
  <c r="AS421" i="3"/>
  <c r="J402" i="3"/>
  <c r="T402" i="3"/>
  <c r="AO402" i="3"/>
  <c r="K402" i="3"/>
  <c r="U402" i="3"/>
  <c r="AP402" i="3" a="1"/>
  <c r="AP402" i="3" s="1"/>
  <c r="M402" i="3" a="1"/>
  <c r="M402" i="3" s="1"/>
  <c r="AF402" i="3"/>
  <c r="AQ402" i="3"/>
  <c r="W402" i="3"/>
  <c r="AG402" i="3"/>
  <c r="AR402" i="3"/>
  <c r="N402" i="3"/>
  <c r="X402" i="3" a="1"/>
  <c r="X402" i="3" s="1"/>
  <c r="AH402" i="3"/>
  <c r="AS402" i="3"/>
  <c r="O402" i="3" a="1"/>
  <c r="O402" i="3" s="1"/>
  <c r="Y402" i="3"/>
  <c r="AI402" i="3"/>
  <c r="AT402" i="3"/>
  <c r="P402" i="3"/>
  <c r="Z402" i="3" a="1"/>
  <c r="Z402" i="3" s="1"/>
  <c r="AJ402" i="3"/>
  <c r="AU402" i="3"/>
  <c r="F402" i="3"/>
  <c r="Q402" i="3" a="1"/>
  <c r="Q402" i="3" s="1"/>
  <c r="AK402" i="3"/>
  <c r="G402" i="3" a="1"/>
  <c r="G402" i="3" s="1"/>
  <c r="AA402" i="3"/>
  <c r="AL402" i="3"/>
  <c r="H402" i="3"/>
  <c r="R402" i="3"/>
  <c r="AB402" i="3"/>
  <c r="AM402" i="3"/>
  <c r="I402" i="3" a="1"/>
  <c r="I402" i="3" s="1"/>
  <c r="S402" i="3" a="1"/>
  <c r="S402" i="3" s="1"/>
  <c r="AC402" i="3"/>
  <c r="AN402" i="3"/>
  <c r="L402" i="3"/>
  <c r="V402" i="3" a="1"/>
  <c r="V402" i="3" s="1"/>
  <c r="G382" i="3" a="1"/>
  <c r="G382" i="3" s="1"/>
  <c r="P382" i="3"/>
  <c r="AI382" i="3"/>
  <c r="AT382" i="3"/>
  <c r="Q382" i="3" a="1"/>
  <c r="Q382" i="3" s="1"/>
  <c r="Y382" i="3"/>
  <c r="AJ382" i="3"/>
  <c r="AU382" i="3"/>
  <c r="H382" i="3"/>
  <c r="Z382" i="3" a="1"/>
  <c r="Z382" i="3" s="1"/>
  <c r="AK382" i="3"/>
  <c r="I382" i="3" a="1"/>
  <c r="I382" i="3" s="1"/>
  <c r="R382" i="3"/>
  <c r="AA382" i="3"/>
  <c r="AL382" i="3"/>
  <c r="J382" i="3"/>
  <c r="S382" i="3" a="1"/>
  <c r="S382" i="3" s="1"/>
  <c r="AB382" i="3"/>
  <c r="AM382" i="3"/>
  <c r="K382" i="3"/>
  <c r="AC382" i="3"/>
  <c r="AN382" i="3"/>
  <c r="L382" i="3"/>
  <c r="T382" i="3"/>
  <c r="AO382" i="3"/>
  <c r="N382" i="3"/>
  <c r="AF382" i="3"/>
  <c r="AQ382" i="3"/>
  <c r="F382" i="3"/>
  <c r="X382" i="3" a="1"/>
  <c r="X382" i="3" s="1"/>
  <c r="AH382" i="3"/>
  <c r="AS382" i="3"/>
  <c r="V382" i="3" a="1"/>
  <c r="V382" i="3" s="1"/>
  <c r="W382" i="3"/>
  <c r="AG382" i="3"/>
  <c r="AP382" i="3" a="1"/>
  <c r="AP382" i="3" s="1"/>
  <c r="AR382" i="3"/>
  <c r="M382" i="3" a="1"/>
  <c r="M382" i="3" s="1"/>
  <c r="O382" i="3" a="1"/>
  <c r="O382" i="3" s="1"/>
  <c r="U382" i="3"/>
  <c r="N367" i="3"/>
  <c r="X367" i="3" a="1"/>
  <c r="X367" i="3" s="1"/>
  <c r="AG367" i="3"/>
  <c r="AS367" i="3"/>
  <c r="F367" i="3"/>
  <c r="O367" i="3" a="1"/>
  <c r="O367" i="3" s="1"/>
  <c r="AH367" i="3"/>
  <c r="AT367" i="3"/>
  <c r="G367" i="3" a="1"/>
  <c r="G367" i="3" s="1"/>
  <c r="P367" i="3"/>
  <c r="Y367" i="3"/>
  <c r="AI367" i="3"/>
  <c r="AU367" i="3"/>
  <c r="Q367" i="3" a="1"/>
  <c r="Q367" i="3" s="1"/>
  <c r="Z367" i="3" a="1"/>
  <c r="Z367" i="3" s="1"/>
  <c r="AJ367" i="3"/>
  <c r="H367" i="3"/>
  <c r="AK367" i="3"/>
  <c r="I367" i="3" a="1"/>
  <c r="I367" i="3" s="1"/>
  <c r="R367" i="3"/>
  <c r="AA367" i="3"/>
  <c r="AL367" i="3"/>
  <c r="S367" i="3" a="1"/>
  <c r="S367" i="3" s="1"/>
  <c r="AB367" i="3"/>
  <c r="AM367" i="3"/>
  <c r="J367" i="3"/>
  <c r="AC367" i="3"/>
  <c r="AN367" i="3"/>
  <c r="K367" i="3"/>
  <c r="T367" i="3"/>
  <c r="AO367" i="3"/>
  <c r="L367" i="3"/>
  <c r="U367" i="3"/>
  <c r="AP367" i="3" a="1"/>
  <c r="AP367" i="3" s="1"/>
  <c r="M367" i="3" a="1"/>
  <c r="M367" i="3" s="1"/>
  <c r="V367" i="3" a="1"/>
  <c r="V367" i="3" s="1"/>
  <c r="AQ367" i="3"/>
  <c r="W367" i="3"/>
  <c r="AF367" i="3"/>
  <c r="AR367" i="3"/>
  <c r="G361" i="3" a="1"/>
  <c r="G361" i="3" s="1"/>
  <c r="H361" i="3"/>
  <c r="M361" i="3" a="1"/>
  <c r="M361" i="3" s="1"/>
  <c r="J361" i="3"/>
  <c r="T361" i="3"/>
  <c r="AP361" i="3" a="1"/>
  <c r="AP361" i="3" s="1"/>
  <c r="K361" i="3"/>
  <c r="U361" i="3"/>
  <c r="L361" i="3"/>
  <c r="V361" i="3" a="1"/>
  <c r="V361" i="3" s="1"/>
  <c r="AF361" i="3"/>
  <c r="AQ361" i="3"/>
  <c r="AG361" i="3"/>
  <c r="AR361" i="3"/>
  <c r="N361" i="3"/>
  <c r="W361" i="3"/>
  <c r="AH361" i="3"/>
  <c r="AS361" i="3"/>
  <c r="O361" i="3" a="1"/>
  <c r="O361" i="3" s="1"/>
  <c r="X361" i="3" a="1"/>
  <c r="X361" i="3" s="1"/>
  <c r="AI361" i="3"/>
  <c r="AT361" i="3"/>
  <c r="Y361" i="3"/>
  <c r="AJ361" i="3"/>
  <c r="AU361" i="3"/>
  <c r="P361" i="3"/>
  <c r="Z361" i="3" a="1"/>
  <c r="Z361" i="3" s="1"/>
  <c r="AK361" i="3"/>
  <c r="Q361" i="3" a="1"/>
  <c r="Q361" i="3" s="1"/>
  <c r="AA361" i="3"/>
  <c r="AL361" i="3"/>
  <c r="AB361" i="3"/>
  <c r="AM361" i="3"/>
  <c r="F361" i="3"/>
  <c r="R361" i="3"/>
  <c r="AC361" i="3"/>
  <c r="AN361" i="3"/>
  <c r="I361" i="3" a="1"/>
  <c r="I361" i="3" s="1"/>
  <c r="S361" i="3" a="1"/>
  <c r="S361" i="3" s="1"/>
  <c r="AO361" i="3"/>
  <c r="G284" i="3" a="1"/>
  <c r="G284" i="3" s="1"/>
  <c r="Q284" i="3" a="1"/>
  <c r="Q284" i="3" s="1"/>
  <c r="Z284" i="3" a="1"/>
  <c r="Z284" i="3" s="1"/>
  <c r="AK284" i="3"/>
  <c r="H284" i="3"/>
  <c r="AL284" i="3"/>
  <c r="I284" i="3" a="1"/>
  <c r="I284" i="3" s="1"/>
  <c r="R284" i="3"/>
  <c r="AA284" i="3"/>
  <c r="AM284" i="3"/>
  <c r="S284" i="3" a="1"/>
  <c r="S284" i="3" s="1"/>
  <c r="AB284" i="3"/>
  <c r="AN284" i="3"/>
  <c r="J284" i="3"/>
  <c r="AC284" i="3"/>
  <c r="AO284" i="3"/>
  <c r="K284" i="3"/>
  <c r="T284" i="3"/>
  <c r="AP284" i="3" a="1"/>
  <c r="AP284" i="3" s="1"/>
  <c r="L284" i="3"/>
  <c r="U284" i="3"/>
  <c r="M284" i="3" a="1"/>
  <c r="M284" i="3" s="1"/>
  <c r="V284" i="3" a="1"/>
  <c r="V284" i="3" s="1"/>
  <c r="AF284" i="3"/>
  <c r="AQ284" i="3"/>
  <c r="N284" i="3"/>
  <c r="AG284" i="3"/>
  <c r="AR284" i="3"/>
  <c r="O284" i="3" a="1"/>
  <c r="O284" i="3" s="1"/>
  <c r="W284" i="3"/>
  <c r="AH284" i="3"/>
  <c r="AS284" i="3"/>
  <c r="X284" i="3" a="1"/>
  <c r="X284" i="3" s="1"/>
  <c r="AI284" i="3"/>
  <c r="AT284" i="3"/>
  <c r="F284" i="3"/>
  <c r="P284" i="3"/>
  <c r="Y284" i="3"/>
  <c r="AJ284" i="3"/>
  <c r="AU284" i="3"/>
  <c r="H270" i="3"/>
  <c r="R270" i="3"/>
  <c r="AA270" i="3"/>
  <c r="AL270" i="3"/>
  <c r="I270" i="3" a="1"/>
  <c r="I270" i="3" s="1"/>
  <c r="S270" i="3" a="1"/>
  <c r="S270" i="3" s="1"/>
  <c r="AB270" i="3"/>
  <c r="AM270" i="3"/>
  <c r="T270" i="3"/>
  <c r="AC270" i="3"/>
  <c r="AN270" i="3"/>
  <c r="J270" i="3"/>
  <c r="U270" i="3"/>
  <c r="AO270" i="3"/>
  <c r="K270" i="3"/>
  <c r="V270" i="3" a="1"/>
  <c r="V270" i="3" s="1"/>
  <c r="AP270" i="3" a="1"/>
  <c r="AP270" i="3" s="1"/>
  <c r="L270" i="3"/>
  <c r="M270" i="3" a="1"/>
  <c r="M270" i="3" s="1"/>
  <c r="W270" i="3"/>
  <c r="AF270" i="3"/>
  <c r="AQ270" i="3"/>
  <c r="X270" i="3" a="1"/>
  <c r="X270" i="3" s="1"/>
  <c r="AG270" i="3"/>
  <c r="AR270" i="3"/>
  <c r="N270" i="3"/>
  <c r="AH270" i="3"/>
  <c r="AS270" i="3"/>
  <c r="F270" i="3"/>
  <c r="O270" i="3" a="1"/>
  <c r="O270" i="3" s="1"/>
  <c r="Y270" i="3"/>
  <c r="AI270" i="3"/>
  <c r="AT270" i="3"/>
  <c r="G270" i="3" a="1"/>
  <c r="G270" i="3" s="1"/>
  <c r="P270" i="3"/>
  <c r="Z270" i="3" a="1"/>
  <c r="Z270" i="3" s="1"/>
  <c r="AJ270" i="3"/>
  <c r="AU270" i="3"/>
  <c r="Q270" i="3" a="1"/>
  <c r="Q270" i="3" s="1"/>
  <c r="AK270" i="3"/>
  <c r="N243" i="3"/>
  <c r="AH243" i="3"/>
  <c r="AT243" i="3"/>
  <c r="F243" i="3"/>
  <c r="O243" i="3" a="1"/>
  <c r="O243" i="3" s="1"/>
  <c r="Y243" i="3"/>
  <c r="AI243" i="3"/>
  <c r="AU243" i="3"/>
  <c r="G243" i="3" a="1"/>
  <c r="G243" i="3" s="1"/>
  <c r="Z243" i="3" a="1"/>
  <c r="Z243" i="3" s="1"/>
  <c r="AJ243" i="3"/>
  <c r="P243" i="3"/>
  <c r="AK243" i="3"/>
  <c r="H243" i="3"/>
  <c r="Q243" i="3" a="1"/>
  <c r="Q243" i="3" s="1"/>
  <c r="AA243" i="3"/>
  <c r="AL243" i="3"/>
  <c r="I243" i="3" a="1"/>
  <c r="I243" i="3" s="1"/>
  <c r="R243" i="3"/>
  <c r="AB243" i="3"/>
  <c r="AM243" i="3"/>
  <c r="S243" i="3" a="1"/>
  <c r="S243" i="3" s="1"/>
  <c r="AC243" i="3"/>
  <c r="AN243" i="3"/>
  <c r="J243" i="3"/>
  <c r="T243" i="3"/>
  <c r="AO243" i="3"/>
  <c r="K243" i="3"/>
  <c r="U243" i="3"/>
  <c r="AP243" i="3" a="1"/>
  <c r="AP243" i="3" s="1"/>
  <c r="L243" i="3"/>
  <c r="V243" i="3" a="1"/>
  <c r="V243" i="3" s="1"/>
  <c r="AQ243" i="3"/>
  <c r="M243" i="3" a="1"/>
  <c r="M243" i="3" s="1"/>
  <c r="W243" i="3"/>
  <c r="AF243" i="3"/>
  <c r="AR243" i="3"/>
  <c r="X243" i="3" a="1"/>
  <c r="X243" i="3" s="1"/>
  <c r="AG243" i="3"/>
  <c r="AS243" i="3"/>
  <c r="X227" i="3" a="1"/>
  <c r="X227" i="3" s="1"/>
  <c r="AH227" i="3"/>
  <c r="AT227" i="3"/>
  <c r="N227" i="3"/>
  <c r="AI227" i="3"/>
  <c r="AU227" i="3"/>
  <c r="O227" i="3" a="1"/>
  <c r="O227" i="3" s="1"/>
  <c r="Y227" i="3"/>
  <c r="AJ227" i="3"/>
  <c r="F227" i="3"/>
  <c r="P227" i="3"/>
  <c r="Z227" i="3" a="1"/>
  <c r="Z227" i="3" s="1"/>
  <c r="AK227" i="3"/>
  <c r="G227" i="3" a="1"/>
  <c r="G227" i="3" s="1"/>
  <c r="Q227" i="3" a="1"/>
  <c r="Q227" i="3" s="1"/>
  <c r="AA227" i="3"/>
  <c r="AL227" i="3"/>
  <c r="AB227" i="3"/>
  <c r="AM227" i="3"/>
  <c r="H227" i="3"/>
  <c r="R227" i="3"/>
  <c r="AC227" i="3"/>
  <c r="AN227" i="3"/>
  <c r="I227" i="3" a="1"/>
  <c r="I227" i="3" s="1"/>
  <c r="S227" i="3" a="1"/>
  <c r="S227" i="3" s="1"/>
  <c r="AO227" i="3"/>
  <c r="J227" i="3"/>
  <c r="T227" i="3"/>
  <c r="AP227" i="3" a="1"/>
  <c r="AP227" i="3" s="1"/>
  <c r="K227" i="3"/>
  <c r="U227" i="3"/>
  <c r="AQ227" i="3"/>
  <c r="L227" i="3"/>
  <c r="V227" i="3" a="1"/>
  <c r="V227" i="3" s="1"/>
  <c r="AF227" i="3"/>
  <c r="AR227" i="3"/>
  <c r="M227" i="3" a="1"/>
  <c r="M227" i="3" s="1"/>
  <c r="W227" i="3"/>
  <c r="AG227" i="3"/>
  <c r="AS227" i="3"/>
  <c r="M173" i="2"/>
  <c r="M168" i="2"/>
  <c r="AI7" i="3" s="1"/>
  <c r="N160" i="2"/>
  <c r="L145" i="2"/>
  <c r="N138" i="2"/>
  <c r="M131" i="2"/>
  <c r="L123" i="2"/>
  <c r="M165" i="2"/>
  <c r="O109" i="2"/>
  <c r="O101" i="2"/>
  <c r="L85" i="2"/>
  <c r="N78" i="2"/>
  <c r="M70" i="2"/>
  <c r="O62" i="2"/>
  <c r="O55" i="2"/>
  <c r="O47" i="2"/>
  <c r="O40" i="2"/>
  <c r="L28" i="2"/>
  <c r="M21" i="2"/>
  <c r="M14" i="2"/>
  <c r="O7" i="2"/>
  <c r="AX36" i="3"/>
  <c r="AM36" i="3"/>
  <c r="AA36" i="3"/>
  <c r="Q36" i="3" a="1"/>
  <c r="Q36" i="3" s="1"/>
  <c r="G36" i="3" a="1"/>
  <c r="G36" i="3" s="1"/>
  <c r="AN35" i="3"/>
  <c r="AC35" i="3"/>
  <c r="S35" i="3" a="1"/>
  <c r="S35" i="3" s="1"/>
  <c r="J35" i="3"/>
  <c r="AR34" i="3"/>
  <c r="AF34" i="3"/>
  <c r="U34" i="3"/>
  <c r="J34" i="3"/>
  <c r="AR33" i="3"/>
  <c r="AG33" i="3"/>
  <c r="L33" i="3"/>
  <c r="AT32" i="3"/>
  <c r="AH32" i="3"/>
  <c r="W32" i="3"/>
  <c r="N32" i="3"/>
  <c r="AV31" i="3"/>
  <c r="AJ31" i="3"/>
  <c r="Y31" i="3"/>
  <c r="O31" i="3" a="1"/>
  <c r="O31" i="3" s="1"/>
  <c r="AL30" i="3"/>
  <c r="P30" i="3"/>
  <c r="F30" i="3"/>
  <c r="AM29" i="3"/>
  <c r="AA29" i="3"/>
  <c r="H29" i="3"/>
  <c r="AO28" i="3"/>
  <c r="AC28" i="3"/>
  <c r="R28" i="3"/>
  <c r="I28" i="3" a="1"/>
  <c r="I28" i="3" s="1"/>
  <c r="U27" i="3"/>
  <c r="J27" i="3"/>
  <c r="V25" i="3" a="1"/>
  <c r="V25" i="3" s="1"/>
  <c r="AN17" i="3"/>
  <c r="AX16" i="3"/>
  <c r="AN6" i="3"/>
  <c r="AI4" i="3"/>
  <c r="AP69" i="3" a="1"/>
  <c r="AP69" i="3" s="1"/>
  <c r="AQ68" i="3"/>
  <c r="AF68" i="3"/>
  <c r="L68" i="3"/>
  <c r="AU67" i="3"/>
  <c r="AJ67" i="3"/>
  <c r="Z67" i="3" a="1"/>
  <c r="Z67" i="3" s="1"/>
  <c r="Q67" i="3" a="1"/>
  <c r="Q67" i="3" s="1"/>
  <c r="H67" i="3"/>
  <c r="AO66" i="3"/>
  <c r="AC66" i="3"/>
  <c r="S66" i="3" a="1"/>
  <c r="S66" i="3" s="1"/>
  <c r="I66" i="3" a="1"/>
  <c r="I66" i="3" s="1"/>
  <c r="V65" i="3" a="1"/>
  <c r="V65" i="3" s="1"/>
  <c r="L65" i="3"/>
  <c r="AU64" i="3"/>
  <c r="AJ64" i="3"/>
  <c r="Z64" i="3" a="1"/>
  <c r="Z64" i="3" s="1"/>
  <c r="Q64" i="3" a="1"/>
  <c r="Q64" i="3" s="1"/>
  <c r="H64" i="3"/>
  <c r="AO63" i="3"/>
  <c r="AC63" i="3"/>
  <c r="J63" i="3"/>
  <c r="AS62" i="3"/>
  <c r="AH62" i="3"/>
  <c r="O62" i="3" a="1"/>
  <c r="O62" i="3" s="1"/>
  <c r="F62" i="3"/>
  <c r="AN61" i="3"/>
  <c r="AC61" i="3"/>
  <c r="T61" i="3"/>
  <c r="K61" i="3"/>
  <c r="AT60" i="3"/>
  <c r="AH60" i="3"/>
  <c r="O60" i="3" a="1"/>
  <c r="O60" i="3" s="1"/>
  <c r="F60" i="3"/>
  <c r="AN59" i="3"/>
  <c r="AC59" i="3"/>
  <c r="T59" i="3"/>
  <c r="J59" i="3"/>
  <c r="AS58" i="3"/>
  <c r="AH58" i="3"/>
  <c r="F58" i="3"/>
  <c r="AM57" i="3"/>
  <c r="AB57" i="3"/>
  <c r="S57" i="3" a="1"/>
  <c r="S57" i="3" s="1"/>
  <c r="AR56" i="3"/>
  <c r="AG56" i="3"/>
  <c r="X56" i="3" a="1"/>
  <c r="X56" i="3" s="1"/>
  <c r="I56" i="3" a="1"/>
  <c r="I56" i="3" s="1"/>
  <c r="Q55" i="3" a="1"/>
  <c r="Q55" i="3" s="1"/>
  <c r="V50" i="3" a="1"/>
  <c r="V50" i="3" s="1"/>
  <c r="AI47" i="3"/>
  <c r="AX44" i="3"/>
  <c r="P42" i="3"/>
  <c r="AB39" i="3"/>
  <c r="AO102" i="3"/>
  <c r="L97" i="3"/>
  <c r="Y91" i="3"/>
  <c r="AL85" i="3"/>
  <c r="F80" i="3"/>
  <c r="L77" i="3"/>
  <c r="R74" i="3"/>
  <c r="Z71" i="3" a="1"/>
  <c r="Z71" i="3" s="1"/>
  <c r="AJ134" i="3"/>
  <c r="AQ131" i="3"/>
  <c r="P126" i="3"/>
  <c r="Z123" i="3" a="1"/>
  <c r="Z123" i="3" s="1"/>
  <c r="AJ120" i="3"/>
  <c r="L115" i="3"/>
  <c r="AB109" i="3"/>
  <c r="C659" i="3" a="1"/>
  <c r="C659" i="3" s="1"/>
  <c r="L659" i="3"/>
  <c r="T659" i="3"/>
  <c r="AC659" i="3"/>
  <c r="AN659" i="3"/>
  <c r="M659" i="3" a="1"/>
  <c r="M659" i="3" s="1"/>
  <c r="V659" i="3" a="1"/>
  <c r="V659" i="3" s="1"/>
  <c r="AP659" i="3" a="1"/>
  <c r="AP659" i="3" s="1"/>
  <c r="N659" i="3"/>
  <c r="F659" i="3"/>
  <c r="O659" i="3" a="1"/>
  <c r="O659" i="3" s="1"/>
  <c r="G659" i="3" a="1"/>
  <c r="G659" i="3" s="1"/>
  <c r="X659" i="3" a="1"/>
  <c r="X659" i="3" s="1"/>
  <c r="AG659" i="3"/>
  <c r="AR659" i="3"/>
  <c r="R659" i="3"/>
  <c r="K659" i="3"/>
  <c r="AB659" i="3"/>
  <c r="AM659" i="3"/>
  <c r="J659" i="3"/>
  <c r="P659" i="3"/>
  <c r="AF659" i="3"/>
  <c r="Q659" i="3" a="1"/>
  <c r="Q659" i="3" s="1"/>
  <c r="AH659" i="3"/>
  <c r="AI659" i="3"/>
  <c r="S659" i="3" a="1"/>
  <c r="S659" i="3" s="1"/>
  <c r="AJ659" i="3"/>
  <c r="U659" i="3"/>
  <c r="AK659" i="3"/>
  <c r="W659" i="3"/>
  <c r="AL659" i="3"/>
  <c r="AO659" i="3"/>
  <c r="Y659" i="3"/>
  <c r="AQ659" i="3"/>
  <c r="Z659" i="3" a="1"/>
  <c r="Z659" i="3" s="1"/>
  <c r="AS659" i="3"/>
  <c r="I659" i="3" a="1"/>
  <c r="I659" i="3" s="1"/>
  <c r="AA659" i="3"/>
  <c r="AU659" i="3"/>
  <c r="H659" i="3"/>
  <c r="AT659" i="3"/>
  <c r="J615" i="3"/>
  <c r="S615" i="3" a="1"/>
  <c r="S615" i="3" s="1"/>
  <c r="AA615" i="3"/>
  <c r="AL615" i="3"/>
  <c r="K615" i="3"/>
  <c r="AB615" i="3"/>
  <c r="AM615" i="3"/>
  <c r="L615" i="3"/>
  <c r="T615" i="3"/>
  <c r="AC615" i="3"/>
  <c r="AN615" i="3"/>
  <c r="M615" i="3" a="1"/>
  <c r="M615" i="3" s="1"/>
  <c r="U615" i="3"/>
  <c r="AO615" i="3"/>
  <c r="V615" i="3" a="1"/>
  <c r="V615" i="3" s="1"/>
  <c r="AP615" i="3" a="1"/>
  <c r="AP615" i="3" s="1"/>
  <c r="N615" i="3"/>
  <c r="F615" i="3"/>
  <c r="O615" i="3" a="1"/>
  <c r="O615" i="3" s="1"/>
  <c r="W615" i="3"/>
  <c r="AF615" i="3"/>
  <c r="AQ615" i="3"/>
  <c r="G615" i="3" a="1"/>
  <c r="G615" i="3" s="1"/>
  <c r="X615" i="3" a="1"/>
  <c r="X615" i="3" s="1"/>
  <c r="AG615" i="3"/>
  <c r="AR615" i="3"/>
  <c r="P615" i="3"/>
  <c r="AH615" i="3"/>
  <c r="AS615" i="3"/>
  <c r="H615" i="3"/>
  <c r="Q615" i="3" a="1"/>
  <c r="Q615" i="3" s="1"/>
  <c r="Y615" i="3"/>
  <c r="AI615" i="3"/>
  <c r="AT615" i="3"/>
  <c r="R615" i="3"/>
  <c r="Z615" i="3" a="1"/>
  <c r="Z615" i="3" s="1"/>
  <c r="AJ615" i="3"/>
  <c r="AK615" i="3"/>
  <c r="AU615" i="3"/>
  <c r="I615" i="3" a="1"/>
  <c r="I615" i="3" s="1"/>
  <c r="N450" i="3"/>
  <c r="X450" i="3" a="1"/>
  <c r="X450" i="3" s="1"/>
  <c r="AH450" i="3"/>
  <c r="AT450" i="3"/>
  <c r="O450" i="3" a="1"/>
  <c r="O450" i="3" s="1"/>
  <c r="AI450" i="3"/>
  <c r="AU450" i="3"/>
  <c r="F450" i="3"/>
  <c r="Y450" i="3"/>
  <c r="AJ450" i="3"/>
  <c r="G450" i="3" a="1"/>
  <c r="G450" i="3" s="1"/>
  <c r="P450" i="3"/>
  <c r="Z450" i="3" a="1"/>
  <c r="Z450" i="3" s="1"/>
  <c r="AK450" i="3"/>
  <c r="Q450" i="3" a="1"/>
  <c r="Q450" i="3" s="1"/>
  <c r="AL450" i="3"/>
  <c r="H450" i="3"/>
  <c r="R450" i="3"/>
  <c r="AA450" i="3"/>
  <c r="AM450" i="3"/>
  <c r="I450" i="3" a="1"/>
  <c r="I450" i="3" s="1"/>
  <c r="S450" i="3" a="1"/>
  <c r="S450" i="3" s="1"/>
  <c r="AB450" i="3"/>
  <c r="AN450" i="3"/>
  <c r="AC450" i="3"/>
  <c r="AO450" i="3"/>
  <c r="J450" i="3"/>
  <c r="T450" i="3"/>
  <c r="AP450" i="3" a="1"/>
  <c r="AP450" i="3" s="1"/>
  <c r="K450" i="3"/>
  <c r="U450" i="3"/>
  <c r="AQ450" i="3"/>
  <c r="L450" i="3"/>
  <c r="V450" i="3" a="1"/>
  <c r="V450" i="3" s="1"/>
  <c r="AF450" i="3"/>
  <c r="AR450" i="3"/>
  <c r="M450" i="3" a="1"/>
  <c r="M450" i="3" s="1"/>
  <c r="W450" i="3"/>
  <c r="AG450" i="3"/>
  <c r="AS450" i="3"/>
  <c r="D406" i="3" a="1"/>
  <c r="D406" i="3" s="1"/>
  <c r="I406" i="3" a="1"/>
  <c r="I406" i="3" s="1"/>
  <c r="R406" i="3"/>
  <c r="AC406" i="3"/>
  <c r="AN406" i="3"/>
  <c r="J406" i="3"/>
  <c r="S406" i="3" a="1"/>
  <c r="S406" i="3" s="1"/>
  <c r="AO406" i="3"/>
  <c r="L406" i="3"/>
  <c r="T406" i="3"/>
  <c r="AQ406" i="3"/>
  <c r="M406" i="3" a="1"/>
  <c r="M406" i="3" s="1"/>
  <c r="U406" i="3"/>
  <c r="AF406" i="3"/>
  <c r="AR406" i="3"/>
  <c r="V406" i="3" a="1"/>
  <c r="V406" i="3" s="1"/>
  <c r="AG406" i="3"/>
  <c r="AS406" i="3"/>
  <c r="N406" i="3"/>
  <c r="W406" i="3"/>
  <c r="AH406" i="3"/>
  <c r="AT406" i="3"/>
  <c r="O406" i="3" a="1"/>
  <c r="O406" i="3" s="1"/>
  <c r="X406" i="3" a="1"/>
  <c r="X406" i="3" s="1"/>
  <c r="AI406" i="3"/>
  <c r="AU406" i="3"/>
  <c r="Y406" i="3"/>
  <c r="AJ406" i="3"/>
  <c r="F406" i="3"/>
  <c r="P406" i="3"/>
  <c r="Z406" i="3" a="1"/>
  <c r="Z406" i="3" s="1"/>
  <c r="AK406" i="3"/>
  <c r="G406" i="3" a="1"/>
  <c r="G406" i="3" s="1"/>
  <c r="Q406" i="3" a="1"/>
  <c r="Q406" i="3" s="1"/>
  <c r="AA406" i="3"/>
  <c r="AL406" i="3"/>
  <c r="H406" i="3"/>
  <c r="AB406" i="3"/>
  <c r="AM406" i="3"/>
  <c r="K406" i="3"/>
  <c r="AP406" i="3" a="1"/>
  <c r="AP406" i="3" s="1"/>
  <c r="C366" i="3" a="1"/>
  <c r="C366" i="3" s="1"/>
  <c r="L366" i="3"/>
  <c r="W366" i="3"/>
  <c r="AF366" i="3"/>
  <c r="AR366" i="3"/>
  <c r="M366" i="3" a="1"/>
  <c r="M366" i="3" s="1"/>
  <c r="X366" i="3" a="1"/>
  <c r="X366" i="3" s="1"/>
  <c r="AG366" i="3"/>
  <c r="AS366" i="3"/>
  <c r="AH366" i="3"/>
  <c r="AT366" i="3"/>
  <c r="N366" i="3"/>
  <c r="Y366" i="3"/>
  <c r="AI366" i="3"/>
  <c r="AU366" i="3"/>
  <c r="F366" i="3"/>
  <c r="O366" i="3" a="1"/>
  <c r="O366" i="3" s="1"/>
  <c r="Z366" i="3" a="1"/>
  <c r="Z366" i="3" s="1"/>
  <c r="AJ366" i="3"/>
  <c r="G366" i="3" a="1"/>
  <c r="G366" i="3" s="1"/>
  <c r="P366" i="3"/>
  <c r="AK366" i="3"/>
  <c r="Q366" i="3" a="1"/>
  <c r="Q366" i="3" s="1"/>
  <c r="AA366" i="3"/>
  <c r="AL366" i="3"/>
  <c r="H366" i="3"/>
  <c r="R366" i="3"/>
  <c r="AB366" i="3"/>
  <c r="AM366" i="3"/>
  <c r="I366" i="3" a="1"/>
  <c r="I366" i="3" s="1"/>
  <c r="S366" i="3" a="1"/>
  <c r="S366" i="3" s="1"/>
  <c r="AC366" i="3"/>
  <c r="AN366" i="3"/>
  <c r="T366" i="3"/>
  <c r="AO366" i="3"/>
  <c r="J366" i="3"/>
  <c r="U366" i="3"/>
  <c r="AP366" i="3" a="1"/>
  <c r="AP366" i="3" s="1"/>
  <c r="K366" i="3"/>
  <c r="V366" i="3" a="1"/>
  <c r="V366" i="3" s="1"/>
  <c r="AQ366" i="3"/>
  <c r="M323" i="3" a="1"/>
  <c r="M323" i="3" s="1"/>
  <c r="V323" i="3" a="1"/>
  <c r="V323" i="3" s="1"/>
  <c r="N323" i="3"/>
  <c r="AF323" i="3"/>
  <c r="AQ323" i="3"/>
  <c r="O323" i="3" a="1"/>
  <c r="O323" i="3" s="1"/>
  <c r="W323" i="3"/>
  <c r="AG323" i="3"/>
  <c r="AR323" i="3"/>
  <c r="F323" i="3"/>
  <c r="X323" i="3" a="1"/>
  <c r="X323" i="3" s="1"/>
  <c r="AH323" i="3"/>
  <c r="AS323" i="3"/>
  <c r="G323" i="3" a="1"/>
  <c r="G323" i="3" s="1"/>
  <c r="P323" i="3"/>
  <c r="AI323" i="3"/>
  <c r="AT323" i="3"/>
  <c r="Q323" i="3" a="1"/>
  <c r="Q323" i="3" s="1"/>
  <c r="Y323" i="3"/>
  <c r="AJ323" i="3"/>
  <c r="AU323" i="3"/>
  <c r="H323" i="3"/>
  <c r="Z323" i="3" a="1"/>
  <c r="Z323" i="3" s="1"/>
  <c r="AK323" i="3"/>
  <c r="I323" i="3" a="1"/>
  <c r="I323" i="3" s="1"/>
  <c r="R323" i="3"/>
  <c r="AL323" i="3"/>
  <c r="S323" i="3" a="1"/>
  <c r="S323" i="3" s="1"/>
  <c r="AA323" i="3"/>
  <c r="AM323" i="3"/>
  <c r="J323" i="3"/>
  <c r="AB323" i="3"/>
  <c r="AN323" i="3"/>
  <c r="K323" i="3"/>
  <c r="T323" i="3"/>
  <c r="AC323" i="3"/>
  <c r="AO323" i="3"/>
  <c r="L323" i="3"/>
  <c r="U323" i="3"/>
  <c r="AP323" i="3" a="1"/>
  <c r="AP323" i="3" s="1"/>
  <c r="H53" i="3"/>
  <c r="Q53" i="3" a="1"/>
  <c r="Q53" i="3" s="1"/>
  <c r="AK53" i="3"/>
  <c r="AV53" i="3"/>
  <c r="I53" i="3" a="1"/>
  <c r="I53" i="3" s="1"/>
  <c r="R53" i="3"/>
  <c r="AA53" i="3"/>
  <c r="AL53" i="3"/>
  <c r="S53" i="3" a="1"/>
  <c r="S53" i="3" s="1"/>
  <c r="AB53" i="3"/>
  <c r="AM53" i="3"/>
  <c r="AX53" i="3"/>
  <c r="J53" i="3"/>
  <c r="T53" i="3"/>
  <c r="AC53" i="3"/>
  <c r="AN53" i="3"/>
  <c r="K53" i="3"/>
  <c r="U53" i="3"/>
  <c r="AO53" i="3"/>
  <c r="L53" i="3"/>
  <c r="V53" i="3" a="1"/>
  <c r="V53" i="3" s="1"/>
  <c r="AP53" i="3" a="1"/>
  <c r="AP53" i="3" s="1"/>
  <c r="M53" i="3" a="1"/>
  <c r="M53" i="3" s="1"/>
  <c r="W53" i="3"/>
  <c r="AF53" i="3"/>
  <c r="AQ53" i="3"/>
  <c r="N53" i="3"/>
  <c r="X53" i="3" a="1"/>
  <c r="X53" i="3" s="1"/>
  <c r="AG53" i="3"/>
  <c r="AR53" i="3"/>
  <c r="F53" i="3"/>
  <c r="O53" i="3" a="1"/>
  <c r="O53" i="3" s="1"/>
  <c r="AH53" i="3"/>
  <c r="AS53" i="3"/>
  <c r="G53" i="3" a="1"/>
  <c r="G53" i="3" s="1"/>
  <c r="Y53" i="3"/>
  <c r="AI53" i="3"/>
  <c r="AT53" i="3"/>
  <c r="M101" i="3" a="1"/>
  <c r="M101" i="3" s="1"/>
  <c r="W101" i="3"/>
  <c r="AG101" i="3"/>
  <c r="AS101" i="3"/>
  <c r="X101" i="3" a="1"/>
  <c r="X101" i="3" s="1"/>
  <c r="AH101" i="3"/>
  <c r="AT101" i="3"/>
  <c r="N101" i="3"/>
  <c r="AI101" i="3"/>
  <c r="AU101" i="3"/>
  <c r="O101" i="3" a="1"/>
  <c r="O101" i="3" s="1"/>
  <c r="Y101" i="3"/>
  <c r="AJ101" i="3"/>
  <c r="AV101" i="3"/>
  <c r="F101" i="3"/>
  <c r="P101" i="3"/>
  <c r="Z101" i="3" a="1"/>
  <c r="Z101" i="3" s="1"/>
  <c r="AK101" i="3"/>
  <c r="G101" i="3" a="1"/>
  <c r="G101" i="3" s="1"/>
  <c r="Q101" i="3" a="1"/>
  <c r="Q101" i="3" s="1"/>
  <c r="AA101" i="3"/>
  <c r="AL101" i="3"/>
  <c r="AX101" i="3"/>
  <c r="R101" i="3"/>
  <c r="AB101" i="3"/>
  <c r="AM101" i="3"/>
  <c r="H101" i="3"/>
  <c r="S101" i="3" a="1"/>
  <c r="S101" i="3" s="1"/>
  <c r="AC101" i="3"/>
  <c r="AN101" i="3"/>
  <c r="I101" i="3" a="1"/>
  <c r="I101" i="3" s="1"/>
  <c r="AO101" i="3"/>
  <c r="J101" i="3"/>
  <c r="T101" i="3"/>
  <c r="AP101" i="3" a="1"/>
  <c r="AP101" i="3" s="1"/>
  <c r="K101" i="3"/>
  <c r="U101" i="3"/>
  <c r="AQ101" i="3"/>
  <c r="L167" i="3"/>
  <c r="U167" i="3"/>
  <c r="AP167" i="3" a="1"/>
  <c r="AP167" i="3" s="1"/>
  <c r="M167" i="3" a="1"/>
  <c r="M167" i="3" s="1"/>
  <c r="V167" i="3" a="1"/>
  <c r="V167" i="3" s="1"/>
  <c r="AQ167" i="3"/>
  <c r="W167" i="3"/>
  <c r="AF167" i="3"/>
  <c r="AR167" i="3"/>
  <c r="N167" i="3"/>
  <c r="X167" i="3" a="1"/>
  <c r="X167" i="3" s="1"/>
  <c r="AG167" i="3"/>
  <c r="AS167" i="3"/>
  <c r="F167" i="3"/>
  <c r="O167" i="3" a="1"/>
  <c r="O167" i="3" s="1"/>
  <c r="AH167" i="3"/>
  <c r="AT167" i="3"/>
  <c r="G167" i="3" a="1"/>
  <c r="G167" i="3" s="1"/>
  <c r="P167" i="3"/>
  <c r="Y167" i="3"/>
  <c r="AI167" i="3"/>
  <c r="AU167" i="3"/>
  <c r="Q167" i="3" a="1"/>
  <c r="Q167" i="3" s="1"/>
  <c r="Z167" i="3" a="1"/>
  <c r="Z167" i="3" s="1"/>
  <c r="AJ167" i="3"/>
  <c r="AV167" i="3"/>
  <c r="H167" i="3"/>
  <c r="AK167" i="3"/>
  <c r="I167" i="3" a="1"/>
  <c r="I167" i="3" s="1"/>
  <c r="R167" i="3"/>
  <c r="AA167" i="3"/>
  <c r="AL167" i="3"/>
  <c r="AX167" i="3"/>
  <c r="S167" i="3" a="1"/>
  <c r="S167" i="3" s="1"/>
  <c r="AB167" i="3"/>
  <c r="AM167" i="3"/>
  <c r="J167" i="3"/>
  <c r="AC167" i="3"/>
  <c r="AN167" i="3"/>
  <c r="K167" i="3"/>
  <c r="T167" i="3"/>
  <c r="AO167" i="3"/>
  <c r="F45" i="3"/>
  <c r="O45" i="3" a="1"/>
  <c r="O45" i="3" s="1"/>
  <c r="X45" i="3" a="1"/>
  <c r="X45" i="3" s="1"/>
  <c r="AG45" i="3"/>
  <c r="AS45" i="3"/>
  <c r="G45" i="3" a="1"/>
  <c r="G45" i="3" s="1"/>
  <c r="AH45" i="3"/>
  <c r="AT45" i="3"/>
  <c r="P45" i="3"/>
  <c r="Y45" i="3"/>
  <c r="AI45" i="3"/>
  <c r="AU45" i="3"/>
  <c r="H45" i="3"/>
  <c r="Q45" i="3" a="1"/>
  <c r="Q45" i="3" s="1"/>
  <c r="Z45" i="3" a="1"/>
  <c r="Z45" i="3" s="1"/>
  <c r="AJ45" i="3"/>
  <c r="AV45" i="3"/>
  <c r="I45" i="3" a="1"/>
  <c r="I45" i="3" s="1"/>
  <c r="AK45" i="3"/>
  <c r="R45" i="3"/>
  <c r="AA45" i="3"/>
  <c r="AL45" i="3"/>
  <c r="AX45" i="3"/>
  <c r="J45" i="3"/>
  <c r="S45" i="3" a="1"/>
  <c r="S45" i="3" s="1"/>
  <c r="AB45" i="3"/>
  <c r="AM45" i="3"/>
  <c r="K45" i="3"/>
  <c r="AC45" i="3"/>
  <c r="AN45" i="3"/>
  <c r="L45" i="3"/>
  <c r="T45" i="3"/>
  <c r="AO45" i="3"/>
  <c r="M45" i="3" a="1"/>
  <c r="M45" i="3" s="1"/>
  <c r="U45" i="3"/>
  <c r="AP45" i="3" a="1"/>
  <c r="AP45" i="3" s="1"/>
  <c r="V45" i="3" a="1"/>
  <c r="V45" i="3" s="1"/>
  <c r="AQ45" i="3"/>
  <c r="H51" i="3"/>
  <c r="Q51" i="3" a="1"/>
  <c r="Q51" i="3" s="1"/>
  <c r="AK51" i="3"/>
  <c r="I51" i="3" a="1"/>
  <c r="I51" i="3" s="1"/>
  <c r="R51" i="3"/>
  <c r="AA51" i="3"/>
  <c r="AL51" i="3"/>
  <c r="AX51" i="3"/>
  <c r="S51" i="3" a="1"/>
  <c r="S51" i="3" s="1"/>
  <c r="AB51" i="3"/>
  <c r="AM51" i="3"/>
  <c r="J51" i="3"/>
  <c r="AC51" i="3"/>
  <c r="AN51" i="3"/>
  <c r="K51" i="3"/>
  <c r="T51" i="3"/>
  <c r="AO51" i="3"/>
  <c r="L51" i="3"/>
  <c r="U51" i="3"/>
  <c r="AP51" i="3" a="1"/>
  <c r="AP51" i="3" s="1"/>
  <c r="M51" i="3" a="1"/>
  <c r="M51" i="3" s="1"/>
  <c r="V51" i="3" a="1"/>
  <c r="V51" i="3" s="1"/>
  <c r="AQ51" i="3"/>
  <c r="W51" i="3"/>
  <c r="AF51" i="3"/>
  <c r="AR51" i="3"/>
  <c r="N51" i="3"/>
  <c r="X51" i="3" a="1"/>
  <c r="X51" i="3" s="1"/>
  <c r="AG51" i="3"/>
  <c r="AS51" i="3"/>
  <c r="F51" i="3"/>
  <c r="O51" i="3" a="1"/>
  <c r="O51" i="3" s="1"/>
  <c r="AH51" i="3"/>
  <c r="AT51" i="3"/>
  <c r="G51" i="3" a="1"/>
  <c r="G51" i="3" s="1"/>
  <c r="Y51" i="3"/>
  <c r="AI51" i="3"/>
  <c r="AU51" i="3"/>
  <c r="O87" i="3" a="1"/>
  <c r="O87" i="3" s="1"/>
  <c r="X87" i="3" a="1"/>
  <c r="X87" i="3" s="1"/>
  <c r="AI87" i="3"/>
  <c r="AU87" i="3"/>
  <c r="AJ87" i="3"/>
  <c r="AV87" i="3"/>
  <c r="F87" i="3"/>
  <c r="P87" i="3"/>
  <c r="Y87" i="3"/>
  <c r="AK87" i="3"/>
  <c r="G87" i="3" a="1"/>
  <c r="G87" i="3" s="1"/>
  <c r="Q87" i="3" a="1"/>
  <c r="Q87" i="3" s="1"/>
  <c r="Z87" i="3" a="1"/>
  <c r="Z87" i="3" s="1"/>
  <c r="AL87" i="3"/>
  <c r="AX87" i="3"/>
  <c r="AA87" i="3"/>
  <c r="AM87" i="3"/>
  <c r="H87" i="3"/>
  <c r="R87" i="3"/>
  <c r="AB87" i="3"/>
  <c r="AN87" i="3"/>
  <c r="I87" i="3" a="1"/>
  <c r="I87" i="3" s="1"/>
  <c r="S87" i="3" a="1"/>
  <c r="S87" i="3" s="1"/>
  <c r="AC87" i="3"/>
  <c r="AO87" i="3"/>
  <c r="J87" i="3"/>
  <c r="AP87" i="3" a="1"/>
  <c r="AP87" i="3" s="1"/>
  <c r="K87" i="3"/>
  <c r="T87" i="3"/>
  <c r="AQ87" i="3"/>
  <c r="L87" i="3"/>
  <c r="U87" i="3"/>
  <c r="AF87" i="3"/>
  <c r="AR87" i="3"/>
  <c r="M87" i="3" a="1"/>
  <c r="M87" i="3" s="1"/>
  <c r="V87" i="3" a="1"/>
  <c r="V87" i="3" s="1"/>
  <c r="AG87" i="3"/>
  <c r="AS87" i="3"/>
  <c r="H99" i="3"/>
  <c r="R99" i="3"/>
  <c r="AA99" i="3"/>
  <c r="AM99" i="3"/>
  <c r="AX99" i="3"/>
  <c r="I99" i="3" a="1"/>
  <c r="I99" i="3" s="1"/>
  <c r="S99" i="3" a="1"/>
  <c r="S99" i="3" s="1"/>
  <c r="AB99" i="3"/>
  <c r="AN99" i="3"/>
  <c r="J99" i="3"/>
  <c r="AC99" i="3"/>
  <c r="AO99" i="3"/>
  <c r="K99" i="3"/>
  <c r="T99" i="3"/>
  <c r="AP99" i="3" a="1"/>
  <c r="AP99" i="3" s="1"/>
  <c r="L99" i="3"/>
  <c r="U99" i="3"/>
  <c r="M99" i="3" a="1"/>
  <c r="M99" i="3" s="1"/>
  <c r="V99" i="3" a="1"/>
  <c r="V99" i="3" s="1"/>
  <c r="AF99" i="3"/>
  <c r="AQ99" i="3"/>
  <c r="N99" i="3"/>
  <c r="AG99" i="3"/>
  <c r="AR99" i="3"/>
  <c r="O99" i="3" a="1"/>
  <c r="O99" i="3" s="1"/>
  <c r="W99" i="3"/>
  <c r="AH99" i="3"/>
  <c r="AS99" i="3"/>
  <c r="X99" i="3" a="1"/>
  <c r="X99" i="3" s="1"/>
  <c r="AI99" i="3"/>
  <c r="AT99" i="3"/>
  <c r="F99" i="3"/>
  <c r="P99" i="3"/>
  <c r="AJ99" i="3"/>
  <c r="AU99" i="3"/>
  <c r="G99" i="3" a="1"/>
  <c r="G99" i="3" s="1"/>
  <c r="Q99" i="3" a="1"/>
  <c r="Q99" i="3" s="1"/>
  <c r="Y99" i="3"/>
  <c r="AK99" i="3"/>
  <c r="AV99" i="3"/>
  <c r="H117" i="3"/>
  <c r="Q117" i="3" a="1"/>
  <c r="Q117" i="3" s="1"/>
  <c r="AK117" i="3"/>
  <c r="AV117" i="3"/>
  <c r="I117" i="3" a="1"/>
  <c r="I117" i="3" s="1"/>
  <c r="R117" i="3"/>
  <c r="AA117" i="3"/>
  <c r="AL117" i="3"/>
  <c r="S117" i="3" a="1"/>
  <c r="S117" i="3" s="1"/>
  <c r="AB117" i="3"/>
  <c r="AM117" i="3"/>
  <c r="AX117" i="3"/>
  <c r="J117" i="3"/>
  <c r="T117" i="3"/>
  <c r="AC117" i="3"/>
  <c r="AN117" i="3"/>
  <c r="K117" i="3"/>
  <c r="U117" i="3"/>
  <c r="AO117" i="3"/>
  <c r="L117" i="3"/>
  <c r="V117" i="3" a="1"/>
  <c r="V117" i="3" s="1"/>
  <c r="AP117" i="3" a="1"/>
  <c r="AP117" i="3" s="1"/>
  <c r="M117" i="3" a="1"/>
  <c r="M117" i="3" s="1"/>
  <c r="W117" i="3"/>
  <c r="AF117" i="3"/>
  <c r="AQ117" i="3"/>
  <c r="N117" i="3"/>
  <c r="X117" i="3" a="1"/>
  <c r="X117" i="3" s="1"/>
  <c r="AG117" i="3"/>
  <c r="AR117" i="3"/>
  <c r="F117" i="3"/>
  <c r="O117" i="3" a="1"/>
  <c r="O117" i="3" s="1"/>
  <c r="AH117" i="3"/>
  <c r="AS117" i="3"/>
  <c r="G117" i="3" a="1"/>
  <c r="G117" i="3" s="1"/>
  <c r="Y117" i="3"/>
  <c r="AI117" i="3"/>
  <c r="AT117" i="3"/>
  <c r="H129" i="3"/>
  <c r="Q129" i="3" a="1"/>
  <c r="Q129" i="3" s="1"/>
  <c r="AK129" i="3"/>
  <c r="AV129" i="3"/>
  <c r="I129" i="3" a="1"/>
  <c r="I129" i="3" s="1"/>
  <c r="R129" i="3"/>
  <c r="AA129" i="3"/>
  <c r="AL129" i="3"/>
  <c r="S129" i="3" a="1"/>
  <c r="S129" i="3" s="1"/>
  <c r="AB129" i="3"/>
  <c r="AM129" i="3"/>
  <c r="AX129" i="3"/>
  <c r="J129" i="3"/>
  <c r="T129" i="3"/>
  <c r="AC129" i="3"/>
  <c r="AN129" i="3"/>
  <c r="K129" i="3"/>
  <c r="U129" i="3"/>
  <c r="AO129" i="3"/>
  <c r="L129" i="3"/>
  <c r="V129" i="3" a="1"/>
  <c r="V129" i="3" s="1"/>
  <c r="AP129" i="3" a="1"/>
  <c r="AP129" i="3" s="1"/>
  <c r="M129" i="3" a="1"/>
  <c r="M129" i="3" s="1"/>
  <c r="W129" i="3"/>
  <c r="AF129" i="3"/>
  <c r="AQ129" i="3"/>
  <c r="N129" i="3"/>
  <c r="X129" i="3" a="1"/>
  <c r="X129" i="3" s="1"/>
  <c r="AG129" i="3"/>
  <c r="AR129" i="3"/>
  <c r="F129" i="3"/>
  <c r="O129" i="3" a="1"/>
  <c r="O129" i="3" s="1"/>
  <c r="AH129" i="3"/>
  <c r="AS129" i="3"/>
  <c r="G129" i="3" a="1"/>
  <c r="G129" i="3" s="1"/>
  <c r="Y129" i="3"/>
  <c r="AI129" i="3"/>
  <c r="AT129" i="3"/>
  <c r="N147" i="3"/>
  <c r="X147" i="3" a="1"/>
  <c r="X147" i="3" s="1"/>
  <c r="AJ147" i="3"/>
  <c r="AV147" i="3"/>
  <c r="O147" i="3" a="1"/>
  <c r="O147" i="3" s="1"/>
  <c r="Y147" i="3"/>
  <c r="AK147" i="3"/>
  <c r="P147" i="3"/>
  <c r="Z147" i="3" a="1"/>
  <c r="Z147" i="3" s="1"/>
  <c r="AL147" i="3"/>
  <c r="AX147" i="3"/>
  <c r="F147" i="3"/>
  <c r="Q147" i="3" a="1"/>
  <c r="Q147" i="3" s="1"/>
  <c r="AA147" i="3"/>
  <c r="AM147" i="3"/>
  <c r="G147" i="3" a="1"/>
  <c r="G147" i="3" s="1"/>
  <c r="AB147" i="3"/>
  <c r="AN147" i="3"/>
  <c r="R147" i="3"/>
  <c r="AC147" i="3"/>
  <c r="AO147" i="3"/>
  <c r="H147" i="3"/>
  <c r="S147" i="3" a="1"/>
  <c r="S147" i="3" s="1"/>
  <c r="AP147" i="3" a="1"/>
  <c r="AP147" i="3" s="1"/>
  <c r="I147" i="3" a="1"/>
  <c r="I147" i="3" s="1"/>
  <c r="T147" i="3"/>
  <c r="AQ147" i="3"/>
  <c r="J147" i="3"/>
  <c r="U147" i="3"/>
  <c r="AF147" i="3"/>
  <c r="AR147" i="3"/>
  <c r="K147" i="3"/>
  <c r="V147" i="3" a="1"/>
  <c r="V147" i="3" s="1"/>
  <c r="AG147" i="3"/>
  <c r="AS147" i="3"/>
  <c r="L147" i="3"/>
  <c r="AH147" i="3"/>
  <c r="AT147" i="3"/>
  <c r="M147" i="3" a="1"/>
  <c r="M147" i="3" s="1"/>
  <c r="W147" i="3"/>
  <c r="AI147" i="3"/>
  <c r="AU147" i="3"/>
  <c r="O165" i="3" a="1"/>
  <c r="O165" i="3" s="1"/>
  <c r="AJ165" i="3"/>
  <c r="AU165" i="3"/>
  <c r="P165" i="3"/>
  <c r="Y165" i="3"/>
  <c r="AK165" i="3"/>
  <c r="AV165" i="3"/>
  <c r="F165" i="3"/>
  <c r="Q165" i="3" a="1"/>
  <c r="Q165" i="3" s="1"/>
  <c r="Z165" i="3" a="1"/>
  <c r="Z165" i="3" s="1"/>
  <c r="AL165" i="3"/>
  <c r="G165" i="3" a="1"/>
  <c r="G165" i="3" s="1"/>
  <c r="AA165" i="3"/>
  <c r="AM165" i="3"/>
  <c r="AX165" i="3"/>
  <c r="R165" i="3"/>
  <c r="AB165" i="3"/>
  <c r="AN165" i="3"/>
  <c r="H165" i="3"/>
  <c r="S165" i="3" a="1"/>
  <c r="S165" i="3" s="1"/>
  <c r="AC165" i="3"/>
  <c r="AO165" i="3"/>
  <c r="I165" i="3" a="1"/>
  <c r="I165" i="3" s="1"/>
  <c r="T165" i="3"/>
  <c r="AP165" i="3" a="1"/>
  <c r="AP165" i="3" s="1"/>
  <c r="J165" i="3"/>
  <c r="U165" i="3"/>
  <c r="K165" i="3"/>
  <c r="V165" i="3" a="1"/>
  <c r="V165" i="3" s="1"/>
  <c r="AF165" i="3"/>
  <c r="AQ165" i="3"/>
  <c r="L165" i="3"/>
  <c r="AG165" i="3"/>
  <c r="AR165" i="3"/>
  <c r="M165" i="3" a="1"/>
  <c r="M165" i="3" s="1"/>
  <c r="W165" i="3"/>
  <c r="AH165" i="3"/>
  <c r="AS165" i="3"/>
  <c r="N165" i="3"/>
  <c r="X165" i="3" a="1"/>
  <c r="X165" i="3" s="1"/>
  <c r="AI165" i="3"/>
  <c r="AT165" i="3"/>
  <c r="L183" i="3"/>
  <c r="V183" i="3" a="1"/>
  <c r="V183" i="3" s="1"/>
  <c r="AG183" i="3"/>
  <c r="AS183" i="3"/>
  <c r="M183" i="3" a="1"/>
  <c r="M183" i="3" s="1"/>
  <c r="W183" i="3"/>
  <c r="AH183" i="3"/>
  <c r="AT183" i="3"/>
  <c r="N183" i="3"/>
  <c r="X183" i="3" a="1"/>
  <c r="X183" i="3" s="1"/>
  <c r="AI183" i="3"/>
  <c r="AU183" i="3"/>
  <c r="O183" i="3" a="1"/>
  <c r="O183" i="3" s="1"/>
  <c r="AJ183" i="3"/>
  <c r="AV183" i="3"/>
  <c r="Y183" i="3"/>
  <c r="AK183" i="3"/>
  <c r="F183" i="3"/>
  <c r="P183" i="3"/>
  <c r="Z183" i="3" a="1"/>
  <c r="Z183" i="3" s="1"/>
  <c r="AL183" i="3"/>
  <c r="AX183" i="3"/>
  <c r="G183" i="3" a="1"/>
  <c r="G183" i="3" s="1"/>
  <c r="Q183" i="3" a="1"/>
  <c r="Q183" i="3" s="1"/>
  <c r="AA183" i="3"/>
  <c r="AM183" i="3"/>
  <c r="AB183" i="3"/>
  <c r="AN183" i="3"/>
  <c r="H183" i="3"/>
  <c r="R183" i="3"/>
  <c r="AC183" i="3"/>
  <c r="AO183" i="3"/>
  <c r="I183" i="3" a="1"/>
  <c r="I183" i="3" s="1"/>
  <c r="S183" i="3" a="1"/>
  <c r="S183" i="3" s="1"/>
  <c r="AP183" i="3" a="1"/>
  <c r="AP183" i="3" s="1"/>
  <c r="J183" i="3"/>
  <c r="T183" i="3"/>
  <c r="AQ183" i="3"/>
  <c r="K183" i="3"/>
  <c r="U183" i="3"/>
  <c r="AF183" i="3"/>
  <c r="AR183" i="3"/>
  <c r="G40" i="3" a="1"/>
  <c r="G40" i="3" s="1"/>
  <c r="Y40" i="3"/>
  <c r="AI40" i="3"/>
  <c r="AT40" i="3"/>
  <c r="P40" i="3"/>
  <c r="Z40" i="3" a="1"/>
  <c r="Z40" i="3" s="1"/>
  <c r="AJ40" i="3"/>
  <c r="AU40" i="3"/>
  <c r="H40" i="3"/>
  <c r="Q40" i="3" a="1"/>
  <c r="Q40" i="3" s="1"/>
  <c r="AK40" i="3"/>
  <c r="AV40" i="3"/>
  <c r="I40" i="3" a="1"/>
  <c r="I40" i="3" s="1"/>
  <c r="R40" i="3"/>
  <c r="AA40" i="3"/>
  <c r="AL40" i="3"/>
  <c r="S40" i="3" a="1"/>
  <c r="S40" i="3" s="1"/>
  <c r="AB40" i="3"/>
  <c r="AM40" i="3"/>
  <c r="AX40" i="3"/>
  <c r="J40" i="3"/>
  <c r="T40" i="3"/>
  <c r="AC40" i="3"/>
  <c r="AN40" i="3"/>
  <c r="K40" i="3"/>
  <c r="U40" i="3"/>
  <c r="AO40" i="3"/>
  <c r="L40" i="3"/>
  <c r="V40" i="3" a="1"/>
  <c r="V40" i="3" s="1"/>
  <c r="AP40" i="3" a="1"/>
  <c r="AP40" i="3" s="1"/>
  <c r="M40" i="3" a="1"/>
  <c r="M40" i="3" s="1"/>
  <c r="W40" i="3"/>
  <c r="AF40" i="3"/>
  <c r="AQ40" i="3"/>
  <c r="N40" i="3"/>
  <c r="X40" i="3" a="1"/>
  <c r="X40" i="3" s="1"/>
  <c r="AG40" i="3"/>
  <c r="AR40" i="3"/>
  <c r="J46" i="3"/>
  <c r="S46" i="3" a="1"/>
  <c r="S46" i="3" s="1"/>
  <c r="AB46" i="3"/>
  <c r="AM46" i="3"/>
  <c r="AX46" i="3"/>
  <c r="K46" i="3"/>
  <c r="T46" i="3"/>
  <c r="AC46" i="3"/>
  <c r="AN46" i="3"/>
  <c r="L46" i="3"/>
  <c r="U46" i="3"/>
  <c r="AO46" i="3"/>
  <c r="M46" i="3" a="1"/>
  <c r="M46" i="3" s="1"/>
  <c r="V46" i="3" a="1"/>
  <c r="V46" i="3" s="1"/>
  <c r="AP46" i="3" a="1"/>
  <c r="AP46" i="3" s="1"/>
  <c r="N46" i="3"/>
  <c r="W46" i="3"/>
  <c r="AF46" i="3"/>
  <c r="AQ46" i="3"/>
  <c r="F46" i="3"/>
  <c r="O46" i="3" a="1"/>
  <c r="O46" i="3" s="1"/>
  <c r="X46" i="3" a="1"/>
  <c r="X46" i="3" s="1"/>
  <c r="AG46" i="3"/>
  <c r="AR46" i="3"/>
  <c r="G46" i="3" a="1"/>
  <c r="G46" i="3" s="1"/>
  <c r="AH46" i="3"/>
  <c r="AS46" i="3"/>
  <c r="P46" i="3"/>
  <c r="Y46" i="3"/>
  <c r="AI46" i="3"/>
  <c r="AT46" i="3"/>
  <c r="H46" i="3"/>
  <c r="Q46" i="3" a="1"/>
  <c r="Q46" i="3" s="1"/>
  <c r="Z46" i="3" a="1"/>
  <c r="Z46" i="3" s="1"/>
  <c r="AJ46" i="3"/>
  <c r="AU46" i="3"/>
  <c r="I46" i="3" a="1"/>
  <c r="I46" i="3" s="1"/>
  <c r="AK46" i="3"/>
  <c r="AV46" i="3"/>
  <c r="N52" i="3"/>
  <c r="W52" i="3"/>
  <c r="AF52" i="3"/>
  <c r="AQ52" i="3"/>
  <c r="F52" i="3"/>
  <c r="O52" i="3" a="1"/>
  <c r="O52" i="3" s="1"/>
  <c r="X52" i="3" a="1"/>
  <c r="X52" i="3" s="1"/>
  <c r="AG52" i="3"/>
  <c r="AR52" i="3"/>
  <c r="G52" i="3" a="1"/>
  <c r="G52" i="3" s="1"/>
  <c r="AH52" i="3"/>
  <c r="AS52" i="3"/>
  <c r="P52" i="3"/>
  <c r="Y52" i="3"/>
  <c r="AI52" i="3"/>
  <c r="AT52" i="3"/>
  <c r="H52" i="3"/>
  <c r="Q52" i="3" a="1"/>
  <c r="Q52" i="3" s="1"/>
  <c r="Z52" i="3" a="1"/>
  <c r="Z52" i="3" s="1"/>
  <c r="AJ52" i="3"/>
  <c r="AU52" i="3"/>
  <c r="I52" i="3" a="1"/>
  <c r="I52" i="3" s="1"/>
  <c r="R52" i="3"/>
  <c r="AK52" i="3"/>
  <c r="AV52" i="3"/>
  <c r="S52" i="3" a="1"/>
  <c r="S52" i="3" s="1"/>
  <c r="AA52" i="3"/>
  <c r="AL52" i="3"/>
  <c r="J52" i="3"/>
  <c r="AB52" i="3"/>
  <c r="AM52" i="3"/>
  <c r="AX52" i="3"/>
  <c r="K52" i="3"/>
  <c r="T52" i="3"/>
  <c r="AC52" i="3"/>
  <c r="AN52" i="3"/>
  <c r="L52" i="3"/>
  <c r="U52" i="3"/>
  <c r="AO52" i="3"/>
  <c r="J70" i="3"/>
  <c r="T70" i="3"/>
  <c r="AO70" i="3"/>
  <c r="K70" i="3"/>
  <c r="U70" i="3"/>
  <c r="AP70" i="3" a="1"/>
  <c r="AP70" i="3" s="1"/>
  <c r="L70" i="3"/>
  <c r="V70" i="3" a="1"/>
  <c r="V70" i="3" s="1"/>
  <c r="M70" i="3" a="1"/>
  <c r="M70" i="3" s="1"/>
  <c r="AF70" i="3"/>
  <c r="AQ70" i="3"/>
  <c r="W70" i="3"/>
  <c r="AG70" i="3"/>
  <c r="AR70" i="3"/>
  <c r="N70" i="3"/>
  <c r="X70" i="3" a="1"/>
  <c r="X70" i="3" s="1"/>
  <c r="AH70" i="3"/>
  <c r="AS70" i="3"/>
  <c r="O70" i="3" a="1"/>
  <c r="O70" i="3" s="1"/>
  <c r="Y70" i="3"/>
  <c r="AI70" i="3"/>
  <c r="AT70" i="3"/>
  <c r="F70" i="3"/>
  <c r="P70" i="3"/>
  <c r="Z70" i="3" a="1"/>
  <c r="Z70" i="3" s="1"/>
  <c r="AJ70" i="3"/>
  <c r="AU70" i="3"/>
  <c r="G70" i="3" a="1"/>
  <c r="G70" i="3" s="1"/>
  <c r="Q70" i="3" a="1"/>
  <c r="Q70" i="3" s="1"/>
  <c r="AK70" i="3"/>
  <c r="AV70" i="3"/>
  <c r="H70" i="3"/>
  <c r="AA70" i="3"/>
  <c r="AL70" i="3"/>
  <c r="I70" i="3" a="1"/>
  <c r="I70" i="3" s="1"/>
  <c r="R70" i="3"/>
  <c r="AB70" i="3"/>
  <c r="AM70" i="3"/>
  <c r="AX70" i="3"/>
  <c r="F76" i="3"/>
  <c r="P76" i="3"/>
  <c r="Z76" i="3" a="1"/>
  <c r="Z76" i="3" s="1"/>
  <c r="AJ76" i="3"/>
  <c r="AU76" i="3"/>
  <c r="G76" i="3" a="1"/>
  <c r="G76" i="3" s="1"/>
  <c r="Q76" i="3" a="1"/>
  <c r="Q76" i="3" s="1"/>
  <c r="AK76" i="3"/>
  <c r="AV76" i="3"/>
  <c r="H76" i="3"/>
  <c r="AA76" i="3"/>
  <c r="AL76" i="3"/>
  <c r="I76" i="3" a="1"/>
  <c r="I76" i="3" s="1"/>
  <c r="R76" i="3"/>
  <c r="AB76" i="3"/>
  <c r="AM76" i="3"/>
  <c r="AX76" i="3"/>
  <c r="S76" i="3" a="1"/>
  <c r="S76" i="3" s="1"/>
  <c r="AC76" i="3"/>
  <c r="AN76" i="3"/>
  <c r="J76" i="3"/>
  <c r="T76" i="3"/>
  <c r="AO76" i="3"/>
  <c r="K76" i="3"/>
  <c r="U76" i="3"/>
  <c r="AP76" i="3" a="1"/>
  <c r="AP76" i="3" s="1"/>
  <c r="L76" i="3"/>
  <c r="V76" i="3" a="1"/>
  <c r="V76" i="3" s="1"/>
  <c r="M76" i="3" a="1"/>
  <c r="M76" i="3" s="1"/>
  <c r="AF76" i="3"/>
  <c r="AQ76" i="3"/>
  <c r="W76" i="3"/>
  <c r="AG76" i="3"/>
  <c r="AR76" i="3"/>
  <c r="N76" i="3"/>
  <c r="X76" i="3" a="1"/>
  <c r="X76" i="3" s="1"/>
  <c r="AH76" i="3"/>
  <c r="AS76" i="3"/>
  <c r="N82" i="3"/>
  <c r="X82" i="3" a="1"/>
  <c r="X82" i="3" s="1"/>
  <c r="AH82" i="3"/>
  <c r="AS82" i="3"/>
  <c r="O82" i="3" a="1"/>
  <c r="O82" i="3" s="1"/>
  <c r="Y82" i="3"/>
  <c r="AI82" i="3"/>
  <c r="AT82" i="3"/>
  <c r="F82" i="3"/>
  <c r="P82" i="3"/>
  <c r="Z82" i="3" a="1"/>
  <c r="Z82" i="3" s="1"/>
  <c r="AJ82" i="3"/>
  <c r="AU82" i="3"/>
  <c r="G82" i="3" a="1"/>
  <c r="G82" i="3" s="1"/>
  <c r="Q82" i="3" a="1"/>
  <c r="Q82" i="3" s="1"/>
  <c r="AK82" i="3"/>
  <c r="AV82" i="3"/>
  <c r="H82" i="3"/>
  <c r="AA82" i="3"/>
  <c r="AL82" i="3"/>
  <c r="I82" i="3" a="1"/>
  <c r="I82" i="3" s="1"/>
  <c r="R82" i="3"/>
  <c r="AB82" i="3"/>
  <c r="AM82" i="3"/>
  <c r="AX82" i="3"/>
  <c r="S82" i="3" a="1"/>
  <c r="S82" i="3" s="1"/>
  <c r="AC82" i="3"/>
  <c r="AN82" i="3"/>
  <c r="J82" i="3"/>
  <c r="T82" i="3"/>
  <c r="AO82" i="3"/>
  <c r="K82" i="3"/>
  <c r="U82" i="3"/>
  <c r="AP82" i="3" a="1"/>
  <c r="AP82" i="3" s="1"/>
  <c r="L82" i="3"/>
  <c r="V82" i="3" a="1"/>
  <c r="V82" i="3" s="1"/>
  <c r="M82" i="3" a="1"/>
  <c r="M82" i="3" s="1"/>
  <c r="AF82" i="3"/>
  <c r="AQ82" i="3"/>
  <c r="M88" i="3" a="1"/>
  <c r="M88" i="3" s="1"/>
  <c r="AF88" i="3"/>
  <c r="AQ88" i="3"/>
  <c r="W88" i="3"/>
  <c r="AG88" i="3"/>
  <c r="AR88" i="3"/>
  <c r="N88" i="3"/>
  <c r="X88" i="3" a="1"/>
  <c r="X88" i="3" s="1"/>
  <c r="AH88" i="3"/>
  <c r="AS88" i="3"/>
  <c r="O88" i="3" a="1"/>
  <c r="O88" i="3" s="1"/>
  <c r="Y88" i="3"/>
  <c r="AI88" i="3"/>
  <c r="AT88" i="3"/>
  <c r="F88" i="3"/>
  <c r="P88" i="3"/>
  <c r="Z88" i="3" a="1"/>
  <c r="Z88" i="3" s="1"/>
  <c r="AJ88" i="3"/>
  <c r="AU88" i="3"/>
  <c r="G88" i="3" a="1"/>
  <c r="G88" i="3" s="1"/>
  <c r="Q88" i="3" a="1"/>
  <c r="Q88" i="3" s="1"/>
  <c r="AK88" i="3"/>
  <c r="AV88" i="3"/>
  <c r="H88" i="3"/>
  <c r="AA88" i="3"/>
  <c r="AL88" i="3"/>
  <c r="I88" i="3" a="1"/>
  <c r="I88" i="3" s="1"/>
  <c r="R88" i="3"/>
  <c r="AB88" i="3"/>
  <c r="AM88" i="3"/>
  <c r="AX88" i="3"/>
  <c r="S88" i="3" a="1"/>
  <c r="S88" i="3" s="1"/>
  <c r="AC88" i="3"/>
  <c r="AN88" i="3"/>
  <c r="J88" i="3"/>
  <c r="T88" i="3"/>
  <c r="AO88" i="3"/>
  <c r="K88" i="3"/>
  <c r="U88" i="3"/>
  <c r="AP88" i="3" a="1"/>
  <c r="AP88" i="3" s="1"/>
  <c r="J94" i="3"/>
  <c r="T94" i="3"/>
  <c r="AO94" i="3"/>
  <c r="K94" i="3"/>
  <c r="U94" i="3"/>
  <c r="AP94" i="3" a="1"/>
  <c r="AP94" i="3" s="1"/>
  <c r="L94" i="3"/>
  <c r="V94" i="3" a="1"/>
  <c r="V94" i="3" s="1"/>
  <c r="M94" i="3" a="1"/>
  <c r="M94" i="3" s="1"/>
  <c r="AF94" i="3"/>
  <c r="AQ94" i="3"/>
  <c r="W94" i="3"/>
  <c r="AG94" i="3"/>
  <c r="AR94" i="3"/>
  <c r="N94" i="3"/>
  <c r="X94" i="3" a="1"/>
  <c r="X94" i="3" s="1"/>
  <c r="AH94" i="3"/>
  <c r="AS94" i="3"/>
  <c r="O94" i="3" a="1"/>
  <c r="O94" i="3" s="1"/>
  <c r="Y94" i="3"/>
  <c r="AI94" i="3"/>
  <c r="AT94" i="3"/>
  <c r="F94" i="3"/>
  <c r="P94" i="3"/>
  <c r="Z94" i="3" a="1"/>
  <c r="Z94" i="3" s="1"/>
  <c r="AJ94" i="3"/>
  <c r="AU94" i="3"/>
  <c r="G94" i="3" a="1"/>
  <c r="G94" i="3" s="1"/>
  <c r="Q94" i="3" a="1"/>
  <c r="Q94" i="3" s="1"/>
  <c r="AK94" i="3"/>
  <c r="AV94" i="3"/>
  <c r="H94" i="3"/>
  <c r="AA94" i="3"/>
  <c r="AL94" i="3"/>
  <c r="I94" i="3" a="1"/>
  <c r="I94" i="3" s="1"/>
  <c r="R94" i="3"/>
  <c r="AB94" i="3"/>
  <c r="AM94" i="3"/>
  <c r="AX94" i="3"/>
  <c r="O100" i="3" a="1"/>
  <c r="O100" i="3" s="1"/>
  <c r="Z100" i="3" a="1"/>
  <c r="Z100" i="3" s="1"/>
  <c r="AJ100" i="3"/>
  <c r="AU100" i="3"/>
  <c r="F100" i="3"/>
  <c r="P100" i="3"/>
  <c r="AK100" i="3"/>
  <c r="AV100" i="3"/>
  <c r="G100" i="3" a="1"/>
  <c r="G100" i="3" s="1"/>
  <c r="Q100" i="3" a="1"/>
  <c r="Q100" i="3" s="1"/>
  <c r="AA100" i="3"/>
  <c r="AL100" i="3"/>
  <c r="H100" i="3"/>
  <c r="R100" i="3"/>
  <c r="AB100" i="3"/>
  <c r="AM100" i="3"/>
  <c r="AX100" i="3"/>
  <c r="I100" i="3" a="1"/>
  <c r="I100" i="3" s="1"/>
  <c r="S100" i="3" a="1"/>
  <c r="S100" i="3" s="1"/>
  <c r="AC100" i="3"/>
  <c r="AN100" i="3"/>
  <c r="T100" i="3"/>
  <c r="AO100" i="3"/>
  <c r="J100" i="3"/>
  <c r="U100" i="3"/>
  <c r="AP100" i="3" a="1"/>
  <c r="AP100" i="3" s="1"/>
  <c r="K100" i="3"/>
  <c r="V100" i="3" a="1"/>
  <c r="V100" i="3" s="1"/>
  <c r="L100" i="3"/>
  <c r="AF100" i="3"/>
  <c r="AQ100" i="3"/>
  <c r="M100" i="3" a="1"/>
  <c r="M100" i="3" s="1"/>
  <c r="W100" i="3"/>
  <c r="AG100" i="3"/>
  <c r="AR100" i="3"/>
  <c r="X100" i="3" a="1"/>
  <c r="X100" i="3" s="1"/>
  <c r="AH100" i="3"/>
  <c r="AS100" i="3"/>
  <c r="H106" i="3"/>
  <c r="R106" i="3"/>
  <c r="AA106" i="3"/>
  <c r="AM106" i="3"/>
  <c r="I106" i="3" a="1"/>
  <c r="I106" i="3" s="1"/>
  <c r="S106" i="3" a="1"/>
  <c r="S106" i="3" s="1"/>
  <c r="AB106" i="3"/>
  <c r="AN106" i="3"/>
  <c r="AC106" i="3"/>
  <c r="AO106" i="3"/>
  <c r="J106" i="3"/>
  <c r="T106" i="3"/>
  <c r="AP106" i="3" a="1"/>
  <c r="AP106" i="3" s="1"/>
  <c r="K106" i="3"/>
  <c r="U106" i="3"/>
  <c r="AQ106" i="3"/>
  <c r="L106" i="3"/>
  <c r="V106" i="3" a="1"/>
  <c r="V106" i="3" s="1"/>
  <c r="AF106" i="3"/>
  <c r="AR106" i="3"/>
  <c r="M106" i="3" a="1"/>
  <c r="M106" i="3" s="1"/>
  <c r="W106" i="3"/>
  <c r="AG106" i="3"/>
  <c r="AS106" i="3"/>
  <c r="N106" i="3"/>
  <c r="X106" i="3" a="1"/>
  <c r="X106" i="3" s="1"/>
  <c r="AH106" i="3"/>
  <c r="AT106" i="3"/>
  <c r="O106" i="3" a="1"/>
  <c r="O106" i="3" s="1"/>
  <c r="AI106" i="3"/>
  <c r="AU106" i="3"/>
  <c r="F106" i="3"/>
  <c r="Y106" i="3"/>
  <c r="AJ106" i="3"/>
  <c r="AV106" i="3"/>
  <c r="G106" i="3" a="1"/>
  <c r="G106" i="3" s="1"/>
  <c r="P106" i="3"/>
  <c r="Z106" i="3" a="1"/>
  <c r="Z106" i="3" s="1"/>
  <c r="AK106" i="3"/>
  <c r="Q106" i="3" a="1"/>
  <c r="Q106" i="3" s="1"/>
  <c r="AL106" i="3"/>
  <c r="AX106" i="3"/>
  <c r="M112" i="3" a="1"/>
  <c r="M112" i="3" s="1"/>
  <c r="X112" i="3" a="1"/>
  <c r="X112" i="3" s="1"/>
  <c r="AH112" i="3"/>
  <c r="AT112" i="3"/>
  <c r="N112" i="3"/>
  <c r="AI112" i="3"/>
  <c r="AU112" i="3"/>
  <c r="O112" i="3" a="1"/>
  <c r="O112" i="3" s="1"/>
  <c r="Y112" i="3"/>
  <c r="AJ112" i="3"/>
  <c r="AV112" i="3"/>
  <c r="F112" i="3"/>
  <c r="P112" i="3"/>
  <c r="Z112" i="3" a="1"/>
  <c r="Z112" i="3" s="1"/>
  <c r="AK112" i="3"/>
  <c r="G112" i="3" a="1"/>
  <c r="G112" i="3" s="1"/>
  <c r="Q112" i="3" a="1"/>
  <c r="Q112" i="3" s="1"/>
  <c r="AL112" i="3"/>
  <c r="AX112" i="3"/>
  <c r="R112" i="3"/>
  <c r="AA112" i="3"/>
  <c r="AM112" i="3"/>
  <c r="H112" i="3"/>
  <c r="S112" i="3" a="1"/>
  <c r="S112" i="3" s="1"/>
  <c r="AB112" i="3"/>
  <c r="AN112" i="3"/>
  <c r="I112" i="3" a="1"/>
  <c r="I112" i="3" s="1"/>
  <c r="AC112" i="3"/>
  <c r="AO112" i="3"/>
  <c r="T112" i="3"/>
  <c r="AP112" i="3" a="1"/>
  <c r="AP112" i="3" s="1"/>
  <c r="J112" i="3"/>
  <c r="U112" i="3"/>
  <c r="AQ112" i="3"/>
  <c r="K112" i="3"/>
  <c r="V112" i="3" a="1"/>
  <c r="V112" i="3" s="1"/>
  <c r="AF112" i="3"/>
  <c r="AR112" i="3"/>
  <c r="M118" i="3" a="1"/>
  <c r="M118" i="3" s="1"/>
  <c r="X118" i="3" a="1"/>
  <c r="X118" i="3" s="1"/>
  <c r="AH118" i="3"/>
  <c r="AT118" i="3"/>
  <c r="N118" i="3"/>
  <c r="AI118" i="3"/>
  <c r="AU118" i="3"/>
  <c r="O118" i="3" a="1"/>
  <c r="O118" i="3" s="1"/>
  <c r="Y118" i="3"/>
  <c r="AJ118" i="3"/>
  <c r="AV118" i="3"/>
  <c r="F118" i="3"/>
  <c r="P118" i="3"/>
  <c r="Z118" i="3" a="1"/>
  <c r="Z118" i="3" s="1"/>
  <c r="AK118" i="3"/>
  <c r="G118" i="3" a="1"/>
  <c r="G118" i="3" s="1"/>
  <c r="Q118" i="3" a="1"/>
  <c r="Q118" i="3" s="1"/>
  <c r="AL118" i="3"/>
  <c r="AX118" i="3"/>
  <c r="R118" i="3"/>
  <c r="AA118" i="3"/>
  <c r="AM118" i="3"/>
  <c r="H118" i="3"/>
  <c r="S118" i="3" a="1"/>
  <c r="S118" i="3" s="1"/>
  <c r="AB118" i="3"/>
  <c r="AN118" i="3"/>
  <c r="I118" i="3" a="1"/>
  <c r="I118" i="3" s="1"/>
  <c r="AC118" i="3"/>
  <c r="AO118" i="3"/>
  <c r="T118" i="3"/>
  <c r="AP118" i="3" a="1"/>
  <c r="AP118" i="3" s="1"/>
  <c r="J118" i="3"/>
  <c r="U118" i="3"/>
  <c r="AQ118" i="3"/>
  <c r="K118" i="3"/>
  <c r="V118" i="3" a="1"/>
  <c r="V118" i="3" s="1"/>
  <c r="AF118" i="3"/>
  <c r="AR118" i="3"/>
  <c r="M124" i="3" a="1"/>
  <c r="M124" i="3" s="1"/>
  <c r="X124" i="3" a="1"/>
  <c r="X124" i="3" s="1"/>
  <c r="AH124" i="3"/>
  <c r="AT124" i="3"/>
  <c r="N124" i="3"/>
  <c r="AI124" i="3"/>
  <c r="AU124" i="3"/>
  <c r="O124" i="3" a="1"/>
  <c r="O124" i="3" s="1"/>
  <c r="Y124" i="3"/>
  <c r="AJ124" i="3"/>
  <c r="AV124" i="3"/>
  <c r="F124" i="3"/>
  <c r="P124" i="3"/>
  <c r="Z124" i="3" a="1"/>
  <c r="Z124" i="3" s="1"/>
  <c r="AK124" i="3"/>
  <c r="G124" i="3" a="1"/>
  <c r="G124" i="3" s="1"/>
  <c r="Q124" i="3" a="1"/>
  <c r="Q124" i="3" s="1"/>
  <c r="AL124" i="3"/>
  <c r="AX124" i="3"/>
  <c r="R124" i="3"/>
  <c r="AA124" i="3"/>
  <c r="AM124" i="3"/>
  <c r="H124" i="3"/>
  <c r="S124" i="3" a="1"/>
  <c r="S124" i="3" s="1"/>
  <c r="AB124" i="3"/>
  <c r="AN124" i="3"/>
  <c r="I124" i="3" a="1"/>
  <c r="I124" i="3" s="1"/>
  <c r="AC124" i="3"/>
  <c r="AO124" i="3"/>
  <c r="T124" i="3"/>
  <c r="AP124" i="3" a="1"/>
  <c r="AP124" i="3" s="1"/>
  <c r="J124" i="3"/>
  <c r="U124" i="3"/>
  <c r="AQ124" i="3"/>
  <c r="K124" i="3"/>
  <c r="V124" i="3" a="1"/>
  <c r="V124" i="3" s="1"/>
  <c r="AF124" i="3"/>
  <c r="AR124" i="3"/>
  <c r="M130" i="3" a="1"/>
  <c r="M130" i="3" s="1"/>
  <c r="X130" i="3" a="1"/>
  <c r="X130" i="3" s="1"/>
  <c r="AH130" i="3"/>
  <c r="AT130" i="3"/>
  <c r="N130" i="3"/>
  <c r="AI130" i="3"/>
  <c r="AU130" i="3"/>
  <c r="O130" i="3" a="1"/>
  <c r="O130" i="3" s="1"/>
  <c r="Y130" i="3"/>
  <c r="AJ130" i="3"/>
  <c r="AV130" i="3"/>
  <c r="F130" i="3"/>
  <c r="P130" i="3"/>
  <c r="Z130" i="3" a="1"/>
  <c r="Z130" i="3" s="1"/>
  <c r="AK130" i="3"/>
  <c r="G130" i="3" a="1"/>
  <c r="G130" i="3" s="1"/>
  <c r="Q130" i="3" a="1"/>
  <c r="Q130" i="3" s="1"/>
  <c r="AL130" i="3"/>
  <c r="AX130" i="3"/>
  <c r="R130" i="3"/>
  <c r="AA130" i="3"/>
  <c r="AM130" i="3"/>
  <c r="H130" i="3"/>
  <c r="S130" i="3" a="1"/>
  <c r="S130" i="3" s="1"/>
  <c r="AB130" i="3"/>
  <c r="AN130" i="3"/>
  <c r="I130" i="3" a="1"/>
  <c r="I130" i="3" s="1"/>
  <c r="AC130" i="3"/>
  <c r="AO130" i="3"/>
  <c r="T130" i="3"/>
  <c r="AP130" i="3" a="1"/>
  <c r="AP130" i="3" s="1"/>
  <c r="J130" i="3"/>
  <c r="U130" i="3"/>
  <c r="AQ130" i="3"/>
  <c r="K130" i="3"/>
  <c r="V130" i="3" a="1"/>
  <c r="V130" i="3" s="1"/>
  <c r="AF130" i="3"/>
  <c r="AR130" i="3"/>
  <c r="M136" i="3" a="1"/>
  <c r="M136" i="3" s="1"/>
  <c r="W136" i="3"/>
  <c r="AG136" i="3"/>
  <c r="AS136" i="3"/>
  <c r="N136" i="3"/>
  <c r="X136" i="3" a="1"/>
  <c r="X136" i="3" s="1"/>
  <c r="AH136" i="3"/>
  <c r="AT136" i="3"/>
  <c r="O136" i="3" a="1"/>
  <c r="O136" i="3" s="1"/>
  <c r="Y136" i="3"/>
  <c r="AI136" i="3"/>
  <c r="AU136" i="3"/>
  <c r="Z136" i="3" a="1"/>
  <c r="Z136" i="3" s="1"/>
  <c r="AJ136" i="3"/>
  <c r="AV136" i="3"/>
  <c r="P136" i="3"/>
  <c r="AK136" i="3"/>
  <c r="F136" i="3"/>
  <c r="Q136" i="3" a="1"/>
  <c r="Q136" i="3" s="1"/>
  <c r="AA136" i="3"/>
  <c r="AL136" i="3"/>
  <c r="AX136" i="3"/>
  <c r="G136" i="3" a="1"/>
  <c r="G136" i="3" s="1"/>
  <c r="R136" i="3"/>
  <c r="AB136" i="3"/>
  <c r="AM136" i="3"/>
  <c r="H136" i="3"/>
  <c r="S136" i="3" a="1"/>
  <c r="S136" i="3" s="1"/>
  <c r="AC136" i="3"/>
  <c r="AN136" i="3"/>
  <c r="I136" i="3" a="1"/>
  <c r="I136" i="3" s="1"/>
  <c r="AO136" i="3"/>
  <c r="J136" i="3"/>
  <c r="T136" i="3"/>
  <c r="AP136" i="3" a="1"/>
  <c r="AP136" i="3" s="1"/>
  <c r="K136" i="3"/>
  <c r="U136" i="3"/>
  <c r="AQ136" i="3"/>
  <c r="L136" i="3"/>
  <c r="V136" i="3" a="1"/>
  <c r="V136" i="3" s="1"/>
  <c r="AF136" i="3"/>
  <c r="AR136" i="3"/>
  <c r="G142" i="3" a="1"/>
  <c r="G142" i="3" s="1"/>
  <c r="Q142" i="3" a="1"/>
  <c r="Q142" i="3" s="1"/>
  <c r="AB142" i="3"/>
  <c r="AM142" i="3"/>
  <c r="H142" i="3"/>
  <c r="R142" i="3"/>
  <c r="AC142" i="3"/>
  <c r="AN142" i="3"/>
  <c r="I142" i="3" a="1"/>
  <c r="I142" i="3" s="1"/>
  <c r="S142" i="3" a="1"/>
  <c r="S142" i="3" s="1"/>
  <c r="AO142" i="3"/>
  <c r="J142" i="3"/>
  <c r="AP142" i="3" a="1"/>
  <c r="AP142" i="3" s="1"/>
  <c r="K142" i="3"/>
  <c r="T142" i="3"/>
  <c r="AQ142" i="3"/>
  <c r="L142" i="3"/>
  <c r="U142" i="3"/>
  <c r="AF142" i="3"/>
  <c r="AR142" i="3"/>
  <c r="M142" i="3" a="1"/>
  <c r="M142" i="3" s="1"/>
  <c r="V142" i="3" a="1"/>
  <c r="V142" i="3" s="1"/>
  <c r="AG142" i="3"/>
  <c r="AS142" i="3"/>
  <c r="W142" i="3"/>
  <c r="AH142" i="3"/>
  <c r="AT142" i="3"/>
  <c r="N142" i="3"/>
  <c r="X142" i="3" a="1"/>
  <c r="X142" i="3" s="1"/>
  <c r="AI142" i="3"/>
  <c r="AU142" i="3"/>
  <c r="O142" i="3" a="1"/>
  <c r="O142" i="3" s="1"/>
  <c r="Y142" i="3"/>
  <c r="AJ142" i="3"/>
  <c r="AV142" i="3"/>
  <c r="Z142" i="3" a="1"/>
  <c r="Z142" i="3" s="1"/>
  <c r="AK142" i="3"/>
  <c r="F142" i="3"/>
  <c r="P142" i="3"/>
  <c r="AA142" i="3"/>
  <c r="AL142" i="3"/>
  <c r="AX142" i="3"/>
  <c r="N148" i="3"/>
  <c r="X148" i="3" a="1"/>
  <c r="X148" i="3" s="1"/>
  <c r="AI148" i="3"/>
  <c r="AU148" i="3"/>
  <c r="O148" i="3" a="1"/>
  <c r="O148" i="3" s="1"/>
  <c r="Y148" i="3"/>
  <c r="AJ148" i="3"/>
  <c r="AV148" i="3"/>
  <c r="Z148" i="3" a="1"/>
  <c r="Z148" i="3" s="1"/>
  <c r="AK148" i="3"/>
  <c r="F148" i="3"/>
  <c r="P148" i="3"/>
  <c r="AA148" i="3"/>
  <c r="AL148" i="3"/>
  <c r="AX148" i="3"/>
  <c r="G148" i="3" a="1"/>
  <c r="G148" i="3" s="1"/>
  <c r="Q148" i="3" a="1"/>
  <c r="Q148" i="3" s="1"/>
  <c r="AB148" i="3"/>
  <c r="AM148" i="3"/>
  <c r="H148" i="3"/>
  <c r="R148" i="3"/>
  <c r="AC148" i="3"/>
  <c r="AN148" i="3"/>
  <c r="I148" i="3" a="1"/>
  <c r="I148" i="3" s="1"/>
  <c r="S148" i="3" a="1"/>
  <c r="S148" i="3" s="1"/>
  <c r="AO148" i="3"/>
  <c r="J148" i="3"/>
  <c r="AP148" i="3" a="1"/>
  <c r="AP148" i="3" s="1"/>
  <c r="K148" i="3"/>
  <c r="T148" i="3"/>
  <c r="AQ148" i="3"/>
  <c r="L148" i="3"/>
  <c r="U148" i="3"/>
  <c r="AF148" i="3"/>
  <c r="AR148" i="3"/>
  <c r="M148" i="3" a="1"/>
  <c r="M148" i="3" s="1"/>
  <c r="V148" i="3" a="1"/>
  <c r="V148" i="3" s="1"/>
  <c r="AG148" i="3"/>
  <c r="AS148" i="3"/>
  <c r="W148" i="3"/>
  <c r="AH148" i="3"/>
  <c r="AT148" i="3"/>
  <c r="F154" i="3"/>
  <c r="P154" i="3"/>
  <c r="AA154" i="3"/>
  <c r="AL154" i="3"/>
  <c r="AX154" i="3"/>
  <c r="G154" i="3" a="1"/>
  <c r="G154" i="3" s="1"/>
  <c r="Q154" i="3" a="1"/>
  <c r="Q154" i="3" s="1"/>
  <c r="AB154" i="3"/>
  <c r="AM154" i="3"/>
  <c r="H154" i="3"/>
  <c r="R154" i="3"/>
  <c r="AC154" i="3"/>
  <c r="AN154" i="3"/>
  <c r="I154" i="3" a="1"/>
  <c r="I154" i="3" s="1"/>
  <c r="S154" i="3" a="1"/>
  <c r="S154" i="3" s="1"/>
  <c r="AO154" i="3"/>
  <c r="J154" i="3"/>
  <c r="AP154" i="3" a="1"/>
  <c r="AP154" i="3" s="1"/>
  <c r="K154" i="3"/>
  <c r="T154" i="3"/>
  <c r="AQ154" i="3"/>
  <c r="L154" i="3"/>
  <c r="U154" i="3"/>
  <c r="AF154" i="3"/>
  <c r="AR154" i="3"/>
  <c r="M154" i="3" a="1"/>
  <c r="M154" i="3" s="1"/>
  <c r="V154" i="3" a="1"/>
  <c r="V154" i="3" s="1"/>
  <c r="AG154" i="3"/>
  <c r="AS154" i="3"/>
  <c r="W154" i="3"/>
  <c r="AH154" i="3"/>
  <c r="AT154" i="3"/>
  <c r="N154" i="3"/>
  <c r="X154" i="3" a="1"/>
  <c r="X154" i="3" s="1"/>
  <c r="AI154" i="3"/>
  <c r="AU154" i="3"/>
  <c r="O154" i="3" a="1"/>
  <c r="O154" i="3" s="1"/>
  <c r="Y154" i="3"/>
  <c r="AJ154" i="3"/>
  <c r="AV154" i="3"/>
  <c r="Z154" i="3" a="1"/>
  <c r="Z154" i="3" s="1"/>
  <c r="AK154" i="3"/>
  <c r="Z160" i="3" a="1"/>
  <c r="Z160" i="3" s="1"/>
  <c r="AK160" i="3"/>
  <c r="F160" i="3"/>
  <c r="P160" i="3"/>
  <c r="AA160" i="3"/>
  <c r="AL160" i="3"/>
  <c r="AX160" i="3"/>
  <c r="G160" i="3" a="1"/>
  <c r="G160" i="3" s="1"/>
  <c r="Q160" i="3" a="1"/>
  <c r="Q160" i="3" s="1"/>
  <c r="AB160" i="3"/>
  <c r="AM160" i="3"/>
  <c r="H160" i="3"/>
  <c r="R160" i="3"/>
  <c r="AC160" i="3"/>
  <c r="AN160" i="3"/>
  <c r="I160" i="3" a="1"/>
  <c r="I160" i="3" s="1"/>
  <c r="S160" i="3" a="1"/>
  <c r="S160" i="3" s="1"/>
  <c r="AO160" i="3"/>
  <c r="J160" i="3"/>
  <c r="AP160" i="3" a="1"/>
  <c r="AP160" i="3" s="1"/>
  <c r="K160" i="3"/>
  <c r="T160" i="3"/>
  <c r="AQ160" i="3"/>
  <c r="L160" i="3"/>
  <c r="U160" i="3"/>
  <c r="AF160" i="3"/>
  <c r="AR160" i="3"/>
  <c r="M160" i="3" a="1"/>
  <c r="M160" i="3" s="1"/>
  <c r="V160" i="3" a="1"/>
  <c r="V160" i="3" s="1"/>
  <c r="AG160" i="3"/>
  <c r="AS160" i="3"/>
  <c r="W160" i="3"/>
  <c r="AH160" i="3"/>
  <c r="AT160" i="3"/>
  <c r="N160" i="3"/>
  <c r="X160" i="3" a="1"/>
  <c r="X160" i="3" s="1"/>
  <c r="AI160" i="3"/>
  <c r="AU160" i="3"/>
  <c r="O160" i="3" a="1"/>
  <c r="O160" i="3" s="1"/>
  <c r="Y160" i="3"/>
  <c r="AJ160" i="3"/>
  <c r="AV160" i="3"/>
  <c r="X166" i="3" a="1"/>
  <c r="X166" i="3" s="1"/>
  <c r="AI166" i="3"/>
  <c r="AU166" i="3"/>
  <c r="N166" i="3"/>
  <c r="Y166" i="3"/>
  <c r="AJ166" i="3"/>
  <c r="AV166" i="3"/>
  <c r="O166" i="3" a="1"/>
  <c r="O166" i="3" s="1"/>
  <c r="Z166" i="3" a="1"/>
  <c r="Z166" i="3" s="1"/>
  <c r="AK166" i="3"/>
  <c r="AA166" i="3"/>
  <c r="AL166" i="3"/>
  <c r="AX166" i="3"/>
  <c r="F166" i="3"/>
  <c r="P166" i="3"/>
  <c r="AB166" i="3"/>
  <c r="AM166" i="3"/>
  <c r="G166" i="3" a="1"/>
  <c r="G166" i="3" s="1"/>
  <c r="Q166" i="3" a="1"/>
  <c r="Q166" i="3" s="1"/>
  <c r="AC166" i="3"/>
  <c r="AN166" i="3"/>
  <c r="H166" i="3"/>
  <c r="R166" i="3"/>
  <c r="AO166" i="3"/>
  <c r="I166" i="3" a="1"/>
  <c r="I166" i="3" s="1"/>
  <c r="S166" i="3" a="1"/>
  <c r="S166" i="3" s="1"/>
  <c r="AP166" i="3" a="1"/>
  <c r="AP166" i="3" s="1"/>
  <c r="J166" i="3"/>
  <c r="T166" i="3"/>
  <c r="AQ166" i="3"/>
  <c r="K166" i="3"/>
  <c r="U166" i="3"/>
  <c r="AF166" i="3"/>
  <c r="AR166" i="3"/>
  <c r="L166" i="3"/>
  <c r="V166" i="3" a="1"/>
  <c r="V166" i="3" s="1"/>
  <c r="AG166" i="3"/>
  <c r="AS166" i="3"/>
  <c r="M166" i="3" a="1"/>
  <c r="M166" i="3" s="1"/>
  <c r="W166" i="3"/>
  <c r="AH166" i="3"/>
  <c r="AT166" i="3"/>
  <c r="K172" i="3"/>
  <c r="U172" i="3"/>
  <c r="AQ172" i="3"/>
  <c r="L172" i="3"/>
  <c r="V172" i="3" a="1"/>
  <c r="V172" i="3" s="1"/>
  <c r="AF172" i="3"/>
  <c r="AR172" i="3"/>
  <c r="M172" i="3" a="1"/>
  <c r="M172" i="3" s="1"/>
  <c r="W172" i="3"/>
  <c r="AG172" i="3"/>
  <c r="AS172" i="3"/>
  <c r="X172" i="3" a="1"/>
  <c r="X172" i="3" s="1"/>
  <c r="AH172" i="3"/>
  <c r="AT172" i="3"/>
  <c r="N172" i="3"/>
  <c r="Y172" i="3"/>
  <c r="AI172" i="3"/>
  <c r="AU172" i="3"/>
  <c r="O172" i="3" a="1"/>
  <c r="O172" i="3" s="1"/>
  <c r="Z172" i="3" a="1"/>
  <c r="Z172" i="3" s="1"/>
  <c r="AJ172" i="3"/>
  <c r="AV172" i="3"/>
  <c r="F172" i="3"/>
  <c r="AK172" i="3"/>
  <c r="G172" i="3" a="1"/>
  <c r="G172" i="3" s="1"/>
  <c r="P172" i="3"/>
  <c r="AA172" i="3"/>
  <c r="AL172" i="3"/>
  <c r="AX172" i="3"/>
  <c r="H172" i="3"/>
  <c r="Q172" i="3" a="1"/>
  <c r="Q172" i="3" s="1"/>
  <c r="AB172" i="3"/>
  <c r="AM172" i="3"/>
  <c r="I172" i="3" a="1"/>
  <c r="I172" i="3" s="1"/>
  <c r="R172" i="3"/>
  <c r="AC172" i="3"/>
  <c r="AN172" i="3"/>
  <c r="S172" i="3" a="1"/>
  <c r="S172" i="3" s="1"/>
  <c r="AO172" i="3"/>
  <c r="J172" i="3"/>
  <c r="T172" i="3"/>
  <c r="AP172" i="3" a="1"/>
  <c r="AP172" i="3" s="1"/>
  <c r="K178" i="3"/>
  <c r="U178" i="3"/>
  <c r="AQ178" i="3"/>
  <c r="L178" i="3"/>
  <c r="V178" i="3" a="1"/>
  <c r="V178" i="3" s="1"/>
  <c r="AF178" i="3"/>
  <c r="AR178" i="3"/>
  <c r="M178" i="3" a="1"/>
  <c r="M178" i="3" s="1"/>
  <c r="W178" i="3"/>
  <c r="AG178" i="3"/>
  <c r="AS178" i="3"/>
  <c r="X178" i="3" a="1"/>
  <c r="X178" i="3" s="1"/>
  <c r="AH178" i="3"/>
  <c r="AT178" i="3"/>
  <c r="N178" i="3"/>
  <c r="Y178" i="3"/>
  <c r="AI178" i="3"/>
  <c r="AU178" i="3"/>
  <c r="O178" i="3" a="1"/>
  <c r="O178" i="3" s="1"/>
  <c r="Z178" i="3" a="1"/>
  <c r="Z178" i="3" s="1"/>
  <c r="AJ178" i="3"/>
  <c r="AV178" i="3"/>
  <c r="F178" i="3"/>
  <c r="AK178" i="3"/>
  <c r="G178" i="3" a="1"/>
  <c r="G178" i="3" s="1"/>
  <c r="P178" i="3"/>
  <c r="AA178" i="3"/>
  <c r="AL178" i="3"/>
  <c r="AX178" i="3"/>
  <c r="H178" i="3"/>
  <c r="Q178" i="3" a="1"/>
  <c r="Q178" i="3" s="1"/>
  <c r="AB178" i="3"/>
  <c r="AM178" i="3"/>
  <c r="I178" i="3" a="1"/>
  <c r="I178" i="3" s="1"/>
  <c r="R178" i="3"/>
  <c r="AC178" i="3"/>
  <c r="AN178" i="3"/>
  <c r="S178" i="3" a="1"/>
  <c r="S178" i="3" s="1"/>
  <c r="AO178" i="3"/>
  <c r="J178" i="3"/>
  <c r="T178" i="3"/>
  <c r="AP178" i="3" a="1"/>
  <c r="AP178" i="3" s="1"/>
  <c r="L184" i="3"/>
  <c r="V184" i="3" a="1"/>
  <c r="V184" i="3" s="1"/>
  <c r="AG184" i="3"/>
  <c r="AS184" i="3"/>
  <c r="M184" i="3" a="1"/>
  <c r="M184" i="3" s="1"/>
  <c r="W184" i="3"/>
  <c r="AH184" i="3"/>
  <c r="AT184" i="3"/>
  <c r="X184" i="3" a="1"/>
  <c r="X184" i="3" s="1"/>
  <c r="AI184" i="3"/>
  <c r="AU184" i="3"/>
  <c r="N184" i="3"/>
  <c r="Y184" i="3"/>
  <c r="AJ184" i="3"/>
  <c r="AV184" i="3"/>
  <c r="O184" i="3" a="1"/>
  <c r="O184" i="3" s="1"/>
  <c r="Z184" i="3" a="1"/>
  <c r="Z184" i="3" s="1"/>
  <c r="AK184" i="3"/>
  <c r="AA184" i="3"/>
  <c r="AL184" i="3"/>
  <c r="AX184" i="3"/>
  <c r="F184" i="3"/>
  <c r="P184" i="3"/>
  <c r="AB184" i="3"/>
  <c r="AM184" i="3"/>
  <c r="G184" i="3" a="1"/>
  <c r="G184" i="3" s="1"/>
  <c r="Q184" i="3" a="1"/>
  <c r="Q184" i="3" s="1"/>
  <c r="AC184" i="3"/>
  <c r="AN184" i="3"/>
  <c r="H184" i="3"/>
  <c r="R184" i="3"/>
  <c r="AO184" i="3"/>
  <c r="I184" i="3" a="1"/>
  <c r="I184" i="3" s="1"/>
  <c r="S184" i="3" a="1"/>
  <c r="S184" i="3" s="1"/>
  <c r="AP184" i="3" a="1"/>
  <c r="AP184" i="3" s="1"/>
  <c r="J184" i="3"/>
  <c r="T184" i="3"/>
  <c r="AQ184" i="3"/>
  <c r="K184" i="3"/>
  <c r="U184" i="3"/>
  <c r="AF184" i="3"/>
  <c r="AR184" i="3"/>
  <c r="N223" i="3"/>
  <c r="Y223" i="3"/>
  <c r="AI223" i="3"/>
  <c r="AU223" i="3"/>
  <c r="O223" i="3" a="1"/>
  <c r="O223" i="3" s="1"/>
  <c r="Z223" i="3" a="1"/>
  <c r="Z223" i="3" s="1"/>
  <c r="AJ223" i="3"/>
  <c r="F223" i="3"/>
  <c r="P223" i="3"/>
  <c r="AK223" i="3"/>
  <c r="G223" i="3" a="1"/>
  <c r="G223" i="3" s="1"/>
  <c r="Q223" i="3" a="1"/>
  <c r="Q223" i="3" s="1"/>
  <c r="AA223" i="3"/>
  <c r="AL223" i="3"/>
  <c r="H223" i="3"/>
  <c r="AB223" i="3"/>
  <c r="AM223" i="3"/>
  <c r="I223" i="3" a="1"/>
  <c r="I223" i="3" s="1"/>
  <c r="R223" i="3"/>
  <c r="AC223" i="3"/>
  <c r="AN223" i="3"/>
  <c r="S223" i="3" a="1"/>
  <c r="S223" i="3" s="1"/>
  <c r="AO223" i="3"/>
  <c r="J223" i="3"/>
  <c r="T223" i="3"/>
  <c r="AP223" i="3" a="1"/>
  <c r="AP223" i="3" s="1"/>
  <c r="K223" i="3"/>
  <c r="U223" i="3"/>
  <c r="AQ223" i="3"/>
  <c r="L223" i="3"/>
  <c r="V223" i="3" a="1"/>
  <c r="V223" i="3" s="1"/>
  <c r="AF223" i="3"/>
  <c r="AR223" i="3"/>
  <c r="M223" i="3" a="1"/>
  <c r="M223" i="3" s="1"/>
  <c r="W223" i="3"/>
  <c r="AG223" i="3"/>
  <c r="X223" i="3" a="1"/>
  <c r="X223" i="3" s="1"/>
  <c r="AH223" i="3"/>
  <c r="AT223" i="3"/>
  <c r="AS223" i="3"/>
  <c r="K219" i="3"/>
  <c r="U219" i="3"/>
  <c r="AF219" i="3"/>
  <c r="AR219" i="3"/>
  <c r="L219" i="3"/>
  <c r="V219" i="3" a="1"/>
  <c r="V219" i="3" s="1"/>
  <c r="AG219" i="3"/>
  <c r="AS219" i="3"/>
  <c r="M219" i="3" a="1"/>
  <c r="M219" i="3" s="1"/>
  <c r="W219" i="3"/>
  <c r="AH219" i="3"/>
  <c r="AT219" i="3"/>
  <c r="N219" i="3"/>
  <c r="X219" i="3" a="1"/>
  <c r="X219" i="3" s="1"/>
  <c r="AI219" i="3"/>
  <c r="AU219" i="3"/>
  <c r="O219" i="3" a="1"/>
  <c r="O219" i="3" s="1"/>
  <c r="AJ219" i="3"/>
  <c r="Y219" i="3"/>
  <c r="AK219" i="3"/>
  <c r="F219" i="3"/>
  <c r="P219" i="3"/>
  <c r="Z219" i="3" a="1"/>
  <c r="Z219" i="3" s="1"/>
  <c r="AL219" i="3"/>
  <c r="G219" i="3" a="1"/>
  <c r="G219" i="3" s="1"/>
  <c r="Q219" i="3" a="1"/>
  <c r="Q219" i="3" s="1"/>
  <c r="AA219" i="3"/>
  <c r="AM219" i="3"/>
  <c r="AB219" i="3"/>
  <c r="AN219" i="3"/>
  <c r="H219" i="3"/>
  <c r="R219" i="3"/>
  <c r="AC219" i="3"/>
  <c r="AO219" i="3"/>
  <c r="I219" i="3" a="1"/>
  <c r="I219" i="3" s="1"/>
  <c r="S219" i="3" a="1"/>
  <c r="S219" i="3" s="1"/>
  <c r="AP219" i="3" a="1"/>
  <c r="AP219" i="3" s="1"/>
  <c r="J219" i="3"/>
  <c r="T219" i="3"/>
  <c r="AQ219" i="3"/>
  <c r="D205" i="3" a="1"/>
  <c r="D205" i="3" s="1"/>
  <c r="C683" i="3" a="1"/>
  <c r="C683" i="3" s="1"/>
  <c r="L663" i="3"/>
  <c r="T663" i="3"/>
  <c r="AC663" i="3"/>
  <c r="AN663" i="3"/>
  <c r="M663" i="3" a="1"/>
  <c r="M663" i="3" s="1"/>
  <c r="U663" i="3"/>
  <c r="AO663" i="3"/>
  <c r="V663" i="3" a="1"/>
  <c r="V663" i="3" s="1"/>
  <c r="AP663" i="3" a="1"/>
  <c r="AP663" i="3" s="1"/>
  <c r="N663" i="3"/>
  <c r="F663" i="3"/>
  <c r="O663" i="3" a="1"/>
  <c r="O663" i="3" s="1"/>
  <c r="W663" i="3"/>
  <c r="AF663" i="3"/>
  <c r="AQ663" i="3"/>
  <c r="G663" i="3" a="1"/>
  <c r="G663" i="3" s="1"/>
  <c r="X663" i="3" a="1"/>
  <c r="X663" i="3" s="1"/>
  <c r="AG663" i="3"/>
  <c r="AR663" i="3"/>
  <c r="P663" i="3"/>
  <c r="AH663" i="3"/>
  <c r="AS663" i="3"/>
  <c r="H663" i="3"/>
  <c r="Q663" i="3" a="1"/>
  <c r="Q663" i="3" s="1"/>
  <c r="Y663" i="3"/>
  <c r="AI663" i="3"/>
  <c r="AT663" i="3"/>
  <c r="I663" i="3" a="1"/>
  <c r="I663" i="3" s="1"/>
  <c r="Z663" i="3" a="1"/>
  <c r="Z663" i="3" s="1"/>
  <c r="AJ663" i="3"/>
  <c r="AU663" i="3"/>
  <c r="R663" i="3"/>
  <c r="AK663" i="3"/>
  <c r="K663" i="3"/>
  <c r="AB663" i="3"/>
  <c r="AM663" i="3"/>
  <c r="J663" i="3"/>
  <c r="S663" i="3" a="1"/>
  <c r="S663" i="3" s="1"/>
  <c r="AA663" i="3"/>
  <c r="AL663" i="3"/>
  <c r="C655" i="3" a="1"/>
  <c r="C655" i="3" s="1"/>
  <c r="I655" i="3" a="1"/>
  <c r="I655" i="3" s="1"/>
  <c r="Z655" i="3" a="1"/>
  <c r="Z655" i="3" s="1"/>
  <c r="AJ655" i="3"/>
  <c r="AU655" i="3"/>
  <c r="R655" i="3"/>
  <c r="AK655" i="3"/>
  <c r="J655" i="3"/>
  <c r="S655" i="3" a="1"/>
  <c r="S655" i="3" s="1"/>
  <c r="AA655" i="3"/>
  <c r="AL655" i="3"/>
  <c r="K655" i="3"/>
  <c r="AB655" i="3"/>
  <c r="AM655" i="3"/>
  <c r="L655" i="3"/>
  <c r="T655" i="3"/>
  <c r="AC655" i="3"/>
  <c r="AN655" i="3"/>
  <c r="M655" i="3" a="1"/>
  <c r="M655" i="3" s="1"/>
  <c r="U655" i="3"/>
  <c r="AO655" i="3"/>
  <c r="V655" i="3" a="1"/>
  <c r="V655" i="3" s="1"/>
  <c r="AP655" i="3" a="1"/>
  <c r="AP655" i="3" s="1"/>
  <c r="N655" i="3"/>
  <c r="G655" i="3" a="1"/>
  <c r="G655" i="3" s="1"/>
  <c r="X655" i="3" a="1"/>
  <c r="X655" i="3" s="1"/>
  <c r="AG655" i="3"/>
  <c r="AR655" i="3"/>
  <c r="H655" i="3"/>
  <c r="Q655" i="3" a="1"/>
  <c r="Q655" i="3" s="1"/>
  <c r="Y655" i="3"/>
  <c r="AI655" i="3"/>
  <c r="AT655" i="3"/>
  <c r="O655" i="3" a="1"/>
  <c r="O655" i="3" s="1"/>
  <c r="P655" i="3"/>
  <c r="W655" i="3"/>
  <c r="AF655" i="3"/>
  <c r="AH655" i="3"/>
  <c r="AQ655" i="3"/>
  <c r="AS655" i="3"/>
  <c r="F655" i="3"/>
  <c r="C652" i="3" a="1"/>
  <c r="C652" i="3" s="1"/>
  <c r="D649" i="3" a="1"/>
  <c r="D649" i="3" s="1"/>
  <c r="C642" i="3" a="1"/>
  <c r="C642" i="3" s="1"/>
  <c r="I625" i="3" a="1"/>
  <c r="I625" i="3" s="1"/>
  <c r="Z625" i="3" a="1"/>
  <c r="Z625" i="3" s="1"/>
  <c r="AJ625" i="3"/>
  <c r="AU625" i="3"/>
  <c r="R625" i="3"/>
  <c r="AK625" i="3"/>
  <c r="J625" i="3"/>
  <c r="S625" i="3" a="1"/>
  <c r="S625" i="3" s="1"/>
  <c r="AA625" i="3"/>
  <c r="AL625" i="3"/>
  <c r="K625" i="3"/>
  <c r="AB625" i="3"/>
  <c r="AM625" i="3"/>
  <c r="L625" i="3"/>
  <c r="T625" i="3"/>
  <c r="AC625" i="3"/>
  <c r="AN625" i="3"/>
  <c r="M625" i="3" a="1"/>
  <c r="M625" i="3" s="1"/>
  <c r="U625" i="3"/>
  <c r="AO625" i="3"/>
  <c r="N625" i="3"/>
  <c r="F625" i="3"/>
  <c r="O625" i="3" a="1"/>
  <c r="O625" i="3" s="1"/>
  <c r="W625" i="3"/>
  <c r="AF625" i="3"/>
  <c r="AQ625" i="3"/>
  <c r="G625" i="3" a="1"/>
  <c r="G625" i="3" s="1"/>
  <c r="X625" i="3" a="1"/>
  <c r="X625" i="3" s="1"/>
  <c r="AG625" i="3"/>
  <c r="AR625" i="3"/>
  <c r="V625" i="3" a="1"/>
  <c r="V625" i="3" s="1"/>
  <c r="Y625" i="3"/>
  <c r="AH625" i="3"/>
  <c r="AI625" i="3"/>
  <c r="AP625" i="3" a="1"/>
  <c r="AP625" i="3" s="1"/>
  <c r="AS625" i="3"/>
  <c r="Q625" i="3" a="1"/>
  <c r="Q625" i="3" s="1"/>
  <c r="H625" i="3"/>
  <c r="P625" i="3"/>
  <c r="AT625" i="3"/>
  <c r="L612" i="3"/>
  <c r="M612" i="3" a="1"/>
  <c r="M612" i="3" s="1"/>
  <c r="U612" i="3"/>
  <c r="AO612" i="3"/>
  <c r="V612" i="3" a="1"/>
  <c r="V612" i="3" s="1"/>
  <c r="AP612" i="3" a="1"/>
  <c r="AP612" i="3" s="1"/>
  <c r="N612" i="3"/>
  <c r="O612" i="3" a="1"/>
  <c r="O612" i="3" s="1"/>
  <c r="W612" i="3"/>
  <c r="AF612" i="3"/>
  <c r="AQ612" i="3"/>
  <c r="F612" i="3"/>
  <c r="X612" i="3" a="1"/>
  <c r="X612" i="3" s="1"/>
  <c r="AG612" i="3"/>
  <c r="AR612" i="3"/>
  <c r="G612" i="3" a="1"/>
  <c r="G612" i="3" s="1"/>
  <c r="P612" i="3"/>
  <c r="AH612" i="3"/>
  <c r="AS612" i="3"/>
  <c r="Q612" i="3" a="1"/>
  <c r="Q612" i="3" s="1"/>
  <c r="Y612" i="3"/>
  <c r="AI612" i="3"/>
  <c r="AT612" i="3"/>
  <c r="H612" i="3"/>
  <c r="Z612" i="3" a="1"/>
  <c r="Z612" i="3" s="1"/>
  <c r="AJ612" i="3"/>
  <c r="AU612" i="3"/>
  <c r="I612" i="3" a="1"/>
  <c r="I612" i="3" s="1"/>
  <c r="R612" i="3"/>
  <c r="AK612" i="3"/>
  <c r="S612" i="3" a="1"/>
  <c r="S612" i="3" s="1"/>
  <c r="AA612" i="3"/>
  <c r="AL612" i="3"/>
  <c r="AB612" i="3"/>
  <c r="AC612" i="3"/>
  <c r="AM612" i="3"/>
  <c r="AN612" i="3"/>
  <c r="K612" i="3"/>
  <c r="T612" i="3"/>
  <c r="J612" i="3"/>
  <c r="D599" i="3" a="1"/>
  <c r="D599" i="3" s="1"/>
  <c r="H595" i="3"/>
  <c r="R595" i="3"/>
  <c r="AB595" i="3"/>
  <c r="AM595" i="3"/>
  <c r="I595" i="3" a="1"/>
  <c r="I595" i="3" s="1"/>
  <c r="S595" i="3" a="1"/>
  <c r="S595" i="3" s="1"/>
  <c r="AC595" i="3"/>
  <c r="AN595" i="3"/>
  <c r="J595" i="3"/>
  <c r="AO595" i="3"/>
  <c r="K595" i="3"/>
  <c r="T595" i="3"/>
  <c r="AP595" i="3" a="1"/>
  <c r="AP595" i="3" s="1"/>
  <c r="L595" i="3"/>
  <c r="U595" i="3"/>
  <c r="AQ595" i="3"/>
  <c r="M595" i="3" a="1"/>
  <c r="M595" i="3" s="1"/>
  <c r="V595" i="3" a="1"/>
  <c r="V595" i="3" s="1"/>
  <c r="AF595" i="3"/>
  <c r="AR595" i="3"/>
  <c r="W595" i="3"/>
  <c r="AG595" i="3"/>
  <c r="AS595" i="3"/>
  <c r="N595" i="3"/>
  <c r="X595" i="3" a="1"/>
  <c r="X595" i="3" s="1"/>
  <c r="AH595" i="3"/>
  <c r="AT595" i="3"/>
  <c r="F595" i="3"/>
  <c r="P595" i="3"/>
  <c r="Y595" i="3"/>
  <c r="AJ595" i="3"/>
  <c r="AA595" i="3"/>
  <c r="AL595" i="3"/>
  <c r="AI595" i="3"/>
  <c r="AK595" i="3"/>
  <c r="AU595" i="3"/>
  <c r="G595" i="3" a="1"/>
  <c r="G595" i="3" s="1"/>
  <c r="O595" i="3" a="1"/>
  <c r="O595" i="3" s="1"/>
  <c r="Q595" i="3" a="1"/>
  <c r="Q595" i="3" s="1"/>
  <c r="Z595" i="3" a="1"/>
  <c r="Z595" i="3" s="1"/>
  <c r="L585" i="3"/>
  <c r="AG585" i="3"/>
  <c r="AR585" i="3"/>
  <c r="M585" i="3" a="1"/>
  <c r="M585" i="3" s="1"/>
  <c r="W585" i="3"/>
  <c r="AH585" i="3"/>
  <c r="AS585" i="3"/>
  <c r="N585" i="3"/>
  <c r="X585" i="3" a="1"/>
  <c r="X585" i="3" s="1"/>
  <c r="AI585" i="3"/>
  <c r="AT585" i="3"/>
  <c r="O585" i="3" a="1"/>
  <c r="O585" i="3" s="1"/>
  <c r="AJ585" i="3"/>
  <c r="AU585" i="3"/>
  <c r="P585" i="3"/>
  <c r="Y585" i="3"/>
  <c r="AK585" i="3"/>
  <c r="F585" i="3"/>
  <c r="Q585" i="3" a="1"/>
  <c r="Q585" i="3" s="1"/>
  <c r="Z585" i="3" a="1"/>
  <c r="Z585" i="3" s="1"/>
  <c r="AL585" i="3"/>
  <c r="G585" i="3" a="1"/>
  <c r="G585" i="3" s="1"/>
  <c r="AA585" i="3"/>
  <c r="AM585" i="3"/>
  <c r="R585" i="3"/>
  <c r="AB585" i="3"/>
  <c r="AN585" i="3"/>
  <c r="I585" i="3" a="1"/>
  <c r="I585" i="3" s="1"/>
  <c r="T585" i="3"/>
  <c r="AP585" i="3" a="1"/>
  <c r="AP585" i="3" s="1"/>
  <c r="K585" i="3"/>
  <c r="V585" i="3" a="1"/>
  <c r="V585" i="3" s="1"/>
  <c r="AF585" i="3"/>
  <c r="AQ585" i="3"/>
  <c r="H585" i="3"/>
  <c r="J585" i="3"/>
  <c r="S585" i="3" a="1"/>
  <c r="S585" i="3" s="1"/>
  <c r="U585" i="3"/>
  <c r="AC585" i="3"/>
  <c r="AO585" i="3"/>
  <c r="N574" i="3"/>
  <c r="AH574" i="3"/>
  <c r="AS574" i="3"/>
  <c r="O574" i="3" a="1"/>
  <c r="O574" i="3" s="1"/>
  <c r="W574" i="3"/>
  <c r="AI574" i="3"/>
  <c r="AT574" i="3"/>
  <c r="X574" i="3" a="1"/>
  <c r="X574" i="3" s="1"/>
  <c r="AJ574" i="3"/>
  <c r="AU574" i="3"/>
  <c r="P574" i="3"/>
  <c r="Y574" i="3"/>
  <c r="AK574" i="3"/>
  <c r="F574" i="3"/>
  <c r="Q574" i="3" a="1"/>
  <c r="Q574" i="3" s="1"/>
  <c r="Z574" i="3" a="1"/>
  <c r="Z574" i="3" s="1"/>
  <c r="AL574" i="3"/>
  <c r="G574" i="3" a="1"/>
  <c r="G574" i="3" s="1"/>
  <c r="AA574" i="3"/>
  <c r="AM574" i="3"/>
  <c r="H574" i="3"/>
  <c r="R574" i="3"/>
  <c r="AB574" i="3"/>
  <c r="AN574" i="3"/>
  <c r="I574" i="3" a="1"/>
  <c r="I574" i="3" s="1"/>
  <c r="S574" i="3" a="1"/>
  <c r="S574" i="3" s="1"/>
  <c r="AC574" i="3"/>
  <c r="AO574" i="3"/>
  <c r="M574" i="3" a="1"/>
  <c r="M574" i="3" s="1"/>
  <c r="V574" i="3" a="1"/>
  <c r="V574" i="3" s="1"/>
  <c r="AG574" i="3"/>
  <c r="AR574" i="3"/>
  <c r="T574" i="3"/>
  <c r="U574" i="3"/>
  <c r="AF574" i="3"/>
  <c r="AP574" i="3" a="1"/>
  <c r="AP574" i="3" s="1"/>
  <c r="AQ574" i="3"/>
  <c r="K574" i="3"/>
  <c r="J574" i="3"/>
  <c r="L574" i="3"/>
  <c r="H554" i="3"/>
  <c r="AA554" i="3"/>
  <c r="AL554" i="3"/>
  <c r="I554" i="3" a="1"/>
  <c r="I554" i="3" s="1"/>
  <c r="R554" i="3"/>
  <c r="AB554" i="3"/>
  <c r="AM554" i="3"/>
  <c r="S554" i="3" a="1"/>
  <c r="S554" i="3" s="1"/>
  <c r="AC554" i="3"/>
  <c r="AN554" i="3"/>
  <c r="J554" i="3"/>
  <c r="AO554" i="3"/>
  <c r="K554" i="3"/>
  <c r="T554" i="3"/>
  <c r="AP554" i="3" a="1"/>
  <c r="AP554" i="3" s="1"/>
  <c r="L554" i="3"/>
  <c r="U554" i="3"/>
  <c r="AQ554" i="3"/>
  <c r="M554" i="3" a="1"/>
  <c r="M554" i="3" s="1"/>
  <c r="V554" i="3" a="1"/>
  <c r="V554" i="3" s="1"/>
  <c r="AF554" i="3"/>
  <c r="AR554" i="3"/>
  <c r="W554" i="3"/>
  <c r="AG554" i="3"/>
  <c r="AS554" i="3"/>
  <c r="N554" i="3"/>
  <c r="X554" i="3" a="1"/>
  <c r="X554" i="3" s="1"/>
  <c r="AH554" i="3"/>
  <c r="AT554" i="3"/>
  <c r="O554" i="3" a="1"/>
  <c r="O554" i="3" s="1"/>
  <c r="Y554" i="3"/>
  <c r="AI554" i="3"/>
  <c r="AU554" i="3"/>
  <c r="G554" i="3" a="1"/>
  <c r="G554" i="3" s="1"/>
  <c r="Q554" i="3" a="1"/>
  <c r="Q554" i="3" s="1"/>
  <c r="AK554" i="3"/>
  <c r="AJ554" i="3"/>
  <c r="F554" i="3"/>
  <c r="P554" i="3"/>
  <c r="Z554" i="3" a="1"/>
  <c r="Z554" i="3" s="1"/>
  <c r="D550" i="3" a="1"/>
  <c r="D550" i="3" s="1"/>
  <c r="E531" i="3" a="1"/>
  <c r="E531" i="3" s="1"/>
  <c r="M513" i="3" a="1"/>
  <c r="M513" i="3" s="1"/>
  <c r="W513" i="3"/>
  <c r="AI513" i="3"/>
  <c r="AT513" i="3"/>
  <c r="N513" i="3"/>
  <c r="X513" i="3" a="1"/>
  <c r="X513" i="3" s="1"/>
  <c r="AJ513" i="3"/>
  <c r="AU513" i="3"/>
  <c r="O513" i="3" a="1"/>
  <c r="O513" i="3" s="1"/>
  <c r="Y513" i="3"/>
  <c r="AK513" i="3"/>
  <c r="P513" i="3"/>
  <c r="Z513" i="3" a="1"/>
  <c r="Z513" i="3" s="1"/>
  <c r="AL513" i="3"/>
  <c r="Q513" i="3" a="1"/>
  <c r="Q513" i="3" s="1"/>
  <c r="AA513" i="3"/>
  <c r="AM513" i="3"/>
  <c r="F513" i="3"/>
  <c r="AB513" i="3"/>
  <c r="AN513" i="3"/>
  <c r="G513" i="3" a="1"/>
  <c r="G513" i="3" s="1"/>
  <c r="R513" i="3"/>
  <c r="AC513" i="3"/>
  <c r="AO513" i="3"/>
  <c r="H513" i="3"/>
  <c r="S513" i="3" a="1"/>
  <c r="S513" i="3" s="1"/>
  <c r="AP513" i="3" a="1"/>
  <c r="AP513" i="3" s="1"/>
  <c r="I513" i="3" a="1"/>
  <c r="I513" i="3" s="1"/>
  <c r="T513" i="3"/>
  <c r="J513" i="3"/>
  <c r="U513" i="3"/>
  <c r="AF513" i="3"/>
  <c r="AQ513" i="3"/>
  <c r="K513" i="3"/>
  <c r="V513" i="3" a="1"/>
  <c r="V513" i="3" s="1"/>
  <c r="AG513" i="3"/>
  <c r="AR513" i="3"/>
  <c r="L513" i="3"/>
  <c r="AH513" i="3"/>
  <c r="AS513" i="3"/>
  <c r="M503" i="3" a="1"/>
  <c r="M503" i="3" s="1"/>
  <c r="V503" i="3" a="1"/>
  <c r="V503" i="3" s="1"/>
  <c r="AP503" i="3" a="1"/>
  <c r="AP503" i="3" s="1"/>
  <c r="N503" i="3"/>
  <c r="W503" i="3"/>
  <c r="AF503" i="3"/>
  <c r="AQ503" i="3"/>
  <c r="F503" i="3"/>
  <c r="O503" i="3" a="1"/>
  <c r="O503" i="3" s="1"/>
  <c r="X503" i="3" a="1"/>
  <c r="X503" i="3" s="1"/>
  <c r="AG503" i="3"/>
  <c r="AR503" i="3"/>
  <c r="G503" i="3" a="1"/>
  <c r="G503" i="3" s="1"/>
  <c r="AH503" i="3"/>
  <c r="AS503" i="3"/>
  <c r="P503" i="3"/>
  <c r="Y503" i="3"/>
  <c r="AI503" i="3"/>
  <c r="AT503" i="3"/>
  <c r="H503" i="3"/>
  <c r="Q503" i="3" a="1"/>
  <c r="Q503" i="3" s="1"/>
  <c r="Z503" i="3" a="1"/>
  <c r="Z503" i="3" s="1"/>
  <c r="AJ503" i="3"/>
  <c r="AU503" i="3"/>
  <c r="I503" i="3" a="1"/>
  <c r="I503" i="3" s="1"/>
  <c r="R503" i="3"/>
  <c r="AK503" i="3"/>
  <c r="S503" i="3" a="1"/>
  <c r="S503" i="3" s="1"/>
  <c r="AA503" i="3"/>
  <c r="AL503" i="3"/>
  <c r="J503" i="3"/>
  <c r="AB503" i="3"/>
  <c r="AM503" i="3"/>
  <c r="K503" i="3"/>
  <c r="T503" i="3"/>
  <c r="AC503" i="3"/>
  <c r="AN503" i="3"/>
  <c r="L503" i="3"/>
  <c r="U503" i="3"/>
  <c r="AO503" i="3"/>
  <c r="Q494" i="3" a="1"/>
  <c r="Q494" i="3" s="1"/>
  <c r="AK494" i="3"/>
  <c r="H494" i="3"/>
  <c r="AA494" i="3"/>
  <c r="AL494" i="3"/>
  <c r="I494" i="3" a="1"/>
  <c r="I494" i="3" s="1"/>
  <c r="R494" i="3"/>
  <c r="AB494" i="3"/>
  <c r="AM494" i="3"/>
  <c r="S494" i="3" a="1"/>
  <c r="S494" i="3" s="1"/>
  <c r="AC494" i="3"/>
  <c r="AN494" i="3"/>
  <c r="J494" i="3"/>
  <c r="T494" i="3"/>
  <c r="AO494" i="3"/>
  <c r="K494" i="3"/>
  <c r="U494" i="3"/>
  <c r="AP494" i="3" a="1"/>
  <c r="AP494" i="3" s="1"/>
  <c r="L494" i="3"/>
  <c r="V494" i="3" a="1"/>
  <c r="V494" i="3" s="1"/>
  <c r="AQ494" i="3"/>
  <c r="M494" i="3" a="1"/>
  <c r="M494" i="3" s="1"/>
  <c r="W494" i="3"/>
  <c r="AF494" i="3"/>
  <c r="AR494" i="3"/>
  <c r="X494" i="3" a="1"/>
  <c r="X494" i="3" s="1"/>
  <c r="AG494" i="3"/>
  <c r="AS494" i="3"/>
  <c r="N494" i="3"/>
  <c r="AH494" i="3"/>
  <c r="AT494" i="3"/>
  <c r="F494" i="3"/>
  <c r="O494" i="3" a="1"/>
  <c r="O494" i="3" s="1"/>
  <c r="Y494" i="3"/>
  <c r="AI494" i="3"/>
  <c r="AU494" i="3"/>
  <c r="G494" i="3" a="1"/>
  <c r="G494" i="3" s="1"/>
  <c r="P494" i="3"/>
  <c r="Z494" i="3" a="1"/>
  <c r="Z494" i="3" s="1"/>
  <c r="AJ494" i="3"/>
  <c r="P471" i="3"/>
  <c r="AL471" i="3"/>
  <c r="F471" i="3"/>
  <c r="Q471" i="3" a="1"/>
  <c r="Q471" i="3" s="1"/>
  <c r="AA471" i="3"/>
  <c r="AM471" i="3"/>
  <c r="G471" i="3" a="1"/>
  <c r="G471" i="3" s="1"/>
  <c r="R471" i="3"/>
  <c r="AB471" i="3"/>
  <c r="AN471" i="3"/>
  <c r="H471" i="3"/>
  <c r="S471" i="3" a="1"/>
  <c r="S471" i="3" s="1"/>
  <c r="AC471" i="3"/>
  <c r="AO471" i="3"/>
  <c r="I471" i="3" a="1"/>
  <c r="I471" i="3" s="1"/>
  <c r="T471" i="3"/>
  <c r="AP471" i="3" a="1"/>
  <c r="AP471" i="3" s="1"/>
  <c r="U471" i="3"/>
  <c r="J471" i="3"/>
  <c r="V471" i="3" a="1"/>
  <c r="V471" i="3" s="1"/>
  <c r="AF471" i="3"/>
  <c r="AQ471" i="3"/>
  <c r="K471" i="3"/>
  <c r="AG471" i="3"/>
  <c r="AR471" i="3"/>
  <c r="L471" i="3"/>
  <c r="W471" i="3"/>
  <c r="AH471" i="3"/>
  <c r="AS471" i="3"/>
  <c r="M471" i="3" a="1"/>
  <c r="M471" i="3" s="1"/>
  <c r="X471" i="3" a="1"/>
  <c r="X471" i="3" s="1"/>
  <c r="AI471" i="3"/>
  <c r="AT471" i="3"/>
  <c r="N471" i="3"/>
  <c r="Y471" i="3"/>
  <c r="AJ471" i="3"/>
  <c r="AU471" i="3"/>
  <c r="O471" i="3" a="1"/>
  <c r="O471" i="3" s="1"/>
  <c r="Z471" i="3" a="1"/>
  <c r="Z471" i="3" s="1"/>
  <c r="AK471" i="3"/>
  <c r="L457" i="3"/>
  <c r="V457" i="3" a="1"/>
  <c r="V457" i="3" s="1"/>
  <c r="AG457" i="3"/>
  <c r="AS457" i="3"/>
  <c r="M457" i="3" a="1"/>
  <c r="M457" i="3" s="1"/>
  <c r="W457" i="3"/>
  <c r="AH457" i="3"/>
  <c r="AT457" i="3"/>
  <c r="N457" i="3"/>
  <c r="X457" i="3" a="1"/>
  <c r="X457" i="3" s="1"/>
  <c r="AI457" i="3"/>
  <c r="AU457" i="3"/>
  <c r="O457" i="3" a="1"/>
  <c r="O457" i="3" s="1"/>
  <c r="AJ457" i="3"/>
  <c r="Y457" i="3"/>
  <c r="AK457" i="3"/>
  <c r="F457" i="3"/>
  <c r="P457" i="3"/>
  <c r="Z457" i="3" a="1"/>
  <c r="Z457" i="3" s="1"/>
  <c r="AL457" i="3"/>
  <c r="G457" i="3" a="1"/>
  <c r="G457" i="3" s="1"/>
  <c r="Q457" i="3" a="1"/>
  <c r="Q457" i="3" s="1"/>
  <c r="AA457" i="3"/>
  <c r="AM457" i="3"/>
  <c r="R457" i="3"/>
  <c r="AB457" i="3"/>
  <c r="AN457" i="3"/>
  <c r="H457" i="3"/>
  <c r="S457" i="3" a="1"/>
  <c r="S457" i="3" s="1"/>
  <c r="AC457" i="3"/>
  <c r="AO457" i="3"/>
  <c r="I457" i="3" a="1"/>
  <c r="I457" i="3" s="1"/>
  <c r="AP457" i="3" a="1"/>
  <c r="AP457" i="3" s="1"/>
  <c r="J457" i="3"/>
  <c r="T457" i="3"/>
  <c r="AQ457" i="3"/>
  <c r="K457" i="3"/>
  <c r="U457" i="3"/>
  <c r="AF457" i="3"/>
  <c r="AR457" i="3"/>
  <c r="F453" i="3"/>
  <c r="O453" i="3" a="1"/>
  <c r="O453" i="3" s="1"/>
  <c r="AH453" i="3"/>
  <c r="AS453" i="3"/>
  <c r="G453" i="3" a="1"/>
  <c r="G453" i="3" s="1"/>
  <c r="P453" i="3"/>
  <c r="Y453" i="3"/>
  <c r="AI453" i="3"/>
  <c r="AT453" i="3"/>
  <c r="Q453" i="3" a="1"/>
  <c r="Q453" i="3" s="1"/>
  <c r="Z453" i="3" a="1"/>
  <c r="Z453" i="3" s="1"/>
  <c r="AJ453" i="3"/>
  <c r="AU453" i="3"/>
  <c r="H453" i="3"/>
  <c r="AK453" i="3"/>
  <c r="I453" i="3" a="1"/>
  <c r="I453" i="3" s="1"/>
  <c r="R453" i="3"/>
  <c r="AA453" i="3"/>
  <c r="AL453" i="3"/>
  <c r="S453" i="3" a="1"/>
  <c r="S453" i="3" s="1"/>
  <c r="AB453" i="3"/>
  <c r="AM453" i="3"/>
  <c r="J453" i="3"/>
  <c r="T453" i="3"/>
  <c r="AC453" i="3"/>
  <c r="AN453" i="3"/>
  <c r="K453" i="3"/>
  <c r="U453" i="3"/>
  <c r="AO453" i="3"/>
  <c r="L453" i="3"/>
  <c r="V453" i="3" a="1"/>
  <c r="V453" i="3" s="1"/>
  <c r="AP453" i="3" a="1"/>
  <c r="AP453" i="3" s="1"/>
  <c r="M453" i="3" a="1"/>
  <c r="M453" i="3" s="1"/>
  <c r="W453" i="3"/>
  <c r="AF453" i="3"/>
  <c r="AQ453" i="3"/>
  <c r="N453" i="3"/>
  <c r="X453" i="3" a="1"/>
  <c r="X453" i="3" s="1"/>
  <c r="AG453" i="3"/>
  <c r="AR453" i="3"/>
  <c r="C450" i="3" a="1"/>
  <c r="C450" i="3" s="1"/>
  <c r="C431" i="3" a="1"/>
  <c r="C431" i="3" s="1"/>
  <c r="F431" i="3"/>
  <c r="O431" i="3" a="1"/>
  <c r="O431" i="3" s="1"/>
  <c r="AH431" i="3"/>
  <c r="AS431" i="3"/>
  <c r="G431" i="3" a="1"/>
  <c r="G431" i="3" s="1"/>
  <c r="P431" i="3"/>
  <c r="Y431" i="3"/>
  <c r="AI431" i="3"/>
  <c r="AT431" i="3"/>
  <c r="Q431" i="3" a="1"/>
  <c r="Q431" i="3" s="1"/>
  <c r="Z431" i="3" a="1"/>
  <c r="Z431" i="3" s="1"/>
  <c r="AJ431" i="3"/>
  <c r="AU431" i="3"/>
  <c r="H431" i="3"/>
  <c r="R431" i="3"/>
  <c r="AK431" i="3"/>
  <c r="I431" i="3" a="1"/>
  <c r="I431" i="3" s="1"/>
  <c r="S431" i="3" a="1"/>
  <c r="S431" i="3" s="1"/>
  <c r="AA431" i="3"/>
  <c r="AL431" i="3"/>
  <c r="AB431" i="3"/>
  <c r="AM431" i="3"/>
  <c r="J431" i="3"/>
  <c r="T431" i="3"/>
  <c r="AC431" i="3"/>
  <c r="AN431" i="3"/>
  <c r="K431" i="3"/>
  <c r="U431" i="3"/>
  <c r="AO431" i="3"/>
  <c r="L431" i="3"/>
  <c r="V431" i="3" a="1"/>
  <c r="V431" i="3" s="1"/>
  <c r="AP431" i="3" a="1"/>
  <c r="AP431" i="3" s="1"/>
  <c r="M431" i="3" a="1"/>
  <c r="M431" i="3" s="1"/>
  <c r="W431" i="3"/>
  <c r="AF431" i="3"/>
  <c r="AQ431" i="3"/>
  <c r="N431" i="3"/>
  <c r="X431" i="3" a="1"/>
  <c r="X431" i="3" s="1"/>
  <c r="AG431" i="3"/>
  <c r="AR431" i="3"/>
  <c r="J411" i="3"/>
  <c r="K411" i="3"/>
  <c r="L411" i="3"/>
  <c r="G411" i="3" a="1"/>
  <c r="G411" i="3" s="1"/>
  <c r="I411" i="3" a="1"/>
  <c r="I411" i="3" s="1"/>
  <c r="W411" i="3"/>
  <c r="AH411" i="3"/>
  <c r="AS411" i="3"/>
  <c r="M411" i="3" a="1"/>
  <c r="M411" i="3" s="1"/>
  <c r="X411" i="3" a="1"/>
  <c r="X411" i="3" s="1"/>
  <c r="AI411" i="3"/>
  <c r="AT411" i="3"/>
  <c r="N411" i="3"/>
  <c r="AJ411" i="3"/>
  <c r="AU411" i="3"/>
  <c r="O411" i="3" a="1"/>
  <c r="O411" i="3" s="1"/>
  <c r="Y411" i="3"/>
  <c r="AK411" i="3"/>
  <c r="P411" i="3"/>
  <c r="Z411" i="3" a="1"/>
  <c r="Z411" i="3" s="1"/>
  <c r="AL411" i="3"/>
  <c r="Q411" i="3" a="1"/>
  <c r="Q411" i="3" s="1"/>
  <c r="AA411" i="3"/>
  <c r="AM411" i="3"/>
  <c r="R411" i="3"/>
  <c r="AB411" i="3"/>
  <c r="AN411" i="3"/>
  <c r="S411" i="3" a="1"/>
  <c r="S411" i="3" s="1"/>
  <c r="AC411" i="3"/>
  <c r="AO411" i="3"/>
  <c r="T411" i="3"/>
  <c r="AP411" i="3" a="1"/>
  <c r="AP411" i="3" s="1"/>
  <c r="U411" i="3"/>
  <c r="F411" i="3"/>
  <c r="V411" i="3" a="1"/>
  <c r="V411" i="3" s="1"/>
  <c r="AF411" i="3"/>
  <c r="AQ411" i="3"/>
  <c r="H411" i="3"/>
  <c r="AG411" i="3"/>
  <c r="AR411" i="3"/>
  <c r="C397" i="3" a="1"/>
  <c r="C397" i="3" s="1"/>
  <c r="N397" i="3"/>
  <c r="AH397" i="3"/>
  <c r="AS397" i="3"/>
  <c r="O397" i="3" a="1"/>
  <c r="O397" i="3" s="1"/>
  <c r="W397" i="3"/>
  <c r="AI397" i="3"/>
  <c r="AT397" i="3"/>
  <c r="X397" i="3" a="1"/>
  <c r="X397" i="3" s="1"/>
  <c r="AJ397" i="3"/>
  <c r="AU397" i="3"/>
  <c r="P397" i="3"/>
  <c r="Y397" i="3"/>
  <c r="AK397" i="3"/>
  <c r="F397" i="3"/>
  <c r="Q397" i="3" a="1"/>
  <c r="Q397" i="3" s="1"/>
  <c r="Z397" i="3" a="1"/>
  <c r="Z397" i="3" s="1"/>
  <c r="AL397" i="3"/>
  <c r="G397" i="3" a="1"/>
  <c r="G397" i="3" s="1"/>
  <c r="AA397" i="3"/>
  <c r="AM397" i="3"/>
  <c r="H397" i="3"/>
  <c r="R397" i="3"/>
  <c r="AB397" i="3"/>
  <c r="AN397" i="3"/>
  <c r="I397" i="3" a="1"/>
  <c r="I397" i="3" s="1"/>
  <c r="S397" i="3" a="1"/>
  <c r="S397" i="3" s="1"/>
  <c r="AC397" i="3"/>
  <c r="AO397" i="3"/>
  <c r="J397" i="3"/>
  <c r="AP397" i="3" a="1"/>
  <c r="AP397" i="3" s="1"/>
  <c r="K397" i="3"/>
  <c r="T397" i="3"/>
  <c r="L397" i="3"/>
  <c r="U397" i="3"/>
  <c r="AF397" i="3"/>
  <c r="AQ397" i="3"/>
  <c r="M397" i="3" a="1"/>
  <c r="M397" i="3" s="1"/>
  <c r="V397" i="3" a="1"/>
  <c r="V397" i="3" s="1"/>
  <c r="AG397" i="3"/>
  <c r="AR397" i="3"/>
  <c r="G387" i="3" a="1"/>
  <c r="G387" i="3" s="1"/>
  <c r="P387" i="3"/>
  <c r="AA387" i="3"/>
  <c r="AL387" i="3"/>
  <c r="H387" i="3"/>
  <c r="Q387" i="3" a="1"/>
  <c r="Q387" i="3" s="1"/>
  <c r="AB387" i="3"/>
  <c r="AM387" i="3"/>
  <c r="I387" i="3" a="1"/>
  <c r="I387" i="3" s="1"/>
  <c r="R387" i="3"/>
  <c r="AC387" i="3"/>
  <c r="AN387" i="3"/>
  <c r="S387" i="3" a="1"/>
  <c r="S387" i="3" s="1"/>
  <c r="AO387" i="3"/>
  <c r="J387" i="3"/>
  <c r="T387" i="3"/>
  <c r="AP387" i="3" a="1"/>
  <c r="AP387" i="3" s="1"/>
  <c r="K387" i="3"/>
  <c r="U387" i="3"/>
  <c r="AQ387" i="3"/>
  <c r="L387" i="3"/>
  <c r="V387" i="3" a="1"/>
  <c r="V387" i="3" s="1"/>
  <c r="AF387" i="3"/>
  <c r="AR387" i="3"/>
  <c r="M387" i="3" a="1"/>
  <c r="M387" i="3" s="1"/>
  <c r="W387" i="3"/>
  <c r="AG387" i="3"/>
  <c r="AS387" i="3"/>
  <c r="X387" i="3" a="1"/>
  <c r="X387" i="3" s="1"/>
  <c r="AH387" i="3"/>
  <c r="AT387" i="3"/>
  <c r="N387" i="3"/>
  <c r="Y387" i="3"/>
  <c r="AI387" i="3"/>
  <c r="AU387" i="3"/>
  <c r="O387" i="3" a="1"/>
  <c r="O387" i="3" s="1"/>
  <c r="Z387" i="3" a="1"/>
  <c r="Z387" i="3" s="1"/>
  <c r="AJ387" i="3"/>
  <c r="F387" i="3"/>
  <c r="AK387" i="3"/>
  <c r="E371" i="3" a="1"/>
  <c r="E371" i="3" s="1"/>
  <c r="O338" i="3" a="1"/>
  <c r="O338" i="3" s="1"/>
  <c r="Y338" i="3"/>
  <c r="AI338" i="3"/>
  <c r="AT338" i="3"/>
  <c r="F338" i="3"/>
  <c r="Z338" i="3" a="1"/>
  <c r="Z338" i="3" s="1"/>
  <c r="AJ338" i="3"/>
  <c r="AU338" i="3"/>
  <c r="G338" i="3" a="1"/>
  <c r="G338" i="3" s="1"/>
  <c r="P338" i="3"/>
  <c r="AK338" i="3"/>
  <c r="H338" i="3"/>
  <c r="Q338" i="3" a="1"/>
  <c r="Q338" i="3" s="1"/>
  <c r="AA338" i="3"/>
  <c r="AL338" i="3"/>
  <c r="I338" i="3" a="1"/>
  <c r="I338" i="3" s="1"/>
  <c r="R338" i="3"/>
  <c r="AB338" i="3"/>
  <c r="AM338" i="3"/>
  <c r="S338" i="3" a="1"/>
  <c r="S338" i="3" s="1"/>
  <c r="AC338" i="3"/>
  <c r="AN338" i="3"/>
  <c r="J338" i="3"/>
  <c r="T338" i="3"/>
  <c r="AO338" i="3"/>
  <c r="K338" i="3"/>
  <c r="U338" i="3"/>
  <c r="AP338" i="3" a="1"/>
  <c r="AP338" i="3" s="1"/>
  <c r="L338" i="3"/>
  <c r="V338" i="3" a="1"/>
  <c r="V338" i="3" s="1"/>
  <c r="M338" i="3" a="1"/>
  <c r="M338" i="3" s="1"/>
  <c r="AF338" i="3"/>
  <c r="AQ338" i="3"/>
  <c r="W338" i="3"/>
  <c r="AG338" i="3"/>
  <c r="AR338" i="3"/>
  <c r="N338" i="3"/>
  <c r="X338" i="3" a="1"/>
  <c r="X338" i="3" s="1"/>
  <c r="AH338" i="3"/>
  <c r="AS338" i="3"/>
  <c r="L309" i="3"/>
  <c r="V309" i="3" a="1"/>
  <c r="V309" i="3" s="1"/>
  <c r="M309" i="3" a="1"/>
  <c r="M309" i="3" s="1"/>
  <c r="AF309" i="3"/>
  <c r="AQ309" i="3"/>
  <c r="W309" i="3"/>
  <c r="AG309" i="3"/>
  <c r="AR309" i="3"/>
  <c r="N309" i="3"/>
  <c r="X309" i="3" a="1"/>
  <c r="X309" i="3" s="1"/>
  <c r="AH309" i="3"/>
  <c r="AS309" i="3"/>
  <c r="O309" i="3" a="1"/>
  <c r="O309" i="3" s="1"/>
  <c r="Y309" i="3"/>
  <c r="AI309" i="3"/>
  <c r="AT309" i="3"/>
  <c r="F309" i="3"/>
  <c r="P309" i="3"/>
  <c r="Z309" i="3" a="1"/>
  <c r="Z309" i="3" s="1"/>
  <c r="AJ309" i="3"/>
  <c r="AU309" i="3"/>
  <c r="G309" i="3" a="1"/>
  <c r="G309" i="3" s="1"/>
  <c r="Q309" i="3" a="1"/>
  <c r="Q309" i="3" s="1"/>
  <c r="AK309" i="3"/>
  <c r="H309" i="3"/>
  <c r="AA309" i="3"/>
  <c r="AL309" i="3"/>
  <c r="I309" i="3" a="1"/>
  <c r="I309" i="3" s="1"/>
  <c r="R309" i="3"/>
  <c r="AB309" i="3"/>
  <c r="AM309" i="3"/>
  <c r="S309" i="3" a="1"/>
  <c r="S309" i="3" s="1"/>
  <c r="AC309" i="3"/>
  <c r="AN309" i="3"/>
  <c r="J309" i="3"/>
  <c r="T309" i="3"/>
  <c r="AO309" i="3"/>
  <c r="K309" i="3"/>
  <c r="U309" i="3"/>
  <c r="AP309" i="3" a="1"/>
  <c r="AP309" i="3" s="1"/>
  <c r="M304" i="3" a="1"/>
  <c r="M304" i="3" s="1"/>
  <c r="V304" i="3" a="1"/>
  <c r="V304" i="3" s="1"/>
  <c r="AF304" i="3"/>
  <c r="AQ304" i="3"/>
  <c r="N304" i="3"/>
  <c r="W304" i="3"/>
  <c r="AG304" i="3"/>
  <c r="AR304" i="3"/>
  <c r="O304" i="3" a="1"/>
  <c r="O304" i="3" s="1"/>
  <c r="X304" i="3" a="1"/>
  <c r="X304" i="3" s="1"/>
  <c r="AH304" i="3"/>
  <c r="AS304" i="3"/>
  <c r="F304" i="3"/>
  <c r="Y304" i="3"/>
  <c r="AI304" i="3"/>
  <c r="AT304" i="3"/>
  <c r="G304" i="3" a="1"/>
  <c r="G304" i="3" s="1"/>
  <c r="P304" i="3"/>
  <c r="Z304" i="3" a="1"/>
  <c r="Z304" i="3" s="1"/>
  <c r="AJ304" i="3"/>
  <c r="AU304" i="3"/>
  <c r="H304" i="3"/>
  <c r="Q304" i="3" a="1"/>
  <c r="Q304" i="3" s="1"/>
  <c r="AK304" i="3"/>
  <c r="I304" i="3" a="1"/>
  <c r="I304" i="3" s="1"/>
  <c r="AA304" i="3"/>
  <c r="AL304" i="3"/>
  <c r="R304" i="3"/>
  <c r="AB304" i="3"/>
  <c r="AM304" i="3"/>
  <c r="J304" i="3"/>
  <c r="S304" i="3" a="1"/>
  <c r="S304" i="3" s="1"/>
  <c r="AC304" i="3"/>
  <c r="AN304" i="3"/>
  <c r="K304" i="3"/>
  <c r="T304" i="3"/>
  <c r="AO304" i="3"/>
  <c r="L304" i="3"/>
  <c r="U304" i="3"/>
  <c r="AP304" i="3" a="1"/>
  <c r="AP304" i="3" s="1"/>
  <c r="P289" i="3"/>
  <c r="Z289" i="3" a="1"/>
  <c r="Z289" i="3" s="1"/>
  <c r="AK289" i="3"/>
  <c r="F289" i="3"/>
  <c r="Q289" i="3" a="1"/>
  <c r="Q289" i="3" s="1"/>
  <c r="AA289" i="3"/>
  <c r="AL289" i="3"/>
  <c r="G289" i="3" a="1"/>
  <c r="G289" i="3" s="1"/>
  <c r="AB289" i="3"/>
  <c r="AM289" i="3"/>
  <c r="H289" i="3"/>
  <c r="R289" i="3"/>
  <c r="AC289" i="3"/>
  <c r="AN289" i="3"/>
  <c r="I289" i="3" a="1"/>
  <c r="I289" i="3" s="1"/>
  <c r="S289" i="3" a="1"/>
  <c r="S289" i="3" s="1"/>
  <c r="AO289" i="3"/>
  <c r="J289" i="3"/>
  <c r="AP289" i="3" a="1"/>
  <c r="AP289" i="3" s="1"/>
  <c r="K289" i="3"/>
  <c r="T289" i="3"/>
  <c r="AQ289" i="3"/>
  <c r="L289" i="3"/>
  <c r="U289" i="3"/>
  <c r="AF289" i="3"/>
  <c r="AR289" i="3"/>
  <c r="M289" i="3" a="1"/>
  <c r="M289" i="3" s="1"/>
  <c r="V289" i="3" a="1"/>
  <c r="V289" i="3" s="1"/>
  <c r="AG289" i="3"/>
  <c r="AS289" i="3"/>
  <c r="W289" i="3"/>
  <c r="AH289" i="3"/>
  <c r="AT289" i="3"/>
  <c r="N289" i="3"/>
  <c r="X289" i="3" a="1"/>
  <c r="X289" i="3" s="1"/>
  <c r="AI289" i="3"/>
  <c r="AU289" i="3"/>
  <c r="O289" i="3" a="1"/>
  <c r="O289" i="3" s="1"/>
  <c r="Y289" i="3"/>
  <c r="AJ289" i="3"/>
  <c r="F274" i="3"/>
  <c r="AI274" i="3"/>
  <c r="AT274" i="3"/>
  <c r="G274" i="3" a="1"/>
  <c r="G274" i="3" s="1"/>
  <c r="P274" i="3"/>
  <c r="Y274" i="3"/>
  <c r="AJ274" i="3"/>
  <c r="AU274" i="3"/>
  <c r="Q274" i="3" a="1"/>
  <c r="Q274" i="3" s="1"/>
  <c r="Z274" i="3" a="1"/>
  <c r="Z274" i="3" s="1"/>
  <c r="AK274" i="3"/>
  <c r="H274" i="3"/>
  <c r="R274" i="3"/>
  <c r="AA274" i="3"/>
  <c r="AL274" i="3"/>
  <c r="I274" i="3" a="1"/>
  <c r="I274" i="3" s="1"/>
  <c r="S274" i="3" a="1"/>
  <c r="S274" i="3" s="1"/>
  <c r="AB274" i="3"/>
  <c r="AM274" i="3"/>
  <c r="J274" i="3"/>
  <c r="AC274" i="3"/>
  <c r="AN274" i="3"/>
  <c r="K274" i="3"/>
  <c r="T274" i="3"/>
  <c r="AO274" i="3"/>
  <c r="L274" i="3"/>
  <c r="U274" i="3"/>
  <c r="AP274" i="3" a="1"/>
  <c r="AP274" i="3" s="1"/>
  <c r="M274" i="3" a="1"/>
  <c r="M274" i="3" s="1"/>
  <c r="V274" i="3" a="1"/>
  <c r="V274" i="3" s="1"/>
  <c r="AF274" i="3"/>
  <c r="AQ274" i="3"/>
  <c r="N274" i="3"/>
  <c r="W274" i="3"/>
  <c r="AG274" i="3"/>
  <c r="AR274" i="3"/>
  <c r="O274" i="3" a="1"/>
  <c r="O274" i="3" s="1"/>
  <c r="X274" i="3" a="1"/>
  <c r="X274" i="3" s="1"/>
  <c r="AH274" i="3"/>
  <c r="AS274" i="3"/>
  <c r="C265" i="3" a="1"/>
  <c r="C265" i="3" s="1"/>
  <c r="Y265" i="3"/>
  <c r="AK265" i="3"/>
  <c r="P265" i="3"/>
  <c r="Z265" i="3" a="1"/>
  <c r="Z265" i="3" s="1"/>
  <c r="AL265" i="3"/>
  <c r="F265" i="3"/>
  <c r="Q265" i="3" a="1"/>
  <c r="Q265" i="3" s="1"/>
  <c r="AA265" i="3"/>
  <c r="AM265" i="3"/>
  <c r="G265" i="3" a="1"/>
  <c r="G265" i="3" s="1"/>
  <c r="R265" i="3"/>
  <c r="AB265" i="3"/>
  <c r="AN265" i="3"/>
  <c r="H265" i="3"/>
  <c r="S265" i="3" a="1"/>
  <c r="S265" i="3" s="1"/>
  <c r="AC265" i="3"/>
  <c r="AO265" i="3"/>
  <c r="I265" i="3" a="1"/>
  <c r="I265" i="3" s="1"/>
  <c r="AP265" i="3" a="1"/>
  <c r="AP265" i="3" s="1"/>
  <c r="J265" i="3"/>
  <c r="T265" i="3"/>
  <c r="K265" i="3"/>
  <c r="U265" i="3"/>
  <c r="AF265" i="3"/>
  <c r="AQ265" i="3"/>
  <c r="L265" i="3"/>
  <c r="V265" i="3" a="1"/>
  <c r="V265" i="3" s="1"/>
  <c r="AG265" i="3"/>
  <c r="AR265" i="3"/>
  <c r="M265" i="3" a="1"/>
  <c r="M265" i="3" s="1"/>
  <c r="AH265" i="3"/>
  <c r="AS265" i="3"/>
  <c r="N265" i="3"/>
  <c r="W265" i="3"/>
  <c r="AI265" i="3"/>
  <c r="AT265" i="3"/>
  <c r="O265" i="3" a="1"/>
  <c r="O265" i="3" s="1"/>
  <c r="X265" i="3" a="1"/>
  <c r="X265" i="3" s="1"/>
  <c r="AJ265" i="3"/>
  <c r="AU265" i="3"/>
  <c r="E260" i="3" a="1"/>
  <c r="E260" i="3" s="1"/>
  <c r="D256" i="3" a="1"/>
  <c r="D256" i="3" s="1"/>
  <c r="I251" i="3" a="1"/>
  <c r="I251" i="3" s="1"/>
  <c r="R251" i="3"/>
  <c r="AB251" i="3"/>
  <c r="AM251" i="3"/>
  <c r="S251" i="3" a="1"/>
  <c r="S251" i="3" s="1"/>
  <c r="AC251" i="3"/>
  <c r="AN251" i="3"/>
  <c r="J251" i="3"/>
  <c r="T251" i="3"/>
  <c r="AO251" i="3"/>
  <c r="K251" i="3"/>
  <c r="U251" i="3"/>
  <c r="AP251" i="3" a="1"/>
  <c r="AP251" i="3" s="1"/>
  <c r="L251" i="3"/>
  <c r="V251" i="3" a="1"/>
  <c r="V251" i="3" s="1"/>
  <c r="M251" i="3" a="1"/>
  <c r="M251" i="3" s="1"/>
  <c r="AF251" i="3"/>
  <c r="AQ251" i="3"/>
  <c r="W251" i="3"/>
  <c r="AG251" i="3"/>
  <c r="AR251" i="3"/>
  <c r="N251" i="3"/>
  <c r="X251" i="3" a="1"/>
  <c r="X251" i="3" s="1"/>
  <c r="AH251" i="3"/>
  <c r="AS251" i="3"/>
  <c r="O251" i="3" a="1"/>
  <c r="O251" i="3" s="1"/>
  <c r="Y251" i="3"/>
  <c r="AI251" i="3"/>
  <c r="AT251" i="3"/>
  <c r="F251" i="3"/>
  <c r="Z251" i="3" a="1"/>
  <c r="Z251" i="3" s="1"/>
  <c r="AJ251" i="3"/>
  <c r="AU251" i="3"/>
  <c r="G251" i="3" a="1"/>
  <c r="G251" i="3" s="1"/>
  <c r="P251" i="3"/>
  <c r="AK251" i="3"/>
  <c r="H251" i="3"/>
  <c r="Q251" i="3" a="1"/>
  <c r="Q251" i="3" s="1"/>
  <c r="AA251" i="3"/>
  <c r="AL251" i="3"/>
  <c r="F247" i="3"/>
  <c r="G247" i="3" a="1"/>
  <c r="G247" i="3" s="1"/>
  <c r="H247" i="3"/>
  <c r="I247" i="3" a="1"/>
  <c r="I247" i="3" s="1"/>
  <c r="J247" i="3"/>
  <c r="Y247" i="3"/>
  <c r="AJ247" i="3"/>
  <c r="P247" i="3"/>
  <c r="Z247" i="3" a="1"/>
  <c r="Z247" i="3" s="1"/>
  <c r="AK247" i="3"/>
  <c r="Q247" i="3" a="1"/>
  <c r="Q247" i="3" s="1"/>
  <c r="AL247" i="3"/>
  <c r="R247" i="3"/>
  <c r="AA247" i="3"/>
  <c r="AM247" i="3"/>
  <c r="S247" i="3" a="1"/>
  <c r="S247" i="3" s="1"/>
  <c r="AB247" i="3"/>
  <c r="AN247" i="3"/>
  <c r="AC247" i="3"/>
  <c r="AO247" i="3"/>
  <c r="T247" i="3"/>
  <c r="AP247" i="3" a="1"/>
  <c r="AP247" i="3" s="1"/>
  <c r="K247" i="3"/>
  <c r="U247" i="3"/>
  <c r="AQ247" i="3"/>
  <c r="L247" i="3"/>
  <c r="V247" i="3" a="1"/>
  <c r="V247" i="3" s="1"/>
  <c r="AF247" i="3"/>
  <c r="AR247" i="3"/>
  <c r="M247" i="3" a="1"/>
  <c r="M247" i="3" s="1"/>
  <c r="W247" i="3"/>
  <c r="AG247" i="3"/>
  <c r="AS247" i="3"/>
  <c r="N247" i="3"/>
  <c r="X247" i="3" a="1"/>
  <c r="X247" i="3" s="1"/>
  <c r="AH247" i="3"/>
  <c r="AT247" i="3"/>
  <c r="O247" i="3" a="1"/>
  <c r="O247" i="3" s="1"/>
  <c r="AI247" i="3"/>
  <c r="AU247" i="3"/>
  <c r="L237" i="3"/>
  <c r="V237" i="3" a="1"/>
  <c r="V237" i="3" s="1"/>
  <c r="AG237" i="3"/>
  <c r="AR237" i="3"/>
  <c r="M237" i="3" a="1"/>
  <c r="M237" i="3" s="1"/>
  <c r="AH237" i="3"/>
  <c r="AS237" i="3"/>
  <c r="N237" i="3"/>
  <c r="W237" i="3"/>
  <c r="AI237" i="3"/>
  <c r="AT237" i="3"/>
  <c r="O237" i="3" a="1"/>
  <c r="O237" i="3" s="1"/>
  <c r="X237" i="3" a="1"/>
  <c r="X237" i="3" s="1"/>
  <c r="AJ237" i="3"/>
  <c r="AU237" i="3"/>
  <c r="P237" i="3"/>
  <c r="Y237" i="3"/>
  <c r="AK237" i="3"/>
  <c r="Q237" i="3" a="1"/>
  <c r="Q237" i="3" s="1"/>
  <c r="Z237" i="3" a="1"/>
  <c r="Z237" i="3" s="1"/>
  <c r="AL237" i="3"/>
  <c r="F237" i="3"/>
  <c r="AA237" i="3"/>
  <c r="AM237" i="3"/>
  <c r="G237" i="3" a="1"/>
  <c r="G237" i="3" s="1"/>
  <c r="R237" i="3"/>
  <c r="AB237" i="3"/>
  <c r="AN237" i="3"/>
  <c r="H237" i="3"/>
  <c r="S237" i="3" a="1"/>
  <c r="S237" i="3" s="1"/>
  <c r="AC237" i="3"/>
  <c r="AO237" i="3"/>
  <c r="I237" i="3" a="1"/>
  <c r="I237" i="3" s="1"/>
  <c r="AP237" i="3" a="1"/>
  <c r="AP237" i="3" s="1"/>
  <c r="J237" i="3"/>
  <c r="T237" i="3"/>
  <c r="K237" i="3"/>
  <c r="U237" i="3"/>
  <c r="AF237" i="3"/>
  <c r="AQ237" i="3"/>
  <c r="P232" i="3"/>
  <c r="Z232" i="3" a="1"/>
  <c r="Z232" i="3" s="1"/>
  <c r="AL232" i="3"/>
  <c r="F232" i="3"/>
  <c r="Q232" i="3" a="1"/>
  <c r="Q232" i="3" s="1"/>
  <c r="AA232" i="3"/>
  <c r="AM232" i="3"/>
  <c r="G232" i="3" a="1"/>
  <c r="G232" i="3" s="1"/>
  <c r="R232" i="3"/>
  <c r="AB232" i="3"/>
  <c r="AN232" i="3"/>
  <c r="H232" i="3"/>
  <c r="S232" i="3" a="1"/>
  <c r="S232" i="3" s="1"/>
  <c r="AC232" i="3"/>
  <c r="AO232" i="3"/>
  <c r="I232" i="3" a="1"/>
  <c r="I232" i="3" s="1"/>
  <c r="AP232" i="3" a="1"/>
  <c r="AP232" i="3" s="1"/>
  <c r="J232" i="3"/>
  <c r="T232" i="3"/>
  <c r="K232" i="3"/>
  <c r="U232" i="3"/>
  <c r="AF232" i="3"/>
  <c r="AQ232" i="3"/>
  <c r="L232" i="3"/>
  <c r="V232" i="3" a="1"/>
  <c r="V232" i="3" s="1"/>
  <c r="AG232" i="3"/>
  <c r="AR232" i="3"/>
  <c r="M232" i="3" a="1"/>
  <c r="M232" i="3" s="1"/>
  <c r="AH232" i="3"/>
  <c r="AS232" i="3"/>
  <c r="N232" i="3"/>
  <c r="W232" i="3"/>
  <c r="AI232" i="3"/>
  <c r="AT232" i="3"/>
  <c r="O232" i="3" a="1"/>
  <c r="O232" i="3" s="1"/>
  <c r="X232" i="3" a="1"/>
  <c r="X232" i="3" s="1"/>
  <c r="AJ232" i="3"/>
  <c r="AU232" i="3"/>
  <c r="Y232" i="3"/>
  <c r="AK232" i="3"/>
  <c r="L173" i="2"/>
  <c r="L167" i="2"/>
  <c r="AG18" i="3" s="1"/>
  <c r="L160" i="2"/>
  <c r="L152" i="2"/>
  <c r="O145" i="2"/>
  <c r="N137" i="2"/>
  <c r="M130" i="2"/>
  <c r="M108" i="2"/>
  <c r="N100" i="2"/>
  <c r="M141" i="2"/>
  <c r="L77" i="2"/>
  <c r="L61" i="2"/>
  <c r="L54" i="2"/>
  <c r="M47" i="2"/>
  <c r="L27" i="2"/>
  <c r="L19" i="2"/>
  <c r="L13" i="2"/>
  <c r="AL36" i="3"/>
  <c r="P36" i="3"/>
  <c r="AM35" i="3"/>
  <c r="AB35" i="3"/>
  <c r="AQ34" i="3"/>
  <c r="AQ33" i="3"/>
  <c r="AF33" i="3"/>
  <c r="V33" i="3" a="1"/>
  <c r="V33" i="3" s="1"/>
  <c r="AS32" i="3"/>
  <c r="AG32" i="3"/>
  <c r="V32" i="3" a="1"/>
  <c r="V32" i="3" s="1"/>
  <c r="AU31" i="3"/>
  <c r="AI31" i="3"/>
  <c r="X31" i="3" a="1"/>
  <c r="X31" i="3" s="1"/>
  <c r="AV30" i="3"/>
  <c r="AK30" i="3"/>
  <c r="AX29" i="3"/>
  <c r="AL29" i="3"/>
  <c r="Q29" i="3" a="1"/>
  <c r="Q29" i="3" s="1"/>
  <c r="AN28" i="3"/>
  <c r="AB28" i="3"/>
  <c r="AP27" i="3" a="1"/>
  <c r="AP27" i="3" s="1"/>
  <c r="AX15" i="3"/>
  <c r="AE15" i="3" s="1" a="1"/>
  <c r="AE15" i="3" s="1"/>
  <c r="AG13" i="3"/>
  <c r="AO69" i="3"/>
  <c r="AC69" i="3"/>
  <c r="S69" i="3" a="1"/>
  <c r="S69" i="3" s="1"/>
  <c r="V68" i="3" a="1"/>
  <c r="V68" i="3" s="1"/>
  <c r="AT67" i="3"/>
  <c r="AI67" i="3"/>
  <c r="Y67" i="3"/>
  <c r="P67" i="3"/>
  <c r="AN66" i="3"/>
  <c r="AB66" i="3"/>
  <c r="R66" i="3"/>
  <c r="AP65" i="3" a="1"/>
  <c r="AP65" i="3" s="1"/>
  <c r="U65" i="3"/>
  <c r="AT64" i="3"/>
  <c r="AI64" i="3"/>
  <c r="Y64" i="3"/>
  <c r="P64" i="3"/>
  <c r="AN63" i="3"/>
  <c r="AB63" i="3"/>
  <c r="AR62" i="3"/>
  <c r="AG62" i="3"/>
  <c r="X62" i="3" a="1"/>
  <c r="X62" i="3" s="1"/>
  <c r="AX61" i="3"/>
  <c r="AM61" i="3"/>
  <c r="AB61" i="3"/>
  <c r="AS60" i="3"/>
  <c r="AG60" i="3"/>
  <c r="X60" i="3" a="1"/>
  <c r="X60" i="3" s="1"/>
  <c r="AX59" i="3"/>
  <c r="AM59" i="3"/>
  <c r="AB59" i="3"/>
  <c r="AR58" i="3"/>
  <c r="AG58" i="3"/>
  <c r="X58" i="3" a="1"/>
  <c r="X58" i="3" s="1"/>
  <c r="AX57" i="3"/>
  <c r="AL57" i="3"/>
  <c r="AA57" i="3"/>
  <c r="R57" i="3"/>
  <c r="AQ56" i="3"/>
  <c r="AF56" i="3"/>
  <c r="W56" i="3"/>
  <c r="H56" i="3"/>
  <c r="P55" i="3"/>
  <c r="AP52" i="3" a="1"/>
  <c r="AP52" i="3" s="1"/>
  <c r="L50" i="3"/>
  <c r="AL44" i="3"/>
  <c r="S39" i="3" a="1"/>
  <c r="S39" i="3" s="1"/>
  <c r="AC102" i="3"/>
  <c r="AL99" i="3"/>
  <c r="AT96" i="3"/>
  <c r="O91" i="3" a="1"/>
  <c r="O91" i="3" s="1"/>
  <c r="V88" i="3" a="1"/>
  <c r="V88" i="3" s="1"/>
  <c r="AA85" i="3"/>
  <c r="AG82" i="3"/>
  <c r="AN79" i="3"/>
  <c r="AT76" i="3"/>
  <c r="P71" i="3"/>
  <c r="X134" i="3" a="1"/>
  <c r="X134" i="3" s="1"/>
  <c r="AF131" i="3"/>
  <c r="AP128" i="3" a="1"/>
  <c r="AP128" i="3" s="1"/>
  <c r="P123" i="3"/>
  <c r="Z120" i="3" a="1"/>
  <c r="Z120" i="3" s="1"/>
  <c r="AJ117" i="3"/>
  <c r="AU114" i="3"/>
  <c r="L112" i="3"/>
  <c r="S109" i="3" a="1"/>
  <c r="S109" i="3" s="1"/>
  <c r="AG23" i="3"/>
  <c r="AI23" i="3"/>
  <c r="AK23" i="3"/>
  <c r="AG24" i="3"/>
  <c r="AK9" i="3"/>
  <c r="AI25" i="3"/>
  <c r="AI22" i="3"/>
  <c r="AI18" i="3"/>
  <c r="AF22" i="3"/>
  <c r="AK21" i="3"/>
  <c r="AG20" i="3"/>
  <c r="AK12" i="3"/>
  <c r="AI26" i="3"/>
  <c r="AJ20" i="3"/>
  <c r="AF19" i="3"/>
  <c r="AI24" i="3"/>
  <c r="AI21" i="3"/>
  <c r="AI20" i="3"/>
  <c r="AK13" i="3"/>
  <c r="M184" i="2"/>
  <c r="N179" i="2"/>
  <c r="O174" i="2"/>
  <c r="M172" i="2"/>
  <c r="N167" i="2"/>
  <c r="AK18" i="3" s="1"/>
  <c r="L165" i="2"/>
  <c r="O162" i="2"/>
  <c r="M160" i="2"/>
  <c r="N155" i="2"/>
  <c r="L153" i="2"/>
  <c r="O150" i="2"/>
  <c r="M148" i="2"/>
  <c r="N143" i="2"/>
  <c r="L141" i="2"/>
  <c r="O138" i="2"/>
  <c r="M136" i="2"/>
  <c r="N131" i="2"/>
  <c r="L129" i="2"/>
  <c r="O126" i="2"/>
  <c r="M124" i="2"/>
  <c r="N119" i="2"/>
  <c r="L117" i="2"/>
  <c r="O114" i="2"/>
  <c r="M112" i="2"/>
  <c r="N107" i="2"/>
  <c r="L105" i="2"/>
  <c r="O102" i="2"/>
  <c r="M100" i="2"/>
  <c r="N95" i="2"/>
  <c r="L93" i="2"/>
  <c r="O90" i="2"/>
  <c r="M88" i="2"/>
  <c r="N83" i="2"/>
  <c r="L81" i="2"/>
  <c r="O78" i="2"/>
  <c r="M76" i="2"/>
  <c r="N71" i="2"/>
  <c r="L69" i="2"/>
  <c r="O66" i="2"/>
  <c r="M64" i="2"/>
  <c r="N59" i="2"/>
  <c r="L57" i="2"/>
  <c r="O54" i="2"/>
  <c r="M52" i="2"/>
  <c r="N47" i="2"/>
  <c r="L45" i="2"/>
  <c r="O42" i="2"/>
  <c r="M40" i="2"/>
  <c r="N35" i="2"/>
  <c r="L33" i="2"/>
  <c r="O30" i="2"/>
  <c r="N23" i="2"/>
  <c r="L21" i="2"/>
  <c r="O18" i="2"/>
  <c r="N11" i="2"/>
  <c r="L9" i="2"/>
  <c r="N181" i="2"/>
  <c r="O176" i="2"/>
  <c r="M174" i="2"/>
  <c r="N169" i="2"/>
  <c r="O164" i="2"/>
  <c r="M162" i="2"/>
  <c r="N157" i="2"/>
  <c r="AK26" i="3" s="1"/>
  <c r="O152" i="2"/>
  <c r="M150" i="2"/>
  <c r="N145" i="2"/>
  <c r="O140" i="2"/>
  <c r="M138" i="2"/>
  <c r="N133" i="2"/>
  <c r="AJ26" i="3" s="1"/>
  <c r="O128" i="2"/>
  <c r="M126" i="2"/>
  <c r="N121" i="2"/>
  <c r="O116" i="2"/>
  <c r="M114" i="2"/>
  <c r="N109" i="2"/>
  <c r="O104" i="2"/>
  <c r="M102" i="2"/>
  <c r="N97" i="2"/>
  <c r="O92" i="2"/>
  <c r="M90" i="2"/>
  <c r="N85" i="2"/>
  <c r="O80" i="2"/>
  <c r="M78" i="2"/>
  <c r="N73" i="2"/>
  <c r="O68" i="2"/>
  <c r="M66" i="2"/>
  <c r="N61" i="2"/>
  <c r="O56" i="2"/>
  <c r="M54" i="2"/>
  <c r="N49" i="2"/>
  <c r="O44" i="2"/>
  <c r="M42" i="2"/>
  <c r="N37" i="2"/>
  <c r="O32" i="2"/>
  <c r="M30" i="2"/>
  <c r="N25" i="2"/>
  <c r="L23" i="2"/>
  <c r="O20" i="2"/>
  <c r="M18" i="2"/>
  <c r="N13" i="2"/>
  <c r="L11" i="2"/>
  <c r="O8" i="2"/>
  <c r="M181" i="2"/>
  <c r="N176" i="2"/>
  <c r="M169" i="2"/>
  <c r="N164" i="2"/>
  <c r="O159" i="2"/>
  <c r="M157" i="2"/>
  <c r="N152" i="2"/>
  <c r="M145" i="2"/>
  <c r="N140" i="2"/>
  <c r="O135" i="2"/>
  <c r="M133" i="2"/>
  <c r="N128" i="2"/>
  <c r="M121" i="2"/>
  <c r="N116" i="2"/>
  <c r="M109" i="2"/>
  <c r="N104" i="2"/>
  <c r="O99" i="2"/>
  <c r="M97" i="2"/>
  <c r="N92" i="2"/>
  <c r="O87" i="2"/>
  <c r="M85" i="2"/>
  <c r="N80" i="2"/>
  <c r="O75" i="2"/>
  <c r="M73" i="2"/>
  <c r="N68" i="2"/>
  <c r="O63" i="2"/>
  <c r="M61" i="2"/>
  <c r="N56" i="2"/>
  <c r="O51" i="2"/>
  <c r="M49" i="2"/>
  <c r="N44" i="2"/>
  <c r="L42" i="2"/>
  <c r="O39" i="2"/>
  <c r="M37" i="2"/>
  <c r="N32" i="2"/>
  <c r="L30" i="2"/>
  <c r="O27" i="2"/>
  <c r="M25" i="2"/>
  <c r="N20" i="2"/>
  <c r="L18" i="2"/>
  <c r="O15" i="2"/>
  <c r="M13" i="2"/>
  <c r="N8" i="2"/>
  <c r="AJ4" i="3" s="1"/>
  <c r="O3" i="2"/>
  <c r="N183" i="2"/>
  <c r="O178" i="2"/>
  <c r="M176" i="2"/>
  <c r="N171" i="2"/>
  <c r="O166" i="2"/>
  <c r="M164" i="2"/>
  <c r="N159" i="2"/>
  <c r="O154" i="2"/>
  <c r="M152" i="2"/>
  <c r="N147" i="2"/>
  <c r="O142" i="2"/>
  <c r="M140" i="2"/>
  <c r="N135" i="2"/>
  <c r="O130" i="2"/>
  <c r="M128" i="2"/>
  <c r="N123" i="2"/>
  <c r="O118" i="2"/>
  <c r="M116" i="2"/>
  <c r="N111" i="2"/>
  <c r="O106" i="2"/>
  <c r="M104" i="2"/>
  <c r="N99" i="2"/>
  <c r="O94" i="2"/>
  <c r="M92" i="2"/>
  <c r="N87" i="2"/>
  <c r="O82" i="2"/>
  <c r="M80" i="2"/>
  <c r="N75" i="2"/>
  <c r="O70" i="2"/>
  <c r="M68" i="2"/>
  <c r="N63" i="2"/>
  <c r="O58" i="2"/>
  <c r="M56" i="2"/>
  <c r="N51" i="2"/>
  <c r="O46" i="2"/>
  <c r="M44" i="2"/>
  <c r="N39" i="2"/>
  <c r="O34" i="2"/>
  <c r="M32" i="2"/>
  <c r="N27" i="2"/>
  <c r="O22" i="2"/>
  <c r="M20" i="2"/>
  <c r="N15" i="2"/>
  <c r="O10" i="2"/>
  <c r="M8" i="2"/>
  <c r="N3" i="2"/>
  <c r="N166" i="2"/>
  <c r="O161" i="2"/>
  <c r="M159" i="2"/>
  <c r="N154" i="2"/>
  <c r="O149" i="2"/>
  <c r="M147" i="2"/>
  <c r="N142" i="2"/>
  <c r="L140" i="2"/>
  <c r="M135" i="2"/>
  <c r="N130" i="2"/>
  <c r="L128" i="2"/>
  <c r="M123" i="2"/>
  <c r="N118" i="2"/>
  <c r="L116" i="2"/>
  <c r="O113" i="2"/>
  <c r="M111" i="2"/>
  <c r="N106" i="2"/>
  <c r="L104" i="2"/>
  <c r="M99" i="2"/>
  <c r="N94" i="2"/>
  <c r="L92" i="2"/>
  <c r="M87" i="2"/>
  <c r="N82" i="2"/>
  <c r="L80" i="2"/>
  <c r="M75" i="2"/>
  <c r="N70" i="2"/>
  <c r="L68" i="2"/>
  <c r="M63" i="2"/>
  <c r="N58" i="2"/>
  <c r="L56" i="2"/>
  <c r="O53" i="2"/>
  <c r="M51" i="2"/>
  <c r="N46" i="2"/>
  <c r="L44" i="2"/>
  <c r="M39" i="2"/>
  <c r="N34" i="2"/>
  <c r="L32" i="2"/>
  <c r="M27" i="2"/>
  <c r="N22" i="2"/>
  <c r="L20" i="2"/>
  <c r="M15" i="2"/>
  <c r="N10" i="2"/>
  <c r="L8" i="2"/>
  <c r="O5" i="2"/>
  <c r="M3" i="2"/>
  <c r="O180" i="2"/>
  <c r="O168" i="2"/>
  <c r="O156" i="2"/>
  <c r="O144" i="2"/>
  <c r="O132" i="2"/>
  <c r="O120" i="2"/>
  <c r="O108" i="2"/>
  <c r="N101" i="2"/>
  <c r="O96" i="2"/>
  <c r="N89" i="2"/>
  <c r="O84" i="2"/>
  <c r="N77" i="2"/>
  <c r="O72" i="2"/>
  <c r="N65" i="2"/>
  <c r="O60" i="2"/>
  <c r="M58" i="2"/>
  <c r="N53" i="2"/>
  <c r="O48" i="2"/>
  <c r="M46" i="2"/>
  <c r="N41" i="2"/>
  <c r="O36" i="2"/>
  <c r="M34" i="2"/>
  <c r="N29" i="2"/>
  <c r="O24" i="2"/>
  <c r="M22" i="2"/>
  <c r="N17" i="2"/>
  <c r="O12" i="2"/>
  <c r="M10" i="2"/>
  <c r="N5" i="2"/>
  <c r="N168" i="2"/>
  <c r="AK7" i="3" s="1"/>
  <c r="L166" i="2"/>
  <c r="M161" i="2"/>
  <c r="N156" i="2"/>
  <c r="AK5" i="3" s="1"/>
  <c r="L154" i="2"/>
  <c r="M149" i="2"/>
  <c r="AI19" i="3" s="1"/>
  <c r="N144" i="2"/>
  <c r="L142" i="2"/>
  <c r="M137" i="2"/>
  <c r="N132" i="2"/>
  <c r="L130" i="2"/>
  <c r="M125" i="2"/>
  <c r="N120" i="2"/>
  <c r="L118" i="2"/>
  <c r="M113" i="2"/>
  <c r="N108" i="2"/>
  <c r="L106" i="2"/>
  <c r="O103" i="2"/>
  <c r="M101" i="2"/>
  <c r="N96" i="2"/>
  <c r="L94" i="2"/>
  <c r="M89" i="2"/>
  <c r="N84" i="2"/>
  <c r="L82" i="2"/>
  <c r="M77" i="2"/>
  <c r="N72" i="2"/>
  <c r="L70" i="2"/>
  <c r="O67" i="2"/>
  <c r="M65" i="2"/>
  <c r="N60" i="2"/>
  <c r="M53" i="2"/>
  <c r="N48" i="2"/>
  <c r="M41" i="2"/>
  <c r="N36" i="2"/>
  <c r="M29" i="2"/>
  <c r="N24" i="2"/>
  <c r="M17" i="2"/>
  <c r="N12" i="2"/>
  <c r="M5" i="2"/>
  <c r="O182" i="2"/>
  <c r="O170" i="2"/>
  <c r="N163" i="2"/>
  <c r="L161" i="2"/>
  <c r="O158" i="2"/>
  <c r="N151" i="2"/>
  <c r="L149" i="2"/>
  <c r="AG19" i="3" s="1"/>
  <c r="O146" i="2"/>
  <c r="N139" i="2"/>
  <c r="L137" i="2"/>
  <c r="O134" i="2"/>
  <c r="N127" i="2"/>
  <c r="L125" i="2"/>
  <c r="N115" i="2"/>
  <c r="L113" i="2"/>
  <c r="N103" i="2"/>
  <c r="N31" i="2"/>
  <c r="O26" i="2"/>
  <c r="N19" i="2"/>
  <c r="O14" i="2"/>
  <c r="M12" i="2"/>
  <c r="N7" i="2"/>
  <c r="O2" i="2"/>
  <c r="L168" i="2"/>
  <c r="AG7" i="3" s="1"/>
  <c r="M163" i="2"/>
  <c r="L156" i="2"/>
  <c r="AG5" i="3" s="1"/>
  <c r="M151" i="2"/>
  <c r="L144" i="2"/>
  <c r="M139" i="2"/>
  <c r="N134" i="2"/>
  <c r="L132" i="2"/>
  <c r="O129" i="2"/>
  <c r="M127" i="2"/>
  <c r="N122" i="2"/>
  <c r="L120" i="2"/>
  <c r="M115" i="2"/>
  <c r="N110" i="2"/>
  <c r="L108" i="2"/>
  <c r="O105" i="2"/>
  <c r="M103" i="2"/>
  <c r="N98" i="2"/>
  <c r="L96" i="2"/>
  <c r="M91" i="2"/>
  <c r="N86" i="2"/>
  <c r="L84" i="2"/>
  <c r="O81" i="2"/>
  <c r="M79" i="2"/>
  <c r="N74" i="2"/>
  <c r="L72" i="2"/>
  <c r="M67" i="2"/>
  <c r="N62" i="2"/>
  <c r="L60" i="2"/>
  <c r="M55" i="2"/>
  <c r="N50" i="2"/>
  <c r="L48" i="2"/>
  <c r="O45" i="2"/>
  <c r="M43" i="2"/>
  <c r="N38" i="2"/>
  <c r="L36" i="2"/>
  <c r="M31" i="2"/>
  <c r="L24" i="2"/>
  <c r="M19" i="2"/>
  <c r="N14" i="2"/>
  <c r="AK4" i="3" s="1"/>
  <c r="M7" i="2"/>
  <c r="N2" i="2"/>
  <c r="O184" i="2"/>
  <c r="O172" i="2"/>
  <c r="N165" i="2"/>
  <c r="L163" i="2"/>
  <c r="AG21" i="3" s="1"/>
  <c r="O160" i="2"/>
  <c r="N153" i="2"/>
  <c r="L151" i="2"/>
  <c r="O148" i="2"/>
  <c r="N141" i="2"/>
  <c r="L139" i="2"/>
  <c r="AF21" i="3" s="1"/>
  <c r="O136" i="2"/>
  <c r="N129" i="2"/>
  <c r="L127" i="2"/>
  <c r="O124" i="2"/>
  <c r="M122" i="2"/>
  <c r="N117" i="2"/>
  <c r="L115" i="2"/>
  <c r="O112" i="2"/>
  <c r="M110" i="2"/>
  <c r="N105" i="2"/>
  <c r="L103" i="2"/>
  <c r="O100" i="2"/>
  <c r="M98" i="2"/>
  <c r="N93" i="2"/>
  <c r="L91" i="2"/>
  <c r="O88" i="2"/>
  <c r="M86" i="2"/>
  <c r="N81" i="2"/>
  <c r="L79" i="2"/>
  <c r="O76" i="2"/>
  <c r="M74" i="2"/>
  <c r="N69" i="2"/>
  <c r="L67" i="2"/>
  <c r="O64" i="2"/>
  <c r="M62" i="2"/>
  <c r="N57" i="2"/>
  <c r="L55" i="2"/>
  <c r="O52" i="2"/>
  <c r="M50" i="2"/>
  <c r="N45" i="2"/>
  <c r="M38" i="2"/>
  <c r="O4" i="2"/>
  <c r="M2" i="2"/>
  <c r="O167" i="2"/>
  <c r="L158" i="2"/>
  <c r="M153" i="2"/>
  <c r="O143" i="2"/>
  <c r="L134" i="2"/>
  <c r="M129" i="2"/>
  <c r="M117" i="2"/>
  <c r="L110" i="2"/>
  <c r="L98" i="2"/>
  <c r="O95" i="2"/>
  <c r="L86" i="2"/>
  <c r="M81" i="2"/>
  <c r="L74" i="2"/>
  <c r="O71" i="2"/>
  <c r="M69" i="2"/>
  <c r="L62" i="2"/>
  <c r="M57" i="2"/>
  <c r="L50" i="2"/>
  <c r="L38" i="2"/>
  <c r="L26" i="2"/>
  <c r="L14" i="2"/>
  <c r="I243" i="4"/>
  <c r="J243" i="4"/>
  <c r="A243" i="4"/>
  <c r="B243" i="4"/>
  <c r="C243" i="4"/>
  <c r="D243" i="4"/>
  <c r="E243" i="4"/>
  <c r="F243" i="4"/>
  <c r="G243" i="4"/>
  <c r="H243" i="4"/>
  <c r="D226" i="3" a="1"/>
  <c r="D226" i="3" s="1"/>
  <c r="C223" i="3" a="1"/>
  <c r="C223" i="3" s="1"/>
  <c r="C240" i="4"/>
  <c r="D240" i="4"/>
  <c r="E240" i="4"/>
  <c r="F240" i="4"/>
  <c r="G240" i="4"/>
  <c r="H240" i="4"/>
  <c r="I240" i="4"/>
  <c r="J240" i="4"/>
  <c r="A240" i="4"/>
  <c r="B240" i="4"/>
  <c r="E223" i="4"/>
  <c r="F223" i="4"/>
  <c r="G223" i="4"/>
  <c r="H223" i="4"/>
  <c r="I223" i="4"/>
  <c r="J223" i="4"/>
  <c r="A223" i="4"/>
  <c r="B223" i="4"/>
  <c r="C223" i="4"/>
  <c r="D223" i="4"/>
  <c r="D206" i="3" a="1"/>
  <c r="D206" i="3" s="1"/>
  <c r="E206" i="3" a="1"/>
  <c r="E206" i="3" s="1"/>
  <c r="D203" i="3" a="1"/>
  <c r="D203" i="3" s="1"/>
  <c r="A220" i="4"/>
  <c r="B220" i="4"/>
  <c r="C220" i="4"/>
  <c r="D220" i="4"/>
  <c r="E220" i="4"/>
  <c r="F220" i="4"/>
  <c r="G220" i="4"/>
  <c r="H220" i="4"/>
  <c r="I220" i="4"/>
  <c r="J220" i="4"/>
  <c r="E217" i="4"/>
  <c r="F217" i="4"/>
  <c r="G217" i="4"/>
  <c r="H217" i="4"/>
  <c r="I217" i="4"/>
  <c r="J217" i="4"/>
  <c r="A217" i="4"/>
  <c r="B217" i="4"/>
  <c r="C217" i="4"/>
  <c r="D217" i="4"/>
  <c r="G242" i="4"/>
  <c r="H242" i="4"/>
  <c r="I242" i="4"/>
  <c r="J242" i="4"/>
  <c r="A242" i="4"/>
  <c r="B242" i="4"/>
  <c r="C242" i="4"/>
  <c r="D242" i="4"/>
  <c r="E242" i="4"/>
  <c r="F242" i="4"/>
  <c r="E225" i="3" a="1"/>
  <c r="E225" i="3" s="1"/>
  <c r="A239" i="4"/>
  <c r="B239" i="4"/>
  <c r="C239" i="4"/>
  <c r="D239" i="4"/>
  <c r="E239" i="4"/>
  <c r="F239" i="4"/>
  <c r="G239" i="4"/>
  <c r="H239" i="4"/>
  <c r="I239" i="4"/>
  <c r="J239" i="4"/>
  <c r="D222" i="3" a="1"/>
  <c r="D222" i="3" s="1"/>
  <c r="I219" i="4"/>
  <c r="J219" i="4"/>
  <c r="A219" i="4"/>
  <c r="B219" i="4"/>
  <c r="C219" i="4"/>
  <c r="D219" i="4"/>
  <c r="E219" i="4"/>
  <c r="F219" i="4"/>
  <c r="G219" i="4"/>
  <c r="H219" i="4"/>
  <c r="D202" i="3" a="1"/>
  <c r="D202" i="3" s="1"/>
  <c r="E202" i="3" a="1"/>
  <c r="E202" i="3" s="1"/>
  <c r="C234" i="4"/>
  <c r="D234" i="4"/>
  <c r="E234" i="4"/>
  <c r="F234" i="4"/>
  <c r="G234" i="4"/>
  <c r="H234" i="4"/>
  <c r="I234" i="4"/>
  <c r="J234" i="4"/>
  <c r="A234" i="4"/>
  <c r="B234" i="4"/>
  <c r="G224" i="4"/>
  <c r="H224" i="4"/>
  <c r="I224" i="4"/>
  <c r="J224" i="4"/>
  <c r="A224" i="4"/>
  <c r="B224" i="4"/>
  <c r="C224" i="4"/>
  <c r="D224" i="4"/>
  <c r="E224" i="4"/>
  <c r="F224" i="4"/>
  <c r="C688" i="3" a="1"/>
  <c r="C688" i="3" s="1"/>
  <c r="E688" i="3" a="1"/>
  <c r="E688" i="3" s="1"/>
  <c r="C684" i="3" a="1"/>
  <c r="C684" i="3" s="1"/>
  <c r="D684" i="3" a="1"/>
  <c r="D684" i="3" s="1"/>
  <c r="C646" i="3" a="1"/>
  <c r="C646" i="3" s="1"/>
  <c r="D646" i="3" a="1"/>
  <c r="D646" i="3" s="1"/>
  <c r="E205" i="4"/>
  <c r="F205" i="4"/>
  <c r="G205" i="4"/>
  <c r="H205" i="4"/>
  <c r="I205" i="4"/>
  <c r="J205" i="4"/>
  <c r="A205" i="4"/>
  <c r="B205" i="4"/>
  <c r="C205" i="4"/>
  <c r="D205" i="4"/>
  <c r="A232" i="4"/>
  <c r="B232" i="4"/>
  <c r="C232" i="4"/>
  <c r="D232" i="4"/>
  <c r="E232" i="4"/>
  <c r="F232" i="4"/>
  <c r="G232" i="4"/>
  <c r="H232" i="4"/>
  <c r="I232" i="4"/>
  <c r="J232" i="4"/>
  <c r="A209" i="4"/>
  <c r="B209" i="4"/>
  <c r="C209" i="4"/>
  <c r="D209" i="4"/>
  <c r="E209" i="4"/>
  <c r="F209" i="4"/>
  <c r="G209" i="4"/>
  <c r="H209" i="4"/>
  <c r="I209" i="4"/>
  <c r="J209" i="4"/>
  <c r="E648" i="3" a="1"/>
  <c r="E648" i="3" s="1"/>
  <c r="G236" i="4"/>
  <c r="H236" i="4"/>
  <c r="I236" i="4"/>
  <c r="J236" i="4"/>
  <c r="A236" i="4"/>
  <c r="B236" i="4"/>
  <c r="C236" i="4"/>
  <c r="D236" i="4"/>
  <c r="E236" i="4"/>
  <c r="F236" i="4"/>
  <c r="G230" i="4"/>
  <c r="H230" i="4"/>
  <c r="I230" i="4"/>
  <c r="J230" i="4"/>
  <c r="A230" i="4"/>
  <c r="B230" i="4"/>
  <c r="C230" i="4"/>
  <c r="D230" i="4"/>
  <c r="E230" i="4"/>
  <c r="F230" i="4"/>
  <c r="A215" i="4"/>
  <c r="B215" i="4"/>
  <c r="C215" i="4"/>
  <c r="D215" i="4"/>
  <c r="E215" i="4"/>
  <c r="F215" i="4"/>
  <c r="G215" i="4"/>
  <c r="H215" i="4"/>
  <c r="I215" i="4"/>
  <c r="J215" i="4"/>
  <c r="C692" i="3" a="1"/>
  <c r="C692" i="3" s="1"/>
  <c r="D692" i="3" a="1"/>
  <c r="D692" i="3" s="1"/>
  <c r="E692" i="3" a="1"/>
  <c r="E692" i="3" s="1"/>
  <c r="C666" i="3" a="1"/>
  <c r="C666" i="3" s="1"/>
  <c r="C662" i="3" a="1"/>
  <c r="C662" i="3" s="1"/>
  <c r="G206" i="4"/>
  <c r="H206" i="4"/>
  <c r="I206" i="4"/>
  <c r="J206" i="4"/>
  <c r="A206" i="4"/>
  <c r="B206" i="4"/>
  <c r="C206" i="4"/>
  <c r="D206" i="4"/>
  <c r="E206" i="4"/>
  <c r="F206" i="4"/>
  <c r="C228" i="4"/>
  <c r="D228" i="4"/>
  <c r="E228" i="4"/>
  <c r="F228" i="4"/>
  <c r="G228" i="4"/>
  <c r="H228" i="4"/>
  <c r="I228" i="4"/>
  <c r="J228" i="4"/>
  <c r="A228" i="4"/>
  <c r="B228" i="4"/>
  <c r="C216" i="4"/>
  <c r="D216" i="4"/>
  <c r="E216" i="4"/>
  <c r="F216" i="4"/>
  <c r="G216" i="4"/>
  <c r="H216" i="4"/>
  <c r="I216" i="4"/>
  <c r="J216" i="4"/>
  <c r="A216" i="4"/>
  <c r="B216" i="4"/>
  <c r="A208" i="4"/>
  <c r="B208" i="4"/>
  <c r="C208" i="4"/>
  <c r="D208" i="4"/>
  <c r="E208" i="4"/>
  <c r="F208" i="4"/>
  <c r="G208" i="4"/>
  <c r="H208" i="4"/>
  <c r="I208" i="4"/>
  <c r="J208" i="4"/>
  <c r="D191" i="3" a="1"/>
  <c r="D191" i="3" s="1"/>
  <c r="E191" i="3" a="1"/>
  <c r="E191" i="3" s="1"/>
  <c r="C679" i="3" a="1"/>
  <c r="C679" i="3" s="1"/>
  <c r="D679" i="3" a="1"/>
  <c r="D679" i="3" s="1"/>
  <c r="E679" i="3" a="1"/>
  <c r="E679" i="3" s="1"/>
  <c r="A226" i="4"/>
  <c r="B226" i="4"/>
  <c r="C226" i="4"/>
  <c r="D226" i="4"/>
  <c r="E226" i="4"/>
  <c r="F226" i="4"/>
  <c r="G226" i="4"/>
  <c r="H226" i="4"/>
  <c r="I226" i="4"/>
  <c r="J226" i="4"/>
  <c r="C222" i="4"/>
  <c r="D222" i="4"/>
  <c r="E222" i="4"/>
  <c r="F222" i="4"/>
  <c r="G222" i="4"/>
  <c r="H222" i="4"/>
  <c r="I222" i="4"/>
  <c r="J222" i="4"/>
  <c r="A222" i="4"/>
  <c r="B222" i="4"/>
  <c r="E211" i="4"/>
  <c r="F211" i="4"/>
  <c r="G211" i="4"/>
  <c r="H211" i="4"/>
  <c r="I211" i="4"/>
  <c r="J211" i="4"/>
  <c r="A211" i="4"/>
  <c r="B211" i="4"/>
  <c r="C211" i="4"/>
  <c r="D211" i="4"/>
  <c r="C687" i="3" a="1"/>
  <c r="C687" i="3" s="1"/>
  <c r="D687" i="3" a="1"/>
  <c r="D687" i="3" s="1"/>
  <c r="E687" i="3" a="1"/>
  <c r="E687" i="3" s="1"/>
  <c r="E683" i="3" a="1"/>
  <c r="E683" i="3" s="1"/>
  <c r="E241" i="4"/>
  <c r="F241" i="4"/>
  <c r="G241" i="4"/>
  <c r="H241" i="4"/>
  <c r="I241" i="4"/>
  <c r="J241" i="4"/>
  <c r="A241" i="4"/>
  <c r="B241" i="4"/>
  <c r="C241" i="4"/>
  <c r="D241" i="4"/>
  <c r="A238" i="4"/>
  <c r="B238" i="4"/>
  <c r="C238" i="4"/>
  <c r="D238" i="4"/>
  <c r="E238" i="4"/>
  <c r="F238" i="4"/>
  <c r="G238" i="4"/>
  <c r="H238" i="4"/>
  <c r="I238" i="4"/>
  <c r="J238" i="4"/>
  <c r="I225" i="4"/>
  <c r="J225" i="4"/>
  <c r="A225" i="4"/>
  <c r="B225" i="4"/>
  <c r="C225" i="4"/>
  <c r="D225" i="4"/>
  <c r="E225" i="4"/>
  <c r="F225" i="4"/>
  <c r="G225" i="4"/>
  <c r="H225" i="4"/>
  <c r="D201" i="3" a="1"/>
  <c r="D201" i="3" s="1"/>
  <c r="G218" i="4"/>
  <c r="H218" i="4"/>
  <c r="I218" i="4"/>
  <c r="J218" i="4"/>
  <c r="A218" i="4"/>
  <c r="B218" i="4"/>
  <c r="C218" i="4"/>
  <c r="D218" i="4"/>
  <c r="E218" i="4"/>
  <c r="F218" i="4"/>
  <c r="G212" i="4"/>
  <c r="H212" i="4"/>
  <c r="I212" i="4"/>
  <c r="J212" i="4"/>
  <c r="A212" i="4"/>
  <c r="B212" i="4"/>
  <c r="C212" i="4"/>
  <c r="D212" i="4"/>
  <c r="E212" i="4"/>
  <c r="F212" i="4"/>
  <c r="I237" i="4"/>
  <c r="J237" i="4"/>
  <c r="A237" i="4"/>
  <c r="B237" i="4"/>
  <c r="C237" i="4"/>
  <c r="D237" i="4"/>
  <c r="E237" i="4"/>
  <c r="F237" i="4"/>
  <c r="G237" i="4"/>
  <c r="H237" i="4"/>
  <c r="A233" i="4"/>
  <c r="B233" i="4"/>
  <c r="C233" i="4"/>
  <c r="D233" i="4"/>
  <c r="E233" i="4"/>
  <c r="F233" i="4"/>
  <c r="G233" i="4"/>
  <c r="H233" i="4"/>
  <c r="I233" i="4"/>
  <c r="J233" i="4"/>
  <c r="A214" i="4"/>
  <c r="B214" i="4"/>
  <c r="C214" i="4"/>
  <c r="D214" i="4"/>
  <c r="E214" i="4"/>
  <c r="F214" i="4"/>
  <c r="G214" i="4"/>
  <c r="H214" i="4"/>
  <c r="I214" i="4"/>
  <c r="J214" i="4"/>
  <c r="I207" i="4"/>
  <c r="J207" i="4"/>
  <c r="A207" i="4"/>
  <c r="B207" i="4"/>
  <c r="C207" i="4"/>
  <c r="D207" i="4"/>
  <c r="E207" i="4"/>
  <c r="F207" i="4"/>
  <c r="G207" i="4"/>
  <c r="H207" i="4"/>
  <c r="C634" i="3" a="1"/>
  <c r="C634" i="3" s="1"/>
  <c r="D634" i="3" a="1"/>
  <c r="D634" i="3" s="1"/>
  <c r="A221" i="4"/>
  <c r="B221" i="4"/>
  <c r="C221" i="4"/>
  <c r="D221" i="4"/>
  <c r="E221" i="4"/>
  <c r="F221" i="4"/>
  <c r="G221" i="4"/>
  <c r="H221" i="4"/>
  <c r="I221" i="4"/>
  <c r="J221" i="4"/>
  <c r="D676" i="3" a="1"/>
  <c r="D676" i="3" s="1"/>
  <c r="D664" i="3" a="1"/>
  <c r="D664" i="3" s="1"/>
  <c r="C632" i="3" a="1"/>
  <c r="C632" i="3" s="1"/>
  <c r="E632" i="3" a="1"/>
  <c r="E632" i="3" s="1"/>
  <c r="E235" i="4"/>
  <c r="F235" i="4"/>
  <c r="G235" i="4"/>
  <c r="H235" i="4"/>
  <c r="I235" i="4"/>
  <c r="J235" i="4"/>
  <c r="A235" i="4"/>
  <c r="B235" i="4"/>
  <c r="C235" i="4"/>
  <c r="D235" i="4"/>
  <c r="C210" i="4"/>
  <c r="D210" i="4"/>
  <c r="E210" i="4"/>
  <c r="F210" i="4"/>
  <c r="G210" i="4"/>
  <c r="H210" i="4"/>
  <c r="I210" i="4"/>
  <c r="J210" i="4"/>
  <c r="A210" i="4"/>
  <c r="B210" i="4"/>
  <c r="A203" i="4"/>
  <c r="B203" i="4"/>
  <c r="C203" i="4"/>
  <c r="D203" i="4"/>
  <c r="E203" i="4"/>
  <c r="F203" i="4"/>
  <c r="G203" i="4"/>
  <c r="H203" i="4"/>
  <c r="I203" i="4"/>
  <c r="J203" i="4"/>
  <c r="C674" i="3" a="1"/>
  <c r="C674" i="3" s="1"/>
  <c r="D672" i="3" a="1"/>
  <c r="D672" i="3" s="1"/>
  <c r="I231" i="4"/>
  <c r="J231" i="4"/>
  <c r="A231" i="4"/>
  <c r="B231" i="4"/>
  <c r="C231" i="4"/>
  <c r="D231" i="4"/>
  <c r="E231" i="4"/>
  <c r="F231" i="4"/>
  <c r="G231" i="4"/>
  <c r="H231" i="4"/>
  <c r="C212" i="3" a="1"/>
  <c r="C212" i="3" s="1"/>
  <c r="E229" i="4"/>
  <c r="F229" i="4"/>
  <c r="G229" i="4"/>
  <c r="H229" i="4"/>
  <c r="I229" i="4"/>
  <c r="J229" i="4"/>
  <c r="A229" i="4"/>
  <c r="B229" i="4"/>
  <c r="C229" i="4"/>
  <c r="D229" i="4"/>
  <c r="I213" i="4"/>
  <c r="J213" i="4"/>
  <c r="A213" i="4"/>
  <c r="B213" i="4"/>
  <c r="C213" i="4"/>
  <c r="D213" i="4"/>
  <c r="E213" i="4"/>
  <c r="F213" i="4"/>
  <c r="G213" i="4"/>
  <c r="H213" i="4"/>
  <c r="D667" i="3" a="1"/>
  <c r="D667" i="3" s="1"/>
  <c r="D654" i="3" a="1"/>
  <c r="D654" i="3" s="1"/>
  <c r="C638" i="3" a="1"/>
  <c r="C638" i="3" s="1"/>
  <c r="C204" i="4"/>
  <c r="D204" i="4"/>
  <c r="E204" i="4"/>
  <c r="F204" i="4"/>
  <c r="G204" i="4"/>
  <c r="H204" i="4"/>
  <c r="I204" i="4"/>
  <c r="J204" i="4"/>
  <c r="A204" i="4"/>
  <c r="B204" i="4"/>
  <c r="A227" i="4"/>
  <c r="B227" i="4"/>
  <c r="C227" i="4"/>
  <c r="D227" i="4"/>
  <c r="E227" i="4"/>
  <c r="F227" i="4"/>
  <c r="G227" i="4"/>
  <c r="H227" i="4"/>
  <c r="I227" i="4"/>
  <c r="J227" i="4"/>
  <c r="D688" i="3" a="1"/>
  <c r="D688" i="3" s="1"/>
  <c r="E684" i="3" a="1"/>
  <c r="E684" i="3" s="1"/>
  <c r="D680" i="3" a="1"/>
  <c r="D680" i="3" s="1"/>
  <c r="E680" i="3" a="1"/>
  <c r="E680" i="3" s="1"/>
  <c r="E675" i="3" a="1"/>
  <c r="E675" i="3" s="1"/>
  <c r="C670" i="3" a="1"/>
  <c r="C670" i="3" s="1"/>
  <c r="D670" i="3" a="1"/>
  <c r="D670" i="3" s="1"/>
  <c r="C600" i="3" a="1"/>
  <c r="C600" i="3" s="1"/>
  <c r="E622" i="3" a="1"/>
  <c r="E622" i="3" s="1"/>
  <c r="C622" i="3" a="1"/>
  <c r="C622" i="3" s="1"/>
  <c r="C592" i="3" a="1"/>
  <c r="C592" i="3" s="1"/>
  <c r="E669" i="3" a="1"/>
  <c r="E669" i="3" s="1"/>
  <c r="D653" i="3" a="1"/>
  <c r="D653" i="3" s="1"/>
  <c r="C608" i="3" a="1"/>
  <c r="C608" i="3" s="1"/>
  <c r="E608" i="3" a="1"/>
  <c r="E608" i="3" s="1"/>
  <c r="C498" i="3" a="1"/>
  <c r="C498" i="3" s="1"/>
  <c r="C615" i="3" a="1"/>
  <c r="C615" i="3" s="1"/>
  <c r="E620" i="3" a="1"/>
  <c r="E620" i="3" s="1"/>
  <c r="D613" i="3" a="1"/>
  <c r="D613" i="3" s="1"/>
  <c r="C613" i="3" a="1"/>
  <c r="C613" i="3" s="1"/>
  <c r="E606" i="3" a="1"/>
  <c r="E606" i="3" s="1"/>
  <c r="D606" i="3" a="1"/>
  <c r="D606" i="3" s="1"/>
  <c r="C606" i="3" a="1"/>
  <c r="C606" i="3" s="1"/>
  <c r="D535" i="3" a="1"/>
  <c r="D535" i="3" s="1"/>
  <c r="E535" i="3" a="1"/>
  <c r="E535" i="3" s="1"/>
  <c r="C535" i="3" a="1"/>
  <c r="C535" i="3" s="1"/>
  <c r="E520" i="3" a="1"/>
  <c r="E520" i="3" s="1"/>
  <c r="D520" i="3" a="1"/>
  <c r="D520" i="3" s="1"/>
  <c r="E626" i="3" a="1"/>
  <c r="E626" i="3" s="1"/>
  <c r="E617" i="3" a="1"/>
  <c r="E617" i="3" s="1"/>
  <c r="D617" i="3" a="1"/>
  <c r="D617" i="3" s="1"/>
  <c r="C584" i="3" a="1"/>
  <c r="C584" i="3" s="1"/>
  <c r="C576" i="3" a="1"/>
  <c r="C576" i="3" s="1"/>
  <c r="C624" i="3" a="1"/>
  <c r="C624" i="3" s="1"/>
  <c r="D603" i="3" a="1"/>
  <c r="D603" i="3" s="1"/>
  <c r="C603" i="3" a="1"/>
  <c r="C603" i="3" s="1"/>
  <c r="D661" i="3" a="1"/>
  <c r="D661" i="3" s="1"/>
  <c r="E652" i="3" a="1"/>
  <c r="E652" i="3" s="1"/>
  <c r="C630" i="3" a="1"/>
  <c r="C630" i="3" s="1"/>
  <c r="C625" i="3" a="1"/>
  <c r="C625" i="3" s="1"/>
  <c r="E612" i="3" a="1"/>
  <c r="E612" i="3" s="1"/>
  <c r="C628" i="3" a="1"/>
  <c r="C628" i="3" s="1"/>
  <c r="E610" i="3" a="1"/>
  <c r="E610" i="3" s="1"/>
  <c r="C610" i="3" a="1"/>
  <c r="C610" i="3" s="1"/>
  <c r="D610" i="3" a="1"/>
  <c r="D610" i="3" s="1"/>
  <c r="C604" i="3" a="1"/>
  <c r="C604" i="3" s="1"/>
  <c r="E604" i="3" a="1"/>
  <c r="E604" i="3" s="1"/>
  <c r="C591" i="3" a="1"/>
  <c r="C591" i="3" s="1"/>
  <c r="D591" i="3" a="1"/>
  <c r="D591" i="3" s="1"/>
  <c r="C542" i="3" a="1"/>
  <c r="C542" i="3" s="1"/>
  <c r="D621" i="3" a="1"/>
  <c r="D621" i="3" s="1"/>
  <c r="E586" i="3" a="1"/>
  <c r="E586" i="3" s="1"/>
  <c r="E618" i="3" a="1"/>
  <c r="E618" i="3" s="1"/>
  <c r="D618" i="3" a="1"/>
  <c r="D618" i="3" s="1"/>
  <c r="D622" i="3" a="1"/>
  <c r="D622" i="3" s="1"/>
  <c r="C616" i="3" a="1"/>
  <c r="C616" i="3" s="1"/>
  <c r="E614" i="3" a="1"/>
  <c r="E614" i="3" s="1"/>
  <c r="C614" i="3" a="1"/>
  <c r="C614" i="3" s="1"/>
  <c r="C609" i="3" a="1"/>
  <c r="C609" i="3" s="1"/>
  <c r="D609" i="3" a="1"/>
  <c r="D609" i="3" s="1"/>
  <c r="E609" i="3" a="1"/>
  <c r="E609" i="3" s="1"/>
  <c r="C607" i="3" a="1"/>
  <c r="C607" i="3" s="1"/>
  <c r="E589" i="3" a="1"/>
  <c r="E589" i="3" s="1"/>
  <c r="D577" i="3" a="1"/>
  <c r="D577" i="3" s="1"/>
  <c r="E577" i="3" a="1"/>
  <c r="E577" i="3" s="1"/>
  <c r="D573" i="3" a="1"/>
  <c r="D573" i="3" s="1"/>
  <c r="E573" i="3" a="1"/>
  <c r="E573" i="3" s="1"/>
  <c r="C536" i="3" a="1"/>
  <c r="C536" i="3" s="1"/>
  <c r="C565" i="3" a="1"/>
  <c r="C565" i="3" s="1"/>
  <c r="E565" i="3" a="1"/>
  <c r="E565" i="3" s="1"/>
  <c r="C533" i="3" a="1"/>
  <c r="C533" i="3" s="1"/>
  <c r="D533" i="3" a="1"/>
  <c r="D533" i="3" s="1"/>
  <c r="C518" i="3" a="1"/>
  <c r="C518" i="3" s="1"/>
  <c r="D500" i="3" a="1"/>
  <c r="D500" i="3" s="1"/>
  <c r="E582" i="3" a="1"/>
  <c r="E582" i="3" s="1"/>
  <c r="C558" i="3" a="1"/>
  <c r="C558" i="3" s="1"/>
  <c r="D558" i="3" a="1"/>
  <c r="D558" i="3" s="1"/>
  <c r="C568" i="3" a="1"/>
  <c r="C568" i="3" s="1"/>
  <c r="E544" i="3" a="1"/>
  <c r="E544" i="3" s="1"/>
  <c r="C544" i="3" a="1"/>
  <c r="C544" i="3" s="1"/>
  <c r="D544" i="3" a="1"/>
  <c r="D544" i="3" s="1"/>
  <c r="C537" i="3" a="1"/>
  <c r="C537" i="3" s="1"/>
  <c r="D537" i="3" a="1"/>
  <c r="D537" i="3" s="1"/>
  <c r="E528" i="3" a="1"/>
  <c r="E528" i="3" s="1"/>
  <c r="D528" i="3" a="1"/>
  <c r="D528" i="3" s="1"/>
  <c r="C605" i="3" a="1"/>
  <c r="C605" i="3" s="1"/>
  <c r="E581" i="3" a="1"/>
  <c r="E581" i="3" s="1"/>
  <c r="C570" i="3" a="1"/>
  <c r="C570" i="3" s="1"/>
  <c r="C545" i="3" a="1"/>
  <c r="C545" i="3" s="1"/>
  <c r="C532" i="3" a="1"/>
  <c r="C532" i="3" s="1"/>
  <c r="D532" i="3" a="1"/>
  <c r="D532" i="3" s="1"/>
  <c r="E532" i="3" a="1"/>
  <c r="E532" i="3" s="1"/>
  <c r="C509" i="3" a="1"/>
  <c r="C509" i="3" s="1"/>
  <c r="D509" i="3" a="1"/>
  <c r="D509" i="3" s="1"/>
  <c r="C466" i="3" a="1"/>
  <c r="C466" i="3" s="1"/>
  <c r="D466" i="3" a="1"/>
  <c r="D466" i="3" s="1"/>
  <c r="D473" i="3" a="1"/>
  <c r="D473" i="3" s="1"/>
  <c r="D464" i="3" a="1"/>
  <c r="D464" i="3" s="1"/>
  <c r="E464" i="3" a="1"/>
  <c r="E464" i="3" s="1"/>
  <c r="C411" i="3" a="1"/>
  <c r="C411" i="3" s="1"/>
  <c r="E411" i="3" a="1"/>
  <c r="E411" i="3" s="1"/>
  <c r="D411" i="3" a="1"/>
  <c r="D411" i="3" s="1"/>
  <c r="D562" i="3" a="1"/>
  <c r="D562" i="3" s="1"/>
  <c r="D539" i="3" a="1"/>
  <c r="D539" i="3" s="1"/>
  <c r="E507" i="3" a="1"/>
  <c r="E507" i="3" s="1"/>
  <c r="C490" i="3" a="1"/>
  <c r="C490" i="3" s="1"/>
  <c r="C474" i="3" a="1"/>
  <c r="C474" i="3" s="1"/>
  <c r="D474" i="3" a="1"/>
  <c r="D474" i="3" s="1"/>
  <c r="D472" i="3" a="1"/>
  <c r="D472" i="3" s="1"/>
  <c r="E472" i="3" a="1"/>
  <c r="E472" i="3" s="1"/>
  <c r="D469" i="3" a="1"/>
  <c r="D469" i="3" s="1"/>
  <c r="C453" i="3" a="1"/>
  <c r="C453" i="3" s="1"/>
  <c r="C562" i="3" a="1"/>
  <c r="C562" i="3" s="1"/>
  <c r="D507" i="3" a="1"/>
  <c r="D507" i="3" s="1"/>
  <c r="E569" i="3" a="1"/>
  <c r="E569" i="3" s="1"/>
  <c r="E504" i="3" a="1"/>
  <c r="E504" i="3" s="1"/>
  <c r="D480" i="3" a="1"/>
  <c r="D480" i="3" s="1"/>
  <c r="E480" i="3" a="1"/>
  <c r="E480" i="3" s="1"/>
  <c r="C478" i="3" a="1"/>
  <c r="C478" i="3" s="1"/>
  <c r="D478" i="3" a="1"/>
  <c r="D478" i="3" s="1"/>
  <c r="C463" i="3" a="1"/>
  <c r="C463" i="3" s="1"/>
  <c r="E524" i="3" a="1"/>
  <c r="E524" i="3" s="1"/>
  <c r="C482" i="3" a="1"/>
  <c r="C482" i="3" s="1"/>
  <c r="D482" i="3" a="1"/>
  <c r="D482" i="3" s="1"/>
  <c r="E538" i="3" a="1"/>
  <c r="E538" i="3" s="1"/>
  <c r="D511" i="3" a="1"/>
  <c r="D511" i="3" s="1"/>
  <c r="D491" i="3" a="1"/>
  <c r="D491" i="3" s="1"/>
  <c r="D503" i="3" a="1"/>
  <c r="D503" i="3" s="1"/>
  <c r="E503" i="3" a="1"/>
  <c r="E503" i="3" s="1"/>
  <c r="D476" i="3" a="1"/>
  <c r="D476" i="3" s="1"/>
  <c r="E476" i="3" a="1"/>
  <c r="E476" i="3" s="1"/>
  <c r="C524" i="3" a="1"/>
  <c r="C524" i="3" s="1"/>
  <c r="D493" i="3" a="1"/>
  <c r="D493" i="3" s="1"/>
  <c r="C462" i="3" a="1"/>
  <c r="C462" i="3" s="1"/>
  <c r="D496" i="3" a="1"/>
  <c r="D496" i="3" s="1"/>
  <c r="C457" i="3" a="1"/>
  <c r="C457" i="3" s="1"/>
  <c r="E457" i="3" a="1"/>
  <c r="E457" i="3" s="1"/>
  <c r="D497" i="3" a="1"/>
  <c r="D497" i="3" s="1"/>
  <c r="C494" i="3" a="1"/>
  <c r="C494" i="3" s="1"/>
  <c r="D485" i="3" a="1"/>
  <c r="D485" i="3" s="1"/>
  <c r="E485" i="3" a="1"/>
  <c r="E485" i="3" s="1"/>
  <c r="E481" i="3" a="1"/>
  <c r="E481" i="3" s="1"/>
  <c r="E468" i="3" a="1"/>
  <c r="E468" i="3" s="1"/>
  <c r="D465" i="3" a="1"/>
  <c r="D465" i="3" s="1"/>
  <c r="E460" i="3" a="1"/>
  <c r="E460" i="3" s="1"/>
  <c r="C459" i="3" a="1"/>
  <c r="C459" i="3" s="1"/>
  <c r="C456" i="3" a="1"/>
  <c r="C456" i="3" s="1"/>
  <c r="C446" i="3" a="1"/>
  <c r="C446" i="3" s="1"/>
  <c r="D446" i="3" a="1"/>
  <c r="D446" i="3" s="1"/>
  <c r="E446" i="3" a="1"/>
  <c r="E446" i="3" s="1"/>
  <c r="C434" i="3" a="1"/>
  <c r="C434" i="3" s="1"/>
  <c r="D434" i="3" a="1"/>
  <c r="D434" i="3" s="1"/>
  <c r="E434" i="3" a="1"/>
  <c r="E434" i="3" s="1"/>
  <c r="D399" i="3" a="1"/>
  <c r="D399" i="3" s="1"/>
  <c r="E384" i="3" a="1"/>
  <c r="E384" i="3" s="1"/>
  <c r="E475" i="3" a="1"/>
  <c r="E475" i="3" s="1"/>
  <c r="D468" i="3" a="1"/>
  <c r="D468" i="3" s="1"/>
  <c r="D460" i="3" a="1"/>
  <c r="D460" i="3" s="1"/>
  <c r="C451" i="3" a="1"/>
  <c r="C451" i="3" s="1"/>
  <c r="D387" i="3" a="1"/>
  <c r="D387" i="3" s="1"/>
  <c r="C449" i="3" a="1"/>
  <c r="C449" i="3" s="1"/>
  <c r="E449" i="3" a="1"/>
  <c r="E449" i="3" s="1"/>
  <c r="D395" i="3" a="1"/>
  <c r="D395" i="3" s="1"/>
  <c r="C380" i="3" a="1"/>
  <c r="C380" i="3" s="1"/>
  <c r="E380" i="3" a="1"/>
  <c r="E380" i="3" s="1"/>
  <c r="C442" i="3" a="1"/>
  <c r="C442" i="3" s="1"/>
  <c r="D442" i="3" a="1"/>
  <c r="D442" i="3" s="1"/>
  <c r="E442" i="3" a="1"/>
  <c r="E442" i="3" s="1"/>
  <c r="E415" i="3" a="1"/>
  <c r="E415" i="3" s="1"/>
  <c r="C415" i="3" a="1"/>
  <c r="C415" i="3" s="1"/>
  <c r="D458" i="3" a="1"/>
  <c r="D458" i="3" s="1"/>
  <c r="D454" i="3" a="1"/>
  <c r="D454" i="3" s="1"/>
  <c r="C438" i="3" a="1"/>
  <c r="C438" i="3" s="1"/>
  <c r="D438" i="3" a="1"/>
  <c r="D438" i="3" s="1"/>
  <c r="E438" i="3" a="1"/>
  <c r="E438" i="3" s="1"/>
  <c r="C388" i="3" a="1"/>
  <c r="C388" i="3" s="1"/>
  <c r="E388" i="3" a="1"/>
  <c r="E388" i="3" s="1"/>
  <c r="C458" i="3" a="1"/>
  <c r="C458" i="3" s="1"/>
  <c r="C404" i="3" a="1"/>
  <c r="C404" i="3" s="1"/>
  <c r="C392" i="3" a="1"/>
  <c r="C392" i="3" s="1"/>
  <c r="E392" i="3" a="1"/>
  <c r="E392" i="3" s="1"/>
  <c r="C396" i="3" a="1"/>
  <c r="C396" i="3" s="1"/>
  <c r="E396" i="3" a="1"/>
  <c r="E396" i="3" s="1"/>
  <c r="I249" i="4"/>
  <c r="J249" i="4"/>
  <c r="A249" i="4"/>
  <c r="D232" i="3" a="1"/>
  <c r="D232" i="3" s="1"/>
  <c r="B249" i="4"/>
  <c r="E232" i="3" a="1"/>
  <c r="E232" i="3" s="1"/>
  <c r="C249" i="4"/>
  <c r="D249" i="4"/>
  <c r="E249" i="4"/>
  <c r="F249" i="4"/>
  <c r="G249" i="4"/>
  <c r="H249" i="4"/>
  <c r="E427" i="3" a="1"/>
  <c r="E427" i="3" s="1"/>
  <c r="E423" i="3" a="1"/>
  <c r="E423" i="3" s="1"/>
  <c r="C407" i="3" a="1"/>
  <c r="C407" i="3" s="1"/>
  <c r="C360" i="3" a="1"/>
  <c r="C360" i="3" s="1"/>
  <c r="E360" i="3" a="1"/>
  <c r="E360" i="3" s="1"/>
  <c r="D324" i="3" a="1"/>
  <c r="D324" i="3" s="1"/>
  <c r="E324" i="3" a="1"/>
  <c r="E324" i="3" s="1"/>
  <c r="D317" i="3" a="1"/>
  <c r="D317" i="3" s="1"/>
  <c r="C319" i="3" a="1"/>
  <c r="C319" i="3" s="1"/>
  <c r="C448" i="3" a="1"/>
  <c r="C448" i="3" s="1"/>
  <c r="C343" i="3" a="1"/>
  <c r="C343" i="3" s="1"/>
  <c r="G272" i="4"/>
  <c r="H272" i="4"/>
  <c r="I272" i="4"/>
  <c r="J272" i="4"/>
  <c r="A272" i="4"/>
  <c r="B272" i="4"/>
  <c r="C272" i="4"/>
  <c r="D272" i="4"/>
  <c r="E272" i="4"/>
  <c r="F272" i="4"/>
  <c r="E369" i="3" a="1"/>
  <c r="E369" i="3" s="1"/>
  <c r="E342" i="3" a="1"/>
  <c r="E342" i="3" s="1"/>
  <c r="C342" i="3" a="1"/>
  <c r="C342" i="3" s="1"/>
  <c r="D342" i="3" a="1"/>
  <c r="D342" i="3" s="1"/>
  <c r="C329" i="3" a="1"/>
  <c r="C329" i="3" s="1"/>
  <c r="C261" i="3" a="1"/>
  <c r="C261" i="3" s="1"/>
  <c r="D261" i="3" a="1"/>
  <c r="D261" i="3" s="1"/>
  <c r="E450" i="3" a="1"/>
  <c r="E450" i="3" s="1"/>
  <c r="C440" i="3" a="1"/>
  <c r="C440" i="3" s="1"/>
  <c r="D416" i="3" a="1"/>
  <c r="D416" i="3" s="1"/>
  <c r="C393" i="3" a="1"/>
  <c r="C393" i="3" s="1"/>
  <c r="C315" i="3" a="1"/>
  <c r="C315" i="3" s="1"/>
  <c r="C322" i="3" a="1"/>
  <c r="C322" i="3" s="1"/>
  <c r="D431" i="3" a="1"/>
  <c r="D431" i="3" s="1"/>
  <c r="C278" i="3" a="1"/>
  <c r="C278" i="3" s="1"/>
  <c r="D444" i="3" a="1"/>
  <c r="D444" i="3" s="1"/>
  <c r="E407" i="3" a="1"/>
  <c r="E407" i="3" s="1"/>
  <c r="E376" i="3" a="1"/>
  <c r="E376" i="3" s="1"/>
  <c r="C337" i="3" a="1"/>
  <c r="C337" i="3" s="1"/>
  <c r="C325" i="3" a="1"/>
  <c r="C325" i="3" s="1"/>
  <c r="C271" i="3" a="1"/>
  <c r="C271" i="3" s="1"/>
  <c r="D271" i="3" a="1"/>
  <c r="D271" i="3" s="1"/>
  <c r="E271" i="3" a="1"/>
  <c r="E271" i="3" s="1"/>
  <c r="C368" i="3" a="1"/>
  <c r="C368" i="3" s="1"/>
  <c r="E368" i="3" a="1"/>
  <c r="E368" i="3" s="1"/>
  <c r="C364" i="3" a="1"/>
  <c r="C364" i="3" s="1"/>
  <c r="E364" i="3" a="1"/>
  <c r="E364" i="3" s="1"/>
  <c r="C356" i="3" a="1"/>
  <c r="C356" i="3" s="1"/>
  <c r="E356" i="3" a="1"/>
  <c r="E356" i="3" s="1"/>
  <c r="C354" i="3" a="1"/>
  <c r="C354" i="3" s="1"/>
  <c r="D354" i="3" a="1"/>
  <c r="D354" i="3" s="1"/>
  <c r="C351" i="3" a="1"/>
  <c r="C351" i="3" s="1"/>
  <c r="E320" i="3" a="1"/>
  <c r="E320" i="3" s="1"/>
  <c r="E363" i="3" a="1"/>
  <c r="E363" i="3" s="1"/>
  <c r="E361" i="3" a="1"/>
  <c r="E361" i="3" s="1"/>
  <c r="E345" i="3" a="1"/>
  <c r="E345" i="3" s="1"/>
  <c r="E344" i="3" a="1"/>
  <c r="E344" i="3" s="1"/>
  <c r="E340" i="3" a="1"/>
  <c r="E340" i="3" s="1"/>
  <c r="C298" i="3" a="1"/>
  <c r="C298" i="3" s="1"/>
  <c r="E289" i="3" a="1"/>
  <c r="E289" i="3" s="1"/>
  <c r="D289" i="3" a="1"/>
  <c r="D289" i="3" s="1"/>
  <c r="D283" i="3" a="1"/>
  <c r="D283" i="3" s="1"/>
  <c r="E355" i="3" a="1"/>
  <c r="E355" i="3" s="1"/>
  <c r="D304" i="3" a="1"/>
  <c r="D304" i="3" s="1"/>
  <c r="E304" i="3" a="1"/>
  <c r="E304" i="3" s="1"/>
  <c r="D286" i="3" a="1"/>
  <c r="D286" i="3" s="1"/>
  <c r="C266" i="3" a="1"/>
  <c r="C266" i="3" s="1"/>
  <c r="I255" i="4"/>
  <c r="J255" i="4"/>
  <c r="A255" i="4"/>
  <c r="B255" i="4"/>
  <c r="C255" i="4"/>
  <c r="D255" i="4"/>
  <c r="E255" i="4"/>
  <c r="F255" i="4"/>
  <c r="G255" i="4"/>
  <c r="H255" i="4"/>
  <c r="E357" i="3" a="1"/>
  <c r="E357" i="3" s="1"/>
  <c r="D355" i="3" a="1"/>
  <c r="D355" i="3" s="1"/>
  <c r="D353" i="3" a="1"/>
  <c r="D353" i="3" s="1"/>
  <c r="E341" i="3" a="1"/>
  <c r="E341" i="3" s="1"/>
  <c r="C295" i="3" a="1"/>
  <c r="C295" i="3" s="1"/>
  <c r="C290" i="3" a="1"/>
  <c r="C290" i="3" s="1"/>
  <c r="D290" i="3" a="1"/>
  <c r="D290" i="3" s="1"/>
  <c r="E290" i="3" a="1"/>
  <c r="E290" i="3" s="1"/>
  <c r="E301" i="3" a="1"/>
  <c r="E301" i="3" s="1"/>
  <c r="D301" i="3" a="1"/>
  <c r="D301" i="3" s="1"/>
  <c r="D297" i="3" a="1"/>
  <c r="D297" i="3" s="1"/>
  <c r="C282" i="3" a="1"/>
  <c r="C282" i="3" s="1"/>
  <c r="E271" i="4"/>
  <c r="F271" i="4"/>
  <c r="G271" i="4"/>
  <c r="H271" i="4"/>
  <c r="I271" i="4"/>
  <c r="J271" i="4"/>
  <c r="A271" i="4"/>
  <c r="B271" i="4"/>
  <c r="C271" i="4"/>
  <c r="D271" i="4"/>
  <c r="C254" i="3" a="1"/>
  <c r="C254" i="3" s="1"/>
  <c r="D254" i="3" a="1"/>
  <c r="D254" i="3" s="1"/>
  <c r="D285" i="3" a="1"/>
  <c r="D285" i="3" s="1"/>
  <c r="E280" i="3" a="1"/>
  <c r="E280" i="3" s="1"/>
  <c r="E349" i="3" a="1"/>
  <c r="E349" i="3" s="1"/>
  <c r="D328" i="3" a="1"/>
  <c r="D328" i="3" s="1"/>
  <c r="E305" i="3" a="1"/>
  <c r="E305" i="3" s="1"/>
  <c r="C287" i="3" a="1"/>
  <c r="C287" i="3" s="1"/>
  <c r="C264" i="3" a="1"/>
  <c r="C264" i="3" s="1"/>
  <c r="D264" i="3" a="1"/>
  <c r="D264" i="3" s="1"/>
  <c r="E264" i="3" a="1"/>
  <c r="E264" i="3" s="1"/>
  <c r="C262" i="3" a="1"/>
  <c r="C262" i="3" s="1"/>
  <c r="C274" i="3" a="1"/>
  <c r="C274" i="3" s="1"/>
  <c r="E316" i="3" a="1"/>
  <c r="E316" i="3" s="1"/>
  <c r="E312" i="3" a="1"/>
  <c r="E312" i="3" s="1"/>
  <c r="D311" i="3" a="1"/>
  <c r="D311" i="3" s="1"/>
  <c r="E311" i="3" a="1"/>
  <c r="E311" i="3" s="1"/>
  <c r="D296" i="3" a="1"/>
  <c r="D296" i="3" s="1"/>
  <c r="C293" i="3" a="1"/>
  <c r="C293" i="3" s="1"/>
  <c r="D293" i="3" a="1"/>
  <c r="D293" i="3" s="1"/>
  <c r="C291" i="3" a="1"/>
  <c r="C291" i="3" s="1"/>
  <c r="D291" i="3" a="1"/>
  <c r="D291" i="3" s="1"/>
  <c r="C270" i="4"/>
  <c r="D270" i="4"/>
  <c r="E270" i="4"/>
  <c r="F270" i="4"/>
  <c r="G270" i="4"/>
  <c r="H270" i="4"/>
  <c r="I270" i="4"/>
  <c r="J270" i="4"/>
  <c r="A270" i="4"/>
  <c r="B270" i="4"/>
  <c r="D253" i="3" a="1"/>
  <c r="D253" i="3" s="1"/>
  <c r="E336" i="3" a="1"/>
  <c r="E336" i="3" s="1"/>
  <c r="D316" i="3" a="1"/>
  <c r="D316" i="3" s="1"/>
  <c r="C284" i="3" a="1"/>
  <c r="C284" i="3" s="1"/>
  <c r="E284" i="3" a="1"/>
  <c r="E284" i="3" s="1"/>
  <c r="E314" i="3" a="1"/>
  <c r="E314" i="3" s="1"/>
  <c r="E276" i="3" a="1"/>
  <c r="E276" i="3" s="1"/>
  <c r="I273" i="4"/>
  <c r="J273" i="4"/>
  <c r="A273" i="4"/>
  <c r="B273" i="4"/>
  <c r="C273" i="4"/>
  <c r="D273" i="4"/>
  <c r="E273" i="4"/>
  <c r="F273" i="4"/>
  <c r="G273" i="4"/>
  <c r="H273" i="4"/>
  <c r="C306" i="3" a="1"/>
  <c r="C306" i="3" s="1"/>
  <c r="D260" i="3" a="1"/>
  <c r="D260" i="3" s="1"/>
  <c r="E268" i="3" a="1"/>
  <c r="E268" i="3" s="1"/>
  <c r="G254" i="4"/>
  <c r="H254" i="4"/>
  <c r="I254" i="4"/>
  <c r="J254" i="4"/>
  <c r="A254" i="4"/>
  <c r="B254" i="4"/>
  <c r="C254" i="4"/>
  <c r="D254" i="4"/>
  <c r="E254" i="4"/>
  <c r="F254" i="4"/>
  <c r="D281" i="3" a="1"/>
  <c r="D281" i="3" s="1"/>
  <c r="E277" i="4"/>
  <c r="F277" i="4"/>
  <c r="G277" i="4"/>
  <c r="H277" i="4"/>
  <c r="I277" i="4"/>
  <c r="J277" i="4"/>
  <c r="A277" i="4"/>
  <c r="B277" i="4"/>
  <c r="C277" i="4"/>
  <c r="D277" i="4"/>
  <c r="A251" i="4"/>
  <c r="B251" i="4"/>
  <c r="C251" i="4"/>
  <c r="D251" i="4"/>
  <c r="E251" i="4"/>
  <c r="F251" i="4"/>
  <c r="G251" i="4"/>
  <c r="H251" i="4"/>
  <c r="I251" i="4"/>
  <c r="J251" i="4"/>
  <c r="C281" i="3" a="1"/>
  <c r="C281" i="3" s="1"/>
  <c r="A263" i="4"/>
  <c r="B263" i="4"/>
  <c r="C263" i="4"/>
  <c r="D263" i="4"/>
  <c r="E263" i="4"/>
  <c r="F263" i="4"/>
  <c r="G263" i="4"/>
  <c r="H263" i="4"/>
  <c r="I263" i="4"/>
  <c r="J263" i="4"/>
  <c r="C246" i="3" a="1"/>
  <c r="C246" i="3" s="1"/>
  <c r="E300" i="3" a="1"/>
  <c r="E300" i="3" s="1"/>
  <c r="D265" i="3" a="1"/>
  <c r="D265" i="3" s="1"/>
  <c r="A275" i="4"/>
  <c r="B275" i="4"/>
  <c r="C275" i="4"/>
  <c r="D275" i="4"/>
  <c r="E275" i="4"/>
  <c r="F275" i="4"/>
  <c r="G275" i="4"/>
  <c r="H275" i="4"/>
  <c r="I275" i="4"/>
  <c r="J275" i="4"/>
  <c r="G266" i="4"/>
  <c r="H266" i="4"/>
  <c r="I266" i="4"/>
  <c r="J266" i="4"/>
  <c r="A266" i="4"/>
  <c r="B266" i="4"/>
  <c r="C266" i="4"/>
  <c r="D266" i="4"/>
  <c r="E266" i="4"/>
  <c r="F266" i="4"/>
  <c r="E242" i="3" a="1"/>
  <c r="E242" i="3" s="1"/>
  <c r="E259" i="4"/>
  <c r="F259" i="4"/>
  <c r="G259" i="4"/>
  <c r="H259" i="4"/>
  <c r="I259" i="4"/>
  <c r="J259" i="4"/>
  <c r="A259" i="4"/>
  <c r="B259" i="4"/>
  <c r="C259" i="4"/>
  <c r="D259" i="4"/>
  <c r="D300" i="3" a="1"/>
  <c r="D300" i="3" s="1"/>
  <c r="D269" i="3" a="1"/>
  <c r="D269" i="3" s="1"/>
  <c r="A274" i="4"/>
  <c r="B274" i="4"/>
  <c r="C274" i="4"/>
  <c r="D274" i="4"/>
  <c r="E274" i="4"/>
  <c r="F274" i="4"/>
  <c r="G274" i="4"/>
  <c r="H274" i="4"/>
  <c r="I274" i="4"/>
  <c r="J274" i="4"/>
  <c r="A268" i="4"/>
  <c r="B268" i="4"/>
  <c r="C268" i="4"/>
  <c r="D268" i="4"/>
  <c r="E268" i="4"/>
  <c r="F268" i="4"/>
  <c r="G268" i="4"/>
  <c r="H268" i="4"/>
  <c r="I268" i="4"/>
  <c r="J268" i="4"/>
  <c r="I267" i="4"/>
  <c r="J267" i="4"/>
  <c r="A267" i="4"/>
  <c r="B267" i="4"/>
  <c r="C267" i="4"/>
  <c r="D267" i="4"/>
  <c r="E267" i="4"/>
  <c r="F267" i="4"/>
  <c r="G267" i="4"/>
  <c r="H267" i="4"/>
  <c r="C276" i="4"/>
  <c r="D276" i="4"/>
  <c r="E276" i="4"/>
  <c r="F276" i="4"/>
  <c r="G276" i="4"/>
  <c r="H276" i="4"/>
  <c r="I276" i="4"/>
  <c r="J276" i="4"/>
  <c r="A276" i="4"/>
  <c r="B276" i="4"/>
  <c r="C264" i="4"/>
  <c r="D264" i="4"/>
  <c r="E264" i="4"/>
  <c r="F264" i="4"/>
  <c r="G264" i="4"/>
  <c r="H264" i="4"/>
  <c r="I264" i="4"/>
  <c r="J264" i="4"/>
  <c r="A264" i="4"/>
  <c r="B264" i="4"/>
  <c r="C258" i="4"/>
  <c r="D258" i="4"/>
  <c r="E258" i="4"/>
  <c r="F258" i="4"/>
  <c r="G258" i="4"/>
  <c r="H258" i="4"/>
  <c r="I258" i="4"/>
  <c r="J258" i="4"/>
  <c r="A258" i="4"/>
  <c r="B258" i="4"/>
  <c r="D265" i="4"/>
  <c r="J262" i="4"/>
  <c r="H261" i="4"/>
  <c r="F260" i="4"/>
  <c r="J256" i="4"/>
  <c r="D253" i="4"/>
  <c r="B252" i="4"/>
  <c r="J250" i="4"/>
  <c r="F248" i="4"/>
  <c r="D247" i="4"/>
  <c r="B246" i="4"/>
  <c r="J244" i="4"/>
  <c r="D245" i="3" a="1"/>
  <c r="D245" i="3" s="1"/>
  <c r="E243" i="3" a="1"/>
  <c r="E243" i="3" s="1"/>
  <c r="C265" i="4"/>
  <c r="I262" i="4"/>
  <c r="G261" i="4"/>
  <c r="E260" i="4"/>
  <c r="I256" i="4"/>
  <c r="C253" i="4"/>
  <c r="A252" i="4"/>
  <c r="I250" i="4"/>
  <c r="E248" i="4"/>
  <c r="C247" i="4"/>
  <c r="A246" i="4"/>
  <c r="I244" i="4"/>
  <c r="J269" i="4"/>
  <c r="B265" i="4"/>
  <c r="H262" i="4"/>
  <c r="F261" i="4"/>
  <c r="D260" i="4"/>
  <c r="J257" i="4"/>
  <c r="H256" i="4"/>
  <c r="B253" i="4"/>
  <c r="H250" i="4"/>
  <c r="D248" i="4"/>
  <c r="B247" i="4"/>
  <c r="J245" i="4"/>
  <c r="H244" i="4"/>
  <c r="E236" i="3" a="1"/>
  <c r="E236" i="3" s="1"/>
  <c r="I269" i="4"/>
  <c r="A265" i="4"/>
  <c r="G262" i="4"/>
  <c r="E261" i="4"/>
  <c r="C260" i="4"/>
  <c r="I257" i="4"/>
  <c r="G256" i="4"/>
  <c r="A253" i="4"/>
  <c r="G250" i="4"/>
  <c r="C248" i="4"/>
  <c r="A247" i="4"/>
  <c r="I245" i="4"/>
  <c r="G244" i="4"/>
  <c r="D236" i="3" a="1"/>
  <c r="D236" i="3" s="1"/>
  <c r="H269" i="4"/>
  <c r="F262" i="4"/>
  <c r="D261" i="4"/>
  <c r="B260" i="4"/>
  <c r="H257" i="4"/>
  <c r="F256" i="4"/>
  <c r="J252" i="4"/>
  <c r="F250" i="4"/>
  <c r="B248" i="4"/>
  <c r="J246" i="4"/>
  <c r="H245" i="4"/>
  <c r="F244" i="4"/>
  <c r="G269" i="4"/>
  <c r="E262" i="4"/>
  <c r="C261" i="4"/>
  <c r="A260" i="4"/>
  <c r="G257" i="4"/>
  <c r="E256" i="4"/>
  <c r="I252" i="4"/>
  <c r="E250" i="4"/>
  <c r="A248" i="4"/>
  <c r="I246" i="4"/>
  <c r="G245" i="4"/>
  <c r="E244" i="4"/>
  <c r="D240" i="3" a="1"/>
  <c r="D240" i="3" s="1"/>
  <c r="E228" i="3" a="1"/>
  <c r="E228" i="3" s="1"/>
  <c r="F269" i="4"/>
  <c r="J265" i="4"/>
  <c r="D262" i="4"/>
  <c r="B261" i="4"/>
  <c r="F257" i="4"/>
  <c r="D256" i="4"/>
  <c r="J253" i="4"/>
  <c r="H252" i="4"/>
  <c r="D250" i="4"/>
  <c r="J247" i="4"/>
  <c r="H246" i="4"/>
  <c r="F245" i="4"/>
  <c r="D244" i="4"/>
  <c r="D228" i="3" a="1"/>
  <c r="D228" i="3" s="1"/>
  <c r="E269" i="4"/>
  <c r="I265" i="4"/>
  <c r="C262" i="4"/>
  <c r="A261" i="4"/>
  <c r="E257" i="4"/>
  <c r="C256" i="4"/>
  <c r="I253" i="4"/>
  <c r="G252" i="4"/>
  <c r="C250" i="4"/>
  <c r="I247" i="4"/>
  <c r="G246" i="4"/>
  <c r="E245" i="4"/>
  <c r="C244" i="4"/>
  <c r="D269" i="4"/>
  <c r="H265" i="4"/>
  <c r="B262" i="4"/>
  <c r="J260" i="4"/>
  <c r="D257" i="4"/>
  <c r="B256" i="4"/>
  <c r="H253" i="4"/>
  <c r="F252" i="4"/>
  <c r="B250" i="4"/>
  <c r="J248" i="4"/>
  <c r="H247" i="4"/>
  <c r="F246" i="4"/>
  <c r="D245" i="4"/>
  <c r="B244" i="4"/>
  <c r="C269" i="4"/>
  <c r="G265" i="4"/>
  <c r="A262" i="4"/>
  <c r="I260" i="4"/>
  <c r="C257" i="4"/>
  <c r="A256" i="4"/>
  <c r="G253" i="4"/>
  <c r="E252" i="4"/>
  <c r="I248" i="4"/>
  <c r="G247" i="4"/>
  <c r="E246" i="4"/>
  <c r="C245" i="4"/>
  <c r="A244" i="4"/>
  <c r="B269" i="4"/>
  <c r="F265" i="4"/>
  <c r="J261" i="4"/>
  <c r="H260" i="4"/>
  <c r="B257" i="4"/>
  <c r="F253" i="4"/>
  <c r="D252" i="4"/>
  <c r="H248" i="4"/>
  <c r="F247" i="4"/>
  <c r="D246" i="4"/>
  <c r="B245" i="4"/>
  <c r="A269" i="4"/>
  <c r="G260" i="4"/>
  <c r="E253" i="4"/>
  <c r="D673" i="3" a="1"/>
  <c r="D673" i="3" s="1"/>
  <c r="E673" i="3" a="1"/>
  <c r="E673" i="3" s="1"/>
  <c r="C673" i="3" a="1"/>
  <c r="C673" i="3" s="1"/>
  <c r="C695" i="3" a="1"/>
  <c r="C695" i="3" s="1"/>
  <c r="D695" i="3" a="1"/>
  <c r="D695" i="3" s="1"/>
  <c r="E695" i="3" a="1"/>
  <c r="E695" i="3" s="1"/>
  <c r="E681" i="3" a="1"/>
  <c r="E681" i="3" s="1"/>
  <c r="C681" i="3" a="1"/>
  <c r="C681" i="3" s="1"/>
  <c r="D681" i="3" a="1"/>
  <c r="D681" i="3" s="1"/>
  <c r="C691" i="3" a="1"/>
  <c r="C691" i="3" s="1"/>
  <c r="D691" i="3" a="1"/>
  <c r="D691" i="3" s="1"/>
  <c r="E691" i="3" a="1"/>
  <c r="E691" i="3" s="1"/>
  <c r="D686" i="3" a="1"/>
  <c r="D686" i="3" s="1"/>
  <c r="E686" i="3" a="1"/>
  <c r="E686" i="3" s="1"/>
  <c r="C686" i="3" a="1"/>
  <c r="C686" i="3" s="1"/>
  <c r="C663" i="3" a="1"/>
  <c r="C663" i="3" s="1"/>
  <c r="D663" i="3" a="1"/>
  <c r="D663" i="3" s="1"/>
  <c r="E663" i="3" a="1"/>
  <c r="E663" i="3" s="1"/>
  <c r="C694" i="3" a="1"/>
  <c r="C694" i="3" s="1"/>
  <c r="D694" i="3" a="1"/>
  <c r="D694" i="3" s="1"/>
  <c r="E694" i="3" a="1"/>
  <c r="E694" i="3" s="1"/>
  <c r="D678" i="3" a="1"/>
  <c r="D678" i="3" s="1"/>
  <c r="C678" i="3" a="1"/>
  <c r="C678" i="3" s="1"/>
  <c r="E678" i="3" a="1"/>
  <c r="E678" i="3" s="1"/>
  <c r="C671" i="3" a="1"/>
  <c r="C671" i="3" s="1"/>
  <c r="E671" i="3" a="1"/>
  <c r="E671" i="3" s="1"/>
  <c r="D671" i="3" a="1"/>
  <c r="D671" i="3" s="1"/>
  <c r="D690" i="3" a="1"/>
  <c r="D690" i="3" s="1"/>
  <c r="E690" i="3" a="1"/>
  <c r="E690" i="3" s="1"/>
  <c r="C690" i="3" a="1"/>
  <c r="C690" i="3" s="1"/>
  <c r="E685" i="3" a="1"/>
  <c r="E685" i="3" s="1"/>
  <c r="C685" i="3" a="1"/>
  <c r="C685" i="3" s="1"/>
  <c r="D685" i="3" a="1"/>
  <c r="D685" i="3" s="1"/>
  <c r="C665" i="3" a="1"/>
  <c r="C665" i="3" s="1"/>
  <c r="D665" i="3" a="1"/>
  <c r="D665" i="3" s="1"/>
  <c r="E665" i="3" a="1"/>
  <c r="E665" i="3" s="1"/>
  <c r="C682" i="3" a="1"/>
  <c r="C682" i="3" s="1"/>
  <c r="D682" i="3" a="1"/>
  <c r="D682" i="3" s="1"/>
  <c r="E682" i="3" a="1"/>
  <c r="E682" i="3" s="1"/>
  <c r="E693" i="3" a="1"/>
  <c r="E693" i="3" s="1"/>
  <c r="C693" i="3" a="1"/>
  <c r="C693" i="3" s="1"/>
  <c r="D693" i="3" a="1"/>
  <c r="D693" i="3" s="1"/>
  <c r="D651" i="3" a="1"/>
  <c r="D651" i="3" s="1"/>
  <c r="E651" i="3" a="1"/>
  <c r="E651" i="3" s="1"/>
  <c r="C651" i="3" a="1"/>
  <c r="C651" i="3" s="1"/>
  <c r="D677" i="3" a="1"/>
  <c r="D677" i="3" s="1"/>
  <c r="E677" i="3" a="1"/>
  <c r="E677" i="3" s="1"/>
  <c r="C677" i="3" a="1"/>
  <c r="C677" i="3" s="1"/>
  <c r="E689" i="3" a="1"/>
  <c r="E689" i="3" s="1"/>
  <c r="C689" i="3" a="1"/>
  <c r="C689" i="3" s="1"/>
  <c r="D689" i="3" a="1"/>
  <c r="D689" i="3" s="1"/>
  <c r="C640" i="3" a="1"/>
  <c r="C640" i="3" s="1"/>
  <c r="D640" i="3" a="1"/>
  <c r="D640" i="3" s="1"/>
  <c r="E640" i="3" a="1"/>
  <c r="E640" i="3" s="1"/>
  <c r="D675" i="3" a="1"/>
  <c r="D675" i="3" s="1"/>
  <c r="E666" i="3" a="1"/>
  <c r="E666" i="3" s="1"/>
  <c r="C656" i="3" a="1"/>
  <c r="C656" i="3" s="1"/>
  <c r="C648" i="3" a="1"/>
  <c r="C648" i="3" s="1"/>
  <c r="D647" i="3" a="1"/>
  <c r="D647" i="3" s="1"/>
  <c r="E647" i="3" a="1"/>
  <c r="E647" i="3" s="1"/>
  <c r="D662" i="3" a="1"/>
  <c r="D662" i="3" s="1"/>
  <c r="E650" i="3" a="1"/>
  <c r="E650" i="3" s="1"/>
  <c r="D650" i="3" a="1"/>
  <c r="D650" i="3" s="1"/>
  <c r="C649" i="3" a="1"/>
  <c r="C649" i="3" s="1"/>
  <c r="C637" i="3" a="1"/>
  <c r="C637" i="3" s="1"/>
  <c r="D637" i="3" a="1"/>
  <c r="D637" i="3" s="1"/>
  <c r="E637" i="3" a="1"/>
  <c r="E637" i="3" s="1"/>
  <c r="D656" i="3" a="1"/>
  <c r="D656" i="3" s="1"/>
  <c r="E656" i="3" a="1"/>
  <c r="E656" i="3" s="1"/>
  <c r="D669" i="3" a="1"/>
  <c r="D669" i="3" s="1"/>
  <c r="E667" i="3" a="1"/>
  <c r="E667" i="3" s="1"/>
  <c r="D652" i="3" a="1"/>
  <c r="D652" i="3" s="1"/>
  <c r="D635" i="3" a="1"/>
  <c r="D635" i="3" s="1"/>
  <c r="E635" i="3" a="1"/>
  <c r="E635" i="3" s="1"/>
  <c r="C635" i="3" a="1"/>
  <c r="C635" i="3" s="1"/>
  <c r="D655" i="3" a="1"/>
  <c r="D655" i="3" s="1"/>
  <c r="E655" i="3" a="1"/>
  <c r="E655" i="3" s="1"/>
  <c r="D639" i="3" a="1"/>
  <c r="D639" i="3" s="1"/>
  <c r="E639" i="3" a="1"/>
  <c r="E639" i="3" s="1"/>
  <c r="C667" i="3" a="1"/>
  <c r="C667" i="3" s="1"/>
  <c r="E662" i="3" a="1"/>
  <c r="E662" i="3" s="1"/>
  <c r="D627" i="3" a="1"/>
  <c r="D627" i="3" s="1"/>
  <c r="E627" i="3" a="1"/>
  <c r="E627" i="3" s="1"/>
  <c r="C627" i="3" a="1"/>
  <c r="C627" i="3" s="1"/>
  <c r="C668" i="3" a="1"/>
  <c r="C668" i="3" s="1"/>
  <c r="E668" i="3" a="1"/>
  <c r="E668" i="3" s="1"/>
  <c r="D657" i="3" a="1"/>
  <c r="D657" i="3" s="1"/>
  <c r="C675" i="3" a="1"/>
  <c r="C675" i="3" s="1"/>
  <c r="C664" i="3" a="1"/>
  <c r="C664" i="3" s="1"/>
  <c r="E664" i="3" a="1"/>
  <c r="E664" i="3" s="1"/>
  <c r="E642" i="3" a="1"/>
  <c r="E642" i="3" s="1"/>
  <c r="D643" i="3" a="1"/>
  <c r="D643" i="3" s="1"/>
  <c r="E643" i="3" a="1"/>
  <c r="E643" i="3" s="1"/>
  <c r="C643" i="3" a="1"/>
  <c r="C643" i="3" s="1"/>
  <c r="C676" i="3" a="1"/>
  <c r="C676" i="3" s="1"/>
  <c r="E676" i="3" a="1"/>
  <c r="E676" i="3" s="1"/>
  <c r="E657" i="3" a="1"/>
  <c r="E657" i="3" s="1"/>
  <c r="E654" i="3" a="1"/>
  <c r="E654" i="3" s="1"/>
  <c r="D648" i="3" a="1"/>
  <c r="D648" i="3" s="1"/>
  <c r="E674" i="3" a="1"/>
  <c r="E674" i="3" s="1"/>
  <c r="D659" i="3" a="1"/>
  <c r="D659" i="3" s="1"/>
  <c r="E659" i="3" a="1"/>
  <c r="E659" i="3" s="1"/>
  <c r="E658" i="3" a="1"/>
  <c r="E658" i="3" s="1"/>
  <c r="C658" i="3" a="1"/>
  <c r="C658" i="3" s="1"/>
  <c r="D658" i="3" a="1"/>
  <c r="D658" i="3" s="1"/>
  <c r="D596" i="3" a="1"/>
  <c r="D596" i="3" s="1"/>
  <c r="E596" i="3" a="1"/>
  <c r="E596" i="3" s="1"/>
  <c r="C596" i="3" a="1"/>
  <c r="C596" i="3" s="1"/>
  <c r="C672" i="3" a="1"/>
  <c r="C672" i="3" s="1"/>
  <c r="E672" i="3" a="1"/>
  <c r="E672" i="3" s="1"/>
  <c r="D668" i="3" a="1"/>
  <c r="D668" i="3" s="1"/>
  <c r="D666" i="3" a="1"/>
  <c r="D666" i="3" s="1"/>
  <c r="E670" i="3" a="1"/>
  <c r="E670" i="3" s="1"/>
  <c r="E661" i="3" a="1"/>
  <c r="E661" i="3" s="1"/>
  <c r="C657" i="3" a="1"/>
  <c r="C657" i="3" s="1"/>
  <c r="E638" i="3" a="1"/>
  <c r="E638" i="3" s="1"/>
  <c r="D638" i="3" a="1"/>
  <c r="D638" i="3" s="1"/>
  <c r="E630" i="3" a="1"/>
  <c r="E630" i="3" s="1"/>
  <c r="D623" i="3" a="1"/>
  <c r="D623" i="3" s="1"/>
  <c r="E623" i="3" a="1"/>
  <c r="E623" i="3" s="1"/>
  <c r="D607" i="3" a="1"/>
  <c r="D607" i="3" s="1"/>
  <c r="E607" i="3" a="1"/>
  <c r="E607" i="3" s="1"/>
  <c r="E587" i="3" a="1"/>
  <c r="E587" i="3" s="1"/>
  <c r="C587" i="3" a="1"/>
  <c r="C587" i="3" s="1"/>
  <c r="E629" i="3" a="1"/>
  <c r="E629" i="3" s="1"/>
  <c r="C645" i="3" a="1"/>
  <c r="C645" i="3" s="1"/>
  <c r="C636" i="3" a="1"/>
  <c r="C636" i="3" s="1"/>
  <c r="D636" i="3" a="1"/>
  <c r="D636" i="3" s="1"/>
  <c r="E636" i="3" a="1"/>
  <c r="E636" i="3" s="1"/>
  <c r="C633" i="3" a="1"/>
  <c r="C633" i="3" s="1"/>
  <c r="D615" i="3" a="1"/>
  <c r="D615" i="3" s="1"/>
  <c r="E615" i="3" a="1"/>
  <c r="E615" i="3" s="1"/>
  <c r="C629" i="3" a="1"/>
  <c r="C629" i="3" s="1"/>
  <c r="E595" i="3" a="1"/>
  <c r="E595" i="3" s="1"/>
  <c r="C595" i="3" a="1"/>
  <c r="C595" i="3" s="1"/>
  <c r="D595" i="3" a="1"/>
  <c r="D595" i="3" s="1"/>
  <c r="D588" i="3" a="1"/>
  <c r="D588" i="3" s="1"/>
  <c r="E588" i="3" a="1"/>
  <c r="E588" i="3" s="1"/>
  <c r="C588" i="3" a="1"/>
  <c r="C588" i="3" s="1"/>
  <c r="C597" i="3" a="1"/>
  <c r="C597" i="3" s="1"/>
  <c r="D597" i="3" a="1"/>
  <c r="D597" i="3" s="1"/>
  <c r="E597" i="3" a="1"/>
  <c r="E597" i="3" s="1"/>
  <c r="C644" i="3" a="1"/>
  <c r="C644" i="3" s="1"/>
  <c r="D644" i="3" a="1"/>
  <c r="D644" i="3" s="1"/>
  <c r="E644" i="3" a="1"/>
  <c r="E644" i="3" s="1"/>
  <c r="C641" i="3" a="1"/>
  <c r="C641" i="3" s="1"/>
  <c r="D631" i="3" a="1"/>
  <c r="D631" i="3" s="1"/>
  <c r="E631" i="3" a="1"/>
  <c r="E631" i="3" s="1"/>
  <c r="D619" i="3" a="1"/>
  <c r="D619" i="3" s="1"/>
  <c r="E619" i="3" a="1"/>
  <c r="E619" i="3" s="1"/>
  <c r="D611" i="3" a="1"/>
  <c r="D611" i="3" s="1"/>
  <c r="E611" i="3" a="1"/>
  <c r="E611" i="3" s="1"/>
  <c r="D660" i="3" a="1"/>
  <c r="D660" i="3" s="1"/>
  <c r="E646" i="3" a="1"/>
  <c r="E646" i="3" s="1"/>
  <c r="D630" i="3" a="1"/>
  <c r="D630" i="3" s="1"/>
  <c r="E634" i="3" a="1"/>
  <c r="E634" i="3" s="1"/>
  <c r="E583" i="3" a="1"/>
  <c r="E583" i="3" s="1"/>
  <c r="D583" i="3" a="1"/>
  <c r="D583" i="3" s="1"/>
  <c r="E575" i="3" a="1"/>
  <c r="E575" i="3" s="1"/>
  <c r="C575" i="3" a="1"/>
  <c r="C575" i="3" s="1"/>
  <c r="D575" i="3" a="1"/>
  <c r="D575" i="3" s="1"/>
  <c r="C598" i="3" a="1"/>
  <c r="C598" i="3" s="1"/>
  <c r="D598" i="3" a="1"/>
  <c r="D598" i="3" s="1"/>
  <c r="E598" i="3" a="1"/>
  <c r="E598" i="3" s="1"/>
  <c r="E579" i="3" a="1"/>
  <c r="E579" i="3" s="1"/>
  <c r="C579" i="3" a="1"/>
  <c r="C579" i="3" s="1"/>
  <c r="D579" i="3" a="1"/>
  <c r="D579" i="3" s="1"/>
  <c r="C571" i="3" a="1"/>
  <c r="C571" i="3" s="1"/>
  <c r="D571" i="3" a="1"/>
  <c r="D571" i="3" s="1"/>
  <c r="E571" i="3" a="1"/>
  <c r="E571" i="3" s="1"/>
  <c r="C589" i="3" a="1"/>
  <c r="C589" i="3" s="1"/>
  <c r="D589" i="3" a="1"/>
  <c r="D589" i="3" s="1"/>
  <c r="D600" i="3" a="1"/>
  <c r="D600" i="3" s="1"/>
  <c r="E600" i="3" a="1"/>
  <c r="E600" i="3" s="1"/>
  <c r="E599" i="3" a="1"/>
  <c r="E599" i="3" s="1"/>
  <c r="C590" i="3" a="1"/>
  <c r="C590" i="3" s="1"/>
  <c r="D590" i="3" a="1"/>
  <c r="D590" i="3" s="1"/>
  <c r="E590" i="3" a="1"/>
  <c r="E590" i="3" s="1"/>
  <c r="C581" i="3" a="1"/>
  <c r="C581" i="3" s="1"/>
  <c r="D581" i="3" a="1"/>
  <c r="D581" i="3" s="1"/>
  <c r="D584" i="3" a="1"/>
  <c r="D584" i="3" s="1"/>
  <c r="E584" i="3" a="1"/>
  <c r="E584" i="3" s="1"/>
  <c r="D632" i="3" a="1"/>
  <c r="D632" i="3" s="1"/>
  <c r="D628" i="3" a="1"/>
  <c r="D628" i="3" s="1"/>
  <c r="D624" i="3" a="1"/>
  <c r="D624" i="3" s="1"/>
  <c r="D620" i="3" a="1"/>
  <c r="D620" i="3" s="1"/>
  <c r="D616" i="3" a="1"/>
  <c r="D616" i="3" s="1"/>
  <c r="D612" i="3" a="1"/>
  <c r="D612" i="3" s="1"/>
  <c r="D608" i="3" a="1"/>
  <c r="D608" i="3" s="1"/>
  <c r="D604" i="3" a="1"/>
  <c r="D604" i="3" s="1"/>
  <c r="C601" i="3" a="1"/>
  <c r="C601" i="3" s="1"/>
  <c r="D601" i="3" a="1"/>
  <c r="D601" i="3" s="1"/>
  <c r="D592" i="3" a="1"/>
  <c r="D592" i="3" s="1"/>
  <c r="E592" i="3" a="1"/>
  <c r="E592" i="3" s="1"/>
  <c r="E591" i="3" a="1"/>
  <c r="E591" i="3" s="1"/>
  <c r="C602" i="3" a="1"/>
  <c r="C602" i="3" s="1"/>
  <c r="D602" i="3" a="1"/>
  <c r="D602" i="3" s="1"/>
  <c r="E602" i="3" a="1"/>
  <c r="E602" i="3" s="1"/>
  <c r="C585" i="3" a="1"/>
  <c r="C585" i="3" s="1"/>
  <c r="D585" i="3" a="1"/>
  <c r="D585" i="3" s="1"/>
  <c r="C593" i="3" a="1"/>
  <c r="C593" i="3" s="1"/>
  <c r="D593" i="3" a="1"/>
  <c r="D593" i="3" s="1"/>
  <c r="E603" i="3" a="1"/>
  <c r="E603" i="3" s="1"/>
  <c r="C594" i="3" a="1"/>
  <c r="C594" i="3" s="1"/>
  <c r="D594" i="3" a="1"/>
  <c r="D594" i="3" s="1"/>
  <c r="E594" i="3" a="1"/>
  <c r="E594" i="3" s="1"/>
  <c r="D572" i="3" a="1"/>
  <c r="D572" i="3" s="1"/>
  <c r="C572" i="3" a="1"/>
  <c r="C572" i="3" s="1"/>
  <c r="D568" i="3" a="1"/>
  <c r="D568" i="3" s="1"/>
  <c r="E568" i="3" a="1"/>
  <c r="E568" i="3" s="1"/>
  <c r="C553" i="3" a="1"/>
  <c r="C553" i="3" s="1"/>
  <c r="D553" i="3" a="1"/>
  <c r="D553" i="3" s="1"/>
  <c r="E553" i="3" a="1"/>
  <c r="E553" i="3" s="1"/>
  <c r="E578" i="3" a="1"/>
  <c r="E578" i="3" s="1"/>
  <c r="E574" i="3" a="1"/>
  <c r="E574" i="3" s="1"/>
  <c r="D570" i="3" a="1"/>
  <c r="D570" i="3" s="1"/>
  <c r="D569" i="3" a="1"/>
  <c r="D569" i="3" s="1"/>
  <c r="D563" i="3" a="1"/>
  <c r="D563" i="3" s="1"/>
  <c r="C563" i="3" a="1"/>
  <c r="C563" i="3" s="1"/>
  <c r="E563" i="3" a="1"/>
  <c r="E563" i="3" s="1"/>
  <c r="C557" i="3" a="1"/>
  <c r="C557" i="3" s="1"/>
  <c r="D557" i="3" a="1"/>
  <c r="D557" i="3" s="1"/>
  <c r="E557" i="3" a="1"/>
  <c r="E557" i="3" s="1"/>
  <c r="D586" i="3" a="1"/>
  <c r="D586" i="3" s="1"/>
  <c r="D582" i="3" a="1"/>
  <c r="D582" i="3" s="1"/>
  <c r="D578" i="3" a="1"/>
  <c r="D578" i="3" s="1"/>
  <c r="D574" i="3" a="1"/>
  <c r="D574" i="3" s="1"/>
  <c r="D555" i="3" a="1"/>
  <c r="D555" i="3" s="1"/>
  <c r="E555" i="3" a="1"/>
  <c r="E555" i="3" s="1"/>
  <c r="C555" i="3" a="1"/>
  <c r="C555" i="3" s="1"/>
  <c r="C530" i="3" a="1"/>
  <c r="C530" i="3" s="1"/>
  <c r="D530" i="3" a="1"/>
  <c r="D530" i="3" s="1"/>
  <c r="E530" i="3" a="1"/>
  <c r="E530" i="3" s="1"/>
  <c r="C586" i="3" a="1"/>
  <c r="C586" i="3" s="1"/>
  <c r="C582" i="3" a="1"/>
  <c r="C582" i="3" s="1"/>
  <c r="C578" i="3" a="1"/>
  <c r="C578" i="3" s="1"/>
  <c r="C574" i="3" a="1"/>
  <c r="C574" i="3" s="1"/>
  <c r="E540" i="3" a="1"/>
  <c r="E540" i="3" s="1"/>
  <c r="C540" i="3" a="1"/>
  <c r="C540" i="3" s="1"/>
  <c r="D540" i="3" a="1"/>
  <c r="D540" i="3" s="1"/>
  <c r="E580" i="3" a="1"/>
  <c r="E580" i="3" s="1"/>
  <c r="E576" i="3" a="1"/>
  <c r="E576" i="3" s="1"/>
  <c r="E566" i="3" a="1"/>
  <c r="E566" i="3" s="1"/>
  <c r="D564" i="3" a="1"/>
  <c r="D564" i="3" s="1"/>
  <c r="E564" i="3" a="1"/>
  <c r="E564" i="3" s="1"/>
  <c r="D551" i="3" a="1"/>
  <c r="D551" i="3" s="1"/>
  <c r="C551" i="3" a="1"/>
  <c r="C551" i="3" s="1"/>
  <c r="C577" i="3" a="1"/>
  <c r="C577" i="3" s="1"/>
  <c r="C573" i="3" a="1"/>
  <c r="C573" i="3" s="1"/>
  <c r="D565" i="3" a="1"/>
  <c r="D565" i="3" s="1"/>
  <c r="C554" i="3" a="1"/>
  <c r="C554" i="3" s="1"/>
  <c r="D554" i="3" a="1"/>
  <c r="D554" i="3" s="1"/>
  <c r="E554" i="3" a="1"/>
  <c r="E554" i="3" s="1"/>
  <c r="D580" i="3" a="1"/>
  <c r="D580" i="3" s="1"/>
  <c r="D576" i="3" a="1"/>
  <c r="D576" i="3" s="1"/>
  <c r="D566" i="3" a="1"/>
  <c r="D566" i="3" s="1"/>
  <c r="C566" i="3" a="1"/>
  <c r="C566" i="3" s="1"/>
  <c r="C549" i="3" a="1"/>
  <c r="C549" i="3" s="1"/>
  <c r="D549" i="3" a="1"/>
  <c r="D549" i="3" s="1"/>
  <c r="E549" i="3" a="1"/>
  <c r="E549" i="3" s="1"/>
  <c r="E570" i="3" a="1"/>
  <c r="E570" i="3" s="1"/>
  <c r="C567" i="3" a="1"/>
  <c r="C567" i="3" s="1"/>
  <c r="D567" i="3" a="1"/>
  <c r="D567" i="3" s="1"/>
  <c r="E567" i="3" a="1"/>
  <c r="E567" i="3" s="1"/>
  <c r="C561" i="3" a="1"/>
  <c r="C561" i="3" s="1"/>
  <c r="D561" i="3" a="1"/>
  <c r="D561" i="3" s="1"/>
  <c r="E561" i="3" a="1"/>
  <c r="E561" i="3" s="1"/>
  <c r="D559" i="3" a="1"/>
  <c r="D559" i="3" s="1"/>
  <c r="D546" i="3" a="1"/>
  <c r="D546" i="3" s="1"/>
  <c r="C546" i="3" a="1"/>
  <c r="C546" i="3" s="1"/>
  <c r="E546" i="3" a="1"/>
  <c r="E546" i="3" s="1"/>
  <c r="E525" i="3" a="1"/>
  <c r="E525" i="3" s="1"/>
  <c r="D525" i="3" a="1"/>
  <c r="D525" i="3" s="1"/>
  <c r="D547" i="3" a="1"/>
  <c r="D547" i="3" s="1"/>
  <c r="E548" i="3" a="1"/>
  <c r="E548" i="3" s="1"/>
  <c r="D543" i="3" a="1"/>
  <c r="D543" i="3" s="1"/>
  <c r="E543" i="3" a="1"/>
  <c r="E543" i="3" s="1"/>
  <c r="C543" i="3" a="1"/>
  <c r="C543" i="3" s="1"/>
  <c r="E537" i="3" a="1"/>
  <c r="E537" i="3" s="1"/>
  <c r="D560" i="3" a="1"/>
  <c r="D560" i="3" s="1"/>
  <c r="E541" i="3" a="1"/>
  <c r="E541" i="3" s="1"/>
  <c r="C541" i="3" a="1"/>
  <c r="C541" i="3" s="1"/>
  <c r="D541" i="3" a="1"/>
  <c r="D541" i="3" s="1"/>
  <c r="E560" i="3" a="1"/>
  <c r="E560" i="3" s="1"/>
  <c r="D556" i="3" a="1"/>
  <c r="D556" i="3" s="1"/>
  <c r="C534" i="3" a="1"/>
  <c r="C534" i="3" s="1"/>
  <c r="D534" i="3" a="1"/>
  <c r="D534" i="3" s="1"/>
  <c r="E534" i="3" a="1"/>
  <c r="E534" i="3" s="1"/>
  <c r="E552" i="3" a="1"/>
  <c r="E552" i="3" s="1"/>
  <c r="E545" i="3" a="1"/>
  <c r="E545" i="3" s="1"/>
  <c r="D545" i="3" a="1"/>
  <c r="D545" i="3" s="1"/>
  <c r="E529" i="3" a="1"/>
  <c r="E529" i="3" s="1"/>
  <c r="C529" i="3" a="1"/>
  <c r="C529" i="3" s="1"/>
  <c r="D529" i="3" a="1"/>
  <c r="D529" i="3" s="1"/>
  <c r="E559" i="3" a="1"/>
  <c r="E559" i="3" s="1"/>
  <c r="E556" i="3" a="1"/>
  <c r="E556" i="3" s="1"/>
  <c r="D542" i="3" a="1"/>
  <c r="D542" i="3" s="1"/>
  <c r="E542" i="3" a="1"/>
  <c r="E542" i="3" s="1"/>
  <c r="C559" i="3" a="1"/>
  <c r="C559" i="3" s="1"/>
  <c r="C550" i="3" a="1"/>
  <c r="C550" i="3" s="1"/>
  <c r="D548" i="3" a="1"/>
  <c r="D548" i="3" s="1"/>
  <c r="C525" i="3" a="1"/>
  <c r="C525" i="3" s="1"/>
  <c r="D522" i="3" a="1"/>
  <c r="D522" i="3" s="1"/>
  <c r="C522" i="3" a="1"/>
  <c r="C522" i="3" s="1"/>
  <c r="E522" i="3" a="1"/>
  <c r="E522" i="3" s="1"/>
  <c r="C527" i="3" a="1"/>
  <c r="C527" i="3" s="1"/>
  <c r="D527" i="3" a="1"/>
  <c r="D527" i="3" s="1"/>
  <c r="C488" i="3" a="1"/>
  <c r="C488" i="3" s="1"/>
  <c r="D488" i="3" a="1"/>
  <c r="D488" i="3" s="1"/>
  <c r="D506" i="3" a="1"/>
  <c r="D506" i="3" s="1"/>
  <c r="E506" i="3" a="1"/>
  <c r="E506" i="3" s="1"/>
  <c r="C506" i="3" a="1"/>
  <c r="C506" i="3" s="1"/>
  <c r="E521" i="3" a="1"/>
  <c r="E521" i="3" s="1"/>
  <c r="C521" i="3" a="1"/>
  <c r="C521" i="3" s="1"/>
  <c r="D521" i="3" a="1"/>
  <c r="D521" i="3" s="1"/>
  <c r="D486" i="3" a="1"/>
  <c r="D486" i="3" s="1"/>
  <c r="E486" i="3" a="1"/>
  <c r="E486" i="3" s="1"/>
  <c r="C486" i="3" a="1"/>
  <c r="C486" i="3" s="1"/>
  <c r="E536" i="3" a="1"/>
  <c r="E536" i="3" s="1"/>
  <c r="C512" i="3" a="1"/>
  <c r="C512" i="3" s="1"/>
  <c r="D512" i="3" a="1"/>
  <c r="D512" i="3" s="1"/>
  <c r="E512" i="3" a="1"/>
  <c r="E512" i="3" s="1"/>
  <c r="D467" i="3" a="1"/>
  <c r="D467" i="3" s="1"/>
  <c r="C467" i="3" a="1"/>
  <c r="C467" i="3" s="1"/>
  <c r="E467" i="3" a="1"/>
  <c r="E467" i="3" s="1"/>
  <c r="C538" i="3" a="1"/>
  <c r="C538" i="3" s="1"/>
  <c r="D538" i="3" a="1"/>
  <c r="D538" i="3" s="1"/>
  <c r="E533" i="3" a="1"/>
  <c r="E533" i="3" s="1"/>
  <c r="C526" i="3" a="1"/>
  <c r="C526" i="3" s="1"/>
  <c r="D526" i="3" a="1"/>
  <c r="D526" i="3" s="1"/>
  <c r="E526" i="3" a="1"/>
  <c r="E526" i="3" s="1"/>
  <c r="E513" i="3" a="1"/>
  <c r="E513" i="3" s="1"/>
  <c r="C511" i="3" a="1"/>
  <c r="C511" i="3" s="1"/>
  <c r="E511" i="3" a="1"/>
  <c r="E511" i="3" s="1"/>
  <c r="D510" i="3" a="1"/>
  <c r="D510" i="3" s="1"/>
  <c r="C510" i="3" a="1"/>
  <c r="C510" i="3" s="1"/>
  <c r="E510" i="3" a="1"/>
  <c r="E510" i="3" s="1"/>
  <c r="D502" i="3" a="1"/>
  <c r="D502" i="3" s="1"/>
  <c r="E502" i="3" a="1"/>
  <c r="E502" i="3" s="1"/>
  <c r="C502" i="3" a="1"/>
  <c r="C502" i="3" s="1"/>
  <c r="D536" i="3" a="1"/>
  <c r="D536" i="3" s="1"/>
  <c r="D531" i="3" a="1"/>
  <c r="D531" i="3" s="1"/>
  <c r="E505" i="3" a="1"/>
  <c r="E505" i="3" s="1"/>
  <c r="C505" i="3" a="1"/>
  <c r="C505" i="3" s="1"/>
  <c r="D505" i="3" a="1"/>
  <c r="D505" i="3" s="1"/>
  <c r="C492" i="3" a="1"/>
  <c r="C492" i="3" s="1"/>
  <c r="D492" i="3" a="1"/>
  <c r="D492" i="3" s="1"/>
  <c r="E492" i="3" a="1"/>
  <c r="E492" i="3" s="1"/>
  <c r="E527" i="3" a="1"/>
  <c r="E527" i="3" s="1"/>
  <c r="C519" i="3" a="1"/>
  <c r="C519" i="3" s="1"/>
  <c r="D519" i="3" a="1"/>
  <c r="D519" i="3" s="1"/>
  <c r="E519" i="3" a="1"/>
  <c r="E519" i="3" s="1"/>
  <c r="E470" i="3" a="1"/>
  <c r="E470" i="3" s="1"/>
  <c r="D470" i="3" a="1"/>
  <c r="D470" i="3" s="1"/>
  <c r="C470" i="3" a="1"/>
  <c r="C470" i="3" s="1"/>
  <c r="E517" i="3" a="1"/>
  <c r="E517" i="3" s="1"/>
  <c r="D517" i="3" a="1"/>
  <c r="D517" i="3" s="1"/>
  <c r="C516" i="3" a="1"/>
  <c r="C516" i="3" s="1"/>
  <c r="D516" i="3" a="1"/>
  <c r="D516" i="3" s="1"/>
  <c r="E516" i="3" a="1"/>
  <c r="E516" i="3" s="1"/>
  <c r="C515" i="3" a="1"/>
  <c r="C515" i="3" s="1"/>
  <c r="E515" i="3" a="1"/>
  <c r="E515" i="3" s="1"/>
  <c r="C508" i="3" a="1"/>
  <c r="C508" i="3" s="1"/>
  <c r="D508" i="3" a="1"/>
  <c r="D508" i="3" s="1"/>
  <c r="E508" i="3" a="1"/>
  <c r="E508" i="3" s="1"/>
  <c r="E488" i="3" a="1"/>
  <c r="E488" i="3" s="1"/>
  <c r="C499" i="3" a="1"/>
  <c r="C499" i="3" s="1"/>
  <c r="E499" i="3" a="1"/>
  <c r="E499" i="3" s="1"/>
  <c r="D471" i="3" a="1"/>
  <c r="D471" i="3" s="1"/>
  <c r="C471" i="3" a="1"/>
  <c r="C471" i="3" s="1"/>
  <c r="E471" i="3" a="1"/>
  <c r="E471" i="3" s="1"/>
  <c r="C495" i="3" a="1"/>
  <c r="C495" i="3" s="1"/>
  <c r="E495" i="3" a="1"/>
  <c r="E495" i="3" s="1"/>
  <c r="D443" i="3" a="1"/>
  <c r="D443" i="3" s="1"/>
  <c r="E443" i="3" a="1"/>
  <c r="E443" i="3" s="1"/>
  <c r="C443" i="3" a="1"/>
  <c r="C443" i="3" s="1"/>
  <c r="C432" i="3" a="1"/>
  <c r="C432" i="3" s="1"/>
  <c r="D432" i="3" a="1"/>
  <c r="D432" i="3" s="1"/>
  <c r="E432" i="3" a="1"/>
  <c r="E432" i="3" s="1"/>
  <c r="D498" i="3" a="1"/>
  <c r="D498" i="3" s="1"/>
  <c r="E498" i="3" a="1"/>
  <c r="E498" i="3" s="1"/>
  <c r="C520" i="3" a="1"/>
  <c r="C520" i="3" s="1"/>
  <c r="E509" i="3" a="1"/>
  <c r="E509" i="3" s="1"/>
  <c r="E501" i="3" a="1"/>
  <c r="E501" i="3" s="1"/>
  <c r="C501" i="3" a="1"/>
  <c r="C501" i="3" s="1"/>
  <c r="C491" i="3" a="1"/>
  <c r="C491" i="3" s="1"/>
  <c r="E491" i="3" a="1"/>
  <c r="E491" i="3" s="1"/>
  <c r="D483" i="3" a="1"/>
  <c r="D483" i="3" s="1"/>
  <c r="C483" i="3" a="1"/>
  <c r="C483" i="3" s="1"/>
  <c r="E483" i="3" a="1"/>
  <c r="E483" i="3" s="1"/>
  <c r="C477" i="3" a="1"/>
  <c r="C477" i="3" s="1"/>
  <c r="D477" i="3" a="1"/>
  <c r="D477" i="3" s="1"/>
  <c r="E477" i="3" a="1"/>
  <c r="E477" i="3" s="1"/>
  <c r="D518" i="3" a="1"/>
  <c r="D518" i="3" s="1"/>
  <c r="E514" i="3" a="1"/>
  <c r="E514" i="3" s="1"/>
  <c r="E500" i="3" a="1"/>
  <c r="E500" i="3" s="1"/>
  <c r="D494" i="3" a="1"/>
  <c r="D494" i="3" s="1"/>
  <c r="E494" i="3" a="1"/>
  <c r="E494" i="3" s="1"/>
  <c r="D479" i="3" a="1"/>
  <c r="D479" i="3" s="1"/>
  <c r="C479" i="3" a="1"/>
  <c r="C479" i="3" s="1"/>
  <c r="E479" i="3" a="1"/>
  <c r="E479" i="3" s="1"/>
  <c r="C461" i="3" a="1"/>
  <c r="C461" i="3" s="1"/>
  <c r="D461" i="3" a="1"/>
  <c r="D461" i="3" s="1"/>
  <c r="E461" i="3" a="1"/>
  <c r="E461" i="3" s="1"/>
  <c r="C507" i="3" a="1"/>
  <c r="C507" i="3" s="1"/>
  <c r="E497" i="3" a="1"/>
  <c r="E497" i="3" s="1"/>
  <c r="C497" i="3" a="1"/>
  <c r="C497" i="3" s="1"/>
  <c r="C487" i="3" a="1"/>
  <c r="C487" i="3" s="1"/>
  <c r="E487" i="3" a="1"/>
  <c r="E487" i="3" s="1"/>
  <c r="D514" i="3" a="1"/>
  <c r="D514" i="3" s="1"/>
  <c r="C500" i="3" a="1"/>
  <c r="C500" i="3" s="1"/>
  <c r="D490" i="3" a="1"/>
  <c r="D490" i="3" s="1"/>
  <c r="E490" i="3" a="1"/>
  <c r="E490" i="3" s="1"/>
  <c r="D504" i="3" a="1"/>
  <c r="D504" i="3" s="1"/>
  <c r="C503" i="3" a="1"/>
  <c r="C503" i="3" s="1"/>
  <c r="E493" i="3" a="1"/>
  <c r="E493" i="3" s="1"/>
  <c r="C493" i="3" a="1"/>
  <c r="C493" i="3" s="1"/>
  <c r="D489" i="3" a="1"/>
  <c r="D489" i="3" s="1"/>
  <c r="C481" i="3" a="1"/>
  <c r="C481" i="3" s="1"/>
  <c r="D481" i="3" a="1"/>
  <c r="D481" i="3" s="1"/>
  <c r="C523" i="3" a="1"/>
  <c r="C523" i="3" s="1"/>
  <c r="C496" i="3" a="1"/>
  <c r="C496" i="3" s="1"/>
  <c r="C484" i="3" a="1"/>
  <c r="C484" i="3" s="1"/>
  <c r="C504" i="3" a="1"/>
  <c r="C504" i="3" s="1"/>
  <c r="E489" i="3" a="1"/>
  <c r="E489" i="3" s="1"/>
  <c r="C489" i="3" a="1"/>
  <c r="C489" i="3" s="1"/>
  <c r="E469" i="3" a="1"/>
  <c r="E469" i="3" s="1"/>
  <c r="D459" i="3" a="1"/>
  <c r="D459" i="3" s="1"/>
  <c r="E459" i="3" a="1"/>
  <c r="E459" i="3" s="1"/>
  <c r="D455" i="3" a="1"/>
  <c r="D455" i="3" s="1"/>
  <c r="E455" i="3" a="1"/>
  <c r="E455" i="3" s="1"/>
  <c r="C455" i="3" a="1"/>
  <c r="C455" i="3" s="1"/>
  <c r="D445" i="3" a="1"/>
  <c r="D445" i="3" s="1"/>
  <c r="E445" i="3" a="1"/>
  <c r="E445" i="3" s="1"/>
  <c r="C445" i="3" a="1"/>
  <c r="C445" i="3" s="1"/>
  <c r="E474" i="3" a="1"/>
  <c r="E474" i="3" s="1"/>
  <c r="C465" i="3" a="1"/>
  <c r="C465" i="3" s="1"/>
  <c r="E482" i="3" a="1"/>
  <c r="E482" i="3" s="1"/>
  <c r="D463" i="3" a="1"/>
  <c r="D463" i="3" s="1"/>
  <c r="E463" i="3" a="1"/>
  <c r="E463" i="3" s="1"/>
  <c r="C419" i="3" a="1"/>
  <c r="C419" i="3" s="1"/>
  <c r="D419" i="3" a="1"/>
  <c r="D419" i="3" s="1"/>
  <c r="E419" i="3" a="1"/>
  <c r="E419" i="3" s="1"/>
  <c r="E478" i="3" a="1"/>
  <c r="E478" i="3" s="1"/>
  <c r="C469" i="3" a="1"/>
  <c r="C469" i="3" s="1"/>
  <c r="E466" i="3" a="1"/>
  <c r="E466" i="3" s="1"/>
  <c r="D447" i="3" a="1"/>
  <c r="D447" i="3" s="1"/>
  <c r="E447" i="3" a="1"/>
  <c r="E447" i="3" s="1"/>
  <c r="C447" i="3" a="1"/>
  <c r="C447" i="3" s="1"/>
  <c r="C436" i="3" a="1"/>
  <c r="C436" i="3" s="1"/>
  <c r="D436" i="3" a="1"/>
  <c r="D436" i="3" s="1"/>
  <c r="E436" i="3" a="1"/>
  <c r="E436" i="3" s="1"/>
  <c r="C433" i="3" a="1"/>
  <c r="C433" i="3" s="1"/>
  <c r="D433" i="3" a="1"/>
  <c r="D433" i="3" s="1"/>
  <c r="E433" i="3" a="1"/>
  <c r="E433" i="3" s="1"/>
  <c r="E462" i="3" a="1"/>
  <c r="E462" i="3" s="1"/>
  <c r="D462" i="3" a="1"/>
  <c r="D462" i="3" s="1"/>
  <c r="D451" i="3" a="1"/>
  <c r="D451" i="3" s="1"/>
  <c r="E451" i="3" a="1"/>
  <c r="E451" i="3" s="1"/>
  <c r="C485" i="3" a="1"/>
  <c r="C485" i="3" s="1"/>
  <c r="D475" i="3" a="1"/>
  <c r="D475" i="3" s="1"/>
  <c r="C473" i="3" a="1"/>
  <c r="C473" i="3" s="1"/>
  <c r="C437" i="3" a="1"/>
  <c r="C437" i="3" s="1"/>
  <c r="D437" i="3" a="1"/>
  <c r="D437" i="3" s="1"/>
  <c r="E437" i="3" a="1"/>
  <c r="E437" i="3" s="1"/>
  <c r="D453" i="3" a="1"/>
  <c r="D453" i="3" s="1"/>
  <c r="E448" i="3" a="1"/>
  <c r="E448" i="3" s="1"/>
  <c r="C403" i="3" a="1"/>
  <c r="C403" i="3" s="1"/>
  <c r="D403" i="3" a="1"/>
  <c r="D403" i="3" s="1"/>
  <c r="E403" i="3" a="1"/>
  <c r="E403" i="3" s="1"/>
  <c r="E456" i="3" a="1"/>
  <c r="E456" i="3" s="1"/>
  <c r="D449" i="3" a="1"/>
  <c r="D449" i="3" s="1"/>
  <c r="E440" i="3" a="1"/>
  <c r="E440" i="3" s="1"/>
  <c r="C421" i="3" a="1"/>
  <c r="C421" i="3" s="1"/>
  <c r="D421" i="3" a="1"/>
  <c r="D421" i="3" s="1"/>
  <c r="E421" i="3" a="1"/>
  <c r="E421" i="3" s="1"/>
  <c r="D435" i="3" a="1"/>
  <c r="D435" i="3" s="1"/>
  <c r="E435" i="3" a="1"/>
  <c r="E435" i="3" s="1"/>
  <c r="C435" i="3" a="1"/>
  <c r="C435" i="3" s="1"/>
  <c r="E412" i="3" a="1"/>
  <c r="E412" i="3" s="1"/>
  <c r="D412" i="3" a="1"/>
  <c r="D412" i="3" s="1"/>
  <c r="C412" i="3" a="1"/>
  <c r="C412" i="3" s="1"/>
  <c r="C441" i="3" a="1"/>
  <c r="C441" i="3" s="1"/>
  <c r="D441" i="3" a="1"/>
  <c r="D441" i="3" s="1"/>
  <c r="C480" i="3" a="1"/>
  <c r="C480" i="3" s="1"/>
  <c r="C476" i="3" a="1"/>
  <c r="C476" i="3" s="1"/>
  <c r="C472" i="3" a="1"/>
  <c r="C472" i="3" s="1"/>
  <c r="C468" i="3" a="1"/>
  <c r="C468" i="3" s="1"/>
  <c r="C464" i="3" a="1"/>
  <c r="C464" i="3" s="1"/>
  <c r="C460" i="3" a="1"/>
  <c r="C460" i="3" s="1"/>
  <c r="D457" i="3" a="1"/>
  <c r="D457" i="3" s="1"/>
  <c r="E452" i="3" a="1"/>
  <c r="E452" i="3" s="1"/>
  <c r="D439" i="3" a="1"/>
  <c r="D439" i="3" s="1"/>
  <c r="E439" i="3" a="1"/>
  <c r="E439" i="3" s="1"/>
  <c r="C439" i="3" a="1"/>
  <c r="C439" i="3" s="1"/>
  <c r="E458" i="3" a="1"/>
  <c r="E458" i="3" s="1"/>
  <c r="E453" i="3" a="1"/>
  <c r="E453" i="3" s="1"/>
  <c r="E444" i="3" a="1"/>
  <c r="E444" i="3" s="1"/>
  <c r="D448" i="3" a="1"/>
  <c r="D448" i="3" s="1"/>
  <c r="C422" i="3" a="1"/>
  <c r="C422" i="3" s="1"/>
  <c r="D422" i="3" a="1"/>
  <c r="D422" i="3" s="1"/>
  <c r="E422" i="3" a="1"/>
  <c r="E422" i="3" s="1"/>
  <c r="E408" i="3" a="1"/>
  <c r="E408" i="3" s="1"/>
  <c r="C408" i="3" a="1"/>
  <c r="C408" i="3" s="1"/>
  <c r="D408" i="3" a="1"/>
  <c r="D408" i="3" s="1"/>
  <c r="E420" i="3" a="1"/>
  <c r="E420" i="3" s="1"/>
  <c r="C414" i="3" a="1"/>
  <c r="C414" i="3" s="1"/>
  <c r="D414" i="3" a="1"/>
  <c r="D414" i="3" s="1"/>
  <c r="E414" i="3" a="1"/>
  <c r="E414" i="3" s="1"/>
  <c r="D405" i="3" a="1"/>
  <c r="D405" i="3" s="1"/>
  <c r="E405" i="3" a="1"/>
  <c r="E405" i="3" s="1"/>
  <c r="C405" i="3" a="1"/>
  <c r="C405" i="3" s="1"/>
  <c r="E430" i="3" a="1"/>
  <c r="E430" i="3" s="1"/>
  <c r="E428" i="3" a="1"/>
  <c r="E428" i="3" s="1"/>
  <c r="C423" i="3" a="1"/>
  <c r="C423" i="3" s="1"/>
  <c r="D423" i="3" a="1"/>
  <c r="D423" i="3" s="1"/>
  <c r="D428" i="3" a="1"/>
  <c r="D428" i="3" s="1"/>
  <c r="D427" i="3" a="1"/>
  <c r="D427" i="3" s="1"/>
  <c r="C425" i="3" a="1"/>
  <c r="C425" i="3" s="1"/>
  <c r="D425" i="3" a="1"/>
  <c r="D425" i="3" s="1"/>
  <c r="E425" i="3" a="1"/>
  <c r="E425" i="3" s="1"/>
  <c r="E424" i="3" a="1"/>
  <c r="E424" i="3" s="1"/>
  <c r="C417" i="3" a="1"/>
  <c r="C417" i="3" s="1"/>
  <c r="D417" i="3" a="1"/>
  <c r="D417" i="3" s="1"/>
  <c r="E417" i="3" a="1"/>
  <c r="E417" i="3" s="1"/>
  <c r="E416" i="3" a="1"/>
  <c r="E416" i="3" s="1"/>
  <c r="C413" i="3" a="1"/>
  <c r="C413" i="3" s="1"/>
  <c r="D413" i="3" a="1"/>
  <c r="D413" i="3" s="1"/>
  <c r="E413" i="3" a="1"/>
  <c r="E413" i="3" s="1"/>
  <c r="C430" i="3" a="1"/>
  <c r="C430" i="3" s="1"/>
  <c r="D430" i="3" a="1"/>
  <c r="D430" i="3" s="1"/>
  <c r="C429" i="3" a="1"/>
  <c r="C429" i="3" s="1"/>
  <c r="D429" i="3" a="1"/>
  <c r="D429" i="3" s="1"/>
  <c r="E429" i="3" a="1"/>
  <c r="E429" i="3" s="1"/>
  <c r="D385" i="3" a="1"/>
  <c r="D385" i="3" s="1"/>
  <c r="E385" i="3" a="1"/>
  <c r="E385" i="3" s="1"/>
  <c r="C385" i="3" a="1"/>
  <c r="C385" i="3" s="1"/>
  <c r="C382" i="3" a="1"/>
  <c r="C382" i="3" s="1"/>
  <c r="D382" i="3" a="1"/>
  <c r="D382" i="3" s="1"/>
  <c r="E382" i="3" a="1"/>
  <c r="E382" i="3" s="1"/>
  <c r="C367" i="3" a="1"/>
  <c r="C367" i="3" s="1"/>
  <c r="D367" i="3" a="1"/>
  <c r="D367" i="3" s="1"/>
  <c r="E367" i="3" a="1"/>
  <c r="E367" i="3" s="1"/>
  <c r="C426" i="3" a="1"/>
  <c r="C426" i="3" s="1"/>
  <c r="D426" i="3" a="1"/>
  <c r="D426" i="3" s="1"/>
  <c r="C418" i="3" a="1"/>
  <c r="C418" i="3" s="1"/>
  <c r="D418" i="3" a="1"/>
  <c r="D418" i="3" s="1"/>
  <c r="C409" i="3" a="1"/>
  <c r="C409" i="3" s="1"/>
  <c r="D409" i="3" a="1"/>
  <c r="D409" i="3" s="1"/>
  <c r="E409" i="3" a="1"/>
  <c r="E409" i="3" s="1"/>
  <c r="C410" i="3" a="1"/>
  <c r="C410" i="3" s="1"/>
  <c r="D410" i="3" a="1"/>
  <c r="D410" i="3" s="1"/>
  <c r="E410" i="3" a="1"/>
  <c r="E410" i="3" s="1"/>
  <c r="D400" i="3" a="1"/>
  <c r="D400" i="3" s="1"/>
  <c r="C400" i="3" a="1"/>
  <c r="C400" i="3" s="1"/>
  <c r="E400" i="3" a="1"/>
  <c r="E400" i="3" s="1"/>
  <c r="D404" i="3" a="1"/>
  <c r="D404" i="3" s="1"/>
  <c r="D381" i="3" a="1"/>
  <c r="D381" i="3" s="1"/>
  <c r="E381" i="3" a="1"/>
  <c r="E381" i="3" s="1"/>
  <c r="D362" i="3" a="1"/>
  <c r="D362" i="3" s="1"/>
  <c r="E362" i="3" a="1"/>
  <c r="E362" i="3" s="1"/>
  <c r="C362" i="3" a="1"/>
  <c r="C362" i="3" s="1"/>
  <c r="C399" i="3" a="1"/>
  <c r="C399" i="3" s="1"/>
  <c r="E399" i="3" a="1"/>
  <c r="E399" i="3" s="1"/>
  <c r="C402" i="3" a="1"/>
  <c r="C402" i="3" s="1"/>
  <c r="E402" i="3" a="1"/>
  <c r="E402" i="3" s="1"/>
  <c r="C365" i="3" a="1"/>
  <c r="C365" i="3" s="1"/>
  <c r="D365" i="3" a="1"/>
  <c r="D365" i="3" s="1"/>
  <c r="E365" i="3" a="1"/>
  <c r="E365" i="3" s="1"/>
  <c r="C398" i="3" a="1"/>
  <c r="C398" i="3" s="1"/>
  <c r="E398" i="3" a="1"/>
  <c r="E398" i="3" s="1"/>
  <c r="D397" i="3" a="1"/>
  <c r="D397" i="3" s="1"/>
  <c r="E397" i="3" a="1"/>
  <c r="E397" i="3" s="1"/>
  <c r="C394" i="3" a="1"/>
  <c r="C394" i="3" s="1"/>
  <c r="D394" i="3" a="1"/>
  <c r="D394" i="3" s="1"/>
  <c r="E394" i="3" a="1"/>
  <c r="E394" i="3" s="1"/>
  <c r="D393" i="3" a="1"/>
  <c r="D393" i="3" s="1"/>
  <c r="E393" i="3" a="1"/>
  <c r="E393" i="3" s="1"/>
  <c r="E404" i="3" a="1"/>
  <c r="E404" i="3" s="1"/>
  <c r="D401" i="3" a="1"/>
  <c r="D401" i="3" s="1"/>
  <c r="E401" i="3" a="1"/>
  <c r="E401" i="3" s="1"/>
  <c r="C390" i="3" a="1"/>
  <c r="C390" i="3" s="1"/>
  <c r="D390" i="3" a="1"/>
  <c r="D390" i="3" s="1"/>
  <c r="E390" i="3" a="1"/>
  <c r="E390" i="3" s="1"/>
  <c r="C406" i="3" a="1"/>
  <c r="C406" i="3" s="1"/>
  <c r="E406" i="3" a="1"/>
  <c r="E406" i="3" s="1"/>
  <c r="D389" i="3" a="1"/>
  <c r="D389" i="3" s="1"/>
  <c r="E389" i="3" a="1"/>
  <c r="E389" i="3" s="1"/>
  <c r="C386" i="3" a="1"/>
  <c r="C386" i="3" s="1"/>
  <c r="D386" i="3" a="1"/>
  <c r="D386" i="3" s="1"/>
  <c r="E386" i="3" a="1"/>
  <c r="E386" i="3" s="1"/>
  <c r="D396" i="3" a="1"/>
  <c r="D396" i="3" s="1"/>
  <c r="D392" i="3" a="1"/>
  <c r="D392" i="3" s="1"/>
  <c r="D388" i="3" a="1"/>
  <c r="D388" i="3" s="1"/>
  <c r="D384" i="3" a="1"/>
  <c r="D384" i="3" s="1"/>
  <c r="D380" i="3" a="1"/>
  <c r="D380" i="3" s="1"/>
  <c r="C375" i="3" a="1"/>
  <c r="C375" i="3" s="1"/>
  <c r="D375" i="3" a="1"/>
  <c r="D375" i="3" s="1"/>
  <c r="E395" i="3" a="1"/>
  <c r="E395" i="3" s="1"/>
  <c r="E391" i="3" a="1"/>
  <c r="E391" i="3" s="1"/>
  <c r="E387" i="3" a="1"/>
  <c r="E387" i="3" s="1"/>
  <c r="E383" i="3" a="1"/>
  <c r="E383" i="3" s="1"/>
  <c r="E379" i="3" a="1"/>
  <c r="E379" i="3" s="1"/>
  <c r="D370" i="3" a="1"/>
  <c r="D370" i="3" s="1"/>
  <c r="E370" i="3" a="1"/>
  <c r="E370" i="3" s="1"/>
  <c r="C361" i="3" a="1"/>
  <c r="C361" i="3" s="1"/>
  <c r="D361" i="3" a="1"/>
  <c r="D361" i="3" s="1"/>
  <c r="C359" i="3" a="1"/>
  <c r="C359" i="3" s="1"/>
  <c r="D359" i="3" a="1"/>
  <c r="D359" i="3" s="1"/>
  <c r="E359" i="3" a="1"/>
  <c r="E359" i="3" s="1"/>
  <c r="D378" i="3" a="1"/>
  <c r="D378" i="3" s="1"/>
  <c r="E378" i="3" a="1"/>
  <c r="E378" i="3" s="1"/>
  <c r="D358" i="3" a="1"/>
  <c r="D358" i="3" s="1"/>
  <c r="E358" i="3" a="1"/>
  <c r="E358" i="3" s="1"/>
  <c r="D383" i="3" a="1"/>
  <c r="D383" i="3" s="1"/>
  <c r="C373" i="3" a="1"/>
  <c r="C373" i="3" s="1"/>
  <c r="D373" i="3" a="1"/>
  <c r="D373" i="3" s="1"/>
  <c r="C357" i="3" a="1"/>
  <c r="C357" i="3" s="1"/>
  <c r="D357" i="3" a="1"/>
  <c r="D357" i="3" s="1"/>
  <c r="C363" i="3" a="1"/>
  <c r="C363" i="3" s="1"/>
  <c r="D363" i="3" a="1"/>
  <c r="D363" i="3" s="1"/>
  <c r="C395" i="3" a="1"/>
  <c r="C395" i="3" s="1"/>
  <c r="C391" i="3" a="1"/>
  <c r="C391" i="3" s="1"/>
  <c r="C387" i="3" a="1"/>
  <c r="C387" i="3" s="1"/>
  <c r="C383" i="3" a="1"/>
  <c r="C383" i="3" s="1"/>
  <c r="C379" i="3" a="1"/>
  <c r="C379" i="3" s="1"/>
  <c r="C377" i="3" a="1"/>
  <c r="C377" i="3" s="1"/>
  <c r="D377" i="3" a="1"/>
  <c r="D377" i="3" s="1"/>
  <c r="D366" i="3" a="1"/>
  <c r="D366" i="3" s="1"/>
  <c r="E366" i="3" a="1"/>
  <c r="E366" i="3" s="1"/>
  <c r="D351" i="3" a="1"/>
  <c r="D351" i="3" s="1"/>
  <c r="E351" i="3" a="1"/>
  <c r="E351" i="3" s="1"/>
  <c r="C371" i="3" a="1"/>
  <c r="C371" i="3" s="1"/>
  <c r="D371" i="3" a="1"/>
  <c r="D371" i="3" s="1"/>
  <c r="C369" i="3" a="1"/>
  <c r="C369" i="3" s="1"/>
  <c r="D369" i="3" a="1"/>
  <c r="D369" i="3" s="1"/>
  <c r="D376" i="3" a="1"/>
  <c r="D376" i="3" s="1"/>
  <c r="D374" i="3" a="1"/>
  <c r="D374" i="3" s="1"/>
  <c r="E374" i="3" a="1"/>
  <c r="E374" i="3" s="1"/>
  <c r="D350" i="3" a="1"/>
  <c r="D350" i="3" s="1"/>
  <c r="E354" i="3" a="1"/>
  <c r="E354" i="3" s="1"/>
  <c r="D323" i="3" a="1"/>
  <c r="D323" i="3" s="1"/>
  <c r="E323" i="3" a="1"/>
  <c r="E323" i="3" s="1"/>
  <c r="C323" i="3" a="1"/>
  <c r="C323" i="3" s="1"/>
  <c r="D372" i="3" a="1"/>
  <c r="D372" i="3" s="1"/>
  <c r="D368" i="3" a="1"/>
  <c r="D368" i="3" s="1"/>
  <c r="D364" i="3" a="1"/>
  <c r="D364" i="3" s="1"/>
  <c r="D360" i="3" a="1"/>
  <c r="D360" i="3" s="1"/>
  <c r="D356" i="3" a="1"/>
  <c r="D356" i="3" s="1"/>
  <c r="E350" i="3" a="1"/>
  <c r="E350" i="3" s="1"/>
  <c r="D347" i="3" a="1"/>
  <c r="D347" i="3" s="1"/>
  <c r="E347" i="3" a="1"/>
  <c r="E347" i="3" s="1"/>
  <c r="C353" i="3" a="1"/>
  <c r="C353" i="3" s="1"/>
  <c r="D343" i="3" a="1"/>
  <c r="D343" i="3" s="1"/>
  <c r="E343" i="3" a="1"/>
  <c r="E343" i="3" s="1"/>
  <c r="C338" i="3" a="1"/>
  <c r="C338" i="3" s="1"/>
  <c r="D338" i="3" a="1"/>
  <c r="D338" i="3" s="1"/>
  <c r="E338" i="3" a="1"/>
  <c r="E338" i="3" s="1"/>
  <c r="C331" i="3" a="1"/>
  <c r="C331" i="3" s="1"/>
  <c r="D331" i="3" a="1"/>
  <c r="D331" i="3" s="1"/>
  <c r="E331" i="3" a="1"/>
  <c r="E331" i="3" s="1"/>
  <c r="C348" i="3" a="1"/>
  <c r="C348" i="3" s="1"/>
  <c r="D348" i="3" a="1"/>
  <c r="D348" i="3" s="1"/>
  <c r="E348" i="3" a="1"/>
  <c r="E348" i="3" s="1"/>
  <c r="C345" i="3" a="1"/>
  <c r="C345" i="3" s="1"/>
  <c r="D345" i="3" a="1"/>
  <c r="D345" i="3" s="1"/>
  <c r="C355" i="3" a="1"/>
  <c r="C355" i="3" s="1"/>
  <c r="C341" i="3" a="1"/>
  <c r="C341" i="3" s="1"/>
  <c r="D341" i="3" a="1"/>
  <c r="D341" i="3" s="1"/>
  <c r="C352" i="3" a="1"/>
  <c r="C352" i="3" s="1"/>
  <c r="D352" i="3" a="1"/>
  <c r="D352" i="3" s="1"/>
  <c r="E352" i="3" a="1"/>
  <c r="E352" i="3" s="1"/>
  <c r="C349" i="3" a="1"/>
  <c r="C349" i="3" s="1"/>
  <c r="C332" i="3" a="1"/>
  <c r="C332" i="3" s="1"/>
  <c r="D333" i="3" a="1"/>
  <c r="D333" i="3" s="1"/>
  <c r="E333" i="3" a="1"/>
  <c r="E333" i="3" s="1"/>
  <c r="D325" i="3" a="1"/>
  <c r="D325" i="3" s="1"/>
  <c r="E325" i="3" a="1"/>
  <c r="E325" i="3" s="1"/>
  <c r="C320" i="3" a="1"/>
  <c r="C320" i="3" s="1"/>
  <c r="D320" i="3" a="1"/>
  <c r="D320" i="3" s="1"/>
  <c r="C334" i="3" a="1"/>
  <c r="C334" i="3" s="1"/>
  <c r="D334" i="3" a="1"/>
  <c r="D334" i="3" s="1"/>
  <c r="E334" i="3" a="1"/>
  <c r="E334" i="3" s="1"/>
  <c r="C326" i="3" a="1"/>
  <c r="C326" i="3" s="1"/>
  <c r="D326" i="3" a="1"/>
  <c r="D326" i="3" s="1"/>
  <c r="E326" i="3" a="1"/>
  <c r="E326" i="3" s="1"/>
  <c r="E318" i="3" a="1"/>
  <c r="E318" i="3" s="1"/>
  <c r="C318" i="3" a="1"/>
  <c r="C318" i="3" s="1"/>
  <c r="D318" i="3" a="1"/>
  <c r="D318" i="3" s="1"/>
  <c r="C313" i="3" a="1"/>
  <c r="C313" i="3" s="1"/>
  <c r="D313" i="3" a="1"/>
  <c r="D313" i="3" s="1"/>
  <c r="E313" i="3" a="1"/>
  <c r="E313" i="3" s="1"/>
  <c r="D302" i="3" a="1"/>
  <c r="D302" i="3" s="1"/>
  <c r="E302" i="3" a="1"/>
  <c r="E302" i="3" s="1"/>
  <c r="C302" i="3" a="1"/>
  <c r="C302" i="3" s="1"/>
  <c r="C327" i="3" a="1"/>
  <c r="C327" i="3" s="1"/>
  <c r="D327" i="3" a="1"/>
  <c r="D327" i="3" s="1"/>
  <c r="D344" i="3" a="1"/>
  <c r="D344" i="3" s="1"/>
  <c r="D340" i="3" a="1"/>
  <c r="D340" i="3" s="1"/>
  <c r="C335" i="3" a="1"/>
  <c r="C335" i="3" s="1"/>
  <c r="D335" i="3" a="1"/>
  <c r="D335" i="3" s="1"/>
  <c r="C328" i="3" a="1"/>
  <c r="C328" i="3" s="1"/>
  <c r="C339" i="3" a="1"/>
  <c r="C339" i="3" s="1"/>
  <c r="D329" i="3" a="1"/>
  <c r="D329" i="3" s="1"/>
  <c r="E329" i="3" a="1"/>
  <c r="E329" i="3" s="1"/>
  <c r="C344" i="3" a="1"/>
  <c r="C344" i="3" s="1"/>
  <c r="C340" i="3" a="1"/>
  <c r="C340" i="3" s="1"/>
  <c r="C336" i="3" a="1"/>
  <c r="C336" i="3" s="1"/>
  <c r="D306" i="3" a="1"/>
  <c r="D306" i="3" s="1"/>
  <c r="E306" i="3" a="1"/>
  <c r="E306" i="3" s="1"/>
  <c r="D337" i="3" a="1"/>
  <c r="D337" i="3" s="1"/>
  <c r="E337" i="3" a="1"/>
  <c r="E337" i="3" s="1"/>
  <c r="E332" i="3" a="1"/>
  <c r="E332" i="3" s="1"/>
  <c r="C330" i="3" a="1"/>
  <c r="C330" i="3" s="1"/>
  <c r="D330" i="3" a="1"/>
  <c r="D330" i="3" s="1"/>
  <c r="E330" i="3" a="1"/>
  <c r="E330" i="3" s="1"/>
  <c r="D322" i="3" a="1"/>
  <c r="D322" i="3" s="1"/>
  <c r="D319" i="3" a="1"/>
  <c r="D319" i="3" s="1"/>
  <c r="E319" i="3" a="1"/>
  <c r="E319" i="3" s="1"/>
  <c r="C312" i="3" a="1"/>
  <c r="C312" i="3" s="1"/>
  <c r="D312" i="3" a="1"/>
  <c r="D312" i="3" s="1"/>
  <c r="D310" i="3" a="1"/>
  <c r="D310" i="3" s="1"/>
  <c r="E310" i="3" a="1"/>
  <c r="E310" i="3" s="1"/>
  <c r="C324" i="3" a="1"/>
  <c r="C324" i="3" s="1"/>
  <c r="E322" i="3" a="1"/>
  <c r="E322" i="3" s="1"/>
  <c r="C309" i="3" a="1"/>
  <c r="C309" i="3" s="1"/>
  <c r="D309" i="3" a="1"/>
  <c r="D309" i="3" s="1"/>
  <c r="E309" i="3" a="1"/>
  <c r="E309" i="3" s="1"/>
  <c r="D321" i="3" a="1"/>
  <c r="D321" i="3" s="1"/>
  <c r="C308" i="3" a="1"/>
  <c r="C308" i="3" s="1"/>
  <c r="D308" i="3" a="1"/>
  <c r="D308" i="3" s="1"/>
  <c r="C321" i="3" a="1"/>
  <c r="C321" i="3" s="1"/>
  <c r="E321" i="3" a="1"/>
  <c r="E321" i="3" s="1"/>
  <c r="D315" i="3" a="1"/>
  <c r="D315" i="3" s="1"/>
  <c r="E315" i="3" a="1"/>
  <c r="E315" i="3" s="1"/>
  <c r="C307" i="3" a="1"/>
  <c r="C307" i="3" s="1"/>
  <c r="E307" i="3" a="1"/>
  <c r="E307" i="3" s="1"/>
  <c r="D307" i="3" a="1"/>
  <c r="D307" i="3" s="1"/>
  <c r="E317" i="3" a="1"/>
  <c r="E317" i="3" s="1"/>
  <c r="D298" i="3" a="1"/>
  <c r="D298" i="3" s="1"/>
  <c r="E298" i="3" a="1"/>
  <c r="E298" i="3" s="1"/>
  <c r="C317" i="3" a="1"/>
  <c r="C317" i="3" s="1"/>
  <c r="C294" i="3" a="1"/>
  <c r="C294" i="3" s="1"/>
  <c r="D294" i="3" a="1"/>
  <c r="D294" i="3" s="1"/>
  <c r="E294" i="3" a="1"/>
  <c r="E294" i="3" s="1"/>
  <c r="D314" i="3" a="1"/>
  <c r="D314" i="3" s="1"/>
  <c r="E297" i="3" a="1"/>
  <c r="E297" i="3" s="1"/>
  <c r="E287" i="3" a="1"/>
  <c r="E287" i="3" s="1"/>
  <c r="D287" i="3" a="1"/>
  <c r="D287" i="3" s="1"/>
  <c r="C296" i="3" a="1"/>
  <c r="C296" i="3" s="1"/>
  <c r="E296" i="3" a="1"/>
  <c r="E296" i="3" s="1"/>
  <c r="C304" i="3" a="1"/>
  <c r="C304" i="3" s="1"/>
  <c r="C311" i="3" a="1"/>
  <c r="C311" i="3" s="1"/>
  <c r="C288" i="3" a="1"/>
  <c r="C288" i="3" s="1"/>
  <c r="D288" i="3" a="1"/>
  <c r="D288" i="3" s="1"/>
  <c r="E288" i="3" a="1"/>
  <c r="E288" i="3" s="1"/>
  <c r="C303" i="3" a="1"/>
  <c r="C303" i="3" s="1"/>
  <c r="E303" i="3" a="1"/>
  <c r="E303" i="3" s="1"/>
  <c r="C299" i="3" a="1"/>
  <c r="C299" i="3" s="1"/>
  <c r="D299" i="3" a="1"/>
  <c r="D299" i="3" s="1"/>
  <c r="E299" i="3" a="1"/>
  <c r="E299" i="3" s="1"/>
  <c r="C300" i="3" a="1"/>
  <c r="C300" i="3" s="1"/>
  <c r="E295" i="3" a="1"/>
  <c r="E295" i="3" s="1"/>
  <c r="C292" i="3" a="1"/>
  <c r="C292" i="3" s="1"/>
  <c r="D292" i="3" a="1"/>
  <c r="D292" i="3" s="1"/>
  <c r="E292" i="3" a="1"/>
  <c r="E292" i="3" s="1"/>
  <c r="E285" i="3" a="1"/>
  <c r="E285" i="3" s="1"/>
  <c r="C285" i="3" a="1"/>
  <c r="C285" i="3" s="1"/>
  <c r="E291" i="3" a="1"/>
  <c r="E291" i="3" s="1"/>
  <c r="E281" i="3" a="1"/>
  <c r="E281" i="3" s="1"/>
  <c r="E283" i="3" a="1"/>
  <c r="E283" i="3" s="1"/>
  <c r="D278" i="3" a="1"/>
  <c r="D278" i="3" s="1"/>
  <c r="E278" i="3" a="1"/>
  <c r="E278" i="3" s="1"/>
  <c r="E277" i="3" a="1"/>
  <c r="E277" i="3" s="1"/>
  <c r="D284" i="3" a="1"/>
  <c r="D284" i="3" s="1"/>
  <c r="D282" i="3" a="1"/>
  <c r="D282" i="3" s="1"/>
  <c r="E282" i="3" a="1"/>
  <c r="E282" i="3" s="1"/>
  <c r="D274" i="3" a="1"/>
  <c r="D274" i="3" s="1"/>
  <c r="E274" i="3" a="1"/>
  <c r="E274" i="3" s="1"/>
  <c r="E273" i="3" a="1"/>
  <c r="E273" i="3" s="1"/>
  <c r="D270" i="3" a="1"/>
  <c r="D270" i="3" s="1"/>
  <c r="E270" i="3" a="1"/>
  <c r="E270" i="3" s="1"/>
  <c r="C270" i="3" a="1"/>
  <c r="C270" i="3" s="1"/>
  <c r="C279" i="3" a="1"/>
  <c r="C279" i="3" s="1"/>
  <c r="D279" i="3" a="1"/>
  <c r="D279" i="3" s="1"/>
  <c r="E279" i="3" a="1"/>
  <c r="E279" i="3" s="1"/>
  <c r="C283" i="3" a="1"/>
  <c r="C283" i="3" s="1"/>
  <c r="C275" i="3" a="1"/>
  <c r="C275" i="3" s="1"/>
  <c r="D275" i="3" a="1"/>
  <c r="D275" i="3" s="1"/>
  <c r="E275" i="3" a="1"/>
  <c r="E275" i="3" s="1"/>
  <c r="D280" i="3" a="1"/>
  <c r="D280" i="3" s="1"/>
  <c r="D276" i="3" a="1"/>
  <c r="D276" i="3" s="1"/>
  <c r="D272" i="3" a="1"/>
  <c r="D272" i="3" s="1"/>
  <c r="E269" i="3" a="1"/>
  <c r="E269" i="3" s="1"/>
  <c r="D262" i="3" a="1"/>
  <c r="D262" i="3" s="1"/>
  <c r="E262" i="3" a="1"/>
  <c r="E262" i="3" s="1"/>
  <c r="D258" i="3" a="1"/>
  <c r="D258" i="3" s="1"/>
  <c r="E258" i="3" a="1"/>
  <c r="E258" i="3" s="1"/>
  <c r="D266" i="3" a="1"/>
  <c r="D266" i="3" s="1"/>
  <c r="E266" i="3" a="1"/>
  <c r="E266" i="3" s="1"/>
  <c r="E265" i="3" a="1"/>
  <c r="E265" i="3" s="1"/>
  <c r="C280" i="3" a="1"/>
  <c r="C280" i="3" s="1"/>
  <c r="C276" i="3" a="1"/>
  <c r="C276" i="3" s="1"/>
  <c r="C272" i="3" a="1"/>
  <c r="C272" i="3" s="1"/>
  <c r="C267" i="3" a="1"/>
  <c r="C267" i="3" s="1"/>
  <c r="D267" i="3" a="1"/>
  <c r="D267" i="3" s="1"/>
  <c r="E267" i="3" a="1"/>
  <c r="E267" i="3" s="1"/>
  <c r="D268" i="3" a="1"/>
  <c r="D268" i="3" s="1"/>
  <c r="C257" i="3" a="1"/>
  <c r="C257" i="3" s="1"/>
  <c r="D257" i="3" a="1"/>
  <c r="D257" i="3" s="1"/>
  <c r="E257" i="3" a="1"/>
  <c r="E257" i="3" s="1"/>
  <c r="C253" i="3" a="1"/>
  <c r="C253" i="3" s="1"/>
  <c r="E253" i="3" a="1"/>
  <c r="E253" i="3" s="1"/>
  <c r="C263" i="3" a="1"/>
  <c r="C263" i="3" s="1"/>
  <c r="D263" i="3" a="1"/>
  <c r="D263" i="3" s="1"/>
  <c r="E263" i="3" a="1"/>
  <c r="E263" i="3" s="1"/>
  <c r="C247" i="3" a="1"/>
  <c r="C247" i="3" s="1"/>
  <c r="D247" i="3" a="1"/>
  <c r="D247" i="3" s="1"/>
  <c r="E247" i="3" a="1"/>
  <c r="E247" i="3" s="1"/>
  <c r="E261" i="3" a="1"/>
  <c r="E261" i="3" s="1"/>
  <c r="C259" i="3" a="1"/>
  <c r="C259" i="3" s="1"/>
  <c r="D259" i="3" a="1"/>
  <c r="D259" i="3" s="1"/>
  <c r="E259" i="3" a="1"/>
  <c r="E259" i="3" s="1"/>
  <c r="C234" i="3" a="1"/>
  <c r="C234" i="3" s="1"/>
  <c r="D234" i="3" a="1"/>
  <c r="D234" i="3" s="1"/>
  <c r="E234" i="3" a="1"/>
  <c r="E234" i="3" s="1"/>
  <c r="C252" i="3" a="1"/>
  <c r="C252" i="3" s="1"/>
  <c r="E252" i="3" a="1"/>
  <c r="E252" i="3" s="1"/>
  <c r="D233" i="3" a="1"/>
  <c r="D233" i="3" s="1"/>
  <c r="E233" i="3" a="1"/>
  <c r="E233" i="3" s="1"/>
  <c r="C233" i="3" a="1"/>
  <c r="C233" i="3" s="1"/>
  <c r="C255" i="3" a="1"/>
  <c r="C255" i="3" s="1"/>
  <c r="D255" i="3" a="1"/>
  <c r="D255" i="3" s="1"/>
  <c r="E255" i="3" a="1"/>
  <c r="E255" i="3" s="1"/>
  <c r="C251" i="3" a="1"/>
  <c r="C251" i="3" s="1"/>
  <c r="D251" i="3" a="1"/>
  <c r="D251" i="3" s="1"/>
  <c r="E251" i="3" a="1"/>
  <c r="E251" i="3" s="1"/>
  <c r="E246" i="3" a="1"/>
  <c r="E246" i="3" s="1"/>
  <c r="C244" i="3" a="1"/>
  <c r="C244" i="3" s="1"/>
  <c r="D244" i="3" a="1"/>
  <c r="D244" i="3" s="1"/>
  <c r="E244" i="3" a="1"/>
  <c r="E244" i="3" s="1"/>
  <c r="E254" i="3" a="1"/>
  <c r="E254" i="3" s="1"/>
  <c r="C235" i="3" a="1"/>
  <c r="C235" i="3" s="1"/>
  <c r="D235" i="3" a="1"/>
  <c r="D235" i="3" s="1"/>
  <c r="E235" i="3" a="1"/>
  <c r="E235" i="3" s="1"/>
  <c r="C256" i="3" a="1"/>
  <c r="C256" i="3" s="1"/>
  <c r="E256" i="3" a="1"/>
  <c r="E256" i="3" s="1"/>
  <c r="E250" i="3" a="1"/>
  <c r="E250" i="3" s="1"/>
  <c r="C248" i="3" a="1"/>
  <c r="C248" i="3" s="1"/>
  <c r="D248" i="3" a="1"/>
  <c r="D248" i="3" s="1"/>
  <c r="E248" i="3" a="1"/>
  <c r="E248" i="3" s="1"/>
  <c r="D241" i="3" a="1"/>
  <c r="D241" i="3" s="1"/>
  <c r="E241" i="3" a="1"/>
  <c r="E241" i="3" s="1"/>
  <c r="C241" i="3" a="1"/>
  <c r="C241" i="3" s="1"/>
  <c r="C249" i="3" a="1"/>
  <c r="C249" i="3" s="1"/>
  <c r="C245" i="3" a="1"/>
  <c r="C245" i="3" s="1"/>
  <c r="C242" i="3" a="1"/>
  <c r="C242" i="3" s="1"/>
  <c r="D242" i="3" a="1"/>
  <c r="D242" i="3" s="1"/>
  <c r="C243" i="3" a="1"/>
  <c r="C243" i="3" s="1"/>
  <c r="D243" i="3" a="1"/>
  <c r="D243" i="3" s="1"/>
  <c r="D237" i="3" a="1"/>
  <c r="D237" i="3" s="1"/>
  <c r="E237" i="3" a="1"/>
  <c r="E237" i="3" s="1"/>
  <c r="C237" i="3" a="1"/>
  <c r="C237" i="3" s="1"/>
  <c r="C240" i="3" a="1"/>
  <c r="C240" i="3" s="1"/>
  <c r="C239" i="3" a="1"/>
  <c r="C239" i="3" s="1"/>
  <c r="D239" i="3" a="1"/>
  <c r="D239" i="3" s="1"/>
  <c r="E239" i="3" a="1"/>
  <c r="E239" i="3" s="1"/>
  <c r="C238" i="3" a="1"/>
  <c r="C238" i="3" s="1"/>
  <c r="D238" i="3" a="1"/>
  <c r="D238" i="3" s="1"/>
  <c r="E238" i="3" a="1"/>
  <c r="E238" i="3" s="1"/>
  <c r="D229" i="3" a="1"/>
  <c r="D229" i="3" s="1"/>
  <c r="E229" i="3" a="1"/>
  <c r="E229" i="3" s="1"/>
  <c r="C229" i="3" a="1"/>
  <c r="C229" i="3" s="1"/>
  <c r="C231" i="3" a="1"/>
  <c r="C231" i="3" s="1"/>
  <c r="D231" i="3" a="1"/>
  <c r="D231" i="3" s="1"/>
  <c r="E231" i="3" a="1"/>
  <c r="E231" i="3" s="1"/>
  <c r="C230" i="3" a="1"/>
  <c r="C230" i="3" s="1"/>
  <c r="D230" i="3" a="1"/>
  <c r="D230" i="3" s="1"/>
  <c r="E230" i="3" a="1"/>
  <c r="E230" i="3" s="1"/>
  <c r="C228" i="3" a="1"/>
  <c r="C228" i="3" s="1"/>
  <c r="C227" i="3" a="1"/>
  <c r="C227" i="3" s="1"/>
  <c r="D227" i="3" a="1"/>
  <c r="D227" i="3" s="1"/>
  <c r="E227" i="3" a="1"/>
  <c r="E227" i="3" s="1"/>
  <c r="C236" i="3" a="1"/>
  <c r="C236" i="3" s="1"/>
  <c r="C232" i="3" a="1"/>
  <c r="C232" i="3" s="1"/>
  <c r="C226" i="3" a="1"/>
  <c r="C226" i="3" s="1"/>
  <c r="C222" i="3" a="1"/>
  <c r="C222" i="3" s="1"/>
  <c r="D225" i="3" a="1"/>
  <c r="D225" i="3" s="1"/>
  <c r="D221" i="3" a="1"/>
  <c r="D221" i="3" s="1"/>
  <c r="C203" i="3" a="1"/>
  <c r="C203" i="3" s="1"/>
  <c r="E203" i="3" a="1"/>
  <c r="E203" i="3" s="1"/>
  <c r="E224" i="3" a="1"/>
  <c r="E224" i="3" s="1"/>
  <c r="C219" i="3" a="1"/>
  <c r="C219" i="3" s="1"/>
  <c r="D219" i="3" a="1"/>
  <c r="D219" i="3" s="1"/>
  <c r="E219" i="3" a="1"/>
  <c r="E219" i="3" s="1"/>
  <c r="C225" i="3" a="1"/>
  <c r="C225" i="3" s="1"/>
  <c r="C221" i="3" a="1"/>
  <c r="C221" i="3" s="1"/>
  <c r="D217" i="3" a="1"/>
  <c r="D217" i="3" s="1"/>
  <c r="E217" i="3" a="1"/>
  <c r="E217" i="3" s="1"/>
  <c r="C217" i="3" a="1"/>
  <c r="C217" i="3" s="1"/>
  <c r="C218" i="3" a="1"/>
  <c r="C218" i="3" s="1"/>
  <c r="D218" i="3" a="1"/>
  <c r="D218" i="3" s="1"/>
  <c r="E218" i="3" a="1"/>
  <c r="E218" i="3" s="1"/>
  <c r="D213" i="3" a="1"/>
  <c r="D213" i="3" s="1"/>
  <c r="E213" i="3" a="1"/>
  <c r="E213" i="3" s="1"/>
  <c r="C213" i="3" a="1"/>
  <c r="C213" i="3" s="1"/>
  <c r="D200" i="3" a="1"/>
  <c r="D200" i="3" s="1"/>
  <c r="E200" i="3" a="1"/>
  <c r="E200" i="3" s="1"/>
  <c r="C200" i="3" a="1"/>
  <c r="C200" i="3" s="1"/>
  <c r="E223" i="3" a="1"/>
  <c r="E223" i="3" s="1"/>
  <c r="E216" i="3" a="1"/>
  <c r="E216" i="3" s="1"/>
  <c r="C215" i="3" a="1"/>
  <c r="C215" i="3" s="1"/>
  <c r="D215" i="3" a="1"/>
  <c r="D215" i="3" s="1"/>
  <c r="E215" i="3" a="1"/>
  <c r="E215" i="3" s="1"/>
  <c r="C214" i="3" a="1"/>
  <c r="C214" i="3" s="1"/>
  <c r="D214" i="3" a="1"/>
  <c r="D214" i="3" s="1"/>
  <c r="E214" i="3" a="1"/>
  <c r="E214" i="3" s="1"/>
  <c r="E212" i="3" a="1"/>
  <c r="E212" i="3" s="1"/>
  <c r="C211" i="3" a="1"/>
  <c r="C211" i="3" s="1"/>
  <c r="D211" i="3" a="1"/>
  <c r="D211" i="3" s="1"/>
  <c r="E211" i="3" a="1"/>
  <c r="E211" i="3" s="1"/>
  <c r="D209" i="3" a="1"/>
  <c r="D209" i="3" s="1"/>
  <c r="E209" i="3" a="1"/>
  <c r="E209" i="3" s="1"/>
  <c r="C209" i="3" a="1"/>
  <c r="C209" i="3" s="1"/>
  <c r="D223" i="3" a="1"/>
  <c r="D223" i="3" s="1"/>
  <c r="C210" i="3" a="1"/>
  <c r="C210" i="3" s="1"/>
  <c r="D210" i="3" a="1"/>
  <c r="D210" i="3" s="1"/>
  <c r="E210" i="3" a="1"/>
  <c r="E210" i="3" s="1"/>
  <c r="D204" i="3" a="1"/>
  <c r="D204" i="3" s="1"/>
  <c r="E204" i="3" a="1"/>
  <c r="E204" i="3" s="1"/>
  <c r="C204" i="3" a="1"/>
  <c r="C204" i="3" s="1"/>
  <c r="E226" i="3" a="1"/>
  <c r="E226" i="3" s="1"/>
  <c r="E222" i="3" a="1"/>
  <c r="E222" i="3" s="1"/>
  <c r="E208" i="3" a="1"/>
  <c r="E208" i="3" s="1"/>
  <c r="C207" i="3" a="1"/>
  <c r="C207" i="3" s="1"/>
  <c r="D207" i="3" a="1"/>
  <c r="D207" i="3" s="1"/>
  <c r="E207" i="3" a="1"/>
  <c r="E207" i="3" s="1"/>
  <c r="E220" i="3" a="1"/>
  <c r="E220" i="3" s="1"/>
  <c r="D196" i="3" a="1"/>
  <c r="D196" i="3" s="1"/>
  <c r="E196" i="3" a="1"/>
  <c r="E196" i="3" s="1"/>
  <c r="C196" i="3" a="1"/>
  <c r="C196" i="3" s="1"/>
  <c r="D192" i="3" a="1"/>
  <c r="D192" i="3" s="1"/>
  <c r="E192" i="3" a="1"/>
  <c r="E192" i="3" s="1"/>
  <c r="C192" i="3" a="1"/>
  <c r="C192" i="3" s="1"/>
  <c r="C197" i="3" a="1"/>
  <c r="C197" i="3" s="1"/>
  <c r="D197" i="3" a="1"/>
  <c r="D197" i="3" s="1"/>
  <c r="E197" i="3" a="1"/>
  <c r="E197" i="3" s="1"/>
  <c r="C193" i="3" a="1"/>
  <c r="C193" i="3" s="1"/>
  <c r="D193" i="3" a="1"/>
  <c r="D193" i="3" s="1"/>
  <c r="E193" i="3" a="1"/>
  <c r="E193" i="3" s="1"/>
  <c r="C206" i="3" a="1"/>
  <c r="C206" i="3" s="1"/>
  <c r="C202" i="3" a="1"/>
  <c r="C202" i="3" s="1"/>
  <c r="C201" i="3" a="1"/>
  <c r="C201" i="3" s="1"/>
  <c r="E201" i="3" a="1"/>
  <c r="E201" i="3" s="1"/>
  <c r="C205" i="3" a="1"/>
  <c r="C205" i="3" s="1"/>
  <c r="E205" i="3" a="1"/>
  <c r="E205" i="3" s="1"/>
  <c r="C190" i="3" a="1"/>
  <c r="C190" i="3" s="1"/>
  <c r="D190" i="3" a="1"/>
  <c r="D190" i="3" s="1"/>
  <c r="E190" i="3" a="1"/>
  <c r="E190" i="3" s="1"/>
  <c r="E198" i="3" a="1"/>
  <c r="E198" i="3" s="1"/>
  <c r="E194" i="3" a="1"/>
  <c r="E194" i="3" s="1"/>
  <c r="C199" i="3" a="1"/>
  <c r="C199" i="3" s="1"/>
  <c r="C195" i="3" a="1"/>
  <c r="C195" i="3" s="1"/>
  <c r="C191" i="3" a="1"/>
  <c r="C191" i="3" s="1"/>
  <c r="D198" i="3" a="1"/>
  <c r="D198" i="3" s="1"/>
  <c r="D194" i="3" a="1"/>
  <c r="D194" i="3" s="1"/>
  <c r="C198" i="3" a="1"/>
  <c r="C198" i="3" s="1"/>
  <c r="C194" i="3" a="1"/>
  <c r="C194" i="3" s="1"/>
  <c r="S50" i="1"/>
  <c r="S38" i="1"/>
  <c r="R49" i="1"/>
  <c r="R37" i="1"/>
  <c r="S49" i="1"/>
  <c r="S37" i="1"/>
  <c r="R48" i="1"/>
  <c r="R36" i="1"/>
  <c r="R47" i="1"/>
  <c r="R35" i="1"/>
  <c r="S47" i="1"/>
  <c r="S35" i="1"/>
  <c r="R46" i="1"/>
  <c r="S46" i="1"/>
  <c r="R45" i="1"/>
  <c r="S45" i="1"/>
  <c r="E35" i="3" a="1"/>
  <c r="E35" i="3" s="1"/>
  <c r="R44" i="1"/>
  <c r="S44" i="1"/>
  <c r="R43" i="1"/>
  <c r="S43" i="1"/>
  <c r="R42" i="1"/>
  <c r="S42" i="1"/>
  <c r="E32" i="3" a="1"/>
  <c r="E32" i="3" s="1"/>
  <c r="R41" i="1"/>
  <c r="V22" i="3" a="1"/>
  <c r="V22" i="3" s="1"/>
  <c r="V14" i="3" a="1"/>
  <c r="V14" i="3" s="1"/>
  <c r="M12" i="3" a="1"/>
  <c r="M12" i="3" s="1"/>
  <c r="E16" i="3" a="1"/>
  <c r="E16" i="3" s="1"/>
  <c r="E19" i="3" a="1"/>
  <c r="E19" i="3" s="1"/>
  <c r="E22" i="3" a="1"/>
  <c r="E22" i="3" s="1"/>
  <c r="V26" i="3" a="1"/>
  <c r="V26" i="3" s="1"/>
  <c r="AB26" i="3" s="1"/>
  <c r="AC26" i="3" s="1"/>
  <c r="V15" i="3" a="1"/>
  <c r="V15" i="3" s="1"/>
  <c r="AB15" i="3" s="1"/>
  <c r="AC15" i="3" s="1"/>
  <c r="E27" i="3" a="1"/>
  <c r="E27" i="3" s="1"/>
  <c r="E10" i="3" a="1"/>
  <c r="E10" i="3" s="1"/>
  <c r="V17" i="3" a="1"/>
  <c r="V17" i="3" s="1"/>
  <c r="AB17" i="3" s="1"/>
  <c r="AC17" i="3" s="1"/>
  <c r="M13" i="3" a="1"/>
  <c r="M13" i="3" s="1"/>
  <c r="V8" i="3" a="1"/>
  <c r="V8" i="3" s="1"/>
  <c r="AB8" i="3" s="1"/>
  <c r="AC8" i="3" s="1"/>
  <c r="M25" i="3" a="1"/>
  <c r="M25" i="3" s="1"/>
  <c r="M21" i="3" a="1"/>
  <c r="M21" i="3" s="1"/>
  <c r="E8" i="3" a="1"/>
  <c r="E8" i="3" s="1"/>
  <c r="V23" i="3" a="1"/>
  <c r="V23" i="3" s="1"/>
  <c r="E15" i="3" a="1"/>
  <c r="E15" i="3" s="1"/>
  <c r="K15" i="3" s="1"/>
  <c r="E7" i="3" a="1"/>
  <c r="E7" i="3" s="1"/>
  <c r="V10" i="3" a="1"/>
  <c r="V10" i="3" s="1"/>
  <c r="AB10" i="3" s="1"/>
  <c r="AC10" i="3" s="1"/>
  <c r="V24" i="3" a="1"/>
  <c r="V24" i="3" s="1"/>
  <c r="AB24" i="3" s="1"/>
  <c r="AC24" i="3" s="1"/>
  <c r="M24" i="3" a="1"/>
  <c r="M24" i="3" s="1"/>
  <c r="E20" i="3" a="1"/>
  <c r="E20" i="3" s="1"/>
  <c r="K20" i="3" s="1"/>
  <c r="M16" i="3" a="1"/>
  <c r="M16" i="3" s="1"/>
  <c r="E25" i="3" a="1"/>
  <c r="E25" i="3" s="1"/>
  <c r="K25" i="3" s="1"/>
  <c r="V20" i="3" a="1"/>
  <c r="V20" i="3" s="1"/>
  <c r="AB20" i="3" s="1"/>
  <c r="AC20" i="3" s="1"/>
  <c r="M18" i="3" a="1"/>
  <c r="M18" i="3" s="1"/>
  <c r="E13" i="3" a="1"/>
  <c r="E13" i="3" s="1"/>
  <c r="M6" i="3" a="1"/>
  <c r="M6" i="3" s="1"/>
  <c r="V5" i="3" a="1"/>
  <c r="V5" i="3" s="1"/>
  <c r="E17" i="3" a="1"/>
  <c r="E17" i="3" s="1"/>
  <c r="V12" i="3" a="1"/>
  <c r="V12" i="3" s="1"/>
  <c r="E5" i="3" a="1"/>
  <c r="E5" i="3" s="1"/>
  <c r="V19" i="3" a="1"/>
  <c r="V19" i="3" s="1"/>
  <c r="V7" i="3" a="1"/>
  <c r="V7" i="3" s="1"/>
  <c r="AB7" i="3" s="1"/>
  <c r="AC7" i="3" s="1"/>
  <c r="E26" i="3" a="1"/>
  <c r="E26" i="3" s="1"/>
  <c r="V21" i="3" a="1"/>
  <c r="V21" i="3" s="1"/>
  <c r="AB21" i="3" s="1"/>
  <c r="AC21" i="3" s="1"/>
  <c r="E14" i="3" a="1"/>
  <c r="E14" i="3" s="1"/>
  <c r="K14" i="3" s="1"/>
  <c r="V9" i="3" a="1"/>
  <c r="V9" i="3" s="1"/>
  <c r="AB9" i="3" s="1"/>
  <c r="AC9" i="3" s="1"/>
  <c r="E9" i="3" a="1"/>
  <c r="E9" i="3" s="1"/>
  <c r="K9" i="3" s="1"/>
  <c r="V4" i="3" a="1"/>
  <c r="V4" i="3" s="1"/>
  <c r="V11" i="3" a="1"/>
  <c r="V11" i="3" s="1"/>
  <c r="E4" i="3" a="1"/>
  <c r="E4" i="3" s="1"/>
  <c r="E23" i="3" a="1"/>
  <c r="E23" i="3" s="1"/>
  <c r="K23" i="3" s="1"/>
  <c r="V18" i="3" a="1"/>
  <c r="V18" i="3" s="1"/>
  <c r="E11" i="3" a="1"/>
  <c r="E11" i="3" s="1"/>
  <c r="V6" i="3" a="1"/>
  <c r="V6" i="3" s="1"/>
  <c r="C17" i="3" a="1"/>
  <c r="C17" i="3" s="1"/>
  <c r="AY17" i="3" s="1"/>
  <c r="G120" i="4"/>
  <c r="C13" i="3" a="1"/>
  <c r="C13" i="3" s="1"/>
  <c r="AY13" i="3" s="1"/>
  <c r="E12" i="3" a="1"/>
  <c r="E12" i="3" s="1"/>
  <c r="K12" i="3" s="1"/>
  <c r="C19" i="3" a="1"/>
  <c r="C19" i="3" s="1"/>
  <c r="AY19" i="3" s="1"/>
  <c r="D29" i="3" a="1"/>
  <c r="D29" i="3" s="1"/>
  <c r="D25" i="3" a="1"/>
  <c r="D25" i="3" s="1"/>
  <c r="AS25" i="3" s="1"/>
  <c r="G143" i="4"/>
  <c r="D24" i="3" a="1"/>
  <c r="D24" i="3" s="1"/>
  <c r="AS24" i="3" s="1"/>
  <c r="G130" i="4"/>
  <c r="G186" i="4"/>
  <c r="C31" i="3" a="1"/>
  <c r="C31" i="3" s="1"/>
  <c r="AY31" i="3" s="1"/>
  <c r="D31" i="3" a="1"/>
  <c r="D31" i="3" s="1"/>
  <c r="D21" i="3" a="1"/>
  <c r="D21" i="3" s="1"/>
  <c r="AS21" i="3" s="1"/>
  <c r="G193" i="4"/>
  <c r="D27" i="3" a="1"/>
  <c r="D27" i="3" s="1"/>
  <c r="G96" i="4"/>
  <c r="E97" i="3" a="1"/>
  <c r="E97" i="3" s="1"/>
  <c r="D30" i="3" a="1"/>
  <c r="D30" i="3" s="1"/>
  <c r="D26" i="3" a="1"/>
  <c r="D26" i="3" s="1"/>
  <c r="AS26" i="3" s="1"/>
  <c r="D23" i="3" a="1"/>
  <c r="D23" i="3" s="1"/>
  <c r="AS23" i="3" s="1"/>
  <c r="G158" i="4"/>
  <c r="G146" i="4"/>
  <c r="D40" i="3" a="1"/>
  <c r="D40" i="3" s="1"/>
  <c r="C82" i="3" a="1"/>
  <c r="C82" i="3" s="1"/>
  <c r="AY82" i="3" s="1"/>
  <c r="E100" i="3" a="1"/>
  <c r="E100" i="3" s="1"/>
  <c r="G141" i="4"/>
  <c r="E51" i="3" a="1"/>
  <c r="E51" i="3" s="1"/>
  <c r="C9" i="3" a="1"/>
  <c r="C9" i="3" s="1"/>
  <c r="AY9" i="3" s="1"/>
  <c r="C7" i="3" a="1"/>
  <c r="C7" i="3" s="1"/>
  <c r="AY7" i="3" s="1"/>
  <c r="E30" i="3" a="1"/>
  <c r="E30" i="3" s="1"/>
  <c r="C30" i="3" a="1"/>
  <c r="C30" i="3" s="1"/>
  <c r="AY30" i="3" s="1"/>
  <c r="C22" i="3" a="1"/>
  <c r="C22" i="3" s="1"/>
  <c r="AY22" i="3" s="1"/>
  <c r="E28" i="3" a="1"/>
  <c r="E28" i="3" s="1"/>
  <c r="C28" i="3" a="1"/>
  <c r="C28" i="3" s="1"/>
  <c r="AY28" i="3" s="1"/>
  <c r="D28" i="3" a="1"/>
  <c r="D28" i="3" s="1"/>
  <c r="D20" i="3" a="1"/>
  <c r="D20" i="3" s="1"/>
  <c r="AS20" i="3" s="1"/>
  <c r="D5" i="3" a="1"/>
  <c r="D5" i="3" s="1"/>
  <c r="AS5" i="3" s="1"/>
  <c r="C5" i="3" a="1"/>
  <c r="C5" i="3" s="1"/>
  <c r="AY5" i="3" s="1"/>
  <c r="C26" i="3" a="1"/>
  <c r="C26" i="3" s="1"/>
  <c r="AY26" i="3" s="1"/>
  <c r="C24" i="3" a="1"/>
  <c r="C24" i="3" s="1"/>
  <c r="AY24" i="3" s="1"/>
  <c r="C20" i="3" a="1"/>
  <c r="C20" i="3" s="1"/>
  <c r="AY20" i="3" s="1"/>
  <c r="D22" i="3" a="1"/>
  <c r="D22" i="3" s="1"/>
  <c r="AS22" i="3" s="1"/>
  <c r="D11" i="3" a="1"/>
  <c r="D11" i="3" s="1"/>
  <c r="AS11" i="3" s="1"/>
  <c r="E31" i="3" a="1"/>
  <c r="E31" i="3" s="1"/>
  <c r="E29" i="3" a="1"/>
  <c r="E29" i="3" s="1"/>
  <c r="E21" i="3" a="1"/>
  <c r="E21" i="3" s="1"/>
  <c r="D19" i="3" a="1"/>
  <c r="D19" i="3" s="1"/>
  <c r="AS19" i="3" s="1"/>
  <c r="C16" i="3" a="1"/>
  <c r="C16" i="3" s="1"/>
  <c r="AY16" i="3" s="1"/>
  <c r="D16" i="3" a="1"/>
  <c r="D16" i="3" s="1"/>
  <c r="AS16" i="3" s="1"/>
  <c r="C18" i="3" a="1"/>
  <c r="C18" i="3" s="1"/>
  <c r="AY18" i="3" s="1"/>
  <c r="D18" i="3" a="1"/>
  <c r="D18" i="3" s="1"/>
  <c r="AS18" i="3" s="1"/>
  <c r="D17" i="3" a="1"/>
  <c r="D17" i="3" s="1"/>
  <c r="AS17" i="3" s="1"/>
  <c r="C14" i="3" a="1"/>
  <c r="C14" i="3" s="1"/>
  <c r="AY14" i="3" s="1"/>
  <c r="D14" i="3" a="1"/>
  <c r="D14" i="3" s="1"/>
  <c r="AS14" i="3" s="1"/>
  <c r="C12" i="3" a="1"/>
  <c r="C12" i="3" s="1"/>
  <c r="AY12" i="3" s="1"/>
  <c r="D12" i="3" a="1"/>
  <c r="D12" i="3" s="1"/>
  <c r="AS12" i="3" s="1"/>
  <c r="C10" i="3" a="1"/>
  <c r="C10" i="3" s="1"/>
  <c r="AY10" i="3" s="1"/>
  <c r="D10" i="3" a="1"/>
  <c r="D10" i="3" s="1"/>
  <c r="AS10" i="3" s="1"/>
  <c r="C29" i="3" a="1"/>
  <c r="C29" i="3" s="1"/>
  <c r="AY29" i="3" s="1"/>
  <c r="C27" i="3" a="1"/>
  <c r="C27" i="3" s="1"/>
  <c r="AY27" i="3" s="1"/>
  <c r="C25" i="3" a="1"/>
  <c r="C25" i="3" s="1"/>
  <c r="AY25" i="3" s="1"/>
  <c r="C23" i="3" a="1"/>
  <c r="C23" i="3" s="1"/>
  <c r="AY23" i="3" s="1"/>
  <c r="C21" i="3" a="1"/>
  <c r="C21" i="3" s="1"/>
  <c r="AY21" i="3" s="1"/>
  <c r="D9" i="3" a="1"/>
  <c r="D9" i="3" s="1"/>
  <c r="AS9" i="3" s="1"/>
  <c r="C8" i="3" a="1"/>
  <c r="C8" i="3" s="1"/>
  <c r="AY8" i="3" s="1"/>
  <c r="D8" i="3" a="1"/>
  <c r="D8" i="3" s="1"/>
  <c r="AS8" i="3" s="1"/>
  <c r="C15" i="3" a="1"/>
  <c r="C15" i="3" s="1"/>
  <c r="AY15" i="3" s="1"/>
  <c r="C4" i="3" a="1"/>
  <c r="C4" i="3" s="1"/>
  <c r="AY4" i="3" s="1"/>
  <c r="D4" i="3" a="1"/>
  <c r="D4" i="3" s="1"/>
  <c r="AS4" i="3" s="1"/>
  <c r="D7" i="3" a="1"/>
  <c r="D7" i="3" s="1"/>
  <c r="AS7" i="3" s="1"/>
  <c r="D15" i="3" a="1"/>
  <c r="D15" i="3" s="1"/>
  <c r="AS15" i="3" s="1"/>
  <c r="D13" i="3" a="1"/>
  <c r="D13" i="3" s="1"/>
  <c r="AS13" i="3" s="1"/>
  <c r="C11" i="3" a="1"/>
  <c r="C11" i="3" s="1"/>
  <c r="AY11" i="3" s="1"/>
  <c r="C6" i="3" a="1"/>
  <c r="C6" i="3" s="1"/>
  <c r="AY6" i="3" s="1"/>
  <c r="D6" i="3" a="1"/>
  <c r="D6" i="3" s="1"/>
  <c r="AS6" i="3" s="1"/>
  <c r="G202" i="4"/>
  <c r="G126" i="4"/>
  <c r="G93" i="4"/>
  <c r="G105" i="4"/>
  <c r="G144" i="4"/>
  <c r="G110" i="4"/>
  <c r="G145" i="4"/>
  <c r="G170" i="4"/>
  <c r="G182" i="4"/>
  <c r="G154" i="4"/>
  <c r="G148" i="4"/>
  <c r="G150" i="4"/>
  <c r="G177" i="4"/>
  <c r="G196" i="4"/>
  <c r="C182" i="3" a="1"/>
  <c r="C182" i="3" s="1"/>
  <c r="AY182" i="3" s="1"/>
  <c r="G76" i="4"/>
  <c r="G153" i="4"/>
  <c r="G201" i="4"/>
  <c r="G191" i="4"/>
  <c r="G94" i="4"/>
  <c r="G157" i="4"/>
  <c r="G167" i="4"/>
  <c r="G168" i="4"/>
  <c r="C136" i="3" a="1"/>
  <c r="C136" i="3" s="1"/>
  <c r="AY136" i="3" s="1"/>
  <c r="G172" i="4"/>
  <c r="G184" i="4"/>
  <c r="G134" i="4"/>
  <c r="G90" i="4"/>
  <c r="G190" i="4"/>
  <c r="G106" i="4"/>
  <c r="G78" i="4"/>
  <c r="G142" i="4"/>
  <c r="G102" i="4"/>
  <c r="G73" i="4"/>
  <c r="G114" i="4"/>
  <c r="E140" i="3" a="1"/>
  <c r="E140" i="3" s="1"/>
  <c r="G117" i="4"/>
  <c r="G85" i="4"/>
  <c r="G192" i="4"/>
  <c r="G131" i="4"/>
  <c r="G156" i="4"/>
  <c r="G97" i="4"/>
  <c r="G179" i="4"/>
  <c r="G180" i="4"/>
  <c r="D71" i="3" a="1"/>
  <c r="D71" i="3" s="1"/>
  <c r="D181" i="3" a="1"/>
  <c r="D181" i="3" s="1"/>
  <c r="D83" i="3" a="1"/>
  <c r="D83" i="3" s="1"/>
  <c r="G118" i="4"/>
  <c r="G162" i="4"/>
  <c r="E99" i="3" a="1"/>
  <c r="E99" i="3" s="1"/>
  <c r="G83" i="4"/>
  <c r="G189" i="4"/>
  <c r="G108" i="4"/>
  <c r="C117" i="3" a="1"/>
  <c r="C117" i="3" s="1"/>
  <c r="AY117" i="3" s="1"/>
  <c r="E91" i="3" a="1"/>
  <c r="E91" i="3" s="1"/>
  <c r="G132" i="4"/>
  <c r="G88" i="4"/>
  <c r="G198" i="4"/>
  <c r="G166" i="4"/>
  <c r="D100" i="3" a="1"/>
  <c r="D100" i="3" s="1"/>
  <c r="D145" i="3" a="1"/>
  <c r="D145" i="3" s="1"/>
  <c r="G194" i="4"/>
  <c r="G100" i="4"/>
  <c r="D137" i="3" a="1"/>
  <c r="D137" i="3" s="1"/>
  <c r="C119" i="3" a="1"/>
  <c r="C119" i="3" s="1"/>
  <c r="AY119" i="3" s="1"/>
  <c r="G136" i="4"/>
  <c r="G74" i="4"/>
  <c r="G95" i="4"/>
  <c r="G165" i="4"/>
  <c r="C49" i="3" a="1"/>
  <c r="C49" i="3" s="1"/>
  <c r="AY49" i="3" s="1"/>
  <c r="D58" i="3" a="1"/>
  <c r="D58" i="3" s="1"/>
  <c r="C58" i="3" a="1"/>
  <c r="C58" i="3" s="1"/>
  <c r="AY58" i="3" s="1"/>
  <c r="G133" i="4"/>
  <c r="E157" i="3" a="1"/>
  <c r="E157" i="3" s="1"/>
  <c r="D157" i="3" a="1"/>
  <c r="D157" i="3" s="1"/>
  <c r="C157" i="3" a="1"/>
  <c r="C157" i="3" s="1"/>
  <c r="AY157" i="3" s="1"/>
  <c r="G174" i="4"/>
  <c r="C35" i="3" a="1"/>
  <c r="C35" i="3" s="1"/>
  <c r="AY35" i="3" s="1"/>
  <c r="G169" i="4"/>
  <c r="G124" i="4"/>
  <c r="D38" i="3" a="1"/>
  <c r="D38" i="3" s="1"/>
  <c r="C38" i="3" a="1"/>
  <c r="C38" i="3" s="1"/>
  <c r="AY38" i="3" s="1"/>
  <c r="G84" i="4"/>
  <c r="G119" i="4"/>
  <c r="C37" i="3" a="1"/>
  <c r="C37" i="3" s="1"/>
  <c r="AY37" i="3" s="1"/>
  <c r="D37" i="3" a="1"/>
  <c r="D37" i="3" s="1"/>
  <c r="G72" i="4"/>
  <c r="G98" i="4"/>
  <c r="D81" i="3" a="1"/>
  <c r="D81" i="3" s="1"/>
  <c r="E42" i="3" a="1"/>
  <c r="E42" i="3" s="1"/>
  <c r="C161" i="3" a="1"/>
  <c r="C161" i="3" s="1"/>
  <c r="AY161" i="3" s="1"/>
  <c r="G178" i="4"/>
  <c r="C65" i="3" a="1"/>
  <c r="C65" i="3" s="1"/>
  <c r="AY65" i="3" s="1"/>
  <c r="D65" i="3" a="1"/>
  <c r="D65" i="3" s="1"/>
  <c r="G82" i="4"/>
  <c r="G121" i="4"/>
  <c r="G107" i="4"/>
  <c r="G155" i="4"/>
  <c r="G160" i="4"/>
  <c r="D64" i="3" a="1"/>
  <c r="D64" i="3" s="1"/>
  <c r="E86" i="3" a="1"/>
  <c r="E86" i="3" s="1"/>
  <c r="E147" i="3" a="1"/>
  <c r="E147" i="3" s="1"/>
  <c r="G109" i="4"/>
  <c r="G181" i="4"/>
  <c r="E62" i="3" a="1"/>
  <c r="E62" i="3" s="1"/>
  <c r="C70" i="3" a="1"/>
  <c r="C70" i="3" s="1"/>
  <c r="AY70" i="3" s="1"/>
  <c r="C92" i="3" a="1"/>
  <c r="C92" i="3" s="1"/>
  <c r="AY92" i="3" s="1"/>
  <c r="D95" i="3" a="1"/>
  <c r="D95" i="3" s="1"/>
  <c r="C143" i="3" a="1"/>
  <c r="C143" i="3" s="1"/>
  <c r="AY143" i="3" s="1"/>
  <c r="E92" i="3" a="1"/>
  <c r="E92" i="3" s="1"/>
  <c r="E60" i="3" a="1"/>
  <c r="E60" i="3" s="1"/>
  <c r="D84" i="3" a="1"/>
  <c r="D84" i="3" s="1"/>
  <c r="D121" i="3" a="1"/>
  <c r="D121" i="3" s="1"/>
  <c r="C177" i="3" a="1"/>
  <c r="C177" i="3" s="1"/>
  <c r="AY177" i="3" s="1"/>
  <c r="G112" i="4"/>
  <c r="C79" i="3" a="1"/>
  <c r="C79" i="3" s="1"/>
  <c r="AY79" i="3" s="1"/>
  <c r="E121" i="3" a="1"/>
  <c r="E121" i="3" s="1"/>
  <c r="E123" i="3" a="1"/>
  <c r="E123" i="3" s="1"/>
  <c r="D177" i="3" a="1"/>
  <c r="D177" i="3" s="1"/>
  <c r="E166" i="3" a="1"/>
  <c r="E166" i="3" s="1"/>
  <c r="D94" i="3" a="1"/>
  <c r="D94" i="3" s="1"/>
  <c r="D110" i="3" a="1"/>
  <c r="D110" i="3" s="1"/>
  <c r="E144" i="3" a="1"/>
  <c r="E144" i="3" s="1"/>
  <c r="E146" i="3" a="1"/>
  <c r="E146" i="3" s="1"/>
  <c r="C162" i="3" a="1"/>
  <c r="C162" i="3" s="1"/>
  <c r="AY162" i="3" s="1"/>
  <c r="E181" i="3" a="1"/>
  <c r="E181" i="3" s="1"/>
  <c r="E63" i="3" a="1"/>
  <c r="E63" i="3" s="1"/>
  <c r="C155" i="3" a="1"/>
  <c r="C155" i="3" s="1"/>
  <c r="AY155" i="3" s="1"/>
  <c r="E186" i="3" a="1"/>
  <c r="E186" i="3" s="1"/>
  <c r="G122" i="4"/>
  <c r="G138" i="4"/>
  <c r="E178" i="3" a="1"/>
  <c r="E178" i="3" s="1"/>
  <c r="D164" i="3" a="1"/>
  <c r="D164" i="3" s="1"/>
  <c r="G129" i="4"/>
  <c r="E71" i="3" a="1"/>
  <c r="E71" i="3" s="1"/>
  <c r="D93" i="3" a="1"/>
  <c r="D93" i="3" s="1"/>
  <c r="D122" i="3" a="1"/>
  <c r="D122" i="3" s="1"/>
  <c r="E137" i="3" a="1"/>
  <c r="E137" i="3" s="1"/>
  <c r="C140" i="3" a="1"/>
  <c r="C140" i="3" s="1"/>
  <c r="AY140" i="3" s="1"/>
  <c r="D163" i="3" a="1"/>
  <c r="D163" i="3" s="1"/>
  <c r="C170" i="3" a="1"/>
  <c r="C170" i="3" s="1"/>
  <c r="AY170" i="3" s="1"/>
  <c r="C175" i="3" a="1"/>
  <c r="C175" i="3" s="1"/>
  <c r="AY175" i="3" s="1"/>
  <c r="E6" i="3" a="1"/>
  <c r="E6" i="3" s="1"/>
  <c r="E18" i="3" a="1"/>
  <c r="E18" i="3" s="1"/>
  <c r="K18" i="3" s="1"/>
  <c r="E24" i="3" a="1"/>
  <c r="E24" i="3" s="1"/>
  <c r="E36" i="3" a="1"/>
  <c r="E36" i="3" s="1"/>
  <c r="D36" i="3" a="1"/>
  <c r="D36" i="3" s="1"/>
  <c r="C36" i="3" a="1"/>
  <c r="C36" i="3" s="1"/>
  <c r="AY36" i="3" s="1"/>
  <c r="E34" i="3" a="1"/>
  <c r="E34" i="3" s="1"/>
  <c r="D34" i="3" a="1"/>
  <c r="D34" i="3" s="1"/>
  <c r="C34" i="3" a="1"/>
  <c r="C34" i="3" s="1"/>
  <c r="AY34" i="3" s="1"/>
  <c r="E69" i="3" a="1"/>
  <c r="E69" i="3" s="1"/>
  <c r="D69" i="3" a="1"/>
  <c r="D69" i="3" s="1"/>
  <c r="C69" i="3" a="1"/>
  <c r="C69" i="3" s="1"/>
  <c r="AY69" i="3" s="1"/>
  <c r="G86" i="4"/>
  <c r="E49" i="3" a="1"/>
  <c r="E49" i="3" s="1"/>
  <c r="D49" i="3" a="1"/>
  <c r="D49" i="3" s="1"/>
  <c r="E56" i="3" a="1"/>
  <c r="E56" i="3" s="1"/>
  <c r="D56" i="3" a="1"/>
  <c r="D56" i="3" s="1"/>
  <c r="C56" i="3" a="1"/>
  <c r="C56" i="3" s="1"/>
  <c r="AY56" i="3" s="1"/>
  <c r="E48" i="3" a="1"/>
  <c r="E48" i="3" s="1"/>
  <c r="D48" i="3" a="1"/>
  <c r="D48" i="3" s="1"/>
  <c r="C48" i="3" a="1"/>
  <c r="C48" i="3" s="1"/>
  <c r="AY48" i="3" s="1"/>
  <c r="E47" i="3" a="1"/>
  <c r="E47" i="3" s="1"/>
  <c r="D47" i="3" a="1"/>
  <c r="D47" i="3" s="1"/>
  <c r="C47" i="3" a="1"/>
  <c r="C47" i="3" s="1"/>
  <c r="AY47" i="3" s="1"/>
  <c r="E46" i="3" a="1"/>
  <c r="E46" i="3" s="1"/>
  <c r="D46" i="3" a="1"/>
  <c r="D46" i="3" s="1"/>
  <c r="C46" i="3" a="1"/>
  <c r="C46" i="3" s="1"/>
  <c r="AY46" i="3" s="1"/>
  <c r="C40" i="3" a="1"/>
  <c r="C40" i="3" s="1"/>
  <c r="AY40" i="3" s="1"/>
  <c r="E40" i="3" a="1"/>
  <c r="E40" i="3" s="1"/>
  <c r="E37" i="3" a="1"/>
  <c r="E37" i="3" s="1"/>
  <c r="E44" i="3" a="1"/>
  <c r="E44" i="3" s="1"/>
  <c r="D44" i="3" a="1"/>
  <c r="D44" i="3" s="1"/>
  <c r="C44" i="3" a="1"/>
  <c r="C44" i="3" s="1"/>
  <c r="AY44" i="3" s="1"/>
  <c r="D51" i="3" a="1"/>
  <c r="D51" i="3" s="1"/>
  <c r="C51" i="3" a="1"/>
  <c r="C51" i="3" s="1"/>
  <c r="AY51" i="3" s="1"/>
  <c r="C72" i="3" a="1"/>
  <c r="C72" i="3" s="1"/>
  <c r="AY72" i="3" s="1"/>
  <c r="E72" i="3" a="1"/>
  <c r="E72" i="3" s="1"/>
  <c r="D72" i="3" a="1"/>
  <c r="D72" i="3" s="1"/>
  <c r="D63" i="3" a="1"/>
  <c r="D63" i="3" s="1"/>
  <c r="C63" i="3" a="1"/>
  <c r="C63" i="3" s="1"/>
  <c r="AY63" i="3" s="1"/>
  <c r="D32" i="3" a="1"/>
  <c r="D32" i="3" s="1"/>
  <c r="C32" i="3" a="1"/>
  <c r="C32" i="3" s="1"/>
  <c r="AY32" i="3" s="1"/>
  <c r="D35" i="3" a="1"/>
  <c r="D35" i="3" s="1"/>
  <c r="C39" i="3" a="1"/>
  <c r="C39" i="3" s="1"/>
  <c r="AY39" i="3" s="1"/>
  <c r="D41" i="3" a="1"/>
  <c r="D41" i="3" s="1"/>
  <c r="C41" i="3" a="1"/>
  <c r="C41" i="3" s="1"/>
  <c r="AY41" i="3" s="1"/>
  <c r="E57" i="3" a="1"/>
  <c r="E57" i="3" s="1"/>
  <c r="D57" i="3" a="1"/>
  <c r="D57" i="3" s="1"/>
  <c r="C57" i="3" a="1"/>
  <c r="C57" i="3" s="1"/>
  <c r="AY57" i="3" s="1"/>
  <c r="E45" i="3" a="1"/>
  <c r="E45" i="3" s="1"/>
  <c r="D45" i="3" a="1"/>
  <c r="D45" i="3" s="1"/>
  <c r="C45" i="3" a="1"/>
  <c r="C45" i="3" s="1"/>
  <c r="AY45" i="3" s="1"/>
  <c r="D39" i="3" a="1"/>
  <c r="D39" i="3" s="1"/>
  <c r="E41" i="3" a="1"/>
  <c r="E41" i="3" s="1"/>
  <c r="D50" i="3" a="1"/>
  <c r="D50" i="3" s="1"/>
  <c r="C50" i="3" a="1"/>
  <c r="C50" i="3" s="1"/>
  <c r="AY50" i="3" s="1"/>
  <c r="E50" i="3" a="1"/>
  <c r="E50" i="3" s="1"/>
  <c r="E33" i="3" a="1"/>
  <c r="E33" i="3" s="1"/>
  <c r="D33" i="3" a="1"/>
  <c r="D33" i="3" s="1"/>
  <c r="C33" i="3" a="1"/>
  <c r="C33" i="3" s="1"/>
  <c r="AY33" i="3" s="1"/>
  <c r="E39" i="3" a="1"/>
  <c r="E39" i="3" s="1"/>
  <c r="E43" i="3" a="1"/>
  <c r="E43" i="3" s="1"/>
  <c r="D43" i="3" a="1"/>
  <c r="D43" i="3" s="1"/>
  <c r="C43" i="3" a="1"/>
  <c r="C43" i="3" s="1"/>
  <c r="AY43" i="3" s="1"/>
  <c r="E52" i="3" a="1"/>
  <c r="E52" i="3" s="1"/>
  <c r="D52" i="3" a="1"/>
  <c r="D52" i="3" s="1"/>
  <c r="C52" i="3" a="1"/>
  <c r="C52" i="3" s="1"/>
  <c r="AY52" i="3" s="1"/>
  <c r="D74" i="3" a="1"/>
  <c r="D74" i="3" s="1"/>
  <c r="C74" i="3" a="1"/>
  <c r="C74" i="3" s="1"/>
  <c r="AY74" i="3" s="1"/>
  <c r="E74" i="3" a="1"/>
  <c r="E74" i="3" s="1"/>
  <c r="E38" i="3" a="1"/>
  <c r="E38" i="3" s="1"/>
  <c r="E68" i="3" a="1"/>
  <c r="E68" i="3" s="1"/>
  <c r="D68" i="3" a="1"/>
  <c r="D68" i="3" s="1"/>
  <c r="E88" i="3" a="1"/>
  <c r="E88" i="3" s="1"/>
  <c r="D88" i="3" a="1"/>
  <c r="D88" i="3" s="1"/>
  <c r="C88" i="3" a="1"/>
  <c r="C88" i="3" s="1"/>
  <c r="AY88" i="3" s="1"/>
  <c r="C68" i="3" a="1"/>
  <c r="C68" i="3" s="1"/>
  <c r="AY68" i="3" s="1"/>
  <c r="E55" i="3" a="1"/>
  <c r="E55" i="3" s="1"/>
  <c r="D55" i="3" a="1"/>
  <c r="D55" i="3" s="1"/>
  <c r="C55" i="3" a="1"/>
  <c r="C55" i="3" s="1"/>
  <c r="AY55" i="3" s="1"/>
  <c r="E105" i="3" a="1"/>
  <c r="E105" i="3" s="1"/>
  <c r="D105" i="3" a="1"/>
  <c r="D105" i="3" s="1"/>
  <c r="C105" i="3" a="1"/>
  <c r="C105" i="3" s="1"/>
  <c r="AY105" i="3" s="1"/>
  <c r="E67" i="3" a="1"/>
  <c r="E67" i="3" s="1"/>
  <c r="D67" i="3" a="1"/>
  <c r="D67" i="3" s="1"/>
  <c r="C67" i="3" a="1"/>
  <c r="C67" i="3" s="1"/>
  <c r="AY67" i="3" s="1"/>
  <c r="C42" i="3" a="1"/>
  <c r="C42" i="3" s="1"/>
  <c r="AY42" i="3" s="1"/>
  <c r="E54" i="3" a="1"/>
  <c r="E54" i="3" s="1"/>
  <c r="D54" i="3" a="1"/>
  <c r="D54" i="3" s="1"/>
  <c r="C54" i="3" a="1"/>
  <c r="C54" i="3" s="1"/>
  <c r="AY54" i="3" s="1"/>
  <c r="C61" i="3" a="1"/>
  <c r="C61" i="3" s="1"/>
  <c r="AY61" i="3" s="1"/>
  <c r="E61" i="3" a="1"/>
  <c r="E61" i="3" s="1"/>
  <c r="E80" i="3" a="1"/>
  <c r="E80" i="3" s="1"/>
  <c r="D80" i="3" a="1"/>
  <c r="D80" i="3" s="1"/>
  <c r="C80" i="3" a="1"/>
  <c r="C80" i="3" s="1"/>
  <c r="AY80" i="3" s="1"/>
  <c r="E59" i="3" a="1"/>
  <c r="E59" i="3" s="1"/>
  <c r="D59" i="3" a="1"/>
  <c r="D59" i="3" s="1"/>
  <c r="C60" i="3" a="1"/>
  <c r="C60" i="3" s="1"/>
  <c r="AY60" i="3" s="1"/>
  <c r="D61" i="3" a="1"/>
  <c r="D61" i="3" s="1"/>
  <c r="E66" i="3" a="1"/>
  <c r="E66" i="3" s="1"/>
  <c r="D66" i="3" a="1"/>
  <c r="D66" i="3" s="1"/>
  <c r="C66" i="3" a="1"/>
  <c r="C66" i="3" s="1"/>
  <c r="AY66" i="3" s="1"/>
  <c r="D42" i="3" a="1"/>
  <c r="D42" i="3" s="1"/>
  <c r="C59" i="3" a="1"/>
  <c r="C59" i="3" s="1"/>
  <c r="AY59" i="3" s="1"/>
  <c r="E53" i="3" a="1"/>
  <c r="E53" i="3" s="1"/>
  <c r="D53" i="3" a="1"/>
  <c r="D53" i="3" s="1"/>
  <c r="C53" i="3" a="1"/>
  <c r="C53" i="3" s="1"/>
  <c r="AY53" i="3" s="1"/>
  <c r="E58" i="3" a="1"/>
  <c r="E58" i="3" s="1"/>
  <c r="D60" i="3" a="1"/>
  <c r="D60" i="3" s="1"/>
  <c r="D73" i="3" a="1"/>
  <c r="D73" i="3" s="1"/>
  <c r="C73" i="3" a="1"/>
  <c r="C73" i="3" s="1"/>
  <c r="AY73" i="3" s="1"/>
  <c r="E79" i="3" a="1"/>
  <c r="E79" i="3" s="1"/>
  <c r="D79" i="3" a="1"/>
  <c r="D79" i="3" s="1"/>
  <c r="E87" i="3" a="1"/>
  <c r="E87" i="3" s="1"/>
  <c r="D87" i="3" a="1"/>
  <c r="D87" i="3" s="1"/>
  <c r="C87" i="3" a="1"/>
  <c r="C87" i="3" s="1"/>
  <c r="AY87" i="3" s="1"/>
  <c r="E98" i="3" a="1"/>
  <c r="E98" i="3" s="1"/>
  <c r="D98" i="3" a="1"/>
  <c r="D98" i="3" s="1"/>
  <c r="C98" i="3" a="1"/>
  <c r="C98" i="3" s="1"/>
  <c r="AY98" i="3" s="1"/>
  <c r="C71" i="3" a="1"/>
  <c r="C71" i="3" s="1"/>
  <c r="AY71" i="3" s="1"/>
  <c r="E73" i="3" a="1"/>
  <c r="E73" i="3" s="1"/>
  <c r="D86" i="3" a="1"/>
  <c r="D86" i="3" s="1"/>
  <c r="C86" i="3" a="1"/>
  <c r="C86" i="3" s="1"/>
  <c r="AY86" i="3" s="1"/>
  <c r="D91" i="3" a="1"/>
  <c r="D91" i="3" s="1"/>
  <c r="C91" i="3" a="1"/>
  <c r="C91" i="3" s="1"/>
  <c r="AY91" i="3" s="1"/>
  <c r="E70" i="3" a="1"/>
  <c r="E70" i="3" s="1"/>
  <c r="D70" i="3" a="1"/>
  <c r="D70" i="3" s="1"/>
  <c r="E78" i="3" a="1"/>
  <c r="E78" i="3" s="1"/>
  <c r="D78" i="3" a="1"/>
  <c r="D78" i="3" s="1"/>
  <c r="C78" i="3" a="1"/>
  <c r="C78" i="3" s="1"/>
  <c r="AY78" i="3" s="1"/>
  <c r="D85" i="3" a="1"/>
  <c r="D85" i="3" s="1"/>
  <c r="C85" i="3" a="1"/>
  <c r="C85" i="3" s="1"/>
  <c r="AY85" i="3" s="1"/>
  <c r="C84" i="3" a="1"/>
  <c r="C84" i="3" s="1"/>
  <c r="AY84" i="3" s="1"/>
  <c r="E84" i="3" a="1"/>
  <c r="E84" i="3" s="1"/>
  <c r="C64" i="3" a="1"/>
  <c r="C64" i="3" s="1"/>
  <c r="AY64" i="3" s="1"/>
  <c r="E77" i="3" a="1"/>
  <c r="E77" i="3" s="1"/>
  <c r="D77" i="3" a="1"/>
  <c r="D77" i="3" s="1"/>
  <c r="C77" i="3" a="1"/>
  <c r="C77" i="3" s="1"/>
  <c r="AY77" i="3" s="1"/>
  <c r="C83" i="3" a="1"/>
  <c r="C83" i="3" s="1"/>
  <c r="AY83" i="3" s="1"/>
  <c r="E85" i="3" a="1"/>
  <c r="E85" i="3" s="1"/>
  <c r="E82" i="3" a="1"/>
  <c r="E82" i="3" s="1"/>
  <c r="D82" i="3" a="1"/>
  <c r="D82" i="3" s="1"/>
  <c r="E90" i="3" a="1"/>
  <c r="E90" i="3" s="1"/>
  <c r="D90" i="3" a="1"/>
  <c r="D90" i="3" s="1"/>
  <c r="C90" i="3" a="1"/>
  <c r="C90" i="3" s="1"/>
  <c r="AY90" i="3" s="1"/>
  <c r="C62" i="3" a="1"/>
  <c r="C62" i="3" s="1"/>
  <c r="AY62" i="3" s="1"/>
  <c r="E65" i="3" a="1"/>
  <c r="E65" i="3" s="1"/>
  <c r="E76" i="3" a="1"/>
  <c r="E76" i="3" s="1"/>
  <c r="D76" i="3" a="1"/>
  <c r="D76" i="3" s="1"/>
  <c r="C76" i="3" a="1"/>
  <c r="C76" i="3" s="1"/>
  <c r="AY76" i="3" s="1"/>
  <c r="E81" i="3" a="1"/>
  <c r="E81" i="3" s="1"/>
  <c r="E83" i="3" a="1"/>
  <c r="E83" i="3" s="1"/>
  <c r="E89" i="3" a="1"/>
  <c r="E89" i="3" s="1"/>
  <c r="D89" i="3" a="1"/>
  <c r="D89" i="3" s="1"/>
  <c r="C89" i="3" a="1"/>
  <c r="C89" i="3" s="1"/>
  <c r="AY89" i="3" s="1"/>
  <c r="D96" i="3" a="1"/>
  <c r="D96" i="3" s="1"/>
  <c r="C96" i="3" a="1"/>
  <c r="C96" i="3" s="1"/>
  <c r="AY96" i="3" s="1"/>
  <c r="E96" i="3" a="1"/>
  <c r="E96" i="3" s="1"/>
  <c r="D62" i="3" a="1"/>
  <c r="D62" i="3" s="1"/>
  <c r="E64" i="3" a="1"/>
  <c r="E64" i="3" s="1"/>
  <c r="E75" i="3" a="1"/>
  <c r="E75" i="3" s="1"/>
  <c r="D75" i="3" a="1"/>
  <c r="D75" i="3" s="1"/>
  <c r="C75" i="3" a="1"/>
  <c r="C75" i="3" s="1"/>
  <c r="AY75" i="3" s="1"/>
  <c r="C81" i="3" a="1"/>
  <c r="C81" i="3" s="1"/>
  <c r="AY81" i="3" s="1"/>
  <c r="E102" i="3" a="1"/>
  <c r="E102" i="3" s="1"/>
  <c r="D102" i="3" a="1"/>
  <c r="D102" i="3" s="1"/>
  <c r="C102" i="3" a="1"/>
  <c r="C102" i="3" s="1"/>
  <c r="AY102" i="3" s="1"/>
  <c r="E93" i="3" a="1"/>
  <c r="E93" i="3" s="1"/>
  <c r="C94" i="3" a="1"/>
  <c r="C94" i="3" s="1"/>
  <c r="AY94" i="3" s="1"/>
  <c r="E94" i="3" a="1"/>
  <c r="E94" i="3" s="1"/>
  <c r="C93" i="3" a="1"/>
  <c r="C93" i="3" s="1"/>
  <c r="AY93" i="3" s="1"/>
  <c r="C95" i="3" a="1"/>
  <c r="C95" i="3" s="1"/>
  <c r="AY95" i="3" s="1"/>
  <c r="D97" i="3" a="1"/>
  <c r="D97" i="3" s="1"/>
  <c r="C97" i="3" a="1"/>
  <c r="C97" i="3" s="1"/>
  <c r="AY97" i="3" s="1"/>
  <c r="E95" i="3" a="1"/>
  <c r="E95" i="3" s="1"/>
  <c r="E106" i="3" a="1"/>
  <c r="E106" i="3" s="1"/>
  <c r="D106" i="3" a="1"/>
  <c r="D106" i="3" s="1"/>
  <c r="C106" i="3" a="1"/>
  <c r="C106" i="3" s="1"/>
  <c r="AY106" i="3" s="1"/>
  <c r="D92" i="3" a="1"/>
  <c r="D92" i="3" s="1"/>
  <c r="E113" i="3" a="1"/>
  <c r="E113" i="3" s="1"/>
  <c r="D113" i="3" a="1"/>
  <c r="D113" i="3" s="1"/>
  <c r="C113" i="3" a="1"/>
  <c r="C113" i="3" s="1"/>
  <c r="AY113" i="3" s="1"/>
  <c r="D111" i="3" a="1"/>
  <c r="D111" i="3" s="1"/>
  <c r="C111" i="3" a="1"/>
  <c r="C111" i="3" s="1"/>
  <c r="AY111" i="3" s="1"/>
  <c r="D112" i="3" a="1"/>
  <c r="D112" i="3" s="1"/>
  <c r="C112" i="3" a="1"/>
  <c r="C112" i="3" s="1"/>
  <c r="AY112" i="3" s="1"/>
  <c r="C110" i="3" a="1"/>
  <c r="C110" i="3" s="1"/>
  <c r="AY110" i="3" s="1"/>
  <c r="E110" i="3" a="1"/>
  <c r="E110" i="3" s="1"/>
  <c r="E112" i="3" a="1"/>
  <c r="E112" i="3" s="1"/>
  <c r="E118" i="3" a="1"/>
  <c r="E118" i="3" s="1"/>
  <c r="C118" i="3" a="1"/>
  <c r="C118" i="3" s="1"/>
  <c r="AY118" i="3" s="1"/>
  <c r="D118" i="3" a="1"/>
  <c r="D118" i="3" s="1"/>
  <c r="E127" i="3" a="1"/>
  <c r="E127" i="3" s="1"/>
  <c r="D127" i="3" a="1"/>
  <c r="D127" i="3" s="1"/>
  <c r="C127" i="3" a="1"/>
  <c r="C127" i="3" s="1"/>
  <c r="AY127" i="3" s="1"/>
  <c r="D149" i="3" a="1"/>
  <c r="D149" i="3" s="1"/>
  <c r="C149" i="3" a="1"/>
  <c r="C149" i="3" s="1"/>
  <c r="AY149" i="3" s="1"/>
  <c r="E149" i="3" a="1"/>
  <c r="E149" i="3" s="1"/>
  <c r="C109" i="3" a="1"/>
  <c r="C109" i="3" s="1"/>
  <c r="AY109" i="3" s="1"/>
  <c r="E111" i="3" a="1"/>
  <c r="E111" i="3" s="1"/>
  <c r="E117" i="3" a="1"/>
  <c r="E117" i="3" s="1"/>
  <c r="D117" i="3" a="1"/>
  <c r="D117" i="3" s="1"/>
  <c r="D120" i="3" a="1"/>
  <c r="D120" i="3" s="1"/>
  <c r="E120" i="3" a="1"/>
  <c r="E120" i="3" s="1"/>
  <c r="C120" i="3" a="1"/>
  <c r="C120" i="3" s="1"/>
  <c r="AY120" i="3" s="1"/>
  <c r="E134" i="3" a="1"/>
  <c r="E134" i="3" s="1"/>
  <c r="D134" i="3" a="1"/>
  <c r="D134" i="3" s="1"/>
  <c r="C134" i="3" a="1"/>
  <c r="C134" i="3" s="1"/>
  <c r="AY134" i="3" s="1"/>
  <c r="E103" i="3" a="1"/>
  <c r="E103" i="3" s="1"/>
  <c r="D103" i="3" a="1"/>
  <c r="D103" i="3" s="1"/>
  <c r="E108" i="3" a="1"/>
  <c r="E108" i="3" s="1"/>
  <c r="D108" i="3" a="1"/>
  <c r="D108" i="3" s="1"/>
  <c r="C103" i="3" a="1"/>
  <c r="C103" i="3" s="1"/>
  <c r="AY103" i="3" s="1"/>
  <c r="C108" i="3" a="1"/>
  <c r="C108" i="3" s="1"/>
  <c r="AY108" i="3" s="1"/>
  <c r="D109" i="3" a="1"/>
  <c r="D109" i="3" s="1"/>
  <c r="E107" i="3" a="1"/>
  <c r="E107" i="3" s="1"/>
  <c r="E109" i="3" a="1"/>
  <c r="E109" i="3" s="1"/>
  <c r="E116" i="3" a="1"/>
  <c r="E116" i="3" s="1"/>
  <c r="D116" i="3" a="1"/>
  <c r="D116" i="3" s="1"/>
  <c r="C116" i="3" a="1"/>
  <c r="C116" i="3" s="1"/>
  <c r="AY116" i="3" s="1"/>
  <c r="E101" i="3" a="1"/>
  <c r="E101" i="3" s="1"/>
  <c r="D101" i="3" a="1"/>
  <c r="D101" i="3" s="1"/>
  <c r="C101" i="3" a="1"/>
  <c r="C101" i="3" s="1"/>
  <c r="AY101" i="3" s="1"/>
  <c r="C107" i="3" a="1"/>
  <c r="C107" i="3" s="1"/>
  <c r="AY107" i="3" s="1"/>
  <c r="D107" i="3" a="1"/>
  <c r="D107" i="3" s="1"/>
  <c r="E115" i="3" a="1"/>
  <c r="E115" i="3" s="1"/>
  <c r="D115" i="3" a="1"/>
  <c r="D115" i="3" s="1"/>
  <c r="C115" i="3" a="1"/>
  <c r="C115" i="3" s="1"/>
  <c r="AY115" i="3" s="1"/>
  <c r="D99" i="3" a="1"/>
  <c r="D99" i="3" s="1"/>
  <c r="C99" i="3" a="1"/>
  <c r="C99" i="3" s="1"/>
  <c r="AY99" i="3" s="1"/>
  <c r="E104" i="3" a="1"/>
  <c r="E104" i="3" s="1"/>
  <c r="D104" i="3" a="1"/>
  <c r="D104" i="3" s="1"/>
  <c r="C104" i="3" a="1"/>
  <c r="C104" i="3" s="1"/>
  <c r="AY104" i="3" s="1"/>
  <c r="C100" i="3" a="1"/>
  <c r="C100" i="3" s="1"/>
  <c r="AY100" i="3" s="1"/>
  <c r="E119" i="3" a="1"/>
  <c r="E119" i="3" s="1"/>
  <c r="E126" i="3" a="1"/>
  <c r="E126" i="3" s="1"/>
  <c r="D126" i="3" a="1"/>
  <c r="D126" i="3" s="1"/>
  <c r="C126" i="3" a="1"/>
  <c r="C126" i="3" s="1"/>
  <c r="AY126" i="3" s="1"/>
  <c r="E131" i="3" a="1"/>
  <c r="E131" i="3" s="1"/>
  <c r="D131" i="3" a="1"/>
  <c r="D131" i="3" s="1"/>
  <c r="C131" i="3" a="1"/>
  <c r="C131" i="3" s="1"/>
  <c r="AY131" i="3" s="1"/>
  <c r="E125" i="3" a="1"/>
  <c r="E125" i="3" s="1"/>
  <c r="D125" i="3" a="1"/>
  <c r="D125" i="3" s="1"/>
  <c r="C125" i="3" a="1"/>
  <c r="C125" i="3" s="1"/>
  <c r="AY125" i="3" s="1"/>
  <c r="C114" i="3" a="1"/>
  <c r="C114" i="3" s="1"/>
  <c r="AY114" i="3" s="1"/>
  <c r="D119" i="3" a="1"/>
  <c r="D119" i="3" s="1"/>
  <c r="D124" i="3" a="1"/>
  <c r="D124" i="3" s="1"/>
  <c r="C124" i="3" a="1"/>
  <c r="C124" i="3" s="1"/>
  <c r="AY124" i="3" s="1"/>
  <c r="D114" i="3" a="1"/>
  <c r="D114" i="3" s="1"/>
  <c r="D123" i="3" a="1"/>
  <c r="D123" i="3" s="1"/>
  <c r="C123" i="3" a="1"/>
  <c r="C123" i="3" s="1"/>
  <c r="AY123" i="3" s="1"/>
  <c r="E124" i="3" a="1"/>
  <c r="E124" i="3" s="1"/>
  <c r="C121" i="3" a="1"/>
  <c r="C121" i="3" s="1"/>
  <c r="AY121" i="3" s="1"/>
  <c r="C122" i="3" a="1"/>
  <c r="C122" i="3" s="1"/>
  <c r="AY122" i="3" s="1"/>
  <c r="E122" i="3" a="1"/>
  <c r="E122" i="3" s="1"/>
  <c r="E114" i="3" a="1"/>
  <c r="E114" i="3" s="1"/>
  <c r="E136" i="3" a="1"/>
  <c r="E136" i="3" s="1"/>
  <c r="D136" i="3" a="1"/>
  <c r="D136" i="3" s="1"/>
  <c r="C137" i="3" a="1"/>
  <c r="C137" i="3" s="1"/>
  <c r="AY137" i="3" s="1"/>
  <c r="E129" i="3" a="1"/>
  <c r="E129" i="3" s="1"/>
  <c r="D129" i="3" a="1"/>
  <c r="D129" i="3" s="1"/>
  <c r="C129" i="3" a="1"/>
  <c r="C129" i="3" s="1"/>
  <c r="AY129" i="3" s="1"/>
  <c r="E135" i="3" a="1"/>
  <c r="E135" i="3" s="1"/>
  <c r="C135" i="3" a="1"/>
  <c r="C135" i="3" s="1"/>
  <c r="AY135" i="3" s="1"/>
  <c r="E139" i="3" a="1"/>
  <c r="E139" i="3" s="1"/>
  <c r="D139" i="3" a="1"/>
  <c r="D139" i="3" s="1"/>
  <c r="C139" i="3" a="1"/>
  <c r="C139" i="3" s="1"/>
  <c r="AY139" i="3" s="1"/>
  <c r="D128" i="3" a="1"/>
  <c r="D128" i="3" s="1"/>
  <c r="C128" i="3" a="1"/>
  <c r="C128" i="3" s="1"/>
  <c r="AY128" i="3" s="1"/>
  <c r="D135" i="3" a="1"/>
  <c r="D135" i="3" s="1"/>
  <c r="E128" i="3" a="1"/>
  <c r="E128" i="3" s="1"/>
  <c r="E141" i="3" a="1"/>
  <c r="E141" i="3" s="1"/>
  <c r="D141" i="3" a="1"/>
  <c r="D141" i="3" s="1"/>
  <c r="C141" i="3" a="1"/>
  <c r="C141" i="3" s="1"/>
  <c r="AY141" i="3" s="1"/>
  <c r="E133" i="3" a="1"/>
  <c r="E133" i="3" s="1"/>
  <c r="D133" i="3" a="1"/>
  <c r="D133" i="3" s="1"/>
  <c r="C133" i="3" a="1"/>
  <c r="C133" i="3" s="1"/>
  <c r="AY133" i="3" s="1"/>
  <c r="E132" i="3" a="1"/>
  <c r="E132" i="3" s="1"/>
  <c r="D132" i="3" a="1"/>
  <c r="D132" i="3" s="1"/>
  <c r="C132" i="3" a="1"/>
  <c r="C132" i="3" s="1"/>
  <c r="AY132" i="3" s="1"/>
  <c r="E138" i="3" a="1"/>
  <c r="E138" i="3" s="1"/>
  <c r="C138" i="3" a="1"/>
  <c r="C138" i="3" s="1"/>
  <c r="AY138" i="3" s="1"/>
  <c r="D138" i="3" a="1"/>
  <c r="D138" i="3" s="1"/>
  <c r="D140" i="3" a="1"/>
  <c r="D140" i="3" s="1"/>
  <c r="C145" i="3" a="1"/>
  <c r="C145" i="3" s="1"/>
  <c r="AY145" i="3" s="1"/>
  <c r="E145" i="3" a="1"/>
  <c r="E145" i="3" s="1"/>
  <c r="D146" i="3" a="1"/>
  <c r="D146" i="3" s="1"/>
  <c r="C146" i="3" a="1"/>
  <c r="C146" i="3" s="1"/>
  <c r="AY146" i="3" s="1"/>
  <c r="D147" i="3" a="1"/>
  <c r="D147" i="3" s="1"/>
  <c r="C147" i="3" a="1"/>
  <c r="C147" i="3" s="1"/>
  <c r="AY147" i="3" s="1"/>
  <c r="E155" i="3" a="1"/>
  <c r="E155" i="3" s="1"/>
  <c r="D155" i="3" a="1"/>
  <c r="D155" i="3" s="1"/>
  <c r="C144" i="3" a="1"/>
  <c r="C144" i="3" s="1"/>
  <c r="AY144" i="3" s="1"/>
  <c r="C130" i="3" a="1"/>
  <c r="C130" i="3" s="1"/>
  <c r="AY130" i="3" s="1"/>
  <c r="E143" i="3" a="1"/>
  <c r="E143" i="3" s="1"/>
  <c r="D143" i="3" a="1"/>
  <c r="D143" i="3" s="1"/>
  <c r="E167" i="3" a="1"/>
  <c r="E167" i="3" s="1"/>
  <c r="D167" i="3" a="1"/>
  <c r="D167" i="3" s="1"/>
  <c r="C167" i="3" a="1"/>
  <c r="C167" i="3" s="1"/>
  <c r="AY167" i="3" s="1"/>
  <c r="D144" i="3" a="1"/>
  <c r="D144" i="3" s="1"/>
  <c r="D130" i="3" a="1"/>
  <c r="D130" i="3" s="1"/>
  <c r="E142" i="3" a="1"/>
  <c r="E142" i="3" s="1"/>
  <c r="C142" i="3" a="1"/>
  <c r="C142" i="3" s="1"/>
  <c r="AY142" i="3" s="1"/>
  <c r="C158" i="3" a="1"/>
  <c r="C158" i="3" s="1"/>
  <c r="AY158" i="3" s="1"/>
  <c r="E158" i="3" a="1"/>
  <c r="E158" i="3" s="1"/>
  <c r="D158" i="3" a="1"/>
  <c r="D158" i="3" s="1"/>
  <c r="E130" i="3" a="1"/>
  <c r="E130" i="3" s="1"/>
  <c r="D142" i="3" a="1"/>
  <c r="D142" i="3" s="1"/>
  <c r="E156" i="3" a="1"/>
  <c r="E156" i="3" s="1"/>
  <c r="D156" i="3" a="1"/>
  <c r="D156" i="3" s="1"/>
  <c r="C156" i="3" a="1"/>
  <c r="C156" i="3" s="1"/>
  <c r="AY156" i="3" s="1"/>
  <c r="E176" i="3" a="1"/>
  <c r="E176" i="3" s="1"/>
  <c r="D176" i="3" a="1"/>
  <c r="D176" i="3" s="1"/>
  <c r="C176" i="3" a="1"/>
  <c r="C176" i="3" s="1"/>
  <c r="AY176" i="3" s="1"/>
  <c r="E153" i="3" a="1"/>
  <c r="E153" i="3" s="1"/>
  <c r="D153" i="3" a="1"/>
  <c r="D153" i="3" s="1"/>
  <c r="C153" i="3" a="1"/>
  <c r="C153" i="3" s="1"/>
  <c r="AY153" i="3" s="1"/>
  <c r="C148" i="3" a="1"/>
  <c r="C148" i="3" s="1"/>
  <c r="AY148" i="3" s="1"/>
  <c r="E150" i="3" a="1"/>
  <c r="E150" i="3" s="1"/>
  <c r="D150" i="3" a="1"/>
  <c r="D150" i="3" s="1"/>
  <c r="C150" i="3" a="1"/>
  <c r="C150" i="3" s="1"/>
  <c r="AY150" i="3" s="1"/>
  <c r="D148" i="3" a="1"/>
  <c r="D148" i="3" s="1"/>
  <c r="E160" i="3" a="1"/>
  <c r="E160" i="3" s="1"/>
  <c r="C160" i="3" a="1"/>
  <c r="C160" i="3" s="1"/>
  <c r="AY160" i="3" s="1"/>
  <c r="D160" i="3" a="1"/>
  <c r="D160" i="3" s="1"/>
  <c r="E154" i="3" a="1"/>
  <c r="E154" i="3" s="1"/>
  <c r="D154" i="3" a="1"/>
  <c r="D154" i="3" s="1"/>
  <c r="C154" i="3" a="1"/>
  <c r="C154" i="3" s="1"/>
  <c r="AY154" i="3" s="1"/>
  <c r="E148" i="3" a="1"/>
  <c r="E148" i="3" s="1"/>
  <c r="E151" i="3" a="1"/>
  <c r="E151" i="3" s="1"/>
  <c r="D151" i="3" a="1"/>
  <c r="D151" i="3" s="1"/>
  <c r="C151" i="3" a="1"/>
  <c r="C151" i="3" s="1"/>
  <c r="AY151" i="3" s="1"/>
  <c r="E161" i="3" a="1"/>
  <c r="E161" i="3" s="1"/>
  <c r="D161" i="3" a="1"/>
  <c r="D161" i="3" s="1"/>
  <c r="C164" i="3" a="1"/>
  <c r="C164" i="3" s="1"/>
  <c r="AY164" i="3" s="1"/>
  <c r="E164" i="3" a="1"/>
  <c r="E164" i="3" s="1"/>
  <c r="E159" i="3" a="1"/>
  <c r="E159" i="3" s="1"/>
  <c r="D159" i="3" a="1"/>
  <c r="D159" i="3" s="1"/>
  <c r="C152" i="3" a="1"/>
  <c r="C152" i="3" s="1"/>
  <c r="AY152" i="3" s="1"/>
  <c r="C159" i="3" a="1"/>
  <c r="C159" i="3" s="1"/>
  <c r="AY159" i="3" s="1"/>
  <c r="E162" i="3" a="1"/>
  <c r="E162" i="3" s="1"/>
  <c r="D162" i="3" a="1"/>
  <c r="D162" i="3" s="1"/>
  <c r="D165" i="3" a="1"/>
  <c r="D165" i="3" s="1"/>
  <c r="C165" i="3" a="1"/>
  <c r="C165" i="3" s="1"/>
  <c r="AY165" i="3" s="1"/>
  <c r="D152" i="3" a="1"/>
  <c r="D152" i="3" s="1"/>
  <c r="E165" i="3" a="1"/>
  <c r="E165" i="3" s="1"/>
  <c r="E168" i="3" a="1"/>
  <c r="E168" i="3" s="1"/>
  <c r="D168" i="3" a="1"/>
  <c r="D168" i="3" s="1"/>
  <c r="C168" i="3" a="1"/>
  <c r="C168" i="3" s="1"/>
  <c r="AY168" i="3" s="1"/>
  <c r="E152" i="3" a="1"/>
  <c r="E152" i="3" s="1"/>
  <c r="C163" i="3" a="1"/>
  <c r="C163" i="3" s="1"/>
  <c r="AY163" i="3" s="1"/>
  <c r="E163" i="3" a="1"/>
  <c r="E163" i="3" s="1"/>
  <c r="D166" i="3" a="1"/>
  <c r="D166" i="3" s="1"/>
  <c r="C166" i="3" a="1"/>
  <c r="C166" i="3" s="1"/>
  <c r="AY166" i="3" s="1"/>
  <c r="E175" i="3" a="1"/>
  <c r="E175" i="3" s="1"/>
  <c r="D175" i="3" a="1"/>
  <c r="D175" i="3" s="1"/>
  <c r="C169" i="3" a="1"/>
  <c r="C169" i="3" s="1"/>
  <c r="AY169" i="3" s="1"/>
  <c r="E174" i="3" a="1"/>
  <c r="E174" i="3" s="1"/>
  <c r="D174" i="3" a="1"/>
  <c r="D174" i="3" s="1"/>
  <c r="C174" i="3" a="1"/>
  <c r="C174" i="3" s="1"/>
  <c r="AY174" i="3" s="1"/>
  <c r="D180" i="3" a="1"/>
  <c r="D180" i="3" s="1"/>
  <c r="C180" i="3" a="1"/>
  <c r="C180" i="3" s="1"/>
  <c r="AY180" i="3" s="1"/>
  <c r="E180" i="3" a="1"/>
  <c r="E180" i="3" s="1"/>
  <c r="D169" i="3" a="1"/>
  <c r="D169" i="3" s="1"/>
  <c r="C183" i="3" a="1"/>
  <c r="C183" i="3" s="1"/>
  <c r="AY183" i="3" s="1"/>
  <c r="D183" i="3" a="1"/>
  <c r="D183" i="3" s="1"/>
  <c r="E173" i="3" a="1"/>
  <c r="E173" i="3" s="1"/>
  <c r="D173" i="3" a="1"/>
  <c r="D173" i="3" s="1"/>
  <c r="C173" i="3" a="1"/>
  <c r="C173" i="3" s="1"/>
  <c r="AY173" i="3" s="1"/>
  <c r="E169" i="3" a="1"/>
  <c r="E169" i="3" s="1"/>
  <c r="D170" i="3" a="1"/>
  <c r="D170" i="3" s="1"/>
  <c r="E183" i="3" a="1"/>
  <c r="E183" i="3" s="1"/>
  <c r="E170" i="3" a="1"/>
  <c r="E170" i="3" s="1"/>
  <c r="E171" i="3" a="1"/>
  <c r="E171" i="3" s="1"/>
  <c r="D171" i="3" a="1"/>
  <c r="D171" i="3" s="1"/>
  <c r="C171" i="3" a="1"/>
  <c r="C171" i="3" s="1"/>
  <c r="AY171" i="3" s="1"/>
  <c r="E177" i="3" a="1"/>
  <c r="E177" i="3" s="1"/>
  <c r="E187" i="3" a="1"/>
  <c r="E187" i="3" s="1"/>
  <c r="D187" i="3" a="1"/>
  <c r="D187" i="3" s="1"/>
  <c r="C187" i="3" a="1"/>
  <c r="C187" i="3" s="1"/>
  <c r="AY187" i="3" s="1"/>
  <c r="D185" i="3" a="1"/>
  <c r="D185" i="3" s="1"/>
  <c r="C185" i="3" a="1"/>
  <c r="C185" i="3" s="1"/>
  <c r="AY185" i="3" s="1"/>
  <c r="D186" i="3" a="1"/>
  <c r="D186" i="3" s="1"/>
  <c r="C186" i="3" a="1"/>
  <c r="C186" i="3" s="1"/>
  <c r="AY186" i="3" s="1"/>
  <c r="C184" i="3" a="1"/>
  <c r="C184" i="3" s="1"/>
  <c r="AY184" i="3" s="1"/>
  <c r="E184" i="3" a="1"/>
  <c r="E184" i="3" s="1"/>
  <c r="C172" i="3" a="1"/>
  <c r="C172" i="3" s="1"/>
  <c r="AY172" i="3" s="1"/>
  <c r="C179" i="3" a="1"/>
  <c r="C179" i="3" s="1"/>
  <c r="AY179" i="3" s="1"/>
  <c r="D184" i="3" a="1"/>
  <c r="D184" i="3" s="1"/>
  <c r="E185" i="3" a="1"/>
  <c r="E185" i="3" s="1"/>
  <c r="D179" i="3" a="1"/>
  <c r="D179" i="3" s="1"/>
  <c r="D172" i="3" a="1"/>
  <c r="D172" i="3" s="1"/>
  <c r="C178" i="3" a="1"/>
  <c r="C178" i="3" s="1"/>
  <c r="AY178" i="3" s="1"/>
  <c r="E179" i="3" a="1"/>
  <c r="E179" i="3" s="1"/>
  <c r="E172" i="3" a="1"/>
  <c r="E172" i="3" s="1"/>
  <c r="D178" i="3" a="1"/>
  <c r="D178" i="3" s="1"/>
  <c r="C181" i="3" a="1"/>
  <c r="C181" i="3" s="1"/>
  <c r="AY181" i="3" s="1"/>
  <c r="E182" i="3" a="1"/>
  <c r="E182" i="3" s="1"/>
  <c r="D182" i="3" a="1"/>
  <c r="D182" i="3" s="1"/>
  <c r="E189" i="3" a="1"/>
  <c r="E189" i="3" s="1"/>
  <c r="D189" i="3" a="1"/>
  <c r="D189" i="3" s="1"/>
  <c r="C189" i="3" a="1"/>
  <c r="C189" i="3" s="1"/>
  <c r="AY189" i="3" s="1"/>
  <c r="C188" i="3" a="1"/>
  <c r="C188" i="3" s="1"/>
  <c r="AY188" i="3" s="1"/>
  <c r="D188" i="3" a="1"/>
  <c r="D188" i="3" s="1"/>
  <c r="E188" i="3" a="1"/>
  <c r="E188" i="3" s="1"/>
  <c r="G75" i="4"/>
  <c r="G87" i="4"/>
  <c r="G99" i="4"/>
  <c r="G111" i="4"/>
  <c r="G123" i="4"/>
  <c r="G135" i="4"/>
  <c r="G147" i="4"/>
  <c r="G159" i="4"/>
  <c r="G171" i="4"/>
  <c r="G183" i="4"/>
  <c r="G195" i="4"/>
  <c r="G77" i="4"/>
  <c r="G89" i="4"/>
  <c r="G101" i="4"/>
  <c r="G113" i="4"/>
  <c r="G125" i="4"/>
  <c r="G137" i="4"/>
  <c r="G149" i="4"/>
  <c r="G161" i="4"/>
  <c r="G173" i="4"/>
  <c r="G185" i="4"/>
  <c r="G197" i="4"/>
  <c r="G79" i="4"/>
  <c r="G91" i="4"/>
  <c r="G103" i="4"/>
  <c r="G115" i="4"/>
  <c r="G127" i="4"/>
  <c r="G139" i="4"/>
  <c r="G151" i="4"/>
  <c r="G163" i="4"/>
  <c r="G175" i="4"/>
  <c r="G187" i="4"/>
  <c r="G199" i="4"/>
  <c r="G80" i="4"/>
  <c r="G92" i="4"/>
  <c r="G104" i="4"/>
  <c r="G116" i="4"/>
  <c r="G128" i="4"/>
  <c r="G140" i="4"/>
  <c r="G152" i="4"/>
  <c r="G164" i="4"/>
  <c r="G176" i="4"/>
  <c r="G188" i="4"/>
  <c r="G200" i="4"/>
  <c r="G81" i="4"/>
  <c r="AE25" i="3" l="1" a="1"/>
  <c r="AE25" i="3" s="1"/>
  <c r="AE8" i="3" a="1"/>
  <c r="AE8" i="3" s="1"/>
  <c r="AE5" i="3" a="1"/>
  <c r="AE5" i="3" s="1"/>
  <c r="AE10" i="3" a="1"/>
  <c r="AE10" i="3" s="1"/>
  <c r="AE12" i="3" a="1"/>
  <c r="AE12" i="3" s="1"/>
  <c r="AE6" i="3" a="1"/>
  <c r="AE6" i="3" s="1"/>
  <c r="AE19" i="3" a="1"/>
  <c r="AE19" i="3" s="1"/>
  <c r="AE20" i="3" a="1"/>
  <c r="AE20" i="3" s="1"/>
  <c r="AE4" i="3" a="1"/>
  <c r="AE4" i="3" s="1"/>
  <c r="AE21" i="3" a="1"/>
  <c r="AE21" i="3" s="1"/>
  <c r="AE14" i="3" a="1"/>
  <c r="AE14" i="3" s="1"/>
  <c r="AE18" i="3" a="1"/>
  <c r="AE18" i="3" s="1"/>
  <c r="AE26" i="3" a="1"/>
  <c r="AE26" i="3" s="1"/>
  <c r="AE23" i="3" a="1"/>
  <c r="AE23" i="3" s="1"/>
  <c r="AE16" i="3" a="1"/>
  <c r="AE16" i="3" s="1"/>
  <c r="AE7" i="3" a="1"/>
  <c r="AE7" i="3" s="1"/>
  <c r="AE22" i="3" a="1"/>
  <c r="AE22" i="3" s="1"/>
  <c r="AE11" i="3" a="1"/>
  <c r="AE11" i="3" s="1"/>
  <c r="AE9" i="3" a="1"/>
  <c r="AE9" i="3" s="1"/>
  <c r="AE24" i="3" a="1"/>
  <c r="AE24" i="3" s="1"/>
  <c r="AE17" i="3" a="1"/>
  <c r="AE17" i="3" s="1"/>
  <c r="AE13" i="3" a="1"/>
  <c r="AE13" i="3" s="1"/>
  <c r="AG12" i="3"/>
  <c r="AI10" i="3"/>
  <c r="AK8" i="3"/>
  <c r="AI17" i="3"/>
  <c r="AI8" i="3"/>
  <c r="AI12" i="3"/>
  <c r="AG9" i="3"/>
  <c r="AK14" i="3"/>
  <c r="AG10" i="3"/>
  <c r="AG8" i="3"/>
  <c r="AK15" i="3"/>
  <c r="AI14" i="3"/>
  <c r="AK19" i="3"/>
  <c r="AF12" i="3"/>
  <c r="AG17" i="3"/>
  <c r="AK10" i="3"/>
  <c r="AG15" i="3"/>
  <c r="AG14" i="3"/>
  <c r="AI5" i="3"/>
  <c r="AG26" i="3"/>
  <c r="AK6" i="3"/>
  <c r="AK11" i="3"/>
  <c r="AK20" i="3"/>
  <c r="AH7" i="3"/>
  <c r="AJ8" i="3"/>
  <c r="AJ22" i="3"/>
  <c r="AJ9" i="3"/>
  <c r="AJ11" i="3"/>
  <c r="AH12" i="3"/>
  <c r="AF24" i="3"/>
  <c r="AF13" i="3"/>
  <c r="AH13" i="3"/>
  <c r="AH18" i="3"/>
  <c r="AH10" i="3"/>
  <c r="AJ23" i="3"/>
  <c r="AJ18" i="3"/>
  <c r="AJ12" i="3"/>
  <c r="AG6" i="3"/>
  <c r="AJ7" i="3"/>
  <c r="AJ15" i="3"/>
  <c r="AH15" i="3"/>
  <c r="AF18" i="3"/>
  <c r="AF7" i="3"/>
  <c r="AJ5" i="3"/>
  <c r="AF8" i="3"/>
  <c r="AF20" i="3"/>
  <c r="AF23" i="3"/>
  <c r="AJ14" i="3"/>
  <c r="AF4" i="3"/>
  <c r="AH9" i="3"/>
  <c r="AJ10" i="3"/>
  <c r="AH8" i="3"/>
  <c r="AH20" i="3"/>
  <c r="AH14" i="3"/>
  <c r="AH24" i="3"/>
  <c r="AH26" i="3"/>
  <c r="AF11" i="3"/>
  <c r="AJ24" i="3"/>
  <c r="AH23" i="3"/>
  <c r="AH4" i="3"/>
  <c r="AJ19" i="3"/>
  <c r="AF14" i="3"/>
  <c r="AH21" i="3"/>
  <c r="AF5" i="3"/>
  <c r="AJ21" i="3"/>
  <c r="AH25" i="3"/>
  <c r="AF10" i="3"/>
  <c r="AJ25" i="3"/>
  <c r="AH22" i="3"/>
  <c r="AJ17" i="3"/>
  <c r="AJ13" i="3"/>
  <c r="O23" i="3" a="1"/>
  <c r="O23" i="3" s="1"/>
  <c r="AF6" i="3"/>
  <c r="AI6" i="3"/>
  <c r="AJ6" i="3"/>
  <c r="AL12" i="3"/>
  <c r="AH6" i="3"/>
  <c r="AF9" i="3"/>
  <c r="Z19" i="3" a="1"/>
  <c r="Z19" i="3" s="1"/>
  <c r="Y19" i="3" s="1"/>
  <c r="S18" i="3" a="1"/>
  <c r="S18" i="3" s="1"/>
  <c r="O11" i="3" a="1"/>
  <c r="O11" i="3" s="1"/>
  <c r="N11" i="3" s="1"/>
  <c r="X22" i="3" a="1"/>
  <c r="X22" i="3" s="1"/>
  <c r="W22" i="3" s="1"/>
  <c r="S8" i="3" a="1"/>
  <c r="S8" i="3" s="1"/>
  <c r="G25" i="3" a="1"/>
  <c r="G25" i="3" s="1"/>
  <c r="F25" i="3" s="1"/>
  <c r="Z24" i="3" a="1"/>
  <c r="Z24" i="3" s="1"/>
  <c r="Y24" i="3" s="1"/>
  <c r="Q10" i="3" a="1"/>
  <c r="Q10" i="3" s="1"/>
  <c r="P10" i="3" s="1"/>
  <c r="G13" i="3" a="1"/>
  <c r="G13" i="3" s="1"/>
  <c r="F13" i="3" s="1"/>
  <c r="S9" i="3" a="1"/>
  <c r="S9" i="3" s="1"/>
  <c r="G7" i="3" a="1"/>
  <c r="G7" i="3" s="1"/>
  <c r="F7" i="3" s="1"/>
  <c r="Z11" i="3" a="1"/>
  <c r="Z11" i="3" s="1"/>
  <c r="Y11" i="3" s="1"/>
  <c r="Z16" i="3" a="1"/>
  <c r="Z16" i="3" s="1"/>
  <c r="Y16" i="3" s="1"/>
  <c r="X25" i="3" a="1"/>
  <c r="X25" i="3" s="1"/>
  <c r="W25" i="3" s="1"/>
  <c r="AL20" i="3"/>
  <c r="AW20" i="3" s="1"/>
  <c r="I13" i="3" a="1"/>
  <c r="I13" i="3" s="1"/>
  <c r="H13" i="3" s="1"/>
  <c r="G19" i="3" a="1"/>
  <c r="G19" i="3" s="1"/>
  <c r="I8" i="3" a="1"/>
  <c r="I8" i="3" s="1"/>
  <c r="H8" i="3" s="1"/>
  <c r="I11" i="3" a="1"/>
  <c r="I11" i="3" s="1"/>
  <c r="H11" i="3" s="1"/>
  <c r="Z20" i="3" a="1"/>
  <c r="Z20" i="3" s="1"/>
  <c r="Y20" i="3" s="1"/>
  <c r="S26" i="3" a="1"/>
  <c r="S26" i="3" s="1"/>
  <c r="O12" i="3" a="1"/>
  <c r="O12" i="3" s="1"/>
  <c r="N12" i="3" s="1"/>
  <c r="I7" i="3" a="1"/>
  <c r="I7" i="3" s="1"/>
  <c r="H7" i="3" s="1"/>
  <c r="AK22" i="3"/>
  <c r="Q7" i="3" a="1"/>
  <c r="Q7" i="3" s="1"/>
  <c r="P7" i="3" s="1"/>
  <c r="O24" i="3" a="1"/>
  <c r="O24" i="3" s="1"/>
  <c r="N24" i="3" s="1"/>
  <c r="O16" i="3" a="1"/>
  <c r="O16" i="3" s="1"/>
  <c r="N16" i="3" s="1"/>
  <c r="X19" i="3" a="1"/>
  <c r="X19" i="3" s="1"/>
  <c r="W19" i="3" s="1"/>
  <c r="S12" i="3" a="1"/>
  <c r="S12" i="3" s="1"/>
  <c r="X5" i="3" a="1"/>
  <c r="X5" i="3" s="1"/>
  <c r="W5" i="3" s="1"/>
  <c r="Z9" i="3" a="1"/>
  <c r="Z9" i="3" s="1"/>
  <c r="Y9" i="3" s="1"/>
  <c r="X17" i="3" a="1"/>
  <c r="X17" i="3" s="1"/>
  <c r="X14" i="3" a="1"/>
  <c r="X14" i="3" s="1"/>
  <c r="W14" i="3" s="1"/>
  <c r="Q15" i="3" a="1"/>
  <c r="Q15" i="3" s="1"/>
  <c r="P15" i="3" s="1"/>
  <c r="Z18" i="3" a="1"/>
  <c r="Z18" i="3" s="1"/>
  <c r="Y18" i="3" s="1"/>
  <c r="AL23" i="3"/>
  <c r="AW23" i="3" s="1"/>
  <c r="AI11" i="3"/>
  <c r="Q18" i="3" a="1"/>
  <c r="Q18" i="3" s="1"/>
  <c r="P18" i="3" s="1"/>
  <c r="I25" i="3" a="1"/>
  <c r="I25" i="3" s="1"/>
  <c r="H25" i="3" s="1"/>
  <c r="Q5" i="3" a="1"/>
  <c r="Q5" i="3" s="1"/>
  <c r="P5" i="3" s="1"/>
  <c r="S17" i="3" a="1"/>
  <c r="S17" i="3" s="1"/>
  <c r="X15" i="3" a="1"/>
  <c r="X15" i="3" s="1"/>
  <c r="W15" i="3" s="1"/>
  <c r="G5" i="3" a="1"/>
  <c r="G5" i="3" s="1"/>
  <c r="F5" i="3" s="1"/>
  <c r="I9" i="3" a="1"/>
  <c r="I9" i="3" s="1"/>
  <c r="H9" i="3" s="1"/>
  <c r="S16" i="3" a="1"/>
  <c r="S16" i="3" s="1"/>
  <c r="G17" i="3" a="1"/>
  <c r="G17" i="3" s="1"/>
  <c r="F17" i="3" s="1"/>
  <c r="G14" i="3" a="1"/>
  <c r="G14" i="3" s="1"/>
  <c r="F14" i="3" s="1"/>
  <c r="Z6" i="3" a="1"/>
  <c r="Z6" i="3" s="1"/>
  <c r="Y6" i="3" s="1"/>
  <c r="S13" i="3" a="1"/>
  <c r="S13" i="3" s="1"/>
  <c r="Z7" i="3" a="1"/>
  <c r="Z7" i="3" s="1"/>
  <c r="Y7" i="3" s="1"/>
  <c r="Q12" i="3" a="1"/>
  <c r="Q12" i="3" s="1"/>
  <c r="P12" i="3" s="1"/>
  <c r="G15" i="3" a="1"/>
  <c r="G15" i="3" s="1"/>
  <c r="F15" i="3" s="1"/>
  <c r="I6" i="3" a="1"/>
  <c r="I6" i="3" s="1"/>
  <c r="H6" i="3" s="1"/>
  <c r="S23" i="3" a="1"/>
  <c r="S23" i="3" s="1"/>
  <c r="Q4" i="3" a="1"/>
  <c r="Q4" i="3" s="1"/>
  <c r="P4" i="3" s="1"/>
  <c r="Z15" i="3" a="1"/>
  <c r="Z15" i="3" s="1"/>
  <c r="Y15" i="3" s="1"/>
  <c r="Q13" i="3" a="1"/>
  <c r="Q13" i="3" s="1"/>
  <c r="P13" i="3" s="1"/>
  <c r="AL18" i="3"/>
  <c r="AW18" i="3" s="1"/>
  <c r="Z4" i="3" a="1"/>
  <c r="Z4" i="3" s="1"/>
  <c r="Y4" i="3" s="1"/>
  <c r="I15" i="3" a="1"/>
  <c r="I15" i="3" s="1"/>
  <c r="H15" i="3" s="1"/>
  <c r="X13" i="3" a="1"/>
  <c r="X13" i="3" s="1"/>
  <c r="O15" i="3" a="1"/>
  <c r="O15" i="3" s="1"/>
  <c r="X20" i="3" a="1"/>
  <c r="X20" i="3" s="1"/>
  <c r="AH11" i="3"/>
  <c r="O19" i="3" a="1"/>
  <c r="O19" i="3" s="1"/>
  <c r="N19" i="3" s="1"/>
  <c r="G20" i="3" a="1"/>
  <c r="G20" i="3" s="1"/>
  <c r="F20" i="3" s="1"/>
  <c r="S20" i="3" a="1"/>
  <c r="S20" i="3" s="1"/>
  <c r="O5" i="3" a="1"/>
  <c r="O5" i="3" s="1"/>
  <c r="N5" i="3" s="1"/>
  <c r="Q9" i="3" a="1"/>
  <c r="Q9" i="3" s="1"/>
  <c r="P9" i="3" s="1"/>
  <c r="Z17" i="3" a="1"/>
  <c r="Z17" i="3" s="1"/>
  <c r="Y17" i="3" s="1"/>
  <c r="X8" i="3" a="1"/>
  <c r="X8" i="3" s="1"/>
  <c r="I23" i="3" a="1"/>
  <c r="I23" i="3" s="1"/>
  <c r="H23" i="3" s="1"/>
  <c r="S10" i="3" a="1"/>
  <c r="S10" i="3" s="1"/>
  <c r="Q19" i="3" a="1"/>
  <c r="Q19" i="3" s="1"/>
  <c r="P19" i="3" s="1"/>
  <c r="AF15" i="3"/>
  <c r="X26" i="3" a="1"/>
  <c r="X26" i="3" s="1"/>
  <c r="O13" i="3" a="1"/>
  <c r="O13" i="3" s="1"/>
  <c r="X10" i="3" a="1"/>
  <c r="X10" i="3" s="1"/>
  <c r="O4" i="3" a="1"/>
  <c r="O4" i="3" s="1"/>
  <c r="AJ16" i="3"/>
  <c r="G4" i="3" a="1"/>
  <c r="G4" i="3" s="1"/>
  <c r="O20" i="3" a="1"/>
  <c r="O20" i="3" s="1"/>
  <c r="N20" i="3" s="1"/>
  <c r="X12" i="3" a="1"/>
  <c r="X12" i="3" s="1"/>
  <c r="W12" i="3" s="1"/>
  <c r="AB12" i="3" s="1"/>
  <c r="AC12" i="3" s="1"/>
  <c r="Z21" i="3" a="1"/>
  <c r="Z21" i="3" s="1"/>
  <c r="Y21" i="3" s="1"/>
  <c r="I21" i="3" a="1"/>
  <c r="I21" i="3" s="1"/>
  <c r="H21" i="3" s="1"/>
  <c r="S22" i="3" a="1"/>
  <c r="S22" i="3" s="1"/>
  <c r="I17" i="3" a="1"/>
  <c r="I17" i="3" s="1"/>
  <c r="H17" i="3" s="1"/>
  <c r="G8" i="3" a="1"/>
  <c r="G8" i="3" s="1"/>
  <c r="Z14" i="3" a="1"/>
  <c r="Z14" i="3" s="1"/>
  <c r="Y14" i="3" s="1"/>
  <c r="Q6" i="3" a="1"/>
  <c r="Q6" i="3" s="1"/>
  <c r="P6" i="3" s="1"/>
  <c r="O26" i="3" a="1"/>
  <c r="O26" i="3" s="1"/>
  <c r="Z26" i="3" a="1"/>
  <c r="Z26" i="3" s="1"/>
  <c r="Y26" i="3" s="1"/>
  <c r="O10" i="3" a="1"/>
  <c r="O10" i="3" s="1"/>
  <c r="G10" i="3" a="1"/>
  <c r="G10" i="3" s="1"/>
  <c r="I20" i="3" a="1"/>
  <c r="I20" i="3" s="1"/>
  <c r="H20" i="3" s="1"/>
  <c r="Q20" i="3" a="1"/>
  <c r="Q20" i="3" s="1"/>
  <c r="P20" i="3" s="1"/>
  <c r="AF17" i="3"/>
  <c r="AG16" i="3"/>
  <c r="X11" i="3" a="1"/>
  <c r="X11" i="3" s="1"/>
  <c r="W11" i="3" s="1"/>
  <c r="G12" i="3" a="1"/>
  <c r="G12" i="3" s="1"/>
  <c r="F12" i="3" s="1"/>
  <c r="G22" i="3" a="1"/>
  <c r="G22" i="3" s="1"/>
  <c r="F22" i="3" s="1"/>
  <c r="K22" i="3" s="1"/>
  <c r="X18" i="3" a="1"/>
  <c r="X18" i="3" s="1"/>
  <c r="Q22" i="3" a="1"/>
  <c r="Q22" i="3" s="1"/>
  <c r="P22" i="3" s="1"/>
  <c r="S5" i="3" a="1"/>
  <c r="S5" i="3" s="1"/>
  <c r="X9" i="3" a="1"/>
  <c r="X9" i="3" s="1"/>
  <c r="W9" i="3" s="1"/>
  <c r="I14" i="3" a="1"/>
  <c r="I14" i="3" s="1"/>
  <c r="H14" i="3" s="1"/>
  <c r="X23" i="3" a="1"/>
  <c r="X23" i="3" s="1"/>
  <c r="S4" i="3" a="1"/>
  <c r="S4" i="3" s="1"/>
  <c r="Q16" i="3" a="1"/>
  <c r="Q16" i="3" s="1"/>
  <c r="P16" i="3" s="1"/>
  <c r="AI15" i="3"/>
  <c r="Q26" i="3" a="1"/>
  <c r="Q26" i="3" s="1"/>
  <c r="P26" i="3" s="1"/>
  <c r="G26" i="3" a="1"/>
  <c r="G26" i="3" s="1"/>
  <c r="AF26" i="3"/>
  <c r="S21" i="3" a="1"/>
  <c r="S21" i="3" s="1"/>
  <c r="Q21" i="3" a="1"/>
  <c r="Q21" i="3" s="1"/>
  <c r="P21" i="3" s="1"/>
  <c r="S7" i="3" a="1"/>
  <c r="S7" i="3" s="1"/>
  <c r="AH17" i="3"/>
  <c r="G11" i="3" a="1"/>
  <c r="G11" i="3" s="1"/>
  <c r="F11" i="3" s="1"/>
  <c r="O21" i="3" a="1"/>
  <c r="O21" i="3" s="1"/>
  <c r="N21" i="3" s="1"/>
  <c r="X16" i="3" a="1"/>
  <c r="X16" i="3" s="1"/>
  <c r="W16" i="3" s="1"/>
  <c r="X21" i="3" a="1"/>
  <c r="X21" i="3" s="1"/>
  <c r="W21" i="3" s="1"/>
  <c r="G18" i="3" a="1"/>
  <c r="G18" i="3" s="1"/>
  <c r="F18" i="3" s="1"/>
  <c r="Z22" i="3" a="1"/>
  <c r="Z22" i="3" s="1"/>
  <c r="Y22" i="3" s="1"/>
  <c r="G9" i="3" a="1"/>
  <c r="G9" i="3" s="1"/>
  <c r="F9" i="3" s="1"/>
  <c r="S25" i="3" a="1"/>
  <c r="S25" i="3" s="1"/>
  <c r="O8" i="3" a="1"/>
  <c r="O8" i="3" s="1"/>
  <c r="N8" i="3" s="1"/>
  <c r="S14" i="3" a="1"/>
  <c r="S14" i="3" s="1"/>
  <c r="Z23" i="3" a="1"/>
  <c r="Z23" i="3" s="1"/>
  <c r="Y23" i="3" s="1"/>
  <c r="G23" i="3" a="1"/>
  <c r="G23" i="3" s="1"/>
  <c r="F23" i="3" s="1"/>
  <c r="I10" i="3" a="1"/>
  <c r="I10" i="3" s="1"/>
  <c r="H10" i="3" s="1"/>
  <c r="Q17" i="3" a="1"/>
  <c r="Q17" i="3" s="1"/>
  <c r="P17" i="3" s="1"/>
  <c r="O18" i="3" a="1"/>
  <c r="O18" i="3" s="1"/>
  <c r="I12" i="3" a="1"/>
  <c r="I12" i="3" s="1"/>
  <c r="H12" i="3" s="1"/>
  <c r="Z12" i="3" a="1"/>
  <c r="Z12" i="3" s="1"/>
  <c r="Y12" i="3" s="1"/>
  <c r="G21" i="3" a="1"/>
  <c r="G21" i="3" s="1"/>
  <c r="Q11" i="3" a="1"/>
  <c r="Q11" i="3" s="1"/>
  <c r="P11" i="3" s="1"/>
  <c r="S11" i="3" a="1"/>
  <c r="S11" i="3" s="1"/>
  <c r="Q14" i="3" a="1"/>
  <c r="Q14" i="3" s="1"/>
  <c r="P14" i="3" s="1"/>
  <c r="X6" i="3" a="1"/>
  <c r="X6" i="3" s="1"/>
  <c r="Q23" i="3" a="1"/>
  <c r="Q23" i="3" s="1"/>
  <c r="P23" i="3" s="1"/>
  <c r="I19" i="3" a="1"/>
  <c r="I19" i="3" s="1"/>
  <c r="H19" i="3" s="1"/>
  <c r="I18" i="3" a="1"/>
  <c r="I18" i="3" s="1"/>
  <c r="H18" i="3" s="1"/>
  <c r="I4" i="3" a="1"/>
  <c r="I4" i="3" s="1"/>
  <c r="H4" i="3" s="1"/>
  <c r="AH5" i="3"/>
  <c r="Z13" i="3" a="1"/>
  <c r="Z13" i="3" s="1"/>
  <c r="Y13" i="3" s="1"/>
  <c r="X24" i="3" a="1"/>
  <c r="X24" i="3" s="1"/>
  <c r="W24" i="3" s="1"/>
  <c r="I26" i="3" a="1"/>
  <c r="I26" i="3" s="1"/>
  <c r="H26" i="3" s="1"/>
  <c r="S15" i="3" a="1"/>
  <c r="S15" i="3" s="1"/>
  <c r="AI16" i="3"/>
  <c r="Z5" i="3" a="1"/>
  <c r="Z5" i="3" s="1"/>
  <c r="Y5" i="3" s="1"/>
  <c r="AH16" i="3"/>
  <c r="G24" i="3" a="1"/>
  <c r="G24" i="3" s="1"/>
  <c r="F24" i="3" s="1"/>
  <c r="AK16" i="3"/>
  <c r="S24" i="3" a="1"/>
  <c r="S24" i="3" s="1"/>
  <c r="Q25" i="3" a="1"/>
  <c r="Q25" i="3" s="1"/>
  <c r="P25" i="3" s="1"/>
  <c r="I5" i="3" a="1"/>
  <c r="I5" i="3" s="1"/>
  <c r="H5" i="3" s="1"/>
  <c r="O14" i="3" a="1"/>
  <c r="O14" i="3" s="1"/>
  <c r="N14" i="3" s="1"/>
  <c r="S6" i="3" a="1"/>
  <c r="S6" i="3" s="1"/>
  <c r="G6" i="3" a="1"/>
  <c r="G6" i="3" s="1"/>
  <c r="X4" i="3" a="1"/>
  <c r="X4" i="3" s="1"/>
  <c r="AL9" i="3"/>
  <c r="AW9" i="3" s="1"/>
  <c r="S19" i="3" a="1"/>
  <c r="S19" i="3" s="1"/>
  <c r="O25" i="3" a="1"/>
  <c r="O25" i="3" s="1"/>
  <c r="N25" i="3" s="1"/>
  <c r="I24" i="3" a="1"/>
  <c r="I24" i="3" s="1"/>
  <c r="H24" i="3" s="1"/>
  <c r="O17" i="3" a="1"/>
  <c r="O17" i="3" s="1"/>
  <c r="N17" i="3" s="1"/>
  <c r="AF16" i="3"/>
  <c r="Q24" i="3" a="1"/>
  <c r="Q24" i="3" s="1"/>
  <c r="P24" i="3" s="1"/>
  <c r="Z25" i="3" a="1"/>
  <c r="Z25" i="3" s="1"/>
  <c r="Y25" i="3" s="1"/>
  <c r="I16" i="3" a="1"/>
  <c r="I16" i="3" s="1"/>
  <c r="H16" i="3" s="1"/>
  <c r="Q8" i="3" a="1"/>
  <c r="Q8" i="3" s="1"/>
  <c r="P8" i="3" s="1"/>
  <c r="Z8" i="3" a="1"/>
  <c r="Z8" i="3" s="1"/>
  <c r="Y8" i="3" s="1"/>
  <c r="O6" i="3" a="1"/>
  <c r="O6" i="3" s="1"/>
  <c r="X7" i="3" a="1"/>
  <c r="X7" i="3" s="1"/>
  <c r="G16" i="3" a="1"/>
  <c r="G16" i="3" s="1"/>
  <c r="F16" i="3" s="1"/>
  <c r="O7" i="3" a="1"/>
  <c r="O7" i="3" s="1"/>
  <c r="AL15" i="3"/>
  <c r="AW15" i="3" s="1"/>
  <c r="Z10" i="3" a="1"/>
  <c r="Z10" i="3" s="1"/>
  <c r="Y10" i="3" s="1"/>
  <c r="I22" i="3" a="1"/>
  <c r="I22" i="3" s="1"/>
  <c r="H22" i="3" s="1"/>
  <c r="O9" i="3" a="1"/>
  <c r="O9" i="3" s="1"/>
  <c r="N9" i="3" s="1"/>
  <c r="O22" i="3" a="1"/>
  <c r="O22" i="3" s="1"/>
  <c r="N22" i="3" s="1"/>
  <c r="L12" i="3"/>
  <c r="L25" i="3"/>
  <c r="N23" i="3"/>
  <c r="L20" i="3"/>
  <c r="W18" i="3"/>
  <c r="L18" i="3"/>
  <c r="L23" i="3"/>
  <c r="W17" i="3"/>
  <c r="L15" i="3"/>
  <c r="L9" i="3"/>
  <c r="L14" i="3"/>
  <c r="G49" i="4"/>
  <c r="G62" i="4"/>
  <c r="G57" i="4"/>
  <c r="G51" i="4"/>
  <c r="E201" i="4"/>
  <c r="D200" i="4"/>
  <c r="I199" i="4"/>
  <c r="E197" i="4"/>
  <c r="I196" i="4"/>
  <c r="D194" i="4"/>
  <c r="B192" i="4"/>
  <c r="D191" i="4"/>
  <c r="D189" i="4"/>
  <c r="D188" i="4"/>
  <c r="I187" i="4"/>
  <c r="E185" i="4"/>
  <c r="I184" i="4"/>
  <c r="B182" i="4"/>
  <c r="I181" i="4"/>
  <c r="A179" i="4"/>
  <c r="D176" i="4"/>
  <c r="E173" i="4"/>
  <c r="F169" i="4"/>
  <c r="I168" i="4"/>
  <c r="D164" i="4"/>
  <c r="I163" i="4"/>
  <c r="E161" i="4"/>
  <c r="E156" i="4"/>
  <c r="E153" i="4"/>
  <c r="D152" i="4"/>
  <c r="I151" i="4"/>
  <c r="E149" i="4"/>
  <c r="I148" i="4"/>
  <c r="D146" i="4"/>
  <c r="B144" i="4"/>
  <c r="D143" i="4"/>
  <c r="D141" i="4"/>
  <c r="D140" i="4"/>
  <c r="I139" i="4"/>
  <c r="E137" i="4"/>
  <c r="I136" i="4"/>
  <c r="B134" i="4"/>
  <c r="I133" i="4"/>
  <c r="B131" i="4"/>
  <c r="A129" i="4"/>
  <c r="D128" i="4"/>
  <c r="E125" i="4"/>
  <c r="I121" i="4"/>
  <c r="A118" i="4"/>
  <c r="J116" i="4"/>
  <c r="I115" i="4"/>
  <c r="A112" i="4"/>
  <c r="B110" i="4"/>
  <c r="B108" i="4"/>
  <c r="J107" i="4"/>
  <c r="D106" i="4"/>
  <c r="B104" i="4"/>
  <c r="J103" i="4"/>
  <c r="H100" i="4"/>
  <c r="I98" i="4"/>
  <c r="H96" i="4"/>
  <c r="J94" i="4"/>
  <c r="B93" i="4"/>
  <c r="I92" i="4"/>
  <c r="J91" i="4"/>
  <c r="J88" i="4"/>
  <c r="J86" i="4"/>
  <c r="B85" i="4"/>
  <c r="J84" i="4"/>
  <c r="A83" i="4"/>
  <c r="D81" i="4"/>
  <c r="J80" i="4"/>
  <c r="B79" i="4"/>
  <c r="J76" i="4"/>
  <c r="J74" i="4"/>
  <c r="B72" i="4"/>
  <c r="B69" i="4"/>
  <c r="I68" i="4"/>
  <c r="A67" i="4"/>
  <c r="B60" i="4"/>
  <c r="A57" i="4"/>
  <c r="I56" i="4"/>
  <c r="A55" i="4"/>
  <c r="B48" i="4"/>
  <c r="A43" i="4"/>
  <c r="A42" i="4"/>
  <c r="A41" i="4"/>
  <c r="B39" i="4"/>
  <c r="A31" i="4"/>
  <c r="A30" i="4"/>
  <c r="B27" i="4"/>
  <c r="A21" i="4"/>
  <c r="AL4" i="3" l="1"/>
  <c r="AW4" i="3" s="1"/>
  <c r="AL21" i="3"/>
  <c r="AL19" i="3"/>
  <c r="AW19" i="3" s="1"/>
  <c r="J8" i="3"/>
  <c r="AO12" i="3"/>
  <c r="AW12" i="3"/>
  <c r="AW21" i="3"/>
  <c r="K24" i="3"/>
  <c r="T12" i="3"/>
  <c r="U12" i="3" s="1"/>
  <c r="R5" i="3"/>
  <c r="AL13" i="3"/>
  <c r="AW13" i="3" s="1"/>
  <c r="AL7" i="3"/>
  <c r="T24" i="3"/>
  <c r="U24" i="3" s="1"/>
  <c r="AL24" i="3"/>
  <c r="AW24" i="3" s="1"/>
  <c r="AB11" i="3"/>
  <c r="AC11" i="3" s="1"/>
  <c r="J25" i="3"/>
  <c r="AL26" i="3"/>
  <c r="AW26" i="3" s="1"/>
  <c r="AB5" i="3"/>
  <c r="AC5" i="3" s="1"/>
  <c r="K13" i="3"/>
  <c r="L13" i="3" s="1"/>
  <c r="K11" i="3"/>
  <c r="L11" i="3" s="1"/>
  <c r="R6" i="3"/>
  <c r="AL8" i="3"/>
  <c r="AW8" i="3" s="1"/>
  <c r="AA20" i="3"/>
  <c r="AL14" i="3"/>
  <c r="AW14" i="3" s="1"/>
  <c r="AL10" i="3"/>
  <c r="AB18" i="3"/>
  <c r="AC18" i="3" s="1"/>
  <c r="AB14" i="3"/>
  <c r="AC14" i="3" s="1"/>
  <c r="AL22" i="3"/>
  <c r="AW22" i="3" s="1"/>
  <c r="F8" i="3"/>
  <c r="K8" i="3" s="1"/>
  <c r="L8" i="3" s="1"/>
  <c r="R12" i="3"/>
  <c r="AA12" i="3"/>
  <c r="W20" i="3"/>
  <c r="AA11" i="3"/>
  <c r="AA19" i="3"/>
  <c r="AL25" i="3"/>
  <c r="AB22" i="3"/>
  <c r="AC22" i="3" s="1"/>
  <c r="T21" i="3"/>
  <c r="U21" i="3" s="1"/>
  <c r="AL5" i="3"/>
  <c r="AB25" i="3"/>
  <c r="AC25" i="3" s="1"/>
  <c r="R19" i="3"/>
  <c r="T19" i="3" s="1"/>
  <c r="U19" i="3" s="1"/>
  <c r="J6" i="3"/>
  <c r="J21" i="3"/>
  <c r="AA14" i="3"/>
  <c r="J5" i="3"/>
  <c r="K5" i="3" s="1"/>
  <c r="L5" i="3" s="1"/>
  <c r="K17" i="3"/>
  <c r="L17" i="3" s="1"/>
  <c r="AB19" i="3"/>
  <c r="AC19" i="3" s="1"/>
  <c r="AA15" i="3"/>
  <c r="AA6" i="3"/>
  <c r="J17" i="3"/>
  <c r="AL6" i="3"/>
  <c r="AA16" i="3"/>
  <c r="AA17" i="3"/>
  <c r="AA9" i="3"/>
  <c r="AA18" i="3"/>
  <c r="J11" i="3"/>
  <c r="AA23" i="3"/>
  <c r="J23" i="3"/>
  <c r="J20" i="3"/>
  <c r="AA21" i="3"/>
  <c r="J12" i="3"/>
  <c r="J18" i="3"/>
  <c r="J24" i="3"/>
  <c r="J16" i="3"/>
  <c r="R14" i="3"/>
  <c r="T14" i="3" s="1"/>
  <c r="AB16" i="3"/>
  <c r="AC16" i="3" s="1"/>
  <c r="F21" i="3"/>
  <c r="K21" i="3" s="1"/>
  <c r="W23" i="3"/>
  <c r="AB23" i="3" s="1"/>
  <c r="AC23" i="3" s="1"/>
  <c r="R16" i="3"/>
  <c r="J14" i="3"/>
  <c r="AA24" i="3"/>
  <c r="K16" i="3"/>
  <c r="L16" i="3" s="1"/>
  <c r="R17" i="3"/>
  <c r="T17" i="3" s="1"/>
  <c r="U17" i="3" s="1"/>
  <c r="R11" i="3"/>
  <c r="T11" i="3" s="1"/>
  <c r="U11" i="3" s="1"/>
  <c r="AL17" i="3"/>
  <c r="R8" i="3"/>
  <c r="T8" i="3" s="1"/>
  <c r="U8" i="3" s="1"/>
  <c r="F6" i="3"/>
  <c r="K6" i="3" s="1"/>
  <c r="L6" i="3" s="1"/>
  <c r="AA8" i="3"/>
  <c r="R23" i="3"/>
  <c r="T23" i="3" s="1"/>
  <c r="J9" i="3"/>
  <c r="AA22" i="3"/>
  <c r="AL16" i="3"/>
  <c r="AL11" i="3"/>
  <c r="AW11" i="3" s="1"/>
  <c r="T5" i="3"/>
  <c r="U5" i="3" s="1"/>
  <c r="AO4" i="3"/>
  <c r="AO23" i="3"/>
  <c r="AO20" i="3"/>
  <c r="R22" i="3"/>
  <c r="T22" i="3" s="1"/>
  <c r="J22" i="3"/>
  <c r="W7" i="3"/>
  <c r="AA7" i="3"/>
  <c r="AO9" i="3"/>
  <c r="N26" i="3"/>
  <c r="T26" i="3" s="1"/>
  <c r="U26" i="3" s="1"/>
  <c r="R26" i="3"/>
  <c r="F4" i="3"/>
  <c r="K4" i="3" s="1"/>
  <c r="L4" i="3" s="1"/>
  <c r="J4" i="3"/>
  <c r="AO18" i="3"/>
  <c r="AA4" i="3"/>
  <c r="W4" i="3"/>
  <c r="AB4" i="3" s="1"/>
  <c r="AC4" i="3" s="1"/>
  <c r="J26" i="3"/>
  <c r="F26" i="3"/>
  <c r="K26" i="3" s="1"/>
  <c r="L26" i="3" s="1"/>
  <c r="W6" i="3"/>
  <c r="AB6" i="3" s="1"/>
  <c r="AC6" i="3" s="1"/>
  <c r="W8" i="3"/>
  <c r="AA25" i="3"/>
  <c r="R4" i="3"/>
  <c r="N4" i="3"/>
  <c r="W10" i="3"/>
  <c r="AA10" i="3"/>
  <c r="R25" i="3"/>
  <c r="T25" i="3" s="1"/>
  <c r="T16" i="3"/>
  <c r="U16" i="3" s="1"/>
  <c r="R20" i="3"/>
  <c r="T20" i="3" s="1"/>
  <c r="AA5" i="3"/>
  <c r="R13" i="3"/>
  <c r="N13" i="3"/>
  <c r="J7" i="3"/>
  <c r="K7" i="3" s="1"/>
  <c r="R18" i="3"/>
  <c r="N18" i="3"/>
  <c r="T18" i="3" s="1"/>
  <c r="U18" i="3" s="1"/>
  <c r="AA26" i="3"/>
  <c r="W26" i="3"/>
  <c r="J13" i="3"/>
  <c r="R7" i="3"/>
  <c r="N7" i="3"/>
  <c r="R24" i="3"/>
  <c r="N6" i="3"/>
  <c r="R9" i="3"/>
  <c r="T9" i="3" s="1"/>
  <c r="AT9" i="3" s="1"/>
  <c r="F10" i="3"/>
  <c r="K10" i="3" s="1"/>
  <c r="J10" i="3"/>
  <c r="N15" i="3"/>
  <c r="R15" i="3"/>
  <c r="F19" i="3"/>
  <c r="K19" i="3" s="1"/>
  <c r="L19" i="3" s="1"/>
  <c r="J19" i="3"/>
  <c r="R21" i="3"/>
  <c r="J15" i="3"/>
  <c r="AO15" i="3"/>
  <c r="R10" i="3"/>
  <c r="N10" i="3"/>
  <c r="W13" i="3"/>
  <c r="AB13" i="3" s="1"/>
  <c r="AC13" i="3" s="1"/>
  <c r="AA13" i="3"/>
  <c r="L24" i="3"/>
  <c r="AO21" i="3"/>
  <c r="AT12" i="3"/>
  <c r="AO19" i="3"/>
  <c r="L22" i="3"/>
  <c r="AV12" i="3"/>
  <c r="G53" i="4"/>
  <c r="G50" i="4"/>
  <c r="G61" i="4"/>
  <c r="G48" i="4"/>
  <c r="G68" i="4"/>
  <c r="G65" i="4"/>
  <c r="G32" i="4"/>
  <c r="G70" i="4"/>
  <c r="D50" i="4"/>
  <c r="D45" i="4"/>
  <c r="D52" i="4"/>
  <c r="D63" i="4"/>
  <c r="D68" i="4"/>
  <c r="G66" i="4"/>
  <c r="D61" i="4"/>
  <c r="D58" i="4"/>
  <c r="D67" i="4"/>
  <c r="D49" i="4"/>
  <c r="D71" i="4"/>
  <c r="D48" i="4"/>
  <c r="D60" i="4"/>
  <c r="D51" i="4"/>
  <c r="D65" i="4"/>
  <c r="G60" i="4"/>
  <c r="D54" i="4"/>
  <c r="D55" i="4"/>
  <c r="G54" i="4"/>
  <c r="D53" i="4"/>
  <c r="G71" i="4"/>
  <c r="D47" i="4"/>
  <c r="G21" i="4"/>
  <c r="G26" i="4"/>
  <c r="B45" i="4"/>
  <c r="B42" i="4"/>
  <c r="B30" i="4"/>
  <c r="B24" i="4"/>
  <c r="B36" i="4"/>
  <c r="A53" i="4"/>
  <c r="I61" i="4"/>
  <c r="I64" i="4"/>
  <c r="H73" i="4"/>
  <c r="I76" i="4"/>
  <c r="D78" i="4"/>
  <c r="H86" i="4"/>
  <c r="B88" i="4"/>
  <c r="D90" i="4"/>
  <c r="I96" i="4"/>
  <c r="A101" i="4"/>
  <c r="H102" i="4"/>
  <c r="J109" i="4"/>
  <c r="D113" i="4"/>
  <c r="E123" i="4"/>
  <c r="F126" i="4"/>
  <c r="E135" i="4"/>
  <c r="D138" i="4"/>
  <c r="D147" i="4"/>
  <c r="C150" i="4"/>
  <c r="C159" i="4"/>
  <c r="D162" i="4"/>
  <c r="C171" i="4"/>
  <c r="D174" i="4"/>
  <c r="C183" i="4"/>
  <c r="B186" i="4"/>
  <c r="B195" i="4"/>
  <c r="A198" i="4"/>
  <c r="A36" i="4"/>
  <c r="A51" i="4"/>
  <c r="B53" i="4"/>
  <c r="I54" i="4"/>
  <c r="A65" i="4"/>
  <c r="I73" i="4"/>
  <c r="F78" i="4"/>
  <c r="I86" i="4"/>
  <c r="D88" i="4"/>
  <c r="F90" i="4"/>
  <c r="A98" i="4"/>
  <c r="B101" i="4"/>
  <c r="I102" i="4"/>
  <c r="A111" i="4"/>
  <c r="F113" i="4"/>
  <c r="J114" i="4"/>
  <c r="F123" i="4"/>
  <c r="I126" i="4"/>
  <c r="F135" i="4"/>
  <c r="E138" i="4"/>
  <c r="E147" i="4"/>
  <c r="D150" i="4"/>
  <c r="D159" i="4"/>
  <c r="E162" i="4"/>
  <c r="D171" i="4"/>
  <c r="E174" i="4"/>
  <c r="D183" i="4"/>
  <c r="C186" i="4"/>
  <c r="C195" i="4"/>
  <c r="B198" i="4"/>
  <c r="B51" i="4"/>
  <c r="A63" i="4"/>
  <c r="B65" i="4"/>
  <c r="I66" i="4"/>
  <c r="A77" i="4"/>
  <c r="H78" i="4"/>
  <c r="A89" i="4"/>
  <c r="H90" i="4"/>
  <c r="B98" i="4"/>
  <c r="D101" i="4"/>
  <c r="B111" i="4"/>
  <c r="H113" i="4"/>
  <c r="A116" i="4"/>
  <c r="I123" i="4"/>
  <c r="B128" i="4"/>
  <c r="I135" i="4"/>
  <c r="F138" i="4"/>
  <c r="F147" i="4"/>
  <c r="E150" i="4"/>
  <c r="E159" i="4"/>
  <c r="F162" i="4"/>
  <c r="E171" i="4"/>
  <c r="F174" i="4"/>
  <c r="E183" i="4"/>
  <c r="D186" i="4"/>
  <c r="D195" i="4"/>
  <c r="C198" i="4"/>
  <c r="A39" i="4"/>
  <c r="F53" i="4"/>
  <c r="B63" i="4"/>
  <c r="A75" i="4"/>
  <c r="B77" i="4"/>
  <c r="I78" i="4"/>
  <c r="A87" i="4"/>
  <c r="B89" i="4"/>
  <c r="I90" i="4"/>
  <c r="D98" i="4"/>
  <c r="F101" i="4"/>
  <c r="J102" i="4"/>
  <c r="D111" i="4"/>
  <c r="I113" i="4"/>
  <c r="B116" i="4"/>
  <c r="A125" i="4"/>
  <c r="E136" i="4"/>
  <c r="I138" i="4"/>
  <c r="I147" i="4"/>
  <c r="F150" i="4"/>
  <c r="F159" i="4"/>
  <c r="I162" i="4"/>
  <c r="F171" i="4"/>
  <c r="I174" i="4"/>
  <c r="F183" i="4"/>
  <c r="E186" i="4"/>
  <c r="E195" i="4"/>
  <c r="D198" i="4"/>
  <c r="F51" i="4"/>
  <c r="B75" i="4"/>
  <c r="D77" i="4"/>
  <c r="B87" i="4"/>
  <c r="D89" i="4"/>
  <c r="A99" i="4"/>
  <c r="H101" i="4"/>
  <c r="A103" i="4"/>
  <c r="F111" i="4"/>
  <c r="D116" i="4"/>
  <c r="B125" i="4"/>
  <c r="F136" i="4"/>
  <c r="A144" i="4"/>
  <c r="I150" i="4"/>
  <c r="I159" i="4"/>
  <c r="I171" i="4"/>
  <c r="B176" i="4"/>
  <c r="I183" i="4"/>
  <c r="F186" i="4"/>
  <c r="F195" i="4"/>
  <c r="E198" i="4"/>
  <c r="B21" i="4"/>
  <c r="I53" i="4"/>
  <c r="F67" i="4"/>
  <c r="D75" i="4"/>
  <c r="F77" i="4"/>
  <c r="J78" i="4"/>
  <c r="D87" i="4"/>
  <c r="F89" i="4"/>
  <c r="J90" i="4"/>
  <c r="B99" i="4"/>
  <c r="I101" i="4"/>
  <c r="H104" i="4"/>
  <c r="H111" i="4"/>
  <c r="J113" i="4"/>
  <c r="B121" i="4"/>
  <c r="D125" i="4"/>
  <c r="F133" i="4"/>
  <c r="A137" i="4"/>
  <c r="E151" i="4"/>
  <c r="A161" i="4"/>
  <c r="A173" i="4"/>
  <c r="E184" i="4"/>
  <c r="I186" i="4"/>
  <c r="I195" i="4"/>
  <c r="F198" i="4"/>
  <c r="I51" i="4"/>
  <c r="I55" i="4"/>
  <c r="I65" i="4"/>
  <c r="F75" i="4"/>
  <c r="H77" i="4"/>
  <c r="I79" i="4"/>
  <c r="F87" i="4"/>
  <c r="H89" i="4"/>
  <c r="B91" i="4"/>
  <c r="D99" i="4"/>
  <c r="I104" i="4"/>
  <c r="I111" i="4"/>
  <c r="A114" i="4"/>
  <c r="D121" i="4"/>
  <c r="F125" i="4"/>
  <c r="B137" i="4"/>
  <c r="A146" i="4"/>
  <c r="A149" i="4"/>
  <c r="F151" i="4"/>
  <c r="B161" i="4"/>
  <c r="A164" i="4"/>
  <c r="B173" i="4"/>
  <c r="F184" i="4"/>
  <c r="A192" i="4"/>
  <c r="I198" i="4"/>
  <c r="A48" i="4"/>
  <c r="I63" i="4"/>
  <c r="I67" i="4"/>
  <c r="H75" i="4"/>
  <c r="I77" i="4"/>
  <c r="H87" i="4"/>
  <c r="I89" i="4"/>
  <c r="D91" i="4"/>
  <c r="F99" i="4"/>
  <c r="J101" i="4"/>
  <c r="B114" i="4"/>
  <c r="H121" i="4"/>
  <c r="A126" i="4"/>
  <c r="D137" i="4"/>
  <c r="B146" i="4"/>
  <c r="B149" i="4"/>
  <c r="C156" i="4"/>
  <c r="D161" i="4"/>
  <c r="F168" i="4"/>
  <c r="D173" i="4"/>
  <c r="F181" i="4"/>
  <c r="A185" i="4"/>
  <c r="E199" i="4"/>
  <c r="B3" i="4"/>
  <c r="C3" i="4" s="1"/>
  <c r="A24" i="4"/>
  <c r="A54" i="4"/>
  <c r="A60" i="4"/>
  <c r="I75" i="4"/>
  <c r="J79" i="4"/>
  <c r="I87" i="4"/>
  <c r="H91" i="4"/>
  <c r="H99" i="4"/>
  <c r="A102" i="4"/>
  <c r="A108" i="4"/>
  <c r="J111" i="4"/>
  <c r="D114" i="4"/>
  <c r="A123" i="4"/>
  <c r="B126" i="4"/>
  <c r="A135" i="4"/>
  <c r="F137" i="4"/>
  <c r="D149" i="4"/>
  <c r="D156" i="4"/>
  <c r="F161" i="4"/>
  <c r="F173" i="4"/>
  <c r="B185" i="4"/>
  <c r="A194" i="4"/>
  <c r="A197" i="4"/>
  <c r="F199" i="4"/>
  <c r="B41" i="4"/>
  <c r="B54" i="4"/>
  <c r="A66" i="4"/>
  <c r="A72" i="4"/>
  <c r="J77" i="4"/>
  <c r="J89" i="4"/>
  <c r="J92" i="4"/>
  <c r="I99" i="4"/>
  <c r="B102" i="4"/>
  <c r="J112" i="4"/>
  <c r="F114" i="4"/>
  <c r="B123" i="4"/>
  <c r="C126" i="4"/>
  <c r="B135" i="4"/>
  <c r="A138" i="4"/>
  <c r="A147" i="4"/>
  <c r="F149" i="4"/>
  <c r="A162" i="4"/>
  <c r="E169" i="4"/>
  <c r="A174" i="4"/>
  <c r="D185" i="4"/>
  <c r="B194" i="4"/>
  <c r="B197" i="4"/>
  <c r="A27" i="4"/>
  <c r="F61" i="4"/>
  <c r="F64" i="4"/>
  <c r="B66" i="4"/>
  <c r="J75" i="4"/>
  <c r="A78" i="4"/>
  <c r="J87" i="4"/>
  <c r="A90" i="4"/>
  <c r="D96" i="4"/>
  <c r="D102" i="4"/>
  <c r="I109" i="4"/>
  <c r="A113" i="4"/>
  <c r="H114" i="4"/>
  <c r="C123" i="4"/>
  <c r="D126" i="4"/>
  <c r="C135" i="4"/>
  <c r="B138" i="4"/>
  <c r="B147" i="4"/>
  <c r="A150" i="4"/>
  <c r="A159" i="4"/>
  <c r="B162" i="4"/>
  <c r="A171" i="4"/>
  <c r="B174" i="4"/>
  <c r="A183" i="4"/>
  <c r="F185" i="4"/>
  <c r="D197" i="4"/>
  <c r="I49" i="4"/>
  <c r="I52" i="4"/>
  <c r="F54" i="4"/>
  <c r="D66" i="4"/>
  <c r="F73" i="4"/>
  <c r="H76" i="4"/>
  <c r="B78" i="4"/>
  <c r="A85" i="4"/>
  <c r="A88" i="4"/>
  <c r="B90" i="4"/>
  <c r="J99" i="4"/>
  <c r="F102" i="4"/>
  <c r="B113" i="4"/>
  <c r="I114" i="4"/>
  <c r="D123" i="4"/>
  <c r="E126" i="4"/>
  <c r="D135" i="4"/>
  <c r="C138" i="4"/>
  <c r="C147" i="4"/>
  <c r="B150" i="4"/>
  <c r="B159" i="4"/>
  <c r="C162" i="4"/>
  <c r="B171" i="4"/>
  <c r="C174" i="4"/>
  <c r="B183" i="4"/>
  <c r="A186" i="4"/>
  <c r="A195" i="4"/>
  <c r="F197" i="4"/>
  <c r="F117" i="4"/>
  <c r="E117" i="4"/>
  <c r="C117" i="4"/>
  <c r="I117" i="4"/>
  <c r="H117" i="4"/>
  <c r="D117" i="4"/>
  <c r="B117" i="4"/>
  <c r="A117" i="4"/>
  <c r="B189" i="4"/>
  <c r="C189" i="4"/>
  <c r="I94" i="4"/>
  <c r="I70" i="4"/>
  <c r="B106" i="4"/>
  <c r="B57" i="4"/>
  <c r="H106" i="4"/>
  <c r="J117" i="4"/>
  <c r="C33" i="4"/>
  <c r="F81" i="4"/>
  <c r="E81" i="4"/>
  <c r="C81" i="4"/>
  <c r="B81" i="4"/>
  <c r="A81" i="4"/>
  <c r="J81" i="4"/>
  <c r="J141" i="4"/>
  <c r="H141" i="4"/>
  <c r="A141" i="4"/>
  <c r="I141" i="4"/>
  <c r="F141" i="4"/>
  <c r="E141" i="4"/>
  <c r="J177" i="4"/>
  <c r="H177" i="4"/>
  <c r="I177" i="4"/>
  <c r="F177" i="4"/>
  <c r="E177" i="4"/>
  <c r="D177" i="4"/>
  <c r="C177" i="4"/>
  <c r="A177" i="4"/>
  <c r="B177" i="4"/>
  <c r="A93" i="4"/>
  <c r="B141" i="4"/>
  <c r="C141" i="4"/>
  <c r="H81" i="4"/>
  <c r="F105" i="4"/>
  <c r="E105" i="4"/>
  <c r="C105" i="4"/>
  <c r="J105" i="4"/>
  <c r="I105" i="4"/>
  <c r="H105" i="4"/>
  <c r="D105" i="4"/>
  <c r="B105" i="4"/>
  <c r="A105" i="4"/>
  <c r="I81" i="4"/>
  <c r="H119" i="4"/>
  <c r="E57" i="4"/>
  <c r="C57" i="4"/>
  <c r="I57" i="4"/>
  <c r="J153" i="4"/>
  <c r="H153" i="4"/>
  <c r="D153" i="4"/>
  <c r="C153" i="4"/>
  <c r="B153" i="4"/>
  <c r="A153" i="4"/>
  <c r="J201" i="4"/>
  <c r="H201" i="4"/>
  <c r="D201" i="4"/>
  <c r="C201" i="4"/>
  <c r="I201" i="4"/>
  <c r="B201" i="4"/>
  <c r="A201" i="4"/>
  <c r="C58" i="4"/>
  <c r="B58" i="4"/>
  <c r="A58" i="4"/>
  <c r="J130" i="4"/>
  <c r="H130" i="4"/>
  <c r="D130" i="4"/>
  <c r="C130" i="4"/>
  <c r="B130" i="4"/>
  <c r="A130" i="4"/>
  <c r="F130" i="4"/>
  <c r="E130" i="4"/>
  <c r="J190" i="4"/>
  <c r="H190" i="4"/>
  <c r="D190" i="4"/>
  <c r="C190" i="4"/>
  <c r="B190" i="4"/>
  <c r="A190" i="4"/>
  <c r="I190" i="4"/>
  <c r="F190" i="4"/>
  <c r="E190" i="4"/>
  <c r="A33" i="4"/>
  <c r="I58" i="4"/>
  <c r="I119" i="4"/>
  <c r="F153" i="4"/>
  <c r="F201" i="4"/>
  <c r="F93" i="4"/>
  <c r="E93" i="4"/>
  <c r="C93" i="4"/>
  <c r="J93" i="4"/>
  <c r="I93" i="4"/>
  <c r="H93" i="4"/>
  <c r="D93" i="4"/>
  <c r="J165" i="4"/>
  <c r="H165" i="4"/>
  <c r="I165" i="4"/>
  <c r="F165" i="4"/>
  <c r="E165" i="4"/>
  <c r="D165" i="4"/>
  <c r="C165" i="4"/>
  <c r="B165" i="4"/>
  <c r="A165" i="4"/>
  <c r="C46" i="4"/>
  <c r="B46" i="4"/>
  <c r="A46" i="4"/>
  <c r="F118" i="4"/>
  <c r="E118" i="4"/>
  <c r="C118" i="4"/>
  <c r="J118" i="4"/>
  <c r="I118" i="4"/>
  <c r="H118" i="4"/>
  <c r="D118" i="4"/>
  <c r="B118" i="4"/>
  <c r="J178" i="4"/>
  <c r="H178" i="4"/>
  <c r="D178" i="4"/>
  <c r="C178" i="4"/>
  <c r="B178" i="4"/>
  <c r="A178" i="4"/>
  <c r="F178" i="4"/>
  <c r="E178" i="4"/>
  <c r="C35" i="4"/>
  <c r="B35" i="4"/>
  <c r="A35" i="4"/>
  <c r="F83" i="4"/>
  <c r="E83" i="4"/>
  <c r="C83" i="4"/>
  <c r="J83" i="4"/>
  <c r="I83" i="4"/>
  <c r="H83" i="4"/>
  <c r="J131" i="4"/>
  <c r="H131" i="4"/>
  <c r="I131" i="4"/>
  <c r="F131" i="4"/>
  <c r="E131" i="4"/>
  <c r="C131" i="4"/>
  <c r="D131" i="4"/>
  <c r="J179" i="4"/>
  <c r="H179" i="4"/>
  <c r="I179" i="4"/>
  <c r="F179" i="4"/>
  <c r="E179" i="4"/>
  <c r="C179" i="4"/>
  <c r="B179" i="4"/>
  <c r="D179" i="4"/>
  <c r="B33" i="4"/>
  <c r="A45" i="4"/>
  <c r="B83" i="4"/>
  <c r="I153" i="4"/>
  <c r="C69" i="4"/>
  <c r="I69" i="4"/>
  <c r="F69" i="4"/>
  <c r="J129" i="4"/>
  <c r="H129" i="4"/>
  <c r="I129" i="4"/>
  <c r="F129" i="4"/>
  <c r="E129" i="4"/>
  <c r="D129" i="4"/>
  <c r="C129" i="4"/>
  <c r="B129" i="4"/>
  <c r="J189" i="4"/>
  <c r="H189" i="4"/>
  <c r="A189" i="4"/>
  <c r="I189" i="4"/>
  <c r="F189" i="4"/>
  <c r="E189" i="4"/>
  <c r="B17" i="4"/>
  <c r="C21" i="4"/>
  <c r="C34" i="4"/>
  <c r="B34" i="4"/>
  <c r="A34" i="4"/>
  <c r="C70" i="4"/>
  <c r="B70" i="4"/>
  <c r="A70" i="4"/>
  <c r="F94" i="4"/>
  <c r="E94" i="4"/>
  <c r="C94" i="4"/>
  <c r="H94" i="4"/>
  <c r="D94" i="4"/>
  <c r="B94" i="4"/>
  <c r="A94" i="4"/>
  <c r="F106" i="4"/>
  <c r="E106" i="4"/>
  <c r="C106" i="4"/>
  <c r="A106" i="4"/>
  <c r="J106" i="4"/>
  <c r="I106" i="4"/>
  <c r="J154" i="4"/>
  <c r="H154" i="4"/>
  <c r="D154" i="4"/>
  <c r="C154" i="4"/>
  <c r="B154" i="4"/>
  <c r="A154" i="4"/>
  <c r="I154" i="4"/>
  <c r="F154" i="4"/>
  <c r="E154" i="4"/>
  <c r="J166" i="4"/>
  <c r="H166" i="4"/>
  <c r="D166" i="4"/>
  <c r="C166" i="4"/>
  <c r="B166" i="4"/>
  <c r="A166" i="4"/>
  <c r="I166" i="4"/>
  <c r="J202" i="4"/>
  <c r="H202" i="4"/>
  <c r="D202" i="4"/>
  <c r="C202" i="4"/>
  <c r="B202" i="4"/>
  <c r="A202" i="4"/>
  <c r="I202" i="4"/>
  <c r="F202" i="4"/>
  <c r="E202" i="4"/>
  <c r="C23" i="4"/>
  <c r="B23" i="4"/>
  <c r="A23" i="4"/>
  <c r="C47" i="4"/>
  <c r="I47" i="4"/>
  <c r="B47" i="4"/>
  <c r="A47" i="4"/>
  <c r="C71" i="4"/>
  <c r="I71" i="4"/>
  <c r="B71" i="4"/>
  <c r="A71" i="4"/>
  <c r="F95" i="4"/>
  <c r="E95" i="4"/>
  <c r="C95" i="4"/>
  <c r="J95" i="4"/>
  <c r="I95" i="4"/>
  <c r="H95" i="4"/>
  <c r="D95" i="4"/>
  <c r="B95" i="4"/>
  <c r="A95" i="4"/>
  <c r="F107" i="4"/>
  <c r="E107" i="4"/>
  <c r="C107" i="4"/>
  <c r="I107" i="4"/>
  <c r="H107" i="4"/>
  <c r="D107" i="4"/>
  <c r="B107" i="4"/>
  <c r="A107" i="4"/>
  <c r="J143" i="4"/>
  <c r="H143" i="4"/>
  <c r="I143" i="4"/>
  <c r="F143" i="4"/>
  <c r="E143" i="4"/>
  <c r="C143" i="4"/>
  <c r="B143" i="4"/>
  <c r="A143" i="4"/>
  <c r="J167" i="4"/>
  <c r="H167" i="4"/>
  <c r="I167" i="4"/>
  <c r="F167" i="4"/>
  <c r="E167" i="4"/>
  <c r="C167" i="4"/>
  <c r="D167" i="4"/>
  <c r="B167" i="4"/>
  <c r="A167" i="4"/>
  <c r="J191" i="4"/>
  <c r="H191" i="4"/>
  <c r="I191" i="4"/>
  <c r="F191" i="4"/>
  <c r="E191" i="4"/>
  <c r="C191" i="4"/>
  <c r="B191" i="4"/>
  <c r="A191" i="4"/>
  <c r="D83" i="4"/>
  <c r="I130" i="4"/>
  <c r="E166" i="4"/>
  <c r="C45" i="4"/>
  <c r="C22" i="4"/>
  <c r="B22" i="4"/>
  <c r="A22" i="4"/>
  <c r="F82" i="4"/>
  <c r="E82" i="4"/>
  <c r="C82" i="4"/>
  <c r="J82" i="4"/>
  <c r="I82" i="4"/>
  <c r="H82" i="4"/>
  <c r="D82" i="4"/>
  <c r="B82" i="4"/>
  <c r="A82" i="4"/>
  <c r="J142" i="4"/>
  <c r="H142" i="4"/>
  <c r="D142" i="4"/>
  <c r="C142" i="4"/>
  <c r="B142" i="4"/>
  <c r="A142" i="4"/>
  <c r="I142" i="4"/>
  <c r="F142" i="4"/>
  <c r="E142" i="4"/>
  <c r="C59" i="4"/>
  <c r="I59" i="4"/>
  <c r="D59" i="4"/>
  <c r="B59" i="4"/>
  <c r="A59" i="4"/>
  <c r="F119" i="4"/>
  <c r="E119" i="4"/>
  <c r="C119" i="4"/>
  <c r="D119" i="4"/>
  <c r="B119" i="4"/>
  <c r="A119" i="4"/>
  <c r="J119" i="4"/>
  <c r="J155" i="4"/>
  <c r="H155" i="4"/>
  <c r="I155" i="4"/>
  <c r="F155" i="4"/>
  <c r="E155" i="4"/>
  <c r="C155" i="4"/>
  <c r="D155" i="4"/>
  <c r="B155" i="4"/>
  <c r="A155" i="4"/>
  <c r="A69" i="4"/>
  <c r="A131" i="4"/>
  <c r="F166" i="4"/>
  <c r="I178" i="4"/>
  <c r="C24" i="4"/>
  <c r="C36" i="4"/>
  <c r="E48" i="4"/>
  <c r="C48" i="4"/>
  <c r="C60" i="4"/>
  <c r="E72" i="4"/>
  <c r="C72" i="4"/>
  <c r="F84" i="4"/>
  <c r="E84" i="4"/>
  <c r="C84" i="4"/>
  <c r="F96" i="4"/>
  <c r="E96" i="4"/>
  <c r="C96" i="4"/>
  <c r="F108" i="4"/>
  <c r="E108" i="4"/>
  <c r="C108" i="4"/>
  <c r="F120" i="4"/>
  <c r="E120" i="4"/>
  <c r="C120" i="4"/>
  <c r="J132" i="4"/>
  <c r="H132" i="4"/>
  <c r="J144" i="4"/>
  <c r="H144" i="4"/>
  <c r="J156" i="4"/>
  <c r="H156" i="4"/>
  <c r="J168" i="4"/>
  <c r="H168" i="4"/>
  <c r="J180" i="4"/>
  <c r="H180" i="4"/>
  <c r="J192" i="4"/>
  <c r="H192" i="4"/>
  <c r="D72" i="4"/>
  <c r="A80" i="4"/>
  <c r="H88" i="4"/>
  <c r="I91" i="4"/>
  <c r="H98" i="4"/>
  <c r="A100" i="4"/>
  <c r="B103" i="4"/>
  <c r="J104" i="4"/>
  <c r="D108" i="4"/>
  <c r="A110" i="4"/>
  <c r="H116" i="4"/>
  <c r="A134" i="4"/>
  <c r="C144" i="4"/>
  <c r="F156" i="4"/>
  <c r="B164" i="4"/>
  <c r="A182" i="4"/>
  <c r="C192" i="4"/>
  <c r="C25" i="4"/>
  <c r="C37" i="4"/>
  <c r="C49" i="4"/>
  <c r="C61" i="4"/>
  <c r="E73" i="4"/>
  <c r="C73" i="4"/>
  <c r="F85" i="4"/>
  <c r="E85" i="4"/>
  <c r="C85" i="4"/>
  <c r="F97" i="4"/>
  <c r="E97" i="4"/>
  <c r="C97" i="4"/>
  <c r="F109" i="4"/>
  <c r="E109" i="4"/>
  <c r="C109" i="4"/>
  <c r="F121" i="4"/>
  <c r="E121" i="4"/>
  <c r="C121" i="4"/>
  <c r="J133" i="4"/>
  <c r="H133" i="4"/>
  <c r="D133" i="4"/>
  <c r="C133" i="4"/>
  <c r="B133" i="4"/>
  <c r="A133" i="4"/>
  <c r="J145" i="4"/>
  <c r="H145" i="4"/>
  <c r="D145" i="4"/>
  <c r="C145" i="4"/>
  <c r="B145" i="4"/>
  <c r="A145" i="4"/>
  <c r="J157" i="4"/>
  <c r="H157" i="4"/>
  <c r="D157" i="4"/>
  <c r="C157" i="4"/>
  <c r="B157" i="4"/>
  <c r="A157" i="4"/>
  <c r="J169" i="4"/>
  <c r="H169" i="4"/>
  <c r="D169" i="4"/>
  <c r="C169" i="4"/>
  <c r="B169" i="4"/>
  <c r="A169" i="4"/>
  <c r="J181" i="4"/>
  <c r="H181" i="4"/>
  <c r="D181" i="4"/>
  <c r="C181" i="4"/>
  <c r="B181" i="4"/>
  <c r="A181" i="4"/>
  <c r="J193" i="4"/>
  <c r="H193" i="4"/>
  <c r="D193" i="4"/>
  <c r="C193" i="4"/>
  <c r="B193" i="4"/>
  <c r="A193" i="4"/>
  <c r="F48" i="4"/>
  <c r="F72" i="4"/>
  <c r="J73" i="4"/>
  <c r="B80" i="4"/>
  <c r="D85" i="4"/>
  <c r="I88" i="4"/>
  <c r="J96" i="4"/>
  <c r="B100" i="4"/>
  <c r="D103" i="4"/>
  <c r="H108" i="4"/>
  <c r="I116" i="4"/>
  <c r="A120" i="4"/>
  <c r="E124" i="4"/>
  <c r="A132" i="4"/>
  <c r="E139" i="4"/>
  <c r="D144" i="4"/>
  <c r="I156" i="4"/>
  <c r="E172" i="4"/>
  <c r="A180" i="4"/>
  <c r="E187" i="4"/>
  <c r="D192" i="4"/>
  <c r="C26" i="4"/>
  <c r="C38" i="4"/>
  <c r="C50" i="4"/>
  <c r="E62" i="4"/>
  <c r="C62" i="4"/>
  <c r="E74" i="4"/>
  <c r="C74" i="4"/>
  <c r="F86" i="4"/>
  <c r="E86" i="4"/>
  <c r="C86" i="4"/>
  <c r="F98" i="4"/>
  <c r="E98" i="4"/>
  <c r="C98" i="4"/>
  <c r="F110" i="4"/>
  <c r="E110" i="4"/>
  <c r="C110" i="4"/>
  <c r="J122" i="4"/>
  <c r="H122" i="4"/>
  <c r="I122" i="4"/>
  <c r="F122" i="4"/>
  <c r="E122" i="4"/>
  <c r="C122" i="4"/>
  <c r="J134" i="4"/>
  <c r="H134" i="4"/>
  <c r="I134" i="4"/>
  <c r="F134" i="4"/>
  <c r="E134" i="4"/>
  <c r="C134" i="4"/>
  <c r="J146" i="4"/>
  <c r="H146" i="4"/>
  <c r="I146" i="4"/>
  <c r="F146" i="4"/>
  <c r="E146" i="4"/>
  <c r="C146" i="4"/>
  <c r="J158" i="4"/>
  <c r="H158" i="4"/>
  <c r="I158" i="4"/>
  <c r="F158" i="4"/>
  <c r="E158" i="4"/>
  <c r="C158" i="4"/>
  <c r="J170" i="4"/>
  <c r="H170" i="4"/>
  <c r="I170" i="4"/>
  <c r="F170" i="4"/>
  <c r="E170" i="4"/>
  <c r="C170" i="4"/>
  <c r="J182" i="4"/>
  <c r="H182" i="4"/>
  <c r="I182" i="4"/>
  <c r="F182" i="4"/>
  <c r="E182" i="4"/>
  <c r="C182" i="4"/>
  <c r="J194" i="4"/>
  <c r="H194" i="4"/>
  <c r="I194" i="4"/>
  <c r="F194" i="4"/>
  <c r="E194" i="4"/>
  <c r="C194" i="4"/>
  <c r="A26" i="4"/>
  <c r="A29" i="4"/>
  <c r="A32" i="4"/>
  <c r="A38" i="4"/>
  <c r="A44" i="4"/>
  <c r="A50" i="4"/>
  <c r="A56" i="4"/>
  <c r="A62" i="4"/>
  <c r="A68" i="4"/>
  <c r="H72" i="4"/>
  <c r="A74" i="4"/>
  <c r="D80" i="4"/>
  <c r="H85" i="4"/>
  <c r="A97" i="4"/>
  <c r="D100" i="4"/>
  <c r="H103" i="4"/>
  <c r="I108" i="4"/>
  <c r="D110" i="4"/>
  <c r="A115" i="4"/>
  <c r="B120" i="4"/>
  <c r="J121" i="4"/>
  <c r="F124" i="4"/>
  <c r="B132" i="4"/>
  <c r="D134" i="4"/>
  <c r="F139" i="4"/>
  <c r="E144" i="4"/>
  <c r="A152" i="4"/>
  <c r="E157" i="4"/>
  <c r="I169" i="4"/>
  <c r="F172" i="4"/>
  <c r="B180" i="4"/>
  <c r="D182" i="4"/>
  <c r="F187" i="4"/>
  <c r="E192" i="4"/>
  <c r="A200" i="4"/>
  <c r="B26" i="4"/>
  <c r="B29" i="4"/>
  <c r="B32" i="4"/>
  <c r="B38" i="4"/>
  <c r="B44" i="4"/>
  <c r="I48" i="4"/>
  <c r="B50" i="4"/>
  <c r="B56" i="4"/>
  <c r="I60" i="4"/>
  <c r="B62" i="4"/>
  <c r="B68" i="4"/>
  <c r="I72" i="4"/>
  <c r="B74" i="4"/>
  <c r="H80" i="4"/>
  <c r="I85" i="4"/>
  <c r="A92" i="4"/>
  <c r="B97" i="4"/>
  <c r="J98" i="4"/>
  <c r="I103" i="4"/>
  <c r="H110" i="4"/>
  <c r="B115" i="4"/>
  <c r="D120" i="4"/>
  <c r="A122" i="4"/>
  <c r="C132" i="4"/>
  <c r="F144" i="4"/>
  <c r="B152" i="4"/>
  <c r="F157" i="4"/>
  <c r="A170" i="4"/>
  <c r="C180" i="4"/>
  <c r="F192" i="4"/>
  <c r="B200" i="4"/>
  <c r="C28" i="4"/>
  <c r="C40" i="4"/>
  <c r="C52" i="4"/>
  <c r="C64" i="4"/>
  <c r="F76" i="4"/>
  <c r="E76" i="4"/>
  <c r="C76" i="4"/>
  <c r="F88" i="4"/>
  <c r="E88" i="4"/>
  <c r="C88" i="4"/>
  <c r="F100" i="4"/>
  <c r="E100" i="4"/>
  <c r="C100" i="4"/>
  <c r="F112" i="4"/>
  <c r="E112" i="4"/>
  <c r="C112" i="4"/>
  <c r="J124" i="4"/>
  <c r="H124" i="4"/>
  <c r="D124" i="4"/>
  <c r="C124" i="4"/>
  <c r="B124" i="4"/>
  <c r="A124" i="4"/>
  <c r="J136" i="4"/>
  <c r="H136" i="4"/>
  <c r="D136" i="4"/>
  <c r="C136" i="4"/>
  <c r="B136" i="4"/>
  <c r="A136" i="4"/>
  <c r="J148" i="4"/>
  <c r="H148" i="4"/>
  <c r="D148" i="4"/>
  <c r="C148" i="4"/>
  <c r="B148" i="4"/>
  <c r="A148" i="4"/>
  <c r="J160" i="4"/>
  <c r="H160" i="4"/>
  <c r="D160" i="4"/>
  <c r="C160" i="4"/>
  <c r="B160" i="4"/>
  <c r="A160" i="4"/>
  <c r="J172" i="4"/>
  <c r="H172" i="4"/>
  <c r="D172" i="4"/>
  <c r="C172" i="4"/>
  <c r="B172" i="4"/>
  <c r="A172" i="4"/>
  <c r="J184" i="4"/>
  <c r="H184" i="4"/>
  <c r="D184" i="4"/>
  <c r="C184" i="4"/>
  <c r="B184" i="4"/>
  <c r="A184" i="4"/>
  <c r="J196" i="4"/>
  <c r="H196" i="4"/>
  <c r="D196" i="4"/>
  <c r="C196" i="4"/>
  <c r="B196" i="4"/>
  <c r="A196" i="4"/>
  <c r="D62" i="4"/>
  <c r="D74" i="4"/>
  <c r="I80" i="4"/>
  <c r="A84" i="4"/>
  <c r="B92" i="4"/>
  <c r="D97" i="4"/>
  <c r="I100" i="4"/>
  <c r="J108" i="4"/>
  <c r="I110" i="4"/>
  <c r="B112" i="4"/>
  <c r="D115" i="4"/>
  <c r="H120" i="4"/>
  <c r="B122" i="4"/>
  <c r="I124" i="4"/>
  <c r="E127" i="4"/>
  <c r="D132" i="4"/>
  <c r="I144" i="4"/>
  <c r="E160" i="4"/>
  <c r="A168" i="4"/>
  <c r="B170" i="4"/>
  <c r="I172" i="4"/>
  <c r="E175" i="4"/>
  <c r="D180" i="4"/>
  <c r="I192" i="4"/>
  <c r="C29" i="4"/>
  <c r="F62" i="4"/>
  <c r="F68" i="4"/>
  <c r="J72" i="4"/>
  <c r="F74" i="4"/>
  <c r="A79" i="4"/>
  <c r="B84" i="4"/>
  <c r="J85" i="4"/>
  <c r="D92" i="4"/>
  <c r="H97" i="4"/>
  <c r="A109" i="4"/>
  <c r="D112" i="4"/>
  <c r="H115" i="4"/>
  <c r="I120" i="4"/>
  <c r="D122" i="4"/>
  <c r="F127" i="4"/>
  <c r="E132" i="4"/>
  <c r="A140" i="4"/>
  <c r="E145" i="4"/>
  <c r="I157" i="4"/>
  <c r="F160" i="4"/>
  <c r="B168" i="4"/>
  <c r="D170" i="4"/>
  <c r="F175" i="4"/>
  <c r="E180" i="4"/>
  <c r="A188" i="4"/>
  <c r="E193" i="4"/>
  <c r="C30" i="4"/>
  <c r="A25" i="4"/>
  <c r="A28" i="4"/>
  <c r="A37" i="4"/>
  <c r="A40" i="4"/>
  <c r="A49" i="4"/>
  <c r="A52" i="4"/>
  <c r="A61" i="4"/>
  <c r="A64" i="4"/>
  <c r="A73" i="4"/>
  <c r="H74" i="4"/>
  <c r="A76" i="4"/>
  <c r="D84" i="4"/>
  <c r="A86" i="4"/>
  <c r="H92" i="4"/>
  <c r="I97" i="4"/>
  <c r="J100" i="4"/>
  <c r="A104" i="4"/>
  <c r="B109" i="4"/>
  <c r="J110" i="4"/>
  <c r="H112" i="4"/>
  <c r="F132" i="4"/>
  <c r="B140" i="4"/>
  <c r="F145" i="4"/>
  <c r="A158" i="4"/>
  <c r="C168" i="4"/>
  <c r="F180" i="4"/>
  <c r="B188" i="4"/>
  <c r="F193" i="4"/>
  <c r="C31" i="4"/>
  <c r="C43" i="4"/>
  <c r="E55" i="4"/>
  <c r="C55" i="4"/>
  <c r="C67" i="4"/>
  <c r="F79" i="4"/>
  <c r="E79" i="4"/>
  <c r="C79" i="4"/>
  <c r="F91" i="4"/>
  <c r="E91" i="4"/>
  <c r="C91" i="4"/>
  <c r="F103" i="4"/>
  <c r="E103" i="4"/>
  <c r="C103" i="4"/>
  <c r="F115" i="4"/>
  <c r="E115" i="4"/>
  <c r="C115" i="4"/>
  <c r="J127" i="4"/>
  <c r="H127" i="4"/>
  <c r="D127" i="4"/>
  <c r="C127" i="4"/>
  <c r="B127" i="4"/>
  <c r="A127" i="4"/>
  <c r="J139" i="4"/>
  <c r="H139" i="4"/>
  <c r="D139" i="4"/>
  <c r="C139" i="4"/>
  <c r="B139" i="4"/>
  <c r="A139" i="4"/>
  <c r="J151" i="4"/>
  <c r="H151" i="4"/>
  <c r="D151" i="4"/>
  <c r="C151" i="4"/>
  <c r="B151" i="4"/>
  <c r="A151" i="4"/>
  <c r="J163" i="4"/>
  <c r="H163" i="4"/>
  <c r="D163" i="4"/>
  <c r="C163" i="4"/>
  <c r="B163" i="4"/>
  <c r="A163" i="4"/>
  <c r="J175" i="4"/>
  <c r="H175" i="4"/>
  <c r="D175" i="4"/>
  <c r="C175" i="4"/>
  <c r="B175" i="4"/>
  <c r="A175" i="4"/>
  <c r="J187" i="4"/>
  <c r="H187" i="4"/>
  <c r="D187" i="4"/>
  <c r="C187" i="4"/>
  <c r="B187" i="4"/>
  <c r="A187" i="4"/>
  <c r="J199" i="4"/>
  <c r="H199" i="4"/>
  <c r="D199" i="4"/>
  <c r="C199" i="4"/>
  <c r="B199" i="4"/>
  <c r="A199" i="4"/>
  <c r="B25" i="4"/>
  <c r="B28" i="4"/>
  <c r="B31" i="4"/>
  <c r="B37" i="4"/>
  <c r="B40" i="4"/>
  <c r="B43" i="4"/>
  <c r="B49" i="4"/>
  <c r="I50" i="4"/>
  <c r="B52" i="4"/>
  <c r="B55" i="4"/>
  <c r="B61" i="4"/>
  <c r="I62" i="4"/>
  <c r="B64" i="4"/>
  <c r="B67" i="4"/>
  <c r="B73" i="4"/>
  <c r="I74" i="4"/>
  <c r="B76" i="4"/>
  <c r="D79" i="4"/>
  <c r="H84" i="4"/>
  <c r="B86" i="4"/>
  <c r="A96" i="4"/>
  <c r="D109" i="4"/>
  <c r="I112" i="4"/>
  <c r="J120" i="4"/>
  <c r="I127" i="4"/>
  <c r="I132" i="4"/>
  <c r="E148" i="4"/>
  <c r="A156" i="4"/>
  <c r="B158" i="4"/>
  <c r="I160" i="4"/>
  <c r="E163" i="4"/>
  <c r="D168" i="4"/>
  <c r="I175" i="4"/>
  <c r="I180" i="4"/>
  <c r="E196" i="4"/>
  <c r="C32" i="4"/>
  <c r="C44" i="4"/>
  <c r="C56" i="4"/>
  <c r="C68" i="4"/>
  <c r="F80" i="4"/>
  <c r="E80" i="4"/>
  <c r="C80" i="4"/>
  <c r="F92" i="4"/>
  <c r="E92" i="4"/>
  <c r="C92" i="4"/>
  <c r="F104" i="4"/>
  <c r="E104" i="4"/>
  <c r="C104" i="4"/>
  <c r="F116" i="4"/>
  <c r="E116" i="4"/>
  <c r="C116" i="4"/>
  <c r="J128" i="4"/>
  <c r="H128" i="4"/>
  <c r="I128" i="4"/>
  <c r="F128" i="4"/>
  <c r="E128" i="4"/>
  <c r="C128" i="4"/>
  <c r="J140" i="4"/>
  <c r="H140" i="4"/>
  <c r="I140" i="4"/>
  <c r="F140" i="4"/>
  <c r="E140" i="4"/>
  <c r="C140" i="4"/>
  <c r="J152" i="4"/>
  <c r="H152" i="4"/>
  <c r="I152" i="4"/>
  <c r="F152" i="4"/>
  <c r="E152" i="4"/>
  <c r="C152" i="4"/>
  <c r="J164" i="4"/>
  <c r="H164" i="4"/>
  <c r="I164" i="4"/>
  <c r="F164" i="4"/>
  <c r="E164" i="4"/>
  <c r="C164" i="4"/>
  <c r="J176" i="4"/>
  <c r="H176" i="4"/>
  <c r="I176" i="4"/>
  <c r="F176" i="4"/>
  <c r="E176" i="4"/>
  <c r="C176" i="4"/>
  <c r="J188" i="4"/>
  <c r="H188" i="4"/>
  <c r="I188" i="4"/>
  <c r="F188" i="4"/>
  <c r="E188" i="4"/>
  <c r="C188" i="4"/>
  <c r="J200" i="4"/>
  <c r="H200" i="4"/>
  <c r="I200" i="4"/>
  <c r="F200" i="4"/>
  <c r="E200" i="4"/>
  <c r="C200" i="4"/>
  <c r="D64" i="4"/>
  <c r="D73" i="4"/>
  <c r="D76" i="4"/>
  <c r="H79" i="4"/>
  <c r="I84" i="4"/>
  <c r="D86" i="4"/>
  <c r="A91" i="4"/>
  <c r="B96" i="4"/>
  <c r="J97" i="4"/>
  <c r="D104" i="4"/>
  <c r="H109" i="4"/>
  <c r="J115" i="4"/>
  <c r="A121" i="4"/>
  <c r="A128" i="4"/>
  <c r="E133" i="4"/>
  <c r="I145" i="4"/>
  <c r="F148" i="4"/>
  <c r="B156" i="4"/>
  <c r="D158" i="4"/>
  <c r="F163" i="4"/>
  <c r="E168" i="4"/>
  <c r="A176" i="4"/>
  <c r="E181" i="4"/>
  <c r="I193" i="4"/>
  <c r="F196" i="4"/>
  <c r="C27" i="4"/>
  <c r="C39" i="4"/>
  <c r="C41" i="4"/>
  <c r="C42" i="4"/>
  <c r="C51" i="4"/>
  <c r="C53" i="4"/>
  <c r="C54" i="4"/>
  <c r="C63" i="4"/>
  <c r="C65" i="4"/>
  <c r="C66" i="4"/>
  <c r="C75" i="4"/>
  <c r="C77" i="4"/>
  <c r="C78" i="4"/>
  <c r="C87" i="4"/>
  <c r="C89" i="4"/>
  <c r="C90" i="4"/>
  <c r="C99" i="4"/>
  <c r="C101" i="4"/>
  <c r="C102" i="4"/>
  <c r="C111" i="4"/>
  <c r="C113" i="4"/>
  <c r="C114" i="4"/>
  <c r="C125" i="4"/>
  <c r="C137" i="4"/>
  <c r="C149" i="4"/>
  <c r="C161" i="4"/>
  <c r="C173" i="4"/>
  <c r="C185" i="4"/>
  <c r="C197" i="4"/>
  <c r="J123" i="4"/>
  <c r="H123" i="4"/>
  <c r="J135" i="4"/>
  <c r="H135" i="4"/>
  <c r="J147" i="4"/>
  <c r="H147" i="4"/>
  <c r="J159" i="4"/>
  <c r="H159" i="4"/>
  <c r="J171" i="4"/>
  <c r="H171" i="4"/>
  <c r="J183" i="4"/>
  <c r="H183" i="4"/>
  <c r="J195" i="4"/>
  <c r="H195" i="4"/>
  <c r="E53" i="4"/>
  <c r="E75" i="4"/>
  <c r="E77" i="4"/>
  <c r="E78" i="4"/>
  <c r="E87" i="4"/>
  <c r="E89" i="4"/>
  <c r="E90" i="4"/>
  <c r="E99" i="4"/>
  <c r="E101" i="4"/>
  <c r="E102" i="4"/>
  <c r="E111" i="4"/>
  <c r="E113" i="4"/>
  <c r="E114" i="4"/>
  <c r="J125" i="4"/>
  <c r="H125" i="4"/>
  <c r="J137" i="4"/>
  <c r="H137" i="4"/>
  <c r="J149" i="4"/>
  <c r="H149" i="4"/>
  <c r="J161" i="4"/>
  <c r="H161" i="4"/>
  <c r="J173" i="4"/>
  <c r="H173" i="4"/>
  <c r="J185" i="4"/>
  <c r="H185" i="4"/>
  <c r="J197" i="4"/>
  <c r="H197" i="4"/>
  <c r="J126" i="4"/>
  <c r="H126" i="4"/>
  <c r="J138" i="4"/>
  <c r="H138" i="4"/>
  <c r="J150" i="4"/>
  <c r="H150" i="4"/>
  <c r="J162" i="4"/>
  <c r="H162" i="4"/>
  <c r="J174" i="4"/>
  <c r="H174" i="4"/>
  <c r="J186" i="4"/>
  <c r="H186" i="4"/>
  <c r="J198" i="4"/>
  <c r="H198" i="4"/>
  <c r="I125" i="4"/>
  <c r="I137" i="4"/>
  <c r="I149" i="4"/>
  <c r="I161" i="4"/>
  <c r="I173" i="4"/>
  <c r="I185" i="4"/>
  <c r="I197" i="4"/>
  <c r="B10" i="4"/>
  <c r="B11" i="4"/>
  <c r="B12" i="4"/>
  <c r="B13" i="4"/>
  <c r="B14" i="4"/>
  <c r="B15" i="4"/>
  <c r="B16" i="4"/>
  <c r="I27" i="4"/>
  <c r="I33" i="4"/>
  <c r="I26" i="4"/>
  <c r="I36" i="4"/>
  <c r="I46" i="4"/>
  <c r="F46" i="4"/>
  <c r="I28" i="4"/>
  <c r="I30" i="4"/>
  <c r="I40" i="4"/>
  <c r="I31" i="4"/>
  <c r="I41" i="4"/>
  <c r="F41" i="4"/>
  <c r="I32" i="4"/>
  <c r="I42" i="4"/>
  <c r="I22" i="4"/>
  <c r="I43" i="4"/>
  <c r="F43" i="4"/>
  <c r="I38" i="4"/>
  <c r="F38" i="4"/>
  <c r="I23" i="4"/>
  <c r="I44" i="4"/>
  <c r="I24" i="4"/>
  <c r="F24" i="4"/>
  <c r="I34" i="4"/>
  <c r="I37" i="4"/>
  <c r="I29" i="4"/>
  <c r="I39" i="4"/>
  <c r="I25" i="4"/>
  <c r="F25" i="4"/>
  <c r="I35" i="4"/>
  <c r="I45" i="4"/>
  <c r="F45" i="4"/>
  <c r="I21" i="4"/>
  <c r="AQ12" i="3" l="1"/>
  <c r="AO13" i="3"/>
  <c r="AO24" i="3"/>
  <c r="AT24" i="3"/>
  <c r="AQ24" i="3"/>
  <c r="AV24" i="3"/>
  <c r="AO17" i="3"/>
  <c r="AW17" i="3"/>
  <c r="AO6" i="3"/>
  <c r="AW6" i="3"/>
  <c r="AO5" i="3"/>
  <c r="AW5" i="3"/>
  <c r="AO10" i="3"/>
  <c r="AW10" i="3"/>
  <c r="AO25" i="3"/>
  <c r="AW25" i="3"/>
  <c r="AO7" i="3"/>
  <c r="AW7" i="3"/>
  <c r="AO16" i="3"/>
  <c r="AW16" i="3"/>
  <c r="AO26" i="3"/>
  <c r="T6" i="3"/>
  <c r="U6" i="3" s="1"/>
  <c r="AO8" i="3"/>
  <c r="AO22" i="3"/>
  <c r="AO14" i="3"/>
  <c r="AV21" i="3"/>
  <c r="AQ18" i="3"/>
  <c r="AP18" i="3" s="1" a="1"/>
  <c r="AP18" i="3" s="1"/>
  <c r="AR18" i="3" s="1"/>
  <c r="U14" i="3"/>
  <c r="AV14" i="3"/>
  <c r="AQ14" i="3"/>
  <c r="AP14" i="3" s="1" a="1"/>
  <c r="AP14" i="3" s="1"/>
  <c r="T4" i="3"/>
  <c r="AV4" i="3" s="1"/>
  <c r="AO11" i="3"/>
  <c r="AQ17" i="3"/>
  <c r="AP17" i="3" s="1" a="1"/>
  <c r="AP17" i="3" s="1"/>
  <c r="AR17" i="3" s="1"/>
  <c r="AT14" i="3"/>
  <c r="T15" i="3"/>
  <c r="AT15" i="3" s="1"/>
  <c r="T13" i="3"/>
  <c r="U13" i="3" s="1"/>
  <c r="AT21" i="3"/>
  <c r="L21" i="3"/>
  <c r="AQ21" i="3"/>
  <c r="AP21" i="3" s="1" a="1"/>
  <c r="AP21" i="3" s="1"/>
  <c r="AR21" i="3" s="1"/>
  <c r="AV5" i="3"/>
  <c r="AT18" i="3"/>
  <c r="U20" i="3"/>
  <c r="AQ20" i="3"/>
  <c r="AP20" i="3" s="1" a="1"/>
  <c r="AP20" i="3" s="1"/>
  <c r="AR20" i="3" s="1"/>
  <c r="AV20" i="3"/>
  <c r="AT20" i="3"/>
  <c r="T10" i="3"/>
  <c r="U10" i="3" s="1"/>
  <c r="AT5" i="3"/>
  <c r="AQ5" i="3"/>
  <c r="AP5" i="3" s="1" a="1"/>
  <c r="AP5" i="3" s="1"/>
  <c r="AR5" i="3" s="1"/>
  <c r="AV19" i="3"/>
  <c r="AT19" i="3"/>
  <c r="AQ19" i="3"/>
  <c r="AP19" i="3" s="1" a="1"/>
  <c r="AP19" i="3" s="1"/>
  <c r="AR19" i="3" s="1"/>
  <c r="AT16" i="3"/>
  <c r="AV17" i="3"/>
  <c r="AV16" i="3"/>
  <c r="AV26" i="3"/>
  <c r="AQ16" i="3"/>
  <c r="AT17" i="3"/>
  <c r="AV18" i="3"/>
  <c r="U9" i="3"/>
  <c r="U22" i="3"/>
  <c r="AQ22" i="3"/>
  <c r="AT22" i="3"/>
  <c r="AV22" i="3"/>
  <c r="U25" i="3"/>
  <c r="AQ25" i="3"/>
  <c r="AV25" i="3"/>
  <c r="AT25" i="3"/>
  <c r="AT26" i="3"/>
  <c r="AQ9" i="3"/>
  <c r="AP9" i="3" s="1" a="1"/>
  <c r="AP9" i="3" s="1"/>
  <c r="AR9" i="3" s="1"/>
  <c r="AV9" i="3"/>
  <c r="L10" i="3"/>
  <c r="L7" i="3"/>
  <c r="AQ26" i="3"/>
  <c r="AP26" i="3" s="1" a="1"/>
  <c r="AP26" i="3" s="1"/>
  <c r="AR26" i="3" s="1"/>
  <c r="T7" i="3"/>
  <c r="U7" i="3" s="1"/>
  <c r="AV11" i="3"/>
  <c r="AV8" i="3"/>
  <c r="AT11" i="3"/>
  <c r="AT8" i="3"/>
  <c r="AQ11" i="3"/>
  <c r="AQ8" i="3"/>
  <c r="AU12" i="3"/>
  <c r="AP12" i="3" a="1"/>
  <c r="AP12" i="3" s="1"/>
  <c r="AR12" i="3" s="1"/>
  <c r="U23" i="3"/>
  <c r="AT23" i="3"/>
  <c r="AQ23" i="3"/>
  <c r="AV23" i="3"/>
  <c r="AU24" i="3"/>
  <c r="AP24" i="3" a="1"/>
  <c r="AP24" i="3" s="1"/>
  <c r="AR24" i="3" s="1"/>
  <c r="E50" i="4"/>
  <c r="F59" i="4"/>
  <c r="E67" i="4"/>
  <c r="F63" i="4"/>
  <c r="G55" i="4"/>
  <c r="F66" i="4"/>
  <c r="F37" i="4"/>
  <c r="G69" i="4"/>
  <c r="G64" i="4"/>
  <c r="E59" i="4"/>
  <c r="F52" i="4"/>
  <c r="F57" i="4"/>
  <c r="G56" i="4"/>
  <c r="G59" i="4"/>
  <c r="E60" i="4"/>
  <c r="F65" i="4"/>
  <c r="F27" i="4"/>
  <c r="E46" i="4"/>
  <c r="G58" i="4"/>
  <c r="F55" i="4"/>
  <c r="F47" i="4"/>
  <c r="E51" i="4"/>
  <c r="E56" i="4"/>
  <c r="E52" i="4"/>
  <c r="E68" i="4"/>
  <c r="E58" i="4"/>
  <c r="F49" i="4"/>
  <c r="G37" i="4"/>
  <c r="E69" i="4"/>
  <c r="G52" i="4"/>
  <c r="G47" i="4"/>
  <c r="G67" i="4"/>
  <c r="G45" i="4"/>
  <c r="G63" i="4"/>
  <c r="F50" i="4"/>
  <c r="J62" i="4"/>
  <c r="F58" i="4"/>
  <c r="F60" i="4"/>
  <c r="E66" i="4"/>
  <c r="J60" i="4"/>
  <c r="H62" i="4"/>
  <c r="J57" i="4"/>
  <c r="J70" i="4"/>
  <c r="J56" i="4"/>
  <c r="J50" i="4"/>
  <c r="J69" i="4"/>
  <c r="J59" i="4"/>
  <c r="J67" i="4"/>
  <c r="J52" i="4"/>
  <c r="J53" i="4"/>
  <c r="J48" i="4"/>
  <c r="J71" i="4"/>
  <c r="G46" i="4"/>
  <c r="D69" i="4"/>
  <c r="F70" i="4"/>
  <c r="J49" i="4"/>
  <c r="J55" i="4"/>
  <c r="J68" i="4"/>
  <c r="E61" i="4"/>
  <c r="D56" i="4"/>
  <c r="D70" i="4"/>
  <c r="D57" i="4"/>
  <c r="J51" i="4"/>
  <c r="J58" i="4"/>
  <c r="J63" i="4"/>
  <c r="E70" i="4"/>
  <c r="J54" i="4"/>
  <c r="F71" i="4"/>
  <c r="J61" i="4"/>
  <c r="J66" i="4"/>
  <c r="F34" i="4"/>
  <c r="G24" i="4"/>
  <c r="G36" i="4"/>
  <c r="G22" i="4"/>
  <c r="G41" i="4"/>
  <c r="G44" i="4"/>
  <c r="G29" i="4"/>
  <c r="G43" i="4"/>
  <c r="G38" i="4"/>
  <c r="G42" i="4"/>
  <c r="G28" i="4"/>
  <c r="G33" i="4"/>
  <c r="G23" i="4"/>
  <c r="G40" i="4"/>
  <c r="G31" i="4"/>
  <c r="G30" i="4"/>
  <c r="G39" i="4"/>
  <c r="G34" i="4"/>
  <c r="G25" i="4"/>
  <c r="G35" i="4"/>
  <c r="G27" i="4"/>
  <c r="D30" i="4"/>
  <c r="D23" i="4"/>
  <c r="D35" i="4"/>
  <c r="D34" i="4"/>
  <c r="D36" i="4"/>
  <c r="D24" i="4"/>
  <c r="D26" i="4"/>
  <c r="E38" i="4"/>
  <c r="E26" i="4"/>
  <c r="E13" i="4"/>
  <c r="F13" i="4" s="1" a="1"/>
  <c r="F13" i="4" s="1"/>
  <c r="F26" i="4"/>
  <c r="E45" i="4"/>
  <c r="D46" i="4"/>
  <c r="F4" i="4"/>
  <c r="E29" i="4"/>
  <c r="E31" i="4"/>
  <c r="F32" i="4"/>
  <c r="F21" i="4"/>
  <c r="AR14" i="3" l="1"/>
  <c r="AV6" i="3"/>
  <c r="AT6" i="3"/>
  <c r="AQ6" i="3"/>
  <c r="AP6" i="3" s="1" a="1"/>
  <c r="AP6" i="3" s="1"/>
  <c r="AR6" i="3" s="1"/>
  <c r="AU14" i="3"/>
  <c r="AU18" i="3"/>
  <c r="AU21" i="3"/>
  <c r="E21" i="4"/>
  <c r="U4" i="3"/>
  <c r="AT4" i="3"/>
  <c r="AQ4" i="3"/>
  <c r="AU4" i="3" s="1"/>
  <c r="AQ15" i="3"/>
  <c r="AP15" i="3" s="1" a="1"/>
  <c r="AP15" i="3" s="1"/>
  <c r="AR15" i="3" s="1"/>
  <c r="AV15" i="3"/>
  <c r="U15" i="3"/>
  <c r="AU17" i="3"/>
  <c r="E27" i="4"/>
  <c r="E30" i="4"/>
  <c r="AU5" i="3"/>
  <c r="AU25" i="3"/>
  <c r="AP25" i="3" a="1"/>
  <c r="AP25" i="3" s="1"/>
  <c r="AR25" i="3" s="1"/>
  <c r="AU26" i="3"/>
  <c r="AU16" i="3"/>
  <c r="AU20" i="3"/>
  <c r="AT13" i="3"/>
  <c r="AV13" i="3"/>
  <c r="AQ13" i="3"/>
  <c r="AP13" i="3" s="1" a="1"/>
  <c r="AP13" i="3" s="1"/>
  <c r="AR13" i="3" s="1"/>
  <c r="AT10" i="3"/>
  <c r="AV10" i="3"/>
  <c r="AU19" i="3"/>
  <c r="AU22" i="3"/>
  <c r="AQ10" i="3"/>
  <c r="AP22" i="3" a="1"/>
  <c r="AP22" i="3" s="1"/>
  <c r="AR22" i="3" s="1"/>
  <c r="AU9" i="3"/>
  <c r="AP16" i="3" a="1"/>
  <c r="AP16" i="3" s="1"/>
  <c r="AR16" i="3" s="1"/>
  <c r="AV7" i="3"/>
  <c r="AQ7" i="3"/>
  <c r="AT7" i="3"/>
  <c r="AU11" i="3"/>
  <c r="AP11" i="3" a="1"/>
  <c r="AP11" i="3" s="1"/>
  <c r="AR11" i="3" s="1"/>
  <c r="AU23" i="3"/>
  <c r="AP23" i="3" a="1"/>
  <c r="AP23" i="3" s="1"/>
  <c r="AR23" i="3" s="1"/>
  <c r="AU8" i="3"/>
  <c r="AP8" i="3" a="1"/>
  <c r="AP8" i="3" s="1"/>
  <c r="AR8" i="3" s="1"/>
  <c r="J47" i="4"/>
  <c r="J64" i="4"/>
  <c r="E49" i="4"/>
  <c r="E54" i="4"/>
  <c r="E71" i="4"/>
  <c r="E65" i="4"/>
  <c r="E63" i="4"/>
  <c r="F56" i="4"/>
  <c r="E64" i="4"/>
  <c r="E47" i="4"/>
  <c r="J65" i="4"/>
  <c r="H68" i="4"/>
  <c r="H51" i="4"/>
  <c r="H59" i="4"/>
  <c r="H53" i="4"/>
  <c r="H56" i="4"/>
  <c r="H57" i="4"/>
  <c r="H46" i="4"/>
  <c r="H66" i="4"/>
  <c r="H47" i="4"/>
  <c r="H63" i="4"/>
  <c r="H71" i="4"/>
  <c r="H52" i="4"/>
  <c r="H69" i="4"/>
  <c r="H60" i="4"/>
  <c r="H55" i="4"/>
  <c r="H54" i="4"/>
  <c r="H70" i="4"/>
  <c r="H49" i="4"/>
  <c r="H61" i="4"/>
  <c r="H58" i="4"/>
  <c r="H48" i="4"/>
  <c r="H67" i="4"/>
  <c r="H50" i="4"/>
  <c r="E22" i="4"/>
  <c r="E41" i="4"/>
  <c r="D27" i="4"/>
  <c r="E33" i="4"/>
  <c r="F35" i="4"/>
  <c r="F29" i="4"/>
  <c r="E11" i="4"/>
  <c r="D39" i="4"/>
  <c r="E40" i="4"/>
  <c r="E10" i="4"/>
  <c r="F10" i="4" s="1" a="1"/>
  <c r="F10" i="4" s="1"/>
  <c r="D43" i="4"/>
  <c r="E42" i="4"/>
  <c r="E12" i="4"/>
  <c r="E24" i="4"/>
  <c r="E43" i="4"/>
  <c r="E39" i="4"/>
  <c r="D37" i="4"/>
  <c r="D38" i="4"/>
  <c r="D32" i="4"/>
  <c r="D22" i="4"/>
  <c r="D42" i="4"/>
  <c r="D33" i="4"/>
  <c r="D31" i="4"/>
  <c r="D29" i="4"/>
  <c r="D44" i="4"/>
  <c r="D25" i="4"/>
  <c r="D41" i="4"/>
  <c r="D28" i="4"/>
  <c r="D40" i="4"/>
  <c r="D21" i="4"/>
  <c r="E23" i="4"/>
  <c r="F36" i="4"/>
  <c r="F31" i="4"/>
  <c r="F28" i="4"/>
  <c r="F40" i="4"/>
  <c r="F33" i="4"/>
  <c r="F23" i="4"/>
  <c r="F42" i="4"/>
  <c r="F44" i="4"/>
  <c r="E44" i="4"/>
  <c r="E37" i="4"/>
  <c r="E28" i="4"/>
  <c r="F39" i="4"/>
  <c r="F22" i="4"/>
  <c r="H45" i="4"/>
  <c r="E25" i="4"/>
  <c r="AU6" i="3" l="1"/>
  <c r="AP4" i="3" a="1"/>
  <c r="AP4" i="3" s="1"/>
  <c r="AR4" i="3" s="1"/>
  <c r="H21" i="4" s="1"/>
  <c r="AU15" i="3"/>
  <c r="AU13" i="3"/>
  <c r="AU10" i="3"/>
  <c r="AP10" i="3" a="1"/>
  <c r="AP10" i="3" s="1"/>
  <c r="AR10" i="3" s="1"/>
  <c r="H27" i="4" s="1"/>
  <c r="AU7" i="3"/>
  <c r="AP7" i="3" a="1"/>
  <c r="AP7" i="3" s="1"/>
  <c r="AR7" i="3" s="1"/>
  <c r="H24" i="4" s="1"/>
  <c r="H65" i="4"/>
  <c r="H64" i="4"/>
  <c r="H25" i="4"/>
  <c r="H34" i="4"/>
  <c r="H37" i="4"/>
  <c r="H35" i="4"/>
  <c r="E35" i="4"/>
  <c r="E34" i="4"/>
  <c r="E36" i="4"/>
  <c r="F11" i="4" a="1"/>
  <c r="F11" i="4" s="1"/>
  <c r="E32" i="4"/>
  <c r="F12" i="4" a="1"/>
  <c r="F12" i="4" s="1"/>
  <c r="F30" i="4"/>
  <c r="H43" i="4"/>
  <c r="H22" i="4"/>
  <c r="H42" i="4"/>
  <c r="H33" i="4"/>
  <c r="H28" i="4"/>
  <c r="H39" i="4"/>
  <c r="H26" i="4"/>
  <c r="H38" i="4"/>
  <c r="H41" i="4"/>
  <c r="H44" i="4"/>
  <c r="H29" i="4"/>
  <c r="H31" i="4"/>
  <c r="H40" i="4"/>
  <c r="H30" i="4"/>
  <c r="H23" i="4"/>
  <c r="J45" i="4"/>
  <c r="H32" i="4" l="1"/>
  <c r="J32" i="4"/>
  <c r="J35" i="4"/>
  <c r="H36" i="4"/>
  <c r="F3" i="4"/>
  <c r="J40" i="4"/>
  <c r="J23" i="4"/>
  <c r="J29" i="4"/>
  <c r="J26" i="4"/>
  <c r="J33" i="4"/>
  <c r="J30" i="4"/>
  <c r="J44" i="4"/>
  <c r="J39" i="4"/>
  <c r="J42" i="4"/>
  <c r="J41" i="4"/>
  <c r="J25" i="4"/>
  <c r="J34" i="4"/>
  <c r="J36" i="4"/>
  <c r="J28" i="4"/>
  <c r="J22" i="4"/>
  <c r="J31" i="4"/>
  <c r="J38" i="4"/>
  <c r="J43" i="4"/>
  <c r="J27" i="4"/>
  <c r="J21" i="4"/>
  <c r="J24" i="4"/>
  <c r="J46" i="4"/>
  <c r="F6" i="4" l="1"/>
  <c r="F5" i="4"/>
  <c r="J37" i="4"/>
  <c r="B6" i="4"/>
  <c r="C6" i="4" s="1"/>
  <c r="B5" i="4"/>
  <c r="C5" i="4" s="1"/>
  <c r="B4" i="4"/>
  <c r="C4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0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</futureMetadata>
  <cellMetadata count="1">
    <bk>
      <rc t="1" v="0"/>
    </bk>
  </cellMetadata>
  <valueMetadata count="10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</valueMetadata>
</metadata>
</file>

<file path=xl/sharedStrings.xml><?xml version="1.0" encoding="utf-8"?>
<sst xmlns="http://schemas.openxmlformats.org/spreadsheetml/2006/main" count="261" uniqueCount="205">
  <si>
    <t>院所ID</t>
  </si>
  <si>
    <t>身分證號</t>
  </si>
  <si>
    <t>生日</t>
  </si>
  <si>
    <t>個案類別</t>
  </si>
  <si>
    <t>論質名單</t>
  </si>
  <si>
    <t>65歲以上多重慢性病註記</t>
  </si>
  <si>
    <t>高診次註記</t>
  </si>
  <si>
    <t>慢性病註記</t>
  </si>
  <si>
    <t>非慢性病註記</t>
  </si>
  <si>
    <t>與前一年家醫收案診所相同</t>
  </si>
  <si>
    <t>疾病樣態</t>
  </si>
  <si>
    <t>ASCVD</t>
  </si>
  <si>
    <t>三高</t>
  </si>
  <si>
    <t>高血壓</t>
  </si>
  <si>
    <t>高血脂</t>
  </si>
  <si>
    <t>高血糖</t>
  </si>
  <si>
    <t>疾病組合</t>
  </si>
  <si>
    <t>LDL達標標準</t>
  </si>
  <si>
    <t>HbA1c達標標準</t>
  </si>
  <si>
    <t>UACR達標標準</t>
  </si>
  <si>
    <t>BP檢驗次數達標標準</t>
  </si>
  <si>
    <t>身分證字號</t>
  </si>
  <si>
    <t>最近一次HbA1c檢查結果(%)</t>
  </si>
  <si>
    <t>最近一次HbA1c檢查日期</t>
  </si>
  <si>
    <t>最近一次LDL檢查結果(mg/dL)</t>
  </si>
  <si>
    <t>最近一次LDL檢查日期</t>
  </si>
  <si>
    <t>最近一次UACR檢查結果(mg/gm)</t>
  </si>
  <si>
    <t>最近一次UACR檢查日期</t>
  </si>
  <si>
    <t>最近一次BP檢查日期</t>
  </si>
  <si>
    <t>匯入月份</t>
  </si>
  <si>
    <t>序號</t>
  </si>
  <si>
    <t>HbA1c最新值</t>
  </si>
  <si>
    <t>HbA1c最新日期</t>
  </si>
  <si>
    <t>HbA1c前一次值</t>
  </si>
  <si>
    <t>HbA1c前一次日期</t>
  </si>
  <si>
    <t>HbA1c間隔天數</t>
  </si>
  <si>
    <t>HbA1c達標狀態</t>
  </si>
  <si>
    <t>HbA1c判定依據</t>
  </si>
  <si>
    <t>LDL最新值</t>
  </si>
  <si>
    <t>LDL最新日期</t>
  </si>
  <si>
    <t>LDL前一次值</t>
  </si>
  <si>
    <t>LDL前一次日期</t>
  </si>
  <si>
    <t>LDL間隔天數</t>
  </si>
  <si>
    <t>LDL年度最低值</t>
  </si>
  <si>
    <t>LDL達標狀態</t>
  </si>
  <si>
    <t>LDL判定依據</t>
  </si>
  <si>
    <t>UACR最新值</t>
  </si>
  <si>
    <t>UACR最新日期</t>
  </si>
  <si>
    <t>UACR前一次值</t>
  </si>
  <si>
    <t>UACR前一次日期</t>
  </si>
  <si>
    <t>UACR間隔天數</t>
  </si>
  <si>
    <t>UACR達標狀態</t>
  </si>
  <si>
    <t>UACR判定依據</t>
  </si>
  <si>
    <t>HbA1c上半年次數</t>
  </si>
  <si>
    <t>HbA1c下半年次數</t>
  </si>
  <si>
    <t>LDL上半年次數</t>
  </si>
  <si>
    <t>LDL下半年次數</t>
  </si>
  <si>
    <t>UACR上半年次數</t>
  </si>
  <si>
    <t>UACR下半年次數</t>
  </si>
  <si>
    <t>檢驗頻次達標狀態</t>
  </si>
  <si>
    <t>基本費</t>
  </si>
  <si>
    <t>個資加成費</t>
  </si>
  <si>
    <t>檢驗達成加成費</t>
  </si>
  <si>
    <t>糖心腎提升費</t>
  </si>
  <si>
    <t>達標項目數(達標/適用)</t>
  </si>
  <si>
    <t>現得點值</t>
  </si>
  <si>
    <t>點值上限</t>
  </si>
  <si>
    <t>燈號</t>
  </si>
  <si>
    <t>建議行動</t>
  </si>
  <si>
    <t>📊 收案總覽</t>
  </si>
  <si>
    <t>💰 點值總覽</t>
  </si>
  <si>
    <t>指標</t>
  </si>
  <si>
    <t>人數</t>
  </si>
  <si>
    <t>佔比</t>
  </si>
  <si>
    <t>數值</t>
  </si>
  <si>
    <t>總收案人數</t>
  </si>
  <si>
    <t>現得點值合計</t>
  </si>
  <si>
    <t>🟢 綠燈</t>
  </si>
  <si>
    <t>點值上限合計</t>
  </si>
  <si>
    <t>🟡 黃燈</t>
  </si>
  <si>
    <t>整體達成率</t>
  </si>
  <si>
    <t>🔴 紅燈</t>
  </si>
  <si>
    <t>平均每人點值</t>
  </si>
  <si>
    <t>🏥 疾病組合分佈</t>
  </si>
  <si>
    <t>📈 四項達標率</t>
  </si>
  <si>
    <t>項目</t>
  </si>
  <si>
    <t>達標人數</t>
  </si>
  <si>
    <t>達標率</t>
  </si>
  <si>
    <t>DM only</t>
  </si>
  <si>
    <t>HbA1c</t>
  </si>
  <si>
    <t>CKD only</t>
  </si>
  <si>
    <t>LDL</t>
  </si>
  <si>
    <t>ASCVD only</t>
  </si>
  <si>
    <t>UACR</t>
  </si>
  <si>
    <t>DM+CKD</t>
  </si>
  <si>
    <t>BP/檢驗頻次</t>
  </si>
  <si>
    <t>DM+ASCVD</t>
  </si>
  <si>
    <t>CKD+ASCVD</t>
  </si>
  <si>
    <t>DM+CKD+ASCVD</t>
  </si>
  <si>
    <t>無特定分類</t>
  </si>
  <si>
    <t>📋 病人明細表</t>
  </si>
  <si>
    <t>HbA1c唯一</t>
  </si>
  <si>
    <t>LDL唯一</t>
  </si>
  <si>
    <t>UACR唯一</t>
  </si>
  <si>
    <t>BP唯一</t>
  </si>
  <si>
    <t>狀態建議(輔助)</t>
  </si>
  <si>
    <t>頻次建議(輔助)</t>
  </si>
  <si>
    <t>0項</t>
  </si>
  <si>
    <t>1項</t>
  </si>
  <si>
    <t>2項</t>
  </si>
  <si>
    <t>3項</t>
  </si>
  <si>
    <t>上限</t>
  </si>
  <si>
    <t>個案基本資料｜識別資訊與疾病組合</t>
  </si>
  <si>
    <t>HbA1c 控制｜標準、最新趨勢與達標判定</t>
  </si>
  <si>
    <t>LDL 控制｜標準、趨勢、年度最低與判定</t>
  </si>
  <si>
    <t>UACR 腎臟風險｜標準、趨勢與達標判定</t>
  </si>
  <si>
    <t>檢驗頻次｜年度與上下半年完成情形</t>
  </si>
  <si>
    <t>建議行動｜依事實建議檢查</t>
  </si>
  <si>
    <t>比對生日西元</t>
  </si>
  <si>
    <t>比對生日西元(輔助)</t>
  </si>
  <si>
    <t>依疾病組合及年齡設定的 HbA1c 控制標準；不適用者顯示「不適用」。</t>
  </si>
  <si>
    <t>該個案最近一個有效檢驗日期的 HbA1c 結果。</t>
  </si>
  <si>
    <t>HbA1c 最新有效檢驗日期。</t>
  </si>
  <si>
    <t>前一個不同檢驗日期的 HbA1c 結果。</t>
  </si>
  <si>
    <t>HbA1c 前一次有效檢驗日期。</t>
  </si>
  <si>
    <t>HbA1c 最新與前一次檢驗日期的相隔天數。</t>
  </si>
  <si>
    <t>綜合適用標準、年度檢驗次數、下半年檢驗及數值趨勢判定 HbA1c 狀態。</t>
  </si>
  <si>
    <t>顯示 HbA1c 全年次數、下半年次數及符合標準次數。</t>
  </si>
  <si>
    <t>依疾病組合與 ASCVD 風險設定的 LDL 控制標準。</t>
  </si>
  <si>
    <t>該個案最近一個有效檢驗日期的 LDL 結果。</t>
  </si>
  <si>
    <t>LDL 最新有效檢驗日期。</t>
  </si>
  <si>
    <t>前一個不同檢驗日期的 LDL 結果。</t>
  </si>
  <si>
    <t>LDL 前一次有效檢驗日期。</t>
  </si>
  <si>
    <t>LDL 最新與前一次檢驗日期的相隔天數。</t>
  </si>
  <si>
    <t>匯入檢驗紀錄中的最低 LDL 值，用於觀察曾達到的最佳控制。</t>
  </si>
  <si>
    <t>綜合 LDL 標準、年度與下半年檢驗次數、達標比例及改善趨勢判定。</t>
  </si>
  <si>
    <t>顯示 LDL 全年次數、下半年次數及符合標準次數。</t>
  </si>
  <si>
    <t>CKD 相關疾病組合適用 UACR &lt;30 mg/g；其他顯示不適用。</t>
  </si>
  <si>
    <t>該個案最近一個有效檢驗日期的 UACR 結果。</t>
  </si>
  <si>
    <t>UACR 最新有效檢驗日期。</t>
  </si>
  <si>
    <t>前一個不同檢驗日期的 UACR 結果。</t>
  </si>
  <si>
    <t>UACR 前一次有效檢驗日期。</t>
  </si>
  <si>
    <t>UACR 最新與前一次檢驗日期的相隔天數。</t>
  </si>
  <si>
    <t>綜合 UACR 標準、年度與下半年檢驗次數、達標比例及改善趨勢判定。</t>
  </si>
  <si>
    <t>顯示 UACR 全年次數、下半年次數及符合標準次數。</t>
  </si>
  <si>
    <t>依個案條件設定的年度 BP 上傳次數標準。</t>
  </si>
  <si>
    <t>本年度 BP 有效且不重複日期的上傳次數。</t>
  </si>
  <si>
    <t>本年度 1–6 月 HbA1c 有效且不重複日期的檢驗次數。</t>
  </si>
  <si>
    <t>本年度 7–12 月 HbA1c 有效且不重複日期的檢驗次數。</t>
  </si>
  <si>
    <t>本年度 1–6 月 LDL 有效且不重複日期的檢驗次數。</t>
  </si>
  <si>
    <t>本年度 7–12 月 LDL 有效且不重複日期的檢驗次數。</t>
  </si>
  <si>
    <t>本年度 1–6 月 UACR 有效且不重複日期的檢驗次數。</t>
  </si>
  <si>
    <t>本年度 7–12 月 UACR 有效且不重複日期的檢驗次數。</t>
  </si>
  <si>
    <t>依疾病組合檢查 HbA1c、LDL、UACR 上下半年頻次及 BP 年度次數是否全部完成。</t>
  </si>
  <si>
    <t>每位有效個案固定基本費 250 點。</t>
  </si>
  <si>
    <t>每位有效個案固定個資加成費 30 點。</t>
  </si>
  <si>
    <t>適用個案若檢驗頻次達標，加計 100 點。</t>
  </si>
  <si>
    <t>前項為達標項目數，後項為適用評估項目數，例如 2/3。</t>
  </si>
  <si>
    <t>基本費、個資加成費、檢驗達成加成費及糖心腎提升費的合計。</t>
  </si>
  <si>
    <t>依疾病組合可取得的基本費、加成費與提升費最高合計。</t>
  </si>
  <si>
    <t>僅陳述未達標或缺檢事實，並建議安排檢查或複檢；不提供用藥建議。</t>
  </si>
  <si>
    <t>隱藏輔助欄：組合 HbA1c、LDL、UACR 未檢驗或未達標的事實文字。</t>
  </si>
  <si>
    <t>隱藏輔助欄：組合上下半年缺檢與 BP 次數不足的事實文字。</t>
  </si>
  <si>
    <t>隱藏輔助欄：將民國生日轉為西元日期，供檢驗資料比對使用。</t>
  </si>
  <si>
    <t>依疾病組合 達標項目數，由相容設定表對應提升費。</t>
  </si>
  <si>
    <t>點值與成果｜加成、點值及檢驗燈號</t>
  </si>
  <si>
    <t>全部適用項目達標為綠燈、全部未達標為紅燈，其餘為黃燈。</t>
  </si>
  <si>
    <t>姓名</t>
  </si>
  <si>
    <t>1. 進入「個案健康管理列表」，勾選「全部」收案名單（包含各疾病樣態與非 P4P 個案）。</t>
  </si>
  <si>
    <t>【病人一覽表】
1. 將 8 月 2 日上傳至大家醫平台的「委派」與「自收」病患清單複製，貼入「病患一覽表」的 A 欄至 P 欄（欄位順序與原始下載表格相同）。
2. 貼上後，Q 欄會自動判斷病患的疾病組合及應達標項目（不需檢驗的項目會自動顯示「不適用」）。</t>
  </si>
  <si>
    <t>【檢驗原始資料取得】
1. 登入「健保資訊網服務系統」，點擊右下角的「大家醫平台」進行院所登入。</t>
  </si>
  <si>
    <t>【檢驗原始資料輸入】
1. 補充「匯入月份」：在資料最後一欄填寫匯入年月（格式為 西元年-月份，例如：2026-01）。
2. 補充「血壓 (BP)」（選填）：若系統未自動帶出，院所可評估人力手動填寫（填寫格式如 2026-01）；未填寫僅影響血壓次數判定，不影響其他檢驗項目</t>
  </si>
  <si>
    <t xml:space="preserve">【診所總覽】
可確認目前診所內所有病患達標狀況以及點數取得進度。
</t>
  </si>
  <si>
    <t xml:space="preserve">【達標一覽表】
追蹤檢驗明細：可分別查看 HbA1c、LDL、UACR 的數值區間；橘色區塊為「檢驗次數達標」判定（需完成所有規定次數才算達標；若次數達標但數值未達標，整體仍判定為未達標）。
</t>
  </si>
  <si>
    <r>
      <t>1. 點選「下載表格」，取得最新的檢驗數據。為確保每一次檢驗資料都可以被包含在下載資料中，</t>
    </r>
    <r>
      <rPr>
        <b/>
        <sz val="11"/>
        <color theme="1"/>
        <rFont val="Aptos Narrow"/>
        <family val="2"/>
        <scheme val="minor"/>
      </rPr>
      <t>請診所每個月固定日期下載檔案。</t>
    </r>
    <r>
      <rPr>
        <sz val="11"/>
        <color theme="1"/>
        <rFont val="Aptos Narrow"/>
        <family val="2"/>
        <scheme val="minor"/>
      </rPr>
      <t xml:space="preserve">
</t>
    </r>
  </si>
  <si>
    <r>
      <rPr>
        <b/>
        <sz val="16"/>
        <color rgb="FF000000"/>
        <rFont val="Aptos Narrow"/>
        <family val="2"/>
        <scheme val="minor"/>
      </rPr>
      <t xml:space="preserve">TACD 家醫2.0 個案獎勵追蹤 Excel試算表
</t>
    </r>
    <r>
      <rPr>
        <b/>
        <sz val="11"/>
        <color rgb="FF000000"/>
        <rFont val="Aptos Narrow"/>
        <family val="2"/>
        <scheme val="minor"/>
      </rPr>
      <t>本試算表僅供參考，實際獎勵金額仍以官方公告為準。</t>
    </r>
  </si>
  <si>
    <t>比對身分證前六碼</t>
  </si>
  <si>
    <t>隱藏輔助欄：由身分證號擷取前六碼，供檢驗資料比對使用。</t>
  </si>
  <si>
    <t>比對身分證前六碼(輔助)</t>
  </si>
  <si>
    <r>
      <t>【檢驗原始資料輸入】
1. 以「累加」方式貼入：平台每月僅顯示最新一次檢驗，因此</t>
    </r>
    <r>
      <rPr>
        <b/>
        <sz val="11"/>
        <color theme="1"/>
        <rFont val="Aptos Narrow"/>
        <family val="2"/>
        <scheme val="minor"/>
      </rPr>
      <t>每月下載後請直接往下累加貼上，切勿覆蓋舊資料</t>
    </r>
    <r>
      <rPr>
        <sz val="11"/>
        <color theme="1"/>
        <rFont val="Aptos Narrow"/>
        <family val="2"/>
        <scheme val="minor"/>
      </rPr>
      <t>，以利計算全年檢驗次數與間隔。
2. 欄位保留：姓名欄可留白或刪除，</t>
    </r>
    <r>
      <rPr>
        <b/>
        <sz val="11"/>
        <color theme="1"/>
        <rFont val="Aptos Narrow"/>
        <family val="2"/>
        <scheme val="minor"/>
      </rPr>
      <t>但「身分證字號」務必保留以供系統比對。</t>
    </r>
  </si>
  <si>
    <t>BP達標標準（次/年）</t>
  </si>
  <si>
    <t>BP上傳次數（年）</t>
  </si>
  <si>
    <t>2026-01</t>
  </si>
  <si>
    <t>A241045264</t>
  </si>
  <si>
    <t>C226662396</t>
  </si>
  <si>
    <t>A24104****</t>
  </si>
  <si>
    <t>030/03/11</t>
  </si>
  <si>
    <t>2b</t>
  </si>
  <si>
    <t>a</t>
  </si>
  <si>
    <t>C22666****</t>
  </si>
  <si>
    <t>031/04/01</t>
  </si>
  <si>
    <t>b</t>
  </si>
  <si>
    <t>2026-02</t>
  </si>
  <si>
    <t>2026-03</t>
  </si>
  <si>
    <t>2026-04</t>
  </si>
  <si>
    <t>2026-05</t>
  </si>
  <si>
    <t>2026-06</t>
  </si>
  <si>
    <t>2026-07</t>
  </si>
  <si>
    <t>資料格式FAQ</t>
  </si>
  <si>
    <t>Q1: 目前檔案中的資料是否可以刪除？</t>
  </si>
  <si>
    <t>Q2: 如果我現在手邊的資料格式跟示範案例不同的話可以使用嗎？</t>
  </si>
  <si>
    <t>A1： 可以，目前資料表中的資料皆為假擬使用者資料（Mock User Data），使用前可以先行刪除</t>
  </si>
  <si>
    <t>A2：不行。請務必確保輸入資料格式與樣本格式相同，常見不同資料格式的處理方法可參考下方說明</t>
  </si>
  <si>
    <t>常見狀況一：資料格式內有其他符號。
處理方式：請按下「Ctrl + H」，在尋找(Find what)欄位輸入該符號，並保持取代(Replace with)留白後按下取代全部(Replace All)。</t>
  </si>
  <si>
    <t>常見狀況二：資料格式有其他呈現方式，例如日期或是時間
處理方式：請按下「Ctrl + 1」，點選數字(Number)後選擇符合本資料表可以判讀的格式，或是在樣本(Sample)的地方填上本表的格式 (MM/DD/YYYY)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</si>
</sst>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yyyy/mm/dd"/>
    <numFmt numFmtId="165" formatCode="0.0%"/>
    <numFmt numFmtId="166" formatCode="0.0"/>
    <numFmt numFmtId="167" formatCode="#,##0.0"/>
    <numFmt numFmtId="168" formatCode="yyyy\-mm\-dd"/>
    <numFmt numFmtId="169" formatCode="yyyy\-mm"/>
  </numFmts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b/>
      <sz val="11"/>
      <color rgb="FF006100"/>
      <name val="Aptos Narrow"/>
      <family val="2"/>
      <scheme val="minor"/>
    </font>
    <font>
      <b/>
      <sz val="11"/>
      <color rgb="FF9C0006"/>
      <name val="Aptos Narrow"/>
      <family val="2"/>
      <scheme val="minor"/>
    </font>
    <font>
      <b/>
      <sz val="11"/>
      <color rgb="FF595959"/>
      <name val="Aptos Narrow"/>
      <family val="2"/>
      <scheme val="minor"/>
    </font>
    <font>
      <sz val="8"/>
      <name val="Aptos Narrow"/>
      <family val="2"/>
      <scheme val="minor"/>
    </font>
    <font>
      <b/>
      <i/>
      <sz val="8"/>
      <color rgb="FF555555"/>
      <name val="Aptos Narrow"/>
      <family val="2"/>
      <scheme val="minor"/>
    </font>
    <font>
      <i/>
      <sz val="8"/>
      <color rgb="FF555555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20"/>
      <color rgb="FF000000"/>
      <name val="Aptos Narrow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EDF2FA"/>
        <bgColor indexed="64"/>
      </patternFill>
    </fill>
    <fill>
      <patternFill patternType="solid">
        <fgColor rgb="FFF2EFF7"/>
        <bgColor indexed="64"/>
      </patternFill>
    </fill>
    <fill>
      <patternFill patternType="solid">
        <fgColor rgb="FFEFF5FB"/>
        <bgColor indexed="64"/>
      </patternFill>
    </fill>
    <fill>
      <patternFill patternType="solid">
        <fgColor rgb="FFF0F7ED"/>
        <bgColor indexed="64"/>
      </patternFill>
    </fill>
    <fill>
      <patternFill patternType="solid">
        <fgColor rgb="FFEBEEF3"/>
        <bgColor indexed="64"/>
      </patternFill>
    </fill>
    <fill>
      <patternFill patternType="solid">
        <fgColor rgb="FFD6DCE5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F75B5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A65E00"/>
        <bgColor indexed="64"/>
      </patternFill>
    </fill>
    <fill>
      <patternFill patternType="solid">
        <fgColor rgb="FF7F6000"/>
        <bgColor indexed="64"/>
      </patternFill>
    </fill>
    <fill>
      <patternFill patternType="solid">
        <fgColor rgb="FFEAF2F8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164" fontId="0" fillId="0" borderId="0" xfId="0" applyNumberFormat="1"/>
    <xf numFmtId="2" fontId="0" fillId="0" borderId="0" xfId="0" applyNumberFormat="1"/>
    <xf numFmtId="0" fontId="2" fillId="2" borderId="0" xfId="0" applyFont="1" applyFill="1"/>
    <xf numFmtId="49" fontId="0" fillId="0" borderId="0" xfId="0" quotePrefix="1" applyNumberFormat="1"/>
    <xf numFmtId="0" fontId="1" fillId="14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3" borderId="1" xfId="0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14" borderId="1" xfId="0" applyFont="1" applyFill="1" applyBorder="1" applyAlignment="1">
      <alignment horizontal="center" wrapText="1"/>
    </xf>
    <xf numFmtId="1" fontId="0" fillId="0" borderId="0" xfId="0" applyNumberFormat="1"/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13" borderId="1" xfId="0" applyFill="1" applyBorder="1" applyAlignment="1">
      <alignment horizontal="center"/>
    </xf>
    <xf numFmtId="0" fontId="0" fillId="13" borderId="1" xfId="0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1" fillId="19" borderId="1" xfId="0" applyFont="1" applyFill="1" applyBorder="1" applyAlignment="1">
      <alignment horizontal="center"/>
    </xf>
    <xf numFmtId="0" fontId="1" fillId="20" borderId="1" xfId="0" applyFont="1" applyFill="1" applyBorder="1" applyAlignment="1">
      <alignment horizontal="center"/>
    </xf>
    <xf numFmtId="164" fontId="0" fillId="0" borderId="1" xfId="0" applyNumberFormat="1" applyBorder="1"/>
    <xf numFmtId="0" fontId="1" fillId="21" borderId="1" xfId="0" applyFont="1" applyFill="1" applyBorder="1" applyAlignment="1">
      <alignment horizontal="center"/>
    </xf>
    <xf numFmtId="0" fontId="0" fillId="12" borderId="1" xfId="0" applyFill="1" applyBorder="1" applyAlignment="1">
      <alignment wrapText="1"/>
    </xf>
    <xf numFmtId="0" fontId="0" fillId="11" borderId="1" xfId="0" applyFill="1" applyBorder="1" applyAlignment="1">
      <alignment wrapText="1"/>
    </xf>
    <xf numFmtId="0" fontId="1" fillId="22" borderId="1" xfId="0" applyFont="1" applyFill="1" applyBorder="1" applyAlignment="1">
      <alignment horizontal="center"/>
    </xf>
    <xf numFmtId="0" fontId="1" fillId="23" borderId="1" xfId="0" applyFont="1" applyFill="1" applyBorder="1" applyAlignment="1">
      <alignment horizontal="center"/>
    </xf>
    <xf numFmtId="166" fontId="0" fillId="0" borderId="0" xfId="0" applyNumberFormat="1"/>
    <xf numFmtId="168" fontId="0" fillId="0" borderId="0" xfId="0" applyNumberFormat="1"/>
    <xf numFmtId="169" fontId="0" fillId="0" borderId="0" xfId="0" applyNumberFormat="1"/>
    <xf numFmtId="0" fontId="2" fillId="28" borderId="0" xfId="0" applyFont="1" applyFill="1" applyAlignment="1">
      <alignment horizontal="center" vertical="center" wrapText="1"/>
    </xf>
    <xf numFmtId="49" fontId="0" fillId="0" borderId="0" xfId="0" applyNumberFormat="1"/>
    <xf numFmtId="0" fontId="7" fillId="29" borderId="3" xfId="0" applyFont="1" applyFill="1" applyBorder="1" applyAlignment="1">
      <alignment horizontal="center" vertical="top" wrapText="1"/>
    </xf>
    <xf numFmtId="0" fontId="7" fillId="29" borderId="0" xfId="0" applyFont="1" applyFill="1" applyAlignment="1">
      <alignment horizontal="center" vertical="top" wrapText="1"/>
    </xf>
    <xf numFmtId="0" fontId="8" fillId="29" borderId="0" xfId="0" applyFont="1" applyFill="1" applyAlignment="1">
      <alignment vertical="top" wrapText="1"/>
    </xf>
    <xf numFmtId="0" fontId="9" fillId="0" borderId="0" xfId="0" applyFont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2" fillId="2" borderId="0" xfId="0" applyNumberFormat="1" applyFont="1" applyFill="1" applyAlignment="1">
      <alignment horizontal="center"/>
    </xf>
    <xf numFmtId="14" fontId="0" fillId="0" borderId="0" xfId="0" applyNumberFormat="1"/>
    <xf numFmtId="0" fontId="11" fillId="0" borderId="0" xfId="0" applyFont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vertical="top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wrapText="1"/>
    </xf>
    <xf numFmtId="0" fontId="0" fillId="0" borderId="0" xfId="0" applyAlignment="1">
      <alignment horizontal="left" vertical="center" wrapText="1"/>
    </xf>
    <xf numFmtId="0" fontId="2" fillId="27" borderId="3" xfId="0" applyFont="1" applyFill="1" applyBorder="1" applyAlignment="1">
      <alignment horizontal="center" vertical="center" wrapText="1"/>
    </xf>
    <xf numFmtId="0" fontId="2" fillId="24" borderId="3" xfId="0" applyFont="1" applyFill="1" applyBorder="1" applyAlignment="1">
      <alignment horizontal="center" vertical="center" wrapText="1"/>
    </xf>
    <xf numFmtId="0" fontId="2" fillId="25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26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8" borderId="2" xfId="0" applyFont="1" applyFill="1" applyBorder="1" applyAlignment="1">
      <alignment horizontal="center"/>
    </xf>
    <xf numFmtId="0" fontId="2" fillId="18" borderId="3" xfId="0" applyFont="1" applyFill="1" applyBorder="1" applyAlignment="1">
      <alignment horizontal="center"/>
    </xf>
  </cellXfs>
  <cellStyles count="1">
    <cellStyle name="Normal" xfId="0" builtinId="0"/>
  </cellStyles>
  <dxfs count="48">
    <dxf>
      <fill>
        <patternFill patternType="solid">
          <fgColor indexed="64"/>
          <bgColor rgb="FFFFC7CE"/>
        </patternFill>
      </fill>
    </dxf>
    <dxf>
      <fill>
        <patternFill patternType="solid">
          <fgColor indexed="64"/>
          <bgColor rgb="FFFFEB9C"/>
        </patternFill>
      </fill>
    </dxf>
    <dxf>
      <fill>
        <patternFill patternType="solid">
          <fgColor indexed="64"/>
          <bgColor rgb="FFC6EFCE"/>
        </patternFill>
      </fill>
    </dxf>
    <dxf>
      <font>
        <color rgb="FF000000"/>
      </font>
      <fill>
        <patternFill patternType="solid">
          <fgColor indexed="64"/>
          <bgColor rgb="FF9DC3E6"/>
        </patternFill>
      </fill>
    </dxf>
    <dxf>
      <font>
        <color rgb="FF000000"/>
      </font>
      <fill>
        <patternFill patternType="solid">
          <fgColor indexed="64"/>
          <bgColor rgb="FFA9D18E"/>
        </patternFill>
      </fill>
    </dxf>
    <dxf>
      <font>
        <color rgb="FF000000"/>
      </font>
      <fill>
        <patternFill patternType="solid">
          <fgColor indexed="64"/>
          <bgColor rgb="FFA9D18E"/>
        </patternFill>
      </fill>
    </dxf>
    <dxf>
      <font>
        <color rgb="FF000000"/>
      </font>
      <fill>
        <patternFill patternType="solid">
          <fgColor indexed="64"/>
          <bgColor rgb="FFD9D9D9"/>
        </patternFill>
      </fill>
    </dxf>
    <dxf>
      <font>
        <color rgb="FF000000"/>
      </font>
      <fill>
        <patternFill patternType="solid">
          <fgColor indexed="64"/>
          <bgColor rgb="FFFF9999"/>
        </patternFill>
      </fill>
    </dxf>
    <dxf>
      <fill>
        <patternFill patternType="solid">
          <fgColor indexed="64"/>
          <bgColor rgb="FFFFC7CE"/>
        </patternFill>
      </fill>
    </dxf>
    <dxf>
      <fill>
        <patternFill patternType="solid">
          <fgColor indexed="64"/>
          <bgColor rgb="FFFFEB9C"/>
        </patternFill>
      </fill>
    </dxf>
    <dxf>
      <fill>
        <patternFill patternType="solid">
          <fgColor indexed="64"/>
          <bgColor rgb="FFC6EFCE"/>
        </patternFill>
      </fill>
    </dxf>
    <dxf>
      <font>
        <b/>
        <i val="0"/>
        <color rgb="FF595959"/>
      </font>
      <fill>
        <patternFill patternType="solid">
          <fgColor indexed="64"/>
          <bgColor rgb="FFE7E6E6"/>
        </patternFill>
      </fill>
    </dxf>
    <dxf>
      <font>
        <b/>
        <i val="0"/>
        <color rgb="FF9C0006"/>
      </font>
      <fill>
        <patternFill patternType="solid">
          <fgColor indexed="64"/>
          <bgColor rgb="FFFFC7CE"/>
        </patternFill>
      </fill>
    </dxf>
    <dxf>
      <font>
        <b/>
        <i val="0"/>
        <color rgb="FF006100"/>
      </font>
      <fill>
        <patternFill patternType="solid">
          <fgColor indexed="64"/>
          <bgColor rgb="FFC6EFCE"/>
        </patternFill>
      </fill>
    </dxf>
    <dxf>
      <font>
        <b/>
        <i val="0"/>
        <color rgb="FF595959"/>
      </font>
      <fill>
        <patternFill patternType="solid">
          <fgColor indexed="64"/>
          <bgColor rgb="FFE7E6E6"/>
        </patternFill>
      </fill>
    </dxf>
    <dxf>
      <font>
        <b/>
        <i val="0"/>
        <color rgb="FF9C0006"/>
      </font>
      <fill>
        <patternFill patternType="solid">
          <fgColor indexed="64"/>
          <bgColor rgb="FFFFC7CE"/>
        </patternFill>
      </fill>
    </dxf>
    <dxf>
      <font>
        <b/>
        <i val="0"/>
        <color rgb="FF1F4E78"/>
      </font>
      <fill>
        <patternFill patternType="solid">
          <fgColor indexed="64"/>
          <bgColor rgb="FFD9EAF7"/>
        </patternFill>
      </fill>
    </dxf>
    <dxf>
      <font>
        <b/>
        <i val="0"/>
        <color rgb="FF006100"/>
      </font>
      <fill>
        <patternFill patternType="solid">
          <fgColor indexed="64"/>
          <bgColor rgb="FFC6EFCE"/>
        </patternFill>
      </fill>
    </dxf>
    <dxf>
      <font>
        <b/>
        <i val="0"/>
        <color rgb="FF595959"/>
      </font>
      <fill>
        <patternFill patternType="solid">
          <fgColor indexed="64"/>
          <bgColor rgb="FFE7E6E6"/>
        </patternFill>
      </fill>
    </dxf>
    <dxf>
      <font>
        <b/>
        <i val="0"/>
        <color rgb="FF9C0006"/>
      </font>
      <fill>
        <patternFill patternType="solid">
          <fgColor indexed="64"/>
          <bgColor rgb="FFFFC7CE"/>
        </patternFill>
      </fill>
    </dxf>
    <dxf>
      <font>
        <b/>
        <i val="0"/>
        <color rgb="FF1F4E78"/>
      </font>
      <fill>
        <patternFill patternType="solid">
          <fgColor indexed="64"/>
          <bgColor rgb="FFD9EAF7"/>
        </patternFill>
      </fill>
    </dxf>
    <dxf>
      <font>
        <b/>
        <i val="0"/>
        <color rgb="FF006100"/>
      </font>
      <fill>
        <patternFill patternType="solid">
          <fgColor indexed="64"/>
          <bgColor rgb="FFC6EFCE"/>
        </patternFill>
      </fill>
    </dxf>
    <dxf>
      <font>
        <b/>
        <i val="0"/>
        <color rgb="FF595959"/>
      </font>
      <fill>
        <patternFill patternType="solid">
          <fgColor indexed="64"/>
          <bgColor rgb="FFE7E6E6"/>
        </patternFill>
      </fill>
    </dxf>
    <dxf>
      <font>
        <b/>
        <i val="0"/>
        <color rgb="FF9C0006"/>
      </font>
      <fill>
        <patternFill patternType="solid">
          <fgColor indexed="64"/>
          <bgColor rgb="FFFFC7CE"/>
        </patternFill>
      </fill>
    </dxf>
    <dxf>
      <font>
        <b/>
        <i val="0"/>
        <color rgb="FF1F4E78"/>
      </font>
      <fill>
        <patternFill patternType="solid">
          <fgColor indexed="64"/>
          <bgColor rgb="FFD9EAF7"/>
        </patternFill>
      </fill>
    </dxf>
    <dxf>
      <font>
        <b/>
        <i val="0"/>
        <color rgb="FF006100"/>
      </font>
      <fill>
        <patternFill patternType="solid">
          <fgColor indexed="64"/>
          <bgColor rgb="FFC6EFCE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169" formatCode="yyyy\-mm"/>
    </dxf>
    <dxf>
      <numFmt numFmtId="30" formatCode="@"/>
    </dxf>
    <dxf>
      <numFmt numFmtId="168" formatCode="yyyy\-mm\-dd"/>
    </dxf>
    <dxf>
      <numFmt numFmtId="1" formatCode="0"/>
    </dxf>
    <dxf>
      <numFmt numFmtId="168" formatCode="yyyy\-mm\-dd"/>
    </dxf>
    <dxf>
      <numFmt numFmtId="1" formatCode="0"/>
    </dxf>
    <dxf>
      <numFmt numFmtId="168" formatCode="yyyy\-mm\-dd"/>
    </dxf>
    <dxf>
      <numFmt numFmtId="166" formatCode="0.0"/>
    </dxf>
    <dxf>
      <numFmt numFmtId="168" formatCode="yyyy\-mm\-dd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30" formatCode="@"/>
    </dxf>
    <dxf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ptos Narrow"/>
        <family val="2"/>
        <scheme val="minor"/>
      </font>
      <fill>
        <patternFill patternType="solid">
          <fgColor indexed="64"/>
          <bgColor rgb="FF4472C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22/10/relationships/richValueRel" Target="richData/richValueRel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zh-TW" altLang="en-US"/>
              <a:t>燈號分佈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8B6-45C1-AA6C-8F8E046FACC1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68B6-45C1-AA6C-8F8E046FACC1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8B6-45C1-AA6C-8F8E046FACC1}"/>
              </c:ext>
            </c:extLst>
          </c:dPt>
          <c:cat>
            <c:strRef>
              <c:f>診所總覽!$A$4:$A$6</c:f>
              <c:strCache>
                <c:ptCount val="3"/>
                <c:pt idx="0">
                  <c:v>🟢 綠燈</c:v>
                </c:pt>
                <c:pt idx="1">
                  <c:v>🟡 黃燈</c:v>
                </c:pt>
                <c:pt idx="2">
                  <c:v>🔴 紅燈</c:v>
                </c:pt>
              </c:strCache>
            </c:strRef>
          </c:cat>
          <c:val>
            <c:numRef>
              <c:f>診所總覽!$B$4:$B$6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B6-45C1-AA6C-8F8E046FAC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zh-TW" altLang="en-US"/>
              <a:t>疾病組合分佈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診所總覽!$A$10:$A$17</c:f>
              <c:strCache>
                <c:ptCount val="8"/>
                <c:pt idx="0">
                  <c:v>DM only</c:v>
                </c:pt>
                <c:pt idx="1">
                  <c:v>CKD only</c:v>
                </c:pt>
                <c:pt idx="2">
                  <c:v>ASCVD only</c:v>
                </c:pt>
                <c:pt idx="3">
                  <c:v>DM+CKD</c:v>
                </c:pt>
                <c:pt idx="4">
                  <c:v>DM+ASCVD</c:v>
                </c:pt>
                <c:pt idx="5">
                  <c:v>CKD+ASCVD</c:v>
                </c:pt>
                <c:pt idx="6">
                  <c:v>DM+CKD+ASCVD</c:v>
                </c:pt>
                <c:pt idx="7">
                  <c:v>無特定分類</c:v>
                </c:pt>
              </c:strCache>
            </c:strRef>
          </c:cat>
          <c:val>
            <c:numRef>
              <c:f>診所總覽!$B$10:$B$17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2C-4932-B78F-9697439834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739546064"/>
        <c:axId val="1739546544"/>
      </c:barChart>
      <c:catAx>
        <c:axId val="17395460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9546544"/>
        <c:crosses val="autoZero"/>
        <c:auto val="1"/>
        <c:lblAlgn val="ctr"/>
        <c:lblOffset val="100"/>
        <c:noMultiLvlLbl val="0"/>
      </c:catAx>
      <c:valAx>
        <c:axId val="1739546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9546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5549900</xdr:colOff>
      <xdr:row>12</xdr:row>
      <xdr:rowOff>1445154</xdr:rowOff>
    </xdr:from>
    <xdr:to>
      <xdr:col>1</xdr:col>
      <xdr:colOff>2194560</xdr:colOff>
      <xdr:row>12</xdr:row>
      <xdr:rowOff>2386330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2D6EC4F-CF76-428D-A2D2-F88C150173B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6" t="25527" r="16730" b="25293"/>
        <a:stretch>
          <a:fillRect/>
        </a:stretch>
      </xdr:blipFill>
      <xdr:spPr bwMode="auto">
        <a:xfrm>
          <a:off x="5549900" y="14761104"/>
          <a:ext cx="2216150" cy="9233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63500</xdr:colOff>
      <xdr:row>0</xdr:row>
      <xdr:rowOff>0</xdr:rowOff>
    </xdr:from>
    <xdr:to>
      <xdr:col>0</xdr:col>
      <xdr:colOff>4632960</xdr:colOff>
      <xdr:row>0</xdr:row>
      <xdr:rowOff>594360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6FFFF0E-5DFD-C345-9E8E-F788972BA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" y="0"/>
          <a:ext cx="45656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14654</xdr:colOff>
      <xdr:row>0</xdr:row>
      <xdr:rowOff>0</xdr:rowOff>
    </xdr:from>
    <xdr:to>
      <xdr:col>11</xdr:col>
      <xdr:colOff>205154</xdr:colOff>
      <xdr:row>7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57BC398-CCE5-0FE3-D174-DE732D6383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14654</xdr:colOff>
      <xdr:row>7</xdr:row>
      <xdr:rowOff>0</xdr:rowOff>
    </xdr:from>
    <xdr:to>
      <xdr:col>11</xdr:col>
      <xdr:colOff>205154</xdr:colOff>
      <xdr:row>17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B44636D-16E5-BE83-8E40-3973393FA0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0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A0FEA6-B0AB-422A-845D-798BA6E1180F}" name="PatientCriteria" displayName="PatientCriteria" ref="A1:U1190" totalsRowShown="0" headerRowDxfId="47">
  <tableColumns count="21">
    <tableColumn id="1" xr3:uid="{546BE9D8-7219-4F7D-9964-C1AA2279BFA0}" name="院所ID" dataDxfId="46"/>
    <tableColumn id="2" xr3:uid="{420D72F6-B5F0-4ADF-968F-8D41BF1E6F45}" name="身分證號"/>
    <tableColumn id="3" xr3:uid="{F1498A69-93EB-40BA-959F-82B85DED238E}" name="生日" dataDxfId="45"/>
    <tableColumn id="21" xr3:uid="{B028D876-0510-4A8B-9160-83AEC615AA71}" name="個案類別" dataDxfId="44"/>
    <tableColumn id="4" xr3:uid="{C8D7FC1F-DEDB-43DE-944D-92F52147CE96}" name="論質名單"/>
    <tableColumn id="5" xr3:uid="{B4D71980-5D3B-49B2-98B4-4B2C8CA2C4AF}" name="65歲以上多重慢性病註記"/>
    <tableColumn id="6" xr3:uid="{7575F6DC-F2A8-47C3-85CA-86E341552356}" name="高診次註記"/>
    <tableColumn id="7" xr3:uid="{CB45140B-0FCD-439F-B3F6-A7975229AA6E}" name="慢性病註記"/>
    <tableColumn id="8" xr3:uid="{01FEE0D5-F023-42D7-8EAB-E6E7B2E99369}" name="非慢性病註記"/>
    <tableColumn id="9" xr3:uid="{88638494-D328-4111-AC31-D4ED7C16F375}" name="與前一年家醫收案診所相同"/>
    <tableColumn id="10" xr3:uid="{73E39825-5FDA-4E30-A2C2-371D3CB86B52}" name="疾病樣態"/>
    <tableColumn id="11" xr3:uid="{CEE4C6BC-5C01-4532-93A9-A08BDFA84E29}" name="ASCVD"/>
    <tableColumn id="12" xr3:uid="{4DEA733B-C71B-4ADF-9756-930A0163997C}" name="三高"/>
    <tableColumn id="13" xr3:uid="{18E86220-BD0A-49D2-B0DA-6918AE7B5641}" name="高血壓"/>
    <tableColumn id="14" xr3:uid="{99893681-596F-48F5-A167-C8B9D3C31CBE}" name="高血脂"/>
    <tableColumn id="15" xr3:uid="{4050BA77-6983-471E-923E-DB10218002AE}" name="高血糖"/>
    <tableColumn id="16" xr3:uid="{46283365-B065-4DA4-BC73-A2785A0A45B0}" name="疾病組合" dataDxfId="43">
      <calculatedColumnFormula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calculatedColumnFormula>
    </tableColumn>
    <tableColumn id="17" xr3:uid="{F544A9C3-11DE-46D9-95F8-37C5DED5205B}" name="LDL達標標準" dataDxfId="42">
      <calculatedColumnFormula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calculatedColumnFormula>
    </tableColumn>
    <tableColumn id="18" xr3:uid="{C96DEA12-89B7-4864-9BEC-0C635149D21E}" name="HbA1c達標標準" dataDxfId="41">
      <calculatedColumnFormula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calculatedColumnFormula>
    </tableColumn>
    <tableColumn id="19" xr3:uid="{6EA07DBD-2434-49B6-B8C7-4C70CA38F2DB}" name="UACR達標標準" dataDxfId="40">
      <calculatedColumnFormula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calculatedColumnFormula>
    </tableColumn>
    <tableColumn id="20" xr3:uid="{6F37D270-A903-483B-A4DB-918584D3C270}" name="BP檢驗次數達標標準">
      <calculatedColumnFormula>IF(COUNTA(PatientCriteria[[#This Row],[院所ID]:[高血糖]])=0,"",IF(PatientCriteria[[#This Row],[高血壓]]=1,"3次","不適用"))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2F27D3-A28C-404D-825F-452461B5A35C}" name="LabData2016" displayName="LabData2016" ref="A1:Q184" totalsRowShown="0">
  <autoFilter ref="A1:Q184" xr:uid="{4F2F27D3-A28C-404D-825F-452461B5A35C}"/>
  <tableColumns count="17">
    <tableColumn id="1" xr3:uid="{DBF31782-682B-4D95-8B60-D77A48D10544}" name="身分證字號" dataDxfId="39"/>
    <tableColumn id="18" xr3:uid="{29D29B81-421B-46D3-AE8A-1074CC23CDC8}" name="姓名" dataDxfId="38"/>
    <tableColumn id="2" xr3:uid="{F2DA223A-48D7-4319-9377-47A80459F45F}" name="生日" dataDxfId="37"/>
    <tableColumn id="3" xr3:uid="{839B0574-304E-4CC7-A30F-217FA796E46B}" name="最近一次HbA1c檢查結果(%)" dataDxfId="36"/>
    <tableColumn id="4" xr3:uid="{4519D8F5-3776-4AEB-8AEE-6D17A5EE5436}" name="最近一次HbA1c檢查日期" dataDxfId="35"/>
    <tableColumn id="5" xr3:uid="{75C2A9AC-46AC-4F03-B8E4-CBC2D147AC15}" name="最近一次LDL檢查結果(mg/dL)" dataDxfId="34"/>
    <tableColumn id="6" xr3:uid="{0FC613C5-8721-4041-B003-13A2D3EA15A6}" name="最近一次LDL檢查日期" dataDxfId="33"/>
    <tableColumn id="7" xr3:uid="{3F04ADF1-6AA9-43CF-A786-F839F98A9ADD}" name="最近一次UACR檢查結果(mg/gm)" dataDxfId="32"/>
    <tableColumn id="8" xr3:uid="{55D42A6D-28F9-4A64-9366-F798E87A85F6}" name="最近一次UACR檢查日期" dataDxfId="31"/>
    <tableColumn id="10" xr3:uid="{6DFD0CFE-91CD-4836-8F7D-4AF043E7BD40}" name="最近一次BP檢查日期" dataDxfId="30"/>
    <tableColumn id="11" xr3:uid="{B21F1279-23DB-4E93-A73C-758B6E110079}" name="匯入月份" dataDxfId="29"/>
    <tableColumn id="12" xr3:uid="{77B6151D-50AD-4B3F-BBDA-2647102C43B6}" name="HbA1c唯一">
      <calculatedColumnFormula>IF(AND(D2&lt;&gt;"",E2&lt;&gt;"",P2&lt;&gt;""),--(COUNTIFS($P$2:P2,P2,$E$2:E2,E2)=1),0)</calculatedColumnFormula>
    </tableColumn>
    <tableColumn id="13" xr3:uid="{D84D4BB2-6247-4434-B7BC-8B88AA4F7434}" name="LDL唯一">
      <calculatedColumnFormula>IF(AND(F2&lt;&gt;"",G2&lt;&gt;"",P2&lt;&gt;""),--(COUNTIFS($P$2:P2,P2,$G$2:G2,G2)=1),0)</calculatedColumnFormula>
    </tableColumn>
    <tableColumn id="14" xr3:uid="{1CF642DF-14D9-40E9-B0CF-67A4F4F5AD62}" name="UACR唯一">
      <calculatedColumnFormula>IF(AND(H2&lt;&gt;"",I2&lt;&gt;"",P2&lt;&gt;""),--(COUNTIFS($P$2:P2,P2,$I$2:I2,I2)=1),0)</calculatedColumnFormula>
    </tableColumn>
    <tableColumn id="15" xr3:uid="{2008F479-EA5A-4BD4-AD1E-401B9E734A56}" name="BP唯一" dataDxfId="28">
      <calculatedColumnFormula>IF(AND(J2&lt;&gt;"",P2&lt;&gt;""),--(COUNTIFS($P$2:P2,P2,$J$2:J2,J2)=1),0)</calculatedColumnFormula>
    </tableColumn>
    <tableColumn id="9" xr3:uid="{29B9C9B8-2492-4144-8CB2-5232FF8932B6}" name="比對身分證前六碼" dataDxfId="27">
      <calculatedColumnFormula>IF(A2="","",LEFT(A2,6))</calculatedColumnFormula>
    </tableColumn>
    <tableColumn id="16" xr3:uid="{1C20CE78-B713-4408-BFBD-A64505B40D65}" name="比對生日西元" dataDxfId="26">
      <calculatedColumnFormula>IF(C2="","",IF(ISNUMBER(C2),TEXT(C2,"yyyy-mm-dd"),IFERROR(TEXT(DATEVALUE(C2),"yyyy-mm-dd"),C2)))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E8460-39BD-44DA-981E-0B9FAE968AEC}">
  <dimension ref="A1:C22"/>
  <sheetViews>
    <sheetView tabSelected="1" workbookViewId="0">
      <selection activeCell="B23" sqref="B23"/>
    </sheetView>
  </sheetViews>
  <sheetFormatPr defaultColWidth="9.1796875" defaultRowHeight="14.5" x14ac:dyDescent="0.35"/>
  <cols>
    <col min="1" max="1" width="79.7265625" style="57" customWidth="1"/>
    <col min="2" max="2" width="86.6328125" style="56" customWidth="1"/>
    <col min="3" max="3" width="66" style="57" customWidth="1"/>
    <col min="4" max="16384" width="9.1796875" style="57"/>
  </cols>
  <sheetData>
    <row r="1" spans="1:2" ht="90.5" customHeight="1" x14ac:dyDescent="0.35">
      <c r="A1" s="61" t="s">
        <v>175</v>
      </c>
      <c r="B1"/>
    </row>
    <row r="2" spans="1:2" ht="132" customHeight="1" x14ac:dyDescent="0.35">
      <c r="A2" s="58" t="e" vm="1">
        <v>#VALUE!</v>
      </c>
      <c r="B2" s="59" t="s">
        <v>169</v>
      </c>
    </row>
    <row r="3" spans="1:2" ht="163.5" customHeight="1" x14ac:dyDescent="0.35">
      <c r="A3" s="57" t="e" vm="2">
        <v>#VALUE!</v>
      </c>
      <c r="B3" s="59" t="s">
        <v>170</v>
      </c>
    </row>
    <row r="5" spans="1:2" ht="173.65" customHeight="1" x14ac:dyDescent="0.35">
      <c r="A5" s="57" t="e" vm="3">
        <v>#VALUE!</v>
      </c>
      <c r="B5" s="56" t="s">
        <v>168</v>
      </c>
    </row>
    <row r="7" spans="1:2" ht="100.9" customHeight="1" x14ac:dyDescent="0.35">
      <c r="A7" s="57" t="e" vm="4">
        <v>#VALUE!</v>
      </c>
      <c r="B7" s="59" t="s">
        <v>174</v>
      </c>
    </row>
    <row r="9" spans="1:2" ht="183" customHeight="1" x14ac:dyDescent="0.35">
      <c r="A9" s="60" t="e" vm="5">
        <v>#VALUE!</v>
      </c>
      <c r="B9" s="62" t="s">
        <v>179</v>
      </c>
    </row>
    <row r="11" spans="1:2" ht="117.4" customHeight="1" x14ac:dyDescent="0.35">
      <c r="A11" s="57" t="e" vm="6">
        <v>#VALUE!</v>
      </c>
      <c r="B11" s="59" t="s">
        <v>171</v>
      </c>
    </row>
    <row r="13" spans="1:2" ht="222" customHeight="1" x14ac:dyDescent="0.35">
      <c r="A13" s="57" t="e" vm="7">
        <v>#VALUE!</v>
      </c>
      <c r="B13" s="59" t="s">
        <v>172</v>
      </c>
    </row>
    <row r="15" spans="1:2" ht="216.4" customHeight="1" x14ac:dyDescent="0.35">
      <c r="A15" s="60" t="e" vm="8">
        <v>#VALUE!</v>
      </c>
      <c r="B15" s="59" t="s">
        <v>173</v>
      </c>
    </row>
    <row r="17" spans="1:3" x14ac:dyDescent="0.35">
      <c r="A17" s="57" t="s">
        <v>198</v>
      </c>
    </row>
    <row r="18" spans="1:3" x14ac:dyDescent="0.35">
      <c r="A18" s="57" t="s">
        <v>199</v>
      </c>
      <c r="B18" s="56" t="s">
        <v>201</v>
      </c>
    </row>
    <row r="20" spans="1:3" x14ac:dyDescent="0.35">
      <c r="A20" s="57" t="s">
        <v>200</v>
      </c>
      <c r="B20" s="56" t="s">
        <v>202</v>
      </c>
    </row>
    <row r="21" spans="1:3" ht="152.5" customHeight="1" x14ac:dyDescent="0.35">
      <c r="B21" s="59" t="s">
        <v>203</v>
      </c>
      <c r="C21" s="57" t="e" vm="9">
        <v>#VALUE!</v>
      </c>
    </row>
    <row r="22" spans="1:3" ht="282" customHeight="1" x14ac:dyDescent="0.35">
      <c r="B22" s="59" t="s">
        <v>204</v>
      </c>
      <c r="C22" s="57" t="e" vm="10">
        <v>#VALUE!</v>
      </c>
    </row>
  </sheetData>
  <sheetProtection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230AE-7693-4CAF-8C5B-A4F2344212A4}">
  <dimension ref="A1:U1190"/>
  <sheetViews>
    <sheetView zoomScale="70" zoomScaleNormal="70" workbookViewId="0">
      <pane ySplit="1" topLeftCell="A2" activePane="bottomLeft" state="frozen"/>
      <selection pane="bottomLeft" activeCell="Y15" sqref="Y15"/>
    </sheetView>
  </sheetViews>
  <sheetFormatPr defaultRowHeight="14.5" x14ac:dyDescent="0.35"/>
  <cols>
    <col min="1" max="16" width="14.81640625" customWidth="1"/>
    <col min="17" max="17" width="20.81640625" customWidth="1"/>
    <col min="18" max="18" width="14.453125" bestFit="1" customWidth="1"/>
    <col min="19" max="19" width="15.81640625" customWidth="1"/>
    <col min="20" max="20" width="15.26953125" customWidth="1"/>
    <col min="21" max="21" width="22" customWidth="1"/>
    <col min="22" max="22" width="10.81640625" bestFit="1" customWidth="1"/>
  </cols>
  <sheetData>
    <row r="1" spans="1:2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 x14ac:dyDescent="0.35">
      <c r="A2">
        <v>25030042</v>
      </c>
      <c r="B2" t="s">
        <v>185</v>
      </c>
      <c r="C2" t="s">
        <v>186</v>
      </c>
      <c r="D2" t="s">
        <v>187</v>
      </c>
      <c r="E2">
        <v>0</v>
      </c>
      <c r="F2">
        <v>0</v>
      </c>
      <c r="G2">
        <v>0</v>
      </c>
      <c r="H2">
        <v>0</v>
      </c>
      <c r="I2">
        <v>0</v>
      </c>
      <c r="J2">
        <v>2</v>
      </c>
      <c r="K2">
        <v>3</v>
      </c>
      <c r="L2" t="s">
        <v>188</v>
      </c>
      <c r="M2">
        <v>1</v>
      </c>
      <c r="N2">
        <v>1</v>
      </c>
      <c r="O2">
        <v>1</v>
      </c>
      <c r="P2">
        <v>1</v>
      </c>
      <c r="Q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>DM+CKD+ASCVD</v>
      </c>
      <c r="R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>&lt;70</v>
      </c>
      <c r="S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>&lt;8%</v>
      </c>
      <c r="T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>&lt;30 mg/g</v>
      </c>
      <c r="U2" t="str">
        <f>IF(COUNTA(PatientCriteria[[#This Row],[院所ID]:[高血糖]])=0,"",IF(PatientCriteria[[#This Row],[高血壓]]=1,"3次","不適用"))</f>
        <v>3次</v>
      </c>
    </row>
    <row r="3" spans="1:21" x14ac:dyDescent="0.35">
      <c r="A3">
        <v>25030042</v>
      </c>
      <c r="B3" t="s">
        <v>189</v>
      </c>
      <c r="C3" t="s">
        <v>190</v>
      </c>
      <c r="D3" t="s">
        <v>187</v>
      </c>
      <c r="E3">
        <v>1</v>
      </c>
      <c r="F3">
        <v>0</v>
      </c>
      <c r="G3">
        <v>1</v>
      </c>
      <c r="H3">
        <v>0</v>
      </c>
      <c r="I3">
        <v>0</v>
      </c>
      <c r="J3">
        <v>1</v>
      </c>
      <c r="K3">
        <v>3</v>
      </c>
      <c r="L3" t="s">
        <v>191</v>
      </c>
      <c r="M3">
        <v>1</v>
      </c>
      <c r="N3">
        <v>1</v>
      </c>
      <c r="O3">
        <v>1</v>
      </c>
      <c r="P3">
        <v>1</v>
      </c>
      <c r="Q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>DM+CKD+ASCVD</v>
      </c>
      <c r="R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>&lt;55</v>
      </c>
      <c r="S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>&lt;8%</v>
      </c>
      <c r="T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>&lt;30 mg/g</v>
      </c>
      <c r="U3" t="str">
        <f>IF(COUNTA(PatientCriteria[[#This Row],[院所ID]:[高血糖]])=0,"",IF(PatientCriteria[[#This Row],[高血壓]]=1,"3次","不適用"))</f>
        <v>3次</v>
      </c>
    </row>
    <row r="4" spans="1:21" x14ac:dyDescent="0.35">
      <c r="Q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" t="str">
        <f>IF(COUNTA(PatientCriteria[[#This Row],[院所ID]:[高血糖]])=0,"",IF(PatientCriteria[[#This Row],[高血壓]]=1,"3次","不適用"))</f>
        <v/>
      </c>
    </row>
    <row r="5" spans="1:21" x14ac:dyDescent="0.35">
      <c r="Q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" t="str">
        <f>IF(COUNTA(PatientCriteria[[#This Row],[院所ID]:[高血糖]])=0,"",IF(PatientCriteria[[#This Row],[高血壓]]=1,"3次","不適用"))</f>
        <v/>
      </c>
    </row>
    <row r="6" spans="1:21" x14ac:dyDescent="0.35">
      <c r="Q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" t="str">
        <f>IF(COUNTA(PatientCriteria[[#This Row],[院所ID]:[高血糖]])=0,"",IF(PatientCriteria[[#This Row],[高血壓]]=1,"3次","不適用"))</f>
        <v/>
      </c>
    </row>
    <row r="7" spans="1:21" x14ac:dyDescent="0.35">
      <c r="Q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" t="str">
        <f>IF(COUNTA(PatientCriteria[[#This Row],[院所ID]:[高血糖]])=0,"",IF(PatientCriteria[[#This Row],[高血壓]]=1,"3次","不適用"))</f>
        <v/>
      </c>
    </row>
    <row r="8" spans="1:21" x14ac:dyDescent="0.35">
      <c r="Q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" t="str">
        <f>IF(COUNTA(PatientCriteria[[#This Row],[院所ID]:[高血糖]])=0,"",IF(PatientCriteria[[#This Row],[高血壓]]=1,"3次","不適用"))</f>
        <v/>
      </c>
    </row>
    <row r="9" spans="1:21" x14ac:dyDescent="0.35">
      <c r="Q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" t="str">
        <f>IF(COUNTA(PatientCriteria[[#This Row],[院所ID]:[高血糖]])=0,"",IF(PatientCriteria[[#This Row],[高血壓]]=1,"3次","不適用"))</f>
        <v/>
      </c>
    </row>
    <row r="10" spans="1:21" x14ac:dyDescent="0.35">
      <c r="Q1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" t="str">
        <f>IF(COUNTA(PatientCriteria[[#This Row],[院所ID]:[高血糖]])=0,"",IF(PatientCriteria[[#This Row],[高血壓]]=1,"3次","不適用"))</f>
        <v/>
      </c>
    </row>
    <row r="11" spans="1:21" x14ac:dyDescent="0.35">
      <c r="Q1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" t="str">
        <f>IF(COUNTA(PatientCriteria[[#This Row],[院所ID]:[高血糖]])=0,"",IF(PatientCriteria[[#This Row],[高血壓]]=1,"3次","不適用"))</f>
        <v/>
      </c>
    </row>
    <row r="12" spans="1:21" x14ac:dyDescent="0.35">
      <c r="Q1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2" t="str">
        <f>IF(COUNTA(PatientCriteria[[#This Row],[院所ID]:[高血糖]])=0,"",IF(PatientCriteria[[#This Row],[高血壓]]=1,"3次","不適用"))</f>
        <v/>
      </c>
    </row>
    <row r="13" spans="1:21" x14ac:dyDescent="0.35">
      <c r="Q1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3" t="str">
        <f>IF(COUNTA(PatientCriteria[[#This Row],[院所ID]:[高血糖]])=0,"",IF(PatientCriteria[[#This Row],[高血壓]]=1,"3次","不適用"))</f>
        <v/>
      </c>
    </row>
    <row r="14" spans="1:21" x14ac:dyDescent="0.35">
      <c r="Q1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4" t="str">
        <f>IF(COUNTA(PatientCriteria[[#This Row],[院所ID]:[高血糖]])=0,"",IF(PatientCriteria[[#This Row],[高血壓]]=1,"3次","不適用"))</f>
        <v/>
      </c>
    </row>
    <row r="15" spans="1:21" x14ac:dyDescent="0.35">
      <c r="Q1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5" t="str">
        <f>IF(COUNTA(PatientCriteria[[#This Row],[院所ID]:[高血糖]])=0,"",IF(PatientCriteria[[#This Row],[高血壓]]=1,"3次","不適用"))</f>
        <v/>
      </c>
    </row>
    <row r="16" spans="1:21" x14ac:dyDescent="0.35">
      <c r="Q1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6" t="str">
        <f>IF(COUNTA(PatientCriteria[[#This Row],[院所ID]:[高血糖]])=0,"",IF(PatientCriteria[[#This Row],[高血壓]]=1,"3次","不適用"))</f>
        <v/>
      </c>
    </row>
    <row r="17" spans="1:21" x14ac:dyDescent="0.35">
      <c r="Q1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7" t="str">
        <f>IF(COUNTA(PatientCriteria[[#This Row],[院所ID]:[高血糖]])=0,"",IF(PatientCriteria[[#This Row],[高血壓]]=1,"3次","不適用"))</f>
        <v/>
      </c>
    </row>
    <row r="18" spans="1:21" x14ac:dyDescent="0.35">
      <c r="Q1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8" t="str">
        <f>IF(COUNTA(PatientCriteria[[#This Row],[院所ID]:[高血糖]])=0,"",IF(PatientCriteria[[#This Row],[高血壓]]=1,"3次","不適用"))</f>
        <v/>
      </c>
    </row>
    <row r="19" spans="1:21" x14ac:dyDescent="0.35">
      <c r="Q1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9" t="str">
        <f>IF(COUNTA(PatientCriteria[[#This Row],[院所ID]:[高血糖]])=0,"",IF(PatientCriteria[[#This Row],[高血壓]]=1,"3次","不適用"))</f>
        <v/>
      </c>
    </row>
    <row r="20" spans="1:21" x14ac:dyDescent="0.35">
      <c r="Q2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0" t="str">
        <f>IF(COUNTA(PatientCriteria[[#This Row],[院所ID]:[高血糖]])=0,"",IF(PatientCriteria[[#This Row],[高血壓]]=1,"3次","不適用"))</f>
        <v/>
      </c>
    </row>
    <row r="21" spans="1:21" x14ac:dyDescent="0.35">
      <c r="Q2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1" t="str">
        <f>IF(COUNTA(PatientCriteria[[#This Row],[院所ID]:[高血糖]])=0,"",IF(PatientCriteria[[#This Row],[高血壓]]=1,"3次","不適用"))</f>
        <v/>
      </c>
    </row>
    <row r="22" spans="1:21" x14ac:dyDescent="0.35">
      <c r="Q2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2" t="str">
        <f>IF(COUNTA(PatientCriteria[[#This Row],[院所ID]:[高血糖]])=0,"",IF(PatientCriteria[[#This Row],[高血壓]]=1,"3次","不適用"))</f>
        <v/>
      </c>
    </row>
    <row r="23" spans="1:21" x14ac:dyDescent="0.35">
      <c r="Q2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3" t="str">
        <f>IF(COUNTA(PatientCriteria[[#This Row],[院所ID]:[高血糖]])=0,"",IF(PatientCriteria[[#This Row],[高血壓]]=1,"3次","不適用"))</f>
        <v/>
      </c>
    </row>
    <row r="24" spans="1:21" x14ac:dyDescent="0.35">
      <c r="Q2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4" t="str">
        <f>IF(COUNTA(PatientCriteria[[#This Row],[院所ID]:[高血糖]])=0,"",IF(PatientCriteria[[#This Row],[高血壓]]=1,"3次","不適用"))</f>
        <v/>
      </c>
    </row>
    <row r="25" spans="1:21" x14ac:dyDescent="0.35">
      <c r="Q2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5" t="str">
        <f>IF(COUNTA(PatientCriteria[[#This Row],[院所ID]:[高血糖]])=0,"",IF(PatientCriteria[[#This Row],[高血壓]]=1,"3次","不適用"))</f>
        <v/>
      </c>
    </row>
    <row r="26" spans="1:21" x14ac:dyDescent="0.35">
      <c r="A26" s="22"/>
      <c r="C26" s="4"/>
      <c r="D26" s="4"/>
      <c r="Q2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6" t="str">
        <f>IF(COUNTA(PatientCriteria[[#This Row],[院所ID]:[高血糖]])=0,"",IF(PatientCriteria[[#This Row],[高血壓]]=1,"3次","不適用"))</f>
        <v/>
      </c>
    </row>
    <row r="27" spans="1:21" x14ac:dyDescent="0.35">
      <c r="A27" s="22"/>
      <c r="C27" s="4"/>
      <c r="D27" s="4"/>
      <c r="Q2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7" t="str">
        <f>IF(COUNTA(PatientCriteria[[#This Row],[院所ID]:[高血糖]])=0,"",IF(PatientCriteria[[#This Row],[高血壓]]=1,"3次","不適用"))</f>
        <v/>
      </c>
    </row>
    <row r="28" spans="1:21" x14ac:dyDescent="0.35">
      <c r="A28" s="22"/>
      <c r="C28" s="46"/>
      <c r="D28" s="46"/>
      <c r="Q2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8" t="str">
        <f>IF(COUNTA(PatientCriteria[[#This Row],[院所ID]:[高血糖]])=0,"",IF(PatientCriteria[[#This Row],[高血壓]]=1,"3次","不適用"))</f>
        <v/>
      </c>
    </row>
    <row r="29" spans="1:21" x14ac:dyDescent="0.35">
      <c r="A29" s="22"/>
      <c r="C29" s="46"/>
      <c r="D29" s="46"/>
      <c r="Q2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9" t="str">
        <f>IF(COUNTA(PatientCriteria[[#This Row],[院所ID]:[高血糖]])=0,"",IF(PatientCriteria[[#This Row],[高血壓]]=1,"3次","不適用"))</f>
        <v/>
      </c>
    </row>
    <row r="30" spans="1:21" x14ac:dyDescent="0.35">
      <c r="A30" s="22"/>
      <c r="C30" s="46"/>
      <c r="D30" s="46"/>
      <c r="Q3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0" t="str">
        <f>IF(COUNTA(PatientCriteria[[#This Row],[院所ID]:[高血糖]])=0,"",IF(PatientCriteria[[#This Row],[高血壓]]=1,"3次","不適用"))</f>
        <v/>
      </c>
    </row>
    <row r="31" spans="1:21" x14ac:dyDescent="0.35">
      <c r="A31" s="22"/>
      <c r="C31" s="46"/>
      <c r="D31" s="46"/>
      <c r="Q3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1" t="str">
        <f>IF(COUNTA(PatientCriteria[[#This Row],[院所ID]:[高血糖]])=0,"",IF(PatientCriteria[[#This Row],[高血壓]]=1,"3次","不適用"))</f>
        <v/>
      </c>
    </row>
    <row r="32" spans="1:21" x14ac:dyDescent="0.35">
      <c r="A32" s="22"/>
      <c r="C32" s="46"/>
      <c r="D32" s="46"/>
      <c r="Q3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2" t="str">
        <f>IF(COUNTA(PatientCriteria[[#This Row],[院所ID]:[高血糖]])=0,"",IF(PatientCriteria[[#This Row],[高血壓]]=1,"3次","不適用"))</f>
        <v/>
      </c>
    </row>
    <row r="33" spans="1:21" x14ac:dyDescent="0.35">
      <c r="A33" s="22"/>
      <c r="C33" s="46"/>
      <c r="D33" s="46"/>
      <c r="Q3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3" t="str">
        <f>IF(COUNTA(PatientCriteria[[#This Row],[院所ID]:[高血糖]])=0,"",IF(PatientCriteria[[#This Row],[高血壓]]=1,"3次","不適用"))</f>
        <v/>
      </c>
    </row>
    <row r="34" spans="1:21" x14ac:dyDescent="0.35">
      <c r="A34" s="22"/>
      <c r="C34" s="46"/>
      <c r="D34" s="46"/>
      <c r="Q3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4" t="str">
        <f>IF(COUNTA(PatientCriteria[[#This Row],[院所ID]:[高血糖]])=0,"",IF(PatientCriteria[[#This Row],[高血壓]]=1,"3次","不適用"))</f>
        <v/>
      </c>
    </row>
    <row r="35" spans="1:21" x14ac:dyDescent="0.35">
      <c r="A35" s="22"/>
      <c r="C35" s="46"/>
      <c r="D35" s="46"/>
      <c r="Q3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5" t="str">
        <f>IF(COUNTA(PatientCriteria[[#This Row],[院所ID]:[高血糖]])=0,"",IF(PatientCriteria[[#This Row],[高血壓]]=1,"3次","不適用"))</f>
        <v/>
      </c>
    </row>
    <row r="36" spans="1:21" x14ac:dyDescent="0.35">
      <c r="A36" s="22"/>
      <c r="C36" s="46"/>
      <c r="D36" s="46"/>
      <c r="Q3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6" t="str">
        <f>IF(COUNTA(PatientCriteria[[#This Row],[院所ID]:[高血糖]])=0,"",IF(PatientCriteria[[#This Row],[高血壓]]=1,"3次","不適用"))</f>
        <v/>
      </c>
    </row>
    <row r="37" spans="1:21" x14ac:dyDescent="0.35">
      <c r="A37" s="22"/>
      <c r="C37" s="46"/>
      <c r="D37" s="46"/>
      <c r="Q3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7" t="str">
        <f>IF(COUNTA(PatientCriteria[[#This Row],[院所ID]:[高血糖]])=0,"",IF(PatientCriteria[[#This Row],[高血壓]]=1,"3次","不適用"))</f>
        <v/>
      </c>
    </row>
    <row r="38" spans="1:21" x14ac:dyDescent="0.35">
      <c r="A38" s="22"/>
      <c r="C38" s="46"/>
      <c r="D38" s="46"/>
      <c r="Q3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8" t="str">
        <f>IF(COUNTA(PatientCriteria[[#This Row],[院所ID]:[高血糖]])=0,"",IF(PatientCriteria[[#This Row],[高血壓]]=1,"3次","不適用"))</f>
        <v/>
      </c>
    </row>
    <row r="39" spans="1:21" x14ac:dyDescent="0.35">
      <c r="A39" s="22"/>
      <c r="C39" s="46"/>
      <c r="D39" s="46"/>
      <c r="Q3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9" t="str">
        <f>IF(COUNTA(PatientCriteria[[#This Row],[院所ID]:[高血糖]])=0,"",IF(PatientCriteria[[#This Row],[高血壓]]=1,"3次","不適用"))</f>
        <v/>
      </c>
    </row>
    <row r="40" spans="1:21" x14ac:dyDescent="0.35">
      <c r="A40" s="22"/>
      <c r="C40" s="46"/>
      <c r="D40" s="46"/>
      <c r="Q4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0" t="str">
        <f>IF(COUNTA(PatientCriteria[[#This Row],[院所ID]:[高血糖]])=0,"",IF(PatientCriteria[[#This Row],[高血壓]]=1,"3次","不適用"))</f>
        <v/>
      </c>
    </row>
    <row r="41" spans="1:21" x14ac:dyDescent="0.35">
      <c r="A41" s="22"/>
      <c r="C41" s="46"/>
      <c r="D41" s="46"/>
      <c r="Q4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1" t="str">
        <f>IF(COUNTA(PatientCriteria[[#This Row],[院所ID]:[高血糖]])=0,"",IF(PatientCriteria[[#This Row],[高血壓]]=1,"3次","不適用"))</f>
        <v/>
      </c>
    </row>
    <row r="42" spans="1:21" x14ac:dyDescent="0.35">
      <c r="A42" s="22"/>
      <c r="C42" s="46"/>
      <c r="D42" s="46"/>
      <c r="Q4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2" t="str">
        <f>IF(COUNTA(PatientCriteria[[#This Row],[院所ID]:[高血糖]])=0,"",IF(PatientCriteria[[#This Row],[高血壓]]=1,"3次","不適用"))</f>
        <v/>
      </c>
    </row>
    <row r="43" spans="1:21" x14ac:dyDescent="0.35">
      <c r="A43" s="22"/>
      <c r="C43" s="46"/>
      <c r="D43" s="46"/>
      <c r="Q4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3" t="str">
        <f>IF(COUNTA(PatientCriteria[[#This Row],[院所ID]:[高血糖]])=0,"",IF(PatientCriteria[[#This Row],[高血壓]]=1,"3次","不適用"))</f>
        <v/>
      </c>
    </row>
    <row r="44" spans="1:21" x14ac:dyDescent="0.35">
      <c r="A44" s="22"/>
      <c r="C44" s="46"/>
      <c r="D44" s="46"/>
      <c r="Q4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4" t="str">
        <f>IF(COUNTA(PatientCriteria[[#This Row],[院所ID]:[高血糖]])=0,"",IF(PatientCriteria[[#This Row],[高血壓]]=1,"3次","不適用"))</f>
        <v/>
      </c>
    </row>
    <row r="45" spans="1:21" x14ac:dyDescent="0.35">
      <c r="A45" s="22"/>
      <c r="C45" s="46"/>
      <c r="D45" s="46"/>
      <c r="Q4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5" t="str">
        <f>IF(COUNTA(PatientCriteria[[#This Row],[院所ID]:[高血糖]])=0,"",IF(PatientCriteria[[#This Row],[高血壓]]=1,"3次","不適用"))</f>
        <v/>
      </c>
    </row>
    <row r="46" spans="1:21" x14ac:dyDescent="0.35">
      <c r="A46" s="22"/>
      <c r="C46" s="46"/>
      <c r="D46" s="46"/>
      <c r="Q4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6" t="str">
        <f>IF(COUNTA(PatientCriteria[[#This Row],[院所ID]:[高血糖]])=0,"",IF(PatientCriteria[[#This Row],[高血壓]]=1,"3次","不適用"))</f>
        <v/>
      </c>
    </row>
    <row r="47" spans="1:21" x14ac:dyDescent="0.35">
      <c r="A47" s="22"/>
      <c r="C47" s="46"/>
      <c r="D47" s="46"/>
      <c r="Q4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7" t="str">
        <f>IF(COUNTA(PatientCriteria[[#This Row],[院所ID]:[高血糖]])=0,"",IF(PatientCriteria[[#This Row],[高血壓]]=1,"3次","不適用"))</f>
        <v/>
      </c>
    </row>
    <row r="48" spans="1:21" x14ac:dyDescent="0.35">
      <c r="A48" s="22"/>
      <c r="C48" s="46"/>
      <c r="D48" s="46"/>
      <c r="Q4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8" t="str">
        <f>IF(COUNTA(PatientCriteria[[#This Row],[院所ID]:[高血糖]])=0,"",IF(PatientCriteria[[#This Row],[高血壓]]=1,"3次","不適用"))</f>
        <v/>
      </c>
    </row>
    <row r="49" spans="1:21" x14ac:dyDescent="0.35">
      <c r="A49" s="22"/>
      <c r="C49" s="46"/>
      <c r="D49" s="46"/>
      <c r="Q4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9" t="str">
        <f>IF(COUNTA(PatientCriteria[[#This Row],[院所ID]:[高血糖]])=0,"",IF(PatientCriteria[[#This Row],[高血壓]]=1,"3次","不適用"))</f>
        <v/>
      </c>
    </row>
    <row r="50" spans="1:21" x14ac:dyDescent="0.35">
      <c r="A50" s="22"/>
      <c r="C50" s="46"/>
      <c r="D50" s="46"/>
      <c r="Q5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0" t="str">
        <f>IF(COUNTA(PatientCriteria[[#This Row],[院所ID]:[高血糖]])=0,"",IF(PatientCriteria[[#This Row],[高血壓]]=1,"3次","不適用"))</f>
        <v/>
      </c>
    </row>
    <row r="51" spans="1:21" x14ac:dyDescent="0.35">
      <c r="A51" s="22"/>
      <c r="C51" s="46"/>
      <c r="D51" s="46"/>
      <c r="Q5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1" t="str">
        <f>IF(COUNTA(PatientCriteria[[#This Row],[院所ID]:[高血糖]])=0,"",IF(PatientCriteria[[#This Row],[高血壓]]=1,"3次","不適用"))</f>
        <v/>
      </c>
    </row>
    <row r="52" spans="1:21" x14ac:dyDescent="0.35">
      <c r="A52" s="22"/>
      <c r="C52" s="46"/>
      <c r="D52" s="46"/>
      <c r="Q5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2" t="str">
        <f>IF(COUNTA(PatientCriteria[[#This Row],[院所ID]:[高血糖]])=0,"",IF(PatientCriteria[[#This Row],[高血壓]]=1,"3次","不適用"))</f>
        <v/>
      </c>
    </row>
    <row r="53" spans="1:21" x14ac:dyDescent="0.35">
      <c r="A53" s="22"/>
      <c r="C53" s="46"/>
      <c r="D53" s="46"/>
      <c r="Q5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3" t="str">
        <f>IF(COUNTA(PatientCriteria[[#This Row],[院所ID]:[高血糖]])=0,"",IF(PatientCriteria[[#This Row],[高血壓]]=1,"3次","不適用"))</f>
        <v/>
      </c>
    </row>
    <row r="54" spans="1:21" x14ac:dyDescent="0.35">
      <c r="A54" s="22"/>
      <c r="C54" s="46"/>
      <c r="D54" s="46"/>
      <c r="Q5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4" t="str">
        <f>IF(COUNTA(PatientCriteria[[#This Row],[院所ID]:[高血糖]])=0,"",IF(PatientCriteria[[#This Row],[高血壓]]=1,"3次","不適用"))</f>
        <v/>
      </c>
    </row>
    <row r="55" spans="1:21" x14ac:dyDescent="0.35">
      <c r="A55" s="22"/>
      <c r="C55" s="46"/>
      <c r="D55" s="46"/>
      <c r="Q5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5" t="str">
        <f>IF(COUNTA(PatientCriteria[[#This Row],[院所ID]:[高血糖]])=0,"",IF(PatientCriteria[[#This Row],[高血壓]]=1,"3次","不適用"))</f>
        <v/>
      </c>
    </row>
    <row r="56" spans="1:21" x14ac:dyDescent="0.35">
      <c r="A56" s="22"/>
      <c r="C56" s="46"/>
      <c r="D56" s="46"/>
      <c r="Q5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6" t="str">
        <f>IF(COUNTA(PatientCriteria[[#This Row],[院所ID]:[高血糖]])=0,"",IF(PatientCriteria[[#This Row],[高血壓]]=1,"3次","不適用"))</f>
        <v/>
      </c>
    </row>
    <row r="57" spans="1:21" x14ac:dyDescent="0.35">
      <c r="A57" s="22"/>
      <c r="C57" s="46"/>
      <c r="D57" s="46"/>
      <c r="Q5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7" t="str">
        <f>IF(COUNTA(PatientCriteria[[#This Row],[院所ID]:[高血糖]])=0,"",IF(PatientCriteria[[#This Row],[高血壓]]=1,"3次","不適用"))</f>
        <v/>
      </c>
    </row>
    <row r="58" spans="1:21" x14ac:dyDescent="0.35">
      <c r="A58" s="22"/>
      <c r="C58" s="46"/>
      <c r="D58" s="46"/>
      <c r="Q5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8" t="str">
        <f>IF(COUNTA(PatientCriteria[[#This Row],[院所ID]:[高血糖]])=0,"",IF(PatientCriteria[[#This Row],[高血壓]]=1,"3次","不適用"))</f>
        <v/>
      </c>
    </row>
    <row r="59" spans="1:21" x14ac:dyDescent="0.35">
      <c r="A59" s="22"/>
      <c r="C59" s="46"/>
      <c r="D59" s="46"/>
      <c r="Q5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9" t="str">
        <f>IF(COUNTA(PatientCriteria[[#This Row],[院所ID]:[高血糖]])=0,"",IF(PatientCriteria[[#This Row],[高血壓]]=1,"3次","不適用"))</f>
        <v/>
      </c>
    </row>
    <row r="60" spans="1:21" x14ac:dyDescent="0.35">
      <c r="A60" s="22"/>
      <c r="C60" s="46"/>
      <c r="D60" s="46"/>
      <c r="Q6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0" t="str">
        <f>IF(COUNTA(PatientCriteria[[#This Row],[院所ID]:[高血糖]])=0,"",IF(PatientCriteria[[#This Row],[高血壓]]=1,"3次","不適用"))</f>
        <v/>
      </c>
    </row>
    <row r="61" spans="1:21" x14ac:dyDescent="0.35">
      <c r="A61" s="22"/>
      <c r="C61" s="46"/>
      <c r="D61" s="46"/>
      <c r="Q6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1" t="str">
        <f>IF(COUNTA(PatientCriteria[[#This Row],[院所ID]:[高血糖]])=0,"",IF(PatientCriteria[[#This Row],[高血壓]]=1,"3次","不適用"))</f>
        <v/>
      </c>
    </row>
    <row r="62" spans="1:21" x14ac:dyDescent="0.35">
      <c r="A62" s="22"/>
      <c r="C62" s="46"/>
      <c r="D62" s="46"/>
      <c r="Q6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2" t="str">
        <f>IF(COUNTA(PatientCriteria[[#This Row],[院所ID]:[高血糖]])=0,"",IF(PatientCriteria[[#This Row],[高血壓]]=1,"3次","不適用"))</f>
        <v/>
      </c>
    </row>
    <row r="63" spans="1:21" x14ac:dyDescent="0.35">
      <c r="A63" s="22"/>
      <c r="C63" s="46"/>
      <c r="D63" s="46"/>
      <c r="Q6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3" t="str">
        <f>IF(COUNTA(PatientCriteria[[#This Row],[院所ID]:[高血糖]])=0,"",IF(PatientCriteria[[#This Row],[高血壓]]=1,"3次","不適用"))</f>
        <v/>
      </c>
    </row>
    <row r="64" spans="1:21" x14ac:dyDescent="0.35">
      <c r="A64" s="22"/>
      <c r="C64" s="46"/>
      <c r="D64" s="46"/>
      <c r="Q6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4" t="str">
        <f>IF(COUNTA(PatientCriteria[[#This Row],[院所ID]:[高血糖]])=0,"",IF(PatientCriteria[[#This Row],[高血壓]]=1,"3次","不適用"))</f>
        <v/>
      </c>
    </row>
    <row r="65" spans="1:21" x14ac:dyDescent="0.35">
      <c r="A65" s="22"/>
      <c r="C65" s="46"/>
      <c r="D65" s="46"/>
      <c r="Q6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5" t="str">
        <f>IF(COUNTA(PatientCriteria[[#This Row],[院所ID]:[高血糖]])=0,"",IF(PatientCriteria[[#This Row],[高血壓]]=1,"3次","不適用"))</f>
        <v/>
      </c>
    </row>
    <row r="66" spans="1:21" x14ac:dyDescent="0.35">
      <c r="A66" s="22"/>
      <c r="C66" s="46"/>
      <c r="D66" s="46"/>
      <c r="Q6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6" t="str">
        <f>IF(COUNTA(PatientCriteria[[#This Row],[院所ID]:[高血糖]])=0,"",IF(PatientCriteria[[#This Row],[高血壓]]=1,"3次","不適用"))</f>
        <v/>
      </c>
    </row>
    <row r="67" spans="1:21" x14ac:dyDescent="0.35">
      <c r="A67" s="22"/>
      <c r="C67" s="46"/>
      <c r="D67" s="46"/>
      <c r="Q6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7" t="str">
        <f>IF(COUNTA(PatientCriteria[[#This Row],[院所ID]:[高血糖]])=0,"",IF(PatientCriteria[[#This Row],[高血壓]]=1,"3次","不適用"))</f>
        <v/>
      </c>
    </row>
    <row r="68" spans="1:21" x14ac:dyDescent="0.35">
      <c r="A68" s="22"/>
      <c r="C68" s="46"/>
      <c r="D68" s="46"/>
      <c r="Q6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8" t="str">
        <f>IF(COUNTA(PatientCriteria[[#This Row],[院所ID]:[高血糖]])=0,"",IF(PatientCriteria[[#This Row],[高血壓]]=1,"3次","不適用"))</f>
        <v/>
      </c>
    </row>
    <row r="69" spans="1:21" x14ac:dyDescent="0.35">
      <c r="A69" s="22"/>
      <c r="C69" s="46"/>
      <c r="D69" s="46"/>
      <c r="Q6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9" t="str">
        <f>IF(COUNTA(PatientCriteria[[#This Row],[院所ID]:[高血糖]])=0,"",IF(PatientCriteria[[#This Row],[高血壓]]=1,"3次","不適用"))</f>
        <v/>
      </c>
    </row>
    <row r="70" spans="1:21" x14ac:dyDescent="0.35">
      <c r="A70" s="22"/>
      <c r="C70" s="46"/>
      <c r="D70" s="46"/>
      <c r="Q7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0" t="str">
        <f>IF(COUNTA(PatientCriteria[[#This Row],[院所ID]:[高血糖]])=0,"",IF(PatientCriteria[[#This Row],[高血壓]]=1,"3次","不適用"))</f>
        <v/>
      </c>
    </row>
    <row r="71" spans="1:21" x14ac:dyDescent="0.35">
      <c r="A71" s="22"/>
      <c r="C71" s="46"/>
      <c r="D71" s="46"/>
      <c r="Q7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1" t="str">
        <f>IF(COUNTA(PatientCriteria[[#This Row],[院所ID]:[高血糖]])=0,"",IF(PatientCriteria[[#This Row],[高血壓]]=1,"3次","不適用"))</f>
        <v/>
      </c>
    </row>
    <row r="72" spans="1:21" x14ac:dyDescent="0.35">
      <c r="A72" s="22"/>
      <c r="C72" s="46"/>
      <c r="D72" s="46"/>
      <c r="Q7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2" t="str">
        <f>IF(COUNTA(PatientCriteria[[#This Row],[院所ID]:[高血糖]])=0,"",IF(PatientCriteria[[#This Row],[高血壓]]=1,"3次","不適用"))</f>
        <v/>
      </c>
    </row>
    <row r="73" spans="1:21" x14ac:dyDescent="0.35">
      <c r="A73" s="22"/>
      <c r="C73" s="46"/>
      <c r="D73" s="46"/>
      <c r="Q7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3" t="str">
        <f>IF(COUNTA(PatientCriteria[[#This Row],[院所ID]:[高血糖]])=0,"",IF(PatientCriteria[[#This Row],[高血壓]]=1,"3次","不適用"))</f>
        <v/>
      </c>
    </row>
    <row r="74" spans="1:21" x14ac:dyDescent="0.35">
      <c r="A74" s="22"/>
      <c r="C74" s="46"/>
      <c r="D74" s="46"/>
      <c r="Q7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4" t="str">
        <f>IF(COUNTA(PatientCriteria[[#This Row],[院所ID]:[高血糖]])=0,"",IF(PatientCriteria[[#This Row],[高血壓]]=1,"3次","不適用"))</f>
        <v/>
      </c>
    </row>
    <row r="75" spans="1:21" x14ac:dyDescent="0.35">
      <c r="A75" s="22"/>
      <c r="C75" s="46"/>
      <c r="D75" s="46"/>
      <c r="Q7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5" t="str">
        <f>IF(COUNTA(PatientCriteria[[#This Row],[院所ID]:[高血糖]])=0,"",IF(PatientCriteria[[#This Row],[高血壓]]=1,"3次","不適用"))</f>
        <v/>
      </c>
    </row>
    <row r="76" spans="1:21" x14ac:dyDescent="0.35">
      <c r="A76" s="22"/>
      <c r="C76" s="46"/>
      <c r="D76" s="46"/>
      <c r="Q7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6" t="str">
        <f>IF(COUNTA(PatientCriteria[[#This Row],[院所ID]:[高血糖]])=0,"",IF(PatientCriteria[[#This Row],[高血壓]]=1,"3次","不適用"))</f>
        <v/>
      </c>
    </row>
    <row r="77" spans="1:21" x14ac:dyDescent="0.35">
      <c r="A77" s="22"/>
      <c r="C77" s="46"/>
      <c r="D77" s="46"/>
      <c r="Q7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7" t="str">
        <f>IF(COUNTA(PatientCriteria[[#This Row],[院所ID]:[高血糖]])=0,"",IF(PatientCriteria[[#This Row],[高血壓]]=1,"3次","不適用"))</f>
        <v/>
      </c>
    </row>
    <row r="78" spans="1:21" x14ac:dyDescent="0.35">
      <c r="A78" s="22"/>
      <c r="C78" s="46"/>
      <c r="D78" s="46"/>
      <c r="Q7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8" t="str">
        <f>IF(COUNTA(PatientCriteria[[#This Row],[院所ID]:[高血糖]])=0,"",IF(PatientCriteria[[#This Row],[高血壓]]=1,"3次","不適用"))</f>
        <v/>
      </c>
    </row>
    <row r="79" spans="1:21" x14ac:dyDescent="0.35">
      <c r="A79" s="22"/>
      <c r="C79" s="46"/>
      <c r="D79" s="46"/>
      <c r="Q7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9" t="str">
        <f>IF(COUNTA(PatientCriteria[[#This Row],[院所ID]:[高血糖]])=0,"",IF(PatientCriteria[[#This Row],[高血壓]]=1,"3次","不適用"))</f>
        <v/>
      </c>
    </row>
    <row r="80" spans="1:21" x14ac:dyDescent="0.35">
      <c r="A80" s="22"/>
      <c r="C80" s="46"/>
      <c r="D80" s="46"/>
      <c r="Q8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0" t="str">
        <f>IF(COUNTA(PatientCriteria[[#This Row],[院所ID]:[高血糖]])=0,"",IF(PatientCriteria[[#This Row],[高血壓]]=1,"3次","不適用"))</f>
        <v/>
      </c>
    </row>
    <row r="81" spans="1:21" x14ac:dyDescent="0.35">
      <c r="A81" s="22"/>
      <c r="C81" s="46"/>
      <c r="D81" s="46"/>
      <c r="Q8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1" t="str">
        <f>IF(COUNTA(PatientCriteria[[#This Row],[院所ID]:[高血糖]])=0,"",IF(PatientCriteria[[#This Row],[高血壓]]=1,"3次","不適用"))</f>
        <v/>
      </c>
    </row>
    <row r="82" spans="1:21" x14ac:dyDescent="0.35">
      <c r="A82" s="22"/>
      <c r="C82" s="46"/>
      <c r="D82" s="46"/>
      <c r="Q8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2" t="str">
        <f>IF(COUNTA(PatientCriteria[[#This Row],[院所ID]:[高血糖]])=0,"",IF(PatientCriteria[[#This Row],[高血壓]]=1,"3次","不適用"))</f>
        <v/>
      </c>
    </row>
    <row r="83" spans="1:21" x14ac:dyDescent="0.35">
      <c r="A83" s="22"/>
      <c r="C83" s="46"/>
      <c r="D83" s="46"/>
      <c r="Q8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3" t="str">
        <f>IF(COUNTA(PatientCriteria[[#This Row],[院所ID]:[高血糖]])=0,"",IF(PatientCriteria[[#This Row],[高血壓]]=1,"3次","不適用"))</f>
        <v/>
      </c>
    </row>
    <row r="84" spans="1:21" x14ac:dyDescent="0.35">
      <c r="A84" s="22"/>
      <c r="C84" s="46"/>
      <c r="D84" s="46"/>
      <c r="Q8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4" t="str">
        <f>IF(COUNTA(PatientCriteria[[#This Row],[院所ID]:[高血糖]])=0,"",IF(PatientCriteria[[#This Row],[高血壓]]=1,"3次","不適用"))</f>
        <v/>
      </c>
    </row>
    <row r="85" spans="1:21" x14ac:dyDescent="0.35">
      <c r="A85" s="22"/>
      <c r="C85" s="46"/>
      <c r="D85" s="46"/>
      <c r="Q8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5" t="str">
        <f>IF(COUNTA(PatientCriteria[[#This Row],[院所ID]:[高血糖]])=0,"",IF(PatientCriteria[[#This Row],[高血壓]]=1,"3次","不適用"))</f>
        <v/>
      </c>
    </row>
    <row r="86" spans="1:21" x14ac:dyDescent="0.35">
      <c r="A86" s="22"/>
      <c r="C86" s="46"/>
      <c r="D86" s="46"/>
      <c r="Q8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6" t="str">
        <f>IF(COUNTA(PatientCriteria[[#This Row],[院所ID]:[高血糖]])=0,"",IF(PatientCriteria[[#This Row],[高血壓]]=1,"3次","不適用"))</f>
        <v/>
      </c>
    </row>
    <row r="87" spans="1:21" x14ac:dyDescent="0.35">
      <c r="A87" s="22"/>
      <c r="C87" s="46"/>
      <c r="D87" s="46"/>
      <c r="Q8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7" t="str">
        <f>IF(COUNTA(PatientCriteria[[#This Row],[院所ID]:[高血糖]])=0,"",IF(PatientCriteria[[#This Row],[高血壓]]=1,"3次","不適用"))</f>
        <v/>
      </c>
    </row>
    <row r="88" spans="1:21" x14ac:dyDescent="0.35">
      <c r="A88" s="22"/>
      <c r="C88" s="46"/>
      <c r="D88" s="46"/>
      <c r="Q8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8" t="str">
        <f>IF(COUNTA(PatientCriteria[[#This Row],[院所ID]:[高血糖]])=0,"",IF(PatientCriteria[[#This Row],[高血壓]]=1,"3次","不適用"))</f>
        <v/>
      </c>
    </row>
    <row r="89" spans="1:21" x14ac:dyDescent="0.35">
      <c r="A89" s="22"/>
      <c r="C89" s="46"/>
      <c r="D89" s="46"/>
      <c r="Q8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9" t="str">
        <f>IF(COUNTA(PatientCriteria[[#This Row],[院所ID]:[高血糖]])=0,"",IF(PatientCriteria[[#This Row],[高血壓]]=1,"3次","不適用"))</f>
        <v/>
      </c>
    </row>
    <row r="90" spans="1:21" x14ac:dyDescent="0.35">
      <c r="A90" s="22"/>
      <c r="C90" s="46"/>
      <c r="D90" s="46"/>
      <c r="Q9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0" t="str">
        <f>IF(COUNTA(PatientCriteria[[#This Row],[院所ID]:[高血糖]])=0,"",IF(PatientCriteria[[#This Row],[高血壓]]=1,"3次","不適用"))</f>
        <v/>
      </c>
    </row>
    <row r="91" spans="1:21" x14ac:dyDescent="0.35">
      <c r="A91" s="22"/>
      <c r="C91" s="46"/>
      <c r="D91" s="46"/>
      <c r="Q9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1" t="str">
        <f>IF(COUNTA(PatientCriteria[[#This Row],[院所ID]:[高血糖]])=0,"",IF(PatientCriteria[[#This Row],[高血壓]]=1,"3次","不適用"))</f>
        <v/>
      </c>
    </row>
    <row r="92" spans="1:21" x14ac:dyDescent="0.35">
      <c r="A92" s="22"/>
      <c r="C92" s="46"/>
      <c r="D92" s="46"/>
      <c r="Q9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2" t="str">
        <f>IF(COUNTA(PatientCriteria[[#This Row],[院所ID]:[高血糖]])=0,"",IF(PatientCriteria[[#This Row],[高血壓]]=1,"3次","不適用"))</f>
        <v/>
      </c>
    </row>
    <row r="93" spans="1:21" x14ac:dyDescent="0.35">
      <c r="A93" s="22"/>
      <c r="C93" s="46"/>
      <c r="D93" s="46"/>
      <c r="Q9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3" t="str">
        <f>IF(COUNTA(PatientCriteria[[#This Row],[院所ID]:[高血糖]])=0,"",IF(PatientCriteria[[#This Row],[高血壓]]=1,"3次","不適用"))</f>
        <v/>
      </c>
    </row>
    <row r="94" spans="1:21" x14ac:dyDescent="0.35">
      <c r="A94" s="22"/>
      <c r="C94" s="46"/>
      <c r="D94" s="46"/>
      <c r="Q9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4" t="str">
        <f>IF(COUNTA(PatientCriteria[[#This Row],[院所ID]:[高血糖]])=0,"",IF(PatientCriteria[[#This Row],[高血壓]]=1,"3次","不適用"))</f>
        <v/>
      </c>
    </row>
    <row r="95" spans="1:21" x14ac:dyDescent="0.35">
      <c r="A95" s="22"/>
      <c r="C95" s="46"/>
      <c r="D95" s="46"/>
      <c r="Q9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5" t="str">
        <f>IF(COUNTA(PatientCriteria[[#This Row],[院所ID]:[高血糖]])=0,"",IF(PatientCriteria[[#This Row],[高血壓]]=1,"3次","不適用"))</f>
        <v/>
      </c>
    </row>
    <row r="96" spans="1:21" x14ac:dyDescent="0.35">
      <c r="A96" s="22"/>
      <c r="C96" s="46"/>
      <c r="D96" s="46"/>
      <c r="Q9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6" t="str">
        <f>IF(COUNTA(PatientCriteria[[#This Row],[院所ID]:[高血糖]])=0,"",IF(PatientCriteria[[#This Row],[高血壓]]=1,"3次","不適用"))</f>
        <v/>
      </c>
    </row>
    <row r="97" spans="1:21" x14ac:dyDescent="0.35">
      <c r="A97" s="22"/>
      <c r="C97" s="46"/>
      <c r="D97" s="46"/>
      <c r="Q9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7" t="str">
        <f>IF(COUNTA(PatientCriteria[[#This Row],[院所ID]:[高血糖]])=0,"",IF(PatientCriteria[[#This Row],[高血壓]]=1,"3次","不適用"))</f>
        <v/>
      </c>
    </row>
    <row r="98" spans="1:21" x14ac:dyDescent="0.35">
      <c r="A98" s="22"/>
      <c r="C98" s="46"/>
      <c r="D98" s="46"/>
      <c r="Q9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8" t="str">
        <f>IF(COUNTA(PatientCriteria[[#This Row],[院所ID]:[高血糖]])=0,"",IF(PatientCriteria[[#This Row],[高血壓]]=1,"3次","不適用"))</f>
        <v/>
      </c>
    </row>
    <row r="99" spans="1:21" x14ac:dyDescent="0.35">
      <c r="A99" s="22"/>
      <c r="C99" s="46"/>
      <c r="D99" s="46"/>
      <c r="Q9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9" t="str">
        <f>IF(COUNTA(PatientCriteria[[#This Row],[院所ID]:[高血糖]])=0,"",IF(PatientCriteria[[#This Row],[高血壓]]=1,"3次","不適用"))</f>
        <v/>
      </c>
    </row>
    <row r="100" spans="1:21" x14ac:dyDescent="0.35">
      <c r="A100" s="22"/>
      <c r="C100" s="46"/>
      <c r="D100" s="46"/>
      <c r="Q10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0" t="str">
        <f>IF(COUNTA(PatientCriteria[[#This Row],[院所ID]:[高血糖]])=0,"",IF(PatientCriteria[[#This Row],[高血壓]]=1,"3次","不適用"))</f>
        <v/>
      </c>
    </row>
    <row r="101" spans="1:21" x14ac:dyDescent="0.35">
      <c r="A101" s="22"/>
      <c r="C101" s="46"/>
      <c r="D101" s="46"/>
      <c r="Q10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1" t="str">
        <f>IF(COUNTA(PatientCriteria[[#This Row],[院所ID]:[高血糖]])=0,"",IF(PatientCriteria[[#This Row],[高血壓]]=1,"3次","不適用"))</f>
        <v/>
      </c>
    </row>
    <row r="102" spans="1:21" x14ac:dyDescent="0.35">
      <c r="A102" s="22"/>
      <c r="C102" s="46"/>
      <c r="D102" s="46"/>
      <c r="Q10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2" t="str">
        <f>IF(COUNTA(PatientCriteria[[#This Row],[院所ID]:[高血糖]])=0,"",IF(PatientCriteria[[#This Row],[高血壓]]=1,"3次","不適用"))</f>
        <v/>
      </c>
    </row>
    <row r="103" spans="1:21" x14ac:dyDescent="0.35">
      <c r="A103" s="22"/>
      <c r="C103" s="46"/>
      <c r="D103" s="46"/>
      <c r="Q10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3" t="str">
        <f>IF(COUNTA(PatientCriteria[[#This Row],[院所ID]:[高血糖]])=0,"",IF(PatientCriteria[[#This Row],[高血壓]]=1,"3次","不適用"))</f>
        <v/>
      </c>
    </row>
    <row r="104" spans="1:21" x14ac:dyDescent="0.35">
      <c r="A104" s="22"/>
      <c r="C104" s="46"/>
      <c r="D104" s="46"/>
      <c r="Q10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4" t="str">
        <f>IF(COUNTA(PatientCriteria[[#This Row],[院所ID]:[高血糖]])=0,"",IF(PatientCriteria[[#This Row],[高血壓]]=1,"3次","不適用"))</f>
        <v/>
      </c>
    </row>
    <row r="105" spans="1:21" x14ac:dyDescent="0.35">
      <c r="A105" s="22"/>
      <c r="C105" s="46"/>
      <c r="D105" s="46"/>
      <c r="Q10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5" t="str">
        <f>IF(COUNTA(PatientCriteria[[#This Row],[院所ID]:[高血糖]])=0,"",IF(PatientCriteria[[#This Row],[高血壓]]=1,"3次","不適用"))</f>
        <v/>
      </c>
    </row>
    <row r="106" spans="1:21" x14ac:dyDescent="0.35">
      <c r="A106" s="22"/>
      <c r="C106" s="46"/>
      <c r="D106" s="46"/>
      <c r="Q10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6" t="str">
        <f>IF(COUNTA(PatientCriteria[[#This Row],[院所ID]:[高血糖]])=0,"",IF(PatientCriteria[[#This Row],[高血壓]]=1,"3次","不適用"))</f>
        <v/>
      </c>
    </row>
    <row r="107" spans="1:21" x14ac:dyDescent="0.35">
      <c r="A107" s="22"/>
      <c r="C107" s="46"/>
      <c r="D107" s="46"/>
      <c r="Q10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7" t="str">
        <f>IF(COUNTA(PatientCriteria[[#This Row],[院所ID]:[高血糖]])=0,"",IF(PatientCriteria[[#This Row],[高血壓]]=1,"3次","不適用"))</f>
        <v/>
      </c>
    </row>
    <row r="108" spans="1:21" x14ac:dyDescent="0.35">
      <c r="A108" s="22"/>
      <c r="C108" s="46"/>
      <c r="D108" s="46"/>
      <c r="Q10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8" t="str">
        <f>IF(COUNTA(PatientCriteria[[#This Row],[院所ID]:[高血糖]])=0,"",IF(PatientCriteria[[#This Row],[高血壓]]=1,"3次","不適用"))</f>
        <v/>
      </c>
    </row>
    <row r="109" spans="1:21" x14ac:dyDescent="0.35">
      <c r="A109" s="22"/>
      <c r="C109" s="46"/>
      <c r="D109" s="46"/>
      <c r="Q10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9" t="str">
        <f>IF(COUNTA(PatientCriteria[[#This Row],[院所ID]:[高血糖]])=0,"",IF(PatientCriteria[[#This Row],[高血壓]]=1,"3次","不適用"))</f>
        <v/>
      </c>
    </row>
    <row r="110" spans="1:21" x14ac:dyDescent="0.35">
      <c r="A110" s="22"/>
      <c r="C110" s="46"/>
      <c r="D110" s="46"/>
      <c r="Q11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0" t="str">
        <f>IF(COUNTA(PatientCriteria[[#This Row],[院所ID]:[高血糖]])=0,"",IF(PatientCriteria[[#This Row],[高血壓]]=1,"3次","不適用"))</f>
        <v/>
      </c>
    </row>
    <row r="111" spans="1:21" x14ac:dyDescent="0.35">
      <c r="A111" s="22"/>
      <c r="C111" s="46"/>
      <c r="D111" s="46"/>
      <c r="Q11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1" t="str">
        <f>IF(COUNTA(PatientCriteria[[#This Row],[院所ID]:[高血糖]])=0,"",IF(PatientCriteria[[#This Row],[高血壓]]=1,"3次","不適用"))</f>
        <v/>
      </c>
    </row>
    <row r="112" spans="1:21" x14ac:dyDescent="0.35">
      <c r="A112" s="22"/>
      <c r="C112" s="46"/>
      <c r="D112" s="46"/>
      <c r="Q11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2" t="str">
        <f>IF(COUNTA(PatientCriteria[[#This Row],[院所ID]:[高血糖]])=0,"",IF(PatientCriteria[[#This Row],[高血壓]]=1,"3次","不適用"))</f>
        <v/>
      </c>
    </row>
    <row r="113" spans="1:21" x14ac:dyDescent="0.35">
      <c r="A113" s="22"/>
      <c r="C113" s="46"/>
      <c r="D113" s="46"/>
      <c r="Q11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3" t="str">
        <f>IF(COUNTA(PatientCriteria[[#This Row],[院所ID]:[高血糖]])=0,"",IF(PatientCriteria[[#This Row],[高血壓]]=1,"3次","不適用"))</f>
        <v/>
      </c>
    </row>
    <row r="114" spans="1:21" x14ac:dyDescent="0.35">
      <c r="A114" s="22"/>
      <c r="C114" s="46"/>
      <c r="D114" s="46"/>
      <c r="Q11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4" t="str">
        <f>IF(COUNTA(PatientCriteria[[#This Row],[院所ID]:[高血糖]])=0,"",IF(PatientCriteria[[#This Row],[高血壓]]=1,"3次","不適用"))</f>
        <v/>
      </c>
    </row>
    <row r="115" spans="1:21" x14ac:dyDescent="0.35">
      <c r="A115" s="22"/>
      <c r="C115" s="46"/>
      <c r="D115" s="46"/>
      <c r="Q11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5" t="str">
        <f>IF(COUNTA(PatientCriteria[[#This Row],[院所ID]:[高血糖]])=0,"",IF(PatientCriteria[[#This Row],[高血壓]]=1,"3次","不適用"))</f>
        <v/>
      </c>
    </row>
    <row r="116" spans="1:21" x14ac:dyDescent="0.35">
      <c r="A116" s="22"/>
      <c r="C116" s="46"/>
      <c r="D116" s="46"/>
      <c r="Q11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6" t="str">
        <f>IF(COUNTA(PatientCriteria[[#This Row],[院所ID]:[高血糖]])=0,"",IF(PatientCriteria[[#This Row],[高血壓]]=1,"3次","不適用"))</f>
        <v/>
      </c>
    </row>
    <row r="117" spans="1:21" x14ac:dyDescent="0.35">
      <c r="A117" s="22"/>
      <c r="C117" s="46"/>
      <c r="D117" s="46"/>
      <c r="Q11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7" t="str">
        <f>IF(COUNTA(PatientCriteria[[#This Row],[院所ID]:[高血糖]])=0,"",IF(PatientCriteria[[#This Row],[高血壓]]=1,"3次","不適用"))</f>
        <v/>
      </c>
    </row>
    <row r="118" spans="1:21" x14ac:dyDescent="0.35">
      <c r="A118" s="22"/>
      <c r="C118" s="46"/>
      <c r="D118" s="46"/>
      <c r="Q11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8" t="str">
        <f>IF(COUNTA(PatientCriteria[[#This Row],[院所ID]:[高血糖]])=0,"",IF(PatientCriteria[[#This Row],[高血壓]]=1,"3次","不適用"))</f>
        <v/>
      </c>
    </row>
    <row r="119" spans="1:21" x14ac:dyDescent="0.35">
      <c r="A119" s="22"/>
      <c r="C119" s="46"/>
      <c r="D119" s="46"/>
      <c r="Q11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9" t="str">
        <f>IF(COUNTA(PatientCriteria[[#This Row],[院所ID]:[高血糖]])=0,"",IF(PatientCriteria[[#This Row],[高血壓]]=1,"3次","不適用"))</f>
        <v/>
      </c>
    </row>
    <row r="120" spans="1:21" x14ac:dyDescent="0.35">
      <c r="A120" s="22"/>
      <c r="C120" s="46"/>
      <c r="D120" s="46"/>
      <c r="Q12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2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2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2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20" t="str">
        <f>IF(COUNTA(PatientCriteria[[#This Row],[院所ID]:[高血糖]])=0,"",IF(PatientCriteria[[#This Row],[高血壓]]=1,"3次","不適用"))</f>
        <v/>
      </c>
    </row>
    <row r="121" spans="1:21" x14ac:dyDescent="0.35">
      <c r="A121" s="22"/>
      <c r="C121" s="46"/>
      <c r="D121" s="46"/>
      <c r="Q12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2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2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2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21" t="str">
        <f>IF(COUNTA(PatientCriteria[[#This Row],[院所ID]:[高血糖]])=0,"",IF(PatientCriteria[[#This Row],[高血壓]]=1,"3次","不適用"))</f>
        <v/>
      </c>
    </row>
    <row r="122" spans="1:21" x14ac:dyDescent="0.35">
      <c r="A122" s="22"/>
      <c r="C122" s="46"/>
      <c r="D122" s="46"/>
      <c r="Q12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2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2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2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22" t="str">
        <f>IF(COUNTA(PatientCriteria[[#This Row],[院所ID]:[高血糖]])=0,"",IF(PatientCriteria[[#This Row],[高血壓]]=1,"3次","不適用"))</f>
        <v/>
      </c>
    </row>
    <row r="123" spans="1:21" x14ac:dyDescent="0.35">
      <c r="A123" s="22"/>
      <c r="C123" s="46"/>
      <c r="D123" s="46"/>
      <c r="Q12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2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2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2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23" t="str">
        <f>IF(COUNTA(PatientCriteria[[#This Row],[院所ID]:[高血糖]])=0,"",IF(PatientCriteria[[#This Row],[高血壓]]=1,"3次","不適用"))</f>
        <v/>
      </c>
    </row>
    <row r="124" spans="1:21" x14ac:dyDescent="0.35">
      <c r="A124" s="22"/>
      <c r="C124" s="46"/>
      <c r="D124" s="46"/>
      <c r="Q12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2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2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2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24" t="str">
        <f>IF(COUNTA(PatientCriteria[[#This Row],[院所ID]:[高血糖]])=0,"",IF(PatientCriteria[[#This Row],[高血壓]]=1,"3次","不適用"))</f>
        <v/>
      </c>
    </row>
    <row r="125" spans="1:21" x14ac:dyDescent="0.35">
      <c r="A125" s="22"/>
      <c r="C125" s="46"/>
      <c r="D125" s="46"/>
      <c r="Q12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2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2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2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25" t="str">
        <f>IF(COUNTA(PatientCriteria[[#This Row],[院所ID]:[高血糖]])=0,"",IF(PatientCriteria[[#This Row],[高血壓]]=1,"3次","不適用"))</f>
        <v/>
      </c>
    </row>
    <row r="126" spans="1:21" x14ac:dyDescent="0.35">
      <c r="A126" s="22"/>
      <c r="C126" s="46"/>
      <c r="D126" s="46"/>
      <c r="Q12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2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2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2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26" t="str">
        <f>IF(COUNTA(PatientCriteria[[#This Row],[院所ID]:[高血糖]])=0,"",IF(PatientCriteria[[#This Row],[高血壓]]=1,"3次","不適用"))</f>
        <v/>
      </c>
    </row>
    <row r="127" spans="1:21" x14ac:dyDescent="0.35">
      <c r="A127" s="22"/>
      <c r="C127" s="46"/>
      <c r="D127" s="46"/>
      <c r="Q12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2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2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2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27" t="str">
        <f>IF(COUNTA(PatientCriteria[[#This Row],[院所ID]:[高血糖]])=0,"",IF(PatientCriteria[[#This Row],[高血壓]]=1,"3次","不適用"))</f>
        <v/>
      </c>
    </row>
    <row r="128" spans="1:21" x14ac:dyDescent="0.35">
      <c r="A128" s="22"/>
      <c r="C128" s="46"/>
      <c r="D128" s="46"/>
      <c r="Q12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2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2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2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28" t="str">
        <f>IF(COUNTA(PatientCriteria[[#This Row],[院所ID]:[高血糖]])=0,"",IF(PatientCriteria[[#This Row],[高血壓]]=1,"3次","不適用"))</f>
        <v/>
      </c>
    </row>
    <row r="129" spans="1:21" x14ac:dyDescent="0.35">
      <c r="A129" s="22"/>
      <c r="C129" s="46"/>
      <c r="D129" s="46"/>
      <c r="Q12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2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2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2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29" t="str">
        <f>IF(COUNTA(PatientCriteria[[#This Row],[院所ID]:[高血糖]])=0,"",IF(PatientCriteria[[#This Row],[高血壓]]=1,"3次","不適用"))</f>
        <v/>
      </c>
    </row>
    <row r="130" spans="1:21" x14ac:dyDescent="0.35">
      <c r="A130" s="22"/>
      <c r="C130" s="46"/>
      <c r="D130" s="46"/>
      <c r="Q13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3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3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3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30" t="str">
        <f>IF(COUNTA(PatientCriteria[[#This Row],[院所ID]:[高血糖]])=0,"",IF(PatientCriteria[[#This Row],[高血壓]]=1,"3次","不適用"))</f>
        <v/>
      </c>
    </row>
    <row r="131" spans="1:21" x14ac:dyDescent="0.35">
      <c r="A131" s="22"/>
      <c r="C131" s="46"/>
      <c r="D131" s="46"/>
      <c r="Q13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3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3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3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31" t="str">
        <f>IF(COUNTA(PatientCriteria[[#This Row],[院所ID]:[高血糖]])=0,"",IF(PatientCriteria[[#This Row],[高血壓]]=1,"3次","不適用"))</f>
        <v/>
      </c>
    </row>
    <row r="132" spans="1:21" x14ac:dyDescent="0.35">
      <c r="A132" s="22"/>
      <c r="C132" s="46"/>
      <c r="D132" s="46"/>
      <c r="Q13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3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3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3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32" t="str">
        <f>IF(COUNTA(PatientCriteria[[#This Row],[院所ID]:[高血糖]])=0,"",IF(PatientCriteria[[#This Row],[高血壓]]=1,"3次","不適用"))</f>
        <v/>
      </c>
    </row>
    <row r="133" spans="1:21" x14ac:dyDescent="0.35">
      <c r="A133" s="22"/>
      <c r="C133" s="46"/>
      <c r="D133" s="46"/>
      <c r="Q13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3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3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3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33" t="str">
        <f>IF(COUNTA(PatientCriteria[[#This Row],[院所ID]:[高血糖]])=0,"",IF(PatientCriteria[[#This Row],[高血壓]]=1,"3次","不適用"))</f>
        <v/>
      </c>
    </row>
    <row r="134" spans="1:21" x14ac:dyDescent="0.35">
      <c r="A134" s="22"/>
      <c r="C134" s="46"/>
      <c r="D134" s="46"/>
      <c r="Q13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3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3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3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34" t="str">
        <f>IF(COUNTA(PatientCriteria[[#This Row],[院所ID]:[高血糖]])=0,"",IF(PatientCriteria[[#This Row],[高血壓]]=1,"3次","不適用"))</f>
        <v/>
      </c>
    </row>
    <row r="135" spans="1:21" x14ac:dyDescent="0.35">
      <c r="A135" s="22"/>
      <c r="C135" s="46"/>
      <c r="D135" s="46"/>
      <c r="Q13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3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3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3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35" t="str">
        <f>IF(COUNTA(PatientCriteria[[#This Row],[院所ID]:[高血糖]])=0,"",IF(PatientCriteria[[#This Row],[高血壓]]=1,"3次","不適用"))</f>
        <v/>
      </c>
    </row>
    <row r="136" spans="1:21" x14ac:dyDescent="0.35">
      <c r="A136" s="22"/>
      <c r="C136" s="46"/>
      <c r="D136" s="46"/>
      <c r="Q13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3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3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3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36" t="str">
        <f>IF(COUNTA(PatientCriteria[[#This Row],[院所ID]:[高血糖]])=0,"",IF(PatientCriteria[[#This Row],[高血壓]]=1,"3次","不適用"))</f>
        <v/>
      </c>
    </row>
    <row r="137" spans="1:21" x14ac:dyDescent="0.35">
      <c r="A137" s="22"/>
      <c r="C137" s="46"/>
      <c r="D137" s="46"/>
      <c r="Q13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3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3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3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37" t="str">
        <f>IF(COUNTA(PatientCriteria[[#This Row],[院所ID]:[高血糖]])=0,"",IF(PatientCriteria[[#This Row],[高血壓]]=1,"3次","不適用"))</f>
        <v/>
      </c>
    </row>
    <row r="138" spans="1:21" x14ac:dyDescent="0.35">
      <c r="A138" s="22"/>
      <c r="C138" s="46"/>
      <c r="D138" s="46"/>
      <c r="Q13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3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3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3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38" t="str">
        <f>IF(COUNTA(PatientCriteria[[#This Row],[院所ID]:[高血糖]])=0,"",IF(PatientCriteria[[#This Row],[高血壓]]=1,"3次","不適用"))</f>
        <v/>
      </c>
    </row>
    <row r="139" spans="1:21" x14ac:dyDescent="0.35">
      <c r="A139" s="22"/>
      <c r="C139" s="46"/>
      <c r="D139" s="46"/>
      <c r="Q13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3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3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3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39" t="str">
        <f>IF(COUNTA(PatientCriteria[[#This Row],[院所ID]:[高血糖]])=0,"",IF(PatientCriteria[[#This Row],[高血壓]]=1,"3次","不適用"))</f>
        <v/>
      </c>
    </row>
    <row r="140" spans="1:21" x14ac:dyDescent="0.35">
      <c r="A140" s="22"/>
      <c r="C140" s="46"/>
      <c r="D140" s="46"/>
      <c r="Q14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4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4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4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40" t="str">
        <f>IF(COUNTA(PatientCriteria[[#This Row],[院所ID]:[高血糖]])=0,"",IF(PatientCriteria[[#This Row],[高血壓]]=1,"3次","不適用"))</f>
        <v/>
      </c>
    </row>
    <row r="141" spans="1:21" x14ac:dyDescent="0.35">
      <c r="A141" s="22"/>
      <c r="C141" s="46"/>
      <c r="D141" s="46"/>
      <c r="Q14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4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4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4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41" t="str">
        <f>IF(COUNTA(PatientCriteria[[#This Row],[院所ID]:[高血糖]])=0,"",IF(PatientCriteria[[#This Row],[高血壓]]=1,"3次","不適用"))</f>
        <v/>
      </c>
    </row>
    <row r="142" spans="1:21" x14ac:dyDescent="0.35">
      <c r="A142" s="22"/>
      <c r="C142" s="46"/>
      <c r="D142" s="46"/>
      <c r="Q14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4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4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4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42" t="str">
        <f>IF(COUNTA(PatientCriteria[[#This Row],[院所ID]:[高血糖]])=0,"",IF(PatientCriteria[[#This Row],[高血壓]]=1,"3次","不適用"))</f>
        <v/>
      </c>
    </row>
    <row r="143" spans="1:21" x14ac:dyDescent="0.35">
      <c r="A143" s="22"/>
      <c r="C143" s="46"/>
      <c r="D143" s="46"/>
      <c r="Q14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4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4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4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43" t="str">
        <f>IF(COUNTA(PatientCriteria[[#This Row],[院所ID]:[高血糖]])=0,"",IF(PatientCriteria[[#This Row],[高血壓]]=1,"3次","不適用"))</f>
        <v/>
      </c>
    </row>
    <row r="144" spans="1:21" x14ac:dyDescent="0.35">
      <c r="A144" s="22"/>
      <c r="C144" s="46"/>
      <c r="D144" s="46"/>
      <c r="Q14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4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4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4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44" t="str">
        <f>IF(COUNTA(PatientCriteria[[#This Row],[院所ID]:[高血糖]])=0,"",IF(PatientCriteria[[#This Row],[高血壓]]=1,"3次","不適用"))</f>
        <v/>
      </c>
    </row>
    <row r="145" spans="1:21" x14ac:dyDescent="0.35">
      <c r="A145" s="22"/>
      <c r="C145" s="46"/>
      <c r="D145" s="46"/>
      <c r="Q14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4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4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4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45" t="str">
        <f>IF(COUNTA(PatientCriteria[[#This Row],[院所ID]:[高血糖]])=0,"",IF(PatientCriteria[[#This Row],[高血壓]]=1,"3次","不適用"))</f>
        <v/>
      </c>
    </row>
    <row r="146" spans="1:21" x14ac:dyDescent="0.35">
      <c r="A146" s="22"/>
      <c r="C146" s="46"/>
      <c r="D146" s="46"/>
      <c r="Q14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4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4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4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46" t="str">
        <f>IF(COUNTA(PatientCriteria[[#This Row],[院所ID]:[高血糖]])=0,"",IF(PatientCriteria[[#This Row],[高血壓]]=1,"3次","不適用"))</f>
        <v/>
      </c>
    </row>
    <row r="147" spans="1:21" x14ac:dyDescent="0.35">
      <c r="A147" s="22"/>
      <c r="C147" s="46"/>
      <c r="D147" s="46"/>
      <c r="Q14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4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4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4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47" t="str">
        <f>IF(COUNTA(PatientCriteria[[#This Row],[院所ID]:[高血糖]])=0,"",IF(PatientCriteria[[#This Row],[高血壓]]=1,"3次","不適用"))</f>
        <v/>
      </c>
    </row>
    <row r="148" spans="1:21" x14ac:dyDescent="0.35">
      <c r="A148" s="22"/>
      <c r="C148" s="46"/>
      <c r="D148" s="46"/>
      <c r="Q14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4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4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4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48" t="str">
        <f>IF(COUNTA(PatientCriteria[[#This Row],[院所ID]:[高血糖]])=0,"",IF(PatientCriteria[[#This Row],[高血壓]]=1,"3次","不適用"))</f>
        <v/>
      </c>
    </row>
    <row r="149" spans="1:21" x14ac:dyDescent="0.35">
      <c r="A149" s="22"/>
      <c r="C149" s="46"/>
      <c r="D149" s="46"/>
      <c r="Q14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4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4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4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49" t="str">
        <f>IF(COUNTA(PatientCriteria[[#This Row],[院所ID]:[高血糖]])=0,"",IF(PatientCriteria[[#This Row],[高血壓]]=1,"3次","不適用"))</f>
        <v/>
      </c>
    </row>
    <row r="150" spans="1:21" x14ac:dyDescent="0.35">
      <c r="A150" s="22"/>
      <c r="C150" s="46"/>
      <c r="D150" s="46"/>
      <c r="Q15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5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5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5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50" t="str">
        <f>IF(COUNTA(PatientCriteria[[#This Row],[院所ID]:[高血糖]])=0,"",IF(PatientCriteria[[#This Row],[高血壓]]=1,"3次","不適用"))</f>
        <v/>
      </c>
    </row>
    <row r="151" spans="1:21" x14ac:dyDescent="0.35">
      <c r="A151" s="22"/>
      <c r="C151" s="46"/>
      <c r="D151" s="46"/>
      <c r="Q15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5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5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5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51" t="str">
        <f>IF(COUNTA(PatientCriteria[[#This Row],[院所ID]:[高血糖]])=0,"",IF(PatientCriteria[[#This Row],[高血壓]]=1,"3次","不適用"))</f>
        <v/>
      </c>
    </row>
    <row r="152" spans="1:21" x14ac:dyDescent="0.35">
      <c r="A152" s="22"/>
      <c r="C152" s="46"/>
      <c r="D152" s="46"/>
      <c r="Q15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5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5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5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52" t="str">
        <f>IF(COUNTA(PatientCriteria[[#This Row],[院所ID]:[高血糖]])=0,"",IF(PatientCriteria[[#This Row],[高血壓]]=1,"3次","不適用"))</f>
        <v/>
      </c>
    </row>
    <row r="153" spans="1:21" x14ac:dyDescent="0.35">
      <c r="A153" s="22"/>
      <c r="C153" s="46"/>
      <c r="D153" s="46"/>
      <c r="Q15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5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5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5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53" t="str">
        <f>IF(COUNTA(PatientCriteria[[#This Row],[院所ID]:[高血糖]])=0,"",IF(PatientCriteria[[#This Row],[高血壓]]=1,"3次","不適用"))</f>
        <v/>
      </c>
    </row>
    <row r="154" spans="1:21" x14ac:dyDescent="0.35">
      <c r="A154" s="22"/>
      <c r="C154" s="46"/>
      <c r="D154" s="46"/>
      <c r="Q15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5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5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5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54" t="str">
        <f>IF(COUNTA(PatientCriteria[[#This Row],[院所ID]:[高血糖]])=0,"",IF(PatientCriteria[[#This Row],[高血壓]]=1,"3次","不適用"))</f>
        <v/>
      </c>
    </row>
    <row r="155" spans="1:21" x14ac:dyDescent="0.35">
      <c r="A155" s="22"/>
      <c r="C155" s="46"/>
      <c r="D155" s="46"/>
      <c r="Q15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5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5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5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55" t="str">
        <f>IF(COUNTA(PatientCriteria[[#This Row],[院所ID]:[高血糖]])=0,"",IF(PatientCriteria[[#This Row],[高血壓]]=1,"3次","不適用"))</f>
        <v/>
      </c>
    </row>
    <row r="156" spans="1:21" x14ac:dyDescent="0.35">
      <c r="A156" s="22"/>
      <c r="C156" s="46"/>
      <c r="D156" s="46"/>
      <c r="Q15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5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5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5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56" t="str">
        <f>IF(COUNTA(PatientCriteria[[#This Row],[院所ID]:[高血糖]])=0,"",IF(PatientCriteria[[#This Row],[高血壓]]=1,"3次","不適用"))</f>
        <v/>
      </c>
    </row>
    <row r="157" spans="1:21" x14ac:dyDescent="0.35">
      <c r="A157" s="22"/>
      <c r="C157" s="46"/>
      <c r="D157" s="46"/>
      <c r="Q15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5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5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5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57" t="str">
        <f>IF(COUNTA(PatientCriteria[[#This Row],[院所ID]:[高血糖]])=0,"",IF(PatientCriteria[[#This Row],[高血壓]]=1,"3次","不適用"))</f>
        <v/>
      </c>
    </row>
    <row r="158" spans="1:21" x14ac:dyDescent="0.35">
      <c r="A158" s="22"/>
      <c r="C158" s="46"/>
      <c r="D158" s="46"/>
      <c r="Q15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5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5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5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58" t="str">
        <f>IF(COUNTA(PatientCriteria[[#This Row],[院所ID]:[高血糖]])=0,"",IF(PatientCriteria[[#This Row],[高血壓]]=1,"3次","不適用"))</f>
        <v/>
      </c>
    </row>
    <row r="159" spans="1:21" x14ac:dyDescent="0.35">
      <c r="A159" s="22"/>
      <c r="C159" s="46"/>
      <c r="D159" s="46"/>
      <c r="Q15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5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5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5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59" t="str">
        <f>IF(COUNTA(PatientCriteria[[#This Row],[院所ID]:[高血糖]])=0,"",IF(PatientCriteria[[#This Row],[高血壓]]=1,"3次","不適用"))</f>
        <v/>
      </c>
    </row>
    <row r="160" spans="1:21" x14ac:dyDescent="0.35">
      <c r="A160" s="22"/>
      <c r="C160" s="46"/>
      <c r="D160" s="46"/>
      <c r="Q16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6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6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6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60" t="str">
        <f>IF(COUNTA(PatientCriteria[[#This Row],[院所ID]:[高血糖]])=0,"",IF(PatientCriteria[[#This Row],[高血壓]]=1,"3次","不適用"))</f>
        <v/>
      </c>
    </row>
    <row r="161" spans="1:21" x14ac:dyDescent="0.35">
      <c r="A161" s="22"/>
      <c r="C161" s="46"/>
      <c r="D161" s="46"/>
      <c r="Q16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6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6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6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61" t="str">
        <f>IF(COUNTA(PatientCriteria[[#This Row],[院所ID]:[高血糖]])=0,"",IF(PatientCriteria[[#This Row],[高血壓]]=1,"3次","不適用"))</f>
        <v/>
      </c>
    </row>
    <row r="162" spans="1:21" x14ac:dyDescent="0.35">
      <c r="A162" s="22"/>
      <c r="C162" s="46"/>
      <c r="D162" s="46"/>
      <c r="Q16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6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6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6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62" t="str">
        <f>IF(COUNTA(PatientCriteria[[#This Row],[院所ID]:[高血糖]])=0,"",IF(PatientCriteria[[#This Row],[高血壓]]=1,"3次","不適用"))</f>
        <v/>
      </c>
    </row>
    <row r="163" spans="1:21" x14ac:dyDescent="0.35">
      <c r="A163" s="22"/>
      <c r="C163" s="46"/>
      <c r="D163" s="46"/>
      <c r="Q16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6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6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6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63" t="str">
        <f>IF(COUNTA(PatientCriteria[[#This Row],[院所ID]:[高血糖]])=0,"",IF(PatientCriteria[[#This Row],[高血壓]]=1,"3次","不適用"))</f>
        <v/>
      </c>
    </row>
    <row r="164" spans="1:21" x14ac:dyDescent="0.35">
      <c r="A164" s="22"/>
      <c r="C164" s="46"/>
      <c r="D164" s="46"/>
      <c r="Q16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6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6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6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64" t="str">
        <f>IF(COUNTA(PatientCriteria[[#This Row],[院所ID]:[高血糖]])=0,"",IF(PatientCriteria[[#This Row],[高血壓]]=1,"3次","不適用"))</f>
        <v/>
      </c>
    </row>
    <row r="165" spans="1:21" x14ac:dyDescent="0.35">
      <c r="A165" s="22"/>
      <c r="C165" s="46"/>
      <c r="D165" s="46"/>
      <c r="Q16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6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6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6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65" t="str">
        <f>IF(COUNTA(PatientCriteria[[#This Row],[院所ID]:[高血糖]])=0,"",IF(PatientCriteria[[#This Row],[高血壓]]=1,"3次","不適用"))</f>
        <v/>
      </c>
    </row>
    <row r="166" spans="1:21" x14ac:dyDescent="0.35">
      <c r="A166" s="22"/>
      <c r="C166" s="46"/>
      <c r="D166" s="46"/>
      <c r="Q16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6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6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6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66" t="str">
        <f>IF(COUNTA(PatientCriteria[[#This Row],[院所ID]:[高血糖]])=0,"",IF(PatientCriteria[[#This Row],[高血壓]]=1,"3次","不適用"))</f>
        <v/>
      </c>
    </row>
    <row r="167" spans="1:21" x14ac:dyDescent="0.35">
      <c r="A167" s="22"/>
      <c r="C167" s="46"/>
      <c r="D167" s="46"/>
      <c r="Q16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6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6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6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67" t="str">
        <f>IF(COUNTA(PatientCriteria[[#This Row],[院所ID]:[高血糖]])=0,"",IF(PatientCriteria[[#This Row],[高血壓]]=1,"3次","不適用"))</f>
        <v/>
      </c>
    </row>
    <row r="168" spans="1:21" x14ac:dyDescent="0.35">
      <c r="A168" s="22"/>
      <c r="C168" s="46"/>
      <c r="D168" s="46"/>
      <c r="Q16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6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6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6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68" t="str">
        <f>IF(COUNTA(PatientCriteria[[#This Row],[院所ID]:[高血糖]])=0,"",IF(PatientCriteria[[#This Row],[高血壓]]=1,"3次","不適用"))</f>
        <v/>
      </c>
    </row>
    <row r="169" spans="1:21" x14ac:dyDescent="0.35">
      <c r="A169" s="22"/>
      <c r="C169" s="46"/>
      <c r="D169" s="46"/>
      <c r="Q16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6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6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6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69" t="str">
        <f>IF(COUNTA(PatientCriteria[[#This Row],[院所ID]:[高血糖]])=0,"",IF(PatientCriteria[[#This Row],[高血壓]]=1,"3次","不適用"))</f>
        <v/>
      </c>
    </row>
    <row r="170" spans="1:21" x14ac:dyDescent="0.35">
      <c r="A170" s="22"/>
      <c r="C170" s="46"/>
      <c r="D170" s="46"/>
      <c r="Q17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7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7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7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70" t="str">
        <f>IF(COUNTA(PatientCriteria[[#This Row],[院所ID]:[高血糖]])=0,"",IF(PatientCriteria[[#This Row],[高血壓]]=1,"3次","不適用"))</f>
        <v/>
      </c>
    </row>
    <row r="171" spans="1:21" x14ac:dyDescent="0.35">
      <c r="A171" s="22"/>
      <c r="C171" s="46"/>
      <c r="D171" s="46"/>
      <c r="Q17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7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7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7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71" t="str">
        <f>IF(COUNTA(PatientCriteria[[#This Row],[院所ID]:[高血糖]])=0,"",IF(PatientCriteria[[#This Row],[高血壓]]=1,"3次","不適用"))</f>
        <v/>
      </c>
    </row>
    <row r="172" spans="1:21" x14ac:dyDescent="0.35">
      <c r="A172" s="22"/>
      <c r="C172" s="46"/>
      <c r="D172" s="46"/>
      <c r="Q17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7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7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7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72" t="str">
        <f>IF(COUNTA(PatientCriteria[[#This Row],[院所ID]:[高血糖]])=0,"",IF(PatientCriteria[[#This Row],[高血壓]]=1,"3次","不適用"))</f>
        <v/>
      </c>
    </row>
    <row r="173" spans="1:21" x14ac:dyDescent="0.35">
      <c r="A173" s="22"/>
      <c r="C173" s="46"/>
      <c r="D173" s="46"/>
      <c r="Q17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7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7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7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73" t="str">
        <f>IF(COUNTA(PatientCriteria[[#This Row],[院所ID]:[高血糖]])=0,"",IF(PatientCriteria[[#This Row],[高血壓]]=1,"3次","不適用"))</f>
        <v/>
      </c>
    </row>
    <row r="174" spans="1:21" x14ac:dyDescent="0.35">
      <c r="A174" s="22"/>
      <c r="C174" s="46"/>
      <c r="D174" s="46"/>
      <c r="Q17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7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7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7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74" t="str">
        <f>IF(COUNTA(PatientCriteria[[#This Row],[院所ID]:[高血糖]])=0,"",IF(PatientCriteria[[#This Row],[高血壓]]=1,"3次","不適用"))</f>
        <v/>
      </c>
    </row>
    <row r="175" spans="1:21" x14ac:dyDescent="0.35">
      <c r="A175" s="22"/>
      <c r="C175" s="46"/>
      <c r="D175" s="46"/>
      <c r="Q17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7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7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7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75" t="str">
        <f>IF(COUNTA(PatientCriteria[[#This Row],[院所ID]:[高血糖]])=0,"",IF(PatientCriteria[[#This Row],[高血壓]]=1,"3次","不適用"))</f>
        <v/>
      </c>
    </row>
    <row r="176" spans="1:21" x14ac:dyDescent="0.35">
      <c r="A176" s="22"/>
      <c r="C176" s="46"/>
      <c r="D176" s="46"/>
      <c r="Q17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7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7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7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76" t="str">
        <f>IF(COUNTA(PatientCriteria[[#This Row],[院所ID]:[高血糖]])=0,"",IF(PatientCriteria[[#This Row],[高血壓]]=1,"3次","不適用"))</f>
        <v/>
      </c>
    </row>
    <row r="177" spans="1:21" x14ac:dyDescent="0.35">
      <c r="A177" s="22"/>
      <c r="C177" s="46"/>
      <c r="D177" s="46"/>
      <c r="Q17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7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7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7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77" t="str">
        <f>IF(COUNTA(PatientCriteria[[#This Row],[院所ID]:[高血糖]])=0,"",IF(PatientCriteria[[#This Row],[高血壓]]=1,"3次","不適用"))</f>
        <v/>
      </c>
    </row>
    <row r="178" spans="1:21" x14ac:dyDescent="0.35">
      <c r="A178" s="22"/>
      <c r="C178" s="46"/>
      <c r="D178" s="46"/>
      <c r="Q17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7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7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7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78" t="str">
        <f>IF(COUNTA(PatientCriteria[[#This Row],[院所ID]:[高血糖]])=0,"",IF(PatientCriteria[[#This Row],[高血壓]]=1,"3次","不適用"))</f>
        <v/>
      </c>
    </row>
    <row r="179" spans="1:21" x14ac:dyDescent="0.35">
      <c r="A179" s="22"/>
      <c r="C179" s="46"/>
      <c r="D179" s="46"/>
      <c r="Q17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7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7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7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79" t="str">
        <f>IF(COUNTA(PatientCriteria[[#This Row],[院所ID]:[高血糖]])=0,"",IF(PatientCriteria[[#This Row],[高血壓]]=1,"3次","不適用"))</f>
        <v/>
      </c>
    </row>
    <row r="180" spans="1:21" x14ac:dyDescent="0.35">
      <c r="A180" s="22"/>
      <c r="C180" s="46"/>
      <c r="D180" s="46"/>
      <c r="Q18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8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8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8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80" t="str">
        <f>IF(COUNTA(PatientCriteria[[#This Row],[院所ID]:[高血糖]])=0,"",IF(PatientCriteria[[#This Row],[高血壓]]=1,"3次","不適用"))</f>
        <v/>
      </c>
    </row>
    <row r="181" spans="1:21" x14ac:dyDescent="0.35">
      <c r="A181" s="22"/>
      <c r="C181" s="46"/>
      <c r="D181" s="46"/>
      <c r="Q18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8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8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8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81" t="str">
        <f>IF(COUNTA(PatientCriteria[[#This Row],[院所ID]:[高血糖]])=0,"",IF(PatientCriteria[[#This Row],[高血壓]]=1,"3次","不適用"))</f>
        <v/>
      </c>
    </row>
    <row r="182" spans="1:21" x14ac:dyDescent="0.35">
      <c r="A182" s="22"/>
      <c r="C182" s="46"/>
      <c r="D182" s="46"/>
      <c r="Q18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8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8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8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82" t="str">
        <f>IF(COUNTA(PatientCriteria[[#This Row],[院所ID]:[高血糖]])=0,"",IF(PatientCriteria[[#This Row],[高血壓]]=1,"3次","不適用"))</f>
        <v/>
      </c>
    </row>
    <row r="183" spans="1:21" x14ac:dyDescent="0.35">
      <c r="A183" s="22"/>
      <c r="C183" s="46"/>
      <c r="D183" s="46"/>
      <c r="Q18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8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8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8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83" t="str">
        <f>IF(COUNTA(PatientCriteria[[#This Row],[院所ID]:[高血糖]])=0,"",IF(PatientCriteria[[#This Row],[高血壓]]=1,"3次","不適用"))</f>
        <v/>
      </c>
    </row>
    <row r="184" spans="1:21" x14ac:dyDescent="0.35">
      <c r="A184" s="22"/>
      <c r="C184" s="46"/>
      <c r="D184" s="46"/>
      <c r="Q18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8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8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8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84" t="str">
        <f>IF(COUNTA(PatientCriteria[[#This Row],[院所ID]:[高血糖]])=0,"",IF(PatientCriteria[[#This Row],[高血壓]]=1,"3次","不適用"))</f>
        <v/>
      </c>
    </row>
    <row r="185" spans="1:21" x14ac:dyDescent="0.35">
      <c r="A185" s="22"/>
      <c r="C185" s="46"/>
      <c r="D185" s="46"/>
      <c r="Q18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8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8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8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85" t="str">
        <f>IF(COUNTA(PatientCriteria[[#This Row],[院所ID]:[高血糖]])=0,"",IF(PatientCriteria[[#This Row],[高血壓]]=1,"3次","不適用"))</f>
        <v/>
      </c>
    </row>
    <row r="186" spans="1:21" x14ac:dyDescent="0.35">
      <c r="A186" s="22"/>
      <c r="C186" s="46"/>
      <c r="D186" s="46"/>
      <c r="Q18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8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8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8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86" t="str">
        <f>IF(COUNTA(PatientCriteria[[#This Row],[院所ID]:[高血糖]])=0,"",IF(PatientCriteria[[#This Row],[高血壓]]=1,"3次","不適用"))</f>
        <v/>
      </c>
    </row>
    <row r="187" spans="1:21" x14ac:dyDescent="0.35">
      <c r="A187" s="22"/>
      <c r="C187" s="46"/>
      <c r="D187" s="46"/>
      <c r="Q18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8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8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8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87" t="str">
        <f>IF(COUNTA(PatientCriteria[[#This Row],[院所ID]:[高血糖]])=0,"",IF(PatientCriteria[[#This Row],[高血壓]]=1,"3次","不適用"))</f>
        <v/>
      </c>
    </row>
    <row r="188" spans="1:21" x14ac:dyDescent="0.35">
      <c r="A188" s="22"/>
      <c r="C188" s="46"/>
      <c r="D188" s="46"/>
      <c r="Q18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8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8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8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88" t="str">
        <f>IF(COUNTA(PatientCriteria[[#This Row],[院所ID]:[高血糖]])=0,"",IF(PatientCriteria[[#This Row],[高血壓]]=1,"3次","不適用"))</f>
        <v/>
      </c>
    </row>
    <row r="189" spans="1:21" x14ac:dyDescent="0.35">
      <c r="A189" s="22"/>
      <c r="C189" s="46"/>
      <c r="D189" s="46"/>
      <c r="Q18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8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8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8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89" t="str">
        <f>IF(COUNTA(PatientCriteria[[#This Row],[院所ID]:[高血糖]])=0,"",IF(PatientCriteria[[#This Row],[高血壓]]=1,"3次","不適用"))</f>
        <v/>
      </c>
    </row>
    <row r="190" spans="1:21" x14ac:dyDescent="0.35">
      <c r="A190" s="22"/>
      <c r="C190" s="46"/>
      <c r="D190" s="46"/>
      <c r="Q19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9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9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9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90" t="str">
        <f>IF(COUNTA(PatientCriteria[[#This Row],[院所ID]:[高血糖]])=0,"",IF(PatientCriteria[[#This Row],[高血壓]]=1,"3次","不適用"))</f>
        <v/>
      </c>
    </row>
    <row r="191" spans="1:21" x14ac:dyDescent="0.35">
      <c r="A191" s="22"/>
      <c r="C191" s="46"/>
      <c r="D191" s="46"/>
      <c r="Q19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9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9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9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91" t="str">
        <f>IF(COUNTA(PatientCriteria[[#This Row],[院所ID]:[高血糖]])=0,"",IF(PatientCriteria[[#This Row],[高血壓]]=1,"3次","不適用"))</f>
        <v/>
      </c>
    </row>
    <row r="192" spans="1:21" x14ac:dyDescent="0.35">
      <c r="A192" s="22"/>
      <c r="C192" s="46"/>
      <c r="D192" s="46"/>
      <c r="Q19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9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9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9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92" t="str">
        <f>IF(COUNTA(PatientCriteria[[#This Row],[院所ID]:[高血糖]])=0,"",IF(PatientCriteria[[#This Row],[高血壓]]=1,"3次","不適用"))</f>
        <v/>
      </c>
    </row>
    <row r="193" spans="1:21" x14ac:dyDescent="0.35">
      <c r="A193" s="22"/>
      <c r="C193" s="46"/>
      <c r="D193" s="46"/>
      <c r="Q19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9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9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9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93" t="str">
        <f>IF(COUNTA(PatientCriteria[[#This Row],[院所ID]:[高血糖]])=0,"",IF(PatientCriteria[[#This Row],[高血壓]]=1,"3次","不適用"))</f>
        <v/>
      </c>
    </row>
    <row r="194" spans="1:21" x14ac:dyDescent="0.35">
      <c r="A194" s="22"/>
      <c r="C194" s="46"/>
      <c r="D194" s="46"/>
      <c r="Q19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9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9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9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94" t="str">
        <f>IF(COUNTA(PatientCriteria[[#This Row],[院所ID]:[高血糖]])=0,"",IF(PatientCriteria[[#This Row],[高血壓]]=1,"3次","不適用"))</f>
        <v/>
      </c>
    </row>
    <row r="195" spans="1:21" x14ac:dyDescent="0.35">
      <c r="A195" s="22"/>
      <c r="C195" s="46"/>
      <c r="D195" s="46"/>
      <c r="Q19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9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9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9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95" t="str">
        <f>IF(COUNTA(PatientCriteria[[#This Row],[院所ID]:[高血糖]])=0,"",IF(PatientCriteria[[#This Row],[高血壓]]=1,"3次","不適用"))</f>
        <v/>
      </c>
    </row>
    <row r="196" spans="1:21" x14ac:dyDescent="0.35">
      <c r="A196" s="22"/>
      <c r="C196" s="46"/>
      <c r="D196" s="46"/>
      <c r="Q19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9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9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9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96" t="str">
        <f>IF(COUNTA(PatientCriteria[[#This Row],[院所ID]:[高血糖]])=0,"",IF(PatientCriteria[[#This Row],[高血壓]]=1,"3次","不適用"))</f>
        <v/>
      </c>
    </row>
    <row r="197" spans="1:21" x14ac:dyDescent="0.35">
      <c r="A197" s="22"/>
      <c r="C197" s="46"/>
      <c r="D197" s="46"/>
      <c r="Q19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9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9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9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97" t="str">
        <f>IF(COUNTA(PatientCriteria[[#This Row],[院所ID]:[高血糖]])=0,"",IF(PatientCriteria[[#This Row],[高血壓]]=1,"3次","不適用"))</f>
        <v/>
      </c>
    </row>
    <row r="198" spans="1:21" x14ac:dyDescent="0.35">
      <c r="A198" s="22"/>
      <c r="C198" s="46"/>
      <c r="D198" s="46"/>
      <c r="Q19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9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9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9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98" t="str">
        <f>IF(COUNTA(PatientCriteria[[#This Row],[院所ID]:[高血糖]])=0,"",IF(PatientCriteria[[#This Row],[高血壓]]=1,"3次","不適用"))</f>
        <v/>
      </c>
    </row>
    <row r="199" spans="1:21" x14ac:dyDescent="0.35">
      <c r="A199" s="22"/>
      <c r="C199" s="46"/>
      <c r="D199" s="46"/>
      <c r="Q19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9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9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9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99" t="str">
        <f>IF(COUNTA(PatientCriteria[[#This Row],[院所ID]:[高血糖]])=0,"",IF(PatientCriteria[[#This Row],[高血壓]]=1,"3次","不適用"))</f>
        <v/>
      </c>
    </row>
    <row r="200" spans="1:21" x14ac:dyDescent="0.35">
      <c r="A200" s="22"/>
      <c r="C200" s="46"/>
      <c r="D200" s="46"/>
      <c r="Q20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0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0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0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00" t="str">
        <f>IF(COUNTA(PatientCriteria[[#This Row],[院所ID]:[高血糖]])=0,"",IF(PatientCriteria[[#This Row],[高血壓]]=1,"3次","不適用"))</f>
        <v/>
      </c>
    </row>
    <row r="201" spans="1:21" x14ac:dyDescent="0.35">
      <c r="A201" s="22"/>
      <c r="C201" s="46"/>
      <c r="D201" s="46"/>
      <c r="Q20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0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0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0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01" t="str">
        <f>IF(COUNTA(PatientCriteria[[#This Row],[院所ID]:[高血糖]])=0,"",IF(PatientCriteria[[#This Row],[高血壓]]=1,"3次","不適用"))</f>
        <v/>
      </c>
    </row>
    <row r="202" spans="1:21" x14ac:dyDescent="0.35">
      <c r="A202" s="22"/>
      <c r="C202" s="46"/>
      <c r="D202" s="46"/>
      <c r="Q20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0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0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0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02" t="str">
        <f>IF(COUNTA(PatientCriteria[[#This Row],[院所ID]:[高血糖]])=0,"",IF(PatientCriteria[[#This Row],[高血壓]]=1,"3次","不適用"))</f>
        <v/>
      </c>
    </row>
    <row r="203" spans="1:21" x14ac:dyDescent="0.35">
      <c r="A203" s="22"/>
      <c r="C203" s="46"/>
      <c r="D203" s="46"/>
      <c r="Q20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0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0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0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03" t="str">
        <f>IF(COUNTA(PatientCriteria[[#This Row],[院所ID]:[高血糖]])=0,"",IF(PatientCriteria[[#This Row],[高血壓]]=1,"3次","不適用"))</f>
        <v/>
      </c>
    </row>
    <row r="204" spans="1:21" x14ac:dyDescent="0.35">
      <c r="A204" s="22"/>
      <c r="C204" s="46"/>
      <c r="D204" s="46"/>
      <c r="Q20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0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0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0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04" t="str">
        <f>IF(COUNTA(PatientCriteria[[#This Row],[院所ID]:[高血糖]])=0,"",IF(PatientCriteria[[#This Row],[高血壓]]=1,"3次","不適用"))</f>
        <v/>
      </c>
    </row>
    <row r="205" spans="1:21" x14ac:dyDescent="0.35">
      <c r="A205" s="22"/>
      <c r="C205" s="46"/>
      <c r="D205" s="46"/>
      <c r="Q20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0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0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0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05" t="str">
        <f>IF(COUNTA(PatientCriteria[[#This Row],[院所ID]:[高血糖]])=0,"",IF(PatientCriteria[[#This Row],[高血壓]]=1,"3次","不適用"))</f>
        <v/>
      </c>
    </row>
    <row r="206" spans="1:21" x14ac:dyDescent="0.35">
      <c r="A206" s="22"/>
      <c r="C206" s="46"/>
      <c r="D206" s="46"/>
      <c r="Q20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0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0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0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06" t="str">
        <f>IF(COUNTA(PatientCriteria[[#This Row],[院所ID]:[高血糖]])=0,"",IF(PatientCriteria[[#This Row],[高血壓]]=1,"3次","不適用"))</f>
        <v/>
      </c>
    </row>
    <row r="207" spans="1:21" x14ac:dyDescent="0.35">
      <c r="A207" s="22"/>
      <c r="C207" s="46"/>
      <c r="D207" s="46"/>
      <c r="Q20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0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0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0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07" t="str">
        <f>IF(COUNTA(PatientCriteria[[#This Row],[院所ID]:[高血糖]])=0,"",IF(PatientCriteria[[#This Row],[高血壓]]=1,"3次","不適用"))</f>
        <v/>
      </c>
    </row>
    <row r="208" spans="1:21" x14ac:dyDescent="0.35">
      <c r="A208" s="22"/>
      <c r="C208" s="46"/>
      <c r="D208" s="46"/>
      <c r="Q20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0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0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0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08" t="str">
        <f>IF(COUNTA(PatientCriteria[[#This Row],[院所ID]:[高血糖]])=0,"",IF(PatientCriteria[[#This Row],[高血壓]]=1,"3次","不適用"))</f>
        <v/>
      </c>
    </row>
    <row r="209" spans="1:21" x14ac:dyDescent="0.35">
      <c r="A209" s="22"/>
      <c r="C209" s="46"/>
      <c r="D209" s="46"/>
      <c r="Q20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0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0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0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09" t="str">
        <f>IF(COUNTA(PatientCriteria[[#This Row],[院所ID]:[高血糖]])=0,"",IF(PatientCriteria[[#This Row],[高血壓]]=1,"3次","不適用"))</f>
        <v/>
      </c>
    </row>
    <row r="210" spans="1:21" x14ac:dyDescent="0.35">
      <c r="A210" s="22"/>
      <c r="C210" s="46"/>
      <c r="D210" s="46"/>
      <c r="Q21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1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1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1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10" t="str">
        <f>IF(COUNTA(PatientCriteria[[#This Row],[院所ID]:[高血糖]])=0,"",IF(PatientCriteria[[#This Row],[高血壓]]=1,"3次","不適用"))</f>
        <v/>
      </c>
    </row>
    <row r="211" spans="1:21" x14ac:dyDescent="0.35">
      <c r="A211" s="22"/>
      <c r="C211" s="46"/>
      <c r="D211" s="46"/>
      <c r="Q21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1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1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1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11" t="str">
        <f>IF(COUNTA(PatientCriteria[[#This Row],[院所ID]:[高血糖]])=0,"",IF(PatientCriteria[[#This Row],[高血壓]]=1,"3次","不適用"))</f>
        <v/>
      </c>
    </row>
    <row r="212" spans="1:21" x14ac:dyDescent="0.35">
      <c r="A212" s="22"/>
      <c r="C212" s="46"/>
      <c r="D212" s="46"/>
      <c r="Q21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1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1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1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12" t="str">
        <f>IF(COUNTA(PatientCriteria[[#This Row],[院所ID]:[高血糖]])=0,"",IF(PatientCriteria[[#This Row],[高血壓]]=1,"3次","不適用"))</f>
        <v/>
      </c>
    </row>
    <row r="213" spans="1:21" x14ac:dyDescent="0.35">
      <c r="A213" s="22"/>
      <c r="C213" s="46"/>
      <c r="D213" s="46"/>
      <c r="Q21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1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1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1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13" t="str">
        <f>IF(COUNTA(PatientCriteria[[#This Row],[院所ID]:[高血糖]])=0,"",IF(PatientCriteria[[#This Row],[高血壓]]=1,"3次","不適用"))</f>
        <v/>
      </c>
    </row>
    <row r="214" spans="1:21" x14ac:dyDescent="0.35">
      <c r="A214" s="22"/>
      <c r="C214" s="46"/>
      <c r="D214" s="46"/>
      <c r="Q21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1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1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1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14" t="str">
        <f>IF(COUNTA(PatientCriteria[[#This Row],[院所ID]:[高血糖]])=0,"",IF(PatientCriteria[[#This Row],[高血壓]]=1,"3次","不適用"))</f>
        <v/>
      </c>
    </row>
    <row r="215" spans="1:21" x14ac:dyDescent="0.35">
      <c r="A215" s="22"/>
      <c r="C215" s="46"/>
      <c r="D215" s="46"/>
      <c r="Q21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1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1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1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15" t="str">
        <f>IF(COUNTA(PatientCriteria[[#This Row],[院所ID]:[高血糖]])=0,"",IF(PatientCriteria[[#This Row],[高血壓]]=1,"3次","不適用"))</f>
        <v/>
      </c>
    </row>
    <row r="216" spans="1:21" x14ac:dyDescent="0.35">
      <c r="A216" s="22"/>
      <c r="C216" s="46"/>
      <c r="D216" s="46"/>
      <c r="Q21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1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1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1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16" t="str">
        <f>IF(COUNTA(PatientCriteria[[#This Row],[院所ID]:[高血糖]])=0,"",IF(PatientCriteria[[#This Row],[高血壓]]=1,"3次","不適用"))</f>
        <v/>
      </c>
    </row>
    <row r="217" spans="1:21" x14ac:dyDescent="0.35">
      <c r="A217" s="22"/>
      <c r="C217" s="46"/>
      <c r="D217" s="46"/>
      <c r="Q21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1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1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1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17" t="str">
        <f>IF(COUNTA(PatientCriteria[[#This Row],[院所ID]:[高血糖]])=0,"",IF(PatientCriteria[[#This Row],[高血壓]]=1,"3次","不適用"))</f>
        <v/>
      </c>
    </row>
    <row r="218" spans="1:21" x14ac:dyDescent="0.35">
      <c r="A218" s="22"/>
      <c r="C218" s="46"/>
      <c r="D218" s="46"/>
      <c r="Q21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1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1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1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18" t="str">
        <f>IF(COUNTA(PatientCriteria[[#This Row],[院所ID]:[高血糖]])=0,"",IF(PatientCriteria[[#This Row],[高血壓]]=1,"3次","不適用"))</f>
        <v/>
      </c>
    </row>
    <row r="219" spans="1:21" x14ac:dyDescent="0.35">
      <c r="A219" s="22"/>
      <c r="C219" s="46"/>
      <c r="D219" s="46"/>
      <c r="Q21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1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1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1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19" t="str">
        <f>IF(COUNTA(PatientCriteria[[#This Row],[院所ID]:[高血糖]])=0,"",IF(PatientCriteria[[#This Row],[高血壓]]=1,"3次","不適用"))</f>
        <v/>
      </c>
    </row>
    <row r="220" spans="1:21" x14ac:dyDescent="0.35">
      <c r="A220" s="22"/>
      <c r="C220" s="46"/>
      <c r="D220" s="46"/>
      <c r="Q22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2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2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2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20" t="str">
        <f>IF(COUNTA(PatientCriteria[[#This Row],[院所ID]:[高血糖]])=0,"",IF(PatientCriteria[[#This Row],[高血壓]]=1,"3次","不適用"))</f>
        <v/>
      </c>
    </row>
    <row r="221" spans="1:21" x14ac:dyDescent="0.35">
      <c r="A221" s="22"/>
      <c r="C221" s="46"/>
      <c r="D221" s="46"/>
      <c r="Q22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2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2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2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21" t="str">
        <f>IF(COUNTA(PatientCriteria[[#This Row],[院所ID]:[高血糖]])=0,"",IF(PatientCriteria[[#This Row],[高血壓]]=1,"3次","不適用"))</f>
        <v/>
      </c>
    </row>
    <row r="222" spans="1:21" x14ac:dyDescent="0.35">
      <c r="A222" s="22"/>
      <c r="C222" s="46"/>
      <c r="D222" s="46"/>
      <c r="Q22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2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2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2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22" t="str">
        <f>IF(COUNTA(PatientCriteria[[#This Row],[院所ID]:[高血糖]])=0,"",IF(PatientCriteria[[#This Row],[高血壓]]=1,"3次","不適用"))</f>
        <v/>
      </c>
    </row>
    <row r="223" spans="1:21" x14ac:dyDescent="0.35">
      <c r="A223" s="22"/>
      <c r="C223" s="46"/>
      <c r="D223" s="46"/>
      <c r="Q22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2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2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2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23" t="str">
        <f>IF(COUNTA(PatientCriteria[[#This Row],[院所ID]:[高血糖]])=0,"",IF(PatientCriteria[[#This Row],[高血壓]]=1,"3次","不適用"))</f>
        <v/>
      </c>
    </row>
    <row r="224" spans="1:21" x14ac:dyDescent="0.35">
      <c r="A224" s="22"/>
      <c r="C224" s="46"/>
      <c r="D224" s="46"/>
      <c r="Q22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2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2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2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24" t="str">
        <f>IF(COUNTA(PatientCriteria[[#This Row],[院所ID]:[高血糖]])=0,"",IF(PatientCriteria[[#This Row],[高血壓]]=1,"3次","不適用"))</f>
        <v/>
      </c>
    </row>
    <row r="225" spans="1:21" x14ac:dyDescent="0.35">
      <c r="A225" s="22"/>
      <c r="C225" s="46"/>
      <c r="D225" s="46"/>
      <c r="Q22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2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2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2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25" t="str">
        <f>IF(COUNTA(PatientCriteria[[#This Row],[院所ID]:[高血糖]])=0,"",IF(PatientCriteria[[#This Row],[高血壓]]=1,"3次","不適用"))</f>
        <v/>
      </c>
    </row>
    <row r="226" spans="1:21" x14ac:dyDescent="0.35">
      <c r="A226" s="22"/>
      <c r="C226" s="46"/>
      <c r="D226" s="46"/>
      <c r="Q22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2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2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2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26" t="str">
        <f>IF(COUNTA(PatientCriteria[[#This Row],[院所ID]:[高血糖]])=0,"",IF(PatientCriteria[[#This Row],[高血壓]]=1,"3次","不適用"))</f>
        <v/>
      </c>
    </row>
    <row r="227" spans="1:21" x14ac:dyDescent="0.35">
      <c r="A227" s="22"/>
      <c r="C227" s="46"/>
      <c r="D227" s="46"/>
      <c r="Q22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2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2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2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27" t="str">
        <f>IF(COUNTA(PatientCriteria[[#This Row],[院所ID]:[高血糖]])=0,"",IF(PatientCriteria[[#This Row],[高血壓]]=1,"3次","不適用"))</f>
        <v/>
      </c>
    </row>
    <row r="228" spans="1:21" x14ac:dyDescent="0.35">
      <c r="A228" s="22"/>
      <c r="C228" s="46"/>
      <c r="D228" s="46"/>
      <c r="Q22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2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2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2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28" t="str">
        <f>IF(COUNTA(PatientCriteria[[#This Row],[院所ID]:[高血糖]])=0,"",IF(PatientCriteria[[#This Row],[高血壓]]=1,"3次","不適用"))</f>
        <v/>
      </c>
    </row>
    <row r="229" spans="1:21" x14ac:dyDescent="0.35">
      <c r="A229" s="22"/>
      <c r="C229" s="46"/>
      <c r="D229" s="46"/>
      <c r="Q22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2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2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2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29" t="str">
        <f>IF(COUNTA(PatientCriteria[[#This Row],[院所ID]:[高血糖]])=0,"",IF(PatientCriteria[[#This Row],[高血壓]]=1,"3次","不適用"))</f>
        <v/>
      </c>
    </row>
    <row r="230" spans="1:21" x14ac:dyDescent="0.35">
      <c r="A230" s="22"/>
      <c r="C230" s="46"/>
      <c r="D230" s="46"/>
      <c r="Q23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3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3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3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30" t="str">
        <f>IF(COUNTA(PatientCriteria[[#This Row],[院所ID]:[高血糖]])=0,"",IF(PatientCriteria[[#This Row],[高血壓]]=1,"3次","不適用"))</f>
        <v/>
      </c>
    </row>
    <row r="231" spans="1:21" x14ac:dyDescent="0.35">
      <c r="A231" s="22"/>
      <c r="C231" s="46"/>
      <c r="D231" s="46"/>
      <c r="Q23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3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3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3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31" t="str">
        <f>IF(COUNTA(PatientCriteria[[#This Row],[院所ID]:[高血糖]])=0,"",IF(PatientCriteria[[#This Row],[高血壓]]=1,"3次","不適用"))</f>
        <v/>
      </c>
    </row>
    <row r="232" spans="1:21" x14ac:dyDescent="0.35">
      <c r="A232" s="22"/>
      <c r="C232" s="46"/>
      <c r="D232" s="46"/>
      <c r="Q23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3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3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3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32" t="str">
        <f>IF(COUNTA(PatientCriteria[[#This Row],[院所ID]:[高血糖]])=0,"",IF(PatientCriteria[[#This Row],[高血壓]]=1,"3次","不適用"))</f>
        <v/>
      </c>
    </row>
    <row r="233" spans="1:21" x14ac:dyDescent="0.35">
      <c r="A233" s="22"/>
      <c r="C233" s="46"/>
      <c r="D233" s="46"/>
      <c r="Q23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3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3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3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33" t="str">
        <f>IF(COUNTA(PatientCriteria[[#This Row],[院所ID]:[高血糖]])=0,"",IF(PatientCriteria[[#This Row],[高血壓]]=1,"3次","不適用"))</f>
        <v/>
      </c>
    </row>
    <row r="234" spans="1:21" x14ac:dyDescent="0.35">
      <c r="A234" s="22"/>
      <c r="C234" s="46"/>
      <c r="D234" s="46"/>
      <c r="Q23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3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3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3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34" t="str">
        <f>IF(COUNTA(PatientCriteria[[#This Row],[院所ID]:[高血糖]])=0,"",IF(PatientCriteria[[#This Row],[高血壓]]=1,"3次","不適用"))</f>
        <v/>
      </c>
    </row>
    <row r="235" spans="1:21" x14ac:dyDescent="0.35">
      <c r="A235" s="22"/>
      <c r="C235" s="46"/>
      <c r="D235" s="46"/>
      <c r="Q23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3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3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3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35" t="str">
        <f>IF(COUNTA(PatientCriteria[[#This Row],[院所ID]:[高血糖]])=0,"",IF(PatientCriteria[[#This Row],[高血壓]]=1,"3次","不適用"))</f>
        <v/>
      </c>
    </row>
    <row r="236" spans="1:21" x14ac:dyDescent="0.35">
      <c r="A236" s="22"/>
      <c r="C236" s="46"/>
      <c r="D236" s="46"/>
      <c r="Q23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3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3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3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36" t="str">
        <f>IF(COUNTA(PatientCriteria[[#This Row],[院所ID]:[高血糖]])=0,"",IF(PatientCriteria[[#This Row],[高血壓]]=1,"3次","不適用"))</f>
        <v/>
      </c>
    </row>
    <row r="237" spans="1:21" x14ac:dyDescent="0.35">
      <c r="A237" s="22"/>
      <c r="C237" s="46"/>
      <c r="D237" s="46"/>
      <c r="Q23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3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3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3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37" t="str">
        <f>IF(COUNTA(PatientCriteria[[#This Row],[院所ID]:[高血糖]])=0,"",IF(PatientCriteria[[#This Row],[高血壓]]=1,"3次","不適用"))</f>
        <v/>
      </c>
    </row>
    <row r="238" spans="1:21" x14ac:dyDescent="0.35">
      <c r="A238" s="22"/>
      <c r="C238" s="46"/>
      <c r="D238" s="46"/>
      <c r="Q23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3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3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3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38" t="str">
        <f>IF(COUNTA(PatientCriteria[[#This Row],[院所ID]:[高血糖]])=0,"",IF(PatientCriteria[[#This Row],[高血壓]]=1,"3次","不適用"))</f>
        <v/>
      </c>
    </row>
    <row r="239" spans="1:21" x14ac:dyDescent="0.35">
      <c r="A239" s="22"/>
      <c r="C239" s="46"/>
      <c r="D239" s="46"/>
      <c r="Q23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3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3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3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39" t="str">
        <f>IF(COUNTA(PatientCriteria[[#This Row],[院所ID]:[高血糖]])=0,"",IF(PatientCriteria[[#This Row],[高血壓]]=1,"3次","不適用"))</f>
        <v/>
      </c>
    </row>
    <row r="240" spans="1:21" x14ac:dyDescent="0.35">
      <c r="A240" s="22"/>
      <c r="C240" s="46"/>
      <c r="D240" s="46"/>
      <c r="Q24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4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4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4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40" t="str">
        <f>IF(COUNTA(PatientCriteria[[#This Row],[院所ID]:[高血糖]])=0,"",IF(PatientCriteria[[#This Row],[高血壓]]=1,"3次","不適用"))</f>
        <v/>
      </c>
    </row>
    <row r="241" spans="1:21" x14ac:dyDescent="0.35">
      <c r="A241" s="22"/>
      <c r="C241" s="46"/>
      <c r="D241" s="46"/>
      <c r="Q24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4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4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4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41" t="str">
        <f>IF(COUNTA(PatientCriteria[[#This Row],[院所ID]:[高血糖]])=0,"",IF(PatientCriteria[[#This Row],[高血壓]]=1,"3次","不適用"))</f>
        <v/>
      </c>
    </row>
    <row r="242" spans="1:21" x14ac:dyDescent="0.35">
      <c r="A242" s="22"/>
      <c r="C242" s="46"/>
      <c r="D242" s="46"/>
      <c r="Q24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4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4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4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42" t="str">
        <f>IF(COUNTA(PatientCriteria[[#This Row],[院所ID]:[高血糖]])=0,"",IF(PatientCriteria[[#This Row],[高血壓]]=1,"3次","不適用"))</f>
        <v/>
      </c>
    </row>
    <row r="243" spans="1:21" x14ac:dyDescent="0.35">
      <c r="A243" s="22"/>
      <c r="C243" s="46"/>
      <c r="D243" s="46"/>
      <c r="Q24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4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4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4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43" t="str">
        <f>IF(COUNTA(PatientCriteria[[#This Row],[院所ID]:[高血糖]])=0,"",IF(PatientCriteria[[#This Row],[高血壓]]=1,"3次","不適用"))</f>
        <v/>
      </c>
    </row>
    <row r="244" spans="1:21" x14ac:dyDescent="0.35">
      <c r="A244" s="22"/>
      <c r="C244" s="46"/>
      <c r="D244" s="46"/>
      <c r="Q24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4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4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4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44" t="str">
        <f>IF(COUNTA(PatientCriteria[[#This Row],[院所ID]:[高血糖]])=0,"",IF(PatientCriteria[[#This Row],[高血壓]]=1,"3次","不適用"))</f>
        <v/>
      </c>
    </row>
    <row r="245" spans="1:21" x14ac:dyDescent="0.35">
      <c r="A245" s="22"/>
      <c r="C245" s="46"/>
      <c r="D245" s="46"/>
      <c r="Q24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4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4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4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45" t="str">
        <f>IF(COUNTA(PatientCriteria[[#This Row],[院所ID]:[高血糖]])=0,"",IF(PatientCriteria[[#This Row],[高血壓]]=1,"3次","不適用"))</f>
        <v/>
      </c>
    </row>
    <row r="246" spans="1:21" x14ac:dyDescent="0.35">
      <c r="A246" s="22"/>
      <c r="C246" s="46"/>
      <c r="D246" s="46"/>
      <c r="Q24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4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4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4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46" t="str">
        <f>IF(COUNTA(PatientCriteria[[#This Row],[院所ID]:[高血糖]])=0,"",IF(PatientCriteria[[#This Row],[高血壓]]=1,"3次","不適用"))</f>
        <v/>
      </c>
    </row>
    <row r="247" spans="1:21" x14ac:dyDescent="0.35">
      <c r="A247" s="22"/>
      <c r="C247" s="46"/>
      <c r="D247" s="46"/>
      <c r="Q24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4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4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4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47" t="str">
        <f>IF(COUNTA(PatientCriteria[[#This Row],[院所ID]:[高血糖]])=0,"",IF(PatientCriteria[[#This Row],[高血壓]]=1,"3次","不適用"))</f>
        <v/>
      </c>
    </row>
    <row r="248" spans="1:21" x14ac:dyDescent="0.35">
      <c r="A248" s="22"/>
      <c r="C248" s="46"/>
      <c r="D248" s="46"/>
      <c r="Q24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4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4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4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48" t="str">
        <f>IF(COUNTA(PatientCriteria[[#This Row],[院所ID]:[高血糖]])=0,"",IF(PatientCriteria[[#This Row],[高血壓]]=1,"3次","不適用"))</f>
        <v/>
      </c>
    </row>
    <row r="249" spans="1:21" x14ac:dyDescent="0.35">
      <c r="A249" s="22"/>
      <c r="C249" s="46"/>
      <c r="D249" s="46"/>
      <c r="Q24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4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4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4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49" t="str">
        <f>IF(COUNTA(PatientCriteria[[#This Row],[院所ID]:[高血糖]])=0,"",IF(PatientCriteria[[#This Row],[高血壓]]=1,"3次","不適用"))</f>
        <v/>
      </c>
    </row>
    <row r="250" spans="1:21" x14ac:dyDescent="0.35">
      <c r="A250" s="22"/>
      <c r="C250" s="46"/>
      <c r="D250" s="46"/>
      <c r="Q25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5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5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5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50" t="str">
        <f>IF(COUNTA(PatientCriteria[[#This Row],[院所ID]:[高血糖]])=0,"",IF(PatientCriteria[[#This Row],[高血壓]]=1,"3次","不適用"))</f>
        <v/>
      </c>
    </row>
    <row r="251" spans="1:21" x14ac:dyDescent="0.35">
      <c r="A251" s="22"/>
      <c r="C251" s="46"/>
      <c r="D251" s="46"/>
      <c r="Q25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5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5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5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51" t="str">
        <f>IF(COUNTA(PatientCriteria[[#This Row],[院所ID]:[高血糖]])=0,"",IF(PatientCriteria[[#This Row],[高血壓]]=1,"3次","不適用"))</f>
        <v/>
      </c>
    </row>
    <row r="252" spans="1:21" x14ac:dyDescent="0.35">
      <c r="A252" s="22"/>
      <c r="C252" s="46"/>
      <c r="D252" s="46"/>
      <c r="Q25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5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5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5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52" t="str">
        <f>IF(COUNTA(PatientCriteria[[#This Row],[院所ID]:[高血糖]])=0,"",IF(PatientCriteria[[#This Row],[高血壓]]=1,"3次","不適用"))</f>
        <v/>
      </c>
    </row>
    <row r="253" spans="1:21" x14ac:dyDescent="0.35">
      <c r="A253" s="22"/>
      <c r="C253" s="46"/>
      <c r="D253" s="46"/>
      <c r="Q25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5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5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5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53" t="str">
        <f>IF(COUNTA(PatientCriteria[[#This Row],[院所ID]:[高血糖]])=0,"",IF(PatientCriteria[[#This Row],[高血壓]]=1,"3次","不適用"))</f>
        <v/>
      </c>
    </row>
    <row r="254" spans="1:21" x14ac:dyDescent="0.35">
      <c r="A254" s="22"/>
      <c r="C254" s="46"/>
      <c r="D254" s="46"/>
      <c r="Q25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5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5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5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54" t="str">
        <f>IF(COUNTA(PatientCriteria[[#This Row],[院所ID]:[高血糖]])=0,"",IF(PatientCriteria[[#This Row],[高血壓]]=1,"3次","不適用"))</f>
        <v/>
      </c>
    </row>
    <row r="255" spans="1:21" x14ac:dyDescent="0.35">
      <c r="A255" s="22"/>
      <c r="C255" s="46"/>
      <c r="D255" s="46"/>
      <c r="Q25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5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5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5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55" t="str">
        <f>IF(COUNTA(PatientCriteria[[#This Row],[院所ID]:[高血糖]])=0,"",IF(PatientCriteria[[#This Row],[高血壓]]=1,"3次","不適用"))</f>
        <v/>
      </c>
    </row>
    <row r="256" spans="1:21" x14ac:dyDescent="0.35">
      <c r="A256" s="22"/>
      <c r="C256" s="46"/>
      <c r="D256" s="46"/>
      <c r="Q25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5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5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5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56" t="str">
        <f>IF(COUNTA(PatientCriteria[[#This Row],[院所ID]:[高血糖]])=0,"",IF(PatientCriteria[[#This Row],[高血壓]]=1,"3次","不適用"))</f>
        <v/>
      </c>
    </row>
    <row r="257" spans="1:21" x14ac:dyDescent="0.35">
      <c r="A257" s="22"/>
      <c r="C257" s="46"/>
      <c r="D257" s="46"/>
      <c r="Q25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5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5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5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57" t="str">
        <f>IF(COUNTA(PatientCriteria[[#This Row],[院所ID]:[高血糖]])=0,"",IF(PatientCriteria[[#This Row],[高血壓]]=1,"3次","不適用"))</f>
        <v/>
      </c>
    </row>
    <row r="258" spans="1:21" x14ac:dyDescent="0.35">
      <c r="A258" s="22"/>
      <c r="C258" s="46"/>
      <c r="D258" s="46"/>
      <c r="Q25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5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5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5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58" t="str">
        <f>IF(COUNTA(PatientCriteria[[#This Row],[院所ID]:[高血糖]])=0,"",IF(PatientCriteria[[#This Row],[高血壓]]=1,"3次","不適用"))</f>
        <v/>
      </c>
    </row>
    <row r="259" spans="1:21" x14ac:dyDescent="0.35">
      <c r="A259" s="22"/>
      <c r="C259" s="46"/>
      <c r="D259" s="46"/>
      <c r="Q25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5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5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5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59" t="str">
        <f>IF(COUNTA(PatientCriteria[[#This Row],[院所ID]:[高血糖]])=0,"",IF(PatientCriteria[[#This Row],[高血壓]]=1,"3次","不適用"))</f>
        <v/>
      </c>
    </row>
    <row r="260" spans="1:21" x14ac:dyDescent="0.35">
      <c r="A260" s="22"/>
      <c r="C260" s="46"/>
      <c r="D260" s="46"/>
      <c r="Q26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6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6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6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60" t="str">
        <f>IF(COUNTA(PatientCriteria[[#This Row],[院所ID]:[高血糖]])=0,"",IF(PatientCriteria[[#This Row],[高血壓]]=1,"3次","不適用"))</f>
        <v/>
      </c>
    </row>
    <row r="261" spans="1:21" x14ac:dyDescent="0.35">
      <c r="A261" s="22"/>
      <c r="C261" s="46"/>
      <c r="D261" s="46"/>
      <c r="Q26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6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6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6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61" t="str">
        <f>IF(COUNTA(PatientCriteria[[#This Row],[院所ID]:[高血糖]])=0,"",IF(PatientCriteria[[#This Row],[高血壓]]=1,"3次","不適用"))</f>
        <v/>
      </c>
    </row>
    <row r="262" spans="1:21" x14ac:dyDescent="0.35">
      <c r="A262" s="22"/>
      <c r="C262" s="46"/>
      <c r="D262" s="46"/>
      <c r="Q26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6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6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6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62" t="str">
        <f>IF(COUNTA(PatientCriteria[[#This Row],[院所ID]:[高血糖]])=0,"",IF(PatientCriteria[[#This Row],[高血壓]]=1,"3次","不適用"))</f>
        <v/>
      </c>
    </row>
    <row r="263" spans="1:21" x14ac:dyDescent="0.35">
      <c r="A263" s="22"/>
      <c r="C263" s="46"/>
      <c r="D263" s="46"/>
      <c r="Q26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6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6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6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63" t="str">
        <f>IF(COUNTA(PatientCriteria[[#This Row],[院所ID]:[高血糖]])=0,"",IF(PatientCriteria[[#This Row],[高血壓]]=1,"3次","不適用"))</f>
        <v/>
      </c>
    </row>
    <row r="264" spans="1:21" x14ac:dyDescent="0.35">
      <c r="A264" s="22"/>
      <c r="C264" s="46"/>
      <c r="D264" s="46"/>
      <c r="Q26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6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6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6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64" t="str">
        <f>IF(COUNTA(PatientCriteria[[#This Row],[院所ID]:[高血糖]])=0,"",IF(PatientCriteria[[#This Row],[高血壓]]=1,"3次","不適用"))</f>
        <v/>
      </c>
    </row>
    <row r="265" spans="1:21" x14ac:dyDescent="0.35">
      <c r="A265" s="22"/>
      <c r="C265" s="46"/>
      <c r="D265" s="46"/>
      <c r="Q26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6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6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6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65" t="str">
        <f>IF(COUNTA(PatientCriteria[[#This Row],[院所ID]:[高血糖]])=0,"",IF(PatientCriteria[[#This Row],[高血壓]]=1,"3次","不適用"))</f>
        <v/>
      </c>
    </row>
    <row r="266" spans="1:21" x14ac:dyDescent="0.35">
      <c r="A266" s="22"/>
      <c r="C266" s="46"/>
      <c r="D266" s="46"/>
      <c r="Q26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6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6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6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66" t="str">
        <f>IF(COUNTA(PatientCriteria[[#This Row],[院所ID]:[高血糖]])=0,"",IF(PatientCriteria[[#This Row],[高血壓]]=1,"3次","不適用"))</f>
        <v/>
      </c>
    </row>
    <row r="267" spans="1:21" x14ac:dyDescent="0.35">
      <c r="A267" s="22"/>
      <c r="C267" s="46"/>
      <c r="D267" s="46"/>
      <c r="Q26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6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6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6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67" t="str">
        <f>IF(COUNTA(PatientCriteria[[#This Row],[院所ID]:[高血糖]])=0,"",IF(PatientCriteria[[#This Row],[高血壓]]=1,"3次","不適用"))</f>
        <v/>
      </c>
    </row>
    <row r="268" spans="1:21" x14ac:dyDescent="0.35">
      <c r="A268" s="22"/>
      <c r="C268" s="46"/>
      <c r="D268" s="46"/>
      <c r="Q26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6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6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6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68" t="str">
        <f>IF(COUNTA(PatientCriteria[[#This Row],[院所ID]:[高血糖]])=0,"",IF(PatientCriteria[[#This Row],[高血壓]]=1,"3次","不適用"))</f>
        <v/>
      </c>
    </row>
    <row r="269" spans="1:21" x14ac:dyDescent="0.35">
      <c r="A269" s="22"/>
      <c r="C269" s="46"/>
      <c r="D269" s="46"/>
      <c r="Q26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6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6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6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69" t="str">
        <f>IF(COUNTA(PatientCriteria[[#This Row],[院所ID]:[高血糖]])=0,"",IF(PatientCriteria[[#This Row],[高血壓]]=1,"3次","不適用"))</f>
        <v/>
      </c>
    </row>
    <row r="270" spans="1:21" x14ac:dyDescent="0.35">
      <c r="A270" s="22"/>
      <c r="C270" s="46"/>
      <c r="D270" s="46"/>
      <c r="Q27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7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7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7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70" t="str">
        <f>IF(COUNTA(PatientCriteria[[#This Row],[院所ID]:[高血糖]])=0,"",IF(PatientCriteria[[#This Row],[高血壓]]=1,"3次","不適用"))</f>
        <v/>
      </c>
    </row>
    <row r="271" spans="1:21" x14ac:dyDescent="0.35">
      <c r="A271" s="22"/>
      <c r="C271" s="46"/>
      <c r="D271" s="46"/>
      <c r="Q27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7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7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7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71" t="str">
        <f>IF(COUNTA(PatientCriteria[[#This Row],[院所ID]:[高血糖]])=0,"",IF(PatientCriteria[[#This Row],[高血壓]]=1,"3次","不適用"))</f>
        <v/>
      </c>
    </row>
    <row r="272" spans="1:21" x14ac:dyDescent="0.35">
      <c r="A272" s="22"/>
      <c r="C272" s="46"/>
      <c r="D272" s="46"/>
      <c r="Q27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7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7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7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72" t="str">
        <f>IF(COUNTA(PatientCriteria[[#This Row],[院所ID]:[高血糖]])=0,"",IF(PatientCriteria[[#This Row],[高血壓]]=1,"3次","不適用"))</f>
        <v/>
      </c>
    </row>
    <row r="273" spans="1:21" x14ac:dyDescent="0.35">
      <c r="A273" s="22"/>
      <c r="C273" s="46"/>
      <c r="D273" s="46"/>
      <c r="Q27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7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7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7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73" t="str">
        <f>IF(COUNTA(PatientCriteria[[#This Row],[院所ID]:[高血糖]])=0,"",IF(PatientCriteria[[#This Row],[高血壓]]=1,"3次","不適用"))</f>
        <v/>
      </c>
    </row>
    <row r="274" spans="1:21" x14ac:dyDescent="0.35">
      <c r="A274" s="22"/>
      <c r="C274" s="46"/>
      <c r="D274" s="46"/>
      <c r="Q27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7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7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7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74" t="str">
        <f>IF(COUNTA(PatientCriteria[[#This Row],[院所ID]:[高血糖]])=0,"",IF(PatientCriteria[[#This Row],[高血壓]]=1,"3次","不適用"))</f>
        <v/>
      </c>
    </row>
    <row r="275" spans="1:21" x14ac:dyDescent="0.35">
      <c r="A275" s="22"/>
      <c r="C275" s="46"/>
      <c r="D275" s="46"/>
      <c r="Q27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7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7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7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75" t="str">
        <f>IF(COUNTA(PatientCriteria[[#This Row],[院所ID]:[高血糖]])=0,"",IF(PatientCriteria[[#This Row],[高血壓]]=1,"3次","不適用"))</f>
        <v/>
      </c>
    </row>
    <row r="276" spans="1:21" x14ac:dyDescent="0.35">
      <c r="A276" s="22"/>
      <c r="C276" s="46"/>
      <c r="D276" s="46"/>
      <c r="Q27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7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7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7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76" t="str">
        <f>IF(COUNTA(PatientCriteria[[#This Row],[院所ID]:[高血糖]])=0,"",IF(PatientCriteria[[#This Row],[高血壓]]=1,"3次","不適用"))</f>
        <v/>
      </c>
    </row>
    <row r="277" spans="1:21" x14ac:dyDescent="0.35">
      <c r="A277" s="22"/>
      <c r="C277" s="46"/>
      <c r="D277" s="46"/>
      <c r="Q27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7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7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7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77" t="str">
        <f>IF(COUNTA(PatientCriteria[[#This Row],[院所ID]:[高血糖]])=0,"",IF(PatientCriteria[[#This Row],[高血壓]]=1,"3次","不適用"))</f>
        <v/>
      </c>
    </row>
    <row r="278" spans="1:21" x14ac:dyDescent="0.35">
      <c r="A278" s="22"/>
      <c r="C278" s="46"/>
      <c r="D278" s="46"/>
      <c r="Q27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7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7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7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78" t="str">
        <f>IF(COUNTA(PatientCriteria[[#This Row],[院所ID]:[高血糖]])=0,"",IF(PatientCriteria[[#This Row],[高血壓]]=1,"3次","不適用"))</f>
        <v/>
      </c>
    </row>
    <row r="279" spans="1:21" x14ac:dyDescent="0.35">
      <c r="A279" s="22"/>
      <c r="C279" s="46"/>
      <c r="D279" s="46"/>
      <c r="Q27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7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7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7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79" t="str">
        <f>IF(COUNTA(PatientCriteria[[#This Row],[院所ID]:[高血糖]])=0,"",IF(PatientCriteria[[#This Row],[高血壓]]=1,"3次","不適用"))</f>
        <v/>
      </c>
    </row>
    <row r="280" spans="1:21" x14ac:dyDescent="0.35">
      <c r="A280" s="22"/>
      <c r="C280" s="46"/>
      <c r="D280" s="46"/>
      <c r="Q28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8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8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8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80" t="str">
        <f>IF(COUNTA(PatientCriteria[[#This Row],[院所ID]:[高血糖]])=0,"",IF(PatientCriteria[[#This Row],[高血壓]]=1,"3次","不適用"))</f>
        <v/>
      </c>
    </row>
    <row r="281" spans="1:21" x14ac:dyDescent="0.35">
      <c r="A281" s="22"/>
      <c r="C281" s="46"/>
      <c r="D281" s="46"/>
      <c r="Q28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8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8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8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81" t="str">
        <f>IF(COUNTA(PatientCriteria[[#This Row],[院所ID]:[高血糖]])=0,"",IF(PatientCriteria[[#This Row],[高血壓]]=1,"3次","不適用"))</f>
        <v/>
      </c>
    </row>
    <row r="282" spans="1:21" x14ac:dyDescent="0.35">
      <c r="A282" s="22"/>
      <c r="C282" s="46"/>
      <c r="D282" s="46"/>
      <c r="Q28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8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8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8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82" t="str">
        <f>IF(COUNTA(PatientCriteria[[#This Row],[院所ID]:[高血糖]])=0,"",IF(PatientCriteria[[#This Row],[高血壓]]=1,"3次","不適用"))</f>
        <v/>
      </c>
    </row>
    <row r="283" spans="1:21" x14ac:dyDescent="0.35">
      <c r="A283" s="22"/>
      <c r="C283" s="46"/>
      <c r="D283" s="46"/>
      <c r="Q28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8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8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8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83" t="str">
        <f>IF(COUNTA(PatientCriteria[[#This Row],[院所ID]:[高血糖]])=0,"",IF(PatientCriteria[[#This Row],[高血壓]]=1,"3次","不適用"))</f>
        <v/>
      </c>
    </row>
    <row r="284" spans="1:21" x14ac:dyDescent="0.35">
      <c r="A284" s="22"/>
      <c r="C284" s="46"/>
      <c r="D284" s="46"/>
      <c r="Q28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8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8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8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84" t="str">
        <f>IF(COUNTA(PatientCriteria[[#This Row],[院所ID]:[高血糖]])=0,"",IF(PatientCriteria[[#This Row],[高血壓]]=1,"3次","不適用"))</f>
        <v/>
      </c>
    </row>
    <row r="285" spans="1:21" x14ac:dyDescent="0.35">
      <c r="A285" s="22"/>
      <c r="C285" s="46"/>
      <c r="D285" s="46"/>
      <c r="Q28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8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8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8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85" t="str">
        <f>IF(COUNTA(PatientCriteria[[#This Row],[院所ID]:[高血糖]])=0,"",IF(PatientCriteria[[#This Row],[高血壓]]=1,"3次","不適用"))</f>
        <v/>
      </c>
    </row>
    <row r="286" spans="1:21" x14ac:dyDescent="0.35">
      <c r="A286" s="22"/>
      <c r="C286" s="46"/>
      <c r="D286" s="46"/>
      <c r="Q28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8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8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8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86" t="str">
        <f>IF(COUNTA(PatientCriteria[[#This Row],[院所ID]:[高血糖]])=0,"",IF(PatientCriteria[[#This Row],[高血壓]]=1,"3次","不適用"))</f>
        <v/>
      </c>
    </row>
    <row r="287" spans="1:21" x14ac:dyDescent="0.35">
      <c r="A287" s="22"/>
      <c r="C287" s="46"/>
      <c r="D287" s="46"/>
      <c r="Q28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8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8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8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87" t="str">
        <f>IF(COUNTA(PatientCriteria[[#This Row],[院所ID]:[高血糖]])=0,"",IF(PatientCriteria[[#This Row],[高血壓]]=1,"3次","不適用"))</f>
        <v/>
      </c>
    </row>
    <row r="288" spans="1:21" x14ac:dyDescent="0.35">
      <c r="A288" s="22"/>
      <c r="C288" s="46"/>
      <c r="D288" s="46"/>
      <c r="Q28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8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8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8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88" t="str">
        <f>IF(COUNTA(PatientCriteria[[#This Row],[院所ID]:[高血糖]])=0,"",IF(PatientCriteria[[#This Row],[高血壓]]=1,"3次","不適用"))</f>
        <v/>
      </c>
    </row>
    <row r="289" spans="1:21" x14ac:dyDescent="0.35">
      <c r="A289" s="22"/>
      <c r="C289" s="46"/>
      <c r="D289" s="46"/>
      <c r="Q28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8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8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8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89" t="str">
        <f>IF(COUNTA(PatientCriteria[[#This Row],[院所ID]:[高血糖]])=0,"",IF(PatientCriteria[[#This Row],[高血壓]]=1,"3次","不適用"))</f>
        <v/>
      </c>
    </row>
    <row r="290" spans="1:21" x14ac:dyDescent="0.35">
      <c r="A290" s="22"/>
      <c r="C290" s="46"/>
      <c r="D290" s="46"/>
      <c r="Q29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9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9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9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90" t="str">
        <f>IF(COUNTA(PatientCriteria[[#This Row],[院所ID]:[高血糖]])=0,"",IF(PatientCriteria[[#This Row],[高血壓]]=1,"3次","不適用"))</f>
        <v/>
      </c>
    </row>
    <row r="291" spans="1:21" x14ac:dyDescent="0.35">
      <c r="A291" s="22"/>
      <c r="C291" s="46"/>
      <c r="D291" s="46"/>
      <c r="Q29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9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9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9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91" t="str">
        <f>IF(COUNTA(PatientCriteria[[#This Row],[院所ID]:[高血糖]])=0,"",IF(PatientCriteria[[#This Row],[高血壓]]=1,"3次","不適用"))</f>
        <v/>
      </c>
    </row>
    <row r="292" spans="1:21" x14ac:dyDescent="0.35">
      <c r="A292" s="22"/>
      <c r="C292" s="46"/>
      <c r="D292" s="46"/>
      <c r="Q29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9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9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9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92" t="str">
        <f>IF(COUNTA(PatientCriteria[[#This Row],[院所ID]:[高血糖]])=0,"",IF(PatientCriteria[[#This Row],[高血壓]]=1,"3次","不適用"))</f>
        <v/>
      </c>
    </row>
    <row r="293" spans="1:21" x14ac:dyDescent="0.35">
      <c r="A293" s="22"/>
      <c r="C293" s="46"/>
      <c r="D293" s="46"/>
      <c r="Q29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9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9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9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93" t="str">
        <f>IF(COUNTA(PatientCriteria[[#This Row],[院所ID]:[高血糖]])=0,"",IF(PatientCriteria[[#This Row],[高血壓]]=1,"3次","不適用"))</f>
        <v/>
      </c>
    </row>
    <row r="294" spans="1:21" x14ac:dyDescent="0.35">
      <c r="A294" s="22"/>
      <c r="C294" s="46"/>
      <c r="D294" s="46"/>
      <c r="Q29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9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9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9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94" t="str">
        <f>IF(COUNTA(PatientCriteria[[#This Row],[院所ID]:[高血糖]])=0,"",IF(PatientCriteria[[#This Row],[高血壓]]=1,"3次","不適用"))</f>
        <v/>
      </c>
    </row>
    <row r="295" spans="1:21" x14ac:dyDescent="0.35">
      <c r="A295" s="22"/>
      <c r="C295" s="46"/>
      <c r="D295" s="46"/>
      <c r="Q29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9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9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9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95" t="str">
        <f>IF(COUNTA(PatientCriteria[[#This Row],[院所ID]:[高血糖]])=0,"",IF(PatientCriteria[[#This Row],[高血壓]]=1,"3次","不適用"))</f>
        <v/>
      </c>
    </row>
    <row r="296" spans="1:21" x14ac:dyDescent="0.35">
      <c r="A296" s="22"/>
      <c r="C296" s="46"/>
      <c r="D296" s="46"/>
      <c r="Q29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9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9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9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96" t="str">
        <f>IF(COUNTA(PatientCriteria[[#This Row],[院所ID]:[高血糖]])=0,"",IF(PatientCriteria[[#This Row],[高血壓]]=1,"3次","不適用"))</f>
        <v/>
      </c>
    </row>
    <row r="297" spans="1:21" x14ac:dyDescent="0.35">
      <c r="A297" s="22"/>
      <c r="C297" s="46"/>
      <c r="D297" s="46"/>
      <c r="Q29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9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9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9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97" t="str">
        <f>IF(COUNTA(PatientCriteria[[#This Row],[院所ID]:[高血糖]])=0,"",IF(PatientCriteria[[#This Row],[高血壓]]=1,"3次","不適用"))</f>
        <v/>
      </c>
    </row>
    <row r="298" spans="1:21" x14ac:dyDescent="0.35">
      <c r="A298" s="22"/>
      <c r="C298" s="46"/>
      <c r="D298" s="46"/>
      <c r="Q29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9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9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9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98" t="str">
        <f>IF(COUNTA(PatientCriteria[[#This Row],[院所ID]:[高血糖]])=0,"",IF(PatientCriteria[[#This Row],[高血壓]]=1,"3次","不適用"))</f>
        <v/>
      </c>
    </row>
    <row r="299" spans="1:21" x14ac:dyDescent="0.35">
      <c r="A299" s="22"/>
      <c r="C299" s="46"/>
      <c r="D299" s="46"/>
      <c r="Q29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29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29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29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299" t="str">
        <f>IF(COUNTA(PatientCriteria[[#This Row],[院所ID]:[高血糖]])=0,"",IF(PatientCriteria[[#This Row],[高血壓]]=1,"3次","不適用"))</f>
        <v/>
      </c>
    </row>
    <row r="300" spans="1:21" x14ac:dyDescent="0.35">
      <c r="A300" s="22"/>
      <c r="C300" s="46"/>
      <c r="D300" s="46"/>
      <c r="Q30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0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0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0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00" t="str">
        <f>IF(COUNTA(PatientCriteria[[#This Row],[院所ID]:[高血糖]])=0,"",IF(PatientCriteria[[#This Row],[高血壓]]=1,"3次","不適用"))</f>
        <v/>
      </c>
    </row>
    <row r="301" spans="1:21" x14ac:dyDescent="0.35">
      <c r="A301" s="22"/>
      <c r="C301" s="46"/>
      <c r="D301" s="46"/>
      <c r="Q30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0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0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0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01" t="str">
        <f>IF(COUNTA(PatientCriteria[[#This Row],[院所ID]:[高血糖]])=0,"",IF(PatientCriteria[[#This Row],[高血壓]]=1,"3次","不適用"))</f>
        <v/>
      </c>
    </row>
    <row r="302" spans="1:21" x14ac:dyDescent="0.35">
      <c r="A302" s="22"/>
      <c r="C302" s="46"/>
      <c r="D302" s="46"/>
      <c r="Q30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0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0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0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02" t="str">
        <f>IF(COUNTA(PatientCriteria[[#This Row],[院所ID]:[高血糖]])=0,"",IF(PatientCriteria[[#This Row],[高血壓]]=1,"3次","不適用"))</f>
        <v/>
      </c>
    </row>
    <row r="303" spans="1:21" x14ac:dyDescent="0.35">
      <c r="A303" s="22"/>
      <c r="C303" s="46"/>
      <c r="D303" s="46"/>
      <c r="Q30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0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0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0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03" t="str">
        <f>IF(COUNTA(PatientCriteria[[#This Row],[院所ID]:[高血糖]])=0,"",IF(PatientCriteria[[#This Row],[高血壓]]=1,"3次","不適用"))</f>
        <v/>
      </c>
    </row>
    <row r="304" spans="1:21" x14ac:dyDescent="0.35">
      <c r="A304" s="22"/>
      <c r="C304" s="46"/>
      <c r="D304" s="46"/>
      <c r="Q30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0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0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0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04" t="str">
        <f>IF(COUNTA(PatientCriteria[[#This Row],[院所ID]:[高血糖]])=0,"",IF(PatientCriteria[[#This Row],[高血壓]]=1,"3次","不適用"))</f>
        <v/>
      </c>
    </row>
    <row r="305" spans="1:21" x14ac:dyDescent="0.35">
      <c r="A305" s="22"/>
      <c r="C305" s="46"/>
      <c r="D305" s="46"/>
      <c r="Q30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0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0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0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05" t="str">
        <f>IF(COUNTA(PatientCriteria[[#This Row],[院所ID]:[高血糖]])=0,"",IF(PatientCriteria[[#This Row],[高血壓]]=1,"3次","不適用"))</f>
        <v/>
      </c>
    </row>
    <row r="306" spans="1:21" x14ac:dyDescent="0.35">
      <c r="A306" s="22"/>
      <c r="C306" s="46"/>
      <c r="D306" s="46"/>
      <c r="Q30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0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0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0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06" t="str">
        <f>IF(COUNTA(PatientCriteria[[#This Row],[院所ID]:[高血糖]])=0,"",IF(PatientCriteria[[#This Row],[高血壓]]=1,"3次","不適用"))</f>
        <v/>
      </c>
    </row>
    <row r="307" spans="1:21" x14ac:dyDescent="0.35">
      <c r="A307" s="22"/>
      <c r="C307" s="46"/>
      <c r="D307" s="46"/>
      <c r="Q30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0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0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0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07" t="str">
        <f>IF(COUNTA(PatientCriteria[[#This Row],[院所ID]:[高血糖]])=0,"",IF(PatientCriteria[[#This Row],[高血壓]]=1,"3次","不適用"))</f>
        <v/>
      </c>
    </row>
    <row r="308" spans="1:21" x14ac:dyDescent="0.35">
      <c r="A308" s="22"/>
      <c r="C308" s="46"/>
      <c r="D308" s="46"/>
      <c r="Q30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0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0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0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08" t="str">
        <f>IF(COUNTA(PatientCriteria[[#This Row],[院所ID]:[高血糖]])=0,"",IF(PatientCriteria[[#This Row],[高血壓]]=1,"3次","不適用"))</f>
        <v/>
      </c>
    </row>
    <row r="309" spans="1:21" x14ac:dyDescent="0.35">
      <c r="A309" s="22"/>
      <c r="C309" s="46"/>
      <c r="D309" s="46"/>
      <c r="Q30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0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0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0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09" t="str">
        <f>IF(COUNTA(PatientCriteria[[#This Row],[院所ID]:[高血糖]])=0,"",IF(PatientCriteria[[#This Row],[高血壓]]=1,"3次","不適用"))</f>
        <v/>
      </c>
    </row>
    <row r="310" spans="1:21" x14ac:dyDescent="0.35">
      <c r="A310" s="22"/>
      <c r="C310" s="46"/>
      <c r="D310" s="46"/>
      <c r="Q31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1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1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1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10" t="str">
        <f>IF(COUNTA(PatientCriteria[[#This Row],[院所ID]:[高血糖]])=0,"",IF(PatientCriteria[[#This Row],[高血壓]]=1,"3次","不適用"))</f>
        <v/>
      </c>
    </row>
    <row r="311" spans="1:21" x14ac:dyDescent="0.35">
      <c r="A311" s="22"/>
      <c r="C311" s="46"/>
      <c r="D311" s="46"/>
      <c r="Q31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1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1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1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11" t="str">
        <f>IF(COUNTA(PatientCriteria[[#This Row],[院所ID]:[高血糖]])=0,"",IF(PatientCriteria[[#This Row],[高血壓]]=1,"3次","不適用"))</f>
        <v/>
      </c>
    </row>
    <row r="312" spans="1:21" x14ac:dyDescent="0.35">
      <c r="A312" s="22"/>
      <c r="C312" s="46"/>
      <c r="D312" s="46"/>
      <c r="Q31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1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1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1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12" t="str">
        <f>IF(COUNTA(PatientCriteria[[#This Row],[院所ID]:[高血糖]])=0,"",IF(PatientCriteria[[#This Row],[高血壓]]=1,"3次","不適用"))</f>
        <v/>
      </c>
    </row>
    <row r="313" spans="1:21" x14ac:dyDescent="0.35">
      <c r="A313" s="22"/>
      <c r="C313" s="46"/>
      <c r="D313" s="46"/>
      <c r="Q31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1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1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1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13" t="str">
        <f>IF(COUNTA(PatientCriteria[[#This Row],[院所ID]:[高血糖]])=0,"",IF(PatientCriteria[[#This Row],[高血壓]]=1,"3次","不適用"))</f>
        <v/>
      </c>
    </row>
    <row r="314" spans="1:21" x14ac:dyDescent="0.35">
      <c r="A314" s="22"/>
      <c r="C314" s="46"/>
      <c r="D314" s="46"/>
      <c r="Q31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1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1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1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14" t="str">
        <f>IF(COUNTA(PatientCriteria[[#This Row],[院所ID]:[高血糖]])=0,"",IF(PatientCriteria[[#This Row],[高血壓]]=1,"3次","不適用"))</f>
        <v/>
      </c>
    </row>
    <row r="315" spans="1:21" x14ac:dyDescent="0.35">
      <c r="A315" s="22"/>
      <c r="C315" s="46"/>
      <c r="D315" s="46"/>
      <c r="Q31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1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1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1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15" t="str">
        <f>IF(COUNTA(PatientCriteria[[#This Row],[院所ID]:[高血糖]])=0,"",IF(PatientCriteria[[#This Row],[高血壓]]=1,"3次","不適用"))</f>
        <v/>
      </c>
    </row>
    <row r="316" spans="1:21" x14ac:dyDescent="0.35">
      <c r="A316" s="22"/>
      <c r="C316" s="46"/>
      <c r="D316" s="46"/>
      <c r="Q31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1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1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1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16" t="str">
        <f>IF(COUNTA(PatientCriteria[[#This Row],[院所ID]:[高血糖]])=0,"",IF(PatientCriteria[[#This Row],[高血壓]]=1,"3次","不適用"))</f>
        <v/>
      </c>
    </row>
    <row r="317" spans="1:21" x14ac:dyDescent="0.35">
      <c r="A317" s="22"/>
      <c r="C317" s="46"/>
      <c r="D317" s="46"/>
      <c r="Q31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1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1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1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17" t="str">
        <f>IF(COUNTA(PatientCriteria[[#This Row],[院所ID]:[高血糖]])=0,"",IF(PatientCriteria[[#This Row],[高血壓]]=1,"3次","不適用"))</f>
        <v/>
      </c>
    </row>
    <row r="318" spans="1:21" x14ac:dyDescent="0.35">
      <c r="A318" s="22"/>
      <c r="C318" s="46"/>
      <c r="D318" s="46"/>
      <c r="Q31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1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1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1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18" t="str">
        <f>IF(COUNTA(PatientCriteria[[#This Row],[院所ID]:[高血糖]])=0,"",IF(PatientCriteria[[#This Row],[高血壓]]=1,"3次","不適用"))</f>
        <v/>
      </c>
    </row>
    <row r="319" spans="1:21" x14ac:dyDescent="0.35">
      <c r="A319" s="22"/>
      <c r="C319" s="46"/>
      <c r="D319" s="46"/>
      <c r="Q31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1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1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1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19" t="str">
        <f>IF(COUNTA(PatientCriteria[[#This Row],[院所ID]:[高血糖]])=0,"",IF(PatientCriteria[[#This Row],[高血壓]]=1,"3次","不適用"))</f>
        <v/>
      </c>
    </row>
    <row r="320" spans="1:21" x14ac:dyDescent="0.35">
      <c r="A320" s="22"/>
      <c r="C320" s="46"/>
      <c r="D320" s="46"/>
      <c r="Q32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2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2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2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20" t="str">
        <f>IF(COUNTA(PatientCriteria[[#This Row],[院所ID]:[高血糖]])=0,"",IF(PatientCriteria[[#This Row],[高血壓]]=1,"3次","不適用"))</f>
        <v/>
      </c>
    </row>
    <row r="321" spans="1:21" x14ac:dyDescent="0.35">
      <c r="A321" s="22"/>
      <c r="C321" s="46"/>
      <c r="D321" s="46"/>
      <c r="Q32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2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2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2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21" t="str">
        <f>IF(COUNTA(PatientCriteria[[#This Row],[院所ID]:[高血糖]])=0,"",IF(PatientCriteria[[#This Row],[高血壓]]=1,"3次","不適用"))</f>
        <v/>
      </c>
    </row>
    <row r="322" spans="1:21" x14ac:dyDescent="0.35">
      <c r="A322" s="22"/>
      <c r="C322" s="46"/>
      <c r="D322" s="46"/>
      <c r="Q32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2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2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2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22" t="str">
        <f>IF(COUNTA(PatientCriteria[[#This Row],[院所ID]:[高血糖]])=0,"",IF(PatientCriteria[[#This Row],[高血壓]]=1,"3次","不適用"))</f>
        <v/>
      </c>
    </row>
    <row r="323" spans="1:21" x14ac:dyDescent="0.35">
      <c r="A323" s="22"/>
      <c r="C323" s="46"/>
      <c r="D323" s="46"/>
      <c r="Q32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2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2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2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23" t="str">
        <f>IF(COUNTA(PatientCriteria[[#This Row],[院所ID]:[高血糖]])=0,"",IF(PatientCriteria[[#This Row],[高血壓]]=1,"3次","不適用"))</f>
        <v/>
      </c>
    </row>
    <row r="324" spans="1:21" x14ac:dyDescent="0.35">
      <c r="A324" s="22"/>
      <c r="C324" s="46"/>
      <c r="D324" s="46"/>
      <c r="Q32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2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2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2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24" t="str">
        <f>IF(COUNTA(PatientCriteria[[#This Row],[院所ID]:[高血糖]])=0,"",IF(PatientCriteria[[#This Row],[高血壓]]=1,"3次","不適用"))</f>
        <v/>
      </c>
    </row>
    <row r="325" spans="1:21" x14ac:dyDescent="0.35">
      <c r="A325" s="22"/>
      <c r="C325" s="46"/>
      <c r="D325" s="46"/>
      <c r="Q32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2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2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2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25" t="str">
        <f>IF(COUNTA(PatientCriteria[[#This Row],[院所ID]:[高血糖]])=0,"",IF(PatientCriteria[[#This Row],[高血壓]]=1,"3次","不適用"))</f>
        <v/>
      </c>
    </row>
    <row r="326" spans="1:21" x14ac:dyDescent="0.35">
      <c r="A326" s="22"/>
      <c r="C326" s="46"/>
      <c r="D326" s="46"/>
      <c r="Q32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2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2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2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26" t="str">
        <f>IF(COUNTA(PatientCriteria[[#This Row],[院所ID]:[高血糖]])=0,"",IF(PatientCriteria[[#This Row],[高血壓]]=1,"3次","不適用"))</f>
        <v/>
      </c>
    </row>
    <row r="327" spans="1:21" x14ac:dyDescent="0.35">
      <c r="A327" s="22"/>
      <c r="C327" s="46"/>
      <c r="D327" s="46"/>
      <c r="Q32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2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2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2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27" t="str">
        <f>IF(COUNTA(PatientCriteria[[#This Row],[院所ID]:[高血糖]])=0,"",IF(PatientCriteria[[#This Row],[高血壓]]=1,"3次","不適用"))</f>
        <v/>
      </c>
    </row>
    <row r="328" spans="1:21" x14ac:dyDescent="0.35">
      <c r="A328" s="22"/>
      <c r="C328" s="46"/>
      <c r="D328" s="46"/>
      <c r="Q32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2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2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2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28" t="str">
        <f>IF(COUNTA(PatientCriteria[[#This Row],[院所ID]:[高血糖]])=0,"",IF(PatientCriteria[[#This Row],[高血壓]]=1,"3次","不適用"))</f>
        <v/>
      </c>
    </row>
    <row r="329" spans="1:21" x14ac:dyDescent="0.35">
      <c r="A329" s="22"/>
      <c r="C329" s="46"/>
      <c r="D329" s="46"/>
      <c r="Q32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2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2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2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29" t="str">
        <f>IF(COUNTA(PatientCriteria[[#This Row],[院所ID]:[高血糖]])=0,"",IF(PatientCriteria[[#This Row],[高血壓]]=1,"3次","不適用"))</f>
        <v/>
      </c>
    </row>
    <row r="330" spans="1:21" x14ac:dyDescent="0.35">
      <c r="A330" s="22"/>
      <c r="C330" s="46"/>
      <c r="D330" s="46"/>
      <c r="Q33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3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3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3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30" t="str">
        <f>IF(COUNTA(PatientCriteria[[#This Row],[院所ID]:[高血糖]])=0,"",IF(PatientCriteria[[#This Row],[高血壓]]=1,"3次","不適用"))</f>
        <v/>
      </c>
    </row>
    <row r="331" spans="1:21" x14ac:dyDescent="0.35">
      <c r="A331" s="22"/>
      <c r="C331" s="46"/>
      <c r="D331" s="46"/>
      <c r="Q33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3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3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3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31" t="str">
        <f>IF(COUNTA(PatientCriteria[[#This Row],[院所ID]:[高血糖]])=0,"",IF(PatientCriteria[[#This Row],[高血壓]]=1,"3次","不適用"))</f>
        <v/>
      </c>
    </row>
    <row r="332" spans="1:21" x14ac:dyDescent="0.35">
      <c r="A332" s="22"/>
      <c r="C332" s="46"/>
      <c r="D332" s="46"/>
      <c r="Q33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3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3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3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32" t="str">
        <f>IF(COUNTA(PatientCriteria[[#This Row],[院所ID]:[高血糖]])=0,"",IF(PatientCriteria[[#This Row],[高血壓]]=1,"3次","不適用"))</f>
        <v/>
      </c>
    </row>
    <row r="333" spans="1:21" x14ac:dyDescent="0.35">
      <c r="A333" s="22"/>
      <c r="C333" s="46"/>
      <c r="D333" s="46"/>
      <c r="Q33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3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3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3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33" t="str">
        <f>IF(COUNTA(PatientCriteria[[#This Row],[院所ID]:[高血糖]])=0,"",IF(PatientCriteria[[#This Row],[高血壓]]=1,"3次","不適用"))</f>
        <v/>
      </c>
    </row>
    <row r="334" spans="1:21" x14ac:dyDescent="0.35">
      <c r="A334" s="22"/>
      <c r="C334" s="46"/>
      <c r="D334" s="46"/>
      <c r="Q33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3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3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3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34" t="str">
        <f>IF(COUNTA(PatientCriteria[[#This Row],[院所ID]:[高血糖]])=0,"",IF(PatientCriteria[[#This Row],[高血壓]]=1,"3次","不適用"))</f>
        <v/>
      </c>
    </row>
    <row r="335" spans="1:21" x14ac:dyDescent="0.35">
      <c r="A335" s="22"/>
      <c r="C335" s="46"/>
      <c r="D335" s="46"/>
      <c r="Q33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3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3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3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35" t="str">
        <f>IF(COUNTA(PatientCriteria[[#This Row],[院所ID]:[高血糖]])=0,"",IF(PatientCriteria[[#This Row],[高血壓]]=1,"3次","不適用"))</f>
        <v/>
      </c>
    </row>
    <row r="336" spans="1:21" x14ac:dyDescent="0.35">
      <c r="A336" s="22"/>
      <c r="C336" s="46"/>
      <c r="D336" s="46"/>
      <c r="Q33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3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3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3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36" t="str">
        <f>IF(COUNTA(PatientCriteria[[#This Row],[院所ID]:[高血糖]])=0,"",IF(PatientCriteria[[#This Row],[高血壓]]=1,"3次","不適用"))</f>
        <v/>
      </c>
    </row>
    <row r="337" spans="1:21" x14ac:dyDescent="0.35">
      <c r="A337" s="22"/>
      <c r="C337" s="46"/>
      <c r="D337" s="46"/>
      <c r="Q33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3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3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3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37" t="str">
        <f>IF(COUNTA(PatientCriteria[[#This Row],[院所ID]:[高血糖]])=0,"",IF(PatientCriteria[[#This Row],[高血壓]]=1,"3次","不適用"))</f>
        <v/>
      </c>
    </row>
    <row r="338" spans="1:21" x14ac:dyDescent="0.35">
      <c r="A338" s="22"/>
      <c r="C338" s="46"/>
      <c r="D338" s="46"/>
      <c r="Q33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3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3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3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38" t="str">
        <f>IF(COUNTA(PatientCriteria[[#This Row],[院所ID]:[高血糖]])=0,"",IF(PatientCriteria[[#This Row],[高血壓]]=1,"3次","不適用"))</f>
        <v/>
      </c>
    </row>
    <row r="339" spans="1:21" x14ac:dyDescent="0.35">
      <c r="A339" s="22"/>
      <c r="C339" s="46"/>
      <c r="D339" s="46"/>
      <c r="Q33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3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3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3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39" t="str">
        <f>IF(COUNTA(PatientCriteria[[#This Row],[院所ID]:[高血糖]])=0,"",IF(PatientCriteria[[#This Row],[高血壓]]=1,"3次","不適用"))</f>
        <v/>
      </c>
    </row>
    <row r="340" spans="1:21" x14ac:dyDescent="0.35">
      <c r="A340" s="22"/>
      <c r="C340" s="46"/>
      <c r="D340" s="46"/>
      <c r="Q34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4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4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4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40" t="str">
        <f>IF(COUNTA(PatientCriteria[[#This Row],[院所ID]:[高血糖]])=0,"",IF(PatientCriteria[[#This Row],[高血壓]]=1,"3次","不適用"))</f>
        <v/>
      </c>
    </row>
    <row r="341" spans="1:21" x14ac:dyDescent="0.35">
      <c r="A341" s="22"/>
      <c r="C341" s="46"/>
      <c r="D341" s="46"/>
      <c r="Q34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4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4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4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41" t="str">
        <f>IF(COUNTA(PatientCriteria[[#This Row],[院所ID]:[高血糖]])=0,"",IF(PatientCriteria[[#This Row],[高血壓]]=1,"3次","不適用"))</f>
        <v/>
      </c>
    </row>
    <row r="342" spans="1:21" x14ac:dyDescent="0.35">
      <c r="A342" s="22"/>
      <c r="C342" s="46"/>
      <c r="D342" s="46"/>
      <c r="Q34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4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4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4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42" t="str">
        <f>IF(COUNTA(PatientCriteria[[#This Row],[院所ID]:[高血糖]])=0,"",IF(PatientCriteria[[#This Row],[高血壓]]=1,"3次","不適用"))</f>
        <v/>
      </c>
    </row>
    <row r="343" spans="1:21" x14ac:dyDescent="0.35">
      <c r="A343" s="22"/>
      <c r="C343" s="46"/>
      <c r="D343" s="46"/>
      <c r="Q34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4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4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4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43" t="str">
        <f>IF(COUNTA(PatientCriteria[[#This Row],[院所ID]:[高血糖]])=0,"",IF(PatientCriteria[[#This Row],[高血壓]]=1,"3次","不適用"))</f>
        <v/>
      </c>
    </row>
    <row r="344" spans="1:21" x14ac:dyDescent="0.35">
      <c r="A344" s="22"/>
      <c r="C344" s="46"/>
      <c r="D344" s="46"/>
      <c r="Q34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4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4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4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44" t="str">
        <f>IF(COUNTA(PatientCriteria[[#This Row],[院所ID]:[高血糖]])=0,"",IF(PatientCriteria[[#This Row],[高血壓]]=1,"3次","不適用"))</f>
        <v/>
      </c>
    </row>
    <row r="345" spans="1:21" x14ac:dyDescent="0.35">
      <c r="A345" s="22"/>
      <c r="C345" s="46"/>
      <c r="D345" s="46"/>
      <c r="Q34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4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4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4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45" t="str">
        <f>IF(COUNTA(PatientCriteria[[#This Row],[院所ID]:[高血糖]])=0,"",IF(PatientCriteria[[#This Row],[高血壓]]=1,"3次","不適用"))</f>
        <v/>
      </c>
    </row>
    <row r="346" spans="1:21" x14ac:dyDescent="0.35">
      <c r="A346" s="22"/>
      <c r="C346" s="46"/>
      <c r="D346" s="46"/>
      <c r="Q34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4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4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4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46" t="str">
        <f>IF(COUNTA(PatientCriteria[[#This Row],[院所ID]:[高血糖]])=0,"",IF(PatientCriteria[[#This Row],[高血壓]]=1,"3次","不適用"))</f>
        <v/>
      </c>
    </row>
    <row r="347" spans="1:21" x14ac:dyDescent="0.35">
      <c r="A347" s="22"/>
      <c r="C347" s="46"/>
      <c r="D347" s="46"/>
      <c r="Q34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4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4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4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47" t="str">
        <f>IF(COUNTA(PatientCriteria[[#This Row],[院所ID]:[高血糖]])=0,"",IF(PatientCriteria[[#This Row],[高血壓]]=1,"3次","不適用"))</f>
        <v/>
      </c>
    </row>
    <row r="348" spans="1:21" x14ac:dyDescent="0.35">
      <c r="A348" s="22"/>
      <c r="C348" s="46"/>
      <c r="D348" s="46"/>
      <c r="Q34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4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4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4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48" t="str">
        <f>IF(COUNTA(PatientCriteria[[#This Row],[院所ID]:[高血糖]])=0,"",IF(PatientCriteria[[#This Row],[高血壓]]=1,"3次","不適用"))</f>
        <v/>
      </c>
    </row>
    <row r="349" spans="1:21" x14ac:dyDescent="0.35">
      <c r="A349" s="22"/>
      <c r="C349" s="46"/>
      <c r="D349" s="46"/>
      <c r="Q34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4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4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4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49" t="str">
        <f>IF(COUNTA(PatientCriteria[[#This Row],[院所ID]:[高血糖]])=0,"",IF(PatientCriteria[[#This Row],[高血壓]]=1,"3次","不適用"))</f>
        <v/>
      </c>
    </row>
    <row r="350" spans="1:21" x14ac:dyDescent="0.35">
      <c r="A350" s="22"/>
      <c r="C350" s="46"/>
      <c r="D350" s="46"/>
      <c r="Q35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5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5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5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50" t="str">
        <f>IF(COUNTA(PatientCriteria[[#This Row],[院所ID]:[高血糖]])=0,"",IF(PatientCriteria[[#This Row],[高血壓]]=1,"3次","不適用"))</f>
        <v/>
      </c>
    </row>
    <row r="351" spans="1:21" x14ac:dyDescent="0.35">
      <c r="A351" s="22"/>
      <c r="C351" s="46"/>
      <c r="D351" s="46"/>
      <c r="Q35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5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5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5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51" t="str">
        <f>IF(COUNTA(PatientCriteria[[#This Row],[院所ID]:[高血糖]])=0,"",IF(PatientCriteria[[#This Row],[高血壓]]=1,"3次","不適用"))</f>
        <v/>
      </c>
    </row>
    <row r="352" spans="1:21" x14ac:dyDescent="0.35">
      <c r="A352" s="22"/>
      <c r="C352" s="46"/>
      <c r="D352" s="46"/>
      <c r="Q35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5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5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5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52" t="str">
        <f>IF(COUNTA(PatientCriteria[[#This Row],[院所ID]:[高血糖]])=0,"",IF(PatientCriteria[[#This Row],[高血壓]]=1,"3次","不適用"))</f>
        <v/>
      </c>
    </row>
    <row r="353" spans="1:21" x14ac:dyDescent="0.35">
      <c r="A353" s="22"/>
      <c r="C353" s="46"/>
      <c r="D353" s="46"/>
      <c r="Q35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5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5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5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53" t="str">
        <f>IF(COUNTA(PatientCriteria[[#This Row],[院所ID]:[高血糖]])=0,"",IF(PatientCriteria[[#This Row],[高血壓]]=1,"3次","不適用"))</f>
        <v/>
      </c>
    </row>
    <row r="354" spans="1:21" x14ac:dyDescent="0.35">
      <c r="A354" s="22"/>
      <c r="C354" s="46"/>
      <c r="D354" s="46"/>
      <c r="Q35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5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5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5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54" t="str">
        <f>IF(COUNTA(PatientCriteria[[#This Row],[院所ID]:[高血糖]])=0,"",IF(PatientCriteria[[#This Row],[高血壓]]=1,"3次","不適用"))</f>
        <v/>
      </c>
    </row>
    <row r="355" spans="1:21" x14ac:dyDescent="0.35">
      <c r="A355" s="22"/>
      <c r="C355" s="46"/>
      <c r="D355" s="46"/>
      <c r="Q35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5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5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5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55" t="str">
        <f>IF(COUNTA(PatientCriteria[[#This Row],[院所ID]:[高血糖]])=0,"",IF(PatientCriteria[[#This Row],[高血壓]]=1,"3次","不適用"))</f>
        <v/>
      </c>
    </row>
    <row r="356" spans="1:21" x14ac:dyDescent="0.35">
      <c r="A356" s="22"/>
      <c r="C356" s="46"/>
      <c r="D356" s="46"/>
      <c r="Q35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5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5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5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56" t="str">
        <f>IF(COUNTA(PatientCriteria[[#This Row],[院所ID]:[高血糖]])=0,"",IF(PatientCriteria[[#This Row],[高血壓]]=1,"3次","不適用"))</f>
        <v/>
      </c>
    </row>
    <row r="357" spans="1:21" x14ac:dyDescent="0.35">
      <c r="A357" s="22"/>
      <c r="C357" s="46"/>
      <c r="D357" s="46"/>
      <c r="Q35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5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5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5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57" t="str">
        <f>IF(COUNTA(PatientCriteria[[#This Row],[院所ID]:[高血糖]])=0,"",IF(PatientCriteria[[#This Row],[高血壓]]=1,"3次","不適用"))</f>
        <v/>
      </c>
    </row>
    <row r="358" spans="1:21" x14ac:dyDescent="0.35">
      <c r="A358" s="22"/>
      <c r="C358" s="46"/>
      <c r="D358" s="46"/>
      <c r="Q35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5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5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5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58" t="str">
        <f>IF(COUNTA(PatientCriteria[[#This Row],[院所ID]:[高血糖]])=0,"",IF(PatientCriteria[[#This Row],[高血壓]]=1,"3次","不適用"))</f>
        <v/>
      </c>
    </row>
    <row r="359" spans="1:21" x14ac:dyDescent="0.35">
      <c r="A359" s="22"/>
      <c r="C359" s="46"/>
      <c r="D359" s="46"/>
      <c r="Q35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5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5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5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59" t="str">
        <f>IF(COUNTA(PatientCriteria[[#This Row],[院所ID]:[高血糖]])=0,"",IF(PatientCriteria[[#This Row],[高血壓]]=1,"3次","不適用"))</f>
        <v/>
      </c>
    </row>
    <row r="360" spans="1:21" x14ac:dyDescent="0.35">
      <c r="A360" s="22"/>
      <c r="C360" s="46"/>
      <c r="D360" s="46"/>
      <c r="Q36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6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6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6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60" t="str">
        <f>IF(COUNTA(PatientCriteria[[#This Row],[院所ID]:[高血糖]])=0,"",IF(PatientCriteria[[#This Row],[高血壓]]=1,"3次","不適用"))</f>
        <v/>
      </c>
    </row>
    <row r="361" spans="1:21" x14ac:dyDescent="0.35">
      <c r="A361" s="22"/>
      <c r="C361" s="46"/>
      <c r="D361" s="46"/>
      <c r="Q36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6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6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6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61" t="str">
        <f>IF(COUNTA(PatientCriteria[[#This Row],[院所ID]:[高血糖]])=0,"",IF(PatientCriteria[[#This Row],[高血壓]]=1,"3次","不適用"))</f>
        <v/>
      </c>
    </row>
    <row r="362" spans="1:21" x14ac:dyDescent="0.35">
      <c r="A362" s="22"/>
      <c r="C362" s="46"/>
      <c r="D362" s="46"/>
      <c r="Q36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6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6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6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62" t="str">
        <f>IF(COUNTA(PatientCriteria[[#This Row],[院所ID]:[高血糖]])=0,"",IF(PatientCriteria[[#This Row],[高血壓]]=1,"3次","不適用"))</f>
        <v/>
      </c>
    </row>
    <row r="363" spans="1:21" x14ac:dyDescent="0.35">
      <c r="A363" s="22"/>
      <c r="C363" s="46"/>
      <c r="D363" s="46"/>
      <c r="Q36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6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6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6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63" t="str">
        <f>IF(COUNTA(PatientCriteria[[#This Row],[院所ID]:[高血糖]])=0,"",IF(PatientCriteria[[#This Row],[高血壓]]=1,"3次","不適用"))</f>
        <v/>
      </c>
    </row>
    <row r="364" spans="1:21" x14ac:dyDescent="0.35">
      <c r="A364" s="22"/>
      <c r="C364" s="46"/>
      <c r="D364" s="46"/>
      <c r="Q36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6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6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6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64" t="str">
        <f>IF(COUNTA(PatientCriteria[[#This Row],[院所ID]:[高血糖]])=0,"",IF(PatientCriteria[[#This Row],[高血壓]]=1,"3次","不適用"))</f>
        <v/>
      </c>
    </row>
    <row r="365" spans="1:21" x14ac:dyDescent="0.35">
      <c r="A365" s="22"/>
      <c r="C365" s="46"/>
      <c r="D365" s="46"/>
      <c r="Q36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6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6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6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65" t="str">
        <f>IF(COUNTA(PatientCriteria[[#This Row],[院所ID]:[高血糖]])=0,"",IF(PatientCriteria[[#This Row],[高血壓]]=1,"3次","不適用"))</f>
        <v/>
      </c>
    </row>
    <row r="366" spans="1:21" x14ac:dyDescent="0.35">
      <c r="A366" s="22"/>
      <c r="C366" s="46"/>
      <c r="D366" s="46"/>
      <c r="Q36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6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6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6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66" t="str">
        <f>IF(COUNTA(PatientCriteria[[#This Row],[院所ID]:[高血糖]])=0,"",IF(PatientCriteria[[#This Row],[高血壓]]=1,"3次","不適用"))</f>
        <v/>
      </c>
    </row>
    <row r="367" spans="1:21" x14ac:dyDescent="0.35">
      <c r="A367" s="22"/>
      <c r="C367" s="46"/>
      <c r="D367" s="46"/>
      <c r="Q36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6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6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6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67" t="str">
        <f>IF(COUNTA(PatientCriteria[[#This Row],[院所ID]:[高血糖]])=0,"",IF(PatientCriteria[[#This Row],[高血壓]]=1,"3次","不適用"))</f>
        <v/>
      </c>
    </row>
    <row r="368" spans="1:21" x14ac:dyDescent="0.35">
      <c r="A368" s="22"/>
      <c r="C368" s="46"/>
      <c r="D368" s="46"/>
      <c r="Q36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6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6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6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68" t="str">
        <f>IF(COUNTA(PatientCriteria[[#This Row],[院所ID]:[高血糖]])=0,"",IF(PatientCriteria[[#This Row],[高血壓]]=1,"3次","不適用"))</f>
        <v/>
      </c>
    </row>
    <row r="369" spans="1:21" x14ac:dyDescent="0.35">
      <c r="A369" s="22"/>
      <c r="C369" s="46"/>
      <c r="D369" s="46"/>
      <c r="Q36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6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6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6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69" t="str">
        <f>IF(COUNTA(PatientCriteria[[#This Row],[院所ID]:[高血糖]])=0,"",IF(PatientCriteria[[#This Row],[高血壓]]=1,"3次","不適用"))</f>
        <v/>
      </c>
    </row>
    <row r="370" spans="1:21" x14ac:dyDescent="0.35">
      <c r="A370" s="22"/>
      <c r="C370" s="46"/>
      <c r="D370" s="46"/>
      <c r="Q37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7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7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7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70" t="str">
        <f>IF(COUNTA(PatientCriteria[[#This Row],[院所ID]:[高血糖]])=0,"",IF(PatientCriteria[[#This Row],[高血壓]]=1,"3次","不適用"))</f>
        <v/>
      </c>
    </row>
    <row r="371" spans="1:21" x14ac:dyDescent="0.35">
      <c r="A371" s="22"/>
      <c r="C371" s="46"/>
      <c r="D371" s="46"/>
      <c r="Q37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7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7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7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71" t="str">
        <f>IF(COUNTA(PatientCriteria[[#This Row],[院所ID]:[高血糖]])=0,"",IF(PatientCriteria[[#This Row],[高血壓]]=1,"3次","不適用"))</f>
        <v/>
      </c>
    </row>
    <row r="372" spans="1:21" x14ac:dyDescent="0.35">
      <c r="A372" s="22"/>
      <c r="C372" s="46"/>
      <c r="D372" s="46"/>
      <c r="Q37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7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7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7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72" t="str">
        <f>IF(COUNTA(PatientCriteria[[#This Row],[院所ID]:[高血糖]])=0,"",IF(PatientCriteria[[#This Row],[高血壓]]=1,"3次","不適用"))</f>
        <v/>
      </c>
    </row>
    <row r="373" spans="1:21" x14ac:dyDescent="0.35">
      <c r="A373" s="22"/>
      <c r="C373" s="46"/>
      <c r="D373" s="46"/>
      <c r="Q37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7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7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7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73" t="str">
        <f>IF(COUNTA(PatientCriteria[[#This Row],[院所ID]:[高血糖]])=0,"",IF(PatientCriteria[[#This Row],[高血壓]]=1,"3次","不適用"))</f>
        <v/>
      </c>
    </row>
    <row r="374" spans="1:21" x14ac:dyDescent="0.35">
      <c r="A374" s="22"/>
      <c r="C374" s="46"/>
      <c r="D374" s="46"/>
      <c r="Q37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7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7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7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74" t="str">
        <f>IF(COUNTA(PatientCriteria[[#This Row],[院所ID]:[高血糖]])=0,"",IF(PatientCriteria[[#This Row],[高血壓]]=1,"3次","不適用"))</f>
        <v/>
      </c>
    </row>
    <row r="375" spans="1:21" x14ac:dyDescent="0.35">
      <c r="A375" s="22"/>
      <c r="C375" s="46"/>
      <c r="D375" s="46"/>
      <c r="Q37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7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7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7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75" t="str">
        <f>IF(COUNTA(PatientCriteria[[#This Row],[院所ID]:[高血糖]])=0,"",IF(PatientCriteria[[#This Row],[高血壓]]=1,"3次","不適用"))</f>
        <v/>
      </c>
    </row>
    <row r="376" spans="1:21" x14ac:dyDescent="0.35">
      <c r="A376" s="22"/>
      <c r="C376" s="46"/>
      <c r="D376" s="46"/>
      <c r="Q37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7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7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7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76" t="str">
        <f>IF(COUNTA(PatientCriteria[[#This Row],[院所ID]:[高血糖]])=0,"",IF(PatientCriteria[[#This Row],[高血壓]]=1,"3次","不適用"))</f>
        <v/>
      </c>
    </row>
    <row r="377" spans="1:21" x14ac:dyDescent="0.35">
      <c r="A377" s="22"/>
      <c r="C377" s="46"/>
      <c r="D377" s="46"/>
      <c r="Q37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7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7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7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77" t="str">
        <f>IF(COUNTA(PatientCriteria[[#This Row],[院所ID]:[高血糖]])=0,"",IF(PatientCriteria[[#This Row],[高血壓]]=1,"3次","不適用"))</f>
        <v/>
      </c>
    </row>
    <row r="378" spans="1:21" x14ac:dyDescent="0.35">
      <c r="A378" s="22"/>
      <c r="C378" s="46"/>
      <c r="D378" s="46"/>
      <c r="Q37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7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7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7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78" t="str">
        <f>IF(COUNTA(PatientCriteria[[#This Row],[院所ID]:[高血糖]])=0,"",IF(PatientCriteria[[#This Row],[高血壓]]=1,"3次","不適用"))</f>
        <v/>
      </c>
    </row>
    <row r="379" spans="1:21" x14ac:dyDescent="0.35">
      <c r="A379" s="22"/>
      <c r="C379" s="46"/>
      <c r="D379" s="46"/>
      <c r="Q37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7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7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7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79" t="str">
        <f>IF(COUNTA(PatientCriteria[[#This Row],[院所ID]:[高血糖]])=0,"",IF(PatientCriteria[[#This Row],[高血壓]]=1,"3次","不適用"))</f>
        <v/>
      </c>
    </row>
    <row r="380" spans="1:21" x14ac:dyDescent="0.35">
      <c r="A380" s="22"/>
      <c r="C380" s="46"/>
      <c r="D380" s="46"/>
      <c r="Q38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8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8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8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80" t="str">
        <f>IF(COUNTA(PatientCriteria[[#This Row],[院所ID]:[高血糖]])=0,"",IF(PatientCriteria[[#This Row],[高血壓]]=1,"3次","不適用"))</f>
        <v/>
      </c>
    </row>
    <row r="381" spans="1:21" x14ac:dyDescent="0.35">
      <c r="A381" s="22"/>
      <c r="C381" s="46"/>
      <c r="D381" s="46"/>
      <c r="Q38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8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8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8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81" t="str">
        <f>IF(COUNTA(PatientCriteria[[#This Row],[院所ID]:[高血糖]])=0,"",IF(PatientCriteria[[#This Row],[高血壓]]=1,"3次","不適用"))</f>
        <v/>
      </c>
    </row>
    <row r="382" spans="1:21" x14ac:dyDescent="0.35">
      <c r="A382" s="22"/>
      <c r="C382" s="46"/>
      <c r="D382" s="46"/>
      <c r="Q38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8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8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8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82" t="str">
        <f>IF(COUNTA(PatientCriteria[[#This Row],[院所ID]:[高血糖]])=0,"",IF(PatientCriteria[[#This Row],[高血壓]]=1,"3次","不適用"))</f>
        <v/>
      </c>
    </row>
    <row r="383" spans="1:21" x14ac:dyDescent="0.35">
      <c r="A383" s="22"/>
      <c r="C383" s="46"/>
      <c r="D383" s="46"/>
      <c r="Q38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8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8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8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83" t="str">
        <f>IF(COUNTA(PatientCriteria[[#This Row],[院所ID]:[高血糖]])=0,"",IF(PatientCriteria[[#This Row],[高血壓]]=1,"3次","不適用"))</f>
        <v/>
      </c>
    </row>
    <row r="384" spans="1:21" x14ac:dyDescent="0.35">
      <c r="A384" s="22"/>
      <c r="C384" s="46"/>
      <c r="D384" s="46"/>
      <c r="Q38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8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8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8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84" t="str">
        <f>IF(COUNTA(PatientCriteria[[#This Row],[院所ID]:[高血糖]])=0,"",IF(PatientCriteria[[#This Row],[高血壓]]=1,"3次","不適用"))</f>
        <v/>
      </c>
    </row>
    <row r="385" spans="1:21" x14ac:dyDescent="0.35">
      <c r="A385" s="22"/>
      <c r="C385" s="46"/>
      <c r="D385" s="46"/>
      <c r="Q38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8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8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8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85" t="str">
        <f>IF(COUNTA(PatientCriteria[[#This Row],[院所ID]:[高血糖]])=0,"",IF(PatientCriteria[[#This Row],[高血壓]]=1,"3次","不適用"))</f>
        <v/>
      </c>
    </row>
    <row r="386" spans="1:21" x14ac:dyDescent="0.35">
      <c r="A386" s="22"/>
      <c r="C386" s="46"/>
      <c r="D386" s="46"/>
      <c r="Q38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8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8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8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86" t="str">
        <f>IF(COUNTA(PatientCriteria[[#This Row],[院所ID]:[高血糖]])=0,"",IF(PatientCriteria[[#This Row],[高血壓]]=1,"3次","不適用"))</f>
        <v/>
      </c>
    </row>
    <row r="387" spans="1:21" x14ac:dyDescent="0.35">
      <c r="A387" s="22"/>
      <c r="C387" s="46"/>
      <c r="D387" s="46"/>
      <c r="Q38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8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8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8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87" t="str">
        <f>IF(COUNTA(PatientCriteria[[#This Row],[院所ID]:[高血糖]])=0,"",IF(PatientCriteria[[#This Row],[高血壓]]=1,"3次","不適用"))</f>
        <v/>
      </c>
    </row>
    <row r="388" spans="1:21" x14ac:dyDescent="0.35">
      <c r="A388" s="22"/>
      <c r="C388" s="46"/>
      <c r="D388" s="46"/>
      <c r="Q38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8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8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8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88" t="str">
        <f>IF(COUNTA(PatientCriteria[[#This Row],[院所ID]:[高血糖]])=0,"",IF(PatientCriteria[[#This Row],[高血壓]]=1,"3次","不適用"))</f>
        <v/>
      </c>
    </row>
    <row r="389" spans="1:21" x14ac:dyDescent="0.35">
      <c r="A389" s="22"/>
      <c r="C389" s="46"/>
      <c r="D389" s="46"/>
      <c r="Q38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8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8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8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89" t="str">
        <f>IF(COUNTA(PatientCriteria[[#This Row],[院所ID]:[高血糖]])=0,"",IF(PatientCriteria[[#This Row],[高血壓]]=1,"3次","不適用"))</f>
        <v/>
      </c>
    </row>
    <row r="390" spans="1:21" x14ac:dyDescent="0.35">
      <c r="A390" s="22"/>
      <c r="C390" s="46"/>
      <c r="D390" s="46"/>
      <c r="Q39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9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9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9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90" t="str">
        <f>IF(COUNTA(PatientCriteria[[#This Row],[院所ID]:[高血糖]])=0,"",IF(PatientCriteria[[#This Row],[高血壓]]=1,"3次","不適用"))</f>
        <v/>
      </c>
    </row>
    <row r="391" spans="1:21" x14ac:dyDescent="0.35">
      <c r="A391" s="22"/>
      <c r="C391" s="46"/>
      <c r="D391" s="46"/>
      <c r="Q39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9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9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9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91" t="str">
        <f>IF(COUNTA(PatientCriteria[[#This Row],[院所ID]:[高血糖]])=0,"",IF(PatientCriteria[[#This Row],[高血壓]]=1,"3次","不適用"))</f>
        <v/>
      </c>
    </row>
    <row r="392" spans="1:21" x14ac:dyDescent="0.35">
      <c r="A392" s="22"/>
      <c r="C392" s="46"/>
      <c r="D392" s="46"/>
      <c r="Q39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9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9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9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92" t="str">
        <f>IF(COUNTA(PatientCriteria[[#This Row],[院所ID]:[高血糖]])=0,"",IF(PatientCriteria[[#This Row],[高血壓]]=1,"3次","不適用"))</f>
        <v/>
      </c>
    </row>
    <row r="393" spans="1:21" x14ac:dyDescent="0.35">
      <c r="A393" s="22"/>
      <c r="C393" s="46"/>
      <c r="D393" s="46"/>
      <c r="Q39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9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9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9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93" t="str">
        <f>IF(COUNTA(PatientCriteria[[#This Row],[院所ID]:[高血糖]])=0,"",IF(PatientCriteria[[#This Row],[高血壓]]=1,"3次","不適用"))</f>
        <v/>
      </c>
    </row>
    <row r="394" spans="1:21" x14ac:dyDescent="0.35">
      <c r="A394" s="22"/>
      <c r="C394" s="46"/>
      <c r="D394" s="46"/>
      <c r="Q39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9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9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9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94" t="str">
        <f>IF(COUNTA(PatientCriteria[[#This Row],[院所ID]:[高血糖]])=0,"",IF(PatientCriteria[[#This Row],[高血壓]]=1,"3次","不適用"))</f>
        <v/>
      </c>
    </row>
    <row r="395" spans="1:21" x14ac:dyDescent="0.35">
      <c r="A395" s="22"/>
      <c r="C395" s="46"/>
      <c r="D395" s="46"/>
      <c r="Q39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9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9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9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95" t="str">
        <f>IF(COUNTA(PatientCriteria[[#This Row],[院所ID]:[高血糖]])=0,"",IF(PatientCriteria[[#This Row],[高血壓]]=1,"3次","不適用"))</f>
        <v/>
      </c>
    </row>
    <row r="396" spans="1:21" x14ac:dyDescent="0.35">
      <c r="A396" s="22"/>
      <c r="C396" s="46"/>
      <c r="D396" s="46"/>
      <c r="Q39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9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9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9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96" t="str">
        <f>IF(COUNTA(PatientCriteria[[#This Row],[院所ID]:[高血糖]])=0,"",IF(PatientCriteria[[#This Row],[高血壓]]=1,"3次","不適用"))</f>
        <v/>
      </c>
    </row>
    <row r="397" spans="1:21" x14ac:dyDescent="0.35">
      <c r="A397" s="22"/>
      <c r="C397" s="46"/>
      <c r="D397" s="46"/>
      <c r="Q39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9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9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9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97" t="str">
        <f>IF(COUNTA(PatientCriteria[[#This Row],[院所ID]:[高血糖]])=0,"",IF(PatientCriteria[[#This Row],[高血壓]]=1,"3次","不適用"))</f>
        <v/>
      </c>
    </row>
    <row r="398" spans="1:21" x14ac:dyDescent="0.35">
      <c r="A398" s="22"/>
      <c r="C398" s="46"/>
      <c r="D398" s="46"/>
      <c r="Q39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9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9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9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98" t="str">
        <f>IF(COUNTA(PatientCriteria[[#This Row],[院所ID]:[高血糖]])=0,"",IF(PatientCriteria[[#This Row],[高血壓]]=1,"3次","不適用"))</f>
        <v/>
      </c>
    </row>
    <row r="399" spans="1:21" x14ac:dyDescent="0.35">
      <c r="A399" s="22"/>
      <c r="C399" s="46"/>
      <c r="D399" s="46"/>
      <c r="Q39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39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39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39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399" t="str">
        <f>IF(COUNTA(PatientCriteria[[#This Row],[院所ID]:[高血糖]])=0,"",IF(PatientCriteria[[#This Row],[高血壓]]=1,"3次","不適用"))</f>
        <v/>
      </c>
    </row>
    <row r="400" spans="1:21" x14ac:dyDescent="0.35">
      <c r="A400" s="22"/>
      <c r="C400" s="46"/>
      <c r="D400" s="46"/>
      <c r="Q40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0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0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0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00" t="str">
        <f>IF(COUNTA(PatientCriteria[[#This Row],[院所ID]:[高血糖]])=0,"",IF(PatientCriteria[[#This Row],[高血壓]]=1,"3次","不適用"))</f>
        <v/>
      </c>
    </row>
    <row r="401" spans="1:21" x14ac:dyDescent="0.35">
      <c r="A401" s="22"/>
      <c r="C401" s="46"/>
      <c r="D401" s="46"/>
      <c r="Q40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0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0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0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01" t="str">
        <f>IF(COUNTA(PatientCriteria[[#This Row],[院所ID]:[高血糖]])=0,"",IF(PatientCriteria[[#This Row],[高血壓]]=1,"3次","不適用"))</f>
        <v/>
      </c>
    </row>
    <row r="402" spans="1:21" x14ac:dyDescent="0.35">
      <c r="A402" s="22"/>
      <c r="C402" s="46"/>
      <c r="D402" s="46"/>
      <c r="Q40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0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0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0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02" t="str">
        <f>IF(COUNTA(PatientCriteria[[#This Row],[院所ID]:[高血糖]])=0,"",IF(PatientCriteria[[#This Row],[高血壓]]=1,"3次","不適用"))</f>
        <v/>
      </c>
    </row>
    <row r="403" spans="1:21" x14ac:dyDescent="0.35">
      <c r="A403" s="22"/>
      <c r="C403" s="46"/>
      <c r="D403" s="46"/>
      <c r="Q40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0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0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0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03" t="str">
        <f>IF(COUNTA(PatientCriteria[[#This Row],[院所ID]:[高血糖]])=0,"",IF(PatientCriteria[[#This Row],[高血壓]]=1,"3次","不適用"))</f>
        <v/>
      </c>
    </row>
    <row r="404" spans="1:21" x14ac:dyDescent="0.35">
      <c r="A404" s="22"/>
      <c r="C404" s="46"/>
      <c r="D404" s="46"/>
      <c r="Q40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0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0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0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04" t="str">
        <f>IF(COUNTA(PatientCriteria[[#This Row],[院所ID]:[高血糖]])=0,"",IF(PatientCriteria[[#This Row],[高血壓]]=1,"3次","不適用"))</f>
        <v/>
      </c>
    </row>
    <row r="405" spans="1:21" x14ac:dyDescent="0.35">
      <c r="A405" s="22"/>
      <c r="C405" s="46"/>
      <c r="D405" s="46"/>
      <c r="Q40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0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0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0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05" t="str">
        <f>IF(COUNTA(PatientCriteria[[#This Row],[院所ID]:[高血糖]])=0,"",IF(PatientCriteria[[#This Row],[高血壓]]=1,"3次","不適用"))</f>
        <v/>
      </c>
    </row>
    <row r="406" spans="1:21" x14ac:dyDescent="0.35">
      <c r="A406" s="22"/>
      <c r="C406" s="46"/>
      <c r="D406" s="46"/>
      <c r="Q40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0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0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0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06" t="str">
        <f>IF(COUNTA(PatientCriteria[[#This Row],[院所ID]:[高血糖]])=0,"",IF(PatientCriteria[[#This Row],[高血壓]]=1,"3次","不適用"))</f>
        <v/>
      </c>
    </row>
    <row r="407" spans="1:21" x14ac:dyDescent="0.35">
      <c r="A407" s="22"/>
      <c r="C407" s="46"/>
      <c r="D407" s="46"/>
      <c r="Q40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0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0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0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07" t="str">
        <f>IF(COUNTA(PatientCriteria[[#This Row],[院所ID]:[高血糖]])=0,"",IF(PatientCriteria[[#This Row],[高血壓]]=1,"3次","不適用"))</f>
        <v/>
      </c>
    </row>
    <row r="408" spans="1:21" x14ac:dyDescent="0.35">
      <c r="A408" s="22"/>
      <c r="C408" s="46"/>
      <c r="D408" s="46"/>
      <c r="Q40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0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0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0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08" t="str">
        <f>IF(COUNTA(PatientCriteria[[#This Row],[院所ID]:[高血糖]])=0,"",IF(PatientCriteria[[#This Row],[高血壓]]=1,"3次","不適用"))</f>
        <v/>
      </c>
    </row>
    <row r="409" spans="1:21" x14ac:dyDescent="0.35">
      <c r="A409" s="22"/>
      <c r="C409" s="46"/>
      <c r="D409" s="46"/>
      <c r="Q40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0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0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0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09" t="str">
        <f>IF(COUNTA(PatientCriteria[[#This Row],[院所ID]:[高血糖]])=0,"",IF(PatientCriteria[[#This Row],[高血壓]]=1,"3次","不適用"))</f>
        <v/>
      </c>
    </row>
    <row r="410" spans="1:21" x14ac:dyDescent="0.35">
      <c r="A410" s="22"/>
      <c r="C410" s="46"/>
      <c r="D410" s="46"/>
      <c r="Q41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1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1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1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10" t="str">
        <f>IF(COUNTA(PatientCriteria[[#This Row],[院所ID]:[高血糖]])=0,"",IF(PatientCriteria[[#This Row],[高血壓]]=1,"3次","不適用"))</f>
        <v/>
      </c>
    </row>
    <row r="411" spans="1:21" x14ac:dyDescent="0.35">
      <c r="A411" s="22"/>
      <c r="C411" s="46"/>
      <c r="D411" s="46"/>
      <c r="Q41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1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1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1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11" t="str">
        <f>IF(COUNTA(PatientCriteria[[#This Row],[院所ID]:[高血糖]])=0,"",IF(PatientCriteria[[#This Row],[高血壓]]=1,"3次","不適用"))</f>
        <v/>
      </c>
    </row>
    <row r="412" spans="1:21" x14ac:dyDescent="0.35">
      <c r="A412" s="22"/>
      <c r="C412" s="46"/>
      <c r="D412" s="46"/>
      <c r="Q41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1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1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1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12" t="str">
        <f>IF(COUNTA(PatientCriteria[[#This Row],[院所ID]:[高血糖]])=0,"",IF(PatientCriteria[[#This Row],[高血壓]]=1,"3次","不適用"))</f>
        <v/>
      </c>
    </row>
    <row r="413" spans="1:21" x14ac:dyDescent="0.35">
      <c r="A413" s="22"/>
      <c r="C413" s="46"/>
      <c r="D413" s="46"/>
      <c r="Q41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1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1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1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13" t="str">
        <f>IF(COUNTA(PatientCriteria[[#This Row],[院所ID]:[高血糖]])=0,"",IF(PatientCriteria[[#This Row],[高血壓]]=1,"3次","不適用"))</f>
        <v/>
      </c>
    </row>
    <row r="414" spans="1:21" x14ac:dyDescent="0.35">
      <c r="A414" s="22"/>
      <c r="C414" s="46"/>
      <c r="D414" s="46"/>
      <c r="Q41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1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1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1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14" t="str">
        <f>IF(COUNTA(PatientCriteria[[#This Row],[院所ID]:[高血糖]])=0,"",IF(PatientCriteria[[#This Row],[高血壓]]=1,"3次","不適用"))</f>
        <v/>
      </c>
    </row>
    <row r="415" spans="1:21" x14ac:dyDescent="0.35">
      <c r="A415" s="22"/>
      <c r="C415" s="46"/>
      <c r="D415" s="46"/>
      <c r="Q41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1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1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1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15" t="str">
        <f>IF(COUNTA(PatientCriteria[[#This Row],[院所ID]:[高血糖]])=0,"",IF(PatientCriteria[[#This Row],[高血壓]]=1,"3次","不適用"))</f>
        <v/>
      </c>
    </row>
    <row r="416" spans="1:21" x14ac:dyDescent="0.35">
      <c r="A416" s="22"/>
      <c r="C416" s="46"/>
      <c r="D416" s="46"/>
      <c r="Q41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1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1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1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16" t="str">
        <f>IF(COUNTA(PatientCriteria[[#This Row],[院所ID]:[高血糖]])=0,"",IF(PatientCriteria[[#This Row],[高血壓]]=1,"3次","不適用"))</f>
        <v/>
      </c>
    </row>
    <row r="417" spans="1:21" x14ac:dyDescent="0.35">
      <c r="A417" s="22"/>
      <c r="C417" s="46"/>
      <c r="D417" s="46"/>
      <c r="Q41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1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1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1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17" t="str">
        <f>IF(COUNTA(PatientCriteria[[#This Row],[院所ID]:[高血糖]])=0,"",IF(PatientCriteria[[#This Row],[高血壓]]=1,"3次","不適用"))</f>
        <v/>
      </c>
    </row>
    <row r="418" spans="1:21" x14ac:dyDescent="0.35">
      <c r="A418" s="22"/>
      <c r="C418" s="46"/>
      <c r="D418" s="46"/>
      <c r="Q41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1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1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1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18" t="str">
        <f>IF(COUNTA(PatientCriteria[[#This Row],[院所ID]:[高血糖]])=0,"",IF(PatientCriteria[[#This Row],[高血壓]]=1,"3次","不適用"))</f>
        <v/>
      </c>
    </row>
    <row r="419" spans="1:21" x14ac:dyDescent="0.35">
      <c r="A419" s="22"/>
      <c r="C419" s="46"/>
      <c r="D419" s="46"/>
      <c r="Q41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1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1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1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19" t="str">
        <f>IF(COUNTA(PatientCriteria[[#This Row],[院所ID]:[高血糖]])=0,"",IF(PatientCriteria[[#This Row],[高血壓]]=1,"3次","不適用"))</f>
        <v/>
      </c>
    </row>
    <row r="420" spans="1:21" x14ac:dyDescent="0.35">
      <c r="A420" s="22"/>
      <c r="C420" s="46"/>
      <c r="D420" s="46"/>
      <c r="Q42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2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2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2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20" t="str">
        <f>IF(COUNTA(PatientCriteria[[#This Row],[院所ID]:[高血糖]])=0,"",IF(PatientCriteria[[#This Row],[高血壓]]=1,"3次","不適用"))</f>
        <v/>
      </c>
    </row>
    <row r="421" spans="1:21" x14ac:dyDescent="0.35">
      <c r="A421" s="22"/>
      <c r="C421" s="46"/>
      <c r="D421" s="46"/>
      <c r="Q42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2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2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2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21" t="str">
        <f>IF(COUNTA(PatientCriteria[[#This Row],[院所ID]:[高血糖]])=0,"",IF(PatientCriteria[[#This Row],[高血壓]]=1,"3次","不適用"))</f>
        <v/>
      </c>
    </row>
    <row r="422" spans="1:21" x14ac:dyDescent="0.35">
      <c r="A422" s="22"/>
      <c r="C422" s="46"/>
      <c r="D422" s="46"/>
      <c r="Q42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2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2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2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22" t="str">
        <f>IF(COUNTA(PatientCriteria[[#This Row],[院所ID]:[高血糖]])=0,"",IF(PatientCriteria[[#This Row],[高血壓]]=1,"3次","不適用"))</f>
        <v/>
      </c>
    </row>
    <row r="423" spans="1:21" x14ac:dyDescent="0.35">
      <c r="A423" s="22"/>
      <c r="C423" s="46"/>
      <c r="D423" s="46"/>
      <c r="Q42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2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2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2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23" t="str">
        <f>IF(COUNTA(PatientCriteria[[#This Row],[院所ID]:[高血糖]])=0,"",IF(PatientCriteria[[#This Row],[高血壓]]=1,"3次","不適用"))</f>
        <v/>
      </c>
    </row>
    <row r="424" spans="1:21" x14ac:dyDescent="0.35">
      <c r="A424" s="22"/>
      <c r="C424" s="46"/>
      <c r="D424" s="46"/>
      <c r="Q42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2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2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2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24" t="str">
        <f>IF(COUNTA(PatientCriteria[[#This Row],[院所ID]:[高血糖]])=0,"",IF(PatientCriteria[[#This Row],[高血壓]]=1,"3次","不適用"))</f>
        <v/>
      </c>
    </row>
    <row r="425" spans="1:21" x14ac:dyDescent="0.35">
      <c r="A425" s="22"/>
      <c r="C425" s="46"/>
      <c r="D425" s="46"/>
      <c r="Q42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2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2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2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25" t="str">
        <f>IF(COUNTA(PatientCriteria[[#This Row],[院所ID]:[高血糖]])=0,"",IF(PatientCriteria[[#This Row],[高血壓]]=1,"3次","不適用"))</f>
        <v/>
      </c>
    </row>
    <row r="426" spans="1:21" x14ac:dyDescent="0.35">
      <c r="A426" s="22"/>
      <c r="C426" s="46"/>
      <c r="D426" s="46"/>
      <c r="Q42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2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2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2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26" t="str">
        <f>IF(COUNTA(PatientCriteria[[#This Row],[院所ID]:[高血糖]])=0,"",IF(PatientCriteria[[#This Row],[高血壓]]=1,"3次","不適用"))</f>
        <v/>
      </c>
    </row>
    <row r="427" spans="1:21" x14ac:dyDescent="0.35">
      <c r="A427" s="22"/>
      <c r="C427" s="46"/>
      <c r="D427" s="46"/>
      <c r="Q42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2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2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2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27" t="str">
        <f>IF(COUNTA(PatientCriteria[[#This Row],[院所ID]:[高血糖]])=0,"",IF(PatientCriteria[[#This Row],[高血壓]]=1,"3次","不適用"))</f>
        <v/>
      </c>
    </row>
    <row r="428" spans="1:21" x14ac:dyDescent="0.35">
      <c r="A428" s="22"/>
      <c r="C428" s="46"/>
      <c r="D428" s="46"/>
      <c r="Q42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2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2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2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28" t="str">
        <f>IF(COUNTA(PatientCriteria[[#This Row],[院所ID]:[高血糖]])=0,"",IF(PatientCriteria[[#This Row],[高血壓]]=1,"3次","不適用"))</f>
        <v/>
      </c>
    </row>
    <row r="429" spans="1:21" x14ac:dyDescent="0.35">
      <c r="A429" s="22"/>
      <c r="C429" s="46"/>
      <c r="D429" s="46"/>
      <c r="Q42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2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2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2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29" t="str">
        <f>IF(COUNTA(PatientCriteria[[#This Row],[院所ID]:[高血糖]])=0,"",IF(PatientCriteria[[#This Row],[高血壓]]=1,"3次","不適用"))</f>
        <v/>
      </c>
    </row>
    <row r="430" spans="1:21" x14ac:dyDescent="0.35">
      <c r="A430" s="22"/>
      <c r="C430" s="46"/>
      <c r="D430" s="46"/>
      <c r="Q43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3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3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3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30" t="str">
        <f>IF(COUNTA(PatientCriteria[[#This Row],[院所ID]:[高血糖]])=0,"",IF(PatientCriteria[[#This Row],[高血壓]]=1,"3次","不適用"))</f>
        <v/>
      </c>
    </row>
    <row r="431" spans="1:21" x14ac:dyDescent="0.35">
      <c r="A431" s="22"/>
      <c r="C431" s="46"/>
      <c r="D431" s="46"/>
      <c r="Q43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3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3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3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31" t="str">
        <f>IF(COUNTA(PatientCriteria[[#This Row],[院所ID]:[高血糖]])=0,"",IF(PatientCriteria[[#This Row],[高血壓]]=1,"3次","不適用"))</f>
        <v/>
      </c>
    </row>
    <row r="432" spans="1:21" x14ac:dyDescent="0.35">
      <c r="A432" s="22"/>
      <c r="C432" s="46"/>
      <c r="D432" s="46"/>
      <c r="Q43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3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3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3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32" t="str">
        <f>IF(COUNTA(PatientCriteria[[#This Row],[院所ID]:[高血糖]])=0,"",IF(PatientCriteria[[#This Row],[高血壓]]=1,"3次","不適用"))</f>
        <v/>
      </c>
    </row>
    <row r="433" spans="1:21" x14ac:dyDescent="0.35">
      <c r="A433" s="22"/>
      <c r="C433" s="46"/>
      <c r="D433" s="46"/>
      <c r="Q43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3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3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3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33" t="str">
        <f>IF(COUNTA(PatientCriteria[[#This Row],[院所ID]:[高血糖]])=0,"",IF(PatientCriteria[[#This Row],[高血壓]]=1,"3次","不適用"))</f>
        <v/>
      </c>
    </row>
    <row r="434" spans="1:21" x14ac:dyDescent="0.35">
      <c r="A434" s="22"/>
      <c r="C434" s="46"/>
      <c r="D434" s="46"/>
      <c r="Q43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3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3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3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34" t="str">
        <f>IF(COUNTA(PatientCriteria[[#This Row],[院所ID]:[高血糖]])=0,"",IF(PatientCriteria[[#This Row],[高血壓]]=1,"3次","不適用"))</f>
        <v/>
      </c>
    </row>
    <row r="435" spans="1:21" x14ac:dyDescent="0.35">
      <c r="A435" s="22"/>
      <c r="C435" s="46"/>
      <c r="D435" s="46"/>
      <c r="Q43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3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3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3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35" t="str">
        <f>IF(COUNTA(PatientCriteria[[#This Row],[院所ID]:[高血糖]])=0,"",IF(PatientCriteria[[#This Row],[高血壓]]=1,"3次","不適用"))</f>
        <v/>
      </c>
    </row>
    <row r="436" spans="1:21" x14ac:dyDescent="0.35">
      <c r="A436" s="22"/>
      <c r="C436" s="46"/>
      <c r="D436" s="46"/>
      <c r="Q43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3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3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3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36" t="str">
        <f>IF(COUNTA(PatientCriteria[[#This Row],[院所ID]:[高血糖]])=0,"",IF(PatientCriteria[[#This Row],[高血壓]]=1,"3次","不適用"))</f>
        <v/>
      </c>
    </row>
    <row r="437" spans="1:21" x14ac:dyDescent="0.35">
      <c r="A437" s="22"/>
      <c r="C437" s="46"/>
      <c r="D437" s="46"/>
      <c r="Q43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3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3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3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37" t="str">
        <f>IF(COUNTA(PatientCriteria[[#This Row],[院所ID]:[高血糖]])=0,"",IF(PatientCriteria[[#This Row],[高血壓]]=1,"3次","不適用"))</f>
        <v/>
      </c>
    </row>
    <row r="438" spans="1:21" x14ac:dyDescent="0.35">
      <c r="A438" s="22"/>
      <c r="C438" s="46"/>
      <c r="D438" s="46"/>
      <c r="Q43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3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3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3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38" t="str">
        <f>IF(COUNTA(PatientCriteria[[#This Row],[院所ID]:[高血糖]])=0,"",IF(PatientCriteria[[#This Row],[高血壓]]=1,"3次","不適用"))</f>
        <v/>
      </c>
    </row>
    <row r="439" spans="1:21" x14ac:dyDescent="0.35">
      <c r="A439" s="22"/>
      <c r="C439" s="46"/>
      <c r="D439" s="46"/>
      <c r="Q43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3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3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3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39" t="str">
        <f>IF(COUNTA(PatientCriteria[[#This Row],[院所ID]:[高血糖]])=0,"",IF(PatientCriteria[[#This Row],[高血壓]]=1,"3次","不適用"))</f>
        <v/>
      </c>
    </row>
    <row r="440" spans="1:21" x14ac:dyDescent="0.35">
      <c r="A440" s="22"/>
      <c r="C440" s="46"/>
      <c r="D440" s="46"/>
      <c r="Q44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4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4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4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40" t="str">
        <f>IF(COUNTA(PatientCriteria[[#This Row],[院所ID]:[高血糖]])=0,"",IF(PatientCriteria[[#This Row],[高血壓]]=1,"3次","不適用"))</f>
        <v/>
      </c>
    </row>
    <row r="441" spans="1:21" x14ac:dyDescent="0.35">
      <c r="A441" s="22"/>
      <c r="C441" s="46"/>
      <c r="D441" s="46"/>
      <c r="Q44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4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4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4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41" t="str">
        <f>IF(COUNTA(PatientCriteria[[#This Row],[院所ID]:[高血糖]])=0,"",IF(PatientCriteria[[#This Row],[高血壓]]=1,"3次","不適用"))</f>
        <v/>
      </c>
    </row>
    <row r="442" spans="1:21" x14ac:dyDescent="0.35">
      <c r="A442" s="22"/>
      <c r="C442" s="46"/>
      <c r="D442" s="46"/>
      <c r="Q44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4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4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4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42" t="str">
        <f>IF(COUNTA(PatientCriteria[[#This Row],[院所ID]:[高血糖]])=0,"",IF(PatientCriteria[[#This Row],[高血壓]]=1,"3次","不適用"))</f>
        <v/>
      </c>
    </row>
    <row r="443" spans="1:21" x14ac:dyDescent="0.35">
      <c r="A443" s="22"/>
      <c r="C443" s="46"/>
      <c r="D443" s="46"/>
      <c r="Q44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4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4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4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43" t="str">
        <f>IF(COUNTA(PatientCriteria[[#This Row],[院所ID]:[高血糖]])=0,"",IF(PatientCriteria[[#This Row],[高血壓]]=1,"3次","不適用"))</f>
        <v/>
      </c>
    </row>
    <row r="444" spans="1:21" x14ac:dyDescent="0.35">
      <c r="A444" s="22"/>
      <c r="C444" s="46"/>
      <c r="D444" s="46"/>
      <c r="Q44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4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4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4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44" t="str">
        <f>IF(COUNTA(PatientCriteria[[#This Row],[院所ID]:[高血糖]])=0,"",IF(PatientCriteria[[#This Row],[高血壓]]=1,"3次","不適用"))</f>
        <v/>
      </c>
    </row>
    <row r="445" spans="1:21" x14ac:dyDescent="0.35">
      <c r="A445" s="22"/>
      <c r="C445" s="46"/>
      <c r="D445" s="46"/>
      <c r="Q44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4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4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4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45" t="str">
        <f>IF(COUNTA(PatientCriteria[[#This Row],[院所ID]:[高血糖]])=0,"",IF(PatientCriteria[[#This Row],[高血壓]]=1,"3次","不適用"))</f>
        <v/>
      </c>
    </row>
    <row r="446" spans="1:21" x14ac:dyDescent="0.35">
      <c r="A446" s="22"/>
      <c r="C446" s="46"/>
      <c r="D446" s="46"/>
      <c r="Q44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4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4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4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46" t="str">
        <f>IF(COUNTA(PatientCriteria[[#This Row],[院所ID]:[高血糖]])=0,"",IF(PatientCriteria[[#This Row],[高血壓]]=1,"3次","不適用"))</f>
        <v/>
      </c>
    </row>
    <row r="447" spans="1:21" x14ac:dyDescent="0.35">
      <c r="A447" s="22"/>
      <c r="C447" s="46"/>
      <c r="D447" s="46"/>
      <c r="Q44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4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4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4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47" t="str">
        <f>IF(COUNTA(PatientCriteria[[#This Row],[院所ID]:[高血糖]])=0,"",IF(PatientCriteria[[#This Row],[高血壓]]=1,"3次","不適用"))</f>
        <v/>
      </c>
    </row>
    <row r="448" spans="1:21" x14ac:dyDescent="0.35">
      <c r="A448" s="22"/>
      <c r="C448" s="46"/>
      <c r="D448" s="46"/>
      <c r="Q44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4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4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4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48" t="str">
        <f>IF(COUNTA(PatientCriteria[[#This Row],[院所ID]:[高血糖]])=0,"",IF(PatientCriteria[[#This Row],[高血壓]]=1,"3次","不適用"))</f>
        <v/>
      </c>
    </row>
    <row r="449" spans="1:21" x14ac:dyDescent="0.35">
      <c r="A449" s="22"/>
      <c r="C449" s="46"/>
      <c r="D449" s="46"/>
      <c r="Q44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4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4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4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49" t="str">
        <f>IF(COUNTA(PatientCriteria[[#This Row],[院所ID]:[高血糖]])=0,"",IF(PatientCriteria[[#This Row],[高血壓]]=1,"3次","不適用"))</f>
        <v/>
      </c>
    </row>
    <row r="450" spans="1:21" x14ac:dyDescent="0.35">
      <c r="A450" s="22"/>
      <c r="C450" s="46"/>
      <c r="D450" s="46"/>
      <c r="Q45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5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5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5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50" t="str">
        <f>IF(COUNTA(PatientCriteria[[#This Row],[院所ID]:[高血糖]])=0,"",IF(PatientCriteria[[#This Row],[高血壓]]=1,"3次","不適用"))</f>
        <v/>
      </c>
    </row>
    <row r="451" spans="1:21" x14ac:dyDescent="0.35">
      <c r="A451" s="22"/>
      <c r="C451" s="46"/>
      <c r="D451" s="46"/>
      <c r="Q45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5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5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5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51" t="str">
        <f>IF(COUNTA(PatientCriteria[[#This Row],[院所ID]:[高血糖]])=0,"",IF(PatientCriteria[[#This Row],[高血壓]]=1,"3次","不適用"))</f>
        <v/>
      </c>
    </row>
    <row r="452" spans="1:21" x14ac:dyDescent="0.35">
      <c r="A452" s="22"/>
      <c r="C452" s="46"/>
      <c r="D452" s="46"/>
      <c r="Q45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5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5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5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52" t="str">
        <f>IF(COUNTA(PatientCriteria[[#This Row],[院所ID]:[高血糖]])=0,"",IF(PatientCriteria[[#This Row],[高血壓]]=1,"3次","不適用"))</f>
        <v/>
      </c>
    </row>
    <row r="453" spans="1:21" x14ac:dyDescent="0.35">
      <c r="A453" s="22"/>
      <c r="C453" s="46"/>
      <c r="D453" s="46"/>
      <c r="Q45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5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5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5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53" t="str">
        <f>IF(COUNTA(PatientCriteria[[#This Row],[院所ID]:[高血糖]])=0,"",IF(PatientCriteria[[#This Row],[高血壓]]=1,"3次","不適用"))</f>
        <v/>
      </c>
    </row>
    <row r="454" spans="1:21" x14ac:dyDescent="0.35">
      <c r="A454" s="22"/>
      <c r="C454" s="46"/>
      <c r="D454" s="46"/>
      <c r="Q45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5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5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5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54" t="str">
        <f>IF(COUNTA(PatientCriteria[[#This Row],[院所ID]:[高血糖]])=0,"",IF(PatientCriteria[[#This Row],[高血壓]]=1,"3次","不適用"))</f>
        <v/>
      </c>
    </row>
    <row r="455" spans="1:21" x14ac:dyDescent="0.35">
      <c r="A455" s="22"/>
      <c r="C455" s="46"/>
      <c r="D455" s="46"/>
      <c r="Q45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5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5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5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55" t="str">
        <f>IF(COUNTA(PatientCriteria[[#This Row],[院所ID]:[高血糖]])=0,"",IF(PatientCriteria[[#This Row],[高血壓]]=1,"3次","不適用"))</f>
        <v/>
      </c>
    </row>
    <row r="456" spans="1:21" x14ac:dyDescent="0.35">
      <c r="A456" s="22"/>
      <c r="C456" s="46"/>
      <c r="D456" s="46"/>
      <c r="Q45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5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5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5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56" t="str">
        <f>IF(COUNTA(PatientCriteria[[#This Row],[院所ID]:[高血糖]])=0,"",IF(PatientCriteria[[#This Row],[高血壓]]=1,"3次","不適用"))</f>
        <v/>
      </c>
    </row>
    <row r="457" spans="1:21" x14ac:dyDescent="0.35">
      <c r="A457" s="22"/>
      <c r="C457" s="46"/>
      <c r="D457" s="46"/>
      <c r="Q45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5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5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5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57" t="str">
        <f>IF(COUNTA(PatientCriteria[[#This Row],[院所ID]:[高血糖]])=0,"",IF(PatientCriteria[[#This Row],[高血壓]]=1,"3次","不適用"))</f>
        <v/>
      </c>
    </row>
    <row r="458" spans="1:21" x14ac:dyDescent="0.35">
      <c r="A458" s="22"/>
      <c r="C458" s="46"/>
      <c r="D458" s="46"/>
      <c r="Q45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5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5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5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58" t="str">
        <f>IF(COUNTA(PatientCriteria[[#This Row],[院所ID]:[高血糖]])=0,"",IF(PatientCriteria[[#This Row],[高血壓]]=1,"3次","不適用"))</f>
        <v/>
      </c>
    </row>
    <row r="459" spans="1:21" x14ac:dyDescent="0.35">
      <c r="A459" s="22"/>
      <c r="C459" s="46"/>
      <c r="D459" s="46"/>
      <c r="Q45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5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5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5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59" t="str">
        <f>IF(COUNTA(PatientCriteria[[#This Row],[院所ID]:[高血糖]])=0,"",IF(PatientCriteria[[#This Row],[高血壓]]=1,"3次","不適用"))</f>
        <v/>
      </c>
    </row>
    <row r="460" spans="1:21" x14ac:dyDescent="0.35">
      <c r="A460" s="22"/>
      <c r="C460" s="46"/>
      <c r="D460" s="46"/>
      <c r="Q46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6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6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6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60" t="str">
        <f>IF(COUNTA(PatientCriteria[[#This Row],[院所ID]:[高血糖]])=0,"",IF(PatientCriteria[[#This Row],[高血壓]]=1,"3次","不適用"))</f>
        <v/>
      </c>
    </row>
    <row r="461" spans="1:21" x14ac:dyDescent="0.35">
      <c r="A461" s="22"/>
      <c r="C461" s="46"/>
      <c r="D461" s="46"/>
      <c r="Q46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6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6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6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61" t="str">
        <f>IF(COUNTA(PatientCriteria[[#This Row],[院所ID]:[高血糖]])=0,"",IF(PatientCriteria[[#This Row],[高血壓]]=1,"3次","不適用"))</f>
        <v/>
      </c>
    </row>
    <row r="462" spans="1:21" x14ac:dyDescent="0.35">
      <c r="A462" s="22"/>
      <c r="C462" s="46"/>
      <c r="D462" s="46"/>
      <c r="Q46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6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6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6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62" t="str">
        <f>IF(COUNTA(PatientCriteria[[#This Row],[院所ID]:[高血糖]])=0,"",IF(PatientCriteria[[#This Row],[高血壓]]=1,"3次","不適用"))</f>
        <v/>
      </c>
    </row>
    <row r="463" spans="1:21" x14ac:dyDescent="0.35">
      <c r="A463" s="22"/>
      <c r="C463" s="46"/>
      <c r="D463" s="46"/>
      <c r="Q46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6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6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6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63" t="str">
        <f>IF(COUNTA(PatientCriteria[[#This Row],[院所ID]:[高血糖]])=0,"",IF(PatientCriteria[[#This Row],[高血壓]]=1,"3次","不適用"))</f>
        <v/>
      </c>
    </row>
    <row r="464" spans="1:21" x14ac:dyDescent="0.35">
      <c r="A464" s="22"/>
      <c r="C464" s="46"/>
      <c r="D464" s="46"/>
      <c r="Q46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6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6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6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64" t="str">
        <f>IF(COUNTA(PatientCriteria[[#This Row],[院所ID]:[高血糖]])=0,"",IF(PatientCriteria[[#This Row],[高血壓]]=1,"3次","不適用"))</f>
        <v/>
      </c>
    </row>
    <row r="465" spans="1:21" x14ac:dyDescent="0.35">
      <c r="A465" s="22"/>
      <c r="C465" s="46"/>
      <c r="D465" s="46"/>
      <c r="Q46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6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6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6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65" t="str">
        <f>IF(COUNTA(PatientCriteria[[#This Row],[院所ID]:[高血糖]])=0,"",IF(PatientCriteria[[#This Row],[高血壓]]=1,"3次","不適用"))</f>
        <v/>
      </c>
    </row>
    <row r="466" spans="1:21" x14ac:dyDescent="0.35">
      <c r="A466" s="22"/>
      <c r="C466" s="46"/>
      <c r="D466" s="46"/>
      <c r="Q46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6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6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6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66" t="str">
        <f>IF(COUNTA(PatientCriteria[[#This Row],[院所ID]:[高血糖]])=0,"",IF(PatientCriteria[[#This Row],[高血壓]]=1,"3次","不適用"))</f>
        <v/>
      </c>
    </row>
    <row r="467" spans="1:21" x14ac:dyDescent="0.35">
      <c r="A467" s="22"/>
      <c r="C467" s="46"/>
      <c r="D467" s="46"/>
      <c r="Q46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6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6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6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67" t="str">
        <f>IF(COUNTA(PatientCriteria[[#This Row],[院所ID]:[高血糖]])=0,"",IF(PatientCriteria[[#This Row],[高血壓]]=1,"3次","不適用"))</f>
        <v/>
      </c>
    </row>
    <row r="468" spans="1:21" x14ac:dyDescent="0.35">
      <c r="A468" s="22"/>
      <c r="C468" s="46"/>
      <c r="D468" s="46"/>
      <c r="Q46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6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6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6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68" t="str">
        <f>IF(COUNTA(PatientCriteria[[#This Row],[院所ID]:[高血糖]])=0,"",IF(PatientCriteria[[#This Row],[高血壓]]=1,"3次","不適用"))</f>
        <v/>
      </c>
    </row>
    <row r="469" spans="1:21" x14ac:dyDescent="0.35">
      <c r="A469" s="22"/>
      <c r="C469" s="46"/>
      <c r="D469" s="46"/>
      <c r="Q46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6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6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6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69" t="str">
        <f>IF(COUNTA(PatientCriteria[[#This Row],[院所ID]:[高血糖]])=0,"",IF(PatientCriteria[[#This Row],[高血壓]]=1,"3次","不適用"))</f>
        <v/>
      </c>
    </row>
    <row r="470" spans="1:21" x14ac:dyDescent="0.35">
      <c r="A470" s="22"/>
      <c r="C470" s="46"/>
      <c r="D470" s="46"/>
      <c r="Q47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7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7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7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70" t="str">
        <f>IF(COUNTA(PatientCriteria[[#This Row],[院所ID]:[高血糖]])=0,"",IF(PatientCriteria[[#This Row],[高血壓]]=1,"3次","不適用"))</f>
        <v/>
      </c>
    </row>
    <row r="471" spans="1:21" x14ac:dyDescent="0.35">
      <c r="A471" s="22"/>
      <c r="C471" s="46"/>
      <c r="D471" s="46"/>
      <c r="Q47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7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7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7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71" t="str">
        <f>IF(COUNTA(PatientCriteria[[#This Row],[院所ID]:[高血糖]])=0,"",IF(PatientCriteria[[#This Row],[高血壓]]=1,"3次","不適用"))</f>
        <v/>
      </c>
    </row>
    <row r="472" spans="1:21" x14ac:dyDescent="0.35">
      <c r="A472" s="22"/>
      <c r="C472" s="46"/>
      <c r="D472" s="46"/>
      <c r="Q47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7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7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7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72" t="str">
        <f>IF(COUNTA(PatientCriteria[[#This Row],[院所ID]:[高血糖]])=0,"",IF(PatientCriteria[[#This Row],[高血壓]]=1,"3次","不適用"))</f>
        <v/>
      </c>
    </row>
    <row r="473" spans="1:21" x14ac:dyDescent="0.35">
      <c r="A473" s="22"/>
      <c r="C473" s="46"/>
      <c r="D473" s="46"/>
      <c r="Q47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7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7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7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73" t="str">
        <f>IF(COUNTA(PatientCriteria[[#This Row],[院所ID]:[高血糖]])=0,"",IF(PatientCriteria[[#This Row],[高血壓]]=1,"3次","不適用"))</f>
        <v/>
      </c>
    </row>
    <row r="474" spans="1:21" x14ac:dyDescent="0.35">
      <c r="A474" s="22"/>
      <c r="C474" s="46"/>
      <c r="D474" s="46"/>
      <c r="Q47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7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7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7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74" t="str">
        <f>IF(COUNTA(PatientCriteria[[#This Row],[院所ID]:[高血糖]])=0,"",IF(PatientCriteria[[#This Row],[高血壓]]=1,"3次","不適用"))</f>
        <v/>
      </c>
    </row>
    <row r="475" spans="1:21" x14ac:dyDescent="0.35">
      <c r="A475" s="22"/>
      <c r="C475" s="46"/>
      <c r="D475" s="46"/>
      <c r="Q47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7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7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7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75" t="str">
        <f>IF(COUNTA(PatientCriteria[[#This Row],[院所ID]:[高血糖]])=0,"",IF(PatientCriteria[[#This Row],[高血壓]]=1,"3次","不適用"))</f>
        <v/>
      </c>
    </row>
    <row r="476" spans="1:21" x14ac:dyDescent="0.35">
      <c r="A476" s="22"/>
      <c r="C476" s="46"/>
      <c r="D476" s="46"/>
      <c r="Q47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7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7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7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76" t="str">
        <f>IF(COUNTA(PatientCriteria[[#This Row],[院所ID]:[高血糖]])=0,"",IF(PatientCriteria[[#This Row],[高血壓]]=1,"3次","不適用"))</f>
        <v/>
      </c>
    </row>
    <row r="477" spans="1:21" x14ac:dyDescent="0.35">
      <c r="A477" s="22"/>
      <c r="C477" s="46"/>
      <c r="D477" s="46"/>
      <c r="Q47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7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7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7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77" t="str">
        <f>IF(COUNTA(PatientCriteria[[#This Row],[院所ID]:[高血糖]])=0,"",IF(PatientCriteria[[#This Row],[高血壓]]=1,"3次","不適用"))</f>
        <v/>
      </c>
    </row>
    <row r="478" spans="1:21" x14ac:dyDescent="0.35">
      <c r="A478" s="22"/>
      <c r="C478" s="46"/>
      <c r="D478" s="46"/>
      <c r="Q47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7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7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7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78" t="str">
        <f>IF(COUNTA(PatientCriteria[[#This Row],[院所ID]:[高血糖]])=0,"",IF(PatientCriteria[[#This Row],[高血壓]]=1,"3次","不適用"))</f>
        <v/>
      </c>
    </row>
    <row r="479" spans="1:21" x14ac:dyDescent="0.35">
      <c r="A479" s="22"/>
      <c r="C479" s="46"/>
      <c r="D479" s="46"/>
      <c r="Q47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7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7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7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79" t="str">
        <f>IF(COUNTA(PatientCriteria[[#This Row],[院所ID]:[高血糖]])=0,"",IF(PatientCriteria[[#This Row],[高血壓]]=1,"3次","不適用"))</f>
        <v/>
      </c>
    </row>
    <row r="480" spans="1:21" x14ac:dyDescent="0.35">
      <c r="A480" s="22"/>
      <c r="C480" s="46"/>
      <c r="D480" s="46"/>
      <c r="Q48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8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8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8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80" t="str">
        <f>IF(COUNTA(PatientCriteria[[#This Row],[院所ID]:[高血糖]])=0,"",IF(PatientCriteria[[#This Row],[高血壓]]=1,"3次","不適用"))</f>
        <v/>
      </c>
    </row>
    <row r="481" spans="1:21" x14ac:dyDescent="0.35">
      <c r="A481" s="22"/>
      <c r="C481" s="46"/>
      <c r="D481" s="46"/>
      <c r="Q48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8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8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8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81" t="str">
        <f>IF(COUNTA(PatientCriteria[[#This Row],[院所ID]:[高血糖]])=0,"",IF(PatientCriteria[[#This Row],[高血壓]]=1,"3次","不適用"))</f>
        <v/>
      </c>
    </row>
    <row r="482" spans="1:21" x14ac:dyDescent="0.35">
      <c r="A482" s="22"/>
      <c r="C482" s="46"/>
      <c r="D482" s="46"/>
      <c r="Q48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8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8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8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82" t="str">
        <f>IF(COUNTA(PatientCriteria[[#This Row],[院所ID]:[高血糖]])=0,"",IF(PatientCriteria[[#This Row],[高血壓]]=1,"3次","不適用"))</f>
        <v/>
      </c>
    </row>
    <row r="483" spans="1:21" x14ac:dyDescent="0.35">
      <c r="A483" s="22"/>
      <c r="C483" s="46"/>
      <c r="D483" s="46"/>
      <c r="Q48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8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8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8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83" t="str">
        <f>IF(COUNTA(PatientCriteria[[#This Row],[院所ID]:[高血糖]])=0,"",IF(PatientCriteria[[#This Row],[高血壓]]=1,"3次","不適用"))</f>
        <v/>
      </c>
    </row>
    <row r="484" spans="1:21" x14ac:dyDescent="0.35">
      <c r="A484" s="22"/>
      <c r="C484" s="46"/>
      <c r="D484" s="46"/>
      <c r="Q48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8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8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8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84" t="str">
        <f>IF(COUNTA(PatientCriteria[[#This Row],[院所ID]:[高血糖]])=0,"",IF(PatientCriteria[[#This Row],[高血壓]]=1,"3次","不適用"))</f>
        <v/>
      </c>
    </row>
    <row r="485" spans="1:21" x14ac:dyDescent="0.35">
      <c r="A485" s="22"/>
      <c r="C485" s="46"/>
      <c r="D485" s="46"/>
      <c r="Q48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8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8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8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85" t="str">
        <f>IF(COUNTA(PatientCriteria[[#This Row],[院所ID]:[高血糖]])=0,"",IF(PatientCriteria[[#This Row],[高血壓]]=1,"3次","不適用"))</f>
        <v/>
      </c>
    </row>
    <row r="486" spans="1:21" x14ac:dyDescent="0.35">
      <c r="A486" s="22"/>
      <c r="C486" s="46"/>
      <c r="D486" s="46"/>
      <c r="Q48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8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8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8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86" t="str">
        <f>IF(COUNTA(PatientCriteria[[#This Row],[院所ID]:[高血糖]])=0,"",IF(PatientCriteria[[#This Row],[高血壓]]=1,"3次","不適用"))</f>
        <v/>
      </c>
    </row>
    <row r="487" spans="1:21" x14ac:dyDescent="0.35">
      <c r="A487" s="22"/>
      <c r="C487" s="46"/>
      <c r="D487" s="46"/>
      <c r="Q48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8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8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8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87" t="str">
        <f>IF(COUNTA(PatientCriteria[[#This Row],[院所ID]:[高血糖]])=0,"",IF(PatientCriteria[[#This Row],[高血壓]]=1,"3次","不適用"))</f>
        <v/>
      </c>
    </row>
    <row r="488" spans="1:21" x14ac:dyDescent="0.35">
      <c r="A488" s="22"/>
      <c r="C488" s="46"/>
      <c r="D488" s="46"/>
      <c r="Q48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8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8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8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88" t="str">
        <f>IF(COUNTA(PatientCriteria[[#This Row],[院所ID]:[高血糖]])=0,"",IF(PatientCriteria[[#This Row],[高血壓]]=1,"3次","不適用"))</f>
        <v/>
      </c>
    </row>
    <row r="489" spans="1:21" x14ac:dyDescent="0.35">
      <c r="A489" s="22"/>
      <c r="C489" s="46"/>
      <c r="D489" s="46"/>
      <c r="Q48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8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8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8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89" t="str">
        <f>IF(COUNTA(PatientCriteria[[#This Row],[院所ID]:[高血糖]])=0,"",IF(PatientCriteria[[#This Row],[高血壓]]=1,"3次","不適用"))</f>
        <v/>
      </c>
    </row>
    <row r="490" spans="1:21" x14ac:dyDescent="0.35">
      <c r="A490" s="22"/>
      <c r="C490" s="46"/>
      <c r="D490" s="46"/>
      <c r="Q49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9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9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9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90" t="str">
        <f>IF(COUNTA(PatientCriteria[[#This Row],[院所ID]:[高血糖]])=0,"",IF(PatientCriteria[[#This Row],[高血壓]]=1,"3次","不適用"))</f>
        <v/>
      </c>
    </row>
    <row r="491" spans="1:21" x14ac:dyDescent="0.35">
      <c r="A491" s="22"/>
      <c r="C491" s="46"/>
      <c r="D491" s="46"/>
      <c r="Q49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9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9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9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91" t="str">
        <f>IF(COUNTA(PatientCriteria[[#This Row],[院所ID]:[高血糖]])=0,"",IF(PatientCriteria[[#This Row],[高血壓]]=1,"3次","不適用"))</f>
        <v/>
      </c>
    </row>
    <row r="492" spans="1:21" x14ac:dyDescent="0.35">
      <c r="A492" s="22"/>
      <c r="C492" s="46"/>
      <c r="D492" s="46"/>
      <c r="Q49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9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9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9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92" t="str">
        <f>IF(COUNTA(PatientCriteria[[#This Row],[院所ID]:[高血糖]])=0,"",IF(PatientCriteria[[#This Row],[高血壓]]=1,"3次","不適用"))</f>
        <v/>
      </c>
    </row>
    <row r="493" spans="1:21" x14ac:dyDescent="0.35">
      <c r="A493" s="22"/>
      <c r="C493" s="46"/>
      <c r="D493" s="46"/>
      <c r="Q49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9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9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9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93" t="str">
        <f>IF(COUNTA(PatientCriteria[[#This Row],[院所ID]:[高血糖]])=0,"",IF(PatientCriteria[[#This Row],[高血壓]]=1,"3次","不適用"))</f>
        <v/>
      </c>
    </row>
    <row r="494" spans="1:21" x14ac:dyDescent="0.35">
      <c r="A494" s="22"/>
      <c r="C494" s="46"/>
      <c r="D494" s="46"/>
      <c r="Q49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9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9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9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94" t="str">
        <f>IF(COUNTA(PatientCriteria[[#This Row],[院所ID]:[高血糖]])=0,"",IF(PatientCriteria[[#This Row],[高血壓]]=1,"3次","不適用"))</f>
        <v/>
      </c>
    </row>
    <row r="495" spans="1:21" x14ac:dyDescent="0.35">
      <c r="A495" s="22"/>
      <c r="C495" s="46"/>
      <c r="D495" s="46"/>
      <c r="Q49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9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9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9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95" t="str">
        <f>IF(COUNTA(PatientCriteria[[#This Row],[院所ID]:[高血糖]])=0,"",IF(PatientCriteria[[#This Row],[高血壓]]=1,"3次","不適用"))</f>
        <v/>
      </c>
    </row>
    <row r="496" spans="1:21" x14ac:dyDescent="0.35">
      <c r="A496" s="22"/>
      <c r="C496" s="46"/>
      <c r="D496" s="46"/>
      <c r="Q49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9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9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9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96" t="str">
        <f>IF(COUNTA(PatientCriteria[[#This Row],[院所ID]:[高血糖]])=0,"",IF(PatientCriteria[[#This Row],[高血壓]]=1,"3次","不適用"))</f>
        <v/>
      </c>
    </row>
    <row r="497" spans="1:21" x14ac:dyDescent="0.35">
      <c r="A497" s="22"/>
      <c r="C497" s="46"/>
      <c r="D497" s="46"/>
      <c r="Q49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9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9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9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97" t="str">
        <f>IF(COUNTA(PatientCriteria[[#This Row],[院所ID]:[高血糖]])=0,"",IF(PatientCriteria[[#This Row],[高血壓]]=1,"3次","不適用"))</f>
        <v/>
      </c>
    </row>
    <row r="498" spans="1:21" x14ac:dyDescent="0.35">
      <c r="A498" s="22"/>
      <c r="C498" s="46"/>
      <c r="D498" s="46"/>
      <c r="Q49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9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9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9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98" t="str">
        <f>IF(COUNTA(PatientCriteria[[#This Row],[院所ID]:[高血糖]])=0,"",IF(PatientCriteria[[#This Row],[高血壓]]=1,"3次","不適用"))</f>
        <v/>
      </c>
    </row>
    <row r="499" spans="1:21" x14ac:dyDescent="0.35">
      <c r="A499" s="22"/>
      <c r="C499" s="46"/>
      <c r="D499" s="46"/>
      <c r="Q49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49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49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49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499" t="str">
        <f>IF(COUNTA(PatientCriteria[[#This Row],[院所ID]:[高血糖]])=0,"",IF(PatientCriteria[[#This Row],[高血壓]]=1,"3次","不適用"))</f>
        <v/>
      </c>
    </row>
    <row r="500" spans="1:21" x14ac:dyDescent="0.35">
      <c r="A500" s="22"/>
      <c r="C500" s="46"/>
      <c r="D500" s="46"/>
      <c r="Q50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0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0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0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00" t="str">
        <f>IF(COUNTA(PatientCriteria[[#This Row],[院所ID]:[高血糖]])=0,"",IF(PatientCriteria[[#This Row],[高血壓]]=1,"3次","不適用"))</f>
        <v/>
      </c>
    </row>
    <row r="501" spans="1:21" x14ac:dyDescent="0.35">
      <c r="A501" s="22"/>
      <c r="C501" s="46"/>
      <c r="D501" s="46"/>
      <c r="Q50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0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0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0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01" t="str">
        <f>IF(COUNTA(PatientCriteria[[#This Row],[院所ID]:[高血糖]])=0,"",IF(PatientCriteria[[#This Row],[高血壓]]=1,"3次","不適用"))</f>
        <v/>
      </c>
    </row>
    <row r="502" spans="1:21" x14ac:dyDescent="0.35">
      <c r="A502" s="22"/>
      <c r="C502" s="46"/>
      <c r="D502" s="46"/>
      <c r="Q50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0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0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0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02" t="str">
        <f>IF(COUNTA(PatientCriteria[[#This Row],[院所ID]:[高血糖]])=0,"",IF(PatientCriteria[[#This Row],[高血壓]]=1,"3次","不適用"))</f>
        <v/>
      </c>
    </row>
    <row r="503" spans="1:21" x14ac:dyDescent="0.35">
      <c r="A503" s="22"/>
      <c r="C503" s="46"/>
      <c r="D503" s="46"/>
      <c r="Q50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0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0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0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03" t="str">
        <f>IF(COUNTA(PatientCriteria[[#This Row],[院所ID]:[高血糖]])=0,"",IF(PatientCriteria[[#This Row],[高血壓]]=1,"3次","不適用"))</f>
        <v/>
      </c>
    </row>
    <row r="504" spans="1:21" x14ac:dyDescent="0.35">
      <c r="A504" s="22"/>
      <c r="C504" s="46"/>
      <c r="D504" s="46"/>
      <c r="Q50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0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0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0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04" t="str">
        <f>IF(COUNTA(PatientCriteria[[#This Row],[院所ID]:[高血糖]])=0,"",IF(PatientCriteria[[#This Row],[高血壓]]=1,"3次","不適用"))</f>
        <v/>
      </c>
    </row>
    <row r="505" spans="1:21" x14ac:dyDescent="0.35">
      <c r="A505" s="22"/>
      <c r="C505" s="46"/>
      <c r="D505" s="46"/>
      <c r="Q50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0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0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0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05" t="str">
        <f>IF(COUNTA(PatientCriteria[[#This Row],[院所ID]:[高血糖]])=0,"",IF(PatientCriteria[[#This Row],[高血壓]]=1,"3次","不適用"))</f>
        <v/>
      </c>
    </row>
    <row r="506" spans="1:21" x14ac:dyDescent="0.35">
      <c r="A506" s="22"/>
      <c r="C506" s="46"/>
      <c r="D506" s="46"/>
      <c r="Q50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0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0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0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06" t="str">
        <f>IF(COUNTA(PatientCriteria[[#This Row],[院所ID]:[高血糖]])=0,"",IF(PatientCriteria[[#This Row],[高血壓]]=1,"3次","不適用"))</f>
        <v/>
      </c>
    </row>
    <row r="507" spans="1:21" x14ac:dyDescent="0.35">
      <c r="A507" s="22"/>
      <c r="C507" s="46"/>
      <c r="D507" s="46"/>
      <c r="Q50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0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0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0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07" t="str">
        <f>IF(COUNTA(PatientCriteria[[#This Row],[院所ID]:[高血糖]])=0,"",IF(PatientCriteria[[#This Row],[高血壓]]=1,"3次","不適用"))</f>
        <v/>
      </c>
    </row>
    <row r="508" spans="1:21" x14ac:dyDescent="0.35">
      <c r="A508" s="22"/>
      <c r="C508" s="46"/>
      <c r="D508" s="46"/>
      <c r="Q50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0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0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0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08" t="str">
        <f>IF(COUNTA(PatientCriteria[[#This Row],[院所ID]:[高血糖]])=0,"",IF(PatientCriteria[[#This Row],[高血壓]]=1,"3次","不適用"))</f>
        <v/>
      </c>
    </row>
    <row r="509" spans="1:21" x14ac:dyDescent="0.35">
      <c r="A509" s="22"/>
      <c r="C509" s="46"/>
      <c r="D509" s="46"/>
      <c r="Q50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0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0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0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09" t="str">
        <f>IF(COUNTA(PatientCriteria[[#This Row],[院所ID]:[高血糖]])=0,"",IF(PatientCriteria[[#This Row],[高血壓]]=1,"3次","不適用"))</f>
        <v/>
      </c>
    </row>
    <row r="510" spans="1:21" x14ac:dyDescent="0.35">
      <c r="A510" s="22"/>
      <c r="C510" s="46"/>
      <c r="D510" s="46"/>
      <c r="Q51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1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1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1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10" t="str">
        <f>IF(COUNTA(PatientCriteria[[#This Row],[院所ID]:[高血糖]])=0,"",IF(PatientCriteria[[#This Row],[高血壓]]=1,"3次","不適用"))</f>
        <v/>
      </c>
    </row>
    <row r="511" spans="1:21" x14ac:dyDescent="0.35">
      <c r="A511" s="22"/>
      <c r="C511" s="46"/>
      <c r="D511" s="46"/>
      <c r="Q51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1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1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1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11" t="str">
        <f>IF(COUNTA(PatientCriteria[[#This Row],[院所ID]:[高血糖]])=0,"",IF(PatientCriteria[[#This Row],[高血壓]]=1,"3次","不適用"))</f>
        <v/>
      </c>
    </row>
    <row r="512" spans="1:21" x14ac:dyDescent="0.35">
      <c r="A512" s="22"/>
      <c r="C512" s="46"/>
      <c r="D512" s="46"/>
      <c r="Q51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1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1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1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12" t="str">
        <f>IF(COUNTA(PatientCriteria[[#This Row],[院所ID]:[高血糖]])=0,"",IF(PatientCriteria[[#This Row],[高血壓]]=1,"3次","不適用"))</f>
        <v/>
      </c>
    </row>
    <row r="513" spans="1:21" x14ac:dyDescent="0.35">
      <c r="A513" s="22"/>
      <c r="C513" s="46"/>
      <c r="D513" s="46"/>
      <c r="Q51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1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1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1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13" t="str">
        <f>IF(COUNTA(PatientCriteria[[#This Row],[院所ID]:[高血糖]])=0,"",IF(PatientCriteria[[#This Row],[高血壓]]=1,"3次","不適用"))</f>
        <v/>
      </c>
    </row>
    <row r="514" spans="1:21" x14ac:dyDescent="0.35">
      <c r="A514" s="22"/>
      <c r="C514" s="46"/>
      <c r="D514" s="46"/>
      <c r="Q51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1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1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1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14" t="str">
        <f>IF(COUNTA(PatientCriteria[[#This Row],[院所ID]:[高血糖]])=0,"",IF(PatientCriteria[[#This Row],[高血壓]]=1,"3次","不適用"))</f>
        <v/>
      </c>
    </row>
    <row r="515" spans="1:21" x14ac:dyDescent="0.35">
      <c r="A515" s="22"/>
      <c r="C515" s="46"/>
      <c r="D515" s="46"/>
      <c r="Q51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1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1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1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15" t="str">
        <f>IF(COUNTA(PatientCriteria[[#This Row],[院所ID]:[高血糖]])=0,"",IF(PatientCriteria[[#This Row],[高血壓]]=1,"3次","不適用"))</f>
        <v/>
      </c>
    </row>
    <row r="516" spans="1:21" x14ac:dyDescent="0.35">
      <c r="A516" s="22"/>
      <c r="C516" s="46"/>
      <c r="D516" s="46"/>
      <c r="Q51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1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1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1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16" t="str">
        <f>IF(COUNTA(PatientCriteria[[#This Row],[院所ID]:[高血糖]])=0,"",IF(PatientCriteria[[#This Row],[高血壓]]=1,"3次","不適用"))</f>
        <v/>
      </c>
    </row>
    <row r="517" spans="1:21" x14ac:dyDescent="0.35">
      <c r="A517" s="22"/>
      <c r="C517" s="46"/>
      <c r="D517" s="46"/>
      <c r="Q51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1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1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1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17" t="str">
        <f>IF(COUNTA(PatientCriteria[[#This Row],[院所ID]:[高血糖]])=0,"",IF(PatientCriteria[[#This Row],[高血壓]]=1,"3次","不適用"))</f>
        <v/>
      </c>
    </row>
    <row r="518" spans="1:21" x14ac:dyDescent="0.35">
      <c r="A518" s="22"/>
      <c r="C518" s="46"/>
      <c r="D518" s="46"/>
      <c r="Q51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1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1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1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18" t="str">
        <f>IF(COUNTA(PatientCriteria[[#This Row],[院所ID]:[高血糖]])=0,"",IF(PatientCriteria[[#This Row],[高血壓]]=1,"3次","不適用"))</f>
        <v/>
      </c>
    </row>
    <row r="519" spans="1:21" x14ac:dyDescent="0.35">
      <c r="A519" s="22"/>
      <c r="C519" s="46"/>
      <c r="D519" s="46"/>
      <c r="Q51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1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1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1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19" t="str">
        <f>IF(COUNTA(PatientCriteria[[#This Row],[院所ID]:[高血糖]])=0,"",IF(PatientCriteria[[#This Row],[高血壓]]=1,"3次","不適用"))</f>
        <v/>
      </c>
    </row>
    <row r="520" spans="1:21" x14ac:dyDescent="0.35">
      <c r="A520" s="22"/>
      <c r="C520" s="46"/>
      <c r="D520" s="46"/>
      <c r="Q52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2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2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2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20" t="str">
        <f>IF(COUNTA(PatientCriteria[[#This Row],[院所ID]:[高血糖]])=0,"",IF(PatientCriteria[[#This Row],[高血壓]]=1,"3次","不適用"))</f>
        <v/>
      </c>
    </row>
    <row r="521" spans="1:21" x14ac:dyDescent="0.35">
      <c r="A521" s="22"/>
      <c r="C521" s="46"/>
      <c r="D521" s="46"/>
      <c r="Q52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2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2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2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21" t="str">
        <f>IF(COUNTA(PatientCriteria[[#This Row],[院所ID]:[高血糖]])=0,"",IF(PatientCriteria[[#This Row],[高血壓]]=1,"3次","不適用"))</f>
        <v/>
      </c>
    </row>
    <row r="522" spans="1:21" x14ac:dyDescent="0.35">
      <c r="A522" s="22"/>
      <c r="C522" s="46"/>
      <c r="D522" s="46"/>
      <c r="Q52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2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2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2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22" t="str">
        <f>IF(COUNTA(PatientCriteria[[#This Row],[院所ID]:[高血糖]])=0,"",IF(PatientCriteria[[#This Row],[高血壓]]=1,"3次","不適用"))</f>
        <v/>
      </c>
    </row>
    <row r="523" spans="1:21" x14ac:dyDescent="0.35">
      <c r="A523" s="22"/>
      <c r="C523" s="46"/>
      <c r="D523" s="46"/>
      <c r="Q52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2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2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2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23" t="str">
        <f>IF(COUNTA(PatientCriteria[[#This Row],[院所ID]:[高血糖]])=0,"",IF(PatientCriteria[[#This Row],[高血壓]]=1,"3次","不適用"))</f>
        <v/>
      </c>
    </row>
    <row r="524" spans="1:21" x14ac:dyDescent="0.35">
      <c r="A524" s="22"/>
      <c r="C524" s="46"/>
      <c r="D524" s="46"/>
      <c r="Q52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2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2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2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24" t="str">
        <f>IF(COUNTA(PatientCriteria[[#This Row],[院所ID]:[高血糖]])=0,"",IF(PatientCriteria[[#This Row],[高血壓]]=1,"3次","不適用"))</f>
        <v/>
      </c>
    </row>
    <row r="525" spans="1:21" x14ac:dyDescent="0.35">
      <c r="A525" s="22"/>
      <c r="C525" s="46"/>
      <c r="D525" s="46"/>
      <c r="Q52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2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2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2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25" t="str">
        <f>IF(COUNTA(PatientCriteria[[#This Row],[院所ID]:[高血糖]])=0,"",IF(PatientCriteria[[#This Row],[高血壓]]=1,"3次","不適用"))</f>
        <v/>
      </c>
    </row>
    <row r="526" spans="1:21" x14ac:dyDescent="0.35">
      <c r="A526" s="22"/>
      <c r="C526" s="46"/>
      <c r="D526" s="46"/>
      <c r="Q52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2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2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2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26" t="str">
        <f>IF(COUNTA(PatientCriteria[[#This Row],[院所ID]:[高血糖]])=0,"",IF(PatientCriteria[[#This Row],[高血壓]]=1,"3次","不適用"))</f>
        <v/>
      </c>
    </row>
    <row r="527" spans="1:21" x14ac:dyDescent="0.35">
      <c r="A527" s="22"/>
      <c r="C527" s="46"/>
      <c r="D527" s="46"/>
      <c r="Q52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2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2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2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27" t="str">
        <f>IF(COUNTA(PatientCriteria[[#This Row],[院所ID]:[高血糖]])=0,"",IF(PatientCriteria[[#This Row],[高血壓]]=1,"3次","不適用"))</f>
        <v/>
      </c>
    </row>
    <row r="528" spans="1:21" x14ac:dyDescent="0.35">
      <c r="A528" s="22"/>
      <c r="C528" s="46"/>
      <c r="D528" s="46"/>
      <c r="Q52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2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2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2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28" t="str">
        <f>IF(COUNTA(PatientCriteria[[#This Row],[院所ID]:[高血糖]])=0,"",IF(PatientCriteria[[#This Row],[高血壓]]=1,"3次","不適用"))</f>
        <v/>
      </c>
    </row>
    <row r="529" spans="1:21" x14ac:dyDescent="0.35">
      <c r="A529" s="22"/>
      <c r="C529" s="46"/>
      <c r="D529" s="46"/>
      <c r="Q52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2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2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2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29" t="str">
        <f>IF(COUNTA(PatientCriteria[[#This Row],[院所ID]:[高血糖]])=0,"",IF(PatientCriteria[[#This Row],[高血壓]]=1,"3次","不適用"))</f>
        <v/>
      </c>
    </row>
    <row r="530" spans="1:21" x14ac:dyDescent="0.35">
      <c r="A530" s="22"/>
      <c r="C530" s="46"/>
      <c r="D530" s="46"/>
      <c r="Q53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3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3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3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30" t="str">
        <f>IF(COUNTA(PatientCriteria[[#This Row],[院所ID]:[高血糖]])=0,"",IF(PatientCriteria[[#This Row],[高血壓]]=1,"3次","不適用"))</f>
        <v/>
      </c>
    </row>
    <row r="531" spans="1:21" x14ac:dyDescent="0.35">
      <c r="A531" s="22"/>
      <c r="C531" s="46"/>
      <c r="D531" s="46"/>
      <c r="Q53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3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3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3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31" t="str">
        <f>IF(COUNTA(PatientCriteria[[#This Row],[院所ID]:[高血糖]])=0,"",IF(PatientCriteria[[#This Row],[高血壓]]=1,"3次","不適用"))</f>
        <v/>
      </c>
    </row>
    <row r="532" spans="1:21" x14ac:dyDescent="0.35">
      <c r="A532" s="22"/>
      <c r="C532" s="46"/>
      <c r="D532" s="46"/>
      <c r="Q53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3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3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3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32" t="str">
        <f>IF(COUNTA(PatientCriteria[[#This Row],[院所ID]:[高血糖]])=0,"",IF(PatientCriteria[[#This Row],[高血壓]]=1,"3次","不適用"))</f>
        <v/>
      </c>
    </row>
    <row r="533" spans="1:21" x14ac:dyDescent="0.35">
      <c r="A533" s="22"/>
      <c r="C533" s="46"/>
      <c r="D533" s="46"/>
      <c r="Q53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3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3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3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33" t="str">
        <f>IF(COUNTA(PatientCriteria[[#This Row],[院所ID]:[高血糖]])=0,"",IF(PatientCriteria[[#This Row],[高血壓]]=1,"3次","不適用"))</f>
        <v/>
      </c>
    </row>
    <row r="534" spans="1:21" x14ac:dyDescent="0.35">
      <c r="A534" s="22"/>
      <c r="C534" s="46"/>
      <c r="D534" s="46"/>
      <c r="Q53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3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3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3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34" t="str">
        <f>IF(COUNTA(PatientCriteria[[#This Row],[院所ID]:[高血糖]])=0,"",IF(PatientCriteria[[#This Row],[高血壓]]=1,"3次","不適用"))</f>
        <v/>
      </c>
    </row>
    <row r="535" spans="1:21" x14ac:dyDescent="0.35">
      <c r="A535" s="22"/>
      <c r="C535" s="46"/>
      <c r="D535" s="46"/>
      <c r="Q53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3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3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3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35" t="str">
        <f>IF(COUNTA(PatientCriteria[[#This Row],[院所ID]:[高血糖]])=0,"",IF(PatientCriteria[[#This Row],[高血壓]]=1,"3次","不適用"))</f>
        <v/>
      </c>
    </row>
    <row r="536" spans="1:21" x14ac:dyDescent="0.35">
      <c r="A536" s="22"/>
      <c r="C536" s="46"/>
      <c r="D536" s="46"/>
      <c r="Q53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3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3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3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36" t="str">
        <f>IF(COUNTA(PatientCriteria[[#This Row],[院所ID]:[高血糖]])=0,"",IF(PatientCriteria[[#This Row],[高血壓]]=1,"3次","不適用"))</f>
        <v/>
      </c>
    </row>
    <row r="537" spans="1:21" x14ac:dyDescent="0.35">
      <c r="A537" s="22"/>
      <c r="C537" s="46"/>
      <c r="D537" s="46"/>
      <c r="Q53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3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3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3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37" t="str">
        <f>IF(COUNTA(PatientCriteria[[#This Row],[院所ID]:[高血糖]])=0,"",IF(PatientCriteria[[#This Row],[高血壓]]=1,"3次","不適用"))</f>
        <v/>
      </c>
    </row>
    <row r="538" spans="1:21" x14ac:dyDescent="0.35">
      <c r="A538" s="22"/>
      <c r="C538" s="46"/>
      <c r="D538" s="46"/>
      <c r="Q53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3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3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3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38" t="str">
        <f>IF(COUNTA(PatientCriteria[[#This Row],[院所ID]:[高血糖]])=0,"",IF(PatientCriteria[[#This Row],[高血壓]]=1,"3次","不適用"))</f>
        <v/>
      </c>
    </row>
    <row r="539" spans="1:21" x14ac:dyDescent="0.35">
      <c r="A539" s="22"/>
      <c r="C539" s="46"/>
      <c r="D539" s="46"/>
      <c r="Q53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3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3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3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39" t="str">
        <f>IF(COUNTA(PatientCriteria[[#This Row],[院所ID]:[高血糖]])=0,"",IF(PatientCriteria[[#This Row],[高血壓]]=1,"3次","不適用"))</f>
        <v/>
      </c>
    </row>
    <row r="540" spans="1:21" x14ac:dyDescent="0.35">
      <c r="A540" s="22"/>
      <c r="C540" s="46"/>
      <c r="D540" s="46"/>
      <c r="Q54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4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4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4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40" t="str">
        <f>IF(COUNTA(PatientCriteria[[#This Row],[院所ID]:[高血糖]])=0,"",IF(PatientCriteria[[#This Row],[高血壓]]=1,"3次","不適用"))</f>
        <v/>
      </c>
    </row>
    <row r="541" spans="1:21" x14ac:dyDescent="0.35">
      <c r="A541" s="22"/>
      <c r="C541" s="46"/>
      <c r="D541" s="46"/>
      <c r="Q54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4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4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4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41" t="str">
        <f>IF(COUNTA(PatientCriteria[[#This Row],[院所ID]:[高血糖]])=0,"",IF(PatientCriteria[[#This Row],[高血壓]]=1,"3次","不適用"))</f>
        <v/>
      </c>
    </row>
    <row r="542" spans="1:21" x14ac:dyDescent="0.35">
      <c r="A542" s="22"/>
      <c r="C542" s="46"/>
      <c r="D542" s="46"/>
      <c r="Q54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4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4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4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42" t="str">
        <f>IF(COUNTA(PatientCriteria[[#This Row],[院所ID]:[高血糖]])=0,"",IF(PatientCriteria[[#This Row],[高血壓]]=1,"3次","不適用"))</f>
        <v/>
      </c>
    </row>
    <row r="543" spans="1:21" x14ac:dyDescent="0.35">
      <c r="A543" s="22"/>
      <c r="C543" s="46"/>
      <c r="D543" s="46"/>
      <c r="Q54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4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4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4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43" t="str">
        <f>IF(COUNTA(PatientCriteria[[#This Row],[院所ID]:[高血糖]])=0,"",IF(PatientCriteria[[#This Row],[高血壓]]=1,"3次","不適用"))</f>
        <v/>
      </c>
    </row>
    <row r="544" spans="1:21" x14ac:dyDescent="0.35">
      <c r="A544" s="22"/>
      <c r="C544" s="46"/>
      <c r="D544" s="46"/>
      <c r="Q54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4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4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4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44" t="str">
        <f>IF(COUNTA(PatientCriteria[[#This Row],[院所ID]:[高血糖]])=0,"",IF(PatientCriteria[[#This Row],[高血壓]]=1,"3次","不適用"))</f>
        <v/>
      </c>
    </row>
    <row r="545" spans="1:21" x14ac:dyDescent="0.35">
      <c r="A545" s="22"/>
      <c r="C545" s="46"/>
      <c r="D545" s="46"/>
      <c r="Q54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4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4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4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45" t="str">
        <f>IF(COUNTA(PatientCriteria[[#This Row],[院所ID]:[高血糖]])=0,"",IF(PatientCriteria[[#This Row],[高血壓]]=1,"3次","不適用"))</f>
        <v/>
      </c>
    </row>
    <row r="546" spans="1:21" x14ac:dyDescent="0.35">
      <c r="A546" s="22"/>
      <c r="C546" s="46"/>
      <c r="D546" s="46"/>
      <c r="Q54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4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4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4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46" t="str">
        <f>IF(COUNTA(PatientCriteria[[#This Row],[院所ID]:[高血糖]])=0,"",IF(PatientCriteria[[#This Row],[高血壓]]=1,"3次","不適用"))</f>
        <v/>
      </c>
    </row>
    <row r="547" spans="1:21" x14ac:dyDescent="0.35">
      <c r="A547" s="22"/>
      <c r="C547" s="46"/>
      <c r="D547" s="46"/>
      <c r="Q54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4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4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4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47" t="str">
        <f>IF(COUNTA(PatientCriteria[[#This Row],[院所ID]:[高血糖]])=0,"",IF(PatientCriteria[[#This Row],[高血壓]]=1,"3次","不適用"))</f>
        <v/>
      </c>
    </row>
    <row r="548" spans="1:21" x14ac:dyDescent="0.35">
      <c r="A548" s="22"/>
      <c r="C548" s="46"/>
      <c r="D548" s="46"/>
      <c r="Q54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4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4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4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48" t="str">
        <f>IF(COUNTA(PatientCriteria[[#This Row],[院所ID]:[高血糖]])=0,"",IF(PatientCriteria[[#This Row],[高血壓]]=1,"3次","不適用"))</f>
        <v/>
      </c>
    </row>
    <row r="549" spans="1:21" x14ac:dyDescent="0.35">
      <c r="A549" s="22"/>
      <c r="C549" s="46"/>
      <c r="D549" s="46"/>
      <c r="Q54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4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4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4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49" t="str">
        <f>IF(COUNTA(PatientCriteria[[#This Row],[院所ID]:[高血糖]])=0,"",IF(PatientCriteria[[#This Row],[高血壓]]=1,"3次","不適用"))</f>
        <v/>
      </c>
    </row>
    <row r="550" spans="1:21" x14ac:dyDescent="0.35">
      <c r="A550" s="22"/>
      <c r="C550" s="46"/>
      <c r="D550" s="46"/>
      <c r="Q55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5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5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5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50" t="str">
        <f>IF(COUNTA(PatientCriteria[[#This Row],[院所ID]:[高血糖]])=0,"",IF(PatientCriteria[[#This Row],[高血壓]]=1,"3次","不適用"))</f>
        <v/>
      </c>
    </row>
    <row r="551" spans="1:21" x14ac:dyDescent="0.35">
      <c r="A551" s="22"/>
      <c r="C551" s="46"/>
      <c r="D551" s="46"/>
      <c r="Q55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5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5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5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51" t="str">
        <f>IF(COUNTA(PatientCriteria[[#This Row],[院所ID]:[高血糖]])=0,"",IF(PatientCriteria[[#This Row],[高血壓]]=1,"3次","不適用"))</f>
        <v/>
      </c>
    </row>
    <row r="552" spans="1:21" x14ac:dyDescent="0.35">
      <c r="A552" s="22"/>
      <c r="C552" s="46"/>
      <c r="D552" s="46"/>
      <c r="Q55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5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5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5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52" t="str">
        <f>IF(COUNTA(PatientCriteria[[#This Row],[院所ID]:[高血糖]])=0,"",IF(PatientCriteria[[#This Row],[高血壓]]=1,"3次","不適用"))</f>
        <v/>
      </c>
    </row>
    <row r="553" spans="1:21" x14ac:dyDescent="0.35">
      <c r="A553" s="22"/>
      <c r="C553" s="46"/>
      <c r="D553" s="46"/>
      <c r="Q55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5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5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5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53" t="str">
        <f>IF(COUNTA(PatientCriteria[[#This Row],[院所ID]:[高血糖]])=0,"",IF(PatientCriteria[[#This Row],[高血壓]]=1,"3次","不適用"))</f>
        <v/>
      </c>
    </row>
    <row r="554" spans="1:21" x14ac:dyDescent="0.35">
      <c r="A554" s="22"/>
      <c r="C554" s="46"/>
      <c r="D554" s="46"/>
      <c r="Q55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5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5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5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54" t="str">
        <f>IF(COUNTA(PatientCriteria[[#This Row],[院所ID]:[高血糖]])=0,"",IF(PatientCriteria[[#This Row],[高血壓]]=1,"3次","不適用"))</f>
        <v/>
      </c>
    </row>
    <row r="555" spans="1:21" x14ac:dyDescent="0.35">
      <c r="A555" s="22"/>
      <c r="C555" s="46"/>
      <c r="D555" s="46"/>
      <c r="Q55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5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5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5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55" t="str">
        <f>IF(COUNTA(PatientCriteria[[#This Row],[院所ID]:[高血糖]])=0,"",IF(PatientCriteria[[#This Row],[高血壓]]=1,"3次","不適用"))</f>
        <v/>
      </c>
    </row>
    <row r="556" spans="1:21" x14ac:dyDescent="0.35">
      <c r="A556" s="22"/>
      <c r="C556" s="46"/>
      <c r="D556" s="46"/>
      <c r="Q55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5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5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5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56" t="str">
        <f>IF(COUNTA(PatientCriteria[[#This Row],[院所ID]:[高血糖]])=0,"",IF(PatientCriteria[[#This Row],[高血壓]]=1,"3次","不適用"))</f>
        <v/>
      </c>
    </row>
    <row r="557" spans="1:21" x14ac:dyDescent="0.35">
      <c r="A557" s="22"/>
      <c r="C557" s="46"/>
      <c r="D557" s="46"/>
      <c r="Q55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5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5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5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57" t="str">
        <f>IF(COUNTA(PatientCriteria[[#This Row],[院所ID]:[高血糖]])=0,"",IF(PatientCriteria[[#This Row],[高血壓]]=1,"3次","不適用"))</f>
        <v/>
      </c>
    </row>
    <row r="558" spans="1:21" x14ac:dyDescent="0.35">
      <c r="A558" s="22"/>
      <c r="C558" s="46"/>
      <c r="D558" s="46"/>
      <c r="Q55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5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5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5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58" t="str">
        <f>IF(COUNTA(PatientCriteria[[#This Row],[院所ID]:[高血糖]])=0,"",IF(PatientCriteria[[#This Row],[高血壓]]=1,"3次","不適用"))</f>
        <v/>
      </c>
    </row>
    <row r="559" spans="1:21" x14ac:dyDescent="0.35">
      <c r="A559" s="22"/>
      <c r="C559" s="46"/>
      <c r="D559" s="46"/>
      <c r="Q55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5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5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5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59" t="str">
        <f>IF(COUNTA(PatientCriteria[[#This Row],[院所ID]:[高血糖]])=0,"",IF(PatientCriteria[[#This Row],[高血壓]]=1,"3次","不適用"))</f>
        <v/>
      </c>
    </row>
    <row r="560" spans="1:21" x14ac:dyDescent="0.35">
      <c r="A560" s="22"/>
      <c r="C560" s="46"/>
      <c r="D560" s="46"/>
      <c r="Q56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6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6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6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60" t="str">
        <f>IF(COUNTA(PatientCriteria[[#This Row],[院所ID]:[高血糖]])=0,"",IF(PatientCriteria[[#This Row],[高血壓]]=1,"3次","不適用"))</f>
        <v/>
      </c>
    </row>
    <row r="561" spans="1:21" x14ac:dyDescent="0.35">
      <c r="A561" s="22"/>
      <c r="C561" s="46"/>
      <c r="D561" s="46"/>
      <c r="Q56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6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6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6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61" t="str">
        <f>IF(COUNTA(PatientCriteria[[#This Row],[院所ID]:[高血糖]])=0,"",IF(PatientCriteria[[#This Row],[高血壓]]=1,"3次","不適用"))</f>
        <v/>
      </c>
    </row>
    <row r="562" spans="1:21" x14ac:dyDescent="0.35">
      <c r="A562" s="22"/>
      <c r="C562" s="46"/>
      <c r="D562" s="46"/>
      <c r="Q56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6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6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6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62" t="str">
        <f>IF(COUNTA(PatientCriteria[[#This Row],[院所ID]:[高血糖]])=0,"",IF(PatientCriteria[[#This Row],[高血壓]]=1,"3次","不適用"))</f>
        <v/>
      </c>
    </row>
    <row r="563" spans="1:21" x14ac:dyDescent="0.35">
      <c r="A563" s="22"/>
      <c r="C563" s="46"/>
      <c r="D563" s="46"/>
      <c r="Q56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6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6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6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63" t="str">
        <f>IF(COUNTA(PatientCriteria[[#This Row],[院所ID]:[高血糖]])=0,"",IF(PatientCriteria[[#This Row],[高血壓]]=1,"3次","不適用"))</f>
        <v/>
      </c>
    </row>
    <row r="564" spans="1:21" x14ac:dyDescent="0.35">
      <c r="A564" s="22"/>
      <c r="C564" s="46"/>
      <c r="D564" s="46"/>
      <c r="Q56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6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6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6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64" t="str">
        <f>IF(COUNTA(PatientCriteria[[#This Row],[院所ID]:[高血糖]])=0,"",IF(PatientCriteria[[#This Row],[高血壓]]=1,"3次","不適用"))</f>
        <v/>
      </c>
    </row>
    <row r="565" spans="1:21" x14ac:dyDescent="0.35">
      <c r="A565" s="22"/>
      <c r="C565" s="46"/>
      <c r="D565" s="46"/>
      <c r="Q56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6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6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6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65" t="str">
        <f>IF(COUNTA(PatientCriteria[[#This Row],[院所ID]:[高血糖]])=0,"",IF(PatientCriteria[[#This Row],[高血壓]]=1,"3次","不適用"))</f>
        <v/>
      </c>
    </row>
    <row r="566" spans="1:21" x14ac:dyDescent="0.35">
      <c r="A566" s="22"/>
      <c r="C566" s="46"/>
      <c r="D566" s="46"/>
      <c r="Q56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6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6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6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66" t="str">
        <f>IF(COUNTA(PatientCriteria[[#This Row],[院所ID]:[高血糖]])=0,"",IF(PatientCriteria[[#This Row],[高血壓]]=1,"3次","不適用"))</f>
        <v/>
      </c>
    </row>
    <row r="567" spans="1:21" x14ac:dyDescent="0.35">
      <c r="A567" s="22"/>
      <c r="C567" s="46"/>
      <c r="D567" s="46"/>
      <c r="Q56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6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6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6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67" t="str">
        <f>IF(COUNTA(PatientCriteria[[#This Row],[院所ID]:[高血糖]])=0,"",IF(PatientCriteria[[#This Row],[高血壓]]=1,"3次","不適用"))</f>
        <v/>
      </c>
    </row>
    <row r="568" spans="1:21" x14ac:dyDescent="0.35">
      <c r="A568" s="22"/>
      <c r="C568" s="46"/>
      <c r="D568" s="46"/>
      <c r="Q56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6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6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6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68" t="str">
        <f>IF(COUNTA(PatientCriteria[[#This Row],[院所ID]:[高血糖]])=0,"",IF(PatientCriteria[[#This Row],[高血壓]]=1,"3次","不適用"))</f>
        <v/>
      </c>
    </row>
    <row r="569" spans="1:21" x14ac:dyDescent="0.35">
      <c r="A569" s="22"/>
      <c r="C569" s="46"/>
      <c r="D569" s="46"/>
      <c r="Q56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6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6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6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69" t="str">
        <f>IF(COUNTA(PatientCriteria[[#This Row],[院所ID]:[高血糖]])=0,"",IF(PatientCriteria[[#This Row],[高血壓]]=1,"3次","不適用"))</f>
        <v/>
      </c>
    </row>
    <row r="570" spans="1:21" x14ac:dyDescent="0.35">
      <c r="A570" s="22"/>
      <c r="C570" s="46"/>
      <c r="D570" s="46"/>
      <c r="Q57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7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7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7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70" t="str">
        <f>IF(COUNTA(PatientCriteria[[#This Row],[院所ID]:[高血糖]])=0,"",IF(PatientCriteria[[#This Row],[高血壓]]=1,"3次","不適用"))</f>
        <v/>
      </c>
    </row>
    <row r="571" spans="1:21" x14ac:dyDescent="0.35">
      <c r="A571" s="22"/>
      <c r="C571" s="46"/>
      <c r="D571" s="46"/>
      <c r="Q57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7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7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7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71" t="str">
        <f>IF(COUNTA(PatientCriteria[[#This Row],[院所ID]:[高血糖]])=0,"",IF(PatientCriteria[[#This Row],[高血壓]]=1,"3次","不適用"))</f>
        <v/>
      </c>
    </row>
    <row r="572" spans="1:21" x14ac:dyDescent="0.35">
      <c r="A572" s="22"/>
      <c r="C572" s="46"/>
      <c r="D572" s="46"/>
      <c r="Q57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7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7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7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72" t="str">
        <f>IF(COUNTA(PatientCriteria[[#This Row],[院所ID]:[高血糖]])=0,"",IF(PatientCriteria[[#This Row],[高血壓]]=1,"3次","不適用"))</f>
        <v/>
      </c>
    </row>
    <row r="573" spans="1:21" x14ac:dyDescent="0.35">
      <c r="A573" s="22"/>
      <c r="C573" s="46"/>
      <c r="D573" s="46"/>
      <c r="Q57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7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7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7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73" t="str">
        <f>IF(COUNTA(PatientCriteria[[#This Row],[院所ID]:[高血糖]])=0,"",IF(PatientCriteria[[#This Row],[高血壓]]=1,"3次","不適用"))</f>
        <v/>
      </c>
    </row>
    <row r="574" spans="1:21" x14ac:dyDescent="0.35">
      <c r="A574" s="22"/>
      <c r="C574" s="46"/>
      <c r="D574" s="46"/>
      <c r="Q57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7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7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7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74" t="str">
        <f>IF(COUNTA(PatientCriteria[[#This Row],[院所ID]:[高血糖]])=0,"",IF(PatientCriteria[[#This Row],[高血壓]]=1,"3次","不適用"))</f>
        <v/>
      </c>
    </row>
    <row r="575" spans="1:21" x14ac:dyDescent="0.35">
      <c r="A575" s="22"/>
      <c r="C575" s="46"/>
      <c r="D575" s="46"/>
      <c r="Q57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7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7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7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75" t="str">
        <f>IF(COUNTA(PatientCriteria[[#This Row],[院所ID]:[高血糖]])=0,"",IF(PatientCriteria[[#This Row],[高血壓]]=1,"3次","不適用"))</f>
        <v/>
      </c>
    </row>
    <row r="576" spans="1:21" x14ac:dyDescent="0.35">
      <c r="A576" s="22"/>
      <c r="C576" s="46"/>
      <c r="D576" s="46"/>
      <c r="Q57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7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7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7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76" t="str">
        <f>IF(COUNTA(PatientCriteria[[#This Row],[院所ID]:[高血糖]])=0,"",IF(PatientCriteria[[#This Row],[高血壓]]=1,"3次","不適用"))</f>
        <v/>
      </c>
    </row>
    <row r="577" spans="1:21" x14ac:dyDescent="0.35">
      <c r="A577" s="22"/>
      <c r="C577" s="46"/>
      <c r="D577" s="46"/>
      <c r="Q57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7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7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7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77" t="str">
        <f>IF(COUNTA(PatientCriteria[[#This Row],[院所ID]:[高血糖]])=0,"",IF(PatientCriteria[[#This Row],[高血壓]]=1,"3次","不適用"))</f>
        <v/>
      </c>
    </row>
    <row r="578" spans="1:21" x14ac:dyDescent="0.35">
      <c r="A578" s="22"/>
      <c r="C578" s="46"/>
      <c r="D578" s="46"/>
      <c r="Q57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7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7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7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78" t="str">
        <f>IF(COUNTA(PatientCriteria[[#This Row],[院所ID]:[高血糖]])=0,"",IF(PatientCriteria[[#This Row],[高血壓]]=1,"3次","不適用"))</f>
        <v/>
      </c>
    </row>
    <row r="579" spans="1:21" x14ac:dyDescent="0.35">
      <c r="A579" s="22"/>
      <c r="C579" s="46"/>
      <c r="D579" s="46"/>
      <c r="Q57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7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7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7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79" t="str">
        <f>IF(COUNTA(PatientCriteria[[#This Row],[院所ID]:[高血糖]])=0,"",IF(PatientCriteria[[#This Row],[高血壓]]=1,"3次","不適用"))</f>
        <v/>
      </c>
    </row>
    <row r="580" spans="1:21" x14ac:dyDescent="0.35">
      <c r="A580" s="22"/>
      <c r="C580" s="46"/>
      <c r="D580" s="46"/>
      <c r="Q58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8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8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8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80" t="str">
        <f>IF(COUNTA(PatientCriteria[[#This Row],[院所ID]:[高血糖]])=0,"",IF(PatientCriteria[[#This Row],[高血壓]]=1,"3次","不適用"))</f>
        <v/>
      </c>
    </row>
    <row r="581" spans="1:21" x14ac:dyDescent="0.35">
      <c r="A581" s="22"/>
      <c r="C581" s="46"/>
      <c r="D581" s="46"/>
      <c r="Q58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8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8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8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81" t="str">
        <f>IF(COUNTA(PatientCriteria[[#This Row],[院所ID]:[高血糖]])=0,"",IF(PatientCriteria[[#This Row],[高血壓]]=1,"3次","不適用"))</f>
        <v/>
      </c>
    </row>
    <row r="582" spans="1:21" x14ac:dyDescent="0.35">
      <c r="A582" s="22"/>
      <c r="C582" s="46"/>
      <c r="D582" s="46"/>
      <c r="Q58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8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8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8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82" t="str">
        <f>IF(COUNTA(PatientCriteria[[#This Row],[院所ID]:[高血糖]])=0,"",IF(PatientCriteria[[#This Row],[高血壓]]=1,"3次","不適用"))</f>
        <v/>
      </c>
    </row>
    <row r="583" spans="1:21" x14ac:dyDescent="0.35">
      <c r="A583" s="22"/>
      <c r="C583" s="46"/>
      <c r="D583" s="46"/>
      <c r="Q58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8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8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8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83" t="str">
        <f>IF(COUNTA(PatientCriteria[[#This Row],[院所ID]:[高血糖]])=0,"",IF(PatientCriteria[[#This Row],[高血壓]]=1,"3次","不適用"))</f>
        <v/>
      </c>
    </row>
    <row r="584" spans="1:21" x14ac:dyDescent="0.35">
      <c r="A584" s="22"/>
      <c r="C584" s="46"/>
      <c r="D584" s="46"/>
      <c r="Q58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8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8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8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84" t="str">
        <f>IF(COUNTA(PatientCriteria[[#This Row],[院所ID]:[高血糖]])=0,"",IF(PatientCriteria[[#This Row],[高血壓]]=1,"3次","不適用"))</f>
        <v/>
      </c>
    </row>
    <row r="585" spans="1:21" x14ac:dyDescent="0.35">
      <c r="A585" s="22"/>
      <c r="C585" s="46"/>
      <c r="D585" s="46"/>
      <c r="Q58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8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8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8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85" t="str">
        <f>IF(COUNTA(PatientCriteria[[#This Row],[院所ID]:[高血糖]])=0,"",IF(PatientCriteria[[#This Row],[高血壓]]=1,"3次","不適用"))</f>
        <v/>
      </c>
    </row>
    <row r="586" spans="1:21" x14ac:dyDescent="0.35">
      <c r="A586" s="22"/>
      <c r="C586" s="46"/>
      <c r="D586" s="46"/>
      <c r="Q58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8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8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8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86" t="str">
        <f>IF(COUNTA(PatientCriteria[[#This Row],[院所ID]:[高血糖]])=0,"",IF(PatientCriteria[[#This Row],[高血壓]]=1,"3次","不適用"))</f>
        <v/>
      </c>
    </row>
    <row r="587" spans="1:21" x14ac:dyDescent="0.35">
      <c r="A587" s="22"/>
      <c r="C587" s="46"/>
      <c r="D587" s="46"/>
      <c r="Q58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8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8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8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87" t="str">
        <f>IF(COUNTA(PatientCriteria[[#This Row],[院所ID]:[高血糖]])=0,"",IF(PatientCriteria[[#This Row],[高血壓]]=1,"3次","不適用"))</f>
        <v/>
      </c>
    </row>
    <row r="588" spans="1:21" x14ac:dyDescent="0.35">
      <c r="A588" s="22"/>
      <c r="C588" s="46"/>
      <c r="D588" s="46"/>
      <c r="Q58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8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8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8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88" t="str">
        <f>IF(COUNTA(PatientCriteria[[#This Row],[院所ID]:[高血糖]])=0,"",IF(PatientCriteria[[#This Row],[高血壓]]=1,"3次","不適用"))</f>
        <v/>
      </c>
    </row>
    <row r="589" spans="1:21" x14ac:dyDescent="0.35">
      <c r="A589" s="22"/>
      <c r="C589" s="46"/>
      <c r="D589" s="46"/>
      <c r="Q58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8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8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8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89" t="str">
        <f>IF(COUNTA(PatientCriteria[[#This Row],[院所ID]:[高血糖]])=0,"",IF(PatientCriteria[[#This Row],[高血壓]]=1,"3次","不適用"))</f>
        <v/>
      </c>
    </row>
    <row r="590" spans="1:21" x14ac:dyDescent="0.35">
      <c r="A590" s="22"/>
      <c r="C590" s="46"/>
      <c r="D590" s="46"/>
      <c r="Q59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9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9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9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90" t="str">
        <f>IF(COUNTA(PatientCriteria[[#This Row],[院所ID]:[高血糖]])=0,"",IF(PatientCriteria[[#This Row],[高血壓]]=1,"3次","不適用"))</f>
        <v/>
      </c>
    </row>
    <row r="591" spans="1:21" x14ac:dyDescent="0.35">
      <c r="A591" s="22"/>
      <c r="C591" s="46"/>
      <c r="D591" s="46"/>
      <c r="Q59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9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9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9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91" t="str">
        <f>IF(COUNTA(PatientCriteria[[#This Row],[院所ID]:[高血糖]])=0,"",IF(PatientCriteria[[#This Row],[高血壓]]=1,"3次","不適用"))</f>
        <v/>
      </c>
    </row>
    <row r="592" spans="1:21" x14ac:dyDescent="0.35">
      <c r="A592" s="22"/>
      <c r="C592" s="46"/>
      <c r="D592" s="46"/>
      <c r="Q59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9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9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9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92" t="str">
        <f>IF(COUNTA(PatientCriteria[[#This Row],[院所ID]:[高血糖]])=0,"",IF(PatientCriteria[[#This Row],[高血壓]]=1,"3次","不適用"))</f>
        <v/>
      </c>
    </row>
    <row r="593" spans="1:21" x14ac:dyDescent="0.35">
      <c r="A593" s="22"/>
      <c r="C593" s="46"/>
      <c r="D593" s="46"/>
      <c r="Q59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9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9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9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93" t="str">
        <f>IF(COUNTA(PatientCriteria[[#This Row],[院所ID]:[高血糖]])=0,"",IF(PatientCriteria[[#This Row],[高血壓]]=1,"3次","不適用"))</f>
        <v/>
      </c>
    </row>
    <row r="594" spans="1:21" x14ac:dyDescent="0.35">
      <c r="A594" s="22"/>
      <c r="C594" s="46"/>
      <c r="D594" s="46"/>
      <c r="Q59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9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9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9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94" t="str">
        <f>IF(COUNTA(PatientCriteria[[#This Row],[院所ID]:[高血糖]])=0,"",IF(PatientCriteria[[#This Row],[高血壓]]=1,"3次","不適用"))</f>
        <v/>
      </c>
    </row>
    <row r="595" spans="1:21" x14ac:dyDescent="0.35">
      <c r="A595" s="22"/>
      <c r="C595" s="46"/>
      <c r="D595" s="46"/>
      <c r="Q59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9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9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9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95" t="str">
        <f>IF(COUNTA(PatientCriteria[[#This Row],[院所ID]:[高血糖]])=0,"",IF(PatientCriteria[[#This Row],[高血壓]]=1,"3次","不適用"))</f>
        <v/>
      </c>
    </row>
    <row r="596" spans="1:21" x14ac:dyDescent="0.35">
      <c r="A596" s="22"/>
      <c r="C596" s="46"/>
      <c r="D596" s="46"/>
      <c r="Q59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9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9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9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96" t="str">
        <f>IF(COUNTA(PatientCriteria[[#This Row],[院所ID]:[高血糖]])=0,"",IF(PatientCriteria[[#This Row],[高血壓]]=1,"3次","不適用"))</f>
        <v/>
      </c>
    </row>
    <row r="597" spans="1:21" x14ac:dyDescent="0.35">
      <c r="A597" s="22"/>
      <c r="C597" s="46"/>
      <c r="D597" s="46"/>
      <c r="Q59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9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9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9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97" t="str">
        <f>IF(COUNTA(PatientCriteria[[#This Row],[院所ID]:[高血糖]])=0,"",IF(PatientCriteria[[#This Row],[高血壓]]=1,"3次","不適用"))</f>
        <v/>
      </c>
    </row>
    <row r="598" spans="1:21" x14ac:dyDescent="0.35">
      <c r="A598" s="22"/>
      <c r="C598" s="46"/>
      <c r="D598" s="46"/>
      <c r="Q59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9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9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9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98" t="str">
        <f>IF(COUNTA(PatientCriteria[[#This Row],[院所ID]:[高血糖]])=0,"",IF(PatientCriteria[[#This Row],[高血壓]]=1,"3次","不適用"))</f>
        <v/>
      </c>
    </row>
    <row r="599" spans="1:21" x14ac:dyDescent="0.35">
      <c r="A599" s="22"/>
      <c r="C599" s="46"/>
      <c r="D599" s="46"/>
      <c r="Q59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59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59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59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599" t="str">
        <f>IF(COUNTA(PatientCriteria[[#This Row],[院所ID]:[高血糖]])=0,"",IF(PatientCriteria[[#This Row],[高血壓]]=1,"3次","不適用"))</f>
        <v/>
      </c>
    </row>
    <row r="600" spans="1:21" x14ac:dyDescent="0.35">
      <c r="A600" s="22"/>
      <c r="C600" s="46"/>
      <c r="D600" s="46"/>
      <c r="Q60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0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0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0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00" t="str">
        <f>IF(COUNTA(PatientCriteria[[#This Row],[院所ID]:[高血糖]])=0,"",IF(PatientCriteria[[#This Row],[高血壓]]=1,"3次","不適用"))</f>
        <v/>
      </c>
    </row>
    <row r="601" spans="1:21" x14ac:dyDescent="0.35">
      <c r="A601" s="22"/>
      <c r="C601" s="46"/>
      <c r="D601" s="46"/>
      <c r="Q60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0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0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0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01" t="str">
        <f>IF(COUNTA(PatientCriteria[[#This Row],[院所ID]:[高血糖]])=0,"",IF(PatientCriteria[[#This Row],[高血壓]]=1,"3次","不適用"))</f>
        <v/>
      </c>
    </row>
    <row r="602" spans="1:21" x14ac:dyDescent="0.35">
      <c r="A602" s="22"/>
      <c r="C602" s="46"/>
      <c r="D602" s="46"/>
      <c r="Q60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0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0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0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02" t="str">
        <f>IF(COUNTA(PatientCriteria[[#This Row],[院所ID]:[高血糖]])=0,"",IF(PatientCriteria[[#This Row],[高血壓]]=1,"3次","不適用"))</f>
        <v/>
      </c>
    </row>
    <row r="603" spans="1:21" x14ac:dyDescent="0.35">
      <c r="A603" s="22"/>
      <c r="C603" s="46"/>
      <c r="D603" s="46"/>
      <c r="Q60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0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0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0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03" t="str">
        <f>IF(COUNTA(PatientCriteria[[#This Row],[院所ID]:[高血糖]])=0,"",IF(PatientCriteria[[#This Row],[高血壓]]=1,"3次","不適用"))</f>
        <v/>
      </c>
    </row>
    <row r="604" spans="1:21" x14ac:dyDescent="0.35">
      <c r="A604" s="22"/>
      <c r="C604" s="46"/>
      <c r="D604" s="46"/>
      <c r="Q60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0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0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0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04" t="str">
        <f>IF(COUNTA(PatientCriteria[[#This Row],[院所ID]:[高血糖]])=0,"",IF(PatientCriteria[[#This Row],[高血壓]]=1,"3次","不適用"))</f>
        <v/>
      </c>
    </row>
    <row r="605" spans="1:21" x14ac:dyDescent="0.35">
      <c r="A605" s="22"/>
      <c r="C605" s="46"/>
      <c r="D605" s="46"/>
      <c r="Q60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0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0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0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05" t="str">
        <f>IF(COUNTA(PatientCriteria[[#This Row],[院所ID]:[高血糖]])=0,"",IF(PatientCriteria[[#This Row],[高血壓]]=1,"3次","不適用"))</f>
        <v/>
      </c>
    </row>
    <row r="606" spans="1:21" x14ac:dyDescent="0.35">
      <c r="A606" s="22"/>
      <c r="C606" s="46"/>
      <c r="D606" s="46"/>
      <c r="Q60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0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0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0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06" t="str">
        <f>IF(COUNTA(PatientCriteria[[#This Row],[院所ID]:[高血糖]])=0,"",IF(PatientCriteria[[#This Row],[高血壓]]=1,"3次","不適用"))</f>
        <v/>
      </c>
    </row>
    <row r="607" spans="1:21" x14ac:dyDescent="0.35">
      <c r="A607" s="22"/>
      <c r="C607" s="46"/>
      <c r="D607" s="46"/>
      <c r="Q60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0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0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0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07" t="str">
        <f>IF(COUNTA(PatientCriteria[[#This Row],[院所ID]:[高血糖]])=0,"",IF(PatientCriteria[[#This Row],[高血壓]]=1,"3次","不適用"))</f>
        <v/>
      </c>
    </row>
    <row r="608" spans="1:21" x14ac:dyDescent="0.35">
      <c r="A608" s="22"/>
      <c r="C608" s="46"/>
      <c r="D608" s="46"/>
      <c r="Q60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0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0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0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08" t="str">
        <f>IF(COUNTA(PatientCriteria[[#This Row],[院所ID]:[高血糖]])=0,"",IF(PatientCriteria[[#This Row],[高血壓]]=1,"3次","不適用"))</f>
        <v/>
      </c>
    </row>
    <row r="609" spans="1:21" x14ac:dyDescent="0.35">
      <c r="A609" s="22"/>
      <c r="C609" s="46"/>
      <c r="D609" s="46"/>
      <c r="Q60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0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0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0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09" t="str">
        <f>IF(COUNTA(PatientCriteria[[#This Row],[院所ID]:[高血糖]])=0,"",IF(PatientCriteria[[#This Row],[高血壓]]=1,"3次","不適用"))</f>
        <v/>
      </c>
    </row>
    <row r="610" spans="1:21" x14ac:dyDescent="0.35">
      <c r="A610" s="22"/>
      <c r="C610" s="46"/>
      <c r="D610" s="46"/>
      <c r="Q61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1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1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1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10" t="str">
        <f>IF(COUNTA(PatientCriteria[[#This Row],[院所ID]:[高血糖]])=0,"",IF(PatientCriteria[[#This Row],[高血壓]]=1,"3次","不適用"))</f>
        <v/>
      </c>
    </row>
    <row r="611" spans="1:21" x14ac:dyDescent="0.35">
      <c r="A611" s="22"/>
      <c r="C611" s="46"/>
      <c r="D611" s="46"/>
      <c r="Q61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1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1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1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11" t="str">
        <f>IF(COUNTA(PatientCriteria[[#This Row],[院所ID]:[高血糖]])=0,"",IF(PatientCriteria[[#This Row],[高血壓]]=1,"3次","不適用"))</f>
        <v/>
      </c>
    </row>
    <row r="612" spans="1:21" x14ac:dyDescent="0.35">
      <c r="A612" s="22"/>
      <c r="C612" s="46"/>
      <c r="D612" s="46"/>
      <c r="Q61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1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1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1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12" t="str">
        <f>IF(COUNTA(PatientCriteria[[#This Row],[院所ID]:[高血糖]])=0,"",IF(PatientCriteria[[#This Row],[高血壓]]=1,"3次","不適用"))</f>
        <v/>
      </c>
    </row>
    <row r="613" spans="1:21" x14ac:dyDescent="0.35">
      <c r="A613" s="22"/>
      <c r="C613" s="46"/>
      <c r="D613" s="46"/>
      <c r="Q61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1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1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1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13" t="str">
        <f>IF(COUNTA(PatientCriteria[[#This Row],[院所ID]:[高血糖]])=0,"",IF(PatientCriteria[[#This Row],[高血壓]]=1,"3次","不適用"))</f>
        <v/>
      </c>
    </row>
    <row r="614" spans="1:21" x14ac:dyDescent="0.35">
      <c r="A614" s="22"/>
      <c r="C614" s="46"/>
      <c r="D614" s="46"/>
      <c r="Q61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1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1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1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14" t="str">
        <f>IF(COUNTA(PatientCriteria[[#This Row],[院所ID]:[高血糖]])=0,"",IF(PatientCriteria[[#This Row],[高血壓]]=1,"3次","不適用"))</f>
        <v/>
      </c>
    </row>
    <row r="615" spans="1:21" x14ac:dyDescent="0.35">
      <c r="A615" s="22"/>
      <c r="C615" s="46"/>
      <c r="D615" s="46"/>
      <c r="Q61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1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1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1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15" t="str">
        <f>IF(COUNTA(PatientCriteria[[#This Row],[院所ID]:[高血糖]])=0,"",IF(PatientCriteria[[#This Row],[高血壓]]=1,"3次","不適用"))</f>
        <v/>
      </c>
    </row>
    <row r="616" spans="1:21" x14ac:dyDescent="0.35">
      <c r="A616" s="22"/>
      <c r="C616" s="46"/>
      <c r="D616" s="46"/>
      <c r="Q61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1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1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1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16" t="str">
        <f>IF(COUNTA(PatientCriteria[[#This Row],[院所ID]:[高血糖]])=0,"",IF(PatientCriteria[[#This Row],[高血壓]]=1,"3次","不適用"))</f>
        <v/>
      </c>
    </row>
    <row r="617" spans="1:21" x14ac:dyDescent="0.35">
      <c r="A617" s="22"/>
      <c r="C617" s="46"/>
      <c r="D617" s="46"/>
      <c r="Q61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1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1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1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17" t="str">
        <f>IF(COUNTA(PatientCriteria[[#This Row],[院所ID]:[高血糖]])=0,"",IF(PatientCriteria[[#This Row],[高血壓]]=1,"3次","不適用"))</f>
        <v/>
      </c>
    </row>
    <row r="618" spans="1:21" x14ac:dyDescent="0.35">
      <c r="A618" s="22"/>
      <c r="C618" s="46"/>
      <c r="D618" s="46"/>
      <c r="Q61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1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1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1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18" t="str">
        <f>IF(COUNTA(PatientCriteria[[#This Row],[院所ID]:[高血糖]])=0,"",IF(PatientCriteria[[#This Row],[高血壓]]=1,"3次","不適用"))</f>
        <v/>
      </c>
    </row>
    <row r="619" spans="1:21" x14ac:dyDescent="0.35">
      <c r="A619" s="22"/>
      <c r="C619" s="46"/>
      <c r="D619" s="46"/>
      <c r="Q61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1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1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1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19" t="str">
        <f>IF(COUNTA(PatientCriteria[[#This Row],[院所ID]:[高血糖]])=0,"",IF(PatientCriteria[[#This Row],[高血壓]]=1,"3次","不適用"))</f>
        <v/>
      </c>
    </row>
    <row r="620" spans="1:21" x14ac:dyDescent="0.35">
      <c r="A620" s="22"/>
      <c r="C620" s="46"/>
      <c r="D620" s="46"/>
      <c r="Q62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2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2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2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20" t="str">
        <f>IF(COUNTA(PatientCriteria[[#This Row],[院所ID]:[高血糖]])=0,"",IF(PatientCriteria[[#This Row],[高血壓]]=1,"3次","不適用"))</f>
        <v/>
      </c>
    </row>
    <row r="621" spans="1:21" x14ac:dyDescent="0.35">
      <c r="A621" s="22"/>
      <c r="C621" s="46"/>
      <c r="D621" s="46"/>
      <c r="Q62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2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2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2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21" t="str">
        <f>IF(COUNTA(PatientCriteria[[#This Row],[院所ID]:[高血糖]])=0,"",IF(PatientCriteria[[#This Row],[高血壓]]=1,"3次","不適用"))</f>
        <v/>
      </c>
    </row>
    <row r="622" spans="1:21" x14ac:dyDescent="0.35">
      <c r="A622" s="22"/>
      <c r="C622" s="46"/>
      <c r="D622" s="46"/>
      <c r="Q62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2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2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2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22" t="str">
        <f>IF(COUNTA(PatientCriteria[[#This Row],[院所ID]:[高血糖]])=0,"",IF(PatientCriteria[[#This Row],[高血壓]]=1,"3次","不適用"))</f>
        <v/>
      </c>
    </row>
    <row r="623" spans="1:21" x14ac:dyDescent="0.35">
      <c r="A623" s="22"/>
      <c r="C623" s="46"/>
      <c r="D623" s="46"/>
      <c r="Q62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2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2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2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23" t="str">
        <f>IF(COUNTA(PatientCriteria[[#This Row],[院所ID]:[高血糖]])=0,"",IF(PatientCriteria[[#This Row],[高血壓]]=1,"3次","不適用"))</f>
        <v/>
      </c>
    </row>
    <row r="624" spans="1:21" x14ac:dyDescent="0.35">
      <c r="A624" s="22"/>
      <c r="C624" s="46"/>
      <c r="D624" s="46"/>
      <c r="Q62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2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2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2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24" t="str">
        <f>IF(COUNTA(PatientCriteria[[#This Row],[院所ID]:[高血糖]])=0,"",IF(PatientCriteria[[#This Row],[高血壓]]=1,"3次","不適用"))</f>
        <v/>
      </c>
    </row>
    <row r="625" spans="1:21" x14ac:dyDescent="0.35">
      <c r="A625" s="22"/>
      <c r="C625" s="46"/>
      <c r="D625" s="46"/>
      <c r="Q62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2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2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2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25" t="str">
        <f>IF(COUNTA(PatientCriteria[[#This Row],[院所ID]:[高血糖]])=0,"",IF(PatientCriteria[[#This Row],[高血壓]]=1,"3次","不適用"))</f>
        <v/>
      </c>
    </row>
    <row r="626" spans="1:21" x14ac:dyDescent="0.35">
      <c r="A626" s="22"/>
      <c r="C626" s="46"/>
      <c r="D626" s="46"/>
      <c r="Q62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2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2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2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26" t="str">
        <f>IF(COUNTA(PatientCriteria[[#This Row],[院所ID]:[高血糖]])=0,"",IF(PatientCriteria[[#This Row],[高血壓]]=1,"3次","不適用"))</f>
        <v/>
      </c>
    </row>
    <row r="627" spans="1:21" x14ac:dyDescent="0.35">
      <c r="A627" s="22"/>
      <c r="C627" s="46"/>
      <c r="D627" s="46"/>
      <c r="Q62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2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2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2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27" t="str">
        <f>IF(COUNTA(PatientCriteria[[#This Row],[院所ID]:[高血糖]])=0,"",IF(PatientCriteria[[#This Row],[高血壓]]=1,"3次","不適用"))</f>
        <v/>
      </c>
    </row>
    <row r="628" spans="1:21" x14ac:dyDescent="0.35">
      <c r="A628" s="22"/>
      <c r="C628" s="46"/>
      <c r="D628" s="46"/>
      <c r="Q62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2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2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2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28" t="str">
        <f>IF(COUNTA(PatientCriteria[[#This Row],[院所ID]:[高血糖]])=0,"",IF(PatientCriteria[[#This Row],[高血壓]]=1,"3次","不適用"))</f>
        <v/>
      </c>
    </row>
    <row r="629" spans="1:21" x14ac:dyDescent="0.35">
      <c r="A629" s="22"/>
      <c r="C629" s="46"/>
      <c r="D629" s="46"/>
      <c r="Q62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2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2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2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29" t="str">
        <f>IF(COUNTA(PatientCriteria[[#This Row],[院所ID]:[高血糖]])=0,"",IF(PatientCriteria[[#This Row],[高血壓]]=1,"3次","不適用"))</f>
        <v/>
      </c>
    </row>
    <row r="630" spans="1:21" x14ac:dyDescent="0.35">
      <c r="A630" s="22"/>
      <c r="C630" s="46"/>
      <c r="D630" s="46"/>
      <c r="Q63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3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3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3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30" t="str">
        <f>IF(COUNTA(PatientCriteria[[#This Row],[院所ID]:[高血糖]])=0,"",IF(PatientCriteria[[#This Row],[高血壓]]=1,"3次","不適用"))</f>
        <v/>
      </c>
    </row>
    <row r="631" spans="1:21" x14ac:dyDescent="0.35">
      <c r="A631" s="22"/>
      <c r="C631" s="46"/>
      <c r="D631" s="46"/>
      <c r="Q63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3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3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3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31" t="str">
        <f>IF(COUNTA(PatientCriteria[[#This Row],[院所ID]:[高血糖]])=0,"",IF(PatientCriteria[[#This Row],[高血壓]]=1,"3次","不適用"))</f>
        <v/>
      </c>
    </row>
    <row r="632" spans="1:21" x14ac:dyDescent="0.35">
      <c r="A632" s="22"/>
      <c r="C632" s="46"/>
      <c r="D632" s="46"/>
      <c r="Q63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3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3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3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32" t="str">
        <f>IF(COUNTA(PatientCriteria[[#This Row],[院所ID]:[高血糖]])=0,"",IF(PatientCriteria[[#This Row],[高血壓]]=1,"3次","不適用"))</f>
        <v/>
      </c>
    </row>
    <row r="633" spans="1:21" x14ac:dyDescent="0.35">
      <c r="A633" s="22"/>
      <c r="C633" s="46"/>
      <c r="D633" s="46"/>
      <c r="Q63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3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3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3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33" t="str">
        <f>IF(COUNTA(PatientCriteria[[#This Row],[院所ID]:[高血糖]])=0,"",IF(PatientCriteria[[#This Row],[高血壓]]=1,"3次","不適用"))</f>
        <v/>
      </c>
    </row>
    <row r="634" spans="1:21" x14ac:dyDescent="0.35">
      <c r="A634" s="22"/>
      <c r="C634" s="46"/>
      <c r="D634" s="46"/>
      <c r="Q63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3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3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3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34" t="str">
        <f>IF(COUNTA(PatientCriteria[[#This Row],[院所ID]:[高血糖]])=0,"",IF(PatientCriteria[[#This Row],[高血壓]]=1,"3次","不適用"))</f>
        <v/>
      </c>
    </row>
    <row r="635" spans="1:21" x14ac:dyDescent="0.35">
      <c r="A635" s="22"/>
      <c r="C635" s="46"/>
      <c r="D635" s="46"/>
      <c r="Q63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3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3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3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35" t="str">
        <f>IF(COUNTA(PatientCriteria[[#This Row],[院所ID]:[高血糖]])=0,"",IF(PatientCriteria[[#This Row],[高血壓]]=1,"3次","不適用"))</f>
        <v/>
      </c>
    </row>
    <row r="636" spans="1:21" x14ac:dyDescent="0.35">
      <c r="A636" s="22"/>
      <c r="C636" s="46"/>
      <c r="D636" s="46"/>
      <c r="Q63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3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3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3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36" t="str">
        <f>IF(COUNTA(PatientCriteria[[#This Row],[院所ID]:[高血糖]])=0,"",IF(PatientCriteria[[#This Row],[高血壓]]=1,"3次","不適用"))</f>
        <v/>
      </c>
    </row>
    <row r="637" spans="1:21" x14ac:dyDescent="0.35">
      <c r="A637" s="22"/>
      <c r="C637" s="46"/>
      <c r="D637" s="46"/>
      <c r="Q63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3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3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3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37" t="str">
        <f>IF(COUNTA(PatientCriteria[[#This Row],[院所ID]:[高血糖]])=0,"",IF(PatientCriteria[[#This Row],[高血壓]]=1,"3次","不適用"))</f>
        <v/>
      </c>
    </row>
    <row r="638" spans="1:21" x14ac:dyDescent="0.35">
      <c r="A638" s="22"/>
      <c r="C638" s="46"/>
      <c r="D638" s="46"/>
      <c r="Q63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3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3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3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38" t="str">
        <f>IF(COUNTA(PatientCriteria[[#This Row],[院所ID]:[高血糖]])=0,"",IF(PatientCriteria[[#This Row],[高血壓]]=1,"3次","不適用"))</f>
        <v/>
      </c>
    </row>
    <row r="639" spans="1:21" x14ac:dyDescent="0.35">
      <c r="A639" s="22"/>
      <c r="C639" s="46"/>
      <c r="D639" s="46"/>
      <c r="Q63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3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3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3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39" t="str">
        <f>IF(COUNTA(PatientCriteria[[#This Row],[院所ID]:[高血糖]])=0,"",IF(PatientCriteria[[#This Row],[高血壓]]=1,"3次","不適用"))</f>
        <v/>
      </c>
    </row>
    <row r="640" spans="1:21" x14ac:dyDescent="0.35">
      <c r="A640" s="22"/>
      <c r="C640" s="46"/>
      <c r="D640" s="46"/>
      <c r="Q64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4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4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4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40" t="str">
        <f>IF(COUNTA(PatientCriteria[[#This Row],[院所ID]:[高血糖]])=0,"",IF(PatientCriteria[[#This Row],[高血壓]]=1,"3次","不適用"))</f>
        <v/>
      </c>
    </row>
    <row r="641" spans="1:21" x14ac:dyDescent="0.35">
      <c r="A641" s="22"/>
      <c r="C641" s="46"/>
      <c r="D641" s="46"/>
      <c r="Q64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4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4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4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41" t="str">
        <f>IF(COUNTA(PatientCriteria[[#This Row],[院所ID]:[高血糖]])=0,"",IF(PatientCriteria[[#This Row],[高血壓]]=1,"3次","不適用"))</f>
        <v/>
      </c>
    </row>
    <row r="642" spans="1:21" x14ac:dyDescent="0.35">
      <c r="A642" s="22"/>
      <c r="C642" s="46"/>
      <c r="D642" s="46"/>
      <c r="Q64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4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4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4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42" t="str">
        <f>IF(COUNTA(PatientCriteria[[#This Row],[院所ID]:[高血糖]])=0,"",IF(PatientCriteria[[#This Row],[高血壓]]=1,"3次","不適用"))</f>
        <v/>
      </c>
    </row>
    <row r="643" spans="1:21" x14ac:dyDescent="0.35">
      <c r="A643" s="22"/>
      <c r="C643" s="46"/>
      <c r="D643" s="46"/>
      <c r="Q64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4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4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4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43" t="str">
        <f>IF(COUNTA(PatientCriteria[[#This Row],[院所ID]:[高血糖]])=0,"",IF(PatientCriteria[[#This Row],[高血壓]]=1,"3次","不適用"))</f>
        <v/>
      </c>
    </row>
    <row r="644" spans="1:21" x14ac:dyDescent="0.35">
      <c r="A644" s="22"/>
      <c r="C644" s="46"/>
      <c r="D644" s="46"/>
      <c r="Q64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4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4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4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44" t="str">
        <f>IF(COUNTA(PatientCriteria[[#This Row],[院所ID]:[高血糖]])=0,"",IF(PatientCriteria[[#This Row],[高血壓]]=1,"3次","不適用"))</f>
        <v/>
      </c>
    </row>
    <row r="645" spans="1:21" x14ac:dyDescent="0.35">
      <c r="A645" s="22"/>
      <c r="C645" s="46"/>
      <c r="D645" s="46"/>
      <c r="Q64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4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4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4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45" t="str">
        <f>IF(COUNTA(PatientCriteria[[#This Row],[院所ID]:[高血糖]])=0,"",IF(PatientCriteria[[#This Row],[高血壓]]=1,"3次","不適用"))</f>
        <v/>
      </c>
    </row>
    <row r="646" spans="1:21" x14ac:dyDescent="0.35">
      <c r="A646" s="22"/>
      <c r="C646" s="46"/>
      <c r="D646" s="46"/>
      <c r="Q64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4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4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4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46" t="str">
        <f>IF(COUNTA(PatientCriteria[[#This Row],[院所ID]:[高血糖]])=0,"",IF(PatientCriteria[[#This Row],[高血壓]]=1,"3次","不適用"))</f>
        <v/>
      </c>
    </row>
    <row r="647" spans="1:21" x14ac:dyDescent="0.35">
      <c r="A647" s="22"/>
      <c r="C647" s="46"/>
      <c r="D647" s="46"/>
      <c r="Q64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4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4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4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47" t="str">
        <f>IF(COUNTA(PatientCriteria[[#This Row],[院所ID]:[高血糖]])=0,"",IF(PatientCriteria[[#This Row],[高血壓]]=1,"3次","不適用"))</f>
        <v/>
      </c>
    </row>
    <row r="648" spans="1:21" x14ac:dyDescent="0.35">
      <c r="A648" s="22"/>
      <c r="C648" s="46"/>
      <c r="D648" s="46"/>
      <c r="Q64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4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4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4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48" t="str">
        <f>IF(COUNTA(PatientCriteria[[#This Row],[院所ID]:[高血糖]])=0,"",IF(PatientCriteria[[#This Row],[高血壓]]=1,"3次","不適用"))</f>
        <v/>
      </c>
    </row>
    <row r="649" spans="1:21" x14ac:dyDescent="0.35">
      <c r="A649" s="22"/>
      <c r="C649" s="46"/>
      <c r="D649" s="46"/>
      <c r="Q64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4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4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4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49" t="str">
        <f>IF(COUNTA(PatientCriteria[[#This Row],[院所ID]:[高血糖]])=0,"",IF(PatientCriteria[[#This Row],[高血壓]]=1,"3次","不適用"))</f>
        <v/>
      </c>
    </row>
    <row r="650" spans="1:21" x14ac:dyDescent="0.35">
      <c r="A650" s="22"/>
      <c r="C650" s="46"/>
      <c r="D650" s="46"/>
      <c r="Q65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5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5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5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50" t="str">
        <f>IF(COUNTA(PatientCriteria[[#This Row],[院所ID]:[高血糖]])=0,"",IF(PatientCriteria[[#This Row],[高血壓]]=1,"3次","不適用"))</f>
        <v/>
      </c>
    </row>
    <row r="651" spans="1:21" x14ac:dyDescent="0.35">
      <c r="A651" s="22"/>
      <c r="C651" s="46"/>
      <c r="D651" s="46"/>
      <c r="Q65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5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5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5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51" t="str">
        <f>IF(COUNTA(PatientCriteria[[#This Row],[院所ID]:[高血糖]])=0,"",IF(PatientCriteria[[#This Row],[高血壓]]=1,"3次","不適用"))</f>
        <v/>
      </c>
    </row>
    <row r="652" spans="1:21" x14ac:dyDescent="0.35">
      <c r="A652" s="22"/>
      <c r="C652" s="46"/>
      <c r="D652" s="46"/>
      <c r="Q65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5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5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5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52" t="str">
        <f>IF(COUNTA(PatientCriteria[[#This Row],[院所ID]:[高血糖]])=0,"",IF(PatientCriteria[[#This Row],[高血壓]]=1,"3次","不適用"))</f>
        <v/>
      </c>
    </row>
    <row r="653" spans="1:21" x14ac:dyDescent="0.35">
      <c r="A653" s="22"/>
      <c r="C653" s="46"/>
      <c r="D653" s="46"/>
      <c r="Q65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5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5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5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53" t="str">
        <f>IF(COUNTA(PatientCriteria[[#This Row],[院所ID]:[高血糖]])=0,"",IF(PatientCriteria[[#This Row],[高血壓]]=1,"3次","不適用"))</f>
        <v/>
      </c>
    </row>
    <row r="654" spans="1:21" x14ac:dyDescent="0.35">
      <c r="A654" s="22"/>
      <c r="C654" s="46"/>
      <c r="D654" s="46"/>
      <c r="Q65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5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5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5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54" t="str">
        <f>IF(COUNTA(PatientCriteria[[#This Row],[院所ID]:[高血糖]])=0,"",IF(PatientCriteria[[#This Row],[高血壓]]=1,"3次","不適用"))</f>
        <v/>
      </c>
    </row>
    <row r="655" spans="1:21" x14ac:dyDescent="0.35">
      <c r="A655" s="22"/>
      <c r="C655" s="46"/>
      <c r="D655" s="46"/>
      <c r="Q65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5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5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5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55" t="str">
        <f>IF(COUNTA(PatientCriteria[[#This Row],[院所ID]:[高血糖]])=0,"",IF(PatientCriteria[[#This Row],[高血壓]]=1,"3次","不適用"))</f>
        <v/>
      </c>
    </row>
    <row r="656" spans="1:21" x14ac:dyDescent="0.35">
      <c r="A656" s="22"/>
      <c r="C656" s="46"/>
      <c r="D656" s="46"/>
      <c r="Q65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5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5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5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56" t="str">
        <f>IF(COUNTA(PatientCriteria[[#This Row],[院所ID]:[高血糖]])=0,"",IF(PatientCriteria[[#This Row],[高血壓]]=1,"3次","不適用"))</f>
        <v/>
      </c>
    </row>
    <row r="657" spans="1:21" x14ac:dyDescent="0.35">
      <c r="A657" s="22"/>
      <c r="C657" s="46"/>
      <c r="D657" s="46"/>
      <c r="Q65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5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5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5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57" t="str">
        <f>IF(COUNTA(PatientCriteria[[#This Row],[院所ID]:[高血糖]])=0,"",IF(PatientCriteria[[#This Row],[高血壓]]=1,"3次","不適用"))</f>
        <v/>
      </c>
    </row>
    <row r="658" spans="1:21" x14ac:dyDescent="0.35">
      <c r="A658" s="22"/>
      <c r="C658" s="46"/>
      <c r="D658" s="46"/>
      <c r="Q65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5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5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5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58" t="str">
        <f>IF(COUNTA(PatientCriteria[[#This Row],[院所ID]:[高血糖]])=0,"",IF(PatientCriteria[[#This Row],[高血壓]]=1,"3次","不適用"))</f>
        <v/>
      </c>
    </row>
    <row r="659" spans="1:21" x14ac:dyDescent="0.35">
      <c r="A659" s="22"/>
      <c r="C659" s="46"/>
      <c r="D659" s="46"/>
      <c r="Q65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5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5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5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59" t="str">
        <f>IF(COUNTA(PatientCriteria[[#This Row],[院所ID]:[高血糖]])=0,"",IF(PatientCriteria[[#This Row],[高血壓]]=1,"3次","不適用"))</f>
        <v/>
      </c>
    </row>
    <row r="660" spans="1:21" x14ac:dyDescent="0.35">
      <c r="A660" s="22"/>
      <c r="C660" s="46"/>
      <c r="D660" s="46"/>
      <c r="Q66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6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6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6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60" t="str">
        <f>IF(COUNTA(PatientCriteria[[#This Row],[院所ID]:[高血糖]])=0,"",IF(PatientCriteria[[#This Row],[高血壓]]=1,"3次","不適用"))</f>
        <v/>
      </c>
    </row>
    <row r="661" spans="1:21" x14ac:dyDescent="0.35">
      <c r="A661" s="22"/>
      <c r="C661" s="46"/>
      <c r="D661" s="46"/>
      <c r="Q66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6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6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6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61" t="str">
        <f>IF(COUNTA(PatientCriteria[[#This Row],[院所ID]:[高血糖]])=0,"",IF(PatientCriteria[[#This Row],[高血壓]]=1,"3次","不適用"))</f>
        <v/>
      </c>
    </row>
    <row r="662" spans="1:21" x14ac:dyDescent="0.35">
      <c r="A662" s="22"/>
      <c r="C662" s="46"/>
      <c r="D662" s="46"/>
      <c r="Q66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6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6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6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62" t="str">
        <f>IF(COUNTA(PatientCriteria[[#This Row],[院所ID]:[高血糖]])=0,"",IF(PatientCriteria[[#This Row],[高血壓]]=1,"3次","不適用"))</f>
        <v/>
      </c>
    </row>
    <row r="663" spans="1:21" x14ac:dyDescent="0.35">
      <c r="A663" s="22"/>
      <c r="C663" s="46"/>
      <c r="D663" s="46"/>
      <c r="Q66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6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6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6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63" t="str">
        <f>IF(COUNTA(PatientCriteria[[#This Row],[院所ID]:[高血糖]])=0,"",IF(PatientCriteria[[#This Row],[高血壓]]=1,"3次","不適用"))</f>
        <v/>
      </c>
    </row>
    <row r="664" spans="1:21" x14ac:dyDescent="0.35">
      <c r="A664" s="22"/>
      <c r="C664" s="46"/>
      <c r="D664" s="46"/>
      <c r="Q66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6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6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6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64" t="str">
        <f>IF(COUNTA(PatientCriteria[[#This Row],[院所ID]:[高血糖]])=0,"",IF(PatientCriteria[[#This Row],[高血壓]]=1,"3次","不適用"))</f>
        <v/>
      </c>
    </row>
    <row r="665" spans="1:21" x14ac:dyDescent="0.35">
      <c r="A665" s="22"/>
      <c r="C665" s="46"/>
      <c r="D665" s="46"/>
      <c r="Q66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6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6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6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65" t="str">
        <f>IF(COUNTA(PatientCriteria[[#This Row],[院所ID]:[高血糖]])=0,"",IF(PatientCriteria[[#This Row],[高血壓]]=1,"3次","不適用"))</f>
        <v/>
      </c>
    </row>
    <row r="666" spans="1:21" x14ac:dyDescent="0.35">
      <c r="A666" s="22"/>
      <c r="C666" s="46"/>
      <c r="D666" s="46"/>
      <c r="Q66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6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6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6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66" t="str">
        <f>IF(COUNTA(PatientCriteria[[#This Row],[院所ID]:[高血糖]])=0,"",IF(PatientCriteria[[#This Row],[高血壓]]=1,"3次","不適用"))</f>
        <v/>
      </c>
    </row>
    <row r="667" spans="1:21" x14ac:dyDescent="0.35">
      <c r="A667" s="22"/>
      <c r="C667" s="46"/>
      <c r="D667" s="46"/>
      <c r="Q66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6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6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6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67" t="str">
        <f>IF(COUNTA(PatientCriteria[[#This Row],[院所ID]:[高血糖]])=0,"",IF(PatientCriteria[[#This Row],[高血壓]]=1,"3次","不適用"))</f>
        <v/>
      </c>
    </row>
    <row r="668" spans="1:21" x14ac:dyDescent="0.35">
      <c r="A668" s="22"/>
      <c r="C668" s="46"/>
      <c r="D668" s="46"/>
      <c r="Q66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6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6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6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68" t="str">
        <f>IF(COUNTA(PatientCriteria[[#This Row],[院所ID]:[高血糖]])=0,"",IF(PatientCriteria[[#This Row],[高血壓]]=1,"3次","不適用"))</f>
        <v/>
      </c>
    </row>
    <row r="669" spans="1:21" x14ac:dyDescent="0.35">
      <c r="A669" s="22"/>
      <c r="C669" s="46"/>
      <c r="D669" s="46"/>
      <c r="Q66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6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6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6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69" t="str">
        <f>IF(COUNTA(PatientCriteria[[#This Row],[院所ID]:[高血糖]])=0,"",IF(PatientCriteria[[#This Row],[高血壓]]=1,"3次","不適用"))</f>
        <v/>
      </c>
    </row>
    <row r="670" spans="1:21" x14ac:dyDescent="0.35">
      <c r="A670" s="22"/>
      <c r="C670" s="46"/>
      <c r="D670" s="46"/>
      <c r="Q67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7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7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7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70" t="str">
        <f>IF(COUNTA(PatientCriteria[[#This Row],[院所ID]:[高血糖]])=0,"",IF(PatientCriteria[[#This Row],[高血壓]]=1,"3次","不適用"))</f>
        <v/>
      </c>
    </row>
    <row r="671" spans="1:21" x14ac:dyDescent="0.35">
      <c r="A671" s="22"/>
      <c r="C671" s="46"/>
      <c r="D671" s="46"/>
      <c r="Q67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7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7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7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71" t="str">
        <f>IF(COUNTA(PatientCriteria[[#This Row],[院所ID]:[高血糖]])=0,"",IF(PatientCriteria[[#This Row],[高血壓]]=1,"3次","不適用"))</f>
        <v/>
      </c>
    </row>
    <row r="672" spans="1:21" x14ac:dyDescent="0.35">
      <c r="A672" s="22"/>
      <c r="C672" s="46"/>
      <c r="D672" s="46"/>
      <c r="Q67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7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7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7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72" t="str">
        <f>IF(COUNTA(PatientCriteria[[#This Row],[院所ID]:[高血糖]])=0,"",IF(PatientCriteria[[#This Row],[高血壓]]=1,"3次","不適用"))</f>
        <v/>
      </c>
    </row>
    <row r="673" spans="1:21" x14ac:dyDescent="0.35">
      <c r="A673" s="22"/>
      <c r="C673" s="46"/>
      <c r="D673" s="46"/>
      <c r="Q67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7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7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7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73" t="str">
        <f>IF(COUNTA(PatientCriteria[[#This Row],[院所ID]:[高血糖]])=0,"",IF(PatientCriteria[[#This Row],[高血壓]]=1,"3次","不適用"))</f>
        <v/>
      </c>
    </row>
    <row r="674" spans="1:21" x14ac:dyDescent="0.35">
      <c r="A674" s="22"/>
      <c r="C674" s="46"/>
      <c r="D674" s="46"/>
      <c r="Q67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7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7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7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74" t="str">
        <f>IF(COUNTA(PatientCriteria[[#This Row],[院所ID]:[高血糖]])=0,"",IF(PatientCriteria[[#This Row],[高血壓]]=1,"3次","不適用"))</f>
        <v/>
      </c>
    </row>
    <row r="675" spans="1:21" x14ac:dyDescent="0.35">
      <c r="A675" s="22"/>
      <c r="C675" s="46"/>
      <c r="D675" s="46"/>
      <c r="Q67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7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7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7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75" t="str">
        <f>IF(COUNTA(PatientCriteria[[#This Row],[院所ID]:[高血糖]])=0,"",IF(PatientCriteria[[#This Row],[高血壓]]=1,"3次","不適用"))</f>
        <v/>
      </c>
    </row>
    <row r="676" spans="1:21" x14ac:dyDescent="0.35">
      <c r="A676" s="22"/>
      <c r="C676" s="46"/>
      <c r="D676" s="46"/>
      <c r="Q67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7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7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7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76" t="str">
        <f>IF(COUNTA(PatientCriteria[[#This Row],[院所ID]:[高血糖]])=0,"",IF(PatientCriteria[[#This Row],[高血壓]]=1,"3次","不適用"))</f>
        <v/>
      </c>
    </row>
    <row r="677" spans="1:21" x14ac:dyDescent="0.35">
      <c r="A677" s="22"/>
      <c r="C677" s="46"/>
      <c r="D677" s="46"/>
      <c r="Q67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7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7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7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77" t="str">
        <f>IF(COUNTA(PatientCriteria[[#This Row],[院所ID]:[高血糖]])=0,"",IF(PatientCriteria[[#This Row],[高血壓]]=1,"3次","不適用"))</f>
        <v/>
      </c>
    </row>
    <row r="678" spans="1:21" x14ac:dyDescent="0.35">
      <c r="A678" s="22"/>
      <c r="C678" s="46"/>
      <c r="D678" s="46"/>
      <c r="Q67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7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7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7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78" t="str">
        <f>IF(COUNTA(PatientCriteria[[#This Row],[院所ID]:[高血糖]])=0,"",IF(PatientCriteria[[#This Row],[高血壓]]=1,"3次","不適用"))</f>
        <v/>
      </c>
    </row>
    <row r="679" spans="1:21" x14ac:dyDescent="0.35">
      <c r="A679" s="22"/>
      <c r="C679" s="46"/>
      <c r="D679" s="46"/>
      <c r="Q67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7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7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7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79" t="str">
        <f>IF(COUNTA(PatientCriteria[[#This Row],[院所ID]:[高血糖]])=0,"",IF(PatientCriteria[[#This Row],[高血壓]]=1,"3次","不適用"))</f>
        <v/>
      </c>
    </row>
    <row r="680" spans="1:21" x14ac:dyDescent="0.35">
      <c r="A680" s="22"/>
      <c r="C680" s="46"/>
      <c r="D680" s="46"/>
      <c r="Q68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8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8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8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80" t="str">
        <f>IF(COUNTA(PatientCriteria[[#This Row],[院所ID]:[高血糖]])=0,"",IF(PatientCriteria[[#This Row],[高血壓]]=1,"3次","不適用"))</f>
        <v/>
      </c>
    </row>
    <row r="681" spans="1:21" x14ac:dyDescent="0.35">
      <c r="A681" s="22"/>
      <c r="C681" s="46"/>
      <c r="D681" s="46"/>
      <c r="Q68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8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8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8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81" t="str">
        <f>IF(COUNTA(PatientCriteria[[#This Row],[院所ID]:[高血糖]])=0,"",IF(PatientCriteria[[#This Row],[高血壓]]=1,"3次","不適用"))</f>
        <v/>
      </c>
    </row>
    <row r="682" spans="1:21" x14ac:dyDescent="0.35">
      <c r="A682" s="22"/>
      <c r="C682" s="46"/>
      <c r="D682" s="46"/>
      <c r="Q68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8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8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8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82" t="str">
        <f>IF(COUNTA(PatientCriteria[[#This Row],[院所ID]:[高血糖]])=0,"",IF(PatientCriteria[[#This Row],[高血壓]]=1,"3次","不適用"))</f>
        <v/>
      </c>
    </row>
    <row r="683" spans="1:21" x14ac:dyDescent="0.35">
      <c r="A683" s="22"/>
      <c r="C683" s="46"/>
      <c r="D683" s="46"/>
      <c r="Q68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8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8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8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83" t="str">
        <f>IF(COUNTA(PatientCriteria[[#This Row],[院所ID]:[高血糖]])=0,"",IF(PatientCriteria[[#This Row],[高血壓]]=1,"3次","不適用"))</f>
        <v/>
      </c>
    </row>
    <row r="684" spans="1:21" x14ac:dyDescent="0.35">
      <c r="A684" s="22"/>
      <c r="C684" s="46"/>
      <c r="D684" s="46"/>
      <c r="Q68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8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8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8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84" t="str">
        <f>IF(COUNTA(PatientCriteria[[#This Row],[院所ID]:[高血糖]])=0,"",IF(PatientCriteria[[#This Row],[高血壓]]=1,"3次","不適用"))</f>
        <v/>
      </c>
    </row>
    <row r="685" spans="1:21" x14ac:dyDescent="0.35">
      <c r="A685" s="22"/>
      <c r="C685" s="46"/>
      <c r="D685" s="46"/>
      <c r="Q68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8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8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8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85" t="str">
        <f>IF(COUNTA(PatientCriteria[[#This Row],[院所ID]:[高血糖]])=0,"",IF(PatientCriteria[[#This Row],[高血壓]]=1,"3次","不適用"))</f>
        <v/>
      </c>
    </row>
    <row r="686" spans="1:21" x14ac:dyDescent="0.35">
      <c r="A686" s="22"/>
      <c r="C686" s="46"/>
      <c r="D686" s="46"/>
      <c r="Q68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8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8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8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86" t="str">
        <f>IF(COUNTA(PatientCriteria[[#This Row],[院所ID]:[高血糖]])=0,"",IF(PatientCriteria[[#This Row],[高血壓]]=1,"3次","不適用"))</f>
        <v/>
      </c>
    </row>
    <row r="687" spans="1:21" x14ac:dyDescent="0.35">
      <c r="A687" s="22"/>
      <c r="C687" s="46"/>
      <c r="D687" s="46"/>
      <c r="Q68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8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8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8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87" t="str">
        <f>IF(COUNTA(PatientCriteria[[#This Row],[院所ID]:[高血糖]])=0,"",IF(PatientCriteria[[#This Row],[高血壓]]=1,"3次","不適用"))</f>
        <v/>
      </c>
    </row>
    <row r="688" spans="1:21" x14ac:dyDescent="0.35">
      <c r="A688" s="22"/>
      <c r="C688" s="46"/>
      <c r="D688" s="46"/>
      <c r="Q68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8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8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8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88" t="str">
        <f>IF(COUNTA(PatientCriteria[[#This Row],[院所ID]:[高血糖]])=0,"",IF(PatientCriteria[[#This Row],[高血壓]]=1,"3次","不適用"))</f>
        <v/>
      </c>
    </row>
    <row r="689" spans="1:21" x14ac:dyDescent="0.35">
      <c r="A689" s="22"/>
      <c r="C689" s="46"/>
      <c r="D689" s="46"/>
      <c r="Q68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8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8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8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89" t="str">
        <f>IF(COUNTA(PatientCriteria[[#This Row],[院所ID]:[高血糖]])=0,"",IF(PatientCriteria[[#This Row],[高血壓]]=1,"3次","不適用"))</f>
        <v/>
      </c>
    </row>
    <row r="690" spans="1:21" x14ac:dyDescent="0.35">
      <c r="A690" s="22"/>
      <c r="C690" s="46"/>
      <c r="D690" s="46"/>
      <c r="Q69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9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9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9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90" t="str">
        <f>IF(COUNTA(PatientCriteria[[#This Row],[院所ID]:[高血糖]])=0,"",IF(PatientCriteria[[#This Row],[高血壓]]=1,"3次","不適用"))</f>
        <v/>
      </c>
    </row>
    <row r="691" spans="1:21" x14ac:dyDescent="0.35">
      <c r="A691" s="22"/>
      <c r="C691" s="46"/>
      <c r="D691" s="46"/>
      <c r="Q69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9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9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9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91" t="str">
        <f>IF(COUNTA(PatientCriteria[[#This Row],[院所ID]:[高血糖]])=0,"",IF(PatientCriteria[[#This Row],[高血壓]]=1,"3次","不適用"))</f>
        <v/>
      </c>
    </row>
    <row r="692" spans="1:21" x14ac:dyDescent="0.35">
      <c r="A692" s="22"/>
      <c r="C692" s="46"/>
      <c r="D692" s="46"/>
      <c r="Q69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9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9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9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92" t="str">
        <f>IF(COUNTA(PatientCriteria[[#This Row],[院所ID]:[高血糖]])=0,"",IF(PatientCriteria[[#This Row],[高血壓]]=1,"3次","不適用"))</f>
        <v/>
      </c>
    </row>
    <row r="693" spans="1:21" x14ac:dyDescent="0.35">
      <c r="A693" s="22"/>
      <c r="C693" s="46"/>
      <c r="D693" s="46"/>
      <c r="Q69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9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9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9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93" t="str">
        <f>IF(COUNTA(PatientCriteria[[#This Row],[院所ID]:[高血糖]])=0,"",IF(PatientCriteria[[#This Row],[高血壓]]=1,"3次","不適用"))</f>
        <v/>
      </c>
    </row>
    <row r="694" spans="1:21" x14ac:dyDescent="0.35">
      <c r="A694" s="22"/>
      <c r="C694" s="46"/>
      <c r="D694" s="46"/>
      <c r="Q69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9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9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9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94" t="str">
        <f>IF(COUNTA(PatientCriteria[[#This Row],[院所ID]:[高血糖]])=0,"",IF(PatientCriteria[[#This Row],[高血壓]]=1,"3次","不適用"))</f>
        <v/>
      </c>
    </row>
    <row r="695" spans="1:21" x14ac:dyDescent="0.35">
      <c r="A695" s="22"/>
      <c r="C695" s="46"/>
      <c r="D695" s="46"/>
      <c r="Q69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9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9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9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95" t="str">
        <f>IF(COUNTA(PatientCriteria[[#This Row],[院所ID]:[高血糖]])=0,"",IF(PatientCriteria[[#This Row],[高血壓]]=1,"3次","不適用"))</f>
        <v/>
      </c>
    </row>
    <row r="696" spans="1:21" x14ac:dyDescent="0.35">
      <c r="A696" s="22"/>
      <c r="C696" s="46"/>
      <c r="D696" s="46"/>
      <c r="Q69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9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9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9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96" t="str">
        <f>IF(COUNTA(PatientCriteria[[#This Row],[院所ID]:[高血糖]])=0,"",IF(PatientCriteria[[#This Row],[高血壓]]=1,"3次","不適用"))</f>
        <v/>
      </c>
    </row>
    <row r="697" spans="1:21" x14ac:dyDescent="0.35">
      <c r="A697" s="22"/>
      <c r="C697" s="46"/>
      <c r="D697" s="46"/>
      <c r="Q69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9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9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9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97" t="str">
        <f>IF(COUNTA(PatientCriteria[[#This Row],[院所ID]:[高血糖]])=0,"",IF(PatientCriteria[[#This Row],[高血壓]]=1,"3次","不適用"))</f>
        <v/>
      </c>
    </row>
    <row r="698" spans="1:21" x14ac:dyDescent="0.35">
      <c r="A698" s="22"/>
      <c r="C698" s="46"/>
      <c r="D698" s="46"/>
      <c r="Q69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9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9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9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98" t="str">
        <f>IF(COUNTA(PatientCriteria[[#This Row],[院所ID]:[高血糖]])=0,"",IF(PatientCriteria[[#This Row],[高血壓]]=1,"3次","不適用"))</f>
        <v/>
      </c>
    </row>
    <row r="699" spans="1:21" x14ac:dyDescent="0.35">
      <c r="A699" s="22"/>
      <c r="C699" s="46"/>
      <c r="D699" s="46"/>
      <c r="Q69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69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69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69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699" t="str">
        <f>IF(COUNTA(PatientCriteria[[#This Row],[院所ID]:[高血糖]])=0,"",IF(PatientCriteria[[#This Row],[高血壓]]=1,"3次","不適用"))</f>
        <v/>
      </c>
    </row>
    <row r="700" spans="1:21" x14ac:dyDescent="0.35">
      <c r="A700" s="22"/>
      <c r="C700" s="46"/>
      <c r="D700" s="46"/>
      <c r="Q70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0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0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0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00" t="str">
        <f>IF(COUNTA(PatientCriteria[[#This Row],[院所ID]:[高血糖]])=0,"",IF(PatientCriteria[[#This Row],[高血壓]]=1,"3次","不適用"))</f>
        <v/>
      </c>
    </row>
    <row r="701" spans="1:21" x14ac:dyDescent="0.35">
      <c r="A701" s="22"/>
      <c r="C701" s="46"/>
      <c r="D701" s="46"/>
      <c r="Q70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0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0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0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01" t="str">
        <f>IF(COUNTA(PatientCriteria[[#This Row],[院所ID]:[高血糖]])=0,"",IF(PatientCriteria[[#This Row],[高血壓]]=1,"3次","不適用"))</f>
        <v/>
      </c>
    </row>
    <row r="702" spans="1:21" x14ac:dyDescent="0.35">
      <c r="A702" s="22"/>
      <c r="C702" s="46"/>
      <c r="D702" s="46"/>
      <c r="Q70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0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0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0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02" t="str">
        <f>IF(COUNTA(PatientCriteria[[#This Row],[院所ID]:[高血糖]])=0,"",IF(PatientCriteria[[#This Row],[高血壓]]=1,"3次","不適用"))</f>
        <v/>
      </c>
    </row>
    <row r="703" spans="1:21" x14ac:dyDescent="0.35">
      <c r="A703" s="22"/>
      <c r="C703" s="46"/>
      <c r="D703" s="46"/>
      <c r="Q70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0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0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0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03" t="str">
        <f>IF(COUNTA(PatientCriteria[[#This Row],[院所ID]:[高血糖]])=0,"",IF(PatientCriteria[[#This Row],[高血壓]]=1,"3次","不適用"))</f>
        <v/>
      </c>
    </row>
    <row r="704" spans="1:21" x14ac:dyDescent="0.35">
      <c r="A704" s="22"/>
      <c r="C704" s="46"/>
      <c r="D704" s="46"/>
      <c r="Q70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0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0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0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04" t="str">
        <f>IF(COUNTA(PatientCriteria[[#This Row],[院所ID]:[高血糖]])=0,"",IF(PatientCriteria[[#This Row],[高血壓]]=1,"3次","不適用"))</f>
        <v/>
      </c>
    </row>
    <row r="705" spans="1:21" x14ac:dyDescent="0.35">
      <c r="A705" s="22"/>
      <c r="C705" s="46"/>
      <c r="D705" s="46"/>
      <c r="Q70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0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0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0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05" t="str">
        <f>IF(COUNTA(PatientCriteria[[#This Row],[院所ID]:[高血糖]])=0,"",IF(PatientCriteria[[#This Row],[高血壓]]=1,"3次","不適用"))</f>
        <v/>
      </c>
    </row>
    <row r="706" spans="1:21" x14ac:dyDescent="0.35">
      <c r="A706" s="22"/>
      <c r="C706" s="46"/>
      <c r="D706" s="46"/>
      <c r="Q70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0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0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0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06" t="str">
        <f>IF(COUNTA(PatientCriteria[[#This Row],[院所ID]:[高血糖]])=0,"",IF(PatientCriteria[[#This Row],[高血壓]]=1,"3次","不適用"))</f>
        <v/>
      </c>
    </row>
    <row r="707" spans="1:21" x14ac:dyDescent="0.35">
      <c r="A707" s="22"/>
      <c r="C707" s="46"/>
      <c r="D707" s="46"/>
      <c r="Q70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0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0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0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07" t="str">
        <f>IF(COUNTA(PatientCriteria[[#This Row],[院所ID]:[高血糖]])=0,"",IF(PatientCriteria[[#This Row],[高血壓]]=1,"3次","不適用"))</f>
        <v/>
      </c>
    </row>
    <row r="708" spans="1:21" x14ac:dyDescent="0.35">
      <c r="A708" s="22"/>
      <c r="C708" s="46"/>
      <c r="D708" s="46"/>
      <c r="Q70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0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0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0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08" t="str">
        <f>IF(COUNTA(PatientCriteria[[#This Row],[院所ID]:[高血糖]])=0,"",IF(PatientCriteria[[#This Row],[高血壓]]=1,"3次","不適用"))</f>
        <v/>
      </c>
    </row>
    <row r="709" spans="1:21" x14ac:dyDescent="0.35">
      <c r="A709" s="22"/>
      <c r="C709" s="46"/>
      <c r="D709" s="46"/>
      <c r="Q70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0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0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0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09" t="str">
        <f>IF(COUNTA(PatientCriteria[[#This Row],[院所ID]:[高血糖]])=0,"",IF(PatientCriteria[[#This Row],[高血壓]]=1,"3次","不適用"))</f>
        <v/>
      </c>
    </row>
    <row r="710" spans="1:21" x14ac:dyDescent="0.35">
      <c r="A710" s="22"/>
      <c r="C710" s="46"/>
      <c r="D710" s="46"/>
      <c r="Q71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1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1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1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10" t="str">
        <f>IF(COUNTA(PatientCriteria[[#This Row],[院所ID]:[高血糖]])=0,"",IF(PatientCriteria[[#This Row],[高血壓]]=1,"3次","不適用"))</f>
        <v/>
      </c>
    </row>
    <row r="711" spans="1:21" x14ac:dyDescent="0.35">
      <c r="A711" s="22"/>
      <c r="C711" s="46"/>
      <c r="D711" s="46"/>
      <c r="Q71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1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1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1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11" t="str">
        <f>IF(COUNTA(PatientCriteria[[#This Row],[院所ID]:[高血糖]])=0,"",IF(PatientCriteria[[#This Row],[高血壓]]=1,"3次","不適用"))</f>
        <v/>
      </c>
    </row>
    <row r="712" spans="1:21" x14ac:dyDescent="0.35">
      <c r="A712" s="22"/>
      <c r="C712" s="46"/>
      <c r="D712" s="46"/>
      <c r="Q71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1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1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1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12" t="str">
        <f>IF(COUNTA(PatientCriteria[[#This Row],[院所ID]:[高血糖]])=0,"",IF(PatientCriteria[[#This Row],[高血壓]]=1,"3次","不適用"))</f>
        <v/>
      </c>
    </row>
    <row r="713" spans="1:21" x14ac:dyDescent="0.35">
      <c r="A713" s="22"/>
      <c r="C713" s="46"/>
      <c r="D713" s="46"/>
      <c r="Q71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1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1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1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13" t="str">
        <f>IF(COUNTA(PatientCriteria[[#This Row],[院所ID]:[高血糖]])=0,"",IF(PatientCriteria[[#This Row],[高血壓]]=1,"3次","不適用"))</f>
        <v/>
      </c>
    </row>
    <row r="714" spans="1:21" x14ac:dyDescent="0.35">
      <c r="A714" s="22"/>
      <c r="C714" s="46"/>
      <c r="D714" s="46"/>
      <c r="Q71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1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1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1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14" t="str">
        <f>IF(COUNTA(PatientCriteria[[#This Row],[院所ID]:[高血糖]])=0,"",IF(PatientCriteria[[#This Row],[高血壓]]=1,"3次","不適用"))</f>
        <v/>
      </c>
    </row>
    <row r="715" spans="1:21" x14ac:dyDescent="0.35">
      <c r="A715" s="22"/>
      <c r="C715" s="46"/>
      <c r="D715" s="46"/>
      <c r="Q71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1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1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1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15" t="str">
        <f>IF(COUNTA(PatientCriteria[[#This Row],[院所ID]:[高血糖]])=0,"",IF(PatientCriteria[[#This Row],[高血壓]]=1,"3次","不適用"))</f>
        <v/>
      </c>
    </row>
    <row r="716" spans="1:21" x14ac:dyDescent="0.35">
      <c r="A716" s="22"/>
      <c r="C716" s="46"/>
      <c r="D716" s="46"/>
      <c r="Q71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1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1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1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16" t="str">
        <f>IF(COUNTA(PatientCriteria[[#This Row],[院所ID]:[高血糖]])=0,"",IF(PatientCriteria[[#This Row],[高血壓]]=1,"3次","不適用"))</f>
        <v/>
      </c>
    </row>
    <row r="717" spans="1:21" x14ac:dyDescent="0.35">
      <c r="A717" s="22"/>
      <c r="C717" s="46"/>
      <c r="D717" s="46"/>
      <c r="Q71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1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1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1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17" t="str">
        <f>IF(COUNTA(PatientCriteria[[#This Row],[院所ID]:[高血糖]])=0,"",IF(PatientCriteria[[#This Row],[高血壓]]=1,"3次","不適用"))</f>
        <v/>
      </c>
    </row>
    <row r="718" spans="1:21" x14ac:dyDescent="0.35">
      <c r="A718" s="22"/>
      <c r="C718" s="46"/>
      <c r="D718" s="46"/>
      <c r="Q71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1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1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1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18" t="str">
        <f>IF(COUNTA(PatientCriteria[[#This Row],[院所ID]:[高血糖]])=0,"",IF(PatientCriteria[[#This Row],[高血壓]]=1,"3次","不適用"))</f>
        <v/>
      </c>
    </row>
    <row r="719" spans="1:21" x14ac:dyDescent="0.35">
      <c r="A719" s="22"/>
      <c r="C719" s="46"/>
      <c r="D719" s="46"/>
      <c r="Q71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1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1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1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19" t="str">
        <f>IF(COUNTA(PatientCriteria[[#This Row],[院所ID]:[高血糖]])=0,"",IF(PatientCriteria[[#This Row],[高血壓]]=1,"3次","不適用"))</f>
        <v/>
      </c>
    </row>
    <row r="720" spans="1:21" x14ac:dyDescent="0.35">
      <c r="A720" s="22"/>
      <c r="C720" s="46"/>
      <c r="D720" s="46"/>
      <c r="Q72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2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2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2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20" t="str">
        <f>IF(COUNTA(PatientCriteria[[#This Row],[院所ID]:[高血糖]])=0,"",IF(PatientCriteria[[#This Row],[高血壓]]=1,"3次","不適用"))</f>
        <v/>
      </c>
    </row>
    <row r="721" spans="1:21" x14ac:dyDescent="0.35">
      <c r="A721" s="22"/>
      <c r="C721" s="46"/>
      <c r="D721" s="46"/>
      <c r="Q72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2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2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2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21" t="str">
        <f>IF(COUNTA(PatientCriteria[[#This Row],[院所ID]:[高血糖]])=0,"",IF(PatientCriteria[[#This Row],[高血壓]]=1,"3次","不適用"))</f>
        <v/>
      </c>
    </row>
    <row r="722" spans="1:21" x14ac:dyDescent="0.35">
      <c r="A722" s="22"/>
      <c r="C722" s="46"/>
      <c r="D722" s="46"/>
      <c r="Q72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2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2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2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22" t="str">
        <f>IF(COUNTA(PatientCriteria[[#This Row],[院所ID]:[高血糖]])=0,"",IF(PatientCriteria[[#This Row],[高血壓]]=1,"3次","不適用"))</f>
        <v/>
      </c>
    </row>
    <row r="723" spans="1:21" x14ac:dyDescent="0.35">
      <c r="A723" s="22"/>
      <c r="C723" s="46"/>
      <c r="D723" s="46"/>
      <c r="Q72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2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2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2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23" t="str">
        <f>IF(COUNTA(PatientCriteria[[#This Row],[院所ID]:[高血糖]])=0,"",IF(PatientCriteria[[#This Row],[高血壓]]=1,"3次","不適用"))</f>
        <v/>
      </c>
    </row>
    <row r="724" spans="1:21" x14ac:dyDescent="0.35">
      <c r="A724" s="22"/>
      <c r="C724" s="46"/>
      <c r="D724" s="46"/>
      <c r="Q72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2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2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2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24" t="str">
        <f>IF(COUNTA(PatientCriteria[[#This Row],[院所ID]:[高血糖]])=0,"",IF(PatientCriteria[[#This Row],[高血壓]]=1,"3次","不適用"))</f>
        <v/>
      </c>
    </row>
    <row r="725" spans="1:21" x14ac:dyDescent="0.35">
      <c r="A725" s="22"/>
      <c r="C725" s="46"/>
      <c r="D725" s="46"/>
      <c r="Q72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2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2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2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25" t="str">
        <f>IF(COUNTA(PatientCriteria[[#This Row],[院所ID]:[高血糖]])=0,"",IF(PatientCriteria[[#This Row],[高血壓]]=1,"3次","不適用"))</f>
        <v/>
      </c>
    </row>
    <row r="726" spans="1:21" x14ac:dyDescent="0.35">
      <c r="A726" s="22"/>
      <c r="C726" s="46"/>
      <c r="D726" s="46"/>
      <c r="Q72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2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2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2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26" t="str">
        <f>IF(COUNTA(PatientCriteria[[#This Row],[院所ID]:[高血糖]])=0,"",IF(PatientCriteria[[#This Row],[高血壓]]=1,"3次","不適用"))</f>
        <v/>
      </c>
    </row>
    <row r="727" spans="1:21" x14ac:dyDescent="0.35">
      <c r="A727" s="22"/>
      <c r="C727" s="46"/>
      <c r="D727" s="46"/>
      <c r="Q72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2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2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2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27" t="str">
        <f>IF(COUNTA(PatientCriteria[[#This Row],[院所ID]:[高血糖]])=0,"",IF(PatientCriteria[[#This Row],[高血壓]]=1,"3次","不適用"))</f>
        <v/>
      </c>
    </row>
    <row r="728" spans="1:21" x14ac:dyDescent="0.35">
      <c r="A728" s="22"/>
      <c r="C728" s="46"/>
      <c r="D728" s="46"/>
      <c r="Q72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2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2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2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28" t="str">
        <f>IF(COUNTA(PatientCriteria[[#This Row],[院所ID]:[高血糖]])=0,"",IF(PatientCriteria[[#This Row],[高血壓]]=1,"3次","不適用"))</f>
        <v/>
      </c>
    </row>
    <row r="729" spans="1:21" x14ac:dyDescent="0.35">
      <c r="A729" s="22"/>
      <c r="C729" s="46"/>
      <c r="D729" s="46"/>
      <c r="Q72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2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2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2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29" t="str">
        <f>IF(COUNTA(PatientCriteria[[#This Row],[院所ID]:[高血糖]])=0,"",IF(PatientCriteria[[#This Row],[高血壓]]=1,"3次","不適用"))</f>
        <v/>
      </c>
    </row>
    <row r="730" spans="1:21" x14ac:dyDescent="0.35">
      <c r="A730" s="22"/>
      <c r="C730" s="46"/>
      <c r="D730" s="46"/>
      <c r="Q73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3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3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3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30" t="str">
        <f>IF(COUNTA(PatientCriteria[[#This Row],[院所ID]:[高血糖]])=0,"",IF(PatientCriteria[[#This Row],[高血壓]]=1,"3次","不適用"))</f>
        <v/>
      </c>
    </row>
    <row r="731" spans="1:21" x14ac:dyDescent="0.35">
      <c r="A731" s="22"/>
      <c r="C731" s="46"/>
      <c r="D731" s="46"/>
      <c r="Q73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3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3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3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31" t="str">
        <f>IF(COUNTA(PatientCriteria[[#This Row],[院所ID]:[高血糖]])=0,"",IF(PatientCriteria[[#This Row],[高血壓]]=1,"3次","不適用"))</f>
        <v/>
      </c>
    </row>
    <row r="732" spans="1:21" x14ac:dyDescent="0.35">
      <c r="A732" s="22"/>
      <c r="C732" s="46"/>
      <c r="D732" s="46"/>
      <c r="Q73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3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3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3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32" t="str">
        <f>IF(COUNTA(PatientCriteria[[#This Row],[院所ID]:[高血糖]])=0,"",IF(PatientCriteria[[#This Row],[高血壓]]=1,"3次","不適用"))</f>
        <v/>
      </c>
    </row>
    <row r="733" spans="1:21" x14ac:dyDescent="0.35">
      <c r="A733" s="22"/>
      <c r="C733" s="46"/>
      <c r="D733" s="46"/>
      <c r="Q73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3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3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3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33" t="str">
        <f>IF(COUNTA(PatientCriteria[[#This Row],[院所ID]:[高血糖]])=0,"",IF(PatientCriteria[[#This Row],[高血壓]]=1,"3次","不適用"))</f>
        <v/>
      </c>
    </row>
    <row r="734" spans="1:21" x14ac:dyDescent="0.35">
      <c r="A734" s="22"/>
      <c r="C734" s="46"/>
      <c r="D734" s="46"/>
      <c r="Q73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3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3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3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34" t="str">
        <f>IF(COUNTA(PatientCriteria[[#This Row],[院所ID]:[高血糖]])=0,"",IF(PatientCriteria[[#This Row],[高血壓]]=1,"3次","不適用"))</f>
        <v/>
      </c>
    </row>
    <row r="735" spans="1:21" x14ac:dyDescent="0.35">
      <c r="A735" s="22"/>
      <c r="C735" s="46"/>
      <c r="D735" s="46"/>
      <c r="Q73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3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3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3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35" t="str">
        <f>IF(COUNTA(PatientCriteria[[#This Row],[院所ID]:[高血糖]])=0,"",IF(PatientCriteria[[#This Row],[高血壓]]=1,"3次","不適用"))</f>
        <v/>
      </c>
    </row>
    <row r="736" spans="1:21" x14ac:dyDescent="0.35">
      <c r="A736" s="22"/>
      <c r="C736" s="46"/>
      <c r="D736" s="46"/>
      <c r="Q73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3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3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3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36" t="str">
        <f>IF(COUNTA(PatientCriteria[[#This Row],[院所ID]:[高血糖]])=0,"",IF(PatientCriteria[[#This Row],[高血壓]]=1,"3次","不適用"))</f>
        <v/>
      </c>
    </row>
    <row r="737" spans="1:21" x14ac:dyDescent="0.35">
      <c r="A737" s="22"/>
      <c r="C737" s="46"/>
      <c r="D737" s="46"/>
      <c r="Q73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3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3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3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37" t="str">
        <f>IF(COUNTA(PatientCriteria[[#This Row],[院所ID]:[高血糖]])=0,"",IF(PatientCriteria[[#This Row],[高血壓]]=1,"3次","不適用"))</f>
        <v/>
      </c>
    </row>
    <row r="738" spans="1:21" x14ac:dyDescent="0.35">
      <c r="A738" s="22"/>
      <c r="C738" s="46"/>
      <c r="D738" s="46"/>
      <c r="Q73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3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3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3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38" t="str">
        <f>IF(COUNTA(PatientCriteria[[#This Row],[院所ID]:[高血糖]])=0,"",IF(PatientCriteria[[#This Row],[高血壓]]=1,"3次","不適用"))</f>
        <v/>
      </c>
    </row>
    <row r="739" spans="1:21" x14ac:dyDescent="0.35">
      <c r="A739" s="22"/>
      <c r="C739" s="46"/>
      <c r="D739" s="46"/>
      <c r="Q73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3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3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3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39" t="str">
        <f>IF(COUNTA(PatientCriteria[[#This Row],[院所ID]:[高血糖]])=0,"",IF(PatientCriteria[[#This Row],[高血壓]]=1,"3次","不適用"))</f>
        <v/>
      </c>
    </row>
    <row r="740" spans="1:21" x14ac:dyDescent="0.35">
      <c r="A740" s="22"/>
      <c r="C740" s="46"/>
      <c r="D740" s="46"/>
      <c r="Q74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4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4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4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40" t="str">
        <f>IF(COUNTA(PatientCriteria[[#This Row],[院所ID]:[高血糖]])=0,"",IF(PatientCriteria[[#This Row],[高血壓]]=1,"3次","不適用"))</f>
        <v/>
      </c>
    </row>
    <row r="741" spans="1:21" x14ac:dyDescent="0.35">
      <c r="A741" s="22"/>
      <c r="C741" s="46"/>
      <c r="D741" s="46"/>
      <c r="Q74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4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4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4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41" t="str">
        <f>IF(COUNTA(PatientCriteria[[#This Row],[院所ID]:[高血糖]])=0,"",IF(PatientCriteria[[#This Row],[高血壓]]=1,"3次","不適用"))</f>
        <v/>
      </c>
    </row>
    <row r="742" spans="1:21" x14ac:dyDescent="0.35">
      <c r="A742" s="22"/>
      <c r="C742" s="46"/>
      <c r="D742" s="46"/>
      <c r="Q74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4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4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4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42" t="str">
        <f>IF(COUNTA(PatientCriteria[[#This Row],[院所ID]:[高血糖]])=0,"",IF(PatientCriteria[[#This Row],[高血壓]]=1,"3次","不適用"))</f>
        <v/>
      </c>
    </row>
    <row r="743" spans="1:21" x14ac:dyDescent="0.35">
      <c r="A743" s="22"/>
      <c r="C743" s="46"/>
      <c r="D743" s="46"/>
      <c r="Q74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4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4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4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43" t="str">
        <f>IF(COUNTA(PatientCriteria[[#This Row],[院所ID]:[高血糖]])=0,"",IF(PatientCriteria[[#This Row],[高血壓]]=1,"3次","不適用"))</f>
        <v/>
      </c>
    </row>
    <row r="744" spans="1:21" x14ac:dyDescent="0.35">
      <c r="A744" s="22"/>
      <c r="C744" s="46"/>
      <c r="D744" s="46"/>
      <c r="Q74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4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4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4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44" t="str">
        <f>IF(COUNTA(PatientCriteria[[#This Row],[院所ID]:[高血糖]])=0,"",IF(PatientCriteria[[#This Row],[高血壓]]=1,"3次","不適用"))</f>
        <v/>
      </c>
    </row>
    <row r="745" spans="1:21" x14ac:dyDescent="0.35">
      <c r="A745" s="22"/>
      <c r="C745" s="46"/>
      <c r="D745" s="46"/>
      <c r="Q74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4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4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4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45" t="str">
        <f>IF(COUNTA(PatientCriteria[[#This Row],[院所ID]:[高血糖]])=0,"",IF(PatientCriteria[[#This Row],[高血壓]]=1,"3次","不適用"))</f>
        <v/>
      </c>
    </row>
    <row r="746" spans="1:21" x14ac:dyDescent="0.35">
      <c r="A746" s="22"/>
      <c r="C746" s="46"/>
      <c r="D746" s="46"/>
      <c r="Q74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4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4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4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46" t="str">
        <f>IF(COUNTA(PatientCriteria[[#This Row],[院所ID]:[高血糖]])=0,"",IF(PatientCriteria[[#This Row],[高血壓]]=1,"3次","不適用"))</f>
        <v/>
      </c>
    </row>
    <row r="747" spans="1:21" x14ac:dyDescent="0.35">
      <c r="A747" s="22"/>
      <c r="C747" s="46"/>
      <c r="D747" s="46"/>
      <c r="Q74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4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4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4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47" t="str">
        <f>IF(COUNTA(PatientCriteria[[#This Row],[院所ID]:[高血糖]])=0,"",IF(PatientCriteria[[#This Row],[高血壓]]=1,"3次","不適用"))</f>
        <v/>
      </c>
    </row>
    <row r="748" spans="1:21" x14ac:dyDescent="0.35">
      <c r="A748" s="22"/>
      <c r="C748" s="46"/>
      <c r="D748" s="46"/>
      <c r="Q74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4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4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4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48" t="str">
        <f>IF(COUNTA(PatientCriteria[[#This Row],[院所ID]:[高血糖]])=0,"",IF(PatientCriteria[[#This Row],[高血壓]]=1,"3次","不適用"))</f>
        <v/>
      </c>
    </row>
    <row r="749" spans="1:21" x14ac:dyDescent="0.35">
      <c r="A749" s="22"/>
      <c r="C749" s="46"/>
      <c r="D749" s="46"/>
      <c r="Q74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4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4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4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49" t="str">
        <f>IF(COUNTA(PatientCriteria[[#This Row],[院所ID]:[高血糖]])=0,"",IF(PatientCriteria[[#This Row],[高血壓]]=1,"3次","不適用"))</f>
        <v/>
      </c>
    </row>
    <row r="750" spans="1:21" x14ac:dyDescent="0.35">
      <c r="A750" s="22"/>
      <c r="C750" s="46"/>
      <c r="D750" s="46"/>
      <c r="Q75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5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5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5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50" t="str">
        <f>IF(COUNTA(PatientCriteria[[#This Row],[院所ID]:[高血糖]])=0,"",IF(PatientCriteria[[#This Row],[高血壓]]=1,"3次","不適用"))</f>
        <v/>
      </c>
    </row>
    <row r="751" spans="1:21" x14ac:dyDescent="0.35">
      <c r="A751" s="22"/>
      <c r="C751" s="46"/>
      <c r="D751" s="46"/>
      <c r="Q75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5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5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5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51" t="str">
        <f>IF(COUNTA(PatientCriteria[[#This Row],[院所ID]:[高血糖]])=0,"",IF(PatientCriteria[[#This Row],[高血壓]]=1,"3次","不適用"))</f>
        <v/>
      </c>
    </row>
    <row r="752" spans="1:21" x14ac:dyDescent="0.35">
      <c r="A752" s="22"/>
      <c r="C752" s="46"/>
      <c r="D752" s="46"/>
      <c r="Q75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5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5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5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52" t="str">
        <f>IF(COUNTA(PatientCriteria[[#This Row],[院所ID]:[高血糖]])=0,"",IF(PatientCriteria[[#This Row],[高血壓]]=1,"3次","不適用"))</f>
        <v/>
      </c>
    </row>
    <row r="753" spans="1:21" x14ac:dyDescent="0.35">
      <c r="A753" s="22"/>
      <c r="C753" s="46"/>
      <c r="D753" s="46"/>
      <c r="Q75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5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5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5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53" t="str">
        <f>IF(COUNTA(PatientCriteria[[#This Row],[院所ID]:[高血糖]])=0,"",IF(PatientCriteria[[#This Row],[高血壓]]=1,"3次","不適用"))</f>
        <v/>
      </c>
    </row>
    <row r="754" spans="1:21" x14ac:dyDescent="0.35">
      <c r="A754" s="22"/>
      <c r="C754" s="46"/>
      <c r="D754" s="46"/>
      <c r="Q75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5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5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5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54" t="str">
        <f>IF(COUNTA(PatientCriteria[[#This Row],[院所ID]:[高血糖]])=0,"",IF(PatientCriteria[[#This Row],[高血壓]]=1,"3次","不適用"))</f>
        <v/>
      </c>
    </row>
    <row r="755" spans="1:21" x14ac:dyDescent="0.35">
      <c r="A755" s="22"/>
      <c r="C755" s="46"/>
      <c r="D755" s="46"/>
      <c r="Q75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5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5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5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55" t="str">
        <f>IF(COUNTA(PatientCriteria[[#This Row],[院所ID]:[高血糖]])=0,"",IF(PatientCriteria[[#This Row],[高血壓]]=1,"3次","不適用"))</f>
        <v/>
      </c>
    </row>
    <row r="756" spans="1:21" x14ac:dyDescent="0.35">
      <c r="A756" s="22"/>
      <c r="C756" s="46"/>
      <c r="D756" s="46"/>
      <c r="Q75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5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5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5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56" t="str">
        <f>IF(COUNTA(PatientCriteria[[#This Row],[院所ID]:[高血糖]])=0,"",IF(PatientCriteria[[#This Row],[高血壓]]=1,"3次","不適用"))</f>
        <v/>
      </c>
    </row>
    <row r="757" spans="1:21" x14ac:dyDescent="0.35">
      <c r="A757" s="22"/>
      <c r="C757" s="46"/>
      <c r="D757" s="46"/>
      <c r="Q75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5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5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5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57" t="str">
        <f>IF(COUNTA(PatientCriteria[[#This Row],[院所ID]:[高血糖]])=0,"",IF(PatientCriteria[[#This Row],[高血壓]]=1,"3次","不適用"))</f>
        <v/>
      </c>
    </row>
    <row r="758" spans="1:21" x14ac:dyDescent="0.35">
      <c r="A758" s="22"/>
      <c r="C758" s="46"/>
      <c r="D758" s="46"/>
      <c r="Q75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5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5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5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58" t="str">
        <f>IF(COUNTA(PatientCriteria[[#This Row],[院所ID]:[高血糖]])=0,"",IF(PatientCriteria[[#This Row],[高血壓]]=1,"3次","不適用"))</f>
        <v/>
      </c>
    </row>
    <row r="759" spans="1:21" x14ac:dyDescent="0.35">
      <c r="A759" s="22"/>
      <c r="C759" s="46"/>
      <c r="D759" s="46"/>
      <c r="Q75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5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5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5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59" t="str">
        <f>IF(COUNTA(PatientCriteria[[#This Row],[院所ID]:[高血糖]])=0,"",IF(PatientCriteria[[#This Row],[高血壓]]=1,"3次","不適用"))</f>
        <v/>
      </c>
    </row>
    <row r="760" spans="1:21" x14ac:dyDescent="0.35">
      <c r="A760" s="22"/>
      <c r="C760" s="46"/>
      <c r="D760" s="46"/>
      <c r="Q76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6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6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6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60" t="str">
        <f>IF(COUNTA(PatientCriteria[[#This Row],[院所ID]:[高血糖]])=0,"",IF(PatientCriteria[[#This Row],[高血壓]]=1,"3次","不適用"))</f>
        <v/>
      </c>
    </row>
    <row r="761" spans="1:21" x14ac:dyDescent="0.35">
      <c r="A761" s="22"/>
      <c r="C761" s="46"/>
      <c r="D761" s="46"/>
      <c r="Q76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6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6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6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61" t="str">
        <f>IF(COUNTA(PatientCriteria[[#This Row],[院所ID]:[高血糖]])=0,"",IF(PatientCriteria[[#This Row],[高血壓]]=1,"3次","不適用"))</f>
        <v/>
      </c>
    </row>
    <row r="762" spans="1:21" x14ac:dyDescent="0.35">
      <c r="A762" s="22"/>
      <c r="C762" s="46"/>
      <c r="D762" s="46"/>
      <c r="Q76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6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6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6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62" t="str">
        <f>IF(COUNTA(PatientCriteria[[#This Row],[院所ID]:[高血糖]])=0,"",IF(PatientCriteria[[#This Row],[高血壓]]=1,"3次","不適用"))</f>
        <v/>
      </c>
    </row>
    <row r="763" spans="1:21" x14ac:dyDescent="0.35">
      <c r="A763" s="22"/>
      <c r="C763" s="46"/>
      <c r="D763" s="46"/>
      <c r="Q76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6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6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6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63" t="str">
        <f>IF(COUNTA(PatientCriteria[[#This Row],[院所ID]:[高血糖]])=0,"",IF(PatientCriteria[[#This Row],[高血壓]]=1,"3次","不適用"))</f>
        <v/>
      </c>
    </row>
    <row r="764" spans="1:21" x14ac:dyDescent="0.35">
      <c r="A764" s="22"/>
      <c r="C764" s="46"/>
      <c r="D764" s="46"/>
      <c r="Q76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6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6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6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64" t="str">
        <f>IF(COUNTA(PatientCriteria[[#This Row],[院所ID]:[高血糖]])=0,"",IF(PatientCriteria[[#This Row],[高血壓]]=1,"3次","不適用"))</f>
        <v/>
      </c>
    </row>
    <row r="765" spans="1:21" x14ac:dyDescent="0.35">
      <c r="A765" s="22"/>
      <c r="C765" s="46"/>
      <c r="D765" s="46"/>
      <c r="Q76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6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6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6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65" t="str">
        <f>IF(COUNTA(PatientCriteria[[#This Row],[院所ID]:[高血糖]])=0,"",IF(PatientCriteria[[#This Row],[高血壓]]=1,"3次","不適用"))</f>
        <v/>
      </c>
    </row>
    <row r="766" spans="1:21" x14ac:dyDescent="0.35">
      <c r="A766" s="22"/>
      <c r="C766" s="46"/>
      <c r="D766" s="46"/>
      <c r="Q76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6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6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6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66" t="str">
        <f>IF(COUNTA(PatientCriteria[[#This Row],[院所ID]:[高血糖]])=0,"",IF(PatientCriteria[[#This Row],[高血壓]]=1,"3次","不適用"))</f>
        <v/>
      </c>
    </row>
    <row r="767" spans="1:21" x14ac:dyDescent="0.35">
      <c r="A767" s="22"/>
      <c r="C767" s="46"/>
      <c r="D767" s="46"/>
      <c r="Q76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6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6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6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67" t="str">
        <f>IF(COUNTA(PatientCriteria[[#This Row],[院所ID]:[高血糖]])=0,"",IF(PatientCriteria[[#This Row],[高血壓]]=1,"3次","不適用"))</f>
        <v/>
      </c>
    </row>
    <row r="768" spans="1:21" x14ac:dyDescent="0.35">
      <c r="A768" s="22"/>
      <c r="C768" s="46"/>
      <c r="D768" s="46"/>
      <c r="Q76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6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6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6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68" t="str">
        <f>IF(COUNTA(PatientCriteria[[#This Row],[院所ID]:[高血糖]])=0,"",IF(PatientCriteria[[#This Row],[高血壓]]=1,"3次","不適用"))</f>
        <v/>
      </c>
    </row>
    <row r="769" spans="1:21" x14ac:dyDescent="0.35">
      <c r="A769" s="22"/>
      <c r="C769" s="46"/>
      <c r="D769" s="46"/>
      <c r="Q76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6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6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6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69" t="str">
        <f>IF(COUNTA(PatientCriteria[[#This Row],[院所ID]:[高血糖]])=0,"",IF(PatientCriteria[[#This Row],[高血壓]]=1,"3次","不適用"))</f>
        <v/>
      </c>
    </row>
    <row r="770" spans="1:21" x14ac:dyDescent="0.35">
      <c r="A770" s="22"/>
      <c r="C770" s="46"/>
      <c r="D770" s="46"/>
      <c r="Q77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7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7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7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70" t="str">
        <f>IF(COUNTA(PatientCriteria[[#This Row],[院所ID]:[高血糖]])=0,"",IF(PatientCriteria[[#This Row],[高血壓]]=1,"3次","不適用"))</f>
        <v/>
      </c>
    </row>
    <row r="771" spans="1:21" x14ac:dyDescent="0.35">
      <c r="A771" s="22"/>
      <c r="C771" s="46"/>
      <c r="D771" s="46"/>
      <c r="Q77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7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7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7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71" t="str">
        <f>IF(COUNTA(PatientCriteria[[#This Row],[院所ID]:[高血糖]])=0,"",IF(PatientCriteria[[#This Row],[高血壓]]=1,"3次","不適用"))</f>
        <v/>
      </c>
    </row>
    <row r="772" spans="1:21" x14ac:dyDescent="0.35">
      <c r="A772" s="22"/>
      <c r="C772" s="46"/>
      <c r="D772" s="46"/>
      <c r="Q77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7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7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7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72" t="str">
        <f>IF(COUNTA(PatientCriteria[[#This Row],[院所ID]:[高血糖]])=0,"",IF(PatientCriteria[[#This Row],[高血壓]]=1,"3次","不適用"))</f>
        <v/>
      </c>
    </row>
    <row r="773" spans="1:21" x14ac:dyDescent="0.35">
      <c r="A773" s="22"/>
      <c r="C773" s="46"/>
      <c r="D773" s="46"/>
      <c r="Q77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7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7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7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73" t="str">
        <f>IF(COUNTA(PatientCriteria[[#This Row],[院所ID]:[高血糖]])=0,"",IF(PatientCriteria[[#This Row],[高血壓]]=1,"3次","不適用"))</f>
        <v/>
      </c>
    </row>
    <row r="774" spans="1:21" x14ac:dyDescent="0.35">
      <c r="A774" s="22"/>
      <c r="C774" s="46"/>
      <c r="D774" s="46"/>
      <c r="Q77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7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7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7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74" t="str">
        <f>IF(COUNTA(PatientCriteria[[#This Row],[院所ID]:[高血糖]])=0,"",IF(PatientCriteria[[#This Row],[高血壓]]=1,"3次","不適用"))</f>
        <v/>
      </c>
    </row>
    <row r="775" spans="1:21" x14ac:dyDescent="0.35">
      <c r="A775" s="22"/>
      <c r="C775" s="46"/>
      <c r="D775" s="46"/>
      <c r="Q77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7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7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7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75" t="str">
        <f>IF(COUNTA(PatientCriteria[[#This Row],[院所ID]:[高血糖]])=0,"",IF(PatientCriteria[[#This Row],[高血壓]]=1,"3次","不適用"))</f>
        <v/>
      </c>
    </row>
    <row r="776" spans="1:21" x14ac:dyDescent="0.35">
      <c r="A776" s="22"/>
      <c r="C776" s="46"/>
      <c r="D776" s="46"/>
      <c r="Q77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7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7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7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76" t="str">
        <f>IF(COUNTA(PatientCriteria[[#This Row],[院所ID]:[高血糖]])=0,"",IF(PatientCriteria[[#This Row],[高血壓]]=1,"3次","不適用"))</f>
        <v/>
      </c>
    </row>
    <row r="777" spans="1:21" x14ac:dyDescent="0.35">
      <c r="A777" s="22"/>
      <c r="C777" s="46"/>
      <c r="D777" s="46"/>
      <c r="Q77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7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7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7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77" t="str">
        <f>IF(COUNTA(PatientCriteria[[#This Row],[院所ID]:[高血糖]])=0,"",IF(PatientCriteria[[#This Row],[高血壓]]=1,"3次","不適用"))</f>
        <v/>
      </c>
    </row>
    <row r="778" spans="1:21" x14ac:dyDescent="0.35">
      <c r="A778" s="22"/>
      <c r="C778" s="46"/>
      <c r="D778" s="46"/>
      <c r="Q77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7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7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7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78" t="str">
        <f>IF(COUNTA(PatientCriteria[[#This Row],[院所ID]:[高血糖]])=0,"",IF(PatientCriteria[[#This Row],[高血壓]]=1,"3次","不適用"))</f>
        <v/>
      </c>
    </row>
    <row r="779" spans="1:21" x14ac:dyDescent="0.35">
      <c r="A779" s="22"/>
      <c r="C779" s="46"/>
      <c r="D779" s="46"/>
      <c r="Q77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7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7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7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79" t="str">
        <f>IF(COUNTA(PatientCriteria[[#This Row],[院所ID]:[高血糖]])=0,"",IF(PatientCriteria[[#This Row],[高血壓]]=1,"3次","不適用"))</f>
        <v/>
      </c>
    </row>
    <row r="780" spans="1:21" x14ac:dyDescent="0.35">
      <c r="A780" s="22"/>
      <c r="C780" s="46"/>
      <c r="D780" s="46"/>
      <c r="Q78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8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8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8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80" t="str">
        <f>IF(COUNTA(PatientCriteria[[#This Row],[院所ID]:[高血糖]])=0,"",IF(PatientCriteria[[#This Row],[高血壓]]=1,"3次","不適用"))</f>
        <v/>
      </c>
    </row>
    <row r="781" spans="1:21" x14ac:dyDescent="0.35">
      <c r="A781" s="22"/>
      <c r="C781" s="46"/>
      <c r="D781" s="46"/>
      <c r="Q78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8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8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8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81" t="str">
        <f>IF(COUNTA(PatientCriteria[[#This Row],[院所ID]:[高血糖]])=0,"",IF(PatientCriteria[[#This Row],[高血壓]]=1,"3次","不適用"))</f>
        <v/>
      </c>
    </row>
    <row r="782" spans="1:21" x14ac:dyDescent="0.35">
      <c r="A782" s="22"/>
      <c r="C782" s="46"/>
      <c r="D782" s="46"/>
      <c r="Q78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8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8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8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82" t="str">
        <f>IF(COUNTA(PatientCriteria[[#This Row],[院所ID]:[高血糖]])=0,"",IF(PatientCriteria[[#This Row],[高血壓]]=1,"3次","不適用"))</f>
        <v/>
      </c>
    </row>
    <row r="783" spans="1:21" x14ac:dyDescent="0.35">
      <c r="A783" s="22"/>
      <c r="C783" s="46"/>
      <c r="D783" s="46"/>
      <c r="Q78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8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8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8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83" t="str">
        <f>IF(COUNTA(PatientCriteria[[#This Row],[院所ID]:[高血糖]])=0,"",IF(PatientCriteria[[#This Row],[高血壓]]=1,"3次","不適用"))</f>
        <v/>
      </c>
    </row>
    <row r="784" spans="1:21" x14ac:dyDescent="0.35">
      <c r="A784" s="22"/>
      <c r="C784" s="46"/>
      <c r="D784" s="46"/>
      <c r="Q78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8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8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8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84" t="str">
        <f>IF(COUNTA(PatientCriteria[[#This Row],[院所ID]:[高血糖]])=0,"",IF(PatientCriteria[[#This Row],[高血壓]]=1,"3次","不適用"))</f>
        <v/>
      </c>
    </row>
    <row r="785" spans="1:21" x14ac:dyDescent="0.35">
      <c r="A785" s="22"/>
      <c r="C785" s="46"/>
      <c r="D785" s="46"/>
      <c r="Q78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8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8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8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85" t="str">
        <f>IF(COUNTA(PatientCriteria[[#This Row],[院所ID]:[高血糖]])=0,"",IF(PatientCriteria[[#This Row],[高血壓]]=1,"3次","不適用"))</f>
        <v/>
      </c>
    </row>
    <row r="786" spans="1:21" x14ac:dyDescent="0.35">
      <c r="A786" s="22"/>
      <c r="C786" s="46"/>
      <c r="D786" s="46"/>
      <c r="Q78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8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8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8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86" t="str">
        <f>IF(COUNTA(PatientCriteria[[#This Row],[院所ID]:[高血糖]])=0,"",IF(PatientCriteria[[#This Row],[高血壓]]=1,"3次","不適用"))</f>
        <v/>
      </c>
    </row>
    <row r="787" spans="1:21" x14ac:dyDescent="0.35">
      <c r="A787" s="22"/>
      <c r="C787" s="46"/>
      <c r="D787" s="46"/>
      <c r="Q78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8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8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8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87" t="str">
        <f>IF(COUNTA(PatientCriteria[[#This Row],[院所ID]:[高血糖]])=0,"",IF(PatientCriteria[[#This Row],[高血壓]]=1,"3次","不適用"))</f>
        <v/>
      </c>
    </row>
    <row r="788" spans="1:21" x14ac:dyDescent="0.35">
      <c r="A788" s="22"/>
      <c r="C788" s="46"/>
      <c r="D788" s="46"/>
      <c r="Q78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8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8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8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88" t="str">
        <f>IF(COUNTA(PatientCriteria[[#This Row],[院所ID]:[高血糖]])=0,"",IF(PatientCriteria[[#This Row],[高血壓]]=1,"3次","不適用"))</f>
        <v/>
      </c>
    </row>
    <row r="789" spans="1:21" x14ac:dyDescent="0.35">
      <c r="A789" s="22"/>
      <c r="C789" s="46"/>
      <c r="D789" s="46"/>
      <c r="Q78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8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8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8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89" t="str">
        <f>IF(COUNTA(PatientCriteria[[#This Row],[院所ID]:[高血糖]])=0,"",IF(PatientCriteria[[#This Row],[高血壓]]=1,"3次","不適用"))</f>
        <v/>
      </c>
    </row>
    <row r="790" spans="1:21" x14ac:dyDescent="0.35">
      <c r="A790" s="22"/>
      <c r="C790" s="46"/>
      <c r="D790" s="46"/>
      <c r="Q79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9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9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9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90" t="str">
        <f>IF(COUNTA(PatientCriteria[[#This Row],[院所ID]:[高血糖]])=0,"",IF(PatientCriteria[[#This Row],[高血壓]]=1,"3次","不適用"))</f>
        <v/>
      </c>
    </row>
    <row r="791" spans="1:21" x14ac:dyDescent="0.35">
      <c r="A791" s="22"/>
      <c r="C791" s="46"/>
      <c r="D791" s="46"/>
      <c r="Q79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9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9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9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91" t="str">
        <f>IF(COUNTA(PatientCriteria[[#This Row],[院所ID]:[高血糖]])=0,"",IF(PatientCriteria[[#This Row],[高血壓]]=1,"3次","不適用"))</f>
        <v/>
      </c>
    </row>
    <row r="792" spans="1:21" x14ac:dyDescent="0.35">
      <c r="A792" s="22"/>
      <c r="C792" s="46"/>
      <c r="D792" s="46"/>
      <c r="Q79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9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9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9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92" t="str">
        <f>IF(COUNTA(PatientCriteria[[#This Row],[院所ID]:[高血糖]])=0,"",IF(PatientCriteria[[#This Row],[高血壓]]=1,"3次","不適用"))</f>
        <v/>
      </c>
    </row>
    <row r="793" spans="1:21" x14ac:dyDescent="0.35">
      <c r="A793" s="22"/>
      <c r="C793" s="46"/>
      <c r="D793" s="46"/>
      <c r="Q79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9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9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9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93" t="str">
        <f>IF(COUNTA(PatientCriteria[[#This Row],[院所ID]:[高血糖]])=0,"",IF(PatientCriteria[[#This Row],[高血壓]]=1,"3次","不適用"))</f>
        <v/>
      </c>
    </row>
    <row r="794" spans="1:21" x14ac:dyDescent="0.35">
      <c r="A794" s="22"/>
      <c r="C794" s="46"/>
      <c r="D794" s="46"/>
      <c r="Q79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9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9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9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94" t="str">
        <f>IF(COUNTA(PatientCriteria[[#This Row],[院所ID]:[高血糖]])=0,"",IF(PatientCriteria[[#This Row],[高血壓]]=1,"3次","不適用"))</f>
        <v/>
      </c>
    </row>
    <row r="795" spans="1:21" x14ac:dyDescent="0.35">
      <c r="A795" s="22"/>
      <c r="C795" s="46"/>
      <c r="D795" s="46"/>
      <c r="Q79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9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9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9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95" t="str">
        <f>IF(COUNTA(PatientCriteria[[#This Row],[院所ID]:[高血糖]])=0,"",IF(PatientCriteria[[#This Row],[高血壓]]=1,"3次","不適用"))</f>
        <v/>
      </c>
    </row>
    <row r="796" spans="1:21" x14ac:dyDescent="0.35">
      <c r="A796" s="22"/>
      <c r="C796" s="46"/>
      <c r="D796" s="46"/>
      <c r="Q79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9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9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9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96" t="str">
        <f>IF(COUNTA(PatientCriteria[[#This Row],[院所ID]:[高血糖]])=0,"",IF(PatientCriteria[[#This Row],[高血壓]]=1,"3次","不適用"))</f>
        <v/>
      </c>
    </row>
    <row r="797" spans="1:21" x14ac:dyDescent="0.35">
      <c r="A797" s="22"/>
      <c r="C797" s="46"/>
      <c r="D797" s="46"/>
      <c r="Q79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9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9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9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97" t="str">
        <f>IF(COUNTA(PatientCriteria[[#This Row],[院所ID]:[高血糖]])=0,"",IF(PatientCriteria[[#This Row],[高血壓]]=1,"3次","不適用"))</f>
        <v/>
      </c>
    </row>
    <row r="798" spans="1:21" x14ac:dyDescent="0.35">
      <c r="A798" s="22"/>
      <c r="C798" s="46"/>
      <c r="D798" s="46"/>
      <c r="Q79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9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9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9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98" t="str">
        <f>IF(COUNTA(PatientCriteria[[#This Row],[院所ID]:[高血糖]])=0,"",IF(PatientCriteria[[#This Row],[高血壓]]=1,"3次","不適用"))</f>
        <v/>
      </c>
    </row>
    <row r="799" spans="1:21" x14ac:dyDescent="0.35">
      <c r="A799" s="22"/>
      <c r="C799" s="46"/>
      <c r="D799" s="46"/>
      <c r="Q79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79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79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79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799" t="str">
        <f>IF(COUNTA(PatientCriteria[[#This Row],[院所ID]:[高血糖]])=0,"",IF(PatientCriteria[[#This Row],[高血壓]]=1,"3次","不適用"))</f>
        <v/>
      </c>
    </row>
    <row r="800" spans="1:21" x14ac:dyDescent="0.35">
      <c r="A800" s="22"/>
      <c r="C800" s="46"/>
      <c r="D800" s="46"/>
      <c r="Q80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0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0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0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00" t="str">
        <f>IF(COUNTA(PatientCriteria[[#This Row],[院所ID]:[高血糖]])=0,"",IF(PatientCriteria[[#This Row],[高血壓]]=1,"3次","不適用"))</f>
        <v/>
      </c>
    </row>
    <row r="801" spans="1:21" x14ac:dyDescent="0.35">
      <c r="A801" s="22"/>
      <c r="C801" s="46"/>
      <c r="D801" s="46"/>
      <c r="Q80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0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0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0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01" t="str">
        <f>IF(COUNTA(PatientCriteria[[#This Row],[院所ID]:[高血糖]])=0,"",IF(PatientCriteria[[#This Row],[高血壓]]=1,"3次","不適用"))</f>
        <v/>
      </c>
    </row>
    <row r="802" spans="1:21" x14ac:dyDescent="0.35">
      <c r="A802" s="22"/>
      <c r="C802" s="46"/>
      <c r="D802" s="46"/>
      <c r="Q80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0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0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0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02" t="str">
        <f>IF(COUNTA(PatientCriteria[[#This Row],[院所ID]:[高血糖]])=0,"",IF(PatientCriteria[[#This Row],[高血壓]]=1,"3次","不適用"))</f>
        <v/>
      </c>
    </row>
    <row r="803" spans="1:21" x14ac:dyDescent="0.35">
      <c r="A803" s="22"/>
      <c r="C803" s="46"/>
      <c r="D803" s="46"/>
      <c r="Q80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0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0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0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03" t="str">
        <f>IF(COUNTA(PatientCriteria[[#This Row],[院所ID]:[高血糖]])=0,"",IF(PatientCriteria[[#This Row],[高血壓]]=1,"3次","不適用"))</f>
        <v/>
      </c>
    </row>
    <row r="804" spans="1:21" x14ac:dyDescent="0.35">
      <c r="A804" s="22"/>
      <c r="C804" s="46"/>
      <c r="D804" s="46"/>
      <c r="Q80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0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0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0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04" t="str">
        <f>IF(COUNTA(PatientCriteria[[#This Row],[院所ID]:[高血糖]])=0,"",IF(PatientCriteria[[#This Row],[高血壓]]=1,"3次","不適用"))</f>
        <v/>
      </c>
    </row>
    <row r="805" spans="1:21" x14ac:dyDescent="0.35">
      <c r="A805" s="22"/>
      <c r="C805" s="46"/>
      <c r="D805" s="46"/>
      <c r="Q80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0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0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0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05" t="str">
        <f>IF(COUNTA(PatientCriteria[[#This Row],[院所ID]:[高血糖]])=0,"",IF(PatientCriteria[[#This Row],[高血壓]]=1,"3次","不適用"))</f>
        <v/>
      </c>
    </row>
    <row r="806" spans="1:21" x14ac:dyDescent="0.35">
      <c r="A806" s="22"/>
      <c r="C806" s="46"/>
      <c r="D806" s="46"/>
      <c r="Q80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0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0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0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06" t="str">
        <f>IF(COUNTA(PatientCriteria[[#This Row],[院所ID]:[高血糖]])=0,"",IF(PatientCriteria[[#This Row],[高血壓]]=1,"3次","不適用"))</f>
        <v/>
      </c>
    </row>
    <row r="807" spans="1:21" x14ac:dyDescent="0.35">
      <c r="A807" s="22"/>
      <c r="C807" s="46"/>
      <c r="D807" s="46"/>
      <c r="Q80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0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0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0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07" t="str">
        <f>IF(COUNTA(PatientCriteria[[#This Row],[院所ID]:[高血糖]])=0,"",IF(PatientCriteria[[#This Row],[高血壓]]=1,"3次","不適用"))</f>
        <v/>
      </c>
    </row>
    <row r="808" spans="1:21" x14ac:dyDescent="0.35">
      <c r="A808" s="22"/>
      <c r="C808" s="46"/>
      <c r="D808" s="46"/>
      <c r="Q80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0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0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0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08" t="str">
        <f>IF(COUNTA(PatientCriteria[[#This Row],[院所ID]:[高血糖]])=0,"",IF(PatientCriteria[[#This Row],[高血壓]]=1,"3次","不適用"))</f>
        <v/>
      </c>
    </row>
    <row r="809" spans="1:21" x14ac:dyDescent="0.35">
      <c r="A809" s="22"/>
      <c r="C809" s="46"/>
      <c r="D809" s="46"/>
      <c r="Q80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0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0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0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09" t="str">
        <f>IF(COUNTA(PatientCriteria[[#This Row],[院所ID]:[高血糖]])=0,"",IF(PatientCriteria[[#This Row],[高血壓]]=1,"3次","不適用"))</f>
        <v/>
      </c>
    </row>
    <row r="810" spans="1:21" x14ac:dyDescent="0.35">
      <c r="A810" s="22"/>
      <c r="C810" s="46"/>
      <c r="D810" s="46"/>
      <c r="Q81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1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1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1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10" t="str">
        <f>IF(COUNTA(PatientCriteria[[#This Row],[院所ID]:[高血糖]])=0,"",IF(PatientCriteria[[#This Row],[高血壓]]=1,"3次","不適用"))</f>
        <v/>
      </c>
    </row>
    <row r="811" spans="1:21" x14ac:dyDescent="0.35">
      <c r="A811" s="22"/>
      <c r="C811" s="46"/>
      <c r="D811" s="46"/>
      <c r="Q81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1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1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1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11" t="str">
        <f>IF(COUNTA(PatientCriteria[[#This Row],[院所ID]:[高血糖]])=0,"",IF(PatientCriteria[[#This Row],[高血壓]]=1,"3次","不適用"))</f>
        <v/>
      </c>
    </row>
    <row r="812" spans="1:21" x14ac:dyDescent="0.35">
      <c r="A812" s="22"/>
      <c r="C812" s="46"/>
      <c r="D812" s="46"/>
      <c r="Q81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1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1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1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12" t="str">
        <f>IF(COUNTA(PatientCriteria[[#This Row],[院所ID]:[高血糖]])=0,"",IF(PatientCriteria[[#This Row],[高血壓]]=1,"3次","不適用"))</f>
        <v/>
      </c>
    </row>
    <row r="813" spans="1:21" x14ac:dyDescent="0.35">
      <c r="A813" s="22"/>
      <c r="C813" s="46"/>
      <c r="D813" s="46"/>
      <c r="Q81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1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1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1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13" t="str">
        <f>IF(COUNTA(PatientCriteria[[#This Row],[院所ID]:[高血糖]])=0,"",IF(PatientCriteria[[#This Row],[高血壓]]=1,"3次","不適用"))</f>
        <v/>
      </c>
    </row>
    <row r="814" spans="1:21" x14ac:dyDescent="0.35">
      <c r="A814" s="22"/>
      <c r="C814" s="46"/>
      <c r="D814" s="46"/>
      <c r="Q81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1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1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1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14" t="str">
        <f>IF(COUNTA(PatientCriteria[[#This Row],[院所ID]:[高血糖]])=0,"",IF(PatientCriteria[[#This Row],[高血壓]]=1,"3次","不適用"))</f>
        <v/>
      </c>
    </row>
    <row r="815" spans="1:21" x14ac:dyDescent="0.35">
      <c r="A815" s="22"/>
      <c r="C815" s="46"/>
      <c r="D815" s="46"/>
      <c r="Q81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1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1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1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15" t="str">
        <f>IF(COUNTA(PatientCriteria[[#This Row],[院所ID]:[高血糖]])=0,"",IF(PatientCriteria[[#This Row],[高血壓]]=1,"3次","不適用"))</f>
        <v/>
      </c>
    </row>
    <row r="816" spans="1:21" x14ac:dyDescent="0.35">
      <c r="A816" s="22"/>
      <c r="C816" s="46"/>
      <c r="D816" s="46"/>
      <c r="Q81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1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1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1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16" t="str">
        <f>IF(COUNTA(PatientCriteria[[#This Row],[院所ID]:[高血糖]])=0,"",IF(PatientCriteria[[#This Row],[高血壓]]=1,"3次","不適用"))</f>
        <v/>
      </c>
    </row>
    <row r="817" spans="1:21" x14ac:dyDescent="0.35">
      <c r="A817" s="22"/>
      <c r="C817" s="46"/>
      <c r="D817" s="46"/>
      <c r="Q81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1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1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1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17" t="str">
        <f>IF(COUNTA(PatientCriteria[[#This Row],[院所ID]:[高血糖]])=0,"",IF(PatientCriteria[[#This Row],[高血壓]]=1,"3次","不適用"))</f>
        <v/>
      </c>
    </row>
    <row r="818" spans="1:21" x14ac:dyDescent="0.35">
      <c r="A818" s="22"/>
      <c r="C818" s="46"/>
      <c r="D818" s="46"/>
      <c r="Q81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1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1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1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18" t="str">
        <f>IF(COUNTA(PatientCriteria[[#This Row],[院所ID]:[高血糖]])=0,"",IF(PatientCriteria[[#This Row],[高血壓]]=1,"3次","不適用"))</f>
        <v/>
      </c>
    </row>
    <row r="819" spans="1:21" x14ac:dyDescent="0.35">
      <c r="A819" s="22"/>
      <c r="C819" s="46"/>
      <c r="D819" s="46"/>
      <c r="Q81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1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1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1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19" t="str">
        <f>IF(COUNTA(PatientCriteria[[#This Row],[院所ID]:[高血糖]])=0,"",IF(PatientCriteria[[#This Row],[高血壓]]=1,"3次","不適用"))</f>
        <v/>
      </c>
    </row>
    <row r="820" spans="1:21" x14ac:dyDescent="0.35">
      <c r="A820" s="22"/>
      <c r="C820" s="46"/>
      <c r="D820" s="46"/>
      <c r="Q82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2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2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2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20" t="str">
        <f>IF(COUNTA(PatientCriteria[[#This Row],[院所ID]:[高血糖]])=0,"",IF(PatientCriteria[[#This Row],[高血壓]]=1,"3次","不適用"))</f>
        <v/>
      </c>
    </row>
    <row r="821" spans="1:21" x14ac:dyDescent="0.35">
      <c r="A821" s="22"/>
      <c r="C821" s="46"/>
      <c r="D821" s="46"/>
      <c r="Q82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2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2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2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21" t="str">
        <f>IF(COUNTA(PatientCriteria[[#This Row],[院所ID]:[高血糖]])=0,"",IF(PatientCriteria[[#This Row],[高血壓]]=1,"3次","不適用"))</f>
        <v/>
      </c>
    </row>
    <row r="822" spans="1:21" x14ac:dyDescent="0.35">
      <c r="A822" s="22"/>
      <c r="C822" s="46"/>
      <c r="D822" s="46"/>
      <c r="Q82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2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2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2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22" t="str">
        <f>IF(COUNTA(PatientCriteria[[#This Row],[院所ID]:[高血糖]])=0,"",IF(PatientCriteria[[#This Row],[高血壓]]=1,"3次","不適用"))</f>
        <v/>
      </c>
    </row>
    <row r="823" spans="1:21" x14ac:dyDescent="0.35">
      <c r="A823" s="22"/>
      <c r="C823" s="46"/>
      <c r="D823" s="46"/>
      <c r="Q82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2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2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2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23" t="str">
        <f>IF(COUNTA(PatientCriteria[[#This Row],[院所ID]:[高血糖]])=0,"",IF(PatientCriteria[[#This Row],[高血壓]]=1,"3次","不適用"))</f>
        <v/>
      </c>
    </row>
    <row r="824" spans="1:21" x14ac:dyDescent="0.35">
      <c r="A824" s="22"/>
      <c r="C824" s="46"/>
      <c r="D824" s="46"/>
      <c r="Q82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2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2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2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24" t="str">
        <f>IF(COUNTA(PatientCriteria[[#This Row],[院所ID]:[高血糖]])=0,"",IF(PatientCriteria[[#This Row],[高血壓]]=1,"3次","不適用"))</f>
        <v/>
      </c>
    </row>
    <row r="825" spans="1:21" x14ac:dyDescent="0.35">
      <c r="A825" s="22"/>
      <c r="C825" s="46"/>
      <c r="D825" s="46"/>
      <c r="Q82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2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2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2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25" t="str">
        <f>IF(COUNTA(PatientCriteria[[#This Row],[院所ID]:[高血糖]])=0,"",IF(PatientCriteria[[#This Row],[高血壓]]=1,"3次","不適用"))</f>
        <v/>
      </c>
    </row>
    <row r="826" spans="1:21" x14ac:dyDescent="0.35">
      <c r="A826" s="22"/>
      <c r="C826" s="46"/>
      <c r="D826" s="46"/>
      <c r="Q82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2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2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2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26" t="str">
        <f>IF(COUNTA(PatientCriteria[[#This Row],[院所ID]:[高血糖]])=0,"",IF(PatientCriteria[[#This Row],[高血壓]]=1,"3次","不適用"))</f>
        <v/>
      </c>
    </row>
    <row r="827" spans="1:21" x14ac:dyDescent="0.35">
      <c r="A827" s="22"/>
      <c r="C827" s="46"/>
      <c r="D827" s="46"/>
      <c r="Q82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2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2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2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27" t="str">
        <f>IF(COUNTA(PatientCriteria[[#This Row],[院所ID]:[高血糖]])=0,"",IF(PatientCriteria[[#This Row],[高血壓]]=1,"3次","不適用"))</f>
        <v/>
      </c>
    </row>
    <row r="828" spans="1:21" x14ac:dyDescent="0.35">
      <c r="A828" s="22"/>
      <c r="C828" s="46"/>
      <c r="D828" s="46"/>
      <c r="Q82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2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2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2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28" t="str">
        <f>IF(COUNTA(PatientCriteria[[#This Row],[院所ID]:[高血糖]])=0,"",IF(PatientCriteria[[#This Row],[高血壓]]=1,"3次","不適用"))</f>
        <v/>
      </c>
    </row>
    <row r="829" spans="1:21" x14ac:dyDescent="0.35">
      <c r="A829" s="22"/>
      <c r="C829" s="46"/>
      <c r="D829" s="46"/>
      <c r="Q82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2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2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2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29" t="str">
        <f>IF(COUNTA(PatientCriteria[[#This Row],[院所ID]:[高血糖]])=0,"",IF(PatientCriteria[[#This Row],[高血壓]]=1,"3次","不適用"))</f>
        <v/>
      </c>
    </row>
    <row r="830" spans="1:21" x14ac:dyDescent="0.35">
      <c r="A830" s="22"/>
      <c r="C830" s="46"/>
      <c r="D830" s="46"/>
      <c r="Q83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3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3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3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30" t="str">
        <f>IF(COUNTA(PatientCriteria[[#This Row],[院所ID]:[高血糖]])=0,"",IF(PatientCriteria[[#This Row],[高血壓]]=1,"3次","不適用"))</f>
        <v/>
      </c>
    </row>
    <row r="831" spans="1:21" x14ac:dyDescent="0.35">
      <c r="A831" s="22"/>
      <c r="C831" s="46"/>
      <c r="D831" s="46"/>
      <c r="Q83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3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3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3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31" t="str">
        <f>IF(COUNTA(PatientCriteria[[#This Row],[院所ID]:[高血糖]])=0,"",IF(PatientCriteria[[#This Row],[高血壓]]=1,"3次","不適用"))</f>
        <v/>
      </c>
    </row>
    <row r="832" spans="1:21" x14ac:dyDescent="0.35">
      <c r="A832" s="22"/>
      <c r="C832" s="46"/>
      <c r="D832" s="46"/>
      <c r="Q83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3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3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3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32" t="str">
        <f>IF(COUNTA(PatientCriteria[[#This Row],[院所ID]:[高血糖]])=0,"",IF(PatientCriteria[[#This Row],[高血壓]]=1,"3次","不適用"))</f>
        <v/>
      </c>
    </row>
    <row r="833" spans="1:21" x14ac:dyDescent="0.35">
      <c r="A833" s="22"/>
      <c r="C833" s="46"/>
      <c r="D833" s="46"/>
      <c r="Q83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3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3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3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33" t="str">
        <f>IF(COUNTA(PatientCriteria[[#This Row],[院所ID]:[高血糖]])=0,"",IF(PatientCriteria[[#This Row],[高血壓]]=1,"3次","不適用"))</f>
        <v/>
      </c>
    </row>
    <row r="834" spans="1:21" x14ac:dyDescent="0.35">
      <c r="A834" s="22"/>
      <c r="C834" s="46"/>
      <c r="D834" s="46"/>
      <c r="Q83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3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3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3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34" t="str">
        <f>IF(COUNTA(PatientCriteria[[#This Row],[院所ID]:[高血糖]])=0,"",IF(PatientCriteria[[#This Row],[高血壓]]=1,"3次","不適用"))</f>
        <v/>
      </c>
    </row>
    <row r="835" spans="1:21" x14ac:dyDescent="0.35">
      <c r="A835" s="22"/>
      <c r="C835" s="46"/>
      <c r="D835" s="46"/>
      <c r="Q83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3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3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3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35" t="str">
        <f>IF(COUNTA(PatientCriteria[[#This Row],[院所ID]:[高血糖]])=0,"",IF(PatientCriteria[[#This Row],[高血壓]]=1,"3次","不適用"))</f>
        <v/>
      </c>
    </row>
    <row r="836" spans="1:21" x14ac:dyDescent="0.35">
      <c r="A836" s="22"/>
      <c r="C836" s="46"/>
      <c r="D836" s="46"/>
      <c r="Q83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3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3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3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36" t="str">
        <f>IF(COUNTA(PatientCriteria[[#This Row],[院所ID]:[高血糖]])=0,"",IF(PatientCriteria[[#This Row],[高血壓]]=1,"3次","不適用"))</f>
        <v/>
      </c>
    </row>
    <row r="837" spans="1:21" x14ac:dyDescent="0.35">
      <c r="A837" s="22"/>
      <c r="C837" s="46"/>
      <c r="D837" s="46"/>
      <c r="Q83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3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3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3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37" t="str">
        <f>IF(COUNTA(PatientCriteria[[#This Row],[院所ID]:[高血糖]])=0,"",IF(PatientCriteria[[#This Row],[高血壓]]=1,"3次","不適用"))</f>
        <v/>
      </c>
    </row>
    <row r="838" spans="1:21" x14ac:dyDescent="0.35">
      <c r="A838" s="22"/>
      <c r="C838" s="46"/>
      <c r="D838" s="46"/>
      <c r="Q83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3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3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3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38" t="str">
        <f>IF(COUNTA(PatientCriteria[[#This Row],[院所ID]:[高血糖]])=0,"",IF(PatientCriteria[[#This Row],[高血壓]]=1,"3次","不適用"))</f>
        <v/>
      </c>
    </row>
    <row r="839" spans="1:21" x14ac:dyDescent="0.35">
      <c r="A839" s="22"/>
      <c r="C839" s="46"/>
      <c r="D839" s="46"/>
      <c r="Q83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3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3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3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39" t="str">
        <f>IF(COUNTA(PatientCriteria[[#This Row],[院所ID]:[高血糖]])=0,"",IF(PatientCriteria[[#This Row],[高血壓]]=1,"3次","不適用"))</f>
        <v/>
      </c>
    </row>
    <row r="840" spans="1:21" x14ac:dyDescent="0.35">
      <c r="A840" s="22"/>
      <c r="C840" s="46"/>
      <c r="D840" s="46"/>
      <c r="Q84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4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4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4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40" t="str">
        <f>IF(COUNTA(PatientCriteria[[#This Row],[院所ID]:[高血糖]])=0,"",IF(PatientCriteria[[#This Row],[高血壓]]=1,"3次","不適用"))</f>
        <v/>
      </c>
    </row>
    <row r="841" spans="1:21" x14ac:dyDescent="0.35">
      <c r="A841" s="22"/>
      <c r="C841" s="46"/>
      <c r="D841" s="46"/>
      <c r="Q84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4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4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4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41" t="str">
        <f>IF(COUNTA(PatientCriteria[[#This Row],[院所ID]:[高血糖]])=0,"",IF(PatientCriteria[[#This Row],[高血壓]]=1,"3次","不適用"))</f>
        <v/>
      </c>
    </row>
    <row r="842" spans="1:21" x14ac:dyDescent="0.35">
      <c r="A842" s="22"/>
      <c r="C842" s="46"/>
      <c r="D842" s="46"/>
      <c r="Q84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4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4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4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42" t="str">
        <f>IF(COUNTA(PatientCriteria[[#This Row],[院所ID]:[高血糖]])=0,"",IF(PatientCriteria[[#This Row],[高血壓]]=1,"3次","不適用"))</f>
        <v/>
      </c>
    </row>
    <row r="843" spans="1:21" x14ac:dyDescent="0.35">
      <c r="A843" s="22"/>
      <c r="C843" s="46"/>
      <c r="D843" s="46"/>
      <c r="Q84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4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4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4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43" t="str">
        <f>IF(COUNTA(PatientCriteria[[#This Row],[院所ID]:[高血糖]])=0,"",IF(PatientCriteria[[#This Row],[高血壓]]=1,"3次","不適用"))</f>
        <v/>
      </c>
    </row>
    <row r="844" spans="1:21" x14ac:dyDescent="0.35">
      <c r="A844" s="22"/>
      <c r="C844" s="46"/>
      <c r="D844" s="46"/>
      <c r="Q84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4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4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4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44" t="str">
        <f>IF(COUNTA(PatientCriteria[[#This Row],[院所ID]:[高血糖]])=0,"",IF(PatientCriteria[[#This Row],[高血壓]]=1,"3次","不適用"))</f>
        <v/>
      </c>
    </row>
    <row r="845" spans="1:21" x14ac:dyDescent="0.35">
      <c r="A845" s="22"/>
      <c r="C845" s="46"/>
      <c r="D845" s="46"/>
      <c r="Q84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4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4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4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45" t="str">
        <f>IF(COUNTA(PatientCriteria[[#This Row],[院所ID]:[高血糖]])=0,"",IF(PatientCriteria[[#This Row],[高血壓]]=1,"3次","不適用"))</f>
        <v/>
      </c>
    </row>
    <row r="846" spans="1:21" x14ac:dyDescent="0.35">
      <c r="A846" s="22"/>
      <c r="C846" s="46"/>
      <c r="D846" s="46"/>
      <c r="Q84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4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4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4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46" t="str">
        <f>IF(COUNTA(PatientCriteria[[#This Row],[院所ID]:[高血糖]])=0,"",IF(PatientCriteria[[#This Row],[高血壓]]=1,"3次","不適用"))</f>
        <v/>
      </c>
    </row>
    <row r="847" spans="1:21" x14ac:dyDescent="0.35">
      <c r="A847" s="22"/>
      <c r="C847" s="46"/>
      <c r="D847" s="46"/>
      <c r="Q84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4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4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4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47" t="str">
        <f>IF(COUNTA(PatientCriteria[[#This Row],[院所ID]:[高血糖]])=0,"",IF(PatientCriteria[[#This Row],[高血壓]]=1,"3次","不適用"))</f>
        <v/>
      </c>
    </row>
    <row r="848" spans="1:21" x14ac:dyDescent="0.35">
      <c r="A848" s="22"/>
      <c r="C848" s="46"/>
      <c r="D848" s="46"/>
      <c r="Q84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4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4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4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48" t="str">
        <f>IF(COUNTA(PatientCriteria[[#This Row],[院所ID]:[高血糖]])=0,"",IF(PatientCriteria[[#This Row],[高血壓]]=1,"3次","不適用"))</f>
        <v/>
      </c>
    </row>
    <row r="849" spans="1:21" x14ac:dyDescent="0.35">
      <c r="A849" s="22"/>
      <c r="C849" s="46"/>
      <c r="D849" s="46"/>
      <c r="Q84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4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4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4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49" t="str">
        <f>IF(COUNTA(PatientCriteria[[#This Row],[院所ID]:[高血糖]])=0,"",IF(PatientCriteria[[#This Row],[高血壓]]=1,"3次","不適用"))</f>
        <v/>
      </c>
    </row>
    <row r="850" spans="1:21" x14ac:dyDescent="0.35">
      <c r="A850" s="22"/>
      <c r="C850" s="46"/>
      <c r="D850" s="46"/>
      <c r="Q85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5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5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5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50" t="str">
        <f>IF(COUNTA(PatientCriteria[[#This Row],[院所ID]:[高血糖]])=0,"",IF(PatientCriteria[[#This Row],[高血壓]]=1,"3次","不適用"))</f>
        <v/>
      </c>
    </row>
    <row r="851" spans="1:21" x14ac:dyDescent="0.35">
      <c r="A851" s="22"/>
      <c r="C851" s="46"/>
      <c r="D851" s="46"/>
      <c r="Q85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5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5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5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51" t="str">
        <f>IF(COUNTA(PatientCriteria[[#This Row],[院所ID]:[高血糖]])=0,"",IF(PatientCriteria[[#This Row],[高血壓]]=1,"3次","不適用"))</f>
        <v/>
      </c>
    </row>
    <row r="852" spans="1:21" x14ac:dyDescent="0.35">
      <c r="A852" s="22"/>
      <c r="C852" s="46"/>
      <c r="D852" s="46"/>
      <c r="Q85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5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5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5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52" t="str">
        <f>IF(COUNTA(PatientCriteria[[#This Row],[院所ID]:[高血糖]])=0,"",IF(PatientCriteria[[#This Row],[高血壓]]=1,"3次","不適用"))</f>
        <v/>
      </c>
    </row>
    <row r="853" spans="1:21" x14ac:dyDescent="0.35">
      <c r="A853" s="22"/>
      <c r="C853" s="46"/>
      <c r="D853" s="46"/>
      <c r="Q85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5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5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5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53" t="str">
        <f>IF(COUNTA(PatientCriteria[[#This Row],[院所ID]:[高血糖]])=0,"",IF(PatientCriteria[[#This Row],[高血壓]]=1,"3次","不適用"))</f>
        <v/>
      </c>
    </row>
    <row r="854" spans="1:21" x14ac:dyDescent="0.35">
      <c r="A854" s="22"/>
      <c r="C854" s="46"/>
      <c r="D854" s="46"/>
      <c r="Q85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5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5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5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54" t="str">
        <f>IF(COUNTA(PatientCriteria[[#This Row],[院所ID]:[高血糖]])=0,"",IF(PatientCriteria[[#This Row],[高血壓]]=1,"3次","不適用"))</f>
        <v/>
      </c>
    </row>
    <row r="855" spans="1:21" x14ac:dyDescent="0.35">
      <c r="A855" s="22"/>
      <c r="C855" s="46"/>
      <c r="D855" s="46"/>
      <c r="Q85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5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5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5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55" t="str">
        <f>IF(COUNTA(PatientCriteria[[#This Row],[院所ID]:[高血糖]])=0,"",IF(PatientCriteria[[#This Row],[高血壓]]=1,"3次","不適用"))</f>
        <v/>
      </c>
    </row>
    <row r="856" spans="1:21" x14ac:dyDescent="0.35">
      <c r="A856" s="22"/>
      <c r="C856" s="46"/>
      <c r="D856" s="46"/>
      <c r="Q85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5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5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5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56" t="str">
        <f>IF(COUNTA(PatientCriteria[[#This Row],[院所ID]:[高血糖]])=0,"",IF(PatientCriteria[[#This Row],[高血壓]]=1,"3次","不適用"))</f>
        <v/>
      </c>
    </row>
    <row r="857" spans="1:21" x14ac:dyDescent="0.35">
      <c r="A857" s="22"/>
      <c r="C857" s="46"/>
      <c r="D857" s="46"/>
      <c r="Q85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5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5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5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57" t="str">
        <f>IF(COUNTA(PatientCriteria[[#This Row],[院所ID]:[高血糖]])=0,"",IF(PatientCriteria[[#This Row],[高血壓]]=1,"3次","不適用"))</f>
        <v/>
      </c>
    </row>
    <row r="858" spans="1:21" x14ac:dyDescent="0.35">
      <c r="A858" s="22"/>
      <c r="C858" s="46"/>
      <c r="D858" s="46"/>
      <c r="Q85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5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5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5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58" t="str">
        <f>IF(COUNTA(PatientCriteria[[#This Row],[院所ID]:[高血糖]])=0,"",IF(PatientCriteria[[#This Row],[高血壓]]=1,"3次","不適用"))</f>
        <v/>
      </c>
    </row>
    <row r="859" spans="1:21" x14ac:dyDescent="0.35">
      <c r="A859" s="22"/>
      <c r="C859" s="46"/>
      <c r="D859" s="46"/>
      <c r="Q85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5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5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5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59" t="str">
        <f>IF(COUNTA(PatientCriteria[[#This Row],[院所ID]:[高血糖]])=0,"",IF(PatientCriteria[[#This Row],[高血壓]]=1,"3次","不適用"))</f>
        <v/>
      </c>
    </row>
    <row r="860" spans="1:21" x14ac:dyDescent="0.35">
      <c r="A860" s="22"/>
      <c r="C860" s="46"/>
      <c r="D860" s="46"/>
      <c r="Q86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6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6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6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60" t="str">
        <f>IF(COUNTA(PatientCriteria[[#This Row],[院所ID]:[高血糖]])=0,"",IF(PatientCriteria[[#This Row],[高血壓]]=1,"3次","不適用"))</f>
        <v/>
      </c>
    </row>
    <row r="861" spans="1:21" x14ac:dyDescent="0.35">
      <c r="A861" s="22"/>
      <c r="C861" s="46"/>
      <c r="D861" s="46"/>
      <c r="Q86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6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6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6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61" t="str">
        <f>IF(COUNTA(PatientCriteria[[#This Row],[院所ID]:[高血糖]])=0,"",IF(PatientCriteria[[#This Row],[高血壓]]=1,"3次","不適用"))</f>
        <v/>
      </c>
    </row>
    <row r="862" spans="1:21" x14ac:dyDescent="0.35">
      <c r="A862" s="22"/>
      <c r="C862" s="46"/>
      <c r="D862" s="46"/>
      <c r="Q86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6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6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6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62" t="str">
        <f>IF(COUNTA(PatientCriteria[[#This Row],[院所ID]:[高血糖]])=0,"",IF(PatientCriteria[[#This Row],[高血壓]]=1,"3次","不適用"))</f>
        <v/>
      </c>
    </row>
    <row r="863" spans="1:21" x14ac:dyDescent="0.35">
      <c r="A863" s="22"/>
      <c r="C863" s="46"/>
      <c r="D863" s="46"/>
      <c r="Q86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6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6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6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63" t="str">
        <f>IF(COUNTA(PatientCriteria[[#This Row],[院所ID]:[高血糖]])=0,"",IF(PatientCriteria[[#This Row],[高血壓]]=1,"3次","不適用"))</f>
        <v/>
      </c>
    </row>
    <row r="864" spans="1:21" x14ac:dyDescent="0.35">
      <c r="A864" s="22"/>
      <c r="C864" s="46"/>
      <c r="D864" s="46"/>
      <c r="Q86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6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6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6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64" t="str">
        <f>IF(COUNTA(PatientCriteria[[#This Row],[院所ID]:[高血糖]])=0,"",IF(PatientCriteria[[#This Row],[高血壓]]=1,"3次","不適用"))</f>
        <v/>
      </c>
    </row>
    <row r="865" spans="1:21" x14ac:dyDescent="0.35">
      <c r="A865" s="22"/>
      <c r="C865" s="46"/>
      <c r="D865" s="46"/>
      <c r="Q86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6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6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6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65" t="str">
        <f>IF(COUNTA(PatientCriteria[[#This Row],[院所ID]:[高血糖]])=0,"",IF(PatientCriteria[[#This Row],[高血壓]]=1,"3次","不適用"))</f>
        <v/>
      </c>
    </row>
    <row r="866" spans="1:21" x14ac:dyDescent="0.35">
      <c r="A866" s="22"/>
      <c r="C866" s="46"/>
      <c r="D866" s="46"/>
      <c r="Q86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6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6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6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66" t="str">
        <f>IF(COUNTA(PatientCriteria[[#This Row],[院所ID]:[高血糖]])=0,"",IF(PatientCriteria[[#This Row],[高血壓]]=1,"3次","不適用"))</f>
        <v/>
      </c>
    </row>
    <row r="867" spans="1:21" x14ac:dyDescent="0.35">
      <c r="A867" s="22"/>
      <c r="C867" s="46"/>
      <c r="D867" s="46"/>
      <c r="Q86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6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6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6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67" t="str">
        <f>IF(COUNTA(PatientCriteria[[#This Row],[院所ID]:[高血糖]])=0,"",IF(PatientCriteria[[#This Row],[高血壓]]=1,"3次","不適用"))</f>
        <v/>
      </c>
    </row>
    <row r="868" spans="1:21" x14ac:dyDescent="0.35">
      <c r="A868" s="22"/>
      <c r="C868" s="46"/>
      <c r="D868" s="46"/>
      <c r="Q86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6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6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6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68" t="str">
        <f>IF(COUNTA(PatientCriteria[[#This Row],[院所ID]:[高血糖]])=0,"",IF(PatientCriteria[[#This Row],[高血壓]]=1,"3次","不適用"))</f>
        <v/>
      </c>
    </row>
    <row r="869" spans="1:21" x14ac:dyDescent="0.35">
      <c r="A869" s="22"/>
      <c r="C869" s="46"/>
      <c r="D869" s="46"/>
      <c r="Q86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6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6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6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69" t="str">
        <f>IF(COUNTA(PatientCriteria[[#This Row],[院所ID]:[高血糖]])=0,"",IF(PatientCriteria[[#This Row],[高血壓]]=1,"3次","不適用"))</f>
        <v/>
      </c>
    </row>
    <row r="870" spans="1:21" x14ac:dyDescent="0.35">
      <c r="A870" s="22"/>
      <c r="C870" s="46"/>
      <c r="D870" s="46"/>
      <c r="Q87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7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7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7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70" t="str">
        <f>IF(COUNTA(PatientCriteria[[#This Row],[院所ID]:[高血糖]])=0,"",IF(PatientCriteria[[#This Row],[高血壓]]=1,"3次","不適用"))</f>
        <v/>
      </c>
    </row>
    <row r="871" spans="1:21" x14ac:dyDescent="0.35">
      <c r="A871" s="22"/>
      <c r="C871" s="46"/>
      <c r="D871" s="46"/>
      <c r="Q87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7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7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7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71" t="str">
        <f>IF(COUNTA(PatientCriteria[[#This Row],[院所ID]:[高血糖]])=0,"",IF(PatientCriteria[[#This Row],[高血壓]]=1,"3次","不適用"))</f>
        <v/>
      </c>
    </row>
    <row r="872" spans="1:21" x14ac:dyDescent="0.35">
      <c r="A872" s="22"/>
      <c r="C872" s="46"/>
      <c r="D872" s="46"/>
      <c r="Q87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7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7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7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72" t="str">
        <f>IF(COUNTA(PatientCriteria[[#This Row],[院所ID]:[高血糖]])=0,"",IF(PatientCriteria[[#This Row],[高血壓]]=1,"3次","不適用"))</f>
        <v/>
      </c>
    </row>
    <row r="873" spans="1:21" x14ac:dyDescent="0.35">
      <c r="A873" s="22"/>
      <c r="C873" s="46"/>
      <c r="D873" s="46"/>
      <c r="Q87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7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7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7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73" t="str">
        <f>IF(COUNTA(PatientCriteria[[#This Row],[院所ID]:[高血糖]])=0,"",IF(PatientCriteria[[#This Row],[高血壓]]=1,"3次","不適用"))</f>
        <v/>
      </c>
    </row>
    <row r="874" spans="1:21" x14ac:dyDescent="0.35">
      <c r="A874" s="22"/>
      <c r="C874" s="46"/>
      <c r="D874" s="46"/>
      <c r="Q87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7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7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7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74" t="str">
        <f>IF(COUNTA(PatientCriteria[[#This Row],[院所ID]:[高血糖]])=0,"",IF(PatientCriteria[[#This Row],[高血壓]]=1,"3次","不適用"))</f>
        <v/>
      </c>
    </row>
    <row r="875" spans="1:21" x14ac:dyDescent="0.35">
      <c r="A875" s="22"/>
      <c r="C875" s="46"/>
      <c r="D875" s="46"/>
      <c r="Q87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7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7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7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75" t="str">
        <f>IF(COUNTA(PatientCriteria[[#This Row],[院所ID]:[高血糖]])=0,"",IF(PatientCriteria[[#This Row],[高血壓]]=1,"3次","不適用"))</f>
        <v/>
      </c>
    </row>
    <row r="876" spans="1:21" x14ac:dyDescent="0.35">
      <c r="A876" s="22"/>
      <c r="C876" s="46"/>
      <c r="D876" s="46"/>
      <c r="Q87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7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7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7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76" t="str">
        <f>IF(COUNTA(PatientCriteria[[#This Row],[院所ID]:[高血糖]])=0,"",IF(PatientCriteria[[#This Row],[高血壓]]=1,"3次","不適用"))</f>
        <v/>
      </c>
    </row>
    <row r="877" spans="1:21" x14ac:dyDescent="0.35">
      <c r="A877" s="22"/>
      <c r="C877" s="46"/>
      <c r="D877" s="46"/>
      <c r="Q87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7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7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7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77" t="str">
        <f>IF(COUNTA(PatientCriteria[[#This Row],[院所ID]:[高血糖]])=0,"",IF(PatientCriteria[[#This Row],[高血壓]]=1,"3次","不適用"))</f>
        <v/>
      </c>
    </row>
    <row r="878" spans="1:21" x14ac:dyDescent="0.35">
      <c r="A878" s="22"/>
      <c r="C878" s="46"/>
      <c r="D878" s="46"/>
      <c r="Q87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7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7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7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78" t="str">
        <f>IF(COUNTA(PatientCriteria[[#This Row],[院所ID]:[高血糖]])=0,"",IF(PatientCriteria[[#This Row],[高血壓]]=1,"3次","不適用"))</f>
        <v/>
      </c>
    </row>
    <row r="879" spans="1:21" x14ac:dyDescent="0.35">
      <c r="A879" s="22"/>
      <c r="C879" s="46"/>
      <c r="D879" s="46"/>
      <c r="Q87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7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7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7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79" t="str">
        <f>IF(COUNTA(PatientCriteria[[#This Row],[院所ID]:[高血糖]])=0,"",IF(PatientCriteria[[#This Row],[高血壓]]=1,"3次","不適用"))</f>
        <v/>
      </c>
    </row>
    <row r="880" spans="1:21" x14ac:dyDescent="0.35">
      <c r="A880" s="22"/>
      <c r="C880" s="46"/>
      <c r="D880" s="46"/>
      <c r="Q88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8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8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8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80" t="str">
        <f>IF(COUNTA(PatientCriteria[[#This Row],[院所ID]:[高血糖]])=0,"",IF(PatientCriteria[[#This Row],[高血壓]]=1,"3次","不適用"))</f>
        <v/>
      </c>
    </row>
    <row r="881" spans="1:21" x14ac:dyDescent="0.35">
      <c r="A881" s="22"/>
      <c r="C881" s="46"/>
      <c r="D881" s="46"/>
      <c r="Q88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8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8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8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81" t="str">
        <f>IF(COUNTA(PatientCriteria[[#This Row],[院所ID]:[高血糖]])=0,"",IF(PatientCriteria[[#This Row],[高血壓]]=1,"3次","不適用"))</f>
        <v/>
      </c>
    </row>
    <row r="882" spans="1:21" x14ac:dyDescent="0.35">
      <c r="A882" s="22"/>
      <c r="C882" s="46"/>
      <c r="D882" s="46"/>
      <c r="Q88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8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8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8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82" t="str">
        <f>IF(COUNTA(PatientCriteria[[#This Row],[院所ID]:[高血糖]])=0,"",IF(PatientCriteria[[#This Row],[高血壓]]=1,"3次","不適用"))</f>
        <v/>
      </c>
    </row>
    <row r="883" spans="1:21" x14ac:dyDescent="0.35">
      <c r="A883" s="22"/>
      <c r="C883" s="46"/>
      <c r="D883" s="46"/>
      <c r="Q88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8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8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8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83" t="str">
        <f>IF(COUNTA(PatientCriteria[[#This Row],[院所ID]:[高血糖]])=0,"",IF(PatientCriteria[[#This Row],[高血壓]]=1,"3次","不適用"))</f>
        <v/>
      </c>
    </row>
    <row r="884" spans="1:21" x14ac:dyDescent="0.35">
      <c r="A884" s="22"/>
      <c r="C884" s="46"/>
      <c r="D884" s="46"/>
      <c r="Q88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8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8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8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84" t="str">
        <f>IF(COUNTA(PatientCriteria[[#This Row],[院所ID]:[高血糖]])=0,"",IF(PatientCriteria[[#This Row],[高血壓]]=1,"3次","不適用"))</f>
        <v/>
      </c>
    </row>
    <row r="885" spans="1:21" x14ac:dyDescent="0.35">
      <c r="A885" s="22"/>
      <c r="C885" s="46"/>
      <c r="D885" s="46"/>
      <c r="Q88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8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8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8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85" t="str">
        <f>IF(COUNTA(PatientCriteria[[#This Row],[院所ID]:[高血糖]])=0,"",IF(PatientCriteria[[#This Row],[高血壓]]=1,"3次","不適用"))</f>
        <v/>
      </c>
    </row>
    <row r="886" spans="1:21" x14ac:dyDescent="0.35">
      <c r="A886" s="22"/>
      <c r="C886" s="46"/>
      <c r="D886" s="46"/>
      <c r="Q88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8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8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8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86" t="str">
        <f>IF(COUNTA(PatientCriteria[[#This Row],[院所ID]:[高血糖]])=0,"",IF(PatientCriteria[[#This Row],[高血壓]]=1,"3次","不適用"))</f>
        <v/>
      </c>
    </row>
    <row r="887" spans="1:21" x14ac:dyDescent="0.35">
      <c r="A887" s="22"/>
      <c r="C887" s="46"/>
      <c r="D887" s="46"/>
      <c r="Q88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8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8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8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87" t="str">
        <f>IF(COUNTA(PatientCriteria[[#This Row],[院所ID]:[高血糖]])=0,"",IF(PatientCriteria[[#This Row],[高血壓]]=1,"3次","不適用"))</f>
        <v/>
      </c>
    </row>
    <row r="888" spans="1:21" x14ac:dyDescent="0.35">
      <c r="A888" s="22"/>
      <c r="C888" s="46"/>
      <c r="D888" s="46"/>
      <c r="Q88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8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8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8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88" t="str">
        <f>IF(COUNTA(PatientCriteria[[#This Row],[院所ID]:[高血糖]])=0,"",IF(PatientCriteria[[#This Row],[高血壓]]=1,"3次","不適用"))</f>
        <v/>
      </c>
    </row>
    <row r="889" spans="1:21" x14ac:dyDescent="0.35">
      <c r="A889" s="22"/>
      <c r="C889" s="46"/>
      <c r="D889" s="46"/>
      <c r="Q88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8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8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8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89" t="str">
        <f>IF(COUNTA(PatientCriteria[[#This Row],[院所ID]:[高血糖]])=0,"",IF(PatientCriteria[[#This Row],[高血壓]]=1,"3次","不適用"))</f>
        <v/>
      </c>
    </row>
    <row r="890" spans="1:21" x14ac:dyDescent="0.35">
      <c r="A890" s="22"/>
      <c r="C890" s="46"/>
      <c r="D890" s="46"/>
      <c r="Q89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9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9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9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90" t="str">
        <f>IF(COUNTA(PatientCriteria[[#This Row],[院所ID]:[高血糖]])=0,"",IF(PatientCriteria[[#This Row],[高血壓]]=1,"3次","不適用"))</f>
        <v/>
      </c>
    </row>
    <row r="891" spans="1:21" x14ac:dyDescent="0.35">
      <c r="A891" s="22"/>
      <c r="C891" s="46"/>
      <c r="D891" s="46"/>
      <c r="Q89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9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9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9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91" t="str">
        <f>IF(COUNTA(PatientCriteria[[#This Row],[院所ID]:[高血糖]])=0,"",IF(PatientCriteria[[#This Row],[高血壓]]=1,"3次","不適用"))</f>
        <v/>
      </c>
    </row>
    <row r="892" spans="1:21" x14ac:dyDescent="0.35">
      <c r="A892" s="22"/>
      <c r="C892" s="46"/>
      <c r="D892" s="46"/>
      <c r="Q89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9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9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9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92" t="str">
        <f>IF(COUNTA(PatientCriteria[[#This Row],[院所ID]:[高血糖]])=0,"",IF(PatientCriteria[[#This Row],[高血壓]]=1,"3次","不適用"))</f>
        <v/>
      </c>
    </row>
    <row r="893" spans="1:21" x14ac:dyDescent="0.35">
      <c r="A893" s="22"/>
      <c r="C893" s="46"/>
      <c r="D893" s="46"/>
      <c r="Q89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9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9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9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93" t="str">
        <f>IF(COUNTA(PatientCriteria[[#This Row],[院所ID]:[高血糖]])=0,"",IF(PatientCriteria[[#This Row],[高血壓]]=1,"3次","不適用"))</f>
        <v/>
      </c>
    </row>
    <row r="894" spans="1:21" x14ac:dyDescent="0.35">
      <c r="A894" s="22"/>
      <c r="C894" s="46"/>
      <c r="D894" s="46"/>
      <c r="Q89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9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9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9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94" t="str">
        <f>IF(COUNTA(PatientCriteria[[#This Row],[院所ID]:[高血糖]])=0,"",IF(PatientCriteria[[#This Row],[高血壓]]=1,"3次","不適用"))</f>
        <v/>
      </c>
    </row>
    <row r="895" spans="1:21" x14ac:dyDescent="0.35">
      <c r="A895" s="22"/>
      <c r="C895" s="46"/>
      <c r="D895" s="46"/>
      <c r="Q89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9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9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9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95" t="str">
        <f>IF(COUNTA(PatientCriteria[[#This Row],[院所ID]:[高血糖]])=0,"",IF(PatientCriteria[[#This Row],[高血壓]]=1,"3次","不適用"))</f>
        <v/>
      </c>
    </row>
    <row r="896" spans="1:21" x14ac:dyDescent="0.35">
      <c r="A896" s="22"/>
      <c r="C896" s="46"/>
      <c r="D896" s="46"/>
      <c r="Q89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9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9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9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96" t="str">
        <f>IF(COUNTA(PatientCriteria[[#This Row],[院所ID]:[高血糖]])=0,"",IF(PatientCriteria[[#This Row],[高血壓]]=1,"3次","不適用"))</f>
        <v/>
      </c>
    </row>
    <row r="897" spans="1:21" x14ac:dyDescent="0.35">
      <c r="A897" s="22"/>
      <c r="C897" s="46"/>
      <c r="D897" s="46"/>
      <c r="Q89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9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9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9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97" t="str">
        <f>IF(COUNTA(PatientCriteria[[#This Row],[院所ID]:[高血糖]])=0,"",IF(PatientCriteria[[#This Row],[高血壓]]=1,"3次","不適用"))</f>
        <v/>
      </c>
    </row>
    <row r="898" spans="1:21" x14ac:dyDescent="0.35">
      <c r="A898" s="22"/>
      <c r="C898" s="46"/>
      <c r="D898" s="46"/>
      <c r="Q89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9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9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9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98" t="str">
        <f>IF(COUNTA(PatientCriteria[[#This Row],[院所ID]:[高血糖]])=0,"",IF(PatientCriteria[[#This Row],[高血壓]]=1,"3次","不適用"))</f>
        <v/>
      </c>
    </row>
    <row r="899" spans="1:21" x14ac:dyDescent="0.35">
      <c r="A899" s="22"/>
      <c r="C899" s="46"/>
      <c r="D899" s="46"/>
      <c r="Q89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89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89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89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899" t="str">
        <f>IF(COUNTA(PatientCriteria[[#This Row],[院所ID]:[高血糖]])=0,"",IF(PatientCriteria[[#This Row],[高血壓]]=1,"3次","不適用"))</f>
        <v/>
      </c>
    </row>
    <row r="900" spans="1:21" x14ac:dyDescent="0.35">
      <c r="A900" s="22"/>
      <c r="C900" s="46"/>
      <c r="D900" s="46"/>
      <c r="Q90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0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0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0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00" t="str">
        <f>IF(COUNTA(PatientCriteria[[#This Row],[院所ID]:[高血糖]])=0,"",IF(PatientCriteria[[#This Row],[高血壓]]=1,"3次","不適用"))</f>
        <v/>
      </c>
    </row>
    <row r="901" spans="1:21" x14ac:dyDescent="0.35">
      <c r="A901" s="22"/>
      <c r="C901" s="46"/>
      <c r="D901" s="46"/>
      <c r="Q90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0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0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0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01" t="str">
        <f>IF(COUNTA(PatientCriteria[[#This Row],[院所ID]:[高血糖]])=0,"",IF(PatientCriteria[[#This Row],[高血壓]]=1,"3次","不適用"))</f>
        <v/>
      </c>
    </row>
    <row r="902" spans="1:21" x14ac:dyDescent="0.35">
      <c r="A902" s="22"/>
      <c r="C902" s="46"/>
      <c r="D902" s="46"/>
      <c r="Q90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0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0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0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02" t="str">
        <f>IF(COUNTA(PatientCriteria[[#This Row],[院所ID]:[高血糖]])=0,"",IF(PatientCriteria[[#This Row],[高血壓]]=1,"3次","不適用"))</f>
        <v/>
      </c>
    </row>
    <row r="903" spans="1:21" x14ac:dyDescent="0.35">
      <c r="A903" s="22"/>
      <c r="C903" s="46"/>
      <c r="D903" s="46"/>
      <c r="Q90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0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0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0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03" t="str">
        <f>IF(COUNTA(PatientCriteria[[#This Row],[院所ID]:[高血糖]])=0,"",IF(PatientCriteria[[#This Row],[高血壓]]=1,"3次","不適用"))</f>
        <v/>
      </c>
    </row>
    <row r="904" spans="1:21" x14ac:dyDescent="0.35">
      <c r="A904" s="22"/>
      <c r="C904" s="46"/>
      <c r="D904" s="46"/>
      <c r="Q90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0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0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0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04" t="str">
        <f>IF(COUNTA(PatientCriteria[[#This Row],[院所ID]:[高血糖]])=0,"",IF(PatientCriteria[[#This Row],[高血壓]]=1,"3次","不適用"))</f>
        <v/>
      </c>
    </row>
    <row r="905" spans="1:21" x14ac:dyDescent="0.35">
      <c r="A905" s="22"/>
      <c r="C905" s="46"/>
      <c r="D905" s="46"/>
      <c r="Q90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0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0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0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05" t="str">
        <f>IF(COUNTA(PatientCriteria[[#This Row],[院所ID]:[高血糖]])=0,"",IF(PatientCriteria[[#This Row],[高血壓]]=1,"3次","不適用"))</f>
        <v/>
      </c>
    </row>
    <row r="906" spans="1:21" x14ac:dyDescent="0.35">
      <c r="A906" s="22"/>
      <c r="C906" s="46"/>
      <c r="D906" s="46"/>
      <c r="Q90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0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0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0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06" t="str">
        <f>IF(COUNTA(PatientCriteria[[#This Row],[院所ID]:[高血糖]])=0,"",IF(PatientCriteria[[#This Row],[高血壓]]=1,"3次","不適用"))</f>
        <v/>
      </c>
    </row>
    <row r="907" spans="1:21" x14ac:dyDescent="0.35">
      <c r="A907" s="22"/>
      <c r="C907" s="46"/>
      <c r="D907" s="46"/>
      <c r="Q90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0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0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0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07" t="str">
        <f>IF(COUNTA(PatientCriteria[[#This Row],[院所ID]:[高血糖]])=0,"",IF(PatientCriteria[[#This Row],[高血壓]]=1,"3次","不適用"))</f>
        <v/>
      </c>
    </row>
    <row r="908" spans="1:21" x14ac:dyDescent="0.35">
      <c r="A908" s="22"/>
      <c r="C908" s="46"/>
      <c r="D908" s="46"/>
      <c r="Q90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0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0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0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08" t="str">
        <f>IF(COUNTA(PatientCriteria[[#This Row],[院所ID]:[高血糖]])=0,"",IF(PatientCriteria[[#This Row],[高血壓]]=1,"3次","不適用"))</f>
        <v/>
      </c>
    </row>
    <row r="909" spans="1:21" x14ac:dyDescent="0.35">
      <c r="A909" s="22"/>
      <c r="C909" s="46"/>
      <c r="D909" s="46"/>
      <c r="Q90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0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0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0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09" t="str">
        <f>IF(COUNTA(PatientCriteria[[#This Row],[院所ID]:[高血糖]])=0,"",IF(PatientCriteria[[#This Row],[高血壓]]=1,"3次","不適用"))</f>
        <v/>
      </c>
    </row>
    <row r="910" spans="1:21" x14ac:dyDescent="0.35">
      <c r="A910" s="22"/>
      <c r="C910" s="46"/>
      <c r="D910" s="46"/>
      <c r="Q91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1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1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1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10" t="str">
        <f>IF(COUNTA(PatientCriteria[[#This Row],[院所ID]:[高血糖]])=0,"",IF(PatientCriteria[[#This Row],[高血壓]]=1,"3次","不適用"))</f>
        <v/>
      </c>
    </row>
    <row r="911" spans="1:21" x14ac:dyDescent="0.35">
      <c r="A911" s="22"/>
      <c r="C911" s="46"/>
      <c r="D911" s="46"/>
      <c r="Q91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1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1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1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11" t="str">
        <f>IF(COUNTA(PatientCriteria[[#This Row],[院所ID]:[高血糖]])=0,"",IF(PatientCriteria[[#This Row],[高血壓]]=1,"3次","不適用"))</f>
        <v/>
      </c>
    </row>
    <row r="912" spans="1:21" x14ac:dyDescent="0.35">
      <c r="A912" s="22"/>
      <c r="C912" s="46"/>
      <c r="D912" s="46"/>
      <c r="Q91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1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1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1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12" t="str">
        <f>IF(COUNTA(PatientCriteria[[#This Row],[院所ID]:[高血糖]])=0,"",IF(PatientCriteria[[#This Row],[高血壓]]=1,"3次","不適用"))</f>
        <v/>
      </c>
    </row>
    <row r="913" spans="1:21" x14ac:dyDescent="0.35">
      <c r="A913" s="22"/>
      <c r="C913" s="46"/>
      <c r="D913" s="46"/>
      <c r="Q91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1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1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1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13" t="str">
        <f>IF(COUNTA(PatientCriteria[[#This Row],[院所ID]:[高血糖]])=0,"",IF(PatientCriteria[[#This Row],[高血壓]]=1,"3次","不適用"))</f>
        <v/>
      </c>
    </row>
    <row r="914" spans="1:21" x14ac:dyDescent="0.35">
      <c r="A914" s="22"/>
      <c r="C914" s="46"/>
      <c r="D914" s="46"/>
      <c r="Q91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1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1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1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14" t="str">
        <f>IF(COUNTA(PatientCriteria[[#This Row],[院所ID]:[高血糖]])=0,"",IF(PatientCriteria[[#This Row],[高血壓]]=1,"3次","不適用"))</f>
        <v/>
      </c>
    </row>
    <row r="915" spans="1:21" x14ac:dyDescent="0.35">
      <c r="A915" s="22"/>
      <c r="C915" s="46"/>
      <c r="D915" s="46"/>
      <c r="Q91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1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1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1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15" t="str">
        <f>IF(COUNTA(PatientCriteria[[#This Row],[院所ID]:[高血糖]])=0,"",IF(PatientCriteria[[#This Row],[高血壓]]=1,"3次","不適用"))</f>
        <v/>
      </c>
    </row>
    <row r="916" spans="1:21" x14ac:dyDescent="0.35">
      <c r="A916" s="22"/>
      <c r="C916" s="46"/>
      <c r="D916" s="46"/>
      <c r="Q91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1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1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1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16" t="str">
        <f>IF(COUNTA(PatientCriteria[[#This Row],[院所ID]:[高血糖]])=0,"",IF(PatientCriteria[[#This Row],[高血壓]]=1,"3次","不適用"))</f>
        <v/>
      </c>
    </row>
    <row r="917" spans="1:21" x14ac:dyDescent="0.35">
      <c r="A917" s="22"/>
      <c r="C917" s="46"/>
      <c r="D917" s="46"/>
      <c r="Q91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1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1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1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17" t="str">
        <f>IF(COUNTA(PatientCriteria[[#This Row],[院所ID]:[高血糖]])=0,"",IF(PatientCriteria[[#This Row],[高血壓]]=1,"3次","不適用"))</f>
        <v/>
      </c>
    </row>
    <row r="918" spans="1:21" x14ac:dyDescent="0.35">
      <c r="A918" s="22"/>
      <c r="C918" s="46"/>
      <c r="D918" s="46"/>
      <c r="Q91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1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1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1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18" t="str">
        <f>IF(COUNTA(PatientCriteria[[#This Row],[院所ID]:[高血糖]])=0,"",IF(PatientCriteria[[#This Row],[高血壓]]=1,"3次","不適用"))</f>
        <v/>
      </c>
    </row>
    <row r="919" spans="1:21" x14ac:dyDescent="0.35">
      <c r="A919" s="22"/>
      <c r="C919" s="46"/>
      <c r="D919" s="46"/>
      <c r="Q91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1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1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1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19" t="str">
        <f>IF(COUNTA(PatientCriteria[[#This Row],[院所ID]:[高血糖]])=0,"",IF(PatientCriteria[[#This Row],[高血壓]]=1,"3次","不適用"))</f>
        <v/>
      </c>
    </row>
    <row r="920" spans="1:21" x14ac:dyDescent="0.35">
      <c r="A920" s="22"/>
      <c r="C920" s="46"/>
      <c r="D920" s="46"/>
      <c r="Q92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2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2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2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20" t="str">
        <f>IF(COUNTA(PatientCriteria[[#This Row],[院所ID]:[高血糖]])=0,"",IF(PatientCriteria[[#This Row],[高血壓]]=1,"3次","不適用"))</f>
        <v/>
      </c>
    </row>
    <row r="921" spans="1:21" x14ac:dyDescent="0.35">
      <c r="A921" s="22"/>
      <c r="C921" s="46"/>
      <c r="D921" s="46"/>
      <c r="Q92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2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2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2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21" t="str">
        <f>IF(COUNTA(PatientCriteria[[#This Row],[院所ID]:[高血糖]])=0,"",IF(PatientCriteria[[#This Row],[高血壓]]=1,"3次","不適用"))</f>
        <v/>
      </c>
    </row>
    <row r="922" spans="1:21" x14ac:dyDescent="0.35">
      <c r="A922" s="22"/>
      <c r="C922" s="46"/>
      <c r="D922" s="46"/>
      <c r="Q92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2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2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2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22" t="str">
        <f>IF(COUNTA(PatientCriteria[[#This Row],[院所ID]:[高血糖]])=0,"",IF(PatientCriteria[[#This Row],[高血壓]]=1,"3次","不適用"))</f>
        <v/>
      </c>
    </row>
    <row r="923" spans="1:21" x14ac:dyDescent="0.35">
      <c r="A923" s="22"/>
      <c r="C923" s="46"/>
      <c r="D923" s="46"/>
      <c r="Q92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2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2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2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23" t="str">
        <f>IF(COUNTA(PatientCriteria[[#This Row],[院所ID]:[高血糖]])=0,"",IF(PatientCriteria[[#This Row],[高血壓]]=1,"3次","不適用"))</f>
        <v/>
      </c>
    </row>
    <row r="924" spans="1:21" x14ac:dyDescent="0.35">
      <c r="A924" s="22"/>
      <c r="C924" s="46"/>
      <c r="D924" s="46"/>
      <c r="Q92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2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2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2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24" t="str">
        <f>IF(COUNTA(PatientCriteria[[#This Row],[院所ID]:[高血糖]])=0,"",IF(PatientCriteria[[#This Row],[高血壓]]=1,"3次","不適用"))</f>
        <v/>
      </c>
    </row>
    <row r="925" spans="1:21" x14ac:dyDescent="0.35">
      <c r="A925" s="22"/>
      <c r="C925" s="46"/>
      <c r="D925" s="46"/>
      <c r="Q92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2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2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2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25" t="str">
        <f>IF(COUNTA(PatientCriteria[[#This Row],[院所ID]:[高血糖]])=0,"",IF(PatientCriteria[[#This Row],[高血壓]]=1,"3次","不適用"))</f>
        <v/>
      </c>
    </row>
    <row r="926" spans="1:21" x14ac:dyDescent="0.35">
      <c r="A926" s="22"/>
      <c r="C926" s="46"/>
      <c r="D926" s="46"/>
      <c r="Q92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2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2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2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26" t="str">
        <f>IF(COUNTA(PatientCriteria[[#This Row],[院所ID]:[高血糖]])=0,"",IF(PatientCriteria[[#This Row],[高血壓]]=1,"3次","不適用"))</f>
        <v/>
      </c>
    </row>
    <row r="927" spans="1:21" x14ac:dyDescent="0.35">
      <c r="A927" s="22"/>
      <c r="C927" s="46"/>
      <c r="D927" s="46"/>
      <c r="Q92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2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2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2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27" t="str">
        <f>IF(COUNTA(PatientCriteria[[#This Row],[院所ID]:[高血糖]])=0,"",IF(PatientCriteria[[#This Row],[高血壓]]=1,"3次","不適用"))</f>
        <v/>
      </c>
    </row>
    <row r="928" spans="1:21" x14ac:dyDescent="0.35">
      <c r="A928" s="22"/>
      <c r="C928" s="46"/>
      <c r="D928" s="46"/>
      <c r="Q92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2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2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2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28" t="str">
        <f>IF(COUNTA(PatientCriteria[[#This Row],[院所ID]:[高血糖]])=0,"",IF(PatientCriteria[[#This Row],[高血壓]]=1,"3次","不適用"))</f>
        <v/>
      </c>
    </row>
    <row r="929" spans="1:21" x14ac:dyDescent="0.35">
      <c r="A929" s="22"/>
      <c r="C929" s="46"/>
      <c r="D929" s="46"/>
      <c r="Q92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2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2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2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29" t="str">
        <f>IF(COUNTA(PatientCriteria[[#This Row],[院所ID]:[高血糖]])=0,"",IF(PatientCriteria[[#This Row],[高血壓]]=1,"3次","不適用"))</f>
        <v/>
      </c>
    </row>
    <row r="930" spans="1:21" x14ac:dyDescent="0.35">
      <c r="A930" s="22"/>
      <c r="C930" s="46"/>
      <c r="D930" s="46"/>
      <c r="Q93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3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3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3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30" t="str">
        <f>IF(COUNTA(PatientCriteria[[#This Row],[院所ID]:[高血糖]])=0,"",IF(PatientCriteria[[#This Row],[高血壓]]=1,"3次","不適用"))</f>
        <v/>
      </c>
    </row>
    <row r="931" spans="1:21" x14ac:dyDescent="0.35">
      <c r="A931" s="22"/>
      <c r="C931" s="46"/>
      <c r="D931" s="46"/>
      <c r="Q93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3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3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3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31" t="str">
        <f>IF(COUNTA(PatientCriteria[[#This Row],[院所ID]:[高血糖]])=0,"",IF(PatientCriteria[[#This Row],[高血壓]]=1,"3次","不適用"))</f>
        <v/>
      </c>
    </row>
    <row r="932" spans="1:21" x14ac:dyDescent="0.35">
      <c r="A932" s="22"/>
      <c r="C932" s="46"/>
      <c r="D932" s="46"/>
      <c r="Q93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3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3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3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32" t="str">
        <f>IF(COUNTA(PatientCriteria[[#This Row],[院所ID]:[高血糖]])=0,"",IF(PatientCriteria[[#This Row],[高血壓]]=1,"3次","不適用"))</f>
        <v/>
      </c>
    </row>
    <row r="933" spans="1:21" x14ac:dyDescent="0.35">
      <c r="A933" s="22"/>
      <c r="C933" s="46"/>
      <c r="D933" s="46"/>
      <c r="Q93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3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3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3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33" t="str">
        <f>IF(COUNTA(PatientCriteria[[#This Row],[院所ID]:[高血糖]])=0,"",IF(PatientCriteria[[#This Row],[高血壓]]=1,"3次","不適用"))</f>
        <v/>
      </c>
    </row>
    <row r="934" spans="1:21" x14ac:dyDescent="0.35">
      <c r="A934" s="22"/>
      <c r="C934" s="46"/>
      <c r="D934" s="46"/>
      <c r="Q93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3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3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3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34" t="str">
        <f>IF(COUNTA(PatientCriteria[[#This Row],[院所ID]:[高血糖]])=0,"",IF(PatientCriteria[[#This Row],[高血壓]]=1,"3次","不適用"))</f>
        <v/>
      </c>
    </row>
    <row r="935" spans="1:21" x14ac:dyDescent="0.35">
      <c r="A935" s="22"/>
      <c r="C935" s="46"/>
      <c r="D935" s="46"/>
      <c r="Q93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3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3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3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35" t="str">
        <f>IF(COUNTA(PatientCriteria[[#This Row],[院所ID]:[高血糖]])=0,"",IF(PatientCriteria[[#This Row],[高血壓]]=1,"3次","不適用"))</f>
        <v/>
      </c>
    </row>
    <row r="936" spans="1:21" x14ac:dyDescent="0.35">
      <c r="A936" s="22"/>
      <c r="C936" s="46"/>
      <c r="D936" s="46"/>
      <c r="Q93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3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3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3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36" t="str">
        <f>IF(COUNTA(PatientCriteria[[#This Row],[院所ID]:[高血糖]])=0,"",IF(PatientCriteria[[#This Row],[高血壓]]=1,"3次","不適用"))</f>
        <v/>
      </c>
    </row>
    <row r="937" spans="1:21" x14ac:dyDescent="0.35">
      <c r="A937" s="22"/>
      <c r="C937" s="46"/>
      <c r="D937" s="46"/>
      <c r="Q93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3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3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3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37" t="str">
        <f>IF(COUNTA(PatientCriteria[[#This Row],[院所ID]:[高血糖]])=0,"",IF(PatientCriteria[[#This Row],[高血壓]]=1,"3次","不適用"))</f>
        <v/>
      </c>
    </row>
    <row r="938" spans="1:21" x14ac:dyDescent="0.35">
      <c r="A938" s="22"/>
      <c r="C938" s="46"/>
      <c r="D938" s="46"/>
      <c r="Q93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3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3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3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38" t="str">
        <f>IF(COUNTA(PatientCriteria[[#This Row],[院所ID]:[高血糖]])=0,"",IF(PatientCriteria[[#This Row],[高血壓]]=1,"3次","不適用"))</f>
        <v/>
      </c>
    </row>
    <row r="939" spans="1:21" x14ac:dyDescent="0.35">
      <c r="A939" s="22"/>
      <c r="C939" s="46"/>
      <c r="D939" s="46"/>
      <c r="Q93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3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3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3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39" t="str">
        <f>IF(COUNTA(PatientCriteria[[#This Row],[院所ID]:[高血糖]])=0,"",IF(PatientCriteria[[#This Row],[高血壓]]=1,"3次","不適用"))</f>
        <v/>
      </c>
    </row>
    <row r="940" spans="1:21" x14ac:dyDescent="0.35">
      <c r="A940" s="22"/>
      <c r="C940" s="46"/>
      <c r="D940" s="46"/>
      <c r="Q94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4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4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4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40" t="str">
        <f>IF(COUNTA(PatientCriteria[[#This Row],[院所ID]:[高血糖]])=0,"",IF(PatientCriteria[[#This Row],[高血壓]]=1,"3次","不適用"))</f>
        <v/>
      </c>
    </row>
    <row r="941" spans="1:21" x14ac:dyDescent="0.35">
      <c r="A941" s="22"/>
      <c r="C941" s="46"/>
      <c r="D941" s="46"/>
      <c r="Q94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4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4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4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41" t="str">
        <f>IF(COUNTA(PatientCriteria[[#This Row],[院所ID]:[高血糖]])=0,"",IF(PatientCriteria[[#This Row],[高血壓]]=1,"3次","不適用"))</f>
        <v/>
      </c>
    </row>
    <row r="942" spans="1:21" x14ac:dyDescent="0.35">
      <c r="A942" s="22"/>
      <c r="C942" s="46"/>
      <c r="D942" s="46"/>
      <c r="Q94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4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4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4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42" t="str">
        <f>IF(COUNTA(PatientCriteria[[#This Row],[院所ID]:[高血糖]])=0,"",IF(PatientCriteria[[#This Row],[高血壓]]=1,"3次","不適用"))</f>
        <v/>
      </c>
    </row>
    <row r="943" spans="1:21" x14ac:dyDescent="0.35">
      <c r="A943" s="22"/>
      <c r="C943" s="46"/>
      <c r="D943" s="46"/>
      <c r="Q94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4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4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4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43" t="str">
        <f>IF(COUNTA(PatientCriteria[[#This Row],[院所ID]:[高血糖]])=0,"",IF(PatientCriteria[[#This Row],[高血壓]]=1,"3次","不適用"))</f>
        <v/>
      </c>
    </row>
    <row r="944" spans="1:21" x14ac:dyDescent="0.35">
      <c r="A944" s="22"/>
      <c r="C944" s="46"/>
      <c r="D944" s="46"/>
      <c r="Q94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4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4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4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44" t="str">
        <f>IF(COUNTA(PatientCriteria[[#This Row],[院所ID]:[高血糖]])=0,"",IF(PatientCriteria[[#This Row],[高血壓]]=1,"3次","不適用"))</f>
        <v/>
      </c>
    </row>
    <row r="945" spans="1:21" x14ac:dyDescent="0.35">
      <c r="A945" s="22"/>
      <c r="C945" s="46"/>
      <c r="D945" s="46"/>
      <c r="Q94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4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4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4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45" t="str">
        <f>IF(COUNTA(PatientCriteria[[#This Row],[院所ID]:[高血糖]])=0,"",IF(PatientCriteria[[#This Row],[高血壓]]=1,"3次","不適用"))</f>
        <v/>
      </c>
    </row>
    <row r="946" spans="1:21" x14ac:dyDescent="0.35">
      <c r="A946" s="22"/>
      <c r="C946" s="46"/>
      <c r="D946" s="46"/>
      <c r="Q94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4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4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4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46" t="str">
        <f>IF(COUNTA(PatientCriteria[[#This Row],[院所ID]:[高血糖]])=0,"",IF(PatientCriteria[[#This Row],[高血壓]]=1,"3次","不適用"))</f>
        <v/>
      </c>
    </row>
    <row r="947" spans="1:21" x14ac:dyDescent="0.35">
      <c r="A947" s="22"/>
      <c r="C947" s="46"/>
      <c r="D947" s="46"/>
      <c r="Q94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4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4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4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47" t="str">
        <f>IF(COUNTA(PatientCriteria[[#This Row],[院所ID]:[高血糖]])=0,"",IF(PatientCriteria[[#This Row],[高血壓]]=1,"3次","不適用"))</f>
        <v/>
      </c>
    </row>
    <row r="948" spans="1:21" x14ac:dyDescent="0.35">
      <c r="A948" s="22"/>
      <c r="C948" s="46"/>
      <c r="D948" s="46"/>
      <c r="Q94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4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4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4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48" t="str">
        <f>IF(COUNTA(PatientCriteria[[#This Row],[院所ID]:[高血糖]])=0,"",IF(PatientCriteria[[#This Row],[高血壓]]=1,"3次","不適用"))</f>
        <v/>
      </c>
    </row>
    <row r="949" spans="1:21" x14ac:dyDescent="0.35">
      <c r="A949" s="22"/>
      <c r="C949" s="46"/>
      <c r="D949" s="46"/>
      <c r="Q94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4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4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4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49" t="str">
        <f>IF(COUNTA(PatientCriteria[[#This Row],[院所ID]:[高血糖]])=0,"",IF(PatientCriteria[[#This Row],[高血壓]]=1,"3次","不適用"))</f>
        <v/>
      </c>
    </row>
    <row r="950" spans="1:21" x14ac:dyDescent="0.35">
      <c r="A950" s="22"/>
      <c r="C950" s="46"/>
      <c r="D950" s="46"/>
      <c r="Q95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5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5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5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50" t="str">
        <f>IF(COUNTA(PatientCriteria[[#This Row],[院所ID]:[高血糖]])=0,"",IF(PatientCriteria[[#This Row],[高血壓]]=1,"3次","不適用"))</f>
        <v/>
      </c>
    </row>
    <row r="951" spans="1:21" x14ac:dyDescent="0.35">
      <c r="A951" s="22"/>
      <c r="C951" s="46"/>
      <c r="D951" s="46"/>
      <c r="Q95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5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5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5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51" t="str">
        <f>IF(COUNTA(PatientCriteria[[#This Row],[院所ID]:[高血糖]])=0,"",IF(PatientCriteria[[#This Row],[高血壓]]=1,"3次","不適用"))</f>
        <v/>
      </c>
    </row>
    <row r="952" spans="1:21" x14ac:dyDescent="0.35">
      <c r="A952" s="22"/>
      <c r="C952" s="46"/>
      <c r="D952" s="46"/>
      <c r="Q95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5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5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5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52" t="str">
        <f>IF(COUNTA(PatientCriteria[[#This Row],[院所ID]:[高血糖]])=0,"",IF(PatientCriteria[[#This Row],[高血壓]]=1,"3次","不適用"))</f>
        <v/>
      </c>
    </row>
    <row r="953" spans="1:21" x14ac:dyDescent="0.35">
      <c r="A953" s="22"/>
      <c r="C953" s="46"/>
      <c r="D953" s="46"/>
      <c r="Q95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5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5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5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53" t="str">
        <f>IF(COUNTA(PatientCriteria[[#This Row],[院所ID]:[高血糖]])=0,"",IF(PatientCriteria[[#This Row],[高血壓]]=1,"3次","不適用"))</f>
        <v/>
      </c>
    </row>
    <row r="954" spans="1:21" x14ac:dyDescent="0.35">
      <c r="A954" s="22"/>
      <c r="C954" s="46"/>
      <c r="D954" s="46"/>
      <c r="Q95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5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5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5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54" t="str">
        <f>IF(COUNTA(PatientCriteria[[#This Row],[院所ID]:[高血糖]])=0,"",IF(PatientCriteria[[#This Row],[高血壓]]=1,"3次","不適用"))</f>
        <v/>
      </c>
    </row>
    <row r="955" spans="1:21" x14ac:dyDescent="0.35">
      <c r="A955" s="22"/>
      <c r="C955" s="46"/>
      <c r="D955" s="46"/>
      <c r="Q95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5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5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5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55" t="str">
        <f>IF(COUNTA(PatientCriteria[[#This Row],[院所ID]:[高血糖]])=0,"",IF(PatientCriteria[[#This Row],[高血壓]]=1,"3次","不適用"))</f>
        <v/>
      </c>
    </row>
    <row r="956" spans="1:21" x14ac:dyDescent="0.35">
      <c r="A956" s="22"/>
      <c r="C956" s="46"/>
      <c r="D956" s="46"/>
      <c r="Q95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5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5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5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56" t="str">
        <f>IF(COUNTA(PatientCriteria[[#This Row],[院所ID]:[高血糖]])=0,"",IF(PatientCriteria[[#This Row],[高血壓]]=1,"3次","不適用"))</f>
        <v/>
      </c>
    </row>
    <row r="957" spans="1:21" x14ac:dyDescent="0.35">
      <c r="A957" s="22"/>
      <c r="C957" s="46"/>
      <c r="D957" s="46"/>
      <c r="Q95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5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5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5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57" t="str">
        <f>IF(COUNTA(PatientCriteria[[#This Row],[院所ID]:[高血糖]])=0,"",IF(PatientCriteria[[#This Row],[高血壓]]=1,"3次","不適用"))</f>
        <v/>
      </c>
    </row>
    <row r="958" spans="1:21" x14ac:dyDescent="0.35">
      <c r="A958" s="22"/>
      <c r="C958" s="46"/>
      <c r="D958" s="46"/>
      <c r="Q95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5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5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5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58" t="str">
        <f>IF(COUNTA(PatientCriteria[[#This Row],[院所ID]:[高血糖]])=0,"",IF(PatientCriteria[[#This Row],[高血壓]]=1,"3次","不適用"))</f>
        <v/>
      </c>
    </row>
    <row r="959" spans="1:21" x14ac:dyDescent="0.35">
      <c r="A959" s="22"/>
      <c r="C959" s="46"/>
      <c r="D959" s="46"/>
      <c r="Q95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5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5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5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59" t="str">
        <f>IF(COUNTA(PatientCriteria[[#This Row],[院所ID]:[高血糖]])=0,"",IF(PatientCriteria[[#This Row],[高血壓]]=1,"3次","不適用"))</f>
        <v/>
      </c>
    </row>
    <row r="960" spans="1:21" x14ac:dyDescent="0.35">
      <c r="A960" s="22"/>
      <c r="C960" s="46"/>
      <c r="D960" s="46"/>
      <c r="Q96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6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6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6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60" t="str">
        <f>IF(COUNTA(PatientCriteria[[#This Row],[院所ID]:[高血糖]])=0,"",IF(PatientCriteria[[#This Row],[高血壓]]=1,"3次","不適用"))</f>
        <v/>
      </c>
    </row>
    <row r="961" spans="1:21" x14ac:dyDescent="0.35">
      <c r="A961" s="22"/>
      <c r="C961" s="46"/>
      <c r="D961" s="46"/>
      <c r="Q96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6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6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6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61" t="str">
        <f>IF(COUNTA(PatientCriteria[[#This Row],[院所ID]:[高血糖]])=0,"",IF(PatientCriteria[[#This Row],[高血壓]]=1,"3次","不適用"))</f>
        <v/>
      </c>
    </row>
    <row r="962" spans="1:21" x14ac:dyDescent="0.35">
      <c r="A962" s="22"/>
      <c r="C962" s="46"/>
      <c r="D962" s="46"/>
      <c r="Q96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6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6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6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62" t="str">
        <f>IF(COUNTA(PatientCriteria[[#This Row],[院所ID]:[高血糖]])=0,"",IF(PatientCriteria[[#This Row],[高血壓]]=1,"3次","不適用"))</f>
        <v/>
      </c>
    </row>
    <row r="963" spans="1:21" x14ac:dyDescent="0.35">
      <c r="A963" s="22"/>
      <c r="C963" s="46"/>
      <c r="D963" s="46"/>
      <c r="Q96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6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6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6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63" t="str">
        <f>IF(COUNTA(PatientCriteria[[#This Row],[院所ID]:[高血糖]])=0,"",IF(PatientCriteria[[#This Row],[高血壓]]=1,"3次","不適用"))</f>
        <v/>
      </c>
    </row>
    <row r="964" spans="1:21" x14ac:dyDescent="0.35">
      <c r="A964" s="22"/>
      <c r="C964" s="46"/>
      <c r="D964" s="46"/>
      <c r="Q96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6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6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6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64" t="str">
        <f>IF(COUNTA(PatientCriteria[[#This Row],[院所ID]:[高血糖]])=0,"",IF(PatientCriteria[[#This Row],[高血壓]]=1,"3次","不適用"))</f>
        <v/>
      </c>
    </row>
    <row r="965" spans="1:21" x14ac:dyDescent="0.35">
      <c r="A965" s="22"/>
      <c r="C965" s="46"/>
      <c r="D965" s="46"/>
      <c r="Q96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6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6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6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65" t="str">
        <f>IF(COUNTA(PatientCriteria[[#This Row],[院所ID]:[高血糖]])=0,"",IF(PatientCriteria[[#This Row],[高血壓]]=1,"3次","不適用"))</f>
        <v/>
      </c>
    </row>
    <row r="966" spans="1:21" x14ac:dyDescent="0.35">
      <c r="A966" s="22"/>
      <c r="C966" s="46"/>
      <c r="D966" s="46"/>
      <c r="Q96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6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6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6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66" t="str">
        <f>IF(COUNTA(PatientCriteria[[#This Row],[院所ID]:[高血糖]])=0,"",IF(PatientCriteria[[#This Row],[高血壓]]=1,"3次","不適用"))</f>
        <v/>
      </c>
    </row>
    <row r="967" spans="1:21" x14ac:dyDescent="0.35">
      <c r="A967" s="22"/>
      <c r="C967" s="46"/>
      <c r="D967" s="46"/>
      <c r="Q96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6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6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6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67" t="str">
        <f>IF(COUNTA(PatientCriteria[[#This Row],[院所ID]:[高血糖]])=0,"",IF(PatientCriteria[[#This Row],[高血壓]]=1,"3次","不適用"))</f>
        <v/>
      </c>
    </row>
    <row r="968" spans="1:21" x14ac:dyDescent="0.35">
      <c r="A968" s="22"/>
      <c r="C968" s="46"/>
      <c r="D968" s="46"/>
      <c r="Q96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6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6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6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68" t="str">
        <f>IF(COUNTA(PatientCriteria[[#This Row],[院所ID]:[高血糖]])=0,"",IF(PatientCriteria[[#This Row],[高血壓]]=1,"3次","不適用"))</f>
        <v/>
      </c>
    </row>
    <row r="969" spans="1:21" x14ac:dyDescent="0.35">
      <c r="A969" s="22"/>
      <c r="C969" s="46"/>
      <c r="D969" s="46"/>
      <c r="Q96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6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6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6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69" t="str">
        <f>IF(COUNTA(PatientCriteria[[#This Row],[院所ID]:[高血糖]])=0,"",IF(PatientCriteria[[#This Row],[高血壓]]=1,"3次","不適用"))</f>
        <v/>
      </c>
    </row>
    <row r="970" spans="1:21" x14ac:dyDescent="0.35">
      <c r="A970" s="22"/>
      <c r="C970" s="46"/>
      <c r="D970" s="46"/>
      <c r="Q97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7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7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7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70" t="str">
        <f>IF(COUNTA(PatientCriteria[[#This Row],[院所ID]:[高血糖]])=0,"",IF(PatientCriteria[[#This Row],[高血壓]]=1,"3次","不適用"))</f>
        <v/>
      </c>
    </row>
    <row r="971" spans="1:21" x14ac:dyDescent="0.35">
      <c r="A971" s="22"/>
      <c r="C971" s="46"/>
      <c r="D971" s="46"/>
      <c r="Q97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7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7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7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71" t="str">
        <f>IF(COUNTA(PatientCriteria[[#This Row],[院所ID]:[高血糖]])=0,"",IF(PatientCriteria[[#This Row],[高血壓]]=1,"3次","不適用"))</f>
        <v/>
      </c>
    </row>
    <row r="972" spans="1:21" x14ac:dyDescent="0.35">
      <c r="A972" s="22"/>
      <c r="C972" s="46"/>
      <c r="D972" s="46"/>
      <c r="Q97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7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7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7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72" t="str">
        <f>IF(COUNTA(PatientCriteria[[#This Row],[院所ID]:[高血糖]])=0,"",IF(PatientCriteria[[#This Row],[高血壓]]=1,"3次","不適用"))</f>
        <v/>
      </c>
    </row>
    <row r="973" spans="1:21" x14ac:dyDescent="0.35">
      <c r="A973" s="22"/>
      <c r="C973" s="46"/>
      <c r="D973" s="46"/>
      <c r="Q97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7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7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7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73" t="str">
        <f>IF(COUNTA(PatientCriteria[[#This Row],[院所ID]:[高血糖]])=0,"",IF(PatientCriteria[[#This Row],[高血壓]]=1,"3次","不適用"))</f>
        <v/>
      </c>
    </row>
    <row r="974" spans="1:21" x14ac:dyDescent="0.35">
      <c r="A974" s="22"/>
      <c r="C974" s="46"/>
      <c r="D974" s="46"/>
      <c r="Q97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7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7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7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74" t="str">
        <f>IF(COUNTA(PatientCriteria[[#This Row],[院所ID]:[高血糖]])=0,"",IF(PatientCriteria[[#This Row],[高血壓]]=1,"3次","不適用"))</f>
        <v/>
      </c>
    </row>
    <row r="975" spans="1:21" x14ac:dyDescent="0.35">
      <c r="A975" s="22"/>
      <c r="C975" s="46"/>
      <c r="D975" s="46"/>
      <c r="Q97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7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7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7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75" t="str">
        <f>IF(COUNTA(PatientCriteria[[#This Row],[院所ID]:[高血糖]])=0,"",IF(PatientCriteria[[#This Row],[高血壓]]=1,"3次","不適用"))</f>
        <v/>
      </c>
    </row>
    <row r="976" spans="1:21" x14ac:dyDescent="0.35">
      <c r="A976" s="22"/>
      <c r="C976" s="46"/>
      <c r="D976" s="46"/>
      <c r="Q97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7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7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7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76" t="str">
        <f>IF(COUNTA(PatientCriteria[[#This Row],[院所ID]:[高血糖]])=0,"",IF(PatientCriteria[[#This Row],[高血壓]]=1,"3次","不適用"))</f>
        <v/>
      </c>
    </row>
    <row r="977" spans="1:21" x14ac:dyDescent="0.35">
      <c r="A977" s="22"/>
      <c r="C977" s="46"/>
      <c r="D977" s="46"/>
      <c r="Q97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7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7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7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77" t="str">
        <f>IF(COUNTA(PatientCriteria[[#This Row],[院所ID]:[高血糖]])=0,"",IF(PatientCriteria[[#This Row],[高血壓]]=1,"3次","不適用"))</f>
        <v/>
      </c>
    </row>
    <row r="978" spans="1:21" x14ac:dyDescent="0.35">
      <c r="A978" s="22"/>
      <c r="C978" s="46"/>
      <c r="D978" s="46"/>
      <c r="Q97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7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7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7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78" t="str">
        <f>IF(COUNTA(PatientCriteria[[#This Row],[院所ID]:[高血糖]])=0,"",IF(PatientCriteria[[#This Row],[高血壓]]=1,"3次","不適用"))</f>
        <v/>
      </c>
    </row>
    <row r="979" spans="1:21" x14ac:dyDescent="0.35">
      <c r="A979" s="22"/>
      <c r="C979" s="46"/>
      <c r="D979" s="46"/>
      <c r="Q97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7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7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7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79" t="str">
        <f>IF(COUNTA(PatientCriteria[[#This Row],[院所ID]:[高血糖]])=0,"",IF(PatientCriteria[[#This Row],[高血壓]]=1,"3次","不適用"))</f>
        <v/>
      </c>
    </row>
    <row r="980" spans="1:21" x14ac:dyDescent="0.35">
      <c r="A980" s="22"/>
      <c r="C980" s="46"/>
      <c r="D980" s="46"/>
      <c r="Q98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8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8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8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80" t="str">
        <f>IF(COUNTA(PatientCriteria[[#This Row],[院所ID]:[高血糖]])=0,"",IF(PatientCriteria[[#This Row],[高血壓]]=1,"3次","不適用"))</f>
        <v/>
      </c>
    </row>
    <row r="981" spans="1:21" x14ac:dyDescent="0.35">
      <c r="A981" s="22"/>
      <c r="C981" s="46"/>
      <c r="D981" s="46"/>
      <c r="Q98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8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8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8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81" t="str">
        <f>IF(COUNTA(PatientCriteria[[#This Row],[院所ID]:[高血糖]])=0,"",IF(PatientCriteria[[#This Row],[高血壓]]=1,"3次","不適用"))</f>
        <v/>
      </c>
    </row>
    <row r="982" spans="1:21" x14ac:dyDescent="0.35">
      <c r="A982" s="22"/>
      <c r="C982" s="46"/>
      <c r="D982" s="46"/>
      <c r="Q98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8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8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8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82" t="str">
        <f>IF(COUNTA(PatientCriteria[[#This Row],[院所ID]:[高血糖]])=0,"",IF(PatientCriteria[[#This Row],[高血壓]]=1,"3次","不適用"))</f>
        <v/>
      </c>
    </row>
    <row r="983" spans="1:21" x14ac:dyDescent="0.35">
      <c r="A983" s="22"/>
      <c r="C983" s="46"/>
      <c r="D983" s="46"/>
      <c r="Q98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8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8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8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83" t="str">
        <f>IF(COUNTA(PatientCriteria[[#This Row],[院所ID]:[高血糖]])=0,"",IF(PatientCriteria[[#This Row],[高血壓]]=1,"3次","不適用"))</f>
        <v/>
      </c>
    </row>
    <row r="984" spans="1:21" x14ac:dyDescent="0.35">
      <c r="A984" s="22"/>
      <c r="C984" s="46"/>
      <c r="D984" s="46"/>
      <c r="Q98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8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8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8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84" t="str">
        <f>IF(COUNTA(PatientCriteria[[#This Row],[院所ID]:[高血糖]])=0,"",IF(PatientCriteria[[#This Row],[高血壓]]=1,"3次","不適用"))</f>
        <v/>
      </c>
    </row>
    <row r="985" spans="1:21" x14ac:dyDescent="0.35">
      <c r="A985" s="22"/>
      <c r="C985" s="46"/>
      <c r="D985" s="46"/>
      <c r="Q98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8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8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8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85" t="str">
        <f>IF(COUNTA(PatientCriteria[[#This Row],[院所ID]:[高血糖]])=0,"",IF(PatientCriteria[[#This Row],[高血壓]]=1,"3次","不適用"))</f>
        <v/>
      </c>
    </row>
    <row r="986" spans="1:21" x14ac:dyDescent="0.35">
      <c r="A986" s="22"/>
      <c r="C986" s="46"/>
      <c r="D986" s="46"/>
      <c r="Q98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8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8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8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86" t="str">
        <f>IF(COUNTA(PatientCriteria[[#This Row],[院所ID]:[高血糖]])=0,"",IF(PatientCriteria[[#This Row],[高血壓]]=1,"3次","不適用"))</f>
        <v/>
      </c>
    </row>
    <row r="987" spans="1:21" x14ac:dyDescent="0.35">
      <c r="A987" s="22"/>
      <c r="C987" s="46"/>
      <c r="D987" s="46"/>
      <c r="Q98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8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8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8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87" t="str">
        <f>IF(COUNTA(PatientCriteria[[#This Row],[院所ID]:[高血糖]])=0,"",IF(PatientCriteria[[#This Row],[高血壓]]=1,"3次","不適用"))</f>
        <v/>
      </c>
    </row>
    <row r="988" spans="1:21" x14ac:dyDescent="0.35">
      <c r="A988" s="22"/>
      <c r="C988" s="46"/>
      <c r="D988" s="46"/>
      <c r="Q98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8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8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8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88" t="str">
        <f>IF(COUNTA(PatientCriteria[[#This Row],[院所ID]:[高血糖]])=0,"",IF(PatientCriteria[[#This Row],[高血壓]]=1,"3次","不適用"))</f>
        <v/>
      </c>
    </row>
    <row r="989" spans="1:21" x14ac:dyDescent="0.35">
      <c r="A989" s="22"/>
      <c r="C989" s="46"/>
      <c r="D989" s="46"/>
      <c r="Q98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8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8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8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89" t="str">
        <f>IF(COUNTA(PatientCriteria[[#This Row],[院所ID]:[高血糖]])=0,"",IF(PatientCriteria[[#This Row],[高血壓]]=1,"3次","不適用"))</f>
        <v/>
      </c>
    </row>
    <row r="990" spans="1:21" x14ac:dyDescent="0.35">
      <c r="A990" s="22"/>
      <c r="C990" s="46"/>
      <c r="D990" s="46"/>
      <c r="Q99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9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9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9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90" t="str">
        <f>IF(COUNTA(PatientCriteria[[#This Row],[院所ID]:[高血糖]])=0,"",IF(PatientCriteria[[#This Row],[高血壓]]=1,"3次","不適用"))</f>
        <v/>
      </c>
    </row>
    <row r="991" spans="1:21" x14ac:dyDescent="0.35">
      <c r="A991" s="22"/>
      <c r="C991" s="46"/>
      <c r="D991" s="46"/>
      <c r="Q99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9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9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9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91" t="str">
        <f>IF(COUNTA(PatientCriteria[[#This Row],[院所ID]:[高血糖]])=0,"",IF(PatientCriteria[[#This Row],[高血壓]]=1,"3次","不適用"))</f>
        <v/>
      </c>
    </row>
    <row r="992" spans="1:21" x14ac:dyDescent="0.35">
      <c r="A992" s="22"/>
      <c r="C992" s="46"/>
      <c r="D992" s="46"/>
      <c r="Q99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9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9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9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92" t="str">
        <f>IF(COUNTA(PatientCriteria[[#This Row],[院所ID]:[高血糖]])=0,"",IF(PatientCriteria[[#This Row],[高血壓]]=1,"3次","不適用"))</f>
        <v/>
      </c>
    </row>
    <row r="993" spans="1:21" x14ac:dyDescent="0.35">
      <c r="A993" s="22"/>
      <c r="C993" s="46"/>
      <c r="D993" s="46"/>
      <c r="Q99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9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9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9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93" t="str">
        <f>IF(COUNTA(PatientCriteria[[#This Row],[院所ID]:[高血糖]])=0,"",IF(PatientCriteria[[#This Row],[高血壓]]=1,"3次","不適用"))</f>
        <v/>
      </c>
    </row>
    <row r="994" spans="1:21" x14ac:dyDescent="0.35">
      <c r="A994" s="22"/>
      <c r="C994" s="46"/>
      <c r="D994" s="46"/>
      <c r="Q99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9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9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9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94" t="str">
        <f>IF(COUNTA(PatientCriteria[[#This Row],[院所ID]:[高血糖]])=0,"",IF(PatientCriteria[[#This Row],[高血壓]]=1,"3次","不適用"))</f>
        <v/>
      </c>
    </row>
    <row r="995" spans="1:21" x14ac:dyDescent="0.35">
      <c r="A995" s="22"/>
      <c r="C995" s="46"/>
      <c r="D995" s="46"/>
      <c r="Q99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9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9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9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95" t="str">
        <f>IF(COUNTA(PatientCriteria[[#This Row],[院所ID]:[高血糖]])=0,"",IF(PatientCriteria[[#This Row],[高血壓]]=1,"3次","不適用"))</f>
        <v/>
      </c>
    </row>
    <row r="996" spans="1:21" x14ac:dyDescent="0.35">
      <c r="A996" s="22"/>
      <c r="C996" s="46"/>
      <c r="D996" s="46"/>
      <c r="Q99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9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9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9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96" t="str">
        <f>IF(COUNTA(PatientCriteria[[#This Row],[院所ID]:[高血糖]])=0,"",IF(PatientCriteria[[#This Row],[高血壓]]=1,"3次","不適用"))</f>
        <v/>
      </c>
    </row>
    <row r="997" spans="1:21" x14ac:dyDescent="0.35">
      <c r="A997" s="22"/>
      <c r="C997" s="46"/>
      <c r="D997" s="46"/>
      <c r="Q99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9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9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9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97" t="str">
        <f>IF(COUNTA(PatientCriteria[[#This Row],[院所ID]:[高血糖]])=0,"",IF(PatientCriteria[[#This Row],[高血壓]]=1,"3次","不適用"))</f>
        <v/>
      </c>
    </row>
    <row r="998" spans="1:21" x14ac:dyDescent="0.35">
      <c r="A998" s="22"/>
      <c r="C998" s="46"/>
      <c r="D998" s="46"/>
      <c r="Q99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9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9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9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98" t="str">
        <f>IF(COUNTA(PatientCriteria[[#This Row],[院所ID]:[高血糖]])=0,"",IF(PatientCriteria[[#This Row],[高血壓]]=1,"3次","不適用"))</f>
        <v/>
      </c>
    </row>
    <row r="999" spans="1:21" x14ac:dyDescent="0.35">
      <c r="A999" s="22"/>
      <c r="C999" s="46"/>
      <c r="D999" s="46"/>
      <c r="Q99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99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99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99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999" t="str">
        <f>IF(COUNTA(PatientCriteria[[#This Row],[院所ID]:[高血糖]])=0,"",IF(PatientCriteria[[#This Row],[高血壓]]=1,"3次","不適用"))</f>
        <v/>
      </c>
    </row>
    <row r="1000" spans="1:21" x14ac:dyDescent="0.35">
      <c r="A1000" s="22"/>
      <c r="C1000" s="46"/>
      <c r="D1000" s="46"/>
      <c r="Q100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0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0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0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00" t="str">
        <f>IF(COUNTA(PatientCriteria[[#This Row],[院所ID]:[高血糖]])=0,"",IF(PatientCriteria[[#This Row],[高血壓]]=1,"3次","不適用"))</f>
        <v/>
      </c>
    </row>
    <row r="1001" spans="1:21" x14ac:dyDescent="0.35">
      <c r="A1001" s="22"/>
      <c r="C1001" s="46"/>
      <c r="D1001" s="46"/>
      <c r="Q100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0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0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0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01" t="str">
        <f>IF(COUNTA(PatientCriteria[[#This Row],[院所ID]:[高血糖]])=0,"",IF(PatientCriteria[[#This Row],[高血壓]]=1,"3次","不適用"))</f>
        <v/>
      </c>
    </row>
    <row r="1002" spans="1:21" x14ac:dyDescent="0.35">
      <c r="A1002" s="22"/>
      <c r="C1002" s="46"/>
      <c r="D1002" s="46"/>
      <c r="Q100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0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0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0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02" t="str">
        <f>IF(COUNTA(PatientCriteria[[#This Row],[院所ID]:[高血糖]])=0,"",IF(PatientCriteria[[#This Row],[高血壓]]=1,"3次","不適用"))</f>
        <v/>
      </c>
    </row>
    <row r="1003" spans="1:21" x14ac:dyDescent="0.35">
      <c r="A1003" s="22"/>
      <c r="C1003" s="46"/>
      <c r="D1003" s="46"/>
      <c r="Q100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0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0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0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03" t="str">
        <f>IF(COUNTA(PatientCriteria[[#This Row],[院所ID]:[高血糖]])=0,"",IF(PatientCriteria[[#This Row],[高血壓]]=1,"3次","不適用"))</f>
        <v/>
      </c>
    </row>
    <row r="1004" spans="1:21" x14ac:dyDescent="0.35">
      <c r="A1004" s="22"/>
      <c r="C1004" s="46"/>
      <c r="D1004" s="46"/>
      <c r="Q100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0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0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0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04" t="str">
        <f>IF(COUNTA(PatientCriteria[[#This Row],[院所ID]:[高血糖]])=0,"",IF(PatientCriteria[[#This Row],[高血壓]]=1,"3次","不適用"))</f>
        <v/>
      </c>
    </row>
    <row r="1005" spans="1:21" x14ac:dyDescent="0.35">
      <c r="A1005" s="22"/>
      <c r="C1005" s="46"/>
      <c r="D1005" s="46"/>
      <c r="Q100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0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0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0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05" t="str">
        <f>IF(COUNTA(PatientCriteria[[#This Row],[院所ID]:[高血糖]])=0,"",IF(PatientCriteria[[#This Row],[高血壓]]=1,"3次","不適用"))</f>
        <v/>
      </c>
    </row>
    <row r="1006" spans="1:21" x14ac:dyDescent="0.35">
      <c r="A1006" s="22"/>
      <c r="C1006" s="46"/>
      <c r="D1006" s="46"/>
      <c r="Q100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0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0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0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06" t="str">
        <f>IF(COUNTA(PatientCriteria[[#This Row],[院所ID]:[高血糖]])=0,"",IF(PatientCriteria[[#This Row],[高血壓]]=1,"3次","不適用"))</f>
        <v/>
      </c>
    </row>
    <row r="1007" spans="1:21" x14ac:dyDescent="0.35">
      <c r="A1007" s="22"/>
      <c r="C1007" s="46"/>
      <c r="D1007" s="46"/>
      <c r="Q100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0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0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0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07" t="str">
        <f>IF(COUNTA(PatientCriteria[[#This Row],[院所ID]:[高血糖]])=0,"",IF(PatientCriteria[[#This Row],[高血壓]]=1,"3次","不適用"))</f>
        <v/>
      </c>
    </row>
    <row r="1008" spans="1:21" x14ac:dyDescent="0.35">
      <c r="A1008" s="22"/>
      <c r="C1008" s="46"/>
      <c r="D1008" s="46"/>
      <c r="Q100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0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0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0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08" t="str">
        <f>IF(COUNTA(PatientCriteria[[#This Row],[院所ID]:[高血糖]])=0,"",IF(PatientCriteria[[#This Row],[高血壓]]=1,"3次","不適用"))</f>
        <v/>
      </c>
    </row>
    <row r="1009" spans="1:21" x14ac:dyDescent="0.35">
      <c r="A1009" s="22"/>
      <c r="C1009" s="46"/>
      <c r="D1009" s="46"/>
      <c r="Q100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0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0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0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09" t="str">
        <f>IF(COUNTA(PatientCriteria[[#This Row],[院所ID]:[高血糖]])=0,"",IF(PatientCriteria[[#This Row],[高血壓]]=1,"3次","不適用"))</f>
        <v/>
      </c>
    </row>
    <row r="1010" spans="1:21" x14ac:dyDescent="0.35">
      <c r="A1010" s="22"/>
      <c r="C1010" s="46"/>
      <c r="D1010" s="46"/>
      <c r="Q101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1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1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1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10" t="str">
        <f>IF(COUNTA(PatientCriteria[[#This Row],[院所ID]:[高血糖]])=0,"",IF(PatientCriteria[[#This Row],[高血壓]]=1,"3次","不適用"))</f>
        <v/>
      </c>
    </row>
    <row r="1011" spans="1:21" x14ac:dyDescent="0.35">
      <c r="A1011" s="22"/>
      <c r="C1011" s="46"/>
      <c r="D1011" s="46"/>
      <c r="Q101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1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1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1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11" t="str">
        <f>IF(COUNTA(PatientCriteria[[#This Row],[院所ID]:[高血糖]])=0,"",IF(PatientCriteria[[#This Row],[高血壓]]=1,"3次","不適用"))</f>
        <v/>
      </c>
    </row>
    <row r="1012" spans="1:21" x14ac:dyDescent="0.35">
      <c r="A1012" s="22"/>
      <c r="C1012" s="46"/>
      <c r="D1012" s="46"/>
      <c r="Q101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1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1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1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12" t="str">
        <f>IF(COUNTA(PatientCriteria[[#This Row],[院所ID]:[高血糖]])=0,"",IF(PatientCriteria[[#This Row],[高血壓]]=1,"3次","不適用"))</f>
        <v/>
      </c>
    </row>
    <row r="1013" spans="1:21" x14ac:dyDescent="0.35">
      <c r="A1013" s="22"/>
      <c r="C1013" s="46"/>
      <c r="D1013" s="46"/>
      <c r="Q101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1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1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1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13" t="str">
        <f>IF(COUNTA(PatientCriteria[[#This Row],[院所ID]:[高血糖]])=0,"",IF(PatientCriteria[[#This Row],[高血壓]]=1,"3次","不適用"))</f>
        <v/>
      </c>
    </row>
    <row r="1014" spans="1:21" x14ac:dyDescent="0.35">
      <c r="A1014" s="22"/>
      <c r="C1014" s="46"/>
      <c r="D1014" s="46"/>
      <c r="Q101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1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1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1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14" t="str">
        <f>IF(COUNTA(PatientCriteria[[#This Row],[院所ID]:[高血糖]])=0,"",IF(PatientCriteria[[#This Row],[高血壓]]=1,"3次","不適用"))</f>
        <v/>
      </c>
    </row>
    <row r="1015" spans="1:21" x14ac:dyDescent="0.35">
      <c r="A1015" s="22"/>
      <c r="C1015" s="46"/>
      <c r="D1015" s="46"/>
      <c r="Q101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1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1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1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15" t="str">
        <f>IF(COUNTA(PatientCriteria[[#This Row],[院所ID]:[高血糖]])=0,"",IF(PatientCriteria[[#This Row],[高血壓]]=1,"3次","不適用"))</f>
        <v/>
      </c>
    </row>
    <row r="1016" spans="1:21" x14ac:dyDescent="0.35">
      <c r="A1016" s="22"/>
      <c r="C1016" s="46"/>
      <c r="D1016" s="46"/>
      <c r="Q101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1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1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1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16" t="str">
        <f>IF(COUNTA(PatientCriteria[[#This Row],[院所ID]:[高血糖]])=0,"",IF(PatientCriteria[[#This Row],[高血壓]]=1,"3次","不適用"))</f>
        <v/>
      </c>
    </row>
    <row r="1017" spans="1:21" x14ac:dyDescent="0.35">
      <c r="A1017" s="22"/>
      <c r="C1017" s="46"/>
      <c r="D1017" s="46"/>
      <c r="Q101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1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1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1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17" t="str">
        <f>IF(COUNTA(PatientCriteria[[#This Row],[院所ID]:[高血糖]])=0,"",IF(PatientCriteria[[#This Row],[高血壓]]=1,"3次","不適用"))</f>
        <v/>
      </c>
    </row>
    <row r="1018" spans="1:21" x14ac:dyDescent="0.35">
      <c r="A1018" s="22"/>
      <c r="C1018" s="46"/>
      <c r="D1018" s="46"/>
      <c r="Q101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1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1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1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18" t="str">
        <f>IF(COUNTA(PatientCriteria[[#This Row],[院所ID]:[高血糖]])=0,"",IF(PatientCriteria[[#This Row],[高血壓]]=1,"3次","不適用"))</f>
        <v/>
      </c>
    </row>
    <row r="1019" spans="1:21" x14ac:dyDescent="0.35">
      <c r="A1019" s="22"/>
      <c r="C1019" s="46"/>
      <c r="D1019" s="46"/>
      <c r="Q101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1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1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1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19" t="str">
        <f>IF(COUNTA(PatientCriteria[[#This Row],[院所ID]:[高血糖]])=0,"",IF(PatientCriteria[[#This Row],[高血壓]]=1,"3次","不適用"))</f>
        <v/>
      </c>
    </row>
    <row r="1020" spans="1:21" x14ac:dyDescent="0.35">
      <c r="A1020" s="22"/>
      <c r="C1020" s="46"/>
      <c r="D1020" s="46"/>
      <c r="Q102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2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2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2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20" t="str">
        <f>IF(COUNTA(PatientCriteria[[#This Row],[院所ID]:[高血糖]])=0,"",IF(PatientCriteria[[#This Row],[高血壓]]=1,"3次","不適用"))</f>
        <v/>
      </c>
    </row>
    <row r="1021" spans="1:21" x14ac:dyDescent="0.35">
      <c r="A1021" s="22"/>
      <c r="C1021" s="46"/>
      <c r="D1021" s="46"/>
      <c r="Q102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2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2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2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21" t="str">
        <f>IF(COUNTA(PatientCriteria[[#This Row],[院所ID]:[高血糖]])=0,"",IF(PatientCriteria[[#This Row],[高血壓]]=1,"3次","不適用"))</f>
        <v/>
      </c>
    </row>
    <row r="1022" spans="1:21" x14ac:dyDescent="0.35">
      <c r="A1022" s="22"/>
      <c r="C1022" s="46"/>
      <c r="D1022" s="46"/>
      <c r="Q102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2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2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2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22" t="str">
        <f>IF(COUNTA(PatientCriteria[[#This Row],[院所ID]:[高血糖]])=0,"",IF(PatientCriteria[[#This Row],[高血壓]]=1,"3次","不適用"))</f>
        <v/>
      </c>
    </row>
    <row r="1023" spans="1:21" x14ac:dyDescent="0.35">
      <c r="A1023" s="22"/>
      <c r="C1023" s="46"/>
      <c r="D1023" s="46"/>
      <c r="Q102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2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2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2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23" t="str">
        <f>IF(COUNTA(PatientCriteria[[#This Row],[院所ID]:[高血糖]])=0,"",IF(PatientCriteria[[#This Row],[高血壓]]=1,"3次","不適用"))</f>
        <v/>
      </c>
    </row>
    <row r="1024" spans="1:21" x14ac:dyDescent="0.35">
      <c r="A1024" s="22"/>
      <c r="C1024" s="46"/>
      <c r="D1024" s="46"/>
      <c r="Q102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2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2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2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24" t="str">
        <f>IF(COUNTA(PatientCriteria[[#This Row],[院所ID]:[高血糖]])=0,"",IF(PatientCriteria[[#This Row],[高血壓]]=1,"3次","不適用"))</f>
        <v/>
      </c>
    </row>
    <row r="1025" spans="1:21" x14ac:dyDescent="0.35">
      <c r="A1025" s="22"/>
      <c r="C1025" s="46"/>
      <c r="D1025" s="46"/>
      <c r="Q102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2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2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2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25" t="str">
        <f>IF(COUNTA(PatientCriteria[[#This Row],[院所ID]:[高血糖]])=0,"",IF(PatientCriteria[[#This Row],[高血壓]]=1,"3次","不適用"))</f>
        <v/>
      </c>
    </row>
    <row r="1026" spans="1:21" x14ac:dyDescent="0.35">
      <c r="A1026" s="22"/>
      <c r="C1026" s="46"/>
      <c r="D1026" s="46"/>
      <c r="Q102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2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2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2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26" t="str">
        <f>IF(COUNTA(PatientCriteria[[#This Row],[院所ID]:[高血糖]])=0,"",IF(PatientCriteria[[#This Row],[高血壓]]=1,"3次","不適用"))</f>
        <v/>
      </c>
    </row>
    <row r="1027" spans="1:21" x14ac:dyDescent="0.35">
      <c r="A1027" s="22"/>
      <c r="C1027" s="46"/>
      <c r="D1027" s="46"/>
      <c r="Q102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2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2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2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27" t="str">
        <f>IF(COUNTA(PatientCriteria[[#This Row],[院所ID]:[高血糖]])=0,"",IF(PatientCriteria[[#This Row],[高血壓]]=1,"3次","不適用"))</f>
        <v/>
      </c>
    </row>
    <row r="1028" spans="1:21" x14ac:dyDescent="0.35">
      <c r="A1028" s="22"/>
      <c r="C1028" s="46"/>
      <c r="D1028" s="46"/>
      <c r="Q102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2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2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2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28" t="str">
        <f>IF(COUNTA(PatientCriteria[[#This Row],[院所ID]:[高血糖]])=0,"",IF(PatientCriteria[[#This Row],[高血壓]]=1,"3次","不適用"))</f>
        <v/>
      </c>
    </row>
    <row r="1029" spans="1:21" x14ac:dyDescent="0.35">
      <c r="A1029" s="22"/>
      <c r="C1029" s="46"/>
      <c r="D1029" s="46"/>
      <c r="Q102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2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2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2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29" t="str">
        <f>IF(COUNTA(PatientCriteria[[#This Row],[院所ID]:[高血糖]])=0,"",IF(PatientCriteria[[#This Row],[高血壓]]=1,"3次","不適用"))</f>
        <v/>
      </c>
    </row>
    <row r="1030" spans="1:21" x14ac:dyDescent="0.35">
      <c r="A1030" s="22"/>
      <c r="C1030" s="46"/>
      <c r="D1030" s="46"/>
      <c r="Q103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3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3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3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30" t="str">
        <f>IF(COUNTA(PatientCriteria[[#This Row],[院所ID]:[高血糖]])=0,"",IF(PatientCriteria[[#This Row],[高血壓]]=1,"3次","不適用"))</f>
        <v/>
      </c>
    </row>
    <row r="1031" spans="1:21" x14ac:dyDescent="0.35">
      <c r="A1031" s="22"/>
      <c r="C1031" s="46"/>
      <c r="D1031" s="46"/>
      <c r="Q103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3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3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3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31" t="str">
        <f>IF(COUNTA(PatientCriteria[[#This Row],[院所ID]:[高血糖]])=0,"",IF(PatientCriteria[[#This Row],[高血壓]]=1,"3次","不適用"))</f>
        <v/>
      </c>
    </row>
    <row r="1032" spans="1:21" x14ac:dyDescent="0.35">
      <c r="A1032" s="22"/>
      <c r="C1032" s="46"/>
      <c r="D1032" s="46"/>
      <c r="Q103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3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3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3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32" t="str">
        <f>IF(COUNTA(PatientCriteria[[#This Row],[院所ID]:[高血糖]])=0,"",IF(PatientCriteria[[#This Row],[高血壓]]=1,"3次","不適用"))</f>
        <v/>
      </c>
    </row>
    <row r="1033" spans="1:21" x14ac:dyDescent="0.35">
      <c r="A1033" s="22"/>
      <c r="C1033" s="46"/>
      <c r="D1033" s="46"/>
      <c r="Q103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3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3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3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33" t="str">
        <f>IF(COUNTA(PatientCriteria[[#This Row],[院所ID]:[高血糖]])=0,"",IF(PatientCriteria[[#This Row],[高血壓]]=1,"3次","不適用"))</f>
        <v/>
      </c>
    </row>
    <row r="1034" spans="1:21" x14ac:dyDescent="0.35">
      <c r="A1034" s="22"/>
      <c r="C1034" s="46"/>
      <c r="D1034" s="46"/>
      <c r="Q103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3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3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3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34" t="str">
        <f>IF(COUNTA(PatientCriteria[[#This Row],[院所ID]:[高血糖]])=0,"",IF(PatientCriteria[[#This Row],[高血壓]]=1,"3次","不適用"))</f>
        <v/>
      </c>
    </row>
    <row r="1035" spans="1:21" x14ac:dyDescent="0.35">
      <c r="A1035" s="22"/>
      <c r="C1035" s="46"/>
      <c r="D1035" s="46"/>
      <c r="Q103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3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3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3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35" t="str">
        <f>IF(COUNTA(PatientCriteria[[#This Row],[院所ID]:[高血糖]])=0,"",IF(PatientCriteria[[#This Row],[高血壓]]=1,"3次","不適用"))</f>
        <v/>
      </c>
    </row>
    <row r="1036" spans="1:21" x14ac:dyDescent="0.35">
      <c r="A1036" s="22"/>
      <c r="C1036" s="46"/>
      <c r="D1036" s="46"/>
      <c r="Q103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3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3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3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36" t="str">
        <f>IF(COUNTA(PatientCriteria[[#This Row],[院所ID]:[高血糖]])=0,"",IF(PatientCriteria[[#This Row],[高血壓]]=1,"3次","不適用"))</f>
        <v/>
      </c>
    </row>
    <row r="1037" spans="1:21" x14ac:dyDescent="0.35">
      <c r="A1037" s="22"/>
      <c r="C1037" s="46"/>
      <c r="D1037" s="46"/>
      <c r="Q103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3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3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3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37" t="str">
        <f>IF(COUNTA(PatientCriteria[[#This Row],[院所ID]:[高血糖]])=0,"",IF(PatientCriteria[[#This Row],[高血壓]]=1,"3次","不適用"))</f>
        <v/>
      </c>
    </row>
    <row r="1038" spans="1:21" x14ac:dyDescent="0.35">
      <c r="A1038" s="22"/>
      <c r="C1038" s="46"/>
      <c r="D1038" s="46"/>
      <c r="Q103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3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3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3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38" t="str">
        <f>IF(COUNTA(PatientCriteria[[#This Row],[院所ID]:[高血糖]])=0,"",IF(PatientCriteria[[#This Row],[高血壓]]=1,"3次","不適用"))</f>
        <v/>
      </c>
    </row>
    <row r="1039" spans="1:21" x14ac:dyDescent="0.35">
      <c r="A1039" s="22"/>
      <c r="C1039" s="46"/>
      <c r="D1039" s="46"/>
      <c r="Q103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3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3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3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39" t="str">
        <f>IF(COUNTA(PatientCriteria[[#This Row],[院所ID]:[高血糖]])=0,"",IF(PatientCriteria[[#This Row],[高血壓]]=1,"3次","不適用"))</f>
        <v/>
      </c>
    </row>
    <row r="1040" spans="1:21" x14ac:dyDescent="0.35">
      <c r="A1040" s="22"/>
      <c r="C1040" s="46"/>
      <c r="D1040" s="46"/>
      <c r="Q104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4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4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4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40" t="str">
        <f>IF(COUNTA(PatientCriteria[[#This Row],[院所ID]:[高血糖]])=0,"",IF(PatientCriteria[[#This Row],[高血壓]]=1,"3次","不適用"))</f>
        <v/>
      </c>
    </row>
    <row r="1041" spans="1:21" x14ac:dyDescent="0.35">
      <c r="A1041" s="22"/>
      <c r="C1041" s="46"/>
      <c r="D1041" s="46"/>
      <c r="Q104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4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4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4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41" t="str">
        <f>IF(COUNTA(PatientCriteria[[#This Row],[院所ID]:[高血糖]])=0,"",IF(PatientCriteria[[#This Row],[高血壓]]=1,"3次","不適用"))</f>
        <v/>
      </c>
    </row>
    <row r="1042" spans="1:21" x14ac:dyDescent="0.35">
      <c r="A1042" s="22"/>
      <c r="C1042" s="46"/>
      <c r="D1042" s="46"/>
      <c r="Q104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4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4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4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42" t="str">
        <f>IF(COUNTA(PatientCriteria[[#This Row],[院所ID]:[高血糖]])=0,"",IF(PatientCriteria[[#This Row],[高血壓]]=1,"3次","不適用"))</f>
        <v/>
      </c>
    </row>
    <row r="1043" spans="1:21" x14ac:dyDescent="0.35">
      <c r="A1043" s="22"/>
      <c r="C1043" s="46"/>
      <c r="D1043" s="46"/>
      <c r="Q104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4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4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4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43" t="str">
        <f>IF(COUNTA(PatientCriteria[[#This Row],[院所ID]:[高血糖]])=0,"",IF(PatientCriteria[[#This Row],[高血壓]]=1,"3次","不適用"))</f>
        <v/>
      </c>
    </row>
    <row r="1044" spans="1:21" x14ac:dyDescent="0.35">
      <c r="A1044" s="22"/>
      <c r="C1044" s="46"/>
      <c r="D1044" s="46"/>
      <c r="Q104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4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4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4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44" t="str">
        <f>IF(COUNTA(PatientCriteria[[#This Row],[院所ID]:[高血糖]])=0,"",IF(PatientCriteria[[#This Row],[高血壓]]=1,"3次","不適用"))</f>
        <v/>
      </c>
    </row>
    <row r="1045" spans="1:21" x14ac:dyDescent="0.35">
      <c r="A1045" s="22"/>
      <c r="C1045" s="46"/>
      <c r="D1045" s="46"/>
      <c r="Q104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4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4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4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45" t="str">
        <f>IF(COUNTA(PatientCriteria[[#This Row],[院所ID]:[高血糖]])=0,"",IF(PatientCriteria[[#This Row],[高血壓]]=1,"3次","不適用"))</f>
        <v/>
      </c>
    </row>
    <row r="1046" spans="1:21" x14ac:dyDescent="0.35">
      <c r="A1046" s="22"/>
      <c r="C1046" s="46"/>
      <c r="D1046" s="46"/>
      <c r="Q104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4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4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4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46" t="str">
        <f>IF(COUNTA(PatientCriteria[[#This Row],[院所ID]:[高血糖]])=0,"",IF(PatientCriteria[[#This Row],[高血壓]]=1,"3次","不適用"))</f>
        <v/>
      </c>
    </row>
    <row r="1047" spans="1:21" x14ac:dyDescent="0.35">
      <c r="A1047" s="22"/>
      <c r="C1047" s="46"/>
      <c r="D1047" s="46"/>
      <c r="Q104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4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4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4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47" t="str">
        <f>IF(COUNTA(PatientCriteria[[#This Row],[院所ID]:[高血糖]])=0,"",IF(PatientCriteria[[#This Row],[高血壓]]=1,"3次","不適用"))</f>
        <v/>
      </c>
    </row>
    <row r="1048" spans="1:21" x14ac:dyDescent="0.35">
      <c r="A1048" s="22"/>
      <c r="C1048" s="46"/>
      <c r="D1048" s="46"/>
      <c r="Q104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4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4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4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48" t="str">
        <f>IF(COUNTA(PatientCriteria[[#This Row],[院所ID]:[高血糖]])=0,"",IF(PatientCriteria[[#This Row],[高血壓]]=1,"3次","不適用"))</f>
        <v/>
      </c>
    </row>
    <row r="1049" spans="1:21" x14ac:dyDescent="0.35">
      <c r="A1049" s="22"/>
      <c r="C1049" s="46"/>
      <c r="D1049" s="46"/>
      <c r="Q104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4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4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4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49" t="str">
        <f>IF(COUNTA(PatientCriteria[[#This Row],[院所ID]:[高血糖]])=0,"",IF(PatientCriteria[[#This Row],[高血壓]]=1,"3次","不適用"))</f>
        <v/>
      </c>
    </row>
    <row r="1050" spans="1:21" x14ac:dyDescent="0.35">
      <c r="A1050" s="22"/>
      <c r="C1050" s="46"/>
      <c r="D1050" s="46"/>
      <c r="Q105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5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5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5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50" t="str">
        <f>IF(COUNTA(PatientCriteria[[#This Row],[院所ID]:[高血糖]])=0,"",IF(PatientCriteria[[#This Row],[高血壓]]=1,"3次","不適用"))</f>
        <v/>
      </c>
    </row>
    <row r="1051" spans="1:21" x14ac:dyDescent="0.35">
      <c r="A1051" s="22"/>
      <c r="C1051" s="46"/>
      <c r="D1051" s="46"/>
      <c r="Q105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5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5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5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51" t="str">
        <f>IF(COUNTA(PatientCriteria[[#This Row],[院所ID]:[高血糖]])=0,"",IF(PatientCriteria[[#This Row],[高血壓]]=1,"3次","不適用"))</f>
        <v/>
      </c>
    </row>
    <row r="1052" spans="1:21" x14ac:dyDescent="0.35">
      <c r="A1052" s="22"/>
      <c r="C1052" s="46"/>
      <c r="D1052" s="46"/>
      <c r="Q105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5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5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5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52" t="str">
        <f>IF(COUNTA(PatientCriteria[[#This Row],[院所ID]:[高血糖]])=0,"",IF(PatientCriteria[[#This Row],[高血壓]]=1,"3次","不適用"))</f>
        <v/>
      </c>
    </row>
    <row r="1053" spans="1:21" x14ac:dyDescent="0.35">
      <c r="A1053" s="22"/>
      <c r="C1053" s="46"/>
      <c r="D1053" s="46"/>
      <c r="Q105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5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5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5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53" t="str">
        <f>IF(COUNTA(PatientCriteria[[#This Row],[院所ID]:[高血糖]])=0,"",IF(PatientCriteria[[#This Row],[高血壓]]=1,"3次","不適用"))</f>
        <v/>
      </c>
    </row>
    <row r="1054" spans="1:21" x14ac:dyDescent="0.35">
      <c r="A1054" s="22"/>
      <c r="C1054" s="46"/>
      <c r="D1054" s="46"/>
      <c r="Q105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5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5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5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54" t="str">
        <f>IF(COUNTA(PatientCriteria[[#This Row],[院所ID]:[高血糖]])=0,"",IF(PatientCriteria[[#This Row],[高血壓]]=1,"3次","不適用"))</f>
        <v/>
      </c>
    </row>
    <row r="1055" spans="1:21" x14ac:dyDescent="0.35">
      <c r="A1055" s="22"/>
      <c r="C1055" s="46"/>
      <c r="D1055" s="46"/>
      <c r="Q105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5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5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5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55" t="str">
        <f>IF(COUNTA(PatientCriteria[[#This Row],[院所ID]:[高血糖]])=0,"",IF(PatientCriteria[[#This Row],[高血壓]]=1,"3次","不適用"))</f>
        <v/>
      </c>
    </row>
    <row r="1056" spans="1:21" x14ac:dyDescent="0.35">
      <c r="A1056" s="22"/>
      <c r="C1056" s="46"/>
      <c r="D1056" s="46"/>
      <c r="Q105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5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5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5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56" t="str">
        <f>IF(COUNTA(PatientCriteria[[#This Row],[院所ID]:[高血糖]])=0,"",IF(PatientCriteria[[#This Row],[高血壓]]=1,"3次","不適用"))</f>
        <v/>
      </c>
    </row>
    <row r="1057" spans="1:21" x14ac:dyDescent="0.35">
      <c r="A1057" s="22"/>
      <c r="C1057" s="46"/>
      <c r="D1057" s="46"/>
      <c r="Q105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5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5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5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57" t="str">
        <f>IF(COUNTA(PatientCriteria[[#This Row],[院所ID]:[高血糖]])=0,"",IF(PatientCriteria[[#This Row],[高血壓]]=1,"3次","不適用"))</f>
        <v/>
      </c>
    </row>
    <row r="1058" spans="1:21" x14ac:dyDescent="0.35">
      <c r="A1058" s="22"/>
      <c r="C1058" s="46"/>
      <c r="D1058" s="46"/>
      <c r="Q105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5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5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5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58" t="str">
        <f>IF(COUNTA(PatientCriteria[[#This Row],[院所ID]:[高血糖]])=0,"",IF(PatientCriteria[[#This Row],[高血壓]]=1,"3次","不適用"))</f>
        <v/>
      </c>
    </row>
    <row r="1059" spans="1:21" x14ac:dyDescent="0.35">
      <c r="A1059" s="22"/>
      <c r="C1059" s="46"/>
      <c r="D1059" s="46"/>
      <c r="Q105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5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5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5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59" t="str">
        <f>IF(COUNTA(PatientCriteria[[#This Row],[院所ID]:[高血糖]])=0,"",IF(PatientCriteria[[#This Row],[高血壓]]=1,"3次","不適用"))</f>
        <v/>
      </c>
    </row>
    <row r="1060" spans="1:21" x14ac:dyDescent="0.35">
      <c r="A1060" s="22"/>
      <c r="C1060" s="46"/>
      <c r="D1060" s="46"/>
      <c r="Q106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6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6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6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60" t="str">
        <f>IF(COUNTA(PatientCriteria[[#This Row],[院所ID]:[高血糖]])=0,"",IF(PatientCriteria[[#This Row],[高血壓]]=1,"3次","不適用"))</f>
        <v/>
      </c>
    </row>
    <row r="1061" spans="1:21" x14ac:dyDescent="0.35">
      <c r="A1061" s="22"/>
      <c r="C1061" s="46"/>
      <c r="D1061" s="46"/>
      <c r="Q106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6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6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6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61" t="str">
        <f>IF(COUNTA(PatientCriteria[[#This Row],[院所ID]:[高血糖]])=0,"",IF(PatientCriteria[[#This Row],[高血壓]]=1,"3次","不適用"))</f>
        <v/>
      </c>
    </row>
    <row r="1062" spans="1:21" x14ac:dyDescent="0.35">
      <c r="A1062" s="22"/>
      <c r="C1062" s="46"/>
      <c r="D1062" s="46"/>
      <c r="Q106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6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6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6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62" t="str">
        <f>IF(COUNTA(PatientCriteria[[#This Row],[院所ID]:[高血糖]])=0,"",IF(PatientCriteria[[#This Row],[高血壓]]=1,"3次","不適用"))</f>
        <v/>
      </c>
    </row>
    <row r="1063" spans="1:21" x14ac:dyDescent="0.35">
      <c r="A1063" s="22"/>
      <c r="C1063" s="46"/>
      <c r="D1063" s="46"/>
      <c r="Q106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6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6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6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63" t="str">
        <f>IF(COUNTA(PatientCriteria[[#This Row],[院所ID]:[高血糖]])=0,"",IF(PatientCriteria[[#This Row],[高血壓]]=1,"3次","不適用"))</f>
        <v/>
      </c>
    </row>
    <row r="1064" spans="1:21" x14ac:dyDescent="0.35">
      <c r="A1064" s="22"/>
      <c r="C1064" s="46"/>
      <c r="D1064" s="46"/>
      <c r="Q106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6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6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6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64" t="str">
        <f>IF(COUNTA(PatientCriteria[[#This Row],[院所ID]:[高血糖]])=0,"",IF(PatientCriteria[[#This Row],[高血壓]]=1,"3次","不適用"))</f>
        <v/>
      </c>
    </row>
    <row r="1065" spans="1:21" x14ac:dyDescent="0.35">
      <c r="A1065" s="22"/>
      <c r="C1065" s="46"/>
      <c r="D1065" s="46"/>
      <c r="Q106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6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6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6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65" t="str">
        <f>IF(COUNTA(PatientCriteria[[#This Row],[院所ID]:[高血糖]])=0,"",IF(PatientCriteria[[#This Row],[高血壓]]=1,"3次","不適用"))</f>
        <v/>
      </c>
    </row>
    <row r="1066" spans="1:21" x14ac:dyDescent="0.35">
      <c r="A1066" s="22"/>
      <c r="C1066" s="46"/>
      <c r="D1066" s="46"/>
      <c r="Q106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6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6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6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66" t="str">
        <f>IF(COUNTA(PatientCriteria[[#This Row],[院所ID]:[高血糖]])=0,"",IF(PatientCriteria[[#This Row],[高血壓]]=1,"3次","不適用"))</f>
        <v/>
      </c>
    </row>
    <row r="1067" spans="1:21" x14ac:dyDescent="0.35">
      <c r="A1067" s="22"/>
      <c r="C1067" s="46"/>
      <c r="D1067" s="46"/>
      <c r="Q106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6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6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6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67" t="str">
        <f>IF(COUNTA(PatientCriteria[[#This Row],[院所ID]:[高血糖]])=0,"",IF(PatientCriteria[[#This Row],[高血壓]]=1,"3次","不適用"))</f>
        <v/>
      </c>
    </row>
    <row r="1068" spans="1:21" x14ac:dyDescent="0.35">
      <c r="A1068" s="22"/>
      <c r="C1068" s="46"/>
      <c r="D1068" s="46"/>
      <c r="Q106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6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6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6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68" t="str">
        <f>IF(COUNTA(PatientCriteria[[#This Row],[院所ID]:[高血糖]])=0,"",IF(PatientCriteria[[#This Row],[高血壓]]=1,"3次","不適用"))</f>
        <v/>
      </c>
    </row>
    <row r="1069" spans="1:21" x14ac:dyDescent="0.35">
      <c r="A1069" s="22"/>
      <c r="C1069" s="46"/>
      <c r="D1069" s="46"/>
      <c r="Q106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6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6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6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69" t="str">
        <f>IF(COUNTA(PatientCriteria[[#This Row],[院所ID]:[高血糖]])=0,"",IF(PatientCriteria[[#This Row],[高血壓]]=1,"3次","不適用"))</f>
        <v/>
      </c>
    </row>
    <row r="1070" spans="1:21" x14ac:dyDescent="0.35">
      <c r="A1070" s="22"/>
      <c r="C1070" s="46"/>
      <c r="D1070" s="46"/>
      <c r="Q107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7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7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7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70" t="str">
        <f>IF(COUNTA(PatientCriteria[[#This Row],[院所ID]:[高血糖]])=0,"",IF(PatientCriteria[[#This Row],[高血壓]]=1,"3次","不適用"))</f>
        <v/>
      </c>
    </row>
    <row r="1071" spans="1:21" x14ac:dyDescent="0.35">
      <c r="A1071" s="22"/>
      <c r="C1071" s="46"/>
      <c r="D1071" s="46"/>
      <c r="Q107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7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7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7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71" t="str">
        <f>IF(COUNTA(PatientCriteria[[#This Row],[院所ID]:[高血糖]])=0,"",IF(PatientCriteria[[#This Row],[高血壓]]=1,"3次","不適用"))</f>
        <v/>
      </c>
    </row>
    <row r="1072" spans="1:21" x14ac:dyDescent="0.35">
      <c r="A1072" s="22"/>
      <c r="C1072" s="46"/>
      <c r="D1072" s="46"/>
      <c r="Q107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7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7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7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72" t="str">
        <f>IF(COUNTA(PatientCriteria[[#This Row],[院所ID]:[高血糖]])=0,"",IF(PatientCriteria[[#This Row],[高血壓]]=1,"3次","不適用"))</f>
        <v/>
      </c>
    </row>
    <row r="1073" spans="1:21" x14ac:dyDescent="0.35">
      <c r="A1073" s="22"/>
      <c r="C1073" s="46"/>
      <c r="D1073" s="46"/>
      <c r="Q107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7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7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7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73" t="str">
        <f>IF(COUNTA(PatientCriteria[[#This Row],[院所ID]:[高血糖]])=0,"",IF(PatientCriteria[[#This Row],[高血壓]]=1,"3次","不適用"))</f>
        <v/>
      </c>
    </row>
    <row r="1074" spans="1:21" x14ac:dyDescent="0.35">
      <c r="A1074" s="22"/>
      <c r="C1074" s="46"/>
      <c r="D1074" s="46"/>
      <c r="Q107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7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7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7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74" t="str">
        <f>IF(COUNTA(PatientCriteria[[#This Row],[院所ID]:[高血糖]])=0,"",IF(PatientCriteria[[#This Row],[高血壓]]=1,"3次","不適用"))</f>
        <v/>
      </c>
    </row>
    <row r="1075" spans="1:21" x14ac:dyDescent="0.35">
      <c r="A1075" s="22"/>
      <c r="C1075" s="46"/>
      <c r="D1075" s="46"/>
      <c r="Q107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7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7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7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75" t="str">
        <f>IF(COUNTA(PatientCriteria[[#This Row],[院所ID]:[高血糖]])=0,"",IF(PatientCriteria[[#This Row],[高血壓]]=1,"3次","不適用"))</f>
        <v/>
      </c>
    </row>
    <row r="1076" spans="1:21" x14ac:dyDescent="0.35">
      <c r="A1076" s="22"/>
      <c r="C1076" s="46"/>
      <c r="D1076" s="46"/>
      <c r="Q107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7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7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7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76" t="str">
        <f>IF(COUNTA(PatientCriteria[[#This Row],[院所ID]:[高血糖]])=0,"",IF(PatientCriteria[[#This Row],[高血壓]]=1,"3次","不適用"))</f>
        <v/>
      </c>
    </row>
    <row r="1077" spans="1:21" x14ac:dyDescent="0.35">
      <c r="A1077" s="22"/>
      <c r="C1077" s="46"/>
      <c r="D1077" s="46"/>
      <c r="Q107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7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7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7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77" t="str">
        <f>IF(COUNTA(PatientCriteria[[#This Row],[院所ID]:[高血糖]])=0,"",IF(PatientCriteria[[#This Row],[高血壓]]=1,"3次","不適用"))</f>
        <v/>
      </c>
    </row>
    <row r="1078" spans="1:21" x14ac:dyDescent="0.35">
      <c r="A1078" s="22"/>
      <c r="C1078" s="46"/>
      <c r="D1078" s="46"/>
      <c r="Q107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7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7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7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78" t="str">
        <f>IF(COUNTA(PatientCriteria[[#This Row],[院所ID]:[高血糖]])=0,"",IF(PatientCriteria[[#This Row],[高血壓]]=1,"3次","不適用"))</f>
        <v/>
      </c>
    </row>
    <row r="1079" spans="1:21" x14ac:dyDescent="0.35">
      <c r="A1079" s="22"/>
      <c r="C1079" s="46"/>
      <c r="D1079" s="46"/>
      <c r="Q107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7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7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7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79" t="str">
        <f>IF(COUNTA(PatientCriteria[[#This Row],[院所ID]:[高血糖]])=0,"",IF(PatientCriteria[[#This Row],[高血壓]]=1,"3次","不適用"))</f>
        <v/>
      </c>
    </row>
    <row r="1080" spans="1:21" x14ac:dyDescent="0.35">
      <c r="A1080" s="22"/>
      <c r="C1080" s="46"/>
      <c r="D1080" s="46"/>
      <c r="Q108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8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8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8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80" t="str">
        <f>IF(COUNTA(PatientCriteria[[#This Row],[院所ID]:[高血糖]])=0,"",IF(PatientCriteria[[#This Row],[高血壓]]=1,"3次","不適用"))</f>
        <v/>
      </c>
    </row>
    <row r="1081" spans="1:21" x14ac:dyDescent="0.35">
      <c r="A1081" s="22"/>
      <c r="C1081" s="46"/>
      <c r="D1081" s="46"/>
      <c r="Q108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8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8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8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81" t="str">
        <f>IF(COUNTA(PatientCriteria[[#This Row],[院所ID]:[高血糖]])=0,"",IF(PatientCriteria[[#This Row],[高血壓]]=1,"3次","不適用"))</f>
        <v/>
      </c>
    </row>
    <row r="1082" spans="1:21" x14ac:dyDescent="0.35">
      <c r="A1082" s="22"/>
      <c r="C1082" s="46"/>
      <c r="D1082" s="46"/>
      <c r="Q108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8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8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8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82" t="str">
        <f>IF(COUNTA(PatientCriteria[[#This Row],[院所ID]:[高血糖]])=0,"",IF(PatientCriteria[[#This Row],[高血壓]]=1,"3次","不適用"))</f>
        <v/>
      </c>
    </row>
    <row r="1083" spans="1:21" x14ac:dyDescent="0.35">
      <c r="A1083" s="22"/>
      <c r="C1083" s="46"/>
      <c r="D1083" s="46"/>
      <c r="Q108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8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8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8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83" t="str">
        <f>IF(COUNTA(PatientCriteria[[#This Row],[院所ID]:[高血糖]])=0,"",IF(PatientCriteria[[#This Row],[高血壓]]=1,"3次","不適用"))</f>
        <v/>
      </c>
    </row>
    <row r="1084" spans="1:21" x14ac:dyDescent="0.35">
      <c r="A1084" s="22"/>
      <c r="C1084" s="46"/>
      <c r="D1084" s="46"/>
      <c r="Q108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8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8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8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84" t="str">
        <f>IF(COUNTA(PatientCriteria[[#This Row],[院所ID]:[高血糖]])=0,"",IF(PatientCriteria[[#This Row],[高血壓]]=1,"3次","不適用"))</f>
        <v/>
      </c>
    </row>
    <row r="1085" spans="1:21" x14ac:dyDescent="0.35">
      <c r="A1085" s="22"/>
      <c r="C1085" s="46"/>
      <c r="D1085" s="46"/>
      <c r="Q108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8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8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8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85" t="str">
        <f>IF(COUNTA(PatientCriteria[[#This Row],[院所ID]:[高血糖]])=0,"",IF(PatientCriteria[[#This Row],[高血壓]]=1,"3次","不適用"))</f>
        <v/>
      </c>
    </row>
    <row r="1086" spans="1:21" x14ac:dyDescent="0.35">
      <c r="A1086" s="22"/>
      <c r="C1086" s="46"/>
      <c r="D1086" s="46"/>
      <c r="Q108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8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8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8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86" t="str">
        <f>IF(COUNTA(PatientCriteria[[#This Row],[院所ID]:[高血糖]])=0,"",IF(PatientCriteria[[#This Row],[高血壓]]=1,"3次","不適用"))</f>
        <v/>
      </c>
    </row>
    <row r="1087" spans="1:21" x14ac:dyDescent="0.35">
      <c r="A1087" s="22"/>
      <c r="C1087" s="46"/>
      <c r="D1087" s="46"/>
      <c r="Q108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8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8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8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87" t="str">
        <f>IF(COUNTA(PatientCriteria[[#This Row],[院所ID]:[高血糖]])=0,"",IF(PatientCriteria[[#This Row],[高血壓]]=1,"3次","不適用"))</f>
        <v/>
      </c>
    </row>
    <row r="1088" spans="1:21" x14ac:dyDescent="0.35">
      <c r="A1088" s="22"/>
      <c r="C1088" s="46"/>
      <c r="D1088" s="46"/>
      <c r="Q108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8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8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8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88" t="str">
        <f>IF(COUNTA(PatientCriteria[[#This Row],[院所ID]:[高血糖]])=0,"",IF(PatientCriteria[[#This Row],[高血壓]]=1,"3次","不適用"))</f>
        <v/>
      </c>
    </row>
    <row r="1089" spans="1:21" x14ac:dyDescent="0.35">
      <c r="A1089" s="22"/>
      <c r="C1089" s="46"/>
      <c r="D1089" s="46"/>
      <c r="Q108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8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8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8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89" t="str">
        <f>IF(COUNTA(PatientCriteria[[#This Row],[院所ID]:[高血糖]])=0,"",IF(PatientCriteria[[#This Row],[高血壓]]=1,"3次","不適用"))</f>
        <v/>
      </c>
    </row>
    <row r="1090" spans="1:21" x14ac:dyDescent="0.35">
      <c r="A1090" s="22"/>
      <c r="C1090" s="46"/>
      <c r="D1090" s="46"/>
      <c r="Q109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9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9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9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90" t="str">
        <f>IF(COUNTA(PatientCriteria[[#This Row],[院所ID]:[高血糖]])=0,"",IF(PatientCriteria[[#This Row],[高血壓]]=1,"3次","不適用"))</f>
        <v/>
      </c>
    </row>
    <row r="1091" spans="1:21" x14ac:dyDescent="0.35">
      <c r="A1091" s="22"/>
      <c r="C1091" s="46"/>
      <c r="D1091" s="46"/>
      <c r="Q109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9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9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9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91" t="str">
        <f>IF(COUNTA(PatientCriteria[[#This Row],[院所ID]:[高血糖]])=0,"",IF(PatientCriteria[[#This Row],[高血壓]]=1,"3次","不適用"))</f>
        <v/>
      </c>
    </row>
    <row r="1092" spans="1:21" x14ac:dyDescent="0.35">
      <c r="A1092" s="22"/>
      <c r="C1092" s="46"/>
      <c r="D1092" s="46"/>
      <c r="Q109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9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9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9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92" t="str">
        <f>IF(COUNTA(PatientCriteria[[#This Row],[院所ID]:[高血糖]])=0,"",IF(PatientCriteria[[#This Row],[高血壓]]=1,"3次","不適用"))</f>
        <v/>
      </c>
    </row>
    <row r="1093" spans="1:21" x14ac:dyDescent="0.35">
      <c r="A1093" s="22"/>
      <c r="C1093" s="46"/>
      <c r="D1093" s="46"/>
      <c r="Q109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9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9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9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93" t="str">
        <f>IF(COUNTA(PatientCriteria[[#This Row],[院所ID]:[高血糖]])=0,"",IF(PatientCriteria[[#This Row],[高血壓]]=1,"3次","不適用"))</f>
        <v/>
      </c>
    </row>
    <row r="1094" spans="1:21" x14ac:dyDescent="0.35">
      <c r="A1094" s="22"/>
      <c r="C1094" s="46"/>
      <c r="D1094" s="46"/>
      <c r="Q109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9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9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9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94" t="str">
        <f>IF(COUNTA(PatientCriteria[[#This Row],[院所ID]:[高血糖]])=0,"",IF(PatientCriteria[[#This Row],[高血壓]]=1,"3次","不適用"))</f>
        <v/>
      </c>
    </row>
    <row r="1095" spans="1:21" x14ac:dyDescent="0.35">
      <c r="A1095" s="22"/>
      <c r="C1095" s="46"/>
      <c r="D1095" s="46"/>
      <c r="Q109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9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9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9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95" t="str">
        <f>IF(COUNTA(PatientCriteria[[#This Row],[院所ID]:[高血糖]])=0,"",IF(PatientCriteria[[#This Row],[高血壓]]=1,"3次","不適用"))</f>
        <v/>
      </c>
    </row>
    <row r="1096" spans="1:21" x14ac:dyDescent="0.35">
      <c r="A1096" s="22"/>
      <c r="C1096" s="46"/>
      <c r="D1096" s="46"/>
      <c r="Q109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9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9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9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96" t="str">
        <f>IF(COUNTA(PatientCriteria[[#This Row],[院所ID]:[高血糖]])=0,"",IF(PatientCriteria[[#This Row],[高血壓]]=1,"3次","不適用"))</f>
        <v/>
      </c>
    </row>
    <row r="1097" spans="1:21" x14ac:dyDescent="0.35">
      <c r="A1097" s="22"/>
      <c r="C1097" s="46"/>
      <c r="D1097" s="46"/>
      <c r="Q109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9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9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9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97" t="str">
        <f>IF(COUNTA(PatientCriteria[[#This Row],[院所ID]:[高血糖]])=0,"",IF(PatientCriteria[[#This Row],[高血壓]]=1,"3次","不適用"))</f>
        <v/>
      </c>
    </row>
    <row r="1098" spans="1:21" x14ac:dyDescent="0.35">
      <c r="A1098" s="22"/>
      <c r="C1098" s="46"/>
      <c r="D1098" s="46"/>
      <c r="Q109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9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9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9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98" t="str">
        <f>IF(COUNTA(PatientCriteria[[#This Row],[院所ID]:[高血糖]])=0,"",IF(PatientCriteria[[#This Row],[高血壓]]=1,"3次","不適用"))</f>
        <v/>
      </c>
    </row>
    <row r="1099" spans="1:21" x14ac:dyDescent="0.35">
      <c r="A1099" s="22"/>
      <c r="C1099" s="46"/>
      <c r="D1099" s="46"/>
      <c r="Q109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09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09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09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099" t="str">
        <f>IF(COUNTA(PatientCriteria[[#This Row],[院所ID]:[高血糖]])=0,"",IF(PatientCriteria[[#This Row],[高血壓]]=1,"3次","不適用"))</f>
        <v/>
      </c>
    </row>
    <row r="1100" spans="1:21" x14ac:dyDescent="0.35">
      <c r="A1100" s="22"/>
      <c r="C1100" s="46"/>
      <c r="D1100" s="46"/>
      <c r="Q110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0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0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0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00" t="str">
        <f>IF(COUNTA(PatientCriteria[[#This Row],[院所ID]:[高血糖]])=0,"",IF(PatientCriteria[[#This Row],[高血壓]]=1,"3次","不適用"))</f>
        <v/>
      </c>
    </row>
    <row r="1101" spans="1:21" x14ac:dyDescent="0.35">
      <c r="A1101" s="22"/>
      <c r="C1101" s="46"/>
      <c r="D1101" s="46"/>
      <c r="Q110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0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0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0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01" t="str">
        <f>IF(COUNTA(PatientCriteria[[#This Row],[院所ID]:[高血糖]])=0,"",IF(PatientCriteria[[#This Row],[高血壓]]=1,"3次","不適用"))</f>
        <v/>
      </c>
    </row>
    <row r="1102" spans="1:21" x14ac:dyDescent="0.35">
      <c r="A1102" s="22"/>
      <c r="C1102" s="46"/>
      <c r="D1102" s="46"/>
      <c r="Q110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0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0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0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02" t="str">
        <f>IF(COUNTA(PatientCriteria[[#This Row],[院所ID]:[高血糖]])=0,"",IF(PatientCriteria[[#This Row],[高血壓]]=1,"3次","不適用"))</f>
        <v/>
      </c>
    </row>
    <row r="1103" spans="1:21" x14ac:dyDescent="0.35">
      <c r="A1103" s="22"/>
      <c r="C1103" s="46"/>
      <c r="D1103" s="46"/>
      <c r="Q110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0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0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0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03" t="str">
        <f>IF(COUNTA(PatientCriteria[[#This Row],[院所ID]:[高血糖]])=0,"",IF(PatientCriteria[[#This Row],[高血壓]]=1,"3次","不適用"))</f>
        <v/>
      </c>
    </row>
    <row r="1104" spans="1:21" x14ac:dyDescent="0.35">
      <c r="A1104" s="22"/>
      <c r="C1104" s="46"/>
      <c r="D1104" s="46"/>
      <c r="Q110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0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0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0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04" t="str">
        <f>IF(COUNTA(PatientCriteria[[#This Row],[院所ID]:[高血糖]])=0,"",IF(PatientCriteria[[#This Row],[高血壓]]=1,"3次","不適用"))</f>
        <v/>
      </c>
    </row>
    <row r="1105" spans="1:21" x14ac:dyDescent="0.35">
      <c r="A1105" s="22"/>
      <c r="C1105" s="46"/>
      <c r="D1105" s="46"/>
      <c r="Q110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0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0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0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05" t="str">
        <f>IF(COUNTA(PatientCriteria[[#This Row],[院所ID]:[高血糖]])=0,"",IF(PatientCriteria[[#This Row],[高血壓]]=1,"3次","不適用"))</f>
        <v/>
      </c>
    </row>
    <row r="1106" spans="1:21" x14ac:dyDescent="0.35">
      <c r="A1106" s="22"/>
      <c r="C1106" s="46"/>
      <c r="D1106" s="46"/>
      <c r="Q110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0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0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0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06" t="str">
        <f>IF(COUNTA(PatientCriteria[[#This Row],[院所ID]:[高血糖]])=0,"",IF(PatientCriteria[[#This Row],[高血壓]]=1,"3次","不適用"))</f>
        <v/>
      </c>
    </row>
    <row r="1107" spans="1:21" x14ac:dyDescent="0.35">
      <c r="A1107" s="22"/>
      <c r="C1107" s="46"/>
      <c r="D1107" s="46"/>
      <c r="Q110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0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0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0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07" t="str">
        <f>IF(COUNTA(PatientCriteria[[#This Row],[院所ID]:[高血糖]])=0,"",IF(PatientCriteria[[#This Row],[高血壓]]=1,"3次","不適用"))</f>
        <v/>
      </c>
    </row>
    <row r="1108" spans="1:21" x14ac:dyDescent="0.35">
      <c r="A1108" s="22"/>
      <c r="C1108" s="46"/>
      <c r="D1108" s="46"/>
      <c r="Q110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0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0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0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08" t="str">
        <f>IF(COUNTA(PatientCriteria[[#This Row],[院所ID]:[高血糖]])=0,"",IF(PatientCriteria[[#This Row],[高血壓]]=1,"3次","不適用"))</f>
        <v/>
      </c>
    </row>
    <row r="1109" spans="1:21" x14ac:dyDescent="0.35">
      <c r="A1109" s="22"/>
      <c r="C1109" s="46"/>
      <c r="D1109" s="46"/>
      <c r="Q110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0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0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0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09" t="str">
        <f>IF(COUNTA(PatientCriteria[[#This Row],[院所ID]:[高血糖]])=0,"",IF(PatientCriteria[[#This Row],[高血壓]]=1,"3次","不適用"))</f>
        <v/>
      </c>
    </row>
    <row r="1110" spans="1:21" x14ac:dyDescent="0.35">
      <c r="A1110" s="22"/>
      <c r="C1110" s="46"/>
      <c r="D1110" s="46"/>
      <c r="Q111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1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1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1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10" t="str">
        <f>IF(COUNTA(PatientCriteria[[#This Row],[院所ID]:[高血糖]])=0,"",IF(PatientCriteria[[#This Row],[高血壓]]=1,"3次","不適用"))</f>
        <v/>
      </c>
    </row>
    <row r="1111" spans="1:21" x14ac:dyDescent="0.35">
      <c r="A1111" s="22"/>
      <c r="C1111" s="46"/>
      <c r="D1111" s="46"/>
      <c r="Q111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1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1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1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11" t="str">
        <f>IF(COUNTA(PatientCriteria[[#This Row],[院所ID]:[高血糖]])=0,"",IF(PatientCriteria[[#This Row],[高血壓]]=1,"3次","不適用"))</f>
        <v/>
      </c>
    </row>
    <row r="1112" spans="1:21" x14ac:dyDescent="0.35">
      <c r="A1112" s="22"/>
      <c r="C1112" s="46"/>
      <c r="D1112" s="46"/>
      <c r="Q111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1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1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1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12" t="str">
        <f>IF(COUNTA(PatientCriteria[[#This Row],[院所ID]:[高血糖]])=0,"",IF(PatientCriteria[[#This Row],[高血壓]]=1,"3次","不適用"))</f>
        <v/>
      </c>
    </row>
    <row r="1113" spans="1:21" x14ac:dyDescent="0.35">
      <c r="A1113" s="22"/>
      <c r="C1113" s="46"/>
      <c r="D1113" s="46"/>
      <c r="Q111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1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1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1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13" t="str">
        <f>IF(COUNTA(PatientCriteria[[#This Row],[院所ID]:[高血糖]])=0,"",IF(PatientCriteria[[#This Row],[高血壓]]=1,"3次","不適用"))</f>
        <v/>
      </c>
    </row>
    <row r="1114" spans="1:21" x14ac:dyDescent="0.35">
      <c r="A1114" s="22"/>
      <c r="C1114" s="46"/>
      <c r="D1114" s="46"/>
      <c r="Q111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1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1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1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14" t="str">
        <f>IF(COUNTA(PatientCriteria[[#This Row],[院所ID]:[高血糖]])=0,"",IF(PatientCriteria[[#This Row],[高血壓]]=1,"3次","不適用"))</f>
        <v/>
      </c>
    </row>
    <row r="1115" spans="1:21" x14ac:dyDescent="0.35">
      <c r="A1115" s="22"/>
      <c r="C1115" s="46"/>
      <c r="D1115" s="46"/>
      <c r="Q111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1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1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1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15" t="str">
        <f>IF(COUNTA(PatientCriteria[[#This Row],[院所ID]:[高血糖]])=0,"",IF(PatientCriteria[[#This Row],[高血壓]]=1,"3次","不適用"))</f>
        <v/>
      </c>
    </row>
    <row r="1116" spans="1:21" x14ac:dyDescent="0.35">
      <c r="A1116" s="22"/>
      <c r="C1116" s="46"/>
      <c r="D1116" s="46"/>
      <c r="Q111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1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1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1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16" t="str">
        <f>IF(COUNTA(PatientCriteria[[#This Row],[院所ID]:[高血糖]])=0,"",IF(PatientCriteria[[#This Row],[高血壓]]=1,"3次","不適用"))</f>
        <v/>
      </c>
    </row>
    <row r="1117" spans="1:21" x14ac:dyDescent="0.35">
      <c r="A1117" s="22"/>
      <c r="C1117" s="46"/>
      <c r="D1117" s="46"/>
      <c r="Q111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1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1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1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17" t="str">
        <f>IF(COUNTA(PatientCriteria[[#This Row],[院所ID]:[高血糖]])=0,"",IF(PatientCriteria[[#This Row],[高血壓]]=1,"3次","不適用"))</f>
        <v/>
      </c>
    </row>
    <row r="1118" spans="1:21" x14ac:dyDescent="0.35">
      <c r="A1118" s="22"/>
      <c r="C1118" s="46"/>
      <c r="D1118" s="46"/>
      <c r="Q111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1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1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1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18" t="str">
        <f>IF(COUNTA(PatientCriteria[[#This Row],[院所ID]:[高血糖]])=0,"",IF(PatientCriteria[[#This Row],[高血壓]]=1,"3次","不適用"))</f>
        <v/>
      </c>
    </row>
    <row r="1119" spans="1:21" x14ac:dyDescent="0.35">
      <c r="A1119" s="22"/>
      <c r="C1119" s="46"/>
      <c r="D1119" s="46"/>
      <c r="Q111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1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1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1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19" t="str">
        <f>IF(COUNTA(PatientCriteria[[#This Row],[院所ID]:[高血糖]])=0,"",IF(PatientCriteria[[#This Row],[高血壓]]=1,"3次","不適用"))</f>
        <v/>
      </c>
    </row>
    <row r="1120" spans="1:21" x14ac:dyDescent="0.35">
      <c r="A1120" s="22"/>
      <c r="C1120" s="46"/>
      <c r="D1120" s="46"/>
      <c r="Q112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2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2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2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20" t="str">
        <f>IF(COUNTA(PatientCriteria[[#This Row],[院所ID]:[高血糖]])=0,"",IF(PatientCriteria[[#This Row],[高血壓]]=1,"3次","不適用"))</f>
        <v/>
      </c>
    </row>
    <row r="1121" spans="1:21" x14ac:dyDescent="0.35">
      <c r="A1121" s="22"/>
      <c r="C1121" s="46"/>
      <c r="D1121" s="46"/>
      <c r="Q112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2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2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2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21" t="str">
        <f>IF(COUNTA(PatientCriteria[[#This Row],[院所ID]:[高血糖]])=0,"",IF(PatientCriteria[[#This Row],[高血壓]]=1,"3次","不適用"))</f>
        <v/>
      </c>
    </row>
    <row r="1122" spans="1:21" x14ac:dyDescent="0.35">
      <c r="A1122" s="22"/>
      <c r="C1122" s="46"/>
      <c r="D1122" s="46"/>
      <c r="Q112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2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2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2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22" t="str">
        <f>IF(COUNTA(PatientCriteria[[#This Row],[院所ID]:[高血糖]])=0,"",IF(PatientCriteria[[#This Row],[高血壓]]=1,"3次","不適用"))</f>
        <v/>
      </c>
    </row>
    <row r="1123" spans="1:21" x14ac:dyDescent="0.35">
      <c r="A1123" s="22"/>
      <c r="C1123" s="46"/>
      <c r="D1123" s="46"/>
      <c r="Q112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2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2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2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23" t="str">
        <f>IF(COUNTA(PatientCriteria[[#This Row],[院所ID]:[高血糖]])=0,"",IF(PatientCriteria[[#This Row],[高血壓]]=1,"3次","不適用"))</f>
        <v/>
      </c>
    </row>
    <row r="1124" spans="1:21" x14ac:dyDescent="0.35">
      <c r="A1124" s="22"/>
      <c r="C1124" s="46"/>
      <c r="D1124" s="46"/>
      <c r="Q112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2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2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2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24" t="str">
        <f>IF(COUNTA(PatientCriteria[[#This Row],[院所ID]:[高血糖]])=0,"",IF(PatientCriteria[[#This Row],[高血壓]]=1,"3次","不適用"))</f>
        <v/>
      </c>
    </row>
    <row r="1125" spans="1:21" x14ac:dyDescent="0.35">
      <c r="A1125" s="22"/>
      <c r="C1125" s="46"/>
      <c r="D1125" s="46"/>
      <c r="Q112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2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2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2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25" t="str">
        <f>IF(COUNTA(PatientCriteria[[#This Row],[院所ID]:[高血糖]])=0,"",IF(PatientCriteria[[#This Row],[高血壓]]=1,"3次","不適用"))</f>
        <v/>
      </c>
    </row>
    <row r="1126" spans="1:21" x14ac:dyDescent="0.35">
      <c r="A1126" s="22"/>
      <c r="C1126" s="46"/>
      <c r="D1126" s="46"/>
      <c r="Q112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2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2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2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26" t="str">
        <f>IF(COUNTA(PatientCriteria[[#This Row],[院所ID]:[高血糖]])=0,"",IF(PatientCriteria[[#This Row],[高血壓]]=1,"3次","不適用"))</f>
        <v/>
      </c>
    </row>
    <row r="1127" spans="1:21" x14ac:dyDescent="0.35">
      <c r="A1127" s="22"/>
      <c r="C1127" s="46"/>
      <c r="D1127" s="46"/>
      <c r="Q112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2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2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2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27" t="str">
        <f>IF(COUNTA(PatientCriteria[[#This Row],[院所ID]:[高血糖]])=0,"",IF(PatientCriteria[[#This Row],[高血壓]]=1,"3次","不適用"))</f>
        <v/>
      </c>
    </row>
    <row r="1128" spans="1:21" x14ac:dyDescent="0.35">
      <c r="A1128" s="22"/>
      <c r="C1128" s="46"/>
      <c r="D1128" s="46"/>
      <c r="Q112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2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2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2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28" t="str">
        <f>IF(COUNTA(PatientCriteria[[#This Row],[院所ID]:[高血糖]])=0,"",IF(PatientCriteria[[#This Row],[高血壓]]=1,"3次","不適用"))</f>
        <v/>
      </c>
    </row>
    <row r="1129" spans="1:21" x14ac:dyDescent="0.35">
      <c r="A1129" s="22"/>
      <c r="C1129" s="46"/>
      <c r="D1129" s="46"/>
      <c r="Q112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2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2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2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29" t="str">
        <f>IF(COUNTA(PatientCriteria[[#This Row],[院所ID]:[高血糖]])=0,"",IF(PatientCriteria[[#This Row],[高血壓]]=1,"3次","不適用"))</f>
        <v/>
      </c>
    </row>
    <row r="1130" spans="1:21" x14ac:dyDescent="0.35">
      <c r="A1130" s="22"/>
      <c r="C1130" s="46"/>
      <c r="D1130" s="46"/>
      <c r="Q113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3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3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3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30" t="str">
        <f>IF(COUNTA(PatientCriteria[[#This Row],[院所ID]:[高血糖]])=0,"",IF(PatientCriteria[[#This Row],[高血壓]]=1,"3次","不適用"))</f>
        <v/>
      </c>
    </row>
    <row r="1131" spans="1:21" x14ac:dyDescent="0.35">
      <c r="A1131" s="22"/>
      <c r="C1131" s="46"/>
      <c r="D1131" s="46"/>
      <c r="Q113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3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3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3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31" t="str">
        <f>IF(COUNTA(PatientCriteria[[#This Row],[院所ID]:[高血糖]])=0,"",IF(PatientCriteria[[#This Row],[高血壓]]=1,"3次","不適用"))</f>
        <v/>
      </c>
    </row>
    <row r="1132" spans="1:21" x14ac:dyDescent="0.35">
      <c r="A1132" s="22"/>
      <c r="C1132" s="46"/>
      <c r="D1132" s="46"/>
      <c r="Q113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3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3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3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32" t="str">
        <f>IF(COUNTA(PatientCriteria[[#This Row],[院所ID]:[高血糖]])=0,"",IF(PatientCriteria[[#This Row],[高血壓]]=1,"3次","不適用"))</f>
        <v/>
      </c>
    </row>
    <row r="1133" spans="1:21" x14ac:dyDescent="0.35">
      <c r="A1133" s="22"/>
      <c r="C1133" s="46"/>
      <c r="D1133" s="46"/>
      <c r="Q113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3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3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3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33" t="str">
        <f>IF(COUNTA(PatientCriteria[[#This Row],[院所ID]:[高血糖]])=0,"",IF(PatientCriteria[[#This Row],[高血壓]]=1,"3次","不適用"))</f>
        <v/>
      </c>
    </row>
    <row r="1134" spans="1:21" x14ac:dyDescent="0.35">
      <c r="A1134" s="22"/>
      <c r="C1134" s="46"/>
      <c r="D1134" s="46"/>
      <c r="Q113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3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3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3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34" t="str">
        <f>IF(COUNTA(PatientCriteria[[#This Row],[院所ID]:[高血糖]])=0,"",IF(PatientCriteria[[#This Row],[高血壓]]=1,"3次","不適用"))</f>
        <v/>
      </c>
    </row>
    <row r="1135" spans="1:21" x14ac:dyDescent="0.35">
      <c r="A1135" s="22"/>
      <c r="C1135" s="46"/>
      <c r="D1135" s="46"/>
      <c r="Q113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3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3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3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35" t="str">
        <f>IF(COUNTA(PatientCriteria[[#This Row],[院所ID]:[高血糖]])=0,"",IF(PatientCriteria[[#This Row],[高血壓]]=1,"3次","不適用"))</f>
        <v/>
      </c>
    </row>
    <row r="1136" spans="1:21" x14ac:dyDescent="0.35">
      <c r="A1136" s="22"/>
      <c r="C1136" s="46"/>
      <c r="D1136" s="46"/>
      <c r="Q113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3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3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3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36" t="str">
        <f>IF(COUNTA(PatientCriteria[[#This Row],[院所ID]:[高血糖]])=0,"",IF(PatientCriteria[[#This Row],[高血壓]]=1,"3次","不適用"))</f>
        <v/>
      </c>
    </row>
    <row r="1137" spans="1:21" x14ac:dyDescent="0.35">
      <c r="A1137" s="22"/>
      <c r="C1137" s="46"/>
      <c r="D1137" s="46"/>
      <c r="Q113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3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3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3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37" t="str">
        <f>IF(COUNTA(PatientCriteria[[#This Row],[院所ID]:[高血糖]])=0,"",IF(PatientCriteria[[#This Row],[高血壓]]=1,"3次","不適用"))</f>
        <v/>
      </c>
    </row>
    <row r="1138" spans="1:21" x14ac:dyDescent="0.35">
      <c r="A1138" s="22"/>
      <c r="C1138" s="46"/>
      <c r="D1138" s="46"/>
      <c r="Q113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3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3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3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38" t="str">
        <f>IF(COUNTA(PatientCriteria[[#This Row],[院所ID]:[高血糖]])=0,"",IF(PatientCriteria[[#This Row],[高血壓]]=1,"3次","不適用"))</f>
        <v/>
      </c>
    </row>
    <row r="1139" spans="1:21" x14ac:dyDescent="0.35">
      <c r="A1139" s="22"/>
      <c r="C1139" s="46"/>
      <c r="D1139" s="46"/>
      <c r="Q113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3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3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3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39" t="str">
        <f>IF(COUNTA(PatientCriteria[[#This Row],[院所ID]:[高血糖]])=0,"",IF(PatientCriteria[[#This Row],[高血壓]]=1,"3次","不適用"))</f>
        <v/>
      </c>
    </row>
    <row r="1140" spans="1:21" x14ac:dyDescent="0.35">
      <c r="A1140" s="22"/>
      <c r="C1140" s="46"/>
      <c r="D1140" s="46"/>
      <c r="Q114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4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4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4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40" t="str">
        <f>IF(COUNTA(PatientCriteria[[#This Row],[院所ID]:[高血糖]])=0,"",IF(PatientCriteria[[#This Row],[高血壓]]=1,"3次","不適用"))</f>
        <v/>
      </c>
    </row>
    <row r="1141" spans="1:21" x14ac:dyDescent="0.35">
      <c r="A1141" s="22"/>
      <c r="C1141" s="46"/>
      <c r="D1141" s="46"/>
      <c r="Q114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4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4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4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41" t="str">
        <f>IF(COUNTA(PatientCriteria[[#This Row],[院所ID]:[高血糖]])=0,"",IF(PatientCriteria[[#This Row],[高血壓]]=1,"3次","不適用"))</f>
        <v/>
      </c>
    </row>
    <row r="1142" spans="1:21" x14ac:dyDescent="0.35">
      <c r="A1142" s="22"/>
      <c r="C1142" s="46"/>
      <c r="D1142" s="46"/>
      <c r="Q114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4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4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4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42" t="str">
        <f>IF(COUNTA(PatientCriteria[[#This Row],[院所ID]:[高血糖]])=0,"",IF(PatientCriteria[[#This Row],[高血壓]]=1,"3次","不適用"))</f>
        <v/>
      </c>
    </row>
    <row r="1143" spans="1:21" x14ac:dyDescent="0.35">
      <c r="A1143" s="22"/>
      <c r="C1143" s="46"/>
      <c r="D1143" s="46"/>
      <c r="Q114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4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4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4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43" t="str">
        <f>IF(COUNTA(PatientCriteria[[#This Row],[院所ID]:[高血糖]])=0,"",IF(PatientCriteria[[#This Row],[高血壓]]=1,"3次","不適用"))</f>
        <v/>
      </c>
    </row>
    <row r="1144" spans="1:21" x14ac:dyDescent="0.35">
      <c r="A1144" s="22"/>
      <c r="C1144" s="46"/>
      <c r="D1144" s="46"/>
      <c r="Q114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4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4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4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44" t="str">
        <f>IF(COUNTA(PatientCriteria[[#This Row],[院所ID]:[高血糖]])=0,"",IF(PatientCriteria[[#This Row],[高血壓]]=1,"3次","不適用"))</f>
        <v/>
      </c>
    </row>
    <row r="1145" spans="1:21" x14ac:dyDescent="0.35">
      <c r="A1145" s="22"/>
      <c r="C1145" s="46"/>
      <c r="D1145" s="46"/>
      <c r="Q114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4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4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4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45" t="str">
        <f>IF(COUNTA(PatientCriteria[[#This Row],[院所ID]:[高血糖]])=0,"",IF(PatientCriteria[[#This Row],[高血壓]]=1,"3次","不適用"))</f>
        <v/>
      </c>
    </row>
    <row r="1146" spans="1:21" x14ac:dyDescent="0.35">
      <c r="A1146" s="22"/>
      <c r="C1146" s="46"/>
      <c r="D1146" s="46"/>
      <c r="Q114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4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4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4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46" t="str">
        <f>IF(COUNTA(PatientCriteria[[#This Row],[院所ID]:[高血糖]])=0,"",IF(PatientCriteria[[#This Row],[高血壓]]=1,"3次","不適用"))</f>
        <v/>
      </c>
    </row>
    <row r="1147" spans="1:21" x14ac:dyDescent="0.35">
      <c r="A1147" s="22"/>
      <c r="C1147" s="46"/>
      <c r="D1147" s="46"/>
      <c r="Q114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4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4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4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47" t="str">
        <f>IF(COUNTA(PatientCriteria[[#This Row],[院所ID]:[高血糖]])=0,"",IF(PatientCriteria[[#This Row],[高血壓]]=1,"3次","不適用"))</f>
        <v/>
      </c>
    </row>
    <row r="1148" spans="1:21" x14ac:dyDescent="0.35">
      <c r="A1148" s="22"/>
      <c r="C1148" s="46"/>
      <c r="D1148" s="46"/>
      <c r="Q114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4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4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4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48" t="str">
        <f>IF(COUNTA(PatientCriteria[[#This Row],[院所ID]:[高血糖]])=0,"",IF(PatientCriteria[[#This Row],[高血壓]]=1,"3次","不適用"))</f>
        <v/>
      </c>
    </row>
    <row r="1149" spans="1:21" x14ac:dyDescent="0.35">
      <c r="A1149" s="22"/>
      <c r="C1149" s="46"/>
      <c r="D1149" s="46"/>
      <c r="Q114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4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4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4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49" t="str">
        <f>IF(COUNTA(PatientCriteria[[#This Row],[院所ID]:[高血糖]])=0,"",IF(PatientCriteria[[#This Row],[高血壓]]=1,"3次","不適用"))</f>
        <v/>
      </c>
    </row>
    <row r="1150" spans="1:21" x14ac:dyDescent="0.35">
      <c r="A1150" s="22"/>
      <c r="C1150" s="46"/>
      <c r="D1150" s="46"/>
      <c r="Q115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5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5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5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50" t="str">
        <f>IF(COUNTA(PatientCriteria[[#This Row],[院所ID]:[高血糖]])=0,"",IF(PatientCriteria[[#This Row],[高血壓]]=1,"3次","不適用"))</f>
        <v/>
      </c>
    </row>
    <row r="1151" spans="1:21" x14ac:dyDescent="0.35">
      <c r="A1151" s="22"/>
      <c r="C1151" s="46"/>
      <c r="D1151" s="46"/>
      <c r="Q115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5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5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5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51" t="str">
        <f>IF(COUNTA(PatientCriteria[[#This Row],[院所ID]:[高血糖]])=0,"",IF(PatientCriteria[[#This Row],[高血壓]]=1,"3次","不適用"))</f>
        <v/>
      </c>
    </row>
    <row r="1152" spans="1:21" x14ac:dyDescent="0.35">
      <c r="A1152" s="22"/>
      <c r="C1152" s="46"/>
      <c r="D1152" s="46"/>
      <c r="Q115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5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5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5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52" t="str">
        <f>IF(COUNTA(PatientCriteria[[#This Row],[院所ID]:[高血糖]])=0,"",IF(PatientCriteria[[#This Row],[高血壓]]=1,"3次","不適用"))</f>
        <v/>
      </c>
    </row>
    <row r="1153" spans="1:21" x14ac:dyDescent="0.35">
      <c r="A1153" s="22"/>
      <c r="C1153" s="46"/>
      <c r="D1153" s="46"/>
      <c r="Q115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5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5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5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53" t="str">
        <f>IF(COUNTA(PatientCriteria[[#This Row],[院所ID]:[高血糖]])=0,"",IF(PatientCriteria[[#This Row],[高血壓]]=1,"3次","不適用"))</f>
        <v/>
      </c>
    </row>
    <row r="1154" spans="1:21" x14ac:dyDescent="0.35">
      <c r="A1154" s="22"/>
      <c r="C1154" s="46"/>
      <c r="D1154" s="46"/>
      <c r="Q115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5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5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5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54" t="str">
        <f>IF(COUNTA(PatientCriteria[[#This Row],[院所ID]:[高血糖]])=0,"",IF(PatientCriteria[[#This Row],[高血壓]]=1,"3次","不適用"))</f>
        <v/>
      </c>
    </row>
    <row r="1155" spans="1:21" x14ac:dyDescent="0.35">
      <c r="A1155" s="22"/>
      <c r="C1155" s="46"/>
      <c r="D1155" s="46"/>
      <c r="Q115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5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5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5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55" t="str">
        <f>IF(COUNTA(PatientCriteria[[#This Row],[院所ID]:[高血糖]])=0,"",IF(PatientCriteria[[#This Row],[高血壓]]=1,"3次","不適用"))</f>
        <v/>
      </c>
    </row>
    <row r="1156" spans="1:21" x14ac:dyDescent="0.35">
      <c r="A1156" s="22"/>
      <c r="C1156" s="46"/>
      <c r="D1156" s="46"/>
      <c r="Q115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5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5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5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56" t="str">
        <f>IF(COUNTA(PatientCriteria[[#This Row],[院所ID]:[高血糖]])=0,"",IF(PatientCriteria[[#This Row],[高血壓]]=1,"3次","不適用"))</f>
        <v/>
      </c>
    </row>
    <row r="1157" spans="1:21" x14ac:dyDescent="0.35">
      <c r="A1157" s="22"/>
      <c r="C1157" s="46"/>
      <c r="D1157" s="46"/>
      <c r="Q115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5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5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5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57" t="str">
        <f>IF(COUNTA(PatientCriteria[[#This Row],[院所ID]:[高血糖]])=0,"",IF(PatientCriteria[[#This Row],[高血壓]]=1,"3次","不適用"))</f>
        <v/>
      </c>
    </row>
    <row r="1158" spans="1:21" x14ac:dyDescent="0.35">
      <c r="A1158" s="22"/>
      <c r="C1158" s="46"/>
      <c r="D1158" s="46"/>
      <c r="Q115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5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5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5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58" t="str">
        <f>IF(COUNTA(PatientCriteria[[#This Row],[院所ID]:[高血糖]])=0,"",IF(PatientCriteria[[#This Row],[高血壓]]=1,"3次","不適用"))</f>
        <v/>
      </c>
    </row>
    <row r="1159" spans="1:21" x14ac:dyDescent="0.35">
      <c r="A1159" s="22"/>
      <c r="C1159" s="46"/>
      <c r="D1159" s="46"/>
      <c r="Q115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5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5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5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59" t="str">
        <f>IF(COUNTA(PatientCriteria[[#This Row],[院所ID]:[高血糖]])=0,"",IF(PatientCriteria[[#This Row],[高血壓]]=1,"3次","不適用"))</f>
        <v/>
      </c>
    </row>
    <row r="1160" spans="1:21" x14ac:dyDescent="0.35">
      <c r="A1160" s="22"/>
      <c r="C1160" s="46"/>
      <c r="D1160" s="46"/>
      <c r="Q116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6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6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6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60" t="str">
        <f>IF(COUNTA(PatientCriteria[[#This Row],[院所ID]:[高血糖]])=0,"",IF(PatientCriteria[[#This Row],[高血壓]]=1,"3次","不適用"))</f>
        <v/>
      </c>
    </row>
    <row r="1161" spans="1:21" x14ac:dyDescent="0.35">
      <c r="A1161" s="22"/>
      <c r="C1161" s="46"/>
      <c r="D1161" s="46"/>
      <c r="Q116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6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6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6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61" t="str">
        <f>IF(COUNTA(PatientCriteria[[#This Row],[院所ID]:[高血糖]])=0,"",IF(PatientCriteria[[#This Row],[高血壓]]=1,"3次","不適用"))</f>
        <v/>
      </c>
    </row>
    <row r="1162" spans="1:21" x14ac:dyDescent="0.35">
      <c r="A1162" s="22"/>
      <c r="C1162" s="46"/>
      <c r="D1162" s="46"/>
      <c r="Q116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6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6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6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62" t="str">
        <f>IF(COUNTA(PatientCriteria[[#This Row],[院所ID]:[高血糖]])=0,"",IF(PatientCriteria[[#This Row],[高血壓]]=1,"3次","不適用"))</f>
        <v/>
      </c>
    </row>
    <row r="1163" spans="1:21" x14ac:dyDescent="0.35">
      <c r="A1163" s="22"/>
      <c r="C1163" s="46"/>
      <c r="D1163" s="46"/>
      <c r="Q116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6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6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6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63" t="str">
        <f>IF(COUNTA(PatientCriteria[[#This Row],[院所ID]:[高血糖]])=0,"",IF(PatientCriteria[[#This Row],[高血壓]]=1,"3次","不適用"))</f>
        <v/>
      </c>
    </row>
    <row r="1164" spans="1:21" x14ac:dyDescent="0.35">
      <c r="A1164" s="22"/>
      <c r="C1164" s="46"/>
      <c r="D1164" s="46"/>
      <c r="Q116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6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6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6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64" t="str">
        <f>IF(COUNTA(PatientCriteria[[#This Row],[院所ID]:[高血糖]])=0,"",IF(PatientCriteria[[#This Row],[高血壓]]=1,"3次","不適用"))</f>
        <v/>
      </c>
    </row>
    <row r="1165" spans="1:21" x14ac:dyDescent="0.35">
      <c r="A1165" s="22"/>
      <c r="C1165" s="46"/>
      <c r="D1165" s="46"/>
      <c r="Q116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6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6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6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65" t="str">
        <f>IF(COUNTA(PatientCriteria[[#This Row],[院所ID]:[高血糖]])=0,"",IF(PatientCriteria[[#This Row],[高血壓]]=1,"3次","不適用"))</f>
        <v/>
      </c>
    </row>
    <row r="1166" spans="1:21" x14ac:dyDescent="0.35">
      <c r="A1166" s="22"/>
      <c r="C1166" s="46"/>
      <c r="D1166" s="46"/>
      <c r="Q116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6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6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6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66" t="str">
        <f>IF(COUNTA(PatientCriteria[[#This Row],[院所ID]:[高血糖]])=0,"",IF(PatientCriteria[[#This Row],[高血壓]]=1,"3次","不適用"))</f>
        <v/>
      </c>
    </row>
    <row r="1167" spans="1:21" x14ac:dyDescent="0.35">
      <c r="A1167" s="22"/>
      <c r="C1167" s="46"/>
      <c r="D1167" s="46"/>
      <c r="Q116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6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6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6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67" t="str">
        <f>IF(COUNTA(PatientCriteria[[#This Row],[院所ID]:[高血糖]])=0,"",IF(PatientCriteria[[#This Row],[高血壓]]=1,"3次","不適用"))</f>
        <v/>
      </c>
    </row>
    <row r="1168" spans="1:21" x14ac:dyDescent="0.35">
      <c r="A1168" s="22"/>
      <c r="C1168" s="46"/>
      <c r="D1168" s="46"/>
      <c r="Q116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6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6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6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68" t="str">
        <f>IF(COUNTA(PatientCriteria[[#This Row],[院所ID]:[高血糖]])=0,"",IF(PatientCriteria[[#This Row],[高血壓]]=1,"3次","不適用"))</f>
        <v/>
      </c>
    </row>
    <row r="1169" spans="1:21" x14ac:dyDescent="0.35">
      <c r="A1169" s="22"/>
      <c r="C1169" s="46"/>
      <c r="D1169" s="46"/>
      <c r="Q116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6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6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6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69" t="str">
        <f>IF(COUNTA(PatientCriteria[[#This Row],[院所ID]:[高血糖]])=0,"",IF(PatientCriteria[[#This Row],[高血壓]]=1,"3次","不適用"))</f>
        <v/>
      </c>
    </row>
    <row r="1170" spans="1:21" x14ac:dyDescent="0.35">
      <c r="A1170" s="22"/>
      <c r="C1170" s="46"/>
      <c r="D1170" s="46"/>
      <c r="Q117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7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7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7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70" t="str">
        <f>IF(COUNTA(PatientCriteria[[#This Row],[院所ID]:[高血糖]])=0,"",IF(PatientCriteria[[#This Row],[高血壓]]=1,"3次","不適用"))</f>
        <v/>
      </c>
    </row>
    <row r="1171" spans="1:21" x14ac:dyDescent="0.35">
      <c r="A1171" s="22"/>
      <c r="C1171" s="46"/>
      <c r="D1171" s="46"/>
      <c r="Q117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7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7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7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71" t="str">
        <f>IF(COUNTA(PatientCriteria[[#This Row],[院所ID]:[高血糖]])=0,"",IF(PatientCriteria[[#This Row],[高血壓]]=1,"3次","不適用"))</f>
        <v/>
      </c>
    </row>
    <row r="1172" spans="1:21" x14ac:dyDescent="0.35">
      <c r="A1172" s="22"/>
      <c r="C1172" s="46"/>
      <c r="D1172" s="46"/>
      <c r="Q117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7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7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7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72" t="str">
        <f>IF(COUNTA(PatientCriteria[[#This Row],[院所ID]:[高血糖]])=0,"",IF(PatientCriteria[[#This Row],[高血壓]]=1,"3次","不適用"))</f>
        <v/>
      </c>
    </row>
    <row r="1173" spans="1:21" x14ac:dyDescent="0.35">
      <c r="A1173" s="22"/>
      <c r="C1173" s="46"/>
      <c r="D1173" s="46"/>
      <c r="Q117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7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7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7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73" t="str">
        <f>IF(COUNTA(PatientCriteria[[#This Row],[院所ID]:[高血糖]])=0,"",IF(PatientCriteria[[#This Row],[高血壓]]=1,"3次","不適用"))</f>
        <v/>
      </c>
    </row>
    <row r="1174" spans="1:21" x14ac:dyDescent="0.35">
      <c r="A1174" s="22"/>
      <c r="C1174" s="46"/>
      <c r="D1174" s="46"/>
      <c r="Q117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7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7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7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74" t="str">
        <f>IF(COUNTA(PatientCriteria[[#This Row],[院所ID]:[高血糖]])=0,"",IF(PatientCriteria[[#This Row],[高血壓]]=1,"3次","不適用"))</f>
        <v/>
      </c>
    </row>
    <row r="1175" spans="1:21" x14ac:dyDescent="0.35">
      <c r="A1175" s="22"/>
      <c r="C1175" s="46"/>
      <c r="D1175" s="46"/>
      <c r="Q117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7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7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7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75" t="str">
        <f>IF(COUNTA(PatientCriteria[[#This Row],[院所ID]:[高血糖]])=0,"",IF(PatientCriteria[[#This Row],[高血壓]]=1,"3次","不適用"))</f>
        <v/>
      </c>
    </row>
    <row r="1176" spans="1:21" x14ac:dyDescent="0.35">
      <c r="A1176" s="22"/>
      <c r="C1176" s="46"/>
      <c r="D1176" s="46"/>
      <c r="Q117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7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7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7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76" t="str">
        <f>IF(COUNTA(PatientCriteria[[#This Row],[院所ID]:[高血糖]])=0,"",IF(PatientCriteria[[#This Row],[高血壓]]=1,"3次","不適用"))</f>
        <v/>
      </c>
    </row>
    <row r="1177" spans="1:21" x14ac:dyDescent="0.35">
      <c r="A1177" s="22"/>
      <c r="C1177" s="46"/>
      <c r="D1177" s="46"/>
      <c r="Q117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7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7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7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77" t="str">
        <f>IF(COUNTA(PatientCriteria[[#This Row],[院所ID]:[高血糖]])=0,"",IF(PatientCriteria[[#This Row],[高血壓]]=1,"3次","不適用"))</f>
        <v/>
      </c>
    </row>
    <row r="1178" spans="1:21" x14ac:dyDescent="0.35">
      <c r="A1178" s="22"/>
      <c r="C1178" s="46"/>
      <c r="D1178" s="46"/>
      <c r="Q117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7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7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7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78" t="str">
        <f>IF(COUNTA(PatientCriteria[[#This Row],[院所ID]:[高血糖]])=0,"",IF(PatientCriteria[[#This Row],[高血壓]]=1,"3次","不適用"))</f>
        <v/>
      </c>
    </row>
    <row r="1179" spans="1:21" x14ac:dyDescent="0.35">
      <c r="A1179" s="22"/>
      <c r="C1179" s="46"/>
      <c r="D1179" s="46"/>
      <c r="Q117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7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7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7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79" t="str">
        <f>IF(COUNTA(PatientCriteria[[#This Row],[院所ID]:[高血糖]])=0,"",IF(PatientCriteria[[#This Row],[高血壓]]=1,"3次","不適用"))</f>
        <v/>
      </c>
    </row>
    <row r="1180" spans="1:21" x14ac:dyDescent="0.35">
      <c r="A1180" s="22"/>
      <c r="C1180" s="46"/>
      <c r="D1180" s="46"/>
      <c r="Q118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8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8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8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80" t="str">
        <f>IF(COUNTA(PatientCriteria[[#This Row],[院所ID]:[高血糖]])=0,"",IF(PatientCriteria[[#This Row],[高血壓]]=1,"3次","不適用"))</f>
        <v/>
      </c>
    </row>
    <row r="1181" spans="1:21" x14ac:dyDescent="0.35">
      <c r="A1181" s="22"/>
      <c r="C1181" s="46"/>
      <c r="D1181" s="46"/>
      <c r="Q1181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81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81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81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81" t="str">
        <f>IF(COUNTA(PatientCriteria[[#This Row],[院所ID]:[高血糖]])=0,"",IF(PatientCriteria[[#This Row],[高血壓]]=1,"3次","不適用"))</f>
        <v/>
      </c>
    </row>
    <row r="1182" spans="1:21" x14ac:dyDescent="0.35">
      <c r="A1182" s="22"/>
      <c r="C1182" s="46"/>
      <c r="D1182" s="46"/>
      <c r="Q1182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82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82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82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82" t="str">
        <f>IF(COUNTA(PatientCriteria[[#This Row],[院所ID]:[高血糖]])=0,"",IF(PatientCriteria[[#This Row],[高血壓]]=1,"3次","不適用"))</f>
        <v/>
      </c>
    </row>
    <row r="1183" spans="1:21" x14ac:dyDescent="0.35">
      <c r="A1183" s="22"/>
      <c r="C1183" s="46"/>
      <c r="D1183" s="46"/>
      <c r="Q1183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83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83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83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83" t="str">
        <f>IF(COUNTA(PatientCriteria[[#This Row],[院所ID]:[高血糖]])=0,"",IF(PatientCriteria[[#This Row],[高血壓]]=1,"3次","不適用"))</f>
        <v/>
      </c>
    </row>
    <row r="1184" spans="1:21" x14ac:dyDescent="0.35">
      <c r="A1184" s="22"/>
      <c r="C1184" s="46"/>
      <c r="D1184" s="46"/>
      <c r="Q1184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84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84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84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84" t="str">
        <f>IF(COUNTA(PatientCriteria[[#This Row],[院所ID]:[高血糖]])=0,"",IF(PatientCriteria[[#This Row],[高血壓]]=1,"3次","不適用"))</f>
        <v/>
      </c>
    </row>
    <row r="1185" spans="1:21" x14ac:dyDescent="0.35">
      <c r="A1185" s="22"/>
      <c r="C1185" s="46"/>
      <c r="D1185" s="46"/>
      <c r="Q1185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85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85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85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85" t="str">
        <f>IF(COUNTA(PatientCriteria[[#This Row],[院所ID]:[高血糖]])=0,"",IF(PatientCriteria[[#This Row],[高血壓]]=1,"3次","不適用"))</f>
        <v/>
      </c>
    </row>
    <row r="1186" spans="1:21" x14ac:dyDescent="0.35">
      <c r="A1186" s="22"/>
      <c r="C1186" s="46"/>
      <c r="D1186" s="46"/>
      <c r="Q1186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86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86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86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86" t="str">
        <f>IF(COUNTA(PatientCriteria[[#This Row],[院所ID]:[高血糖]])=0,"",IF(PatientCriteria[[#This Row],[高血壓]]=1,"3次","不適用"))</f>
        <v/>
      </c>
    </row>
    <row r="1187" spans="1:21" x14ac:dyDescent="0.35">
      <c r="A1187" s="22"/>
      <c r="C1187" s="46"/>
      <c r="D1187" s="46"/>
      <c r="Q1187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87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87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87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87" t="str">
        <f>IF(COUNTA(PatientCriteria[[#This Row],[院所ID]:[高血糖]])=0,"",IF(PatientCriteria[[#This Row],[高血壓]]=1,"3次","不適用"))</f>
        <v/>
      </c>
    </row>
    <row r="1188" spans="1:21" x14ac:dyDescent="0.35">
      <c r="A1188" s="22"/>
      <c r="C1188" s="46"/>
      <c r="D1188" s="46"/>
      <c r="Q1188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88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88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88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88" t="str">
        <f>IF(COUNTA(PatientCriteria[[#This Row],[院所ID]:[高血糖]])=0,"",IF(PatientCriteria[[#This Row],[高血壓]]=1,"3次","不適用"))</f>
        <v/>
      </c>
    </row>
    <row r="1189" spans="1:21" x14ac:dyDescent="0.35">
      <c r="A1189" s="22"/>
      <c r="C1189" s="46"/>
      <c r="D1189" s="46"/>
      <c r="Q1189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89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89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89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89" t="str">
        <f>IF(COUNTA(PatientCriteria[[#This Row],[院所ID]:[高血糖]])=0,"",IF(PatientCriteria[[#This Row],[高血壓]]=1,"3次","不適用"))</f>
        <v/>
      </c>
    </row>
    <row r="1190" spans="1:21" x14ac:dyDescent="0.35">
      <c r="A1190" s="22"/>
      <c r="C1190" s="46"/>
      <c r="D1190" s="46"/>
      <c r="Q1190" t="str">
        <f>IF(COUNTA(PatientCriteria[[#This Row],[院所ID]:[高血糖]])=0,"",IF(PatientCriteria[[#This Row],[疾病樣態]]=1,IF(OR(PatientCriteria[[#This Row],[ASCVD]]="a",PatientCriteria[[#This Row],[ASCVD]]="b"),"DM+ASCVD","DM only"),IF(PatientCriteria[[#This Row],[疾病樣態]]=2,IF(OR(PatientCriteria[[#This Row],[ASCVD]]="a",PatientCriteria[[#This Row],[ASCVD]]="b"),"CKD+ASCVD","CKD only"),IF(PatientCriteria[[#This Row],[疾病樣態]]=3,IF(OR(PatientCriteria[[#This Row],[ASCVD]]="a",PatientCriteria[[#This Row],[ASCVD]]="b"),"DM+CKD+ASCVD","DM+CKD"),IF(PatientCriteria[[#This Row],[疾病樣態]]=4,IF(OR(PatientCriteria[[#This Row],[ASCVD]]="a",PatientCriteria[[#This Row],[ASCVD]]="b"),"ASCVD only","無特定分類"),"未知")))))</f>
        <v/>
      </c>
      <c r="R1190" t="str">
        <f>IF(COUNTA(PatientCriteria[[#This Row],[院所ID]:[高血糖]])=0,"",IF(PatientCriteria[[#This Row],[疾病組合]]="無特定分類","不適用",IF(PatientCriteria[[#This Row],[疾病組合]]="DM only","&lt;100",IF(PatientCriteria[[#This Row],[疾病組合]]="CKD only","&lt;130",IF(PatientCriteria[[#This Row],[疾病組合]]="DM+CKD","&lt;100",IF(OR(PatientCriteria[[#This Row],[疾病組合]]="ASCVD only",PatientCriteria[[#This Row],[疾病組合]]="CKD+ASCVD",PatientCriteria[[#This Row],[疾病組合]]="DM+ASCVD",PatientCriteria[[#This Row],[疾病組合]]="DM+CKD+ASCVD"),IF(PatientCriteria[[#This Row],[ASCVD]]="b","&lt;55",IF(PatientCriteria[[#This Row],[ASCVD]]="a","&lt;70","不適用")),"不適用"))))))</f>
        <v/>
      </c>
      <c r="S1190" t="str">
        <f ca="1">IF(COUNTA(PatientCriteria[[#This Row],[院所ID]:[高血糖]])=0,"",IF(OR(PatientCriteria[[#This Row],[疾病組合]]="DM only",PatientCriteria[[#This Row],[疾病組合]]="DM+CKD",PatientCriteria[[#This Row],[疾病組合]]="DM+ASCVD",PatientCriteria[[#This Row],[疾病組合]]="DM+CKD+ASCVD"),IF(DATEDIF(DATE(1911+VALUE(LEFT(PatientCriteria[[#This Row],[生日]],3)),VALUE(MID(PatientCriteria[[#This Row],[生日]],5,2)),VALUE(RIGHT(PatientCriteria[[#This Row],[生日]],2))),TODAY(),"Y")&gt;=80,"&lt;8%","&lt;7%"),"不適用"))</f>
        <v/>
      </c>
      <c r="T1190" t="str">
        <f>IF(COUNTA(PatientCriteria[[#This Row],[院所ID]:[高血糖]])=0,"",IF(OR(PatientCriteria[[#This Row],[疾病組合]]="CKD only",PatientCriteria[[#This Row],[疾病組合]]="DM+CKD",PatientCriteria[[#This Row],[疾病組合]]="CKD+ASCVD",PatientCriteria[[#This Row],[疾病組合]]="DM+CKD+ASCVD"),"&lt;30 mg/g","不適用"))</f>
        <v/>
      </c>
      <c r="U1190" t="str">
        <f>IF(COUNTA(PatientCriteria[[#This Row],[院所ID]:[高血糖]])=0,"",IF(PatientCriteria[[#This Row],[高血壓]]=1,"3次","不適用"))</f>
        <v/>
      </c>
    </row>
  </sheetData>
  <sheetProtection sheet="1" objects="1" scenarios="1"/>
  <protectedRanges>
    <protectedRange sqref="A1:P1048576" name="Range2"/>
  </protectedRange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48C48-7450-46BE-94E3-085FC83CE4CF}">
  <dimension ref="A1:Q2000"/>
  <sheetViews>
    <sheetView topLeftCell="D1" zoomScale="101" workbookViewId="0">
      <pane ySplit="1" topLeftCell="A2" activePane="bottomLeft" state="frozen"/>
      <selection pane="bottomLeft" activeCell="H3" sqref="H3"/>
    </sheetView>
  </sheetViews>
  <sheetFormatPr defaultRowHeight="14.5" x14ac:dyDescent="0.35"/>
  <cols>
    <col min="1" max="1" width="18.1796875" customWidth="1"/>
    <col min="2" max="2" width="9.36328125" bestFit="1" customWidth="1"/>
    <col min="3" max="3" width="32.7265625" customWidth="1"/>
    <col min="4" max="4" width="27.26953125" customWidth="1"/>
    <col min="5" max="5" width="32.7265625" customWidth="1"/>
    <col min="6" max="6" width="25.453125" customWidth="1"/>
    <col min="7" max="7" width="36.453125" customWidth="1"/>
    <col min="8" max="8" width="27.26953125" customWidth="1"/>
    <col min="9" max="9" width="29.1796875" customWidth="1"/>
    <col min="10" max="10" width="27.26953125" customWidth="1"/>
    <col min="11" max="11" width="16.453125" customWidth="1"/>
    <col min="12" max="12" width="12.1796875" hidden="1" customWidth="1"/>
    <col min="13" max="13" width="9.7265625" hidden="1" customWidth="1"/>
    <col min="14" max="14" width="11.36328125" hidden="1" customWidth="1"/>
    <col min="15" max="15" width="8.90625" hidden="1" customWidth="1"/>
    <col min="16" max="17" width="8.7265625" hidden="1" customWidth="1"/>
    <col min="18" max="18" width="8.7265625" customWidth="1"/>
  </cols>
  <sheetData>
    <row r="1" spans="1:17" x14ac:dyDescent="0.35">
      <c r="A1" s="20" t="s">
        <v>21</v>
      </c>
      <c r="B1" s="54" t="s">
        <v>167</v>
      </c>
      <c r="C1" s="20" t="s">
        <v>2</v>
      </c>
      <c r="D1" s="20" t="s">
        <v>22</v>
      </c>
      <c r="E1" s="20" t="s">
        <v>23</v>
      </c>
      <c r="F1" s="20" t="s">
        <v>24</v>
      </c>
      <c r="G1" s="20" t="s">
        <v>25</v>
      </c>
      <c r="H1" s="20" t="s">
        <v>26</v>
      </c>
      <c r="I1" s="20" t="s">
        <v>27</v>
      </c>
      <c r="J1" s="20" t="s">
        <v>28</v>
      </c>
      <c r="K1" s="20" t="s">
        <v>29</v>
      </c>
      <c r="L1" t="s">
        <v>101</v>
      </c>
      <c r="M1" t="s">
        <v>102</v>
      </c>
      <c r="N1" t="s">
        <v>103</v>
      </c>
      <c r="O1" t="s">
        <v>104</v>
      </c>
      <c r="P1" t="s">
        <v>176</v>
      </c>
      <c r="Q1" t="s">
        <v>118</v>
      </c>
    </row>
    <row r="2" spans="1:17" x14ac:dyDescent="0.35">
      <c r="A2" t="s">
        <v>183</v>
      </c>
      <c r="C2" s="55">
        <v>15046</v>
      </c>
      <c r="D2">
        <v>6.6</v>
      </c>
      <c r="E2" s="55">
        <v>45996</v>
      </c>
      <c r="F2">
        <v>91</v>
      </c>
      <c r="G2" s="55">
        <v>46034</v>
      </c>
      <c r="H2">
        <v>27</v>
      </c>
      <c r="I2" s="55">
        <v>45986</v>
      </c>
      <c r="K2" t="s">
        <v>182</v>
      </c>
      <c r="L2">
        <f>IF(AND(D2&lt;&gt;"",E2&lt;&gt;"",P2&lt;&gt;""),--(COUNTIFS($P$2:P2,P2,$E$2:E2,E2)=1),0)</f>
        <v>1</v>
      </c>
      <c r="M2">
        <f>IF(AND(F2&lt;&gt;"",G2&lt;&gt;"",P2&lt;&gt;""),--(COUNTIFS($P$2:P2,P2,$G$2:G2,G2)=1),0)</f>
        <v>1</v>
      </c>
      <c r="N2">
        <f>IF(AND(H2&lt;&gt;"",I2&lt;&gt;"",P2&lt;&gt;""),--(COUNTIFS($P$2:P2,P2,$I$2:I2,I2)=1),0)</f>
        <v>1</v>
      </c>
      <c r="O2">
        <f>IF(AND(J2&lt;&gt;"",P2&lt;&gt;""),--(COUNTIFS($P$2:P2,P2,$J$2:J2,J2)=1),0)</f>
        <v>0</v>
      </c>
      <c r="P2" t="str">
        <f t="shared" ref="P2:P33" si="0">IF(A2="","",LEFT(A2,6))</f>
        <v>A24104</v>
      </c>
      <c r="Q2" t="str">
        <f>IF(C2="","",IF(ISNUMBER(C2),TEXT(C2,"yyyy-mm-dd"),IFERROR(TEXT(DATEVALUE(C2),"yyyy-mm-dd"),C2)))</f>
        <v>1941-03-11</v>
      </c>
    </row>
    <row r="3" spans="1:17" x14ac:dyDescent="0.35">
      <c r="A3" t="s">
        <v>184</v>
      </c>
      <c r="C3" s="55">
        <v>15432</v>
      </c>
      <c r="D3">
        <v>7.3</v>
      </c>
      <c r="E3" s="55">
        <v>45848</v>
      </c>
      <c r="F3">
        <v>69</v>
      </c>
      <c r="G3" s="55">
        <v>45945</v>
      </c>
      <c r="H3">
        <v>13</v>
      </c>
      <c r="I3" s="55">
        <v>45843</v>
      </c>
      <c r="J3" t="s">
        <v>182</v>
      </c>
      <c r="K3" t="s">
        <v>182</v>
      </c>
      <c r="L3">
        <f>IF(AND(D3&lt;&gt;"",E3&lt;&gt;"",P3&lt;&gt;""),--(COUNTIFS($P$2:P3,P3,$E$2:E3,E3)=1),0)</f>
        <v>1</v>
      </c>
      <c r="M3">
        <f>IF(AND(F3&lt;&gt;"",G3&lt;&gt;"",P3&lt;&gt;""),--(COUNTIFS($P$2:P3,P3,$G$2:G3,G3)=1),0)</f>
        <v>1</v>
      </c>
      <c r="N3">
        <f>IF(AND(H3&lt;&gt;"",I3&lt;&gt;"",P3&lt;&gt;""),--(COUNTIFS($P$2:P3,P3,$I$2:I3,I3)=1),0)</f>
        <v>1</v>
      </c>
      <c r="O3">
        <f>IF(AND(J3&lt;&gt;"",P3&lt;&gt;""),--(COUNTIFS($P$2:P3,P3,$J$2:J3,J3)=1),0)</f>
        <v>1</v>
      </c>
      <c r="P3" t="str">
        <f t="shared" si="0"/>
        <v>C22666</v>
      </c>
      <c r="Q3" t="str">
        <f t="shared" ref="Q3:Q66" si="1">IF(C3="","",IF(ISNUMBER(C3),TEXT(C3,"yyyy-mm-dd"),IFERROR(TEXT(DATEVALUE(C3),"yyyy-mm-dd"),C3)))</f>
        <v>1942-04-01</v>
      </c>
    </row>
    <row r="4" spans="1:17" x14ac:dyDescent="0.35">
      <c r="A4" t="s">
        <v>183</v>
      </c>
      <c r="C4" s="55">
        <v>15046</v>
      </c>
      <c r="D4">
        <v>6.6</v>
      </c>
      <c r="E4" s="55">
        <v>45996</v>
      </c>
      <c r="F4">
        <v>91</v>
      </c>
      <c r="G4" s="55">
        <v>46034</v>
      </c>
      <c r="H4">
        <v>27</v>
      </c>
      <c r="I4" s="55">
        <v>45986</v>
      </c>
      <c r="K4" t="s">
        <v>192</v>
      </c>
      <c r="L4">
        <f>IF(AND(D4&lt;&gt;"",E4&lt;&gt;"",P4&lt;&gt;""),--(COUNTIFS($P$2:P4,P4,$E$2:E4,E4)=1),0)</f>
        <v>0</v>
      </c>
      <c r="M4">
        <f>IF(AND(F4&lt;&gt;"",G4&lt;&gt;"",P4&lt;&gt;""),--(COUNTIFS($P$2:P4,P4,$G$2:G4,G4)=1),0)</f>
        <v>0</v>
      </c>
      <c r="N4">
        <f>IF(AND(H4&lt;&gt;"",I4&lt;&gt;"",P4&lt;&gt;""),--(COUNTIFS($P$2:P4,P4,$I$2:I4,I4)=1),0)</f>
        <v>0</v>
      </c>
      <c r="O4">
        <f>IF(AND(J4&lt;&gt;"",P4&lt;&gt;""),--(COUNTIFS($P$2:P4,P4,$J$2:J4,J4)=1),0)</f>
        <v>0</v>
      </c>
      <c r="P4" t="str">
        <f t="shared" si="0"/>
        <v>A24104</v>
      </c>
      <c r="Q4" t="str">
        <f t="shared" si="1"/>
        <v>1941-03-11</v>
      </c>
    </row>
    <row r="5" spans="1:17" x14ac:dyDescent="0.35">
      <c r="A5" t="s">
        <v>184</v>
      </c>
      <c r="C5" s="55">
        <v>15432</v>
      </c>
      <c r="D5">
        <v>7.3</v>
      </c>
      <c r="E5" s="55">
        <v>45848</v>
      </c>
      <c r="F5">
        <v>66</v>
      </c>
      <c r="G5" s="55">
        <v>46070</v>
      </c>
      <c r="H5">
        <v>13</v>
      </c>
      <c r="I5" s="55">
        <v>45843</v>
      </c>
      <c r="J5" t="s">
        <v>182</v>
      </c>
      <c r="K5" t="s">
        <v>192</v>
      </c>
      <c r="L5">
        <f>IF(AND(D5&lt;&gt;"",E5&lt;&gt;"",P5&lt;&gt;""),--(COUNTIFS($P$2:P5,P5,$E$2:E5,E5)=1),0)</f>
        <v>0</v>
      </c>
      <c r="M5">
        <f>IF(AND(F5&lt;&gt;"",G5&lt;&gt;"",P5&lt;&gt;""),--(COUNTIFS($P$2:P5,P5,$G$2:G5,G5)=1),0)</f>
        <v>1</v>
      </c>
      <c r="N5">
        <f>IF(AND(H5&lt;&gt;"",I5&lt;&gt;"",P5&lt;&gt;""),--(COUNTIFS($P$2:P5,P5,$I$2:I5,I5)=1),0)</f>
        <v>0</v>
      </c>
      <c r="O5">
        <f>IF(AND(J5&lt;&gt;"",P5&lt;&gt;""),--(COUNTIFS($P$2:P5,P5,$J$2:J5,J5)=1),0)</f>
        <v>0</v>
      </c>
      <c r="P5" t="str">
        <f t="shared" si="0"/>
        <v>C22666</v>
      </c>
      <c r="Q5" t="str">
        <f t="shared" si="1"/>
        <v>1942-04-01</v>
      </c>
    </row>
    <row r="6" spans="1:17" x14ac:dyDescent="0.35">
      <c r="A6" t="s">
        <v>183</v>
      </c>
      <c r="C6" s="55">
        <v>15046</v>
      </c>
      <c r="D6">
        <v>6.4</v>
      </c>
      <c r="E6" s="55">
        <v>46090</v>
      </c>
      <c r="F6">
        <v>91</v>
      </c>
      <c r="G6" s="55">
        <v>46034</v>
      </c>
      <c r="H6">
        <v>27</v>
      </c>
      <c r="I6" s="55">
        <v>45986</v>
      </c>
      <c r="K6" t="s">
        <v>193</v>
      </c>
      <c r="L6">
        <f>IF(AND(D6&lt;&gt;"",E6&lt;&gt;"",P6&lt;&gt;""),--(COUNTIFS($P$2:P6,P6,$E$2:E6,E6)=1),0)</f>
        <v>1</v>
      </c>
      <c r="M6">
        <f>IF(AND(F6&lt;&gt;"",G6&lt;&gt;"",P6&lt;&gt;""),--(COUNTIFS($P$2:P6,P6,$G$2:G6,G6)=1),0)</f>
        <v>0</v>
      </c>
      <c r="N6">
        <f>IF(AND(H6&lt;&gt;"",I6&lt;&gt;"",P6&lt;&gt;""),--(COUNTIFS($P$2:P6,P6,$I$2:I6,I6)=1),0)</f>
        <v>0</v>
      </c>
      <c r="O6">
        <f>IF(AND(J6&lt;&gt;"",P6&lt;&gt;""),--(COUNTIFS($P$2:P6,P6,$J$2:J6,J6)=1),0)</f>
        <v>0</v>
      </c>
      <c r="P6" t="str">
        <f t="shared" si="0"/>
        <v>A24104</v>
      </c>
      <c r="Q6" t="str">
        <f t="shared" si="1"/>
        <v>1941-03-11</v>
      </c>
    </row>
    <row r="7" spans="1:17" x14ac:dyDescent="0.35">
      <c r="A7" t="s">
        <v>184</v>
      </c>
      <c r="C7" s="55">
        <v>15432</v>
      </c>
      <c r="D7">
        <v>7.3</v>
      </c>
      <c r="E7" s="55">
        <v>45848</v>
      </c>
      <c r="F7">
        <v>66</v>
      </c>
      <c r="G7" s="55">
        <v>46070</v>
      </c>
      <c r="H7">
        <v>16</v>
      </c>
      <c r="I7" s="55">
        <v>46093</v>
      </c>
      <c r="K7" t="s">
        <v>193</v>
      </c>
      <c r="L7">
        <f>IF(AND(D7&lt;&gt;"",E7&lt;&gt;"",P7&lt;&gt;""),--(COUNTIFS($P$2:P7,P7,$E$2:E7,E7)=1),0)</f>
        <v>0</v>
      </c>
      <c r="M7">
        <f>IF(AND(F7&lt;&gt;"",G7&lt;&gt;"",P7&lt;&gt;""),--(COUNTIFS($P$2:P7,P7,$G$2:G7,G7)=1),0)</f>
        <v>0</v>
      </c>
      <c r="N7">
        <f>IF(AND(H7&lt;&gt;"",I7&lt;&gt;"",P7&lt;&gt;""),--(COUNTIFS($P$2:P7,P7,$I$2:I7,I7)=1),0)</f>
        <v>1</v>
      </c>
      <c r="O7">
        <f>IF(AND(J7&lt;&gt;"",P7&lt;&gt;""),--(COUNTIFS($P$2:P7,P7,$J$2:J7,J7)=1),0)</f>
        <v>0</v>
      </c>
      <c r="P7" t="str">
        <f t="shared" si="0"/>
        <v>C22666</v>
      </c>
      <c r="Q7" t="str">
        <f t="shared" si="1"/>
        <v>1942-04-01</v>
      </c>
    </row>
    <row r="8" spans="1:17" x14ac:dyDescent="0.35">
      <c r="A8" t="s">
        <v>183</v>
      </c>
      <c r="C8" s="55">
        <v>15046</v>
      </c>
      <c r="D8">
        <v>6.4</v>
      </c>
      <c r="E8" s="55">
        <v>46090</v>
      </c>
      <c r="F8">
        <v>91</v>
      </c>
      <c r="G8" s="55">
        <v>46034</v>
      </c>
      <c r="H8">
        <v>19</v>
      </c>
      <c r="I8" s="55">
        <v>46135</v>
      </c>
      <c r="J8" t="s">
        <v>194</v>
      </c>
      <c r="K8" t="s">
        <v>194</v>
      </c>
      <c r="L8">
        <f>IF(AND(D8&lt;&gt;"",E8&lt;&gt;"",P8&lt;&gt;""),--(COUNTIFS($P$2:P8,P8,$E$2:E8,E8)=1),0)</f>
        <v>0</v>
      </c>
      <c r="M8">
        <f>IF(AND(F8&lt;&gt;"",G8&lt;&gt;"",P8&lt;&gt;""),--(COUNTIFS($P$2:P8,P8,$G$2:G8,G8)=1),0)</f>
        <v>0</v>
      </c>
      <c r="N8">
        <f>IF(AND(H8&lt;&gt;"",I8&lt;&gt;"",P8&lt;&gt;""),--(COUNTIFS($P$2:P8,P8,$I$2:I8,I8)=1),0)</f>
        <v>1</v>
      </c>
      <c r="O8">
        <f>IF(AND(J8&lt;&gt;"",P8&lt;&gt;""),--(COUNTIFS($P$2:P8,P8,$J$2:J8,J8)=1),0)</f>
        <v>1</v>
      </c>
      <c r="P8" t="str">
        <f t="shared" si="0"/>
        <v>A24104</v>
      </c>
      <c r="Q8" t="str">
        <f t="shared" si="1"/>
        <v>1941-03-11</v>
      </c>
    </row>
    <row r="9" spans="1:17" x14ac:dyDescent="0.35">
      <c r="A9" t="s">
        <v>184</v>
      </c>
      <c r="C9" s="55">
        <v>15432</v>
      </c>
      <c r="D9">
        <v>7.3</v>
      </c>
      <c r="E9" s="55">
        <v>45848</v>
      </c>
      <c r="F9">
        <v>66</v>
      </c>
      <c r="G9" s="55">
        <v>46070</v>
      </c>
      <c r="H9">
        <v>16</v>
      </c>
      <c r="I9" s="55">
        <v>46093</v>
      </c>
      <c r="J9" t="s">
        <v>194</v>
      </c>
      <c r="K9" t="s">
        <v>194</v>
      </c>
      <c r="L9">
        <f>IF(AND(D9&lt;&gt;"",E9&lt;&gt;"",P9&lt;&gt;""),--(COUNTIFS($P$2:P9,P9,$E$2:E9,E9)=1),0)</f>
        <v>0</v>
      </c>
      <c r="M9">
        <f>IF(AND(F9&lt;&gt;"",G9&lt;&gt;"",P9&lt;&gt;""),--(COUNTIFS($P$2:P9,P9,$G$2:G9,G9)=1),0)</f>
        <v>0</v>
      </c>
      <c r="N9">
        <f>IF(AND(H9&lt;&gt;"",I9&lt;&gt;"",P9&lt;&gt;""),--(COUNTIFS($P$2:P9,P9,$I$2:I9,I9)=1),0)</f>
        <v>0</v>
      </c>
      <c r="O9">
        <f>IF(AND(J9&lt;&gt;"",P9&lt;&gt;""),--(COUNTIFS($P$2:P9,P9,$J$2:J9,J9)=1),0)</f>
        <v>1</v>
      </c>
      <c r="P9" t="str">
        <f t="shared" si="0"/>
        <v>C22666</v>
      </c>
      <c r="Q9" t="str">
        <f t="shared" si="1"/>
        <v>1942-04-01</v>
      </c>
    </row>
    <row r="10" spans="1:17" x14ac:dyDescent="0.35">
      <c r="A10" t="s">
        <v>183</v>
      </c>
      <c r="C10" s="55">
        <v>15046</v>
      </c>
      <c r="D10">
        <v>6.4</v>
      </c>
      <c r="E10" s="55">
        <v>46090</v>
      </c>
      <c r="F10">
        <v>91</v>
      </c>
      <c r="G10" s="55">
        <v>46034</v>
      </c>
      <c r="H10">
        <v>8</v>
      </c>
      <c r="I10" s="55">
        <v>46150</v>
      </c>
      <c r="J10" t="s">
        <v>195</v>
      </c>
      <c r="K10" t="s">
        <v>195</v>
      </c>
      <c r="L10">
        <f>IF(AND(D10&lt;&gt;"",E10&lt;&gt;"",P10&lt;&gt;""),--(COUNTIFS($P$2:P10,P10,$E$2:E10,E10)=1),0)</f>
        <v>0</v>
      </c>
      <c r="M10">
        <f>IF(AND(F10&lt;&gt;"",G10&lt;&gt;"",P10&lt;&gt;""),--(COUNTIFS($P$2:P10,P10,$G$2:G10,G10)=1),0)</f>
        <v>0</v>
      </c>
      <c r="N10">
        <f>IF(AND(H10&lt;&gt;"",I10&lt;&gt;"",P10&lt;&gt;""),--(COUNTIFS($P$2:P10,P10,$I$2:I10,I10)=1),0)</f>
        <v>1</v>
      </c>
      <c r="O10">
        <f>IF(AND(J10&lt;&gt;"",P10&lt;&gt;""),--(COUNTIFS($P$2:P10,P10,$J$2:J10,J10)=1),0)</f>
        <v>1</v>
      </c>
      <c r="P10" t="str">
        <f t="shared" si="0"/>
        <v>A24104</v>
      </c>
      <c r="Q10" t="str">
        <f t="shared" si="1"/>
        <v>1941-03-11</v>
      </c>
    </row>
    <row r="11" spans="1:17" x14ac:dyDescent="0.35">
      <c r="A11" t="s">
        <v>184</v>
      </c>
      <c r="C11" s="55">
        <v>15432</v>
      </c>
      <c r="D11">
        <v>7.3</v>
      </c>
      <c r="E11" s="55">
        <v>45848</v>
      </c>
      <c r="F11">
        <v>66</v>
      </c>
      <c r="G11" s="55">
        <v>46070</v>
      </c>
      <c r="H11">
        <v>16</v>
      </c>
      <c r="I11" s="55">
        <v>46093</v>
      </c>
      <c r="K11" t="s">
        <v>195</v>
      </c>
      <c r="L11">
        <f>IF(AND(D11&lt;&gt;"",E11&lt;&gt;"",P11&lt;&gt;""),--(COUNTIFS($P$2:P11,P11,$E$2:E11,E11)=1),0)</f>
        <v>0</v>
      </c>
      <c r="M11">
        <f>IF(AND(F11&lt;&gt;"",G11&lt;&gt;"",P11&lt;&gt;""),--(COUNTIFS($P$2:P11,P11,$G$2:G11,G11)=1),0)</f>
        <v>0</v>
      </c>
      <c r="N11">
        <f>IF(AND(H11&lt;&gt;"",I11&lt;&gt;"",P11&lt;&gt;""),--(COUNTIFS($P$2:P11,P11,$I$2:I11,I11)=1),0)</f>
        <v>0</v>
      </c>
      <c r="O11">
        <f>IF(AND(J11&lt;&gt;"",P11&lt;&gt;""),--(COUNTIFS($P$2:P11,P11,$J$2:J11,J11)=1),0)</f>
        <v>0</v>
      </c>
      <c r="P11" t="str">
        <f t="shared" si="0"/>
        <v>C22666</v>
      </c>
      <c r="Q11" t="str">
        <f t="shared" si="1"/>
        <v>1942-04-01</v>
      </c>
    </row>
    <row r="12" spans="1:17" x14ac:dyDescent="0.35">
      <c r="A12" t="s">
        <v>183</v>
      </c>
      <c r="C12" s="55">
        <v>15046</v>
      </c>
      <c r="D12">
        <v>6.4</v>
      </c>
      <c r="E12" s="55">
        <v>46090</v>
      </c>
      <c r="F12">
        <v>91</v>
      </c>
      <c r="G12" s="55">
        <v>46034</v>
      </c>
      <c r="H12">
        <v>22</v>
      </c>
      <c r="I12" s="55">
        <v>46199</v>
      </c>
      <c r="J12" t="s">
        <v>196</v>
      </c>
      <c r="K12" t="s">
        <v>196</v>
      </c>
      <c r="L12">
        <f>IF(AND(D12&lt;&gt;"",E12&lt;&gt;"",P12&lt;&gt;""),--(COUNTIFS($P$2:P12,P12,$E$2:E12,E12)=1),0)</f>
        <v>0</v>
      </c>
      <c r="M12">
        <f>IF(AND(F12&lt;&gt;"",G12&lt;&gt;"",P12&lt;&gt;""),--(COUNTIFS($P$2:P12,P12,$G$2:G12,G12)=1),0)</f>
        <v>0</v>
      </c>
      <c r="N12">
        <f>IF(AND(H12&lt;&gt;"",I12&lt;&gt;"",P12&lt;&gt;""),--(COUNTIFS($P$2:P12,P12,$I$2:I12,I12)=1),0)</f>
        <v>1</v>
      </c>
      <c r="O12">
        <f>IF(AND(J12&lt;&gt;"",P12&lt;&gt;""),--(COUNTIFS($P$2:P12,P12,$J$2:J12,J12)=1),0)</f>
        <v>1</v>
      </c>
      <c r="P12" t="str">
        <f t="shared" si="0"/>
        <v>A24104</v>
      </c>
      <c r="Q12" t="str">
        <f t="shared" si="1"/>
        <v>1941-03-11</v>
      </c>
    </row>
    <row r="13" spans="1:17" x14ac:dyDescent="0.35">
      <c r="A13" t="s">
        <v>184</v>
      </c>
      <c r="C13" s="55">
        <v>15432</v>
      </c>
      <c r="D13">
        <v>7.3</v>
      </c>
      <c r="E13" s="55">
        <v>45848</v>
      </c>
      <c r="F13">
        <v>89</v>
      </c>
      <c r="G13" s="55">
        <v>46193</v>
      </c>
      <c r="H13">
        <v>16</v>
      </c>
      <c r="I13" s="55">
        <v>46093</v>
      </c>
      <c r="K13" t="s">
        <v>196</v>
      </c>
      <c r="L13">
        <f>IF(AND(D13&lt;&gt;"",E13&lt;&gt;"",P13&lt;&gt;""),--(COUNTIFS($P$2:P13,P13,$E$2:E13,E13)=1),0)</f>
        <v>0</v>
      </c>
      <c r="M13">
        <f>IF(AND(F13&lt;&gt;"",G13&lt;&gt;"",P13&lt;&gt;""),--(COUNTIFS($P$2:P13,P13,$G$2:G13,G13)=1),0)</f>
        <v>1</v>
      </c>
      <c r="N13">
        <f>IF(AND(H13&lt;&gt;"",I13&lt;&gt;"",P13&lt;&gt;""),--(COUNTIFS($P$2:P13,P13,$I$2:I13,I13)=1),0)</f>
        <v>0</v>
      </c>
      <c r="O13">
        <f>IF(AND(J13&lt;&gt;"",P13&lt;&gt;""),--(COUNTIFS($P$2:P13,P13,$J$2:J13,J13)=1),0)</f>
        <v>0</v>
      </c>
      <c r="P13" t="str">
        <f t="shared" si="0"/>
        <v>C22666</v>
      </c>
      <c r="Q13" t="str">
        <f t="shared" si="1"/>
        <v>1942-04-01</v>
      </c>
    </row>
    <row r="14" spans="1:17" x14ac:dyDescent="0.35">
      <c r="A14" t="s">
        <v>183</v>
      </c>
      <c r="C14" s="55">
        <v>15046</v>
      </c>
      <c r="D14">
        <v>6.4</v>
      </c>
      <c r="E14" s="55">
        <v>46090</v>
      </c>
      <c r="F14">
        <v>73</v>
      </c>
      <c r="G14" s="55">
        <v>46208</v>
      </c>
      <c r="H14">
        <v>11</v>
      </c>
      <c r="I14" s="55">
        <v>46221</v>
      </c>
      <c r="J14" t="s">
        <v>196</v>
      </c>
      <c r="K14" t="s">
        <v>197</v>
      </c>
      <c r="L14">
        <f>IF(AND(D14&lt;&gt;"",E14&lt;&gt;"",P14&lt;&gt;""),--(COUNTIFS($P$2:P14,P14,$E$2:E14,E14)=1),0)</f>
        <v>0</v>
      </c>
      <c r="M14">
        <f>IF(AND(F14&lt;&gt;"",G14&lt;&gt;"",P14&lt;&gt;""),--(COUNTIFS($P$2:P14,P14,$G$2:G14,G14)=1),0)</f>
        <v>1</v>
      </c>
      <c r="N14">
        <f>IF(AND(H14&lt;&gt;"",I14&lt;&gt;"",P14&lt;&gt;""),--(COUNTIFS($P$2:P14,P14,$I$2:I14,I14)=1),0)</f>
        <v>1</v>
      </c>
      <c r="O14">
        <f>IF(AND(J14&lt;&gt;"",P14&lt;&gt;""),--(COUNTIFS($P$2:P14,P14,$J$2:J14,J14)=1),0)</f>
        <v>0</v>
      </c>
      <c r="P14" t="str">
        <f t="shared" si="0"/>
        <v>A24104</v>
      </c>
      <c r="Q14" t="str">
        <f t="shared" si="1"/>
        <v>1941-03-11</v>
      </c>
    </row>
    <row r="15" spans="1:17" x14ac:dyDescent="0.35">
      <c r="A15" t="s">
        <v>184</v>
      </c>
      <c r="C15" s="55">
        <v>15432</v>
      </c>
      <c r="D15">
        <v>7.3</v>
      </c>
      <c r="E15" s="55">
        <v>45848</v>
      </c>
      <c r="F15">
        <v>89</v>
      </c>
      <c r="G15" s="55">
        <v>46193</v>
      </c>
      <c r="H15">
        <v>16</v>
      </c>
      <c r="I15" s="55">
        <v>46093</v>
      </c>
      <c r="K15" t="s">
        <v>197</v>
      </c>
      <c r="L15">
        <f>IF(AND(D15&lt;&gt;"",E15&lt;&gt;"",P15&lt;&gt;""),--(COUNTIFS($P$2:P15,P15,$E$2:E15,E15)=1),0)</f>
        <v>0</v>
      </c>
      <c r="M15">
        <f>IF(AND(F15&lt;&gt;"",G15&lt;&gt;"",P15&lt;&gt;""),--(COUNTIFS($P$2:P15,P15,$G$2:G15,G15)=1),0)</f>
        <v>0</v>
      </c>
      <c r="N15">
        <f>IF(AND(H15&lt;&gt;"",I15&lt;&gt;"",P15&lt;&gt;""),--(COUNTIFS($P$2:P15,P15,$I$2:I15,I15)=1),0)</f>
        <v>0</v>
      </c>
      <c r="O15">
        <f>IF(AND(J15&lt;&gt;"",P15&lt;&gt;""),--(COUNTIFS($P$2:P15,P15,$J$2:J15,J15)=1),0)</f>
        <v>0</v>
      </c>
      <c r="P15" t="str">
        <f t="shared" si="0"/>
        <v>C22666</v>
      </c>
      <c r="Q15" t="str">
        <f t="shared" si="1"/>
        <v>1942-04-01</v>
      </c>
    </row>
    <row r="16" spans="1:17" x14ac:dyDescent="0.35">
      <c r="C16" s="55"/>
      <c r="E16" s="55"/>
      <c r="G16" s="55"/>
      <c r="I16" s="55"/>
      <c r="L16">
        <f>IF(AND(D16&lt;&gt;"",E16&lt;&gt;"",P16&lt;&gt;""),--(COUNTIFS($P$2:P16,P16,$E$2:E16,E16)=1),0)</f>
        <v>0</v>
      </c>
      <c r="M16">
        <f>IF(AND(F16&lt;&gt;"",G16&lt;&gt;"",P16&lt;&gt;""),--(COUNTIFS($P$2:P16,P16,$G$2:G16,G16)=1),0)</f>
        <v>0</v>
      </c>
      <c r="N16">
        <f>IF(AND(H16&lt;&gt;"",I16&lt;&gt;"",P16&lt;&gt;""),--(COUNTIFS($P$2:P16,P16,$I$2:I16,I16)=1),0)</f>
        <v>0</v>
      </c>
      <c r="O16">
        <f>IF(AND(J16&lt;&gt;"",P16&lt;&gt;""),--(COUNTIFS($P$2:P16,P16,$J$2:J16,J16)=1),0)</f>
        <v>0</v>
      </c>
      <c r="P16" t="str">
        <f t="shared" si="0"/>
        <v/>
      </c>
      <c r="Q16" t="str">
        <f t="shared" si="1"/>
        <v/>
      </c>
    </row>
    <row r="17" spans="3:17" x14ac:dyDescent="0.35">
      <c r="C17" s="55"/>
      <c r="E17" s="55"/>
      <c r="G17" s="55"/>
      <c r="I17" s="55"/>
      <c r="L17">
        <f>IF(AND(D17&lt;&gt;"",E17&lt;&gt;"",P17&lt;&gt;""),--(COUNTIFS($P$2:P17,P17,$E$2:E17,E17)=1),0)</f>
        <v>0</v>
      </c>
      <c r="M17">
        <f>IF(AND(F17&lt;&gt;"",G17&lt;&gt;"",P17&lt;&gt;""),--(COUNTIFS($P$2:P17,P17,$G$2:G17,G17)=1),0)</f>
        <v>0</v>
      </c>
      <c r="N17">
        <f>IF(AND(H17&lt;&gt;"",I17&lt;&gt;"",P17&lt;&gt;""),--(COUNTIFS($P$2:P17,P17,$I$2:I17,I17)=1),0)</f>
        <v>0</v>
      </c>
      <c r="O17">
        <f>IF(AND(J17&lt;&gt;"",P17&lt;&gt;""),--(COUNTIFS($P$2:P17,P17,$J$2:J17,J17)=1),0)</f>
        <v>0</v>
      </c>
      <c r="P17" t="str">
        <f t="shared" si="0"/>
        <v/>
      </c>
      <c r="Q17" t="str">
        <f t="shared" si="1"/>
        <v/>
      </c>
    </row>
    <row r="18" spans="3:17" x14ac:dyDescent="0.35">
      <c r="C18" s="55"/>
      <c r="E18" s="55"/>
      <c r="G18" s="55"/>
      <c r="I18" s="55"/>
      <c r="L18">
        <f>IF(AND(D18&lt;&gt;"",E18&lt;&gt;"",P18&lt;&gt;""),--(COUNTIFS($P$2:P18,P18,$E$2:E18,E18)=1),0)</f>
        <v>0</v>
      </c>
      <c r="M18">
        <f>IF(AND(F18&lt;&gt;"",G18&lt;&gt;"",P18&lt;&gt;""),--(COUNTIFS($P$2:P18,P18,$G$2:G18,G18)=1),0)</f>
        <v>0</v>
      </c>
      <c r="N18">
        <f>IF(AND(H18&lt;&gt;"",I18&lt;&gt;"",P18&lt;&gt;""),--(COUNTIFS($P$2:P18,P18,$I$2:I18,I18)=1),0)</f>
        <v>0</v>
      </c>
      <c r="O18">
        <f>IF(AND(J18&lt;&gt;"",P18&lt;&gt;""),--(COUNTIFS($P$2:P18,P18,$J$2:J18,J18)=1),0)</f>
        <v>0</v>
      </c>
      <c r="P18" t="str">
        <f t="shared" si="0"/>
        <v/>
      </c>
      <c r="Q18" t="str">
        <f t="shared" si="1"/>
        <v/>
      </c>
    </row>
    <row r="19" spans="3:17" x14ac:dyDescent="0.35">
      <c r="C19" s="55"/>
      <c r="E19" s="55"/>
      <c r="G19" s="55"/>
      <c r="I19" s="55"/>
      <c r="L19">
        <f>IF(AND(D19&lt;&gt;"",E19&lt;&gt;"",P19&lt;&gt;""),--(COUNTIFS($P$2:P19,P19,$E$2:E19,E19)=1),0)</f>
        <v>0</v>
      </c>
      <c r="M19">
        <f>IF(AND(F19&lt;&gt;"",G19&lt;&gt;"",P19&lt;&gt;""),--(COUNTIFS($P$2:P19,P19,$G$2:G19,G19)=1),0)</f>
        <v>0</v>
      </c>
      <c r="N19">
        <f>IF(AND(H19&lt;&gt;"",I19&lt;&gt;"",P19&lt;&gt;""),--(COUNTIFS($P$2:P19,P19,$I$2:I19,I19)=1),0)</f>
        <v>0</v>
      </c>
      <c r="O19">
        <f>IF(AND(J19&lt;&gt;"",P19&lt;&gt;""),--(COUNTIFS($P$2:P19,P19,$J$2:J19,J19)=1),0)</f>
        <v>0</v>
      </c>
      <c r="P19" t="str">
        <f t="shared" si="0"/>
        <v/>
      </c>
      <c r="Q19" t="str">
        <f t="shared" si="1"/>
        <v/>
      </c>
    </row>
    <row r="20" spans="3:17" x14ac:dyDescent="0.35">
      <c r="C20" s="55"/>
      <c r="E20" s="55"/>
      <c r="G20" s="55"/>
      <c r="I20" s="55"/>
      <c r="L20">
        <f>IF(AND(D20&lt;&gt;"",E20&lt;&gt;"",P20&lt;&gt;""),--(COUNTIFS($P$2:P20,P20,$E$2:E20,E20)=1),0)</f>
        <v>0</v>
      </c>
      <c r="M20">
        <f>IF(AND(F20&lt;&gt;"",G20&lt;&gt;"",P20&lt;&gt;""),--(COUNTIFS($P$2:P20,P20,$G$2:G20,G20)=1),0)</f>
        <v>0</v>
      </c>
      <c r="N20">
        <f>IF(AND(H20&lt;&gt;"",I20&lt;&gt;"",P20&lt;&gt;""),--(COUNTIFS($P$2:P20,P20,$I$2:I20,I20)=1),0)</f>
        <v>0</v>
      </c>
      <c r="O20">
        <f>IF(AND(J20&lt;&gt;"",P20&lt;&gt;""),--(COUNTIFS($P$2:P20,P20,$J$2:J20,J20)=1),0)</f>
        <v>0</v>
      </c>
      <c r="P20" t="str">
        <f t="shared" si="0"/>
        <v/>
      </c>
      <c r="Q20" t="str">
        <f t="shared" si="1"/>
        <v/>
      </c>
    </row>
    <row r="21" spans="3:17" x14ac:dyDescent="0.35">
      <c r="C21" s="55"/>
      <c r="E21" s="55"/>
      <c r="G21" s="55"/>
      <c r="I21" s="55"/>
      <c r="L21">
        <f>IF(AND(D21&lt;&gt;"",E21&lt;&gt;"",P21&lt;&gt;""),--(COUNTIFS($P$2:P21,P21,$E$2:E21,E21)=1),0)</f>
        <v>0</v>
      </c>
      <c r="M21">
        <f>IF(AND(F21&lt;&gt;"",G21&lt;&gt;"",P21&lt;&gt;""),--(COUNTIFS($P$2:P21,P21,$G$2:G21,G21)=1),0)</f>
        <v>0</v>
      </c>
      <c r="N21">
        <f>IF(AND(H21&lt;&gt;"",I21&lt;&gt;"",P21&lt;&gt;""),--(COUNTIFS($P$2:P21,P21,$I$2:I21,I21)=1),0)</f>
        <v>0</v>
      </c>
      <c r="O21">
        <f>IF(AND(J21&lt;&gt;"",P21&lt;&gt;""),--(COUNTIFS($P$2:P21,P21,$J$2:J21,J21)=1),0)</f>
        <v>0</v>
      </c>
      <c r="P21" t="str">
        <f t="shared" si="0"/>
        <v/>
      </c>
      <c r="Q21" t="str">
        <f t="shared" si="1"/>
        <v/>
      </c>
    </row>
    <row r="22" spans="3:17" x14ac:dyDescent="0.35">
      <c r="C22" s="55"/>
      <c r="E22" s="55"/>
      <c r="G22" s="55"/>
      <c r="I22" s="55"/>
      <c r="L22">
        <f>IF(AND(D22&lt;&gt;"",E22&lt;&gt;"",P22&lt;&gt;""),--(COUNTIFS($P$2:P22,P22,$E$2:E22,E22)=1),0)</f>
        <v>0</v>
      </c>
      <c r="M22">
        <f>IF(AND(F22&lt;&gt;"",G22&lt;&gt;"",P22&lt;&gt;""),--(COUNTIFS($P$2:P22,P22,$G$2:G22,G22)=1),0)</f>
        <v>0</v>
      </c>
      <c r="N22">
        <f>IF(AND(H22&lt;&gt;"",I22&lt;&gt;"",P22&lt;&gt;""),--(COUNTIFS($P$2:P22,P22,$I$2:I22,I22)=1),0)</f>
        <v>0</v>
      </c>
      <c r="O22">
        <f>IF(AND(J22&lt;&gt;"",P22&lt;&gt;""),--(COUNTIFS($P$2:P22,P22,$J$2:J22,J22)=1),0)</f>
        <v>0</v>
      </c>
      <c r="P22" t="str">
        <f t="shared" si="0"/>
        <v/>
      </c>
      <c r="Q22" t="str">
        <f t="shared" si="1"/>
        <v/>
      </c>
    </row>
    <row r="23" spans="3:17" x14ac:dyDescent="0.35">
      <c r="C23" s="55"/>
      <c r="E23" s="55"/>
      <c r="G23" s="55"/>
      <c r="I23" s="55"/>
      <c r="L23">
        <f>IF(AND(D23&lt;&gt;"",E23&lt;&gt;"",P23&lt;&gt;""),--(COUNTIFS($P$2:P23,P23,$E$2:E23,E23)=1),0)</f>
        <v>0</v>
      </c>
      <c r="M23">
        <f>IF(AND(F23&lt;&gt;"",G23&lt;&gt;"",P23&lt;&gt;""),--(COUNTIFS($P$2:P23,P23,$G$2:G23,G23)=1),0)</f>
        <v>0</v>
      </c>
      <c r="N23">
        <f>IF(AND(H23&lt;&gt;"",I23&lt;&gt;"",P23&lt;&gt;""),--(COUNTIFS($P$2:P23,P23,$I$2:I23,I23)=1),0)</f>
        <v>0</v>
      </c>
      <c r="O23">
        <f>IF(AND(J23&lt;&gt;"",P23&lt;&gt;""),--(COUNTIFS($P$2:P23,P23,$J$2:J23,J23)=1),0)</f>
        <v>0</v>
      </c>
      <c r="P23" t="str">
        <f t="shared" si="0"/>
        <v/>
      </c>
      <c r="Q23" t="str">
        <f t="shared" si="1"/>
        <v/>
      </c>
    </row>
    <row r="24" spans="3:17" x14ac:dyDescent="0.35">
      <c r="C24" s="55"/>
      <c r="E24" s="55"/>
      <c r="G24" s="55"/>
      <c r="I24" s="55"/>
      <c r="L24">
        <f>IF(AND(D24&lt;&gt;"",E24&lt;&gt;"",P24&lt;&gt;""),--(COUNTIFS($P$2:P24,P24,$E$2:E24,E24)=1),0)</f>
        <v>0</v>
      </c>
      <c r="M24">
        <f>IF(AND(F24&lt;&gt;"",G24&lt;&gt;"",P24&lt;&gt;""),--(COUNTIFS($P$2:P24,P24,$G$2:G24,G24)=1),0)</f>
        <v>0</v>
      </c>
      <c r="N24">
        <f>IF(AND(H24&lt;&gt;"",I24&lt;&gt;"",P24&lt;&gt;""),--(COUNTIFS($P$2:P24,P24,$I$2:I24,I24)=1),0)</f>
        <v>0</v>
      </c>
      <c r="O24">
        <f>IF(AND(J24&lt;&gt;"",P24&lt;&gt;""),--(COUNTIFS($P$2:P24,P24,$J$2:J24,J24)=1),0)</f>
        <v>0</v>
      </c>
      <c r="P24" t="str">
        <f t="shared" si="0"/>
        <v/>
      </c>
      <c r="Q24" t="str">
        <f t="shared" si="1"/>
        <v/>
      </c>
    </row>
    <row r="25" spans="3:17" x14ac:dyDescent="0.35">
      <c r="C25" s="55"/>
      <c r="E25" s="55"/>
      <c r="G25" s="55"/>
      <c r="I25" s="55"/>
      <c r="L25">
        <f>IF(AND(D25&lt;&gt;"",E25&lt;&gt;"",P25&lt;&gt;""),--(COUNTIFS($P$2:P25,P25,$E$2:E25,E25)=1),0)</f>
        <v>0</v>
      </c>
      <c r="M25">
        <f>IF(AND(F25&lt;&gt;"",G25&lt;&gt;"",P25&lt;&gt;""),--(COUNTIFS($P$2:P25,P25,$G$2:G25,G25)=1),0)</f>
        <v>0</v>
      </c>
      <c r="N25">
        <f>IF(AND(H25&lt;&gt;"",I25&lt;&gt;"",P25&lt;&gt;""),--(COUNTIFS($P$2:P25,P25,$I$2:I25,I25)=1),0)</f>
        <v>0</v>
      </c>
      <c r="O25">
        <f>IF(AND(J25&lt;&gt;"",P25&lt;&gt;""),--(COUNTIFS($P$2:P25,P25,$J$2:J25,J25)=1),0)</f>
        <v>0</v>
      </c>
      <c r="P25" t="str">
        <f t="shared" si="0"/>
        <v/>
      </c>
      <c r="Q25" t="str">
        <f t="shared" si="1"/>
        <v/>
      </c>
    </row>
    <row r="26" spans="3:17" x14ac:dyDescent="0.35">
      <c r="C26" s="55"/>
      <c r="E26" s="55"/>
      <c r="G26" s="55"/>
      <c r="I26" s="55"/>
      <c r="L26">
        <f>IF(AND(D26&lt;&gt;"",E26&lt;&gt;"",P26&lt;&gt;""),--(COUNTIFS($P$2:P26,P26,$E$2:E26,E26)=1),0)</f>
        <v>0</v>
      </c>
      <c r="M26">
        <f>IF(AND(F26&lt;&gt;"",G26&lt;&gt;"",P26&lt;&gt;""),--(COUNTIFS($P$2:P26,P26,$G$2:G26,G26)=1),0)</f>
        <v>0</v>
      </c>
      <c r="N26">
        <f>IF(AND(H26&lt;&gt;"",I26&lt;&gt;"",P26&lt;&gt;""),--(COUNTIFS($P$2:P26,P26,$I$2:I26,I26)=1),0)</f>
        <v>0</v>
      </c>
      <c r="O26">
        <f>IF(AND(J26&lt;&gt;"",P26&lt;&gt;""),--(COUNTIFS($P$2:P26,P26,$J$2:J26,J26)=1),0)</f>
        <v>0</v>
      </c>
      <c r="P26" t="str">
        <f t="shared" si="0"/>
        <v/>
      </c>
      <c r="Q26" t="str">
        <f t="shared" si="1"/>
        <v/>
      </c>
    </row>
    <row r="27" spans="3:17" x14ac:dyDescent="0.35">
      <c r="C27" s="55"/>
      <c r="E27" s="55"/>
      <c r="G27" s="55"/>
      <c r="I27" s="55"/>
      <c r="L27">
        <f>IF(AND(D27&lt;&gt;"",E27&lt;&gt;"",P27&lt;&gt;""),--(COUNTIFS($P$2:P27,P27,$E$2:E27,E27)=1),0)</f>
        <v>0</v>
      </c>
      <c r="M27">
        <f>IF(AND(F27&lt;&gt;"",G27&lt;&gt;"",P27&lt;&gt;""),--(COUNTIFS($P$2:P27,P27,$G$2:G27,G27)=1),0)</f>
        <v>0</v>
      </c>
      <c r="N27">
        <f>IF(AND(H27&lt;&gt;"",I27&lt;&gt;"",P27&lt;&gt;""),--(COUNTIFS($P$2:P27,P27,$I$2:I27,I27)=1),0)</f>
        <v>0</v>
      </c>
      <c r="O27">
        <f>IF(AND(J27&lt;&gt;"",P27&lt;&gt;""),--(COUNTIFS($P$2:P27,P27,$J$2:J27,J27)=1),0)</f>
        <v>0</v>
      </c>
      <c r="P27" t="str">
        <f t="shared" si="0"/>
        <v/>
      </c>
      <c r="Q27" t="str">
        <f t="shared" si="1"/>
        <v/>
      </c>
    </row>
    <row r="28" spans="3:17" x14ac:dyDescent="0.35">
      <c r="C28" s="55"/>
      <c r="E28" s="55"/>
      <c r="G28" s="55"/>
      <c r="I28" s="55"/>
      <c r="L28">
        <f>IF(AND(D28&lt;&gt;"",E28&lt;&gt;"",P28&lt;&gt;""),--(COUNTIFS($P$2:P28,P28,$E$2:E28,E28)=1),0)</f>
        <v>0</v>
      </c>
      <c r="M28">
        <f>IF(AND(F28&lt;&gt;"",G28&lt;&gt;"",P28&lt;&gt;""),--(COUNTIFS($P$2:P28,P28,$G$2:G28,G28)=1),0)</f>
        <v>0</v>
      </c>
      <c r="N28">
        <f>IF(AND(H28&lt;&gt;"",I28&lt;&gt;"",P28&lt;&gt;""),--(COUNTIFS($P$2:P28,P28,$I$2:I28,I28)=1),0)</f>
        <v>0</v>
      </c>
      <c r="O28">
        <f>IF(AND(J28&lt;&gt;"",P28&lt;&gt;""),--(COUNTIFS($P$2:P28,P28,$J$2:J28,J28)=1),0)</f>
        <v>0</v>
      </c>
      <c r="P28" t="str">
        <f t="shared" si="0"/>
        <v/>
      </c>
      <c r="Q28" t="str">
        <f t="shared" si="1"/>
        <v/>
      </c>
    </row>
    <row r="29" spans="3:17" x14ac:dyDescent="0.35">
      <c r="C29" s="55"/>
      <c r="E29" s="55"/>
      <c r="G29" s="55"/>
      <c r="I29" s="55"/>
      <c r="L29">
        <f>IF(AND(D29&lt;&gt;"",E29&lt;&gt;"",P29&lt;&gt;""),--(COUNTIFS($P$2:P29,P29,$E$2:E29,E29)=1),0)</f>
        <v>0</v>
      </c>
      <c r="M29">
        <f>IF(AND(F29&lt;&gt;"",G29&lt;&gt;"",P29&lt;&gt;""),--(COUNTIFS($P$2:P29,P29,$G$2:G29,G29)=1),0)</f>
        <v>0</v>
      </c>
      <c r="N29">
        <f>IF(AND(H29&lt;&gt;"",I29&lt;&gt;"",P29&lt;&gt;""),--(COUNTIFS($P$2:P29,P29,$I$2:I29,I29)=1),0)</f>
        <v>0</v>
      </c>
      <c r="O29">
        <f>IF(AND(J29&lt;&gt;"",P29&lt;&gt;""),--(COUNTIFS($P$2:P29,P29,$J$2:J29,J29)=1),0)</f>
        <v>0</v>
      </c>
      <c r="P29" t="str">
        <f t="shared" si="0"/>
        <v/>
      </c>
      <c r="Q29" t="str">
        <f t="shared" si="1"/>
        <v/>
      </c>
    </row>
    <row r="30" spans="3:17" x14ac:dyDescent="0.35">
      <c r="C30" s="55"/>
      <c r="E30" s="55"/>
      <c r="G30" s="55"/>
      <c r="I30" s="55"/>
      <c r="L30">
        <f>IF(AND(D30&lt;&gt;"",E30&lt;&gt;"",P30&lt;&gt;""),--(COUNTIFS($P$2:P30,P30,$E$2:E30,E30)=1),0)</f>
        <v>0</v>
      </c>
      <c r="M30">
        <f>IF(AND(F30&lt;&gt;"",G30&lt;&gt;"",P30&lt;&gt;""),--(COUNTIFS($P$2:P30,P30,$G$2:G30,G30)=1),0)</f>
        <v>0</v>
      </c>
      <c r="N30">
        <f>IF(AND(H30&lt;&gt;"",I30&lt;&gt;"",P30&lt;&gt;""),--(COUNTIFS($P$2:P30,P30,$I$2:I30,I30)=1),0)</f>
        <v>0</v>
      </c>
      <c r="O30">
        <f>IF(AND(J30&lt;&gt;"",P30&lt;&gt;""),--(COUNTIFS($P$2:P30,P30,$J$2:J30,J30)=1),0)</f>
        <v>0</v>
      </c>
      <c r="P30" t="str">
        <f t="shared" si="0"/>
        <v/>
      </c>
      <c r="Q30" t="str">
        <f t="shared" si="1"/>
        <v/>
      </c>
    </row>
    <row r="31" spans="3:17" x14ac:dyDescent="0.35">
      <c r="C31" s="55"/>
      <c r="E31" s="55"/>
      <c r="G31" s="55"/>
      <c r="I31" s="55"/>
      <c r="L31">
        <f>IF(AND(D31&lt;&gt;"",E31&lt;&gt;"",P31&lt;&gt;""),--(COUNTIFS($P$2:P31,P31,$E$2:E31,E31)=1),0)</f>
        <v>0</v>
      </c>
      <c r="M31">
        <f>IF(AND(F31&lt;&gt;"",G31&lt;&gt;"",P31&lt;&gt;""),--(COUNTIFS($P$2:P31,P31,$G$2:G31,G31)=1),0)</f>
        <v>0</v>
      </c>
      <c r="N31">
        <f>IF(AND(H31&lt;&gt;"",I31&lt;&gt;"",P31&lt;&gt;""),--(COUNTIFS($P$2:P31,P31,$I$2:I31,I31)=1),0)</f>
        <v>0</v>
      </c>
      <c r="O31">
        <f>IF(AND(J31&lt;&gt;"",P31&lt;&gt;""),--(COUNTIFS($P$2:P31,P31,$J$2:J31,J31)=1),0)</f>
        <v>0</v>
      </c>
      <c r="P31" t="str">
        <f t="shared" si="0"/>
        <v/>
      </c>
      <c r="Q31" t="str">
        <f t="shared" si="1"/>
        <v/>
      </c>
    </row>
    <row r="32" spans="3:17" x14ac:dyDescent="0.35">
      <c r="C32" s="55"/>
      <c r="E32" s="55"/>
      <c r="G32" s="55"/>
      <c r="I32" s="55"/>
      <c r="L32">
        <f>IF(AND(D32&lt;&gt;"",E32&lt;&gt;"",P32&lt;&gt;""),--(COUNTIFS($P$2:P32,P32,$E$2:E32,E32)=1),0)</f>
        <v>0</v>
      </c>
      <c r="M32">
        <f>IF(AND(F32&lt;&gt;"",G32&lt;&gt;"",P32&lt;&gt;""),--(COUNTIFS($P$2:P32,P32,$G$2:G32,G32)=1),0)</f>
        <v>0</v>
      </c>
      <c r="N32">
        <f>IF(AND(H32&lt;&gt;"",I32&lt;&gt;"",P32&lt;&gt;""),--(COUNTIFS($P$2:P32,P32,$I$2:I32,I32)=1),0)</f>
        <v>0</v>
      </c>
      <c r="O32">
        <f>IF(AND(J32&lt;&gt;"",P32&lt;&gt;""),--(COUNTIFS($P$2:P32,P32,$J$2:J32,J32)=1),0)</f>
        <v>0</v>
      </c>
      <c r="P32" t="str">
        <f t="shared" si="0"/>
        <v/>
      </c>
      <c r="Q32" t="str">
        <f t="shared" si="1"/>
        <v/>
      </c>
    </row>
    <row r="33" spans="3:17" x14ac:dyDescent="0.35">
      <c r="C33" s="55"/>
      <c r="E33" s="55"/>
      <c r="G33" s="55"/>
      <c r="I33" s="55"/>
      <c r="L33">
        <f>IF(AND(D33&lt;&gt;"",E33&lt;&gt;"",P33&lt;&gt;""),--(COUNTIFS($P$2:P33,P33,$E$2:E33,E33)=1),0)</f>
        <v>0</v>
      </c>
      <c r="M33">
        <f>IF(AND(F33&lt;&gt;"",G33&lt;&gt;"",P33&lt;&gt;""),--(COUNTIFS($P$2:P33,P33,$G$2:G33,G33)=1),0)</f>
        <v>0</v>
      </c>
      <c r="N33">
        <f>IF(AND(H33&lt;&gt;"",I33&lt;&gt;"",P33&lt;&gt;""),--(COUNTIFS($P$2:P33,P33,$I$2:I33,I33)=1),0)</f>
        <v>0</v>
      </c>
      <c r="O33">
        <f>IF(AND(J33&lt;&gt;"",P33&lt;&gt;""),--(COUNTIFS($P$2:P33,P33,$J$2:J33,J33)=1),0)</f>
        <v>0</v>
      </c>
      <c r="P33" t="str">
        <f t="shared" si="0"/>
        <v/>
      </c>
      <c r="Q33" t="str">
        <f t="shared" si="1"/>
        <v/>
      </c>
    </row>
    <row r="34" spans="3:17" x14ac:dyDescent="0.35">
      <c r="C34" s="55"/>
      <c r="E34" s="55"/>
      <c r="G34" s="55"/>
      <c r="I34" s="55"/>
      <c r="L34">
        <f>IF(AND(D34&lt;&gt;"",E34&lt;&gt;"",P34&lt;&gt;""),--(COUNTIFS($P$2:P34,P34,$E$2:E34,E34)=1),0)</f>
        <v>0</v>
      </c>
      <c r="M34">
        <f>IF(AND(F34&lt;&gt;"",G34&lt;&gt;"",P34&lt;&gt;""),--(COUNTIFS($P$2:P34,P34,$G$2:G34,G34)=1),0)</f>
        <v>0</v>
      </c>
      <c r="N34">
        <f>IF(AND(H34&lt;&gt;"",I34&lt;&gt;"",P34&lt;&gt;""),--(COUNTIFS($P$2:P34,P34,$I$2:I34,I34)=1),0)</f>
        <v>0</v>
      </c>
      <c r="O34">
        <f>IF(AND(J34&lt;&gt;"",P34&lt;&gt;""),--(COUNTIFS($P$2:P34,P34,$J$2:J34,J34)=1),0)</f>
        <v>0</v>
      </c>
      <c r="P34" t="str">
        <f t="shared" ref="P34:P65" si="2">IF(A34="","",LEFT(A34,6))</f>
        <v/>
      </c>
      <c r="Q34" t="str">
        <f t="shared" si="1"/>
        <v/>
      </c>
    </row>
    <row r="35" spans="3:17" x14ac:dyDescent="0.35">
      <c r="C35" s="55"/>
      <c r="E35" s="55"/>
      <c r="G35" s="55"/>
      <c r="I35" s="55"/>
      <c r="L35">
        <f>IF(AND(D35&lt;&gt;"",E35&lt;&gt;"",P35&lt;&gt;""),--(COUNTIFS($P$2:P35,P35,$E$2:E35,E35)=1),0)</f>
        <v>0</v>
      </c>
      <c r="M35">
        <f>IF(AND(F35&lt;&gt;"",G35&lt;&gt;"",P35&lt;&gt;""),--(COUNTIFS($P$2:P35,P35,$G$2:G35,G35)=1),0)</f>
        <v>0</v>
      </c>
      <c r="N35">
        <f>IF(AND(H35&lt;&gt;"",I35&lt;&gt;"",P35&lt;&gt;""),--(COUNTIFS($P$2:P35,P35,$I$2:I35,I35)=1),0)</f>
        <v>0</v>
      </c>
      <c r="O35">
        <f>IF(AND(J35&lt;&gt;"",P35&lt;&gt;""),--(COUNTIFS($P$2:P35,P35,$J$2:J35,J35)=1),0)</f>
        <v>0</v>
      </c>
      <c r="P35" t="str">
        <f t="shared" si="2"/>
        <v/>
      </c>
      <c r="Q35" t="str">
        <f t="shared" si="1"/>
        <v/>
      </c>
    </row>
    <row r="36" spans="3:17" x14ac:dyDescent="0.35">
      <c r="C36" s="55"/>
      <c r="E36" s="55"/>
      <c r="G36" s="55"/>
      <c r="I36" s="55"/>
      <c r="L36">
        <f>IF(AND(D36&lt;&gt;"",E36&lt;&gt;"",P36&lt;&gt;""),--(COUNTIFS($P$2:P36,P36,$E$2:E36,E36)=1),0)</f>
        <v>0</v>
      </c>
      <c r="M36">
        <f>IF(AND(F36&lt;&gt;"",G36&lt;&gt;"",P36&lt;&gt;""),--(COUNTIFS($P$2:P36,P36,$G$2:G36,G36)=1),0)</f>
        <v>0</v>
      </c>
      <c r="N36">
        <f>IF(AND(H36&lt;&gt;"",I36&lt;&gt;"",P36&lt;&gt;""),--(COUNTIFS($P$2:P36,P36,$I$2:I36,I36)=1),0)</f>
        <v>0</v>
      </c>
      <c r="O36">
        <f>IF(AND(J36&lt;&gt;"",P36&lt;&gt;""),--(COUNTIFS($P$2:P36,P36,$J$2:J36,J36)=1),0)</f>
        <v>0</v>
      </c>
      <c r="P36" t="str">
        <f t="shared" si="2"/>
        <v/>
      </c>
      <c r="Q36" t="str">
        <f t="shared" si="1"/>
        <v/>
      </c>
    </row>
    <row r="37" spans="3:17" x14ac:dyDescent="0.35">
      <c r="C37" s="55"/>
      <c r="E37" s="55"/>
      <c r="G37" s="55"/>
      <c r="I37" s="55"/>
      <c r="L37">
        <f>IF(AND(D37&lt;&gt;"",E37&lt;&gt;"",P37&lt;&gt;""),--(COUNTIFS($P$2:P37,P37,$E$2:E37,E37)=1),0)</f>
        <v>0</v>
      </c>
      <c r="M37">
        <f>IF(AND(F37&lt;&gt;"",G37&lt;&gt;"",P37&lt;&gt;""),--(COUNTIFS($P$2:P37,P37,$G$2:G37,G37)=1),0)</f>
        <v>0</v>
      </c>
      <c r="N37">
        <f>IF(AND(H37&lt;&gt;"",I37&lt;&gt;"",P37&lt;&gt;""),--(COUNTIFS($P$2:P37,P37,$I$2:I37,I37)=1),0)</f>
        <v>0</v>
      </c>
      <c r="O37">
        <f>IF(AND(J37&lt;&gt;"",P37&lt;&gt;""),--(COUNTIFS($P$2:P37,P37,$J$2:J37,J37)=1),0)</f>
        <v>0</v>
      </c>
      <c r="P37" t="str">
        <f t="shared" si="2"/>
        <v/>
      </c>
      <c r="Q37" t="str">
        <f t="shared" si="1"/>
        <v/>
      </c>
    </row>
    <row r="38" spans="3:17" x14ac:dyDescent="0.35">
      <c r="C38" s="55"/>
      <c r="E38" s="55"/>
      <c r="G38" s="55"/>
      <c r="I38" s="55"/>
      <c r="L38">
        <f>IF(AND(D38&lt;&gt;"",E38&lt;&gt;"",P38&lt;&gt;""),--(COUNTIFS($P$2:P38,P38,$E$2:E38,E38)=1),0)</f>
        <v>0</v>
      </c>
      <c r="M38">
        <f>IF(AND(F38&lt;&gt;"",G38&lt;&gt;"",P38&lt;&gt;""),--(COUNTIFS($P$2:P38,P38,$G$2:G38,G38)=1),0)</f>
        <v>0</v>
      </c>
      <c r="N38">
        <f>IF(AND(H38&lt;&gt;"",I38&lt;&gt;"",P38&lt;&gt;""),--(COUNTIFS($P$2:P38,P38,$I$2:I38,I38)=1),0)</f>
        <v>0</v>
      </c>
      <c r="O38">
        <f>IF(AND(J38&lt;&gt;"",P38&lt;&gt;""),--(COUNTIFS($P$2:P38,P38,$J$2:J38,J38)=1),0)</f>
        <v>0</v>
      </c>
      <c r="P38" t="str">
        <f t="shared" si="2"/>
        <v/>
      </c>
      <c r="Q38" t="str">
        <f t="shared" si="1"/>
        <v/>
      </c>
    </row>
    <row r="39" spans="3:17" x14ac:dyDescent="0.35">
      <c r="C39" s="55"/>
      <c r="E39" s="55"/>
      <c r="G39" s="55"/>
      <c r="I39" s="55"/>
      <c r="L39">
        <f>IF(AND(D39&lt;&gt;"",E39&lt;&gt;"",P39&lt;&gt;""),--(COUNTIFS($P$2:P39,P39,$E$2:E39,E39)=1),0)</f>
        <v>0</v>
      </c>
      <c r="M39">
        <f>IF(AND(F39&lt;&gt;"",G39&lt;&gt;"",P39&lt;&gt;""),--(COUNTIFS($P$2:P39,P39,$G$2:G39,G39)=1),0)</f>
        <v>0</v>
      </c>
      <c r="N39">
        <f>IF(AND(H39&lt;&gt;"",I39&lt;&gt;"",P39&lt;&gt;""),--(COUNTIFS($P$2:P39,P39,$I$2:I39,I39)=1),0)</f>
        <v>0</v>
      </c>
      <c r="O39">
        <f>IF(AND(J39&lt;&gt;"",P39&lt;&gt;""),--(COUNTIFS($P$2:P39,P39,$J$2:J39,J39)=1),0)</f>
        <v>0</v>
      </c>
      <c r="P39" t="str">
        <f t="shared" si="2"/>
        <v/>
      </c>
      <c r="Q39" t="str">
        <f t="shared" si="1"/>
        <v/>
      </c>
    </row>
    <row r="40" spans="3:17" x14ac:dyDescent="0.35">
      <c r="C40" s="55"/>
      <c r="E40" s="55"/>
      <c r="G40" s="55"/>
      <c r="I40" s="55"/>
      <c r="L40">
        <f>IF(AND(D40&lt;&gt;"",E40&lt;&gt;"",P40&lt;&gt;""),--(COUNTIFS($P$2:P40,P40,$E$2:E40,E40)=1),0)</f>
        <v>0</v>
      </c>
      <c r="M40">
        <f>IF(AND(F40&lt;&gt;"",G40&lt;&gt;"",P40&lt;&gt;""),--(COUNTIFS($P$2:P40,P40,$G$2:G40,G40)=1),0)</f>
        <v>0</v>
      </c>
      <c r="N40">
        <f>IF(AND(H40&lt;&gt;"",I40&lt;&gt;"",P40&lt;&gt;""),--(COUNTIFS($P$2:P40,P40,$I$2:I40,I40)=1),0)</f>
        <v>0</v>
      </c>
      <c r="O40">
        <f>IF(AND(J40&lt;&gt;"",P40&lt;&gt;""),--(COUNTIFS($P$2:P40,P40,$J$2:J40,J40)=1),0)</f>
        <v>0</v>
      </c>
      <c r="P40" t="str">
        <f t="shared" si="2"/>
        <v/>
      </c>
      <c r="Q40" t="str">
        <f t="shared" si="1"/>
        <v/>
      </c>
    </row>
    <row r="41" spans="3:17" x14ac:dyDescent="0.35">
      <c r="C41" s="55"/>
      <c r="E41" s="55"/>
      <c r="G41" s="55"/>
      <c r="I41" s="55"/>
      <c r="L41">
        <f>IF(AND(D41&lt;&gt;"",E41&lt;&gt;"",P41&lt;&gt;""),--(COUNTIFS($P$2:P41,P41,$E$2:E41,E41)=1),0)</f>
        <v>0</v>
      </c>
      <c r="M41">
        <f>IF(AND(F41&lt;&gt;"",G41&lt;&gt;"",P41&lt;&gt;""),--(COUNTIFS($P$2:P41,P41,$G$2:G41,G41)=1),0)</f>
        <v>0</v>
      </c>
      <c r="N41">
        <f>IF(AND(H41&lt;&gt;"",I41&lt;&gt;"",P41&lt;&gt;""),--(COUNTIFS($P$2:P41,P41,$I$2:I41,I41)=1),0)</f>
        <v>0</v>
      </c>
      <c r="O41">
        <f>IF(AND(J41&lt;&gt;"",P41&lt;&gt;""),--(COUNTIFS($P$2:P41,P41,$J$2:J41,J41)=1),0)</f>
        <v>0</v>
      </c>
      <c r="P41" t="str">
        <f t="shared" si="2"/>
        <v/>
      </c>
      <c r="Q41" t="str">
        <f t="shared" si="1"/>
        <v/>
      </c>
    </row>
    <row r="42" spans="3:17" x14ac:dyDescent="0.35">
      <c r="C42" s="55"/>
      <c r="E42" s="55"/>
      <c r="G42" s="55"/>
      <c r="I42" s="55"/>
      <c r="L42">
        <f>IF(AND(D42&lt;&gt;"",E42&lt;&gt;"",P42&lt;&gt;""),--(COUNTIFS($P$2:P42,P42,$E$2:E42,E42)=1),0)</f>
        <v>0</v>
      </c>
      <c r="M42">
        <f>IF(AND(F42&lt;&gt;"",G42&lt;&gt;"",P42&lt;&gt;""),--(COUNTIFS($P$2:P42,P42,$G$2:G42,G42)=1),0)</f>
        <v>0</v>
      </c>
      <c r="N42">
        <f>IF(AND(H42&lt;&gt;"",I42&lt;&gt;"",P42&lt;&gt;""),--(COUNTIFS($P$2:P42,P42,$I$2:I42,I42)=1),0)</f>
        <v>0</v>
      </c>
      <c r="O42">
        <f>IF(AND(J42&lt;&gt;"",P42&lt;&gt;""),--(COUNTIFS($P$2:P42,P42,$J$2:J42,J42)=1),0)</f>
        <v>0</v>
      </c>
      <c r="P42" t="str">
        <f t="shared" si="2"/>
        <v/>
      </c>
      <c r="Q42" t="str">
        <f t="shared" si="1"/>
        <v/>
      </c>
    </row>
    <row r="43" spans="3:17" x14ac:dyDescent="0.35">
      <c r="C43" s="55"/>
      <c r="E43" s="55"/>
      <c r="G43" s="55"/>
      <c r="I43" s="55"/>
      <c r="L43">
        <f>IF(AND(D43&lt;&gt;"",E43&lt;&gt;"",P43&lt;&gt;""),--(COUNTIFS($P$2:P43,P43,$E$2:E43,E43)=1),0)</f>
        <v>0</v>
      </c>
      <c r="M43">
        <f>IF(AND(F43&lt;&gt;"",G43&lt;&gt;"",P43&lt;&gt;""),--(COUNTIFS($P$2:P43,P43,$G$2:G43,G43)=1),0)</f>
        <v>0</v>
      </c>
      <c r="N43">
        <f>IF(AND(H43&lt;&gt;"",I43&lt;&gt;"",P43&lt;&gt;""),--(COUNTIFS($P$2:P43,P43,$I$2:I43,I43)=1),0)</f>
        <v>0</v>
      </c>
      <c r="O43">
        <f>IF(AND(J43&lt;&gt;"",P43&lt;&gt;""),--(COUNTIFS($P$2:P43,P43,$J$2:J43,J43)=1),0)</f>
        <v>0</v>
      </c>
      <c r="P43" t="str">
        <f t="shared" si="2"/>
        <v/>
      </c>
      <c r="Q43" t="str">
        <f t="shared" si="1"/>
        <v/>
      </c>
    </row>
    <row r="44" spans="3:17" x14ac:dyDescent="0.35">
      <c r="C44" s="55"/>
      <c r="E44" s="55"/>
      <c r="G44" s="55"/>
      <c r="I44" s="55"/>
      <c r="L44">
        <f>IF(AND(D44&lt;&gt;"",E44&lt;&gt;"",P44&lt;&gt;""),--(COUNTIFS($P$2:P44,P44,$E$2:E44,E44)=1),0)</f>
        <v>0</v>
      </c>
      <c r="M44">
        <f>IF(AND(F44&lt;&gt;"",G44&lt;&gt;"",P44&lt;&gt;""),--(COUNTIFS($P$2:P44,P44,$G$2:G44,G44)=1),0)</f>
        <v>0</v>
      </c>
      <c r="N44">
        <f>IF(AND(H44&lt;&gt;"",I44&lt;&gt;"",P44&lt;&gt;""),--(COUNTIFS($P$2:P44,P44,$I$2:I44,I44)=1),0)</f>
        <v>0</v>
      </c>
      <c r="O44">
        <f>IF(AND(J44&lt;&gt;"",P44&lt;&gt;""),--(COUNTIFS($P$2:P44,P44,$J$2:J44,J44)=1),0)</f>
        <v>0</v>
      </c>
      <c r="P44" t="str">
        <f t="shared" si="2"/>
        <v/>
      </c>
      <c r="Q44" t="str">
        <f t="shared" si="1"/>
        <v/>
      </c>
    </row>
    <row r="45" spans="3:17" x14ac:dyDescent="0.35">
      <c r="C45" s="55"/>
      <c r="E45" s="55"/>
      <c r="G45" s="55"/>
      <c r="I45" s="55"/>
      <c r="L45">
        <f>IF(AND(D45&lt;&gt;"",E45&lt;&gt;"",P45&lt;&gt;""),--(COUNTIFS($P$2:P45,P45,$E$2:E45,E45)=1),0)</f>
        <v>0</v>
      </c>
      <c r="M45">
        <f>IF(AND(F45&lt;&gt;"",G45&lt;&gt;"",P45&lt;&gt;""),--(COUNTIFS($P$2:P45,P45,$G$2:G45,G45)=1),0)</f>
        <v>0</v>
      </c>
      <c r="N45">
        <f>IF(AND(H45&lt;&gt;"",I45&lt;&gt;"",P45&lt;&gt;""),--(COUNTIFS($P$2:P45,P45,$I$2:I45,I45)=1),0)</f>
        <v>0</v>
      </c>
      <c r="O45">
        <f>IF(AND(J45&lt;&gt;"",P45&lt;&gt;""),--(COUNTIFS($P$2:P45,P45,$J$2:J45,J45)=1),0)</f>
        <v>0</v>
      </c>
      <c r="P45" t="str">
        <f t="shared" si="2"/>
        <v/>
      </c>
      <c r="Q45" t="str">
        <f t="shared" si="1"/>
        <v/>
      </c>
    </row>
    <row r="46" spans="3:17" x14ac:dyDescent="0.35">
      <c r="C46" s="55"/>
      <c r="E46" s="55"/>
      <c r="G46" s="55"/>
      <c r="I46" s="55"/>
      <c r="L46">
        <f>IF(AND(D46&lt;&gt;"",E46&lt;&gt;"",P46&lt;&gt;""),--(COUNTIFS($P$2:P46,P46,$E$2:E46,E46)=1),0)</f>
        <v>0</v>
      </c>
      <c r="M46">
        <f>IF(AND(F46&lt;&gt;"",G46&lt;&gt;"",P46&lt;&gt;""),--(COUNTIFS($P$2:P46,P46,$G$2:G46,G46)=1),0)</f>
        <v>0</v>
      </c>
      <c r="N46">
        <f>IF(AND(H46&lt;&gt;"",I46&lt;&gt;"",P46&lt;&gt;""),--(COUNTIFS($P$2:P46,P46,$I$2:I46,I46)=1),0)</f>
        <v>0</v>
      </c>
      <c r="O46">
        <f>IF(AND(J46&lt;&gt;"",P46&lt;&gt;""),--(COUNTIFS($P$2:P46,P46,$J$2:J46,J46)=1),0)</f>
        <v>0</v>
      </c>
      <c r="P46" t="str">
        <f t="shared" si="2"/>
        <v/>
      </c>
      <c r="Q46" t="str">
        <f t="shared" si="1"/>
        <v/>
      </c>
    </row>
    <row r="47" spans="3:17" x14ac:dyDescent="0.35">
      <c r="C47" s="55"/>
      <c r="E47" s="55"/>
      <c r="G47" s="55"/>
      <c r="I47" s="55"/>
      <c r="L47">
        <f>IF(AND(D47&lt;&gt;"",E47&lt;&gt;"",P47&lt;&gt;""),--(COUNTIFS($P$2:P47,P47,$E$2:E47,E47)=1),0)</f>
        <v>0</v>
      </c>
      <c r="M47">
        <f>IF(AND(F47&lt;&gt;"",G47&lt;&gt;"",P47&lt;&gt;""),--(COUNTIFS($P$2:P47,P47,$G$2:G47,G47)=1),0)</f>
        <v>0</v>
      </c>
      <c r="N47">
        <f>IF(AND(H47&lt;&gt;"",I47&lt;&gt;"",P47&lt;&gt;""),--(COUNTIFS($P$2:P47,P47,$I$2:I47,I47)=1),0)</f>
        <v>0</v>
      </c>
      <c r="O47">
        <f>IF(AND(J47&lt;&gt;"",P47&lt;&gt;""),--(COUNTIFS($P$2:P47,P47,$J$2:J47,J47)=1),0)</f>
        <v>0</v>
      </c>
      <c r="P47" t="str">
        <f t="shared" si="2"/>
        <v/>
      </c>
      <c r="Q47" t="str">
        <f t="shared" si="1"/>
        <v/>
      </c>
    </row>
    <row r="48" spans="3:17" x14ac:dyDescent="0.35">
      <c r="C48" s="55"/>
      <c r="E48" s="55"/>
      <c r="G48" s="55"/>
      <c r="I48" s="55"/>
      <c r="L48">
        <f>IF(AND(D48&lt;&gt;"",E48&lt;&gt;"",P48&lt;&gt;""),--(COUNTIFS($P$2:P48,P48,$E$2:E48,E48)=1),0)</f>
        <v>0</v>
      </c>
      <c r="M48">
        <f>IF(AND(F48&lt;&gt;"",G48&lt;&gt;"",P48&lt;&gt;""),--(COUNTIFS($P$2:P48,P48,$G$2:G48,G48)=1),0)</f>
        <v>0</v>
      </c>
      <c r="N48">
        <f>IF(AND(H48&lt;&gt;"",I48&lt;&gt;"",P48&lt;&gt;""),--(COUNTIFS($P$2:P48,P48,$I$2:I48,I48)=1),0)</f>
        <v>0</v>
      </c>
      <c r="O48">
        <f>IF(AND(J48&lt;&gt;"",P48&lt;&gt;""),--(COUNTIFS($P$2:P48,P48,$J$2:J48,J48)=1),0)</f>
        <v>0</v>
      </c>
      <c r="P48" t="str">
        <f t="shared" si="2"/>
        <v/>
      </c>
      <c r="Q48" t="str">
        <f t="shared" si="1"/>
        <v/>
      </c>
    </row>
    <row r="49" spans="3:17" x14ac:dyDescent="0.35">
      <c r="C49" s="55"/>
      <c r="E49" s="55"/>
      <c r="G49" s="55"/>
      <c r="I49" s="55"/>
      <c r="L49">
        <f>IF(AND(D49&lt;&gt;"",E49&lt;&gt;"",P49&lt;&gt;""),--(COUNTIFS($P$2:P49,P49,$E$2:E49,E49)=1),0)</f>
        <v>0</v>
      </c>
      <c r="M49">
        <f>IF(AND(F49&lt;&gt;"",G49&lt;&gt;"",P49&lt;&gt;""),--(COUNTIFS($P$2:P49,P49,$G$2:G49,G49)=1),0)</f>
        <v>0</v>
      </c>
      <c r="N49">
        <f>IF(AND(H49&lt;&gt;"",I49&lt;&gt;"",P49&lt;&gt;""),--(COUNTIFS($P$2:P49,P49,$I$2:I49,I49)=1),0)</f>
        <v>0</v>
      </c>
      <c r="O49">
        <f>IF(AND(J49&lt;&gt;"",P49&lt;&gt;""),--(COUNTIFS($P$2:P49,P49,$J$2:J49,J49)=1),0)</f>
        <v>0</v>
      </c>
      <c r="P49" t="str">
        <f t="shared" si="2"/>
        <v/>
      </c>
      <c r="Q49" t="str">
        <f t="shared" si="1"/>
        <v/>
      </c>
    </row>
    <row r="50" spans="3:17" x14ac:dyDescent="0.35">
      <c r="C50" s="55"/>
      <c r="E50" s="55"/>
      <c r="G50" s="55"/>
      <c r="I50" s="55"/>
      <c r="L50">
        <f>IF(AND(D50&lt;&gt;"",E50&lt;&gt;"",P50&lt;&gt;""),--(COUNTIFS($P$2:P50,P50,$E$2:E50,E50)=1),0)</f>
        <v>0</v>
      </c>
      <c r="M50">
        <f>IF(AND(F50&lt;&gt;"",G50&lt;&gt;"",P50&lt;&gt;""),--(COUNTIFS($P$2:P50,P50,$G$2:G50,G50)=1),0)</f>
        <v>0</v>
      </c>
      <c r="N50">
        <f>IF(AND(H50&lt;&gt;"",I50&lt;&gt;"",P50&lt;&gt;""),--(COUNTIFS($P$2:P50,P50,$I$2:I50,I50)=1),0)</f>
        <v>0</v>
      </c>
      <c r="O50">
        <f>IF(AND(J50&lt;&gt;"",P50&lt;&gt;""),--(COUNTIFS($P$2:P50,P50,$J$2:J50,J50)=1),0)</f>
        <v>0</v>
      </c>
      <c r="P50" t="str">
        <f t="shared" si="2"/>
        <v/>
      </c>
      <c r="Q50" t="str">
        <f t="shared" si="1"/>
        <v/>
      </c>
    </row>
    <row r="51" spans="3:17" x14ac:dyDescent="0.35">
      <c r="C51" s="55"/>
      <c r="E51" s="55"/>
      <c r="G51" s="55"/>
      <c r="I51" s="55"/>
      <c r="L51">
        <f>IF(AND(D51&lt;&gt;"",E51&lt;&gt;"",P51&lt;&gt;""),--(COUNTIFS($P$2:P51,P51,$E$2:E51,E51)=1),0)</f>
        <v>0</v>
      </c>
      <c r="M51">
        <f>IF(AND(F51&lt;&gt;"",G51&lt;&gt;"",P51&lt;&gt;""),--(COUNTIFS($P$2:P51,P51,$G$2:G51,G51)=1),0)</f>
        <v>0</v>
      </c>
      <c r="N51">
        <f>IF(AND(H51&lt;&gt;"",I51&lt;&gt;"",P51&lt;&gt;""),--(COUNTIFS($P$2:P51,P51,$I$2:I51,I51)=1),0)</f>
        <v>0</v>
      </c>
      <c r="O51">
        <f>IF(AND(J51&lt;&gt;"",P51&lt;&gt;""),--(COUNTIFS($P$2:P51,P51,$J$2:J51,J51)=1),0)</f>
        <v>0</v>
      </c>
      <c r="P51" t="str">
        <f t="shared" si="2"/>
        <v/>
      </c>
      <c r="Q51" t="str">
        <f t="shared" si="1"/>
        <v/>
      </c>
    </row>
    <row r="52" spans="3:17" x14ac:dyDescent="0.35">
      <c r="C52" s="55"/>
      <c r="E52" s="55"/>
      <c r="G52" s="55"/>
      <c r="I52" s="55"/>
      <c r="L52">
        <f>IF(AND(D52&lt;&gt;"",E52&lt;&gt;"",P52&lt;&gt;""),--(COUNTIFS($P$2:P52,P52,$E$2:E52,E52)=1),0)</f>
        <v>0</v>
      </c>
      <c r="M52">
        <f>IF(AND(F52&lt;&gt;"",G52&lt;&gt;"",P52&lt;&gt;""),--(COUNTIFS($P$2:P52,P52,$G$2:G52,G52)=1),0)</f>
        <v>0</v>
      </c>
      <c r="N52">
        <f>IF(AND(H52&lt;&gt;"",I52&lt;&gt;"",P52&lt;&gt;""),--(COUNTIFS($P$2:P52,P52,$I$2:I52,I52)=1),0)</f>
        <v>0</v>
      </c>
      <c r="O52">
        <f>IF(AND(J52&lt;&gt;"",P52&lt;&gt;""),--(COUNTIFS($P$2:P52,P52,$J$2:J52,J52)=1),0)</f>
        <v>0</v>
      </c>
      <c r="P52" t="str">
        <f t="shared" si="2"/>
        <v/>
      </c>
      <c r="Q52" t="str">
        <f t="shared" si="1"/>
        <v/>
      </c>
    </row>
    <row r="53" spans="3:17" x14ac:dyDescent="0.35">
      <c r="C53" s="55"/>
      <c r="E53" s="55"/>
      <c r="G53" s="55"/>
      <c r="I53" s="55"/>
      <c r="L53">
        <f>IF(AND(D53&lt;&gt;"",E53&lt;&gt;"",P53&lt;&gt;""),--(COUNTIFS($P$2:P53,P53,$E$2:E53,E53)=1),0)</f>
        <v>0</v>
      </c>
      <c r="M53">
        <f>IF(AND(F53&lt;&gt;"",G53&lt;&gt;"",P53&lt;&gt;""),--(COUNTIFS($P$2:P53,P53,$G$2:G53,G53)=1),0)</f>
        <v>0</v>
      </c>
      <c r="N53">
        <f>IF(AND(H53&lt;&gt;"",I53&lt;&gt;"",P53&lt;&gt;""),--(COUNTIFS($P$2:P53,P53,$I$2:I53,I53)=1),0)</f>
        <v>0</v>
      </c>
      <c r="O53">
        <f>IF(AND(J53&lt;&gt;"",P53&lt;&gt;""),--(COUNTIFS($P$2:P53,P53,$J$2:J53,J53)=1),0)</f>
        <v>0</v>
      </c>
      <c r="P53" t="str">
        <f t="shared" si="2"/>
        <v/>
      </c>
      <c r="Q53" t="str">
        <f t="shared" si="1"/>
        <v/>
      </c>
    </row>
    <row r="54" spans="3:17" x14ac:dyDescent="0.35">
      <c r="C54" s="55"/>
      <c r="E54" s="55"/>
      <c r="G54" s="55"/>
      <c r="I54" s="55"/>
      <c r="L54">
        <f>IF(AND(D54&lt;&gt;"",E54&lt;&gt;"",P54&lt;&gt;""),--(COUNTIFS($P$2:P54,P54,$E$2:E54,E54)=1),0)</f>
        <v>0</v>
      </c>
      <c r="M54">
        <f>IF(AND(F54&lt;&gt;"",G54&lt;&gt;"",P54&lt;&gt;""),--(COUNTIFS($P$2:P54,P54,$G$2:G54,G54)=1),0)</f>
        <v>0</v>
      </c>
      <c r="N54">
        <f>IF(AND(H54&lt;&gt;"",I54&lt;&gt;"",P54&lt;&gt;""),--(COUNTIFS($P$2:P54,P54,$I$2:I54,I54)=1),0)</f>
        <v>0</v>
      </c>
      <c r="O54">
        <f>IF(AND(J54&lt;&gt;"",P54&lt;&gt;""),--(COUNTIFS($P$2:P54,P54,$J$2:J54,J54)=1),0)</f>
        <v>0</v>
      </c>
      <c r="P54" t="str">
        <f t="shared" si="2"/>
        <v/>
      </c>
      <c r="Q54" t="str">
        <f t="shared" si="1"/>
        <v/>
      </c>
    </row>
    <row r="55" spans="3:17" x14ac:dyDescent="0.35">
      <c r="C55" s="55"/>
      <c r="E55" s="55"/>
      <c r="G55" s="55"/>
      <c r="I55" s="55"/>
      <c r="L55">
        <f>IF(AND(D55&lt;&gt;"",E55&lt;&gt;"",P55&lt;&gt;""),--(COUNTIFS($P$2:P55,P55,$E$2:E55,E55)=1),0)</f>
        <v>0</v>
      </c>
      <c r="M55">
        <f>IF(AND(F55&lt;&gt;"",G55&lt;&gt;"",P55&lt;&gt;""),--(COUNTIFS($P$2:P55,P55,$G$2:G55,G55)=1),0)</f>
        <v>0</v>
      </c>
      <c r="N55">
        <f>IF(AND(H55&lt;&gt;"",I55&lt;&gt;"",P55&lt;&gt;""),--(COUNTIFS($P$2:P55,P55,$I$2:I55,I55)=1),0)</f>
        <v>0</v>
      </c>
      <c r="O55">
        <f>IF(AND(J55&lt;&gt;"",P55&lt;&gt;""),--(COUNTIFS($P$2:P55,P55,$J$2:J55,J55)=1),0)</f>
        <v>0</v>
      </c>
      <c r="P55" t="str">
        <f t="shared" si="2"/>
        <v/>
      </c>
      <c r="Q55" t="str">
        <f t="shared" si="1"/>
        <v/>
      </c>
    </row>
    <row r="56" spans="3:17" x14ac:dyDescent="0.35">
      <c r="C56" s="55"/>
      <c r="E56" s="55"/>
      <c r="G56" s="55"/>
      <c r="I56" s="55"/>
      <c r="L56">
        <f>IF(AND(D56&lt;&gt;"",E56&lt;&gt;"",P56&lt;&gt;""),--(COUNTIFS($P$2:P56,P56,$E$2:E56,E56)=1),0)</f>
        <v>0</v>
      </c>
      <c r="M56">
        <f>IF(AND(F56&lt;&gt;"",G56&lt;&gt;"",P56&lt;&gt;""),--(COUNTIFS($P$2:P56,P56,$G$2:G56,G56)=1),0)</f>
        <v>0</v>
      </c>
      <c r="N56">
        <f>IF(AND(H56&lt;&gt;"",I56&lt;&gt;"",P56&lt;&gt;""),--(COUNTIFS($P$2:P56,P56,$I$2:I56,I56)=1),0)</f>
        <v>0</v>
      </c>
      <c r="O56">
        <f>IF(AND(J56&lt;&gt;"",P56&lt;&gt;""),--(COUNTIFS($P$2:P56,P56,$J$2:J56,J56)=1),0)</f>
        <v>0</v>
      </c>
      <c r="P56" t="str">
        <f t="shared" si="2"/>
        <v/>
      </c>
      <c r="Q56" t="str">
        <f t="shared" si="1"/>
        <v/>
      </c>
    </row>
    <row r="57" spans="3:17" x14ac:dyDescent="0.35">
      <c r="C57" s="55"/>
      <c r="E57" s="55"/>
      <c r="G57" s="55"/>
      <c r="I57" s="55"/>
      <c r="L57">
        <f>IF(AND(D57&lt;&gt;"",E57&lt;&gt;"",P57&lt;&gt;""),--(COUNTIFS($P$2:P57,P57,$E$2:E57,E57)=1),0)</f>
        <v>0</v>
      </c>
      <c r="M57">
        <f>IF(AND(F57&lt;&gt;"",G57&lt;&gt;"",P57&lt;&gt;""),--(COUNTIFS($P$2:P57,P57,$G$2:G57,G57)=1),0)</f>
        <v>0</v>
      </c>
      <c r="N57">
        <f>IF(AND(H57&lt;&gt;"",I57&lt;&gt;"",P57&lt;&gt;""),--(COUNTIFS($P$2:P57,P57,$I$2:I57,I57)=1),0)</f>
        <v>0</v>
      </c>
      <c r="O57">
        <f>IF(AND(J57&lt;&gt;"",P57&lt;&gt;""),--(COUNTIFS($P$2:P57,P57,$J$2:J57,J57)=1),0)</f>
        <v>0</v>
      </c>
      <c r="P57" t="str">
        <f t="shared" si="2"/>
        <v/>
      </c>
      <c r="Q57" t="str">
        <f t="shared" si="1"/>
        <v/>
      </c>
    </row>
    <row r="58" spans="3:17" x14ac:dyDescent="0.35">
      <c r="C58" s="55"/>
      <c r="E58" s="55"/>
      <c r="G58" s="55"/>
      <c r="I58" s="55"/>
      <c r="L58">
        <f>IF(AND(D58&lt;&gt;"",E58&lt;&gt;"",P58&lt;&gt;""),--(COUNTIFS($P$2:P58,P58,$E$2:E58,E58)=1),0)</f>
        <v>0</v>
      </c>
      <c r="M58">
        <f>IF(AND(F58&lt;&gt;"",G58&lt;&gt;"",P58&lt;&gt;""),--(COUNTIFS($P$2:P58,P58,$G$2:G58,G58)=1),0)</f>
        <v>0</v>
      </c>
      <c r="N58">
        <f>IF(AND(H58&lt;&gt;"",I58&lt;&gt;"",P58&lt;&gt;""),--(COUNTIFS($P$2:P58,P58,$I$2:I58,I58)=1),0)</f>
        <v>0</v>
      </c>
      <c r="O58">
        <f>IF(AND(J58&lt;&gt;"",P58&lt;&gt;""),--(COUNTIFS($P$2:P58,P58,$J$2:J58,J58)=1),0)</f>
        <v>0</v>
      </c>
      <c r="P58" t="str">
        <f t="shared" si="2"/>
        <v/>
      </c>
      <c r="Q58" t="str">
        <f t="shared" si="1"/>
        <v/>
      </c>
    </row>
    <row r="59" spans="3:17" x14ac:dyDescent="0.35">
      <c r="C59" s="55"/>
      <c r="E59" s="55"/>
      <c r="G59" s="55"/>
      <c r="I59" s="55"/>
      <c r="L59">
        <f>IF(AND(D59&lt;&gt;"",E59&lt;&gt;"",P59&lt;&gt;""),--(COUNTIFS($P$2:P59,P59,$E$2:E59,E59)=1),0)</f>
        <v>0</v>
      </c>
      <c r="M59">
        <f>IF(AND(F59&lt;&gt;"",G59&lt;&gt;"",P59&lt;&gt;""),--(COUNTIFS($P$2:P59,P59,$G$2:G59,G59)=1),0)</f>
        <v>0</v>
      </c>
      <c r="N59">
        <f>IF(AND(H59&lt;&gt;"",I59&lt;&gt;"",P59&lt;&gt;""),--(COUNTIFS($P$2:P59,P59,$I$2:I59,I59)=1),0)</f>
        <v>0</v>
      </c>
      <c r="O59">
        <f>IF(AND(J59&lt;&gt;"",P59&lt;&gt;""),--(COUNTIFS($P$2:P59,P59,$J$2:J59,J59)=1),0)</f>
        <v>0</v>
      </c>
      <c r="P59" t="str">
        <f t="shared" si="2"/>
        <v/>
      </c>
      <c r="Q59" t="str">
        <f t="shared" si="1"/>
        <v/>
      </c>
    </row>
    <row r="60" spans="3:17" x14ac:dyDescent="0.35">
      <c r="C60" s="55"/>
      <c r="E60" s="55"/>
      <c r="G60" s="55"/>
      <c r="I60" s="55"/>
      <c r="L60">
        <f>IF(AND(D60&lt;&gt;"",E60&lt;&gt;"",P60&lt;&gt;""),--(COUNTIFS($P$2:P60,P60,$E$2:E60,E60)=1),0)</f>
        <v>0</v>
      </c>
      <c r="M60">
        <f>IF(AND(F60&lt;&gt;"",G60&lt;&gt;"",P60&lt;&gt;""),--(COUNTIFS($P$2:P60,P60,$G$2:G60,G60)=1),0)</f>
        <v>0</v>
      </c>
      <c r="N60">
        <f>IF(AND(H60&lt;&gt;"",I60&lt;&gt;"",P60&lt;&gt;""),--(COUNTIFS($P$2:P60,P60,$I$2:I60,I60)=1),0)</f>
        <v>0</v>
      </c>
      <c r="O60">
        <f>IF(AND(J60&lt;&gt;"",P60&lt;&gt;""),--(COUNTIFS($P$2:P60,P60,$J$2:J60,J60)=1),0)</f>
        <v>0</v>
      </c>
      <c r="P60" t="str">
        <f t="shared" si="2"/>
        <v/>
      </c>
      <c r="Q60" t="str">
        <f t="shared" si="1"/>
        <v/>
      </c>
    </row>
    <row r="61" spans="3:17" x14ac:dyDescent="0.35">
      <c r="C61" s="55"/>
      <c r="E61" s="55"/>
      <c r="G61" s="55"/>
      <c r="I61" s="55"/>
      <c r="L61">
        <f>IF(AND(D61&lt;&gt;"",E61&lt;&gt;"",P61&lt;&gt;""),--(COUNTIFS($P$2:P61,P61,$E$2:E61,E61)=1),0)</f>
        <v>0</v>
      </c>
      <c r="M61">
        <f>IF(AND(F61&lt;&gt;"",G61&lt;&gt;"",P61&lt;&gt;""),--(COUNTIFS($P$2:P61,P61,$G$2:G61,G61)=1),0)</f>
        <v>0</v>
      </c>
      <c r="N61">
        <f>IF(AND(H61&lt;&gt;"",I61&lt;&gt;"",P61&lt;&gt;""),--(COUNTIFS($P$2:P61,P61,$I$2:I61,I61)=1),0)</f>
        <v>0</v>
      </c>
      <c r="O61">
        <f>IF(AND(J61&lt;&gt;"",P61&lt;&gt;""),--(COUNTIFS($P$2:P61,P61,$J$2:J61,J61)=1),0)</f>
        <v>0</v>
      </c>
      <c r="P61" t="str">
        <f t="shared" si="2"/>
        <v/>
      </c>
      <c r="Q61" t="str">
        <f t="shared" si="1"/>
        <v/>
      </c>
    </row>
    <row r="62" spans="3:17" x14ac:dyDescent="0.35">
      <c r="C62" s="55"/>
      <c r="E62" s="55"/>
      <c r="G62" s="55"/>
      <c r="I62" s="55"/>
      <c r="L62">
        <f>IF(AND(D62&lt;&gt;"",E62&lt;&gt;"",P62&lt;&gt;""),--(COUNTIFS($P$2:P62,P62,$E$2:E62,E62)=1),0)</f>
        <v>0</v>
      </c>
      <c r="M62">
        <f>IF(AND(F62&lt;&gt;"",G62&lt;&gt;"",P62&lt;&gt;""),--(COUNTIFS($P$2:P62,P62,$G$2:G62,G62)=1),0)</f>
        <v>0</v>
      </c>
      <c r="N62">
        <f>IF(AND(H62&lt;&gt;"",I62&lt;&gt;"",P62&lt;&gt;""),--(COUNTIFS($P$2:P62,P62,$I$2:I62,I62)=1),0)</f>
        <v>0</v>
      </c>
      <c r="O62">
        <f>IF(AND(J62&lt;&gt;"",P62&lt;&gt;""),--(COUNTIFS($P$2:P62,P62,$J$2:J62,J62)=1),0)</f>
        <v>0</v>
      </c>
      <c r="P62" t="str">
        <f t="shared" si="2"/>
        <v/>
      </c>
      <c r="Q62" t="str">
        <f t="shared" si="1"/>
        <v/>
      </c>
    </row>
    <row r="63" spans="3:17" x14ac:dyDescent="0.35">
      <c r="C63" s="55"/>
      <c r="E63" s="55"/>
      <c r="G63" s="55"/>
      <c r="I63" s="55"/>
      <c r="L63">
        <f>IF(AND(D63&lt;&gt;"",E63&lt;&gt;"",P63&lt;&gt;""),--(COUNTIFS($P$2:P63,P63,$E$2:E63,E63)=1),0)</f>
        <v>0</v>
      </c>
      <c r="M63">
        <f>IF(AND(F63&lt;&gt;"",G63&lt;&gt;"",P63&lt;&gt;""),--(COUNTIFS($P$2:P63,P63,$G$2:G63,G63)=1),0)</f>
        <v>0</v>
      </c>
      <c r="N63">
        <f>IF(AND(H63&lt;&gt;"",I63&lt;&gt;"",P63&lt;&gt;""),--(COUNTIFS($P$2:P63,P63,$I$2:I63,I63)=1),0)</f>
        <v>0</v>
      </c>
      <c r="O63">
        <f>IF(AND(J63&lt;&gt;"",P63&lt;&gt;""),--(COUNTIFS($P$2:P63,P63,$J$2:J63,J63)=1),0)</f>
        <v>0</v>
      </c>
      <c r="P63" t="str">
        <f t="shared" si="2"/>
        <v/>
      </c>
      <c r="Q63" t="str">
        <f t="shared" si="1"/>
        <v/>
      </c>
    </row>
    <row r="64" spans="3:17" x14ac:dyDescent="0.35">
      <c r="C64" s="55"/>
      <c r="E64" s="55"/>
      <c r="G64" s="55"/>
      <c r="I64" s="55"/>
      <c r="L64">
        <f>IF(AND(D64&lt;&gt;"",E64&lt;&gt;"",P64&lt;&gt;""),--(COUNTIFS($P$2:P64,P64,$E$2:E64,E64)=1),0)</f>
        <v>0</v>
      </c>
      <c r="M64">
        <f>IF(AND(F64&lt;&gt;"",G64&lt;&gt;"",P64&lt;&gt;""),--(COUNTIFS($P$2:P64,P64,$G$2:G64,G64)=1),0)</f>
        <v>0</v>
      </c>
      <c r="N64">
        <f>IF(AND(H64&lt;&gt;"",I64&lt;&gt;"",P64&lt;&gt;""),--(COUNTIFS($P$2:P64,P64,$I$2:I64,I64)=1),0)</f>
        <v>0</v>
      </c>
      <c r="O64">
        <f>IF(AND(J64&lt;&gt;"",P64&lt;&gt;""),--(COUNTIFS($P$2:P64,P64,$J$2:J64,J64)=1),0)</f>
        <v>0</v>
      </c>
      <c r="P64" t="str">
        <f t="shared" si="2"/>
        <v/>
      </c>
      <c r="Q64" t="str">
        <f t="shared" si="1"/>
        <v/>
      </c>
    </row>
    <row r="65" spans="3:17" x14ac:dyDescent="0.35">
      <c r="C65" s="55"/>
      <c r="E65" s="55"/>
      <c r="G65" s="55"/>
      <c r="I65" s="55"/>
      <c r="L65">
        <f>IF(AND(D65&lt;&gt;"",E65&lt;&gt;"",P65&lt;&gt;""),--(COUNTIFS($P$2:P65,P65,$E$2:E65,E65)=1),0)</f>
        <v>0</v>
      </c>
      <c r="M65">
        <f>IF(AND(F65&lt;&gt;"",G65&lt;&gt;"",P65&lt;&gt;""),--(COUNTIFS($P$2:P65,P65,$G$2:G65,G65)=1),0)</f>
        <v>0</v>
      </c>
      <c r="N65">
        <f>IF(AND(H65&lt;&gt;"",I65&lt;&gt;"",P65&lt;&gt;""),--(COUNTIFS($P$2:P65,P65,$I$2:I65,I65)=1),0)</f>
        <v>0</v>
      </c>
      <c r="O65">
        <f>IF(AND(J65&lt;&gt;"",P65&lt;&gt;""),--(COUNTIFS($P$2:P65,P65,$J$2:J65,J65)=1),0)</f>
        <v>0</v>
      </c>
      <c r="P65" t="str">
        <f t="shared" si="2"/>
        <v/>
      </c>
      <c r="Q65" t="str">
        <f t="shared" si="1"/>
        <v/>
      </c>
    </row>
    <row r="66" spans="3:17" x14ac:dyDescent="0.35">
      <c r="C66" s="55"/>
      <c r="E66" s="55"/>
      <c r="G66" s="55"/>
      <c r="I66" s="55"/>
      <c r="L66">
        <f>IF(AND(D66&lt;&gt;"",E66&lt;&gt;"",P66&lt;&gt;""),--(COUNTIFS($P$2:P66,P66,$E$2:E66,E66)=1),0)</f>
        <v>0</v>
      </c>
      <c r="M66">
        <f>IF(AND(F66&lt;&gt;"",G66&lt;&gt;"",P66&lt;&gt;""),--(COUNTIFS($P$2:P66,P66,$G$2:G66,G66)=1),0)</f>
        <v>0</v>
      </c>
      <c r="N66">
        <f>IF(AND(H66&lt;&gt;"",I66&lt;&gt;"",P66&lt;&gt;""),--(COUNTIFS($P$2:P66,P66,$I$2:I66,I66)=1),0)</f>
        <v>0</v>
      </c>
      <c r="O66">
        <f>IF(AND(J66&lt;&gt;"",P66&lt;&gt;""),--(COUNTIFS($P$2:P66,P66,$J$2:J66,J66)=1),0)</f>
        <v>0</v>
      </c>
      <c r="P66" t="str">
        <f t="shared" ref="P66:P97" si="3">IF(A66="","",LEFT(A66,6))</f>
        <v/>
      </c>
      <c r="Q66" t="str">
        <f t="shared" si="1"/>
        <v/>
      </c>
    </row>
    <row r="67" spans="3:17" x14ac:dyDescent="0.35">
      <c r="C67" s="55"/>
      <c r="E67" s="55"/>
      <c r="G67" s="55"/>
      <c r="I67" s="55"/>
      <c r="L67">
        <f>IF(AND(D67&lt;&gt;"",E67&lt;&gt;"",P67&lt;&gt;""),--(COUNTIFS($P$2:P67,P67,$E$2:E67,E67)=1),0)</f>
        <v>0</v>
      </c>
      <c r="M67">
        <f>IF(AND(F67&lt;&gt;"",G67&lt;&gt;"",P67&lt;&gt;""),--(COUNTIFS($P$2:P67,P67,$G$2:G67,G67)=1),0)</f>
        <v>0</v>
      </c>
      <c r="N67">
        <f>IF(AND(H67&lt;&gt;"",I67&lt;&gt;"",P67&lt;&gt;""),--(COUNTIFS($P$2:P67,P67,$I$2:I67,I67)=1),0)</f>
        <v>0</v>
      </c>
      <c r="O67">
        <f>IF(AND(J67&lt;&gt;"",P67&lt;&gt;""),--(COUNTIFS($P$2:P67,P67,$J$2:J67,J67)=1),0)</f>
        <v>0</v>
      </c>
      <c r="P67" t="str">
        <f t="shared" si="3"/>
        <v/>
      </c>
      <c r="Q67" t="str">
        <f t="shared" ref="Q67:Q130" si="4">IF(C67="","",IF(ISNUMBER(C67),TEXT(C67,"yyyy-mm-dd"),IFERROR(TEXT(DATEVALUE(C67),"yyyy-mm-dd"),C67)))</f>
        <v/>
      </c>
    </row>
    <row r="68" spans="3:17" x14ac:dyDescent="0.35">
      <c r="C68" s="55"/>
      <c r="E68" s="55"/>
      <c r="G68" s="55"/>
      <c r="I68" s="55"/>
      <c r="L68">
        <f>IF(AND(D68&lt;&gt;"",E68&lt;&gt;"",P68&lt;&gt;""),--(COUNTIFS($P$2:P68,P68,$E$2:E68,E68)=1),0)</f>
        <v>0</v>
      </c>
      <c r="M68">
        <f>IF(AND(F68&lt;&gt;"",G68&lt;&gt;"",P68&lt;&gt;""),--(COUNTIFS($P$2:P68,P68,$G$2:G68,G68)=1),0)</f>
        <v>0</v>
      </c>
      <c r="N68">
        <f>IF(AND(H68&lt;&gt;"",I68&lt;&gt;"",P68&lt;&gt;""),--(COUNTIFS($P$2:P68,P68,$I$2:I68,I68)=1),0)</f>
        <v>0</v>
      </c>
      <c r="O68">
        <f>IF(AND(J68&lt;&gt;"",P68&lt;&gt;""),--(COUNTIFS($P$2:P68,P68,$J$2:J68,J68)=1),0)</f>
        <v>0</v>
      </c>
      <c r="P68" t="str">
        <f t="shared" si="3"/>
        <v/>
      </c>
      <c r="Q68" t="str">
        <f t="shared" si="4"/>
        <v/>
      </c>
    </row>
    <row r="69" spans="3:17" x14ac:dyDescent="0.35">
      <c r="C69" s="55"/>
      <c r="E69" s="55"/>
      <c r="G69" s="55"/>
      <c r="I69" s="55"/>
      <c r="L69">
        <f>IF(AND(D69&lt;&gt;"",E69&lt;&gt;"",P69&lt;&gt;""),--(COUNTIFS($P$2:P69,P69,$E$2:E69,E69)=1),0)</f>
        <v>0</v>
      </c>
      <c r="M69">
        <f>IF(AND(F69&lt;&gt;"",G69&lt;&gt;"",P69&lt;&gt;""),--(COUNTIFS($P$2:P69,P69,$G$2:G69,G69)=1),0)</f>
        <v>0</v>
      </c>
      <c r="N69">
        <f>IF(AND(H69&lt;&gt;"",I69&lt;&gt;"",P69&lt;&gt;""),--(COUNTIFS($P$2:P69,P69,$I$2:I69,I69)=1),0)</f>
        <v>0</v>
      </c>
      <c r="O69">
        <f>IF(AND(J69&lt;&gt;"",P69&lt;&gt;""),--(COUNTIFS($P$2:P69,P69,$J$2:J69,J69)=1),0)</f>
        <v>0</v>
      </c>
      <c r="P69" t="str">
        <f t="shared" si="3"/>
        <v/>
      </c>
      <c r="Q69" t="str">
        <f t="shared" si="4"/>
        <v/>
      </c>
    </row>
    <row r="70" spans="3:17" x14ac:dyDescent="0.35">
      <c r="C70" s="55"/>
      <c r="E70" s="55"/>
      <c r="G70" s="55"/>
      <c r="I70" s="55"/>
      <c r="L70">
        <f>IF(AND(D70&lt;&gt;"",E70&lt;&gt;"",P70&lt;&gt;""),--(COUNTIFS($P$2:P70,P70,$E$2:E70,E70)=1),0)</f>
        <v>0</v>
      </c>
      <c r="M70">
        <f>IF(AND(F70&lt;&gt;"",G70&lt;&gt;"",P70&lt;&gt;""),--(COUNTIFS($P$2:P70,P70,$G$2:G70,G70)=1),0)</f>
        <v>0</v>
      </c>
      <c r="N70">
        <f>IF(AND(H70&lt;&gt;"",I70&lt;&gt;"",P70&lt;&gt;""),--(COUNTIFS($P$2:P70,P70,$I$2:I70,I70)=1),0)</f>
        <v>0</v>
      </c>
      <c r="O70">
        <f>IF(AND(J70&lt;&gt;"",P70&lt;&gt;""),--(COUNTIFS($P$2:P70,P70,$J$2:J70,J70)=1),0)</f>
        <v>0</v>
      </c>
      <c r="P70" t="str">
        <f t="shared" si="3"/>
        <v/>
      </c>
      <c r="Q70" t="str">
        <f t="shared" si="4"/>
        <v/>
      </c>
    </row>
    <row r="71" spans="3:17" x14ac:dyDescent="0.35">
      <c r="C71" s="55"/>
      <c r="E71" s="55"/>
      <c r="G71" s="55"/>
      <c r="I71" s="55"/>
      <c r="L71">
        <f>IF(AND(D71&lt;&gt;"",E71&lt;&gt;"",P71&lt;&gt;""),--(COUNTIFS($P$2:P71,P71,$E$2:E71,E71)=1),0)</f>
        <v>0</v>
      </c>
      <c r="M71">
        <f>IF(AND(F71&lt;&gt;"",G71&lt;&gt;"",P71&lt;&gt;""),--(COUNTIFS($P$2:P71,P71,$G$2:G71,G71)=1),0)</f>
        <v>0</v>
      </c>
      <c r="N71">
        <f>IF(AND(H71&lt;&gt;"",I71&lt;&gt;"",P71&lt;&gt;""),--(COUNTIFS($P$2:P71,P71,$I$2:I71,I71)=1),0)</f>
        <v>0</v>
      </c>
      <c r="O71">
        <f>IF(AND(J71&lt;&gt;"",P71&lt;&gt;""),--(COUNTIFS($P$2:P71,P71,$J$2:J71,J71)=1),0)</f>
        <v>0</v>
      </c>
      <c r="P71" t="str">
        <f t="shared" si="3"/>
        <v/>
      </c>
      <c r="Q71" t="str">
        <f t="shared" si="4"/>
        <v/>
      </c>
    </row>
    <row r="72" spans="3:17" x14ac:dyDescent="0.35">
      <c r="C72" s="55"/>
      <c r="E72" s="55"/>
      <c r="G72" s="55"/>
      <c r="I72" s="55"/>
      <c r="L72">
        <f>IF(AND(D72&lt;&gt;"",E72&lt;&gt;"",P72&lt;&gt;""),--(COUNTIFS($P$2:P72,P72,$E$2:E72,E72)=1),0)</f>
        <v>0</v>
      </c>
      <c r="M72">
        <f>IF(AND(F72&lt;&gt;"",G72&lt;&gt;"",P72&lt;&gt;""),--(COUNTIFS($P$2:P72,P72,$G$2:G72,G72)=1),0)</f>
        <v>0</v>
      </c>
      <c r="N72">
        <f>IF(AND(H72&lt;&gt;"",I72&lt;&gt;"",P72&lt;&gt;""),--(COUNTIFS($P$2:P72,P72,$I$2:I72,I72)=1),0)</f>
        <v>0</v>
      </c>
      <c r="O72">
        <f>IF(AND(J72&lt;&gt;"",P72&lt;&gt;""),--(COUNTIFS($P$2:P72,P72,$J$2:J72,J72)=1),0)</f>
        <v>0</v>
      </c>
      <c r="P72" t="str">
        <f t="shared" si="3"/>
        <v/>
      </c>
      <c r="Q72" t="str">
        <f t="shared" si="4"/>
        <v/>
      </c>
    </row>
    <row r="73" spans="3:17" x14ac:dyDescent="0.35">
      <c r="C73" s="55"/>
      <c r="E73" s="55"/>
      <c r="G73" s="55"/>
      <c r="I73" s="55"/>
      <c r="L73">
        <f>IF(AND(D73&lt;&gt;"",E73&lt;&gt;"",P73&lt;&gt;""),--(COUNTIFS($P$2:P73,P73,$E$2:E73,E73)=1),0)</f>
        <v>0</v>
      </c>
      <c r="M73">
        <f>IF(AND(F73&lt;&gt;"",G73&lt;&gt;"",P73&lt;&gt;""),--(COUNTIFS($P$2:P73,P73,$G$2:G73,G73)=1),0)</f>
        <v>0</v>
      </c>
      <c r="N73">
        <f>IF(AND(H73&lt;&gt;"",I73&lt;&gt;"",P73&lt;&gt;""),--(COUNTIFS($P$2:P73,P73,$I$2:I73,I73)=1),0)</f>
        <v>0</v>
      </c>
      <c r="O73">
        <f>IF(AND(J73&lt;&gt;"",P73&lt;&gt;""),--(COUNTIFS($P$2:P73,P73,$J$2:J73,J73)=1),0)</f>
        <v>0</v>
      </c>
      <c r="P73" t="str">
        <f t="shared" si="3"/>
        <v/>
      </c>
      <c r="Q73" t="str">
        <f t="shared" si="4"/>
        <v/>
      </c>
    </row>
    <row r="74" spans="3:17" x14ac:dyDescent="0.35">
      <c r="C74" s="55"/>
      <c r="E74" s="55"/>
      <c r="G74" s="55"/>
      <c r="I74" s="55"/>
      <c r="L74">
        <f>IF(AND(D74&lt;&gt;"",E74&lt;&gt;"",P74&lt;&gt;""),--(COUNTIFS($P$2:P74,P74,$E$2:E74,E74)=1),0)</f>
        <v>0</v>
      </c>
      <c r="M74">
        <f>IF(AND(F74&lt;&gt;"",G74&lt;&gt;"",P74&lt;&gt;""),--(COUNTIFS($P$2:P74,P74,$G$2:G74,G74)=1),0)</f>
        <v>0</v>
      </c>
      <c r="N74">
        <f>IF(AND(H74&lt;&gt;"",I74&lt;&gt;"",P74&lt;&gt;""),--(COUNTIFS($P$2:P74,P74,$I$2:I74,I74)=1),0)</f>
        <v>0</v>
      </c>
      <c r="O74">
        <f>IF(AND(J74&lt;&gt;"",P74&lt;&gt;""),--(COUNTIFS($P$2:P74,P74,$J$2:J74,J74)=1),0)</f>
        <v>0</v>
      </c>
      <c r="P74" t="str">
        <f t="shared" si="3"/>
        <v/>
      </c>
      <c r="Q74" t="str">
        <f t="shared" si="4"/>
        <v/>
      </c>
    </row>
    <row r="75" spans="3:17" x14ac:dyDescent="0.35">
      <c r="C75" s="55"/>
      <c r="E75" s="55"/>
      <c r="G75" s="55"/>
      <c r="I75" s="55"/>
      <c r="L75">
        <f>IF(AND(D75&lt;&gt;"",E75&lt;&gt;"",P75&lt;&gt;""),--(COUNTIFS($P$2:P75,P75,$E$2:E75,E75)=1),0)</f>
        <v>0</v>
      </c>
      <c r="M75">
        <f>IF(AND(F75&lt;&gt;"",G75&lt;&gt;"",P75&lt;&gt;""),--(COUNTIFS($P$2:P75,P75,$G$2:G75,G75)=1),0)</f>
        <v>0</v>
      </c>
      <c r="N75">
        <f>IF(AND(H75&lt;&gt;"",I75&lt;&gt;"",P75&lt;&gt;""),--(COUNTIFS($P$2:P75,P75,$I$2:I75,I75)=1),0)</f>
        <v>0</v>
      </c>
      <c r="O75">
        <f>IF(AND(J75&lt;&gt;"",P75&lt;&gt;""),--(COUNTIFS($P$2:P75,P75,$J$2:J75,J75)=1),0)</f>
        <v>0</v>
      </c>
      <c r="P75" t="str">
        <f t="shared" si="3"/>
        <v/>
      </c>
      <c r="Q75" t="str">
        <f t="shared" si="4"/>
        <v/>
      </c>
    </row>
    <row r="76" spans="3:17" x14ac:dyDescent="0.35">
      <c r="C76" s="55"/>
      <c r="E76" s="55"/>
      <c r="G76" s="55"/>
      <c r="I76" s="55"/>
      <c r="L76">
        <f>IF(AND(D76&lt;&gt;"",E76&lt;&gt;"",P76&lt;&gt;""),--(COUNTIFS($P$2:P76,P76,$E$2:E76,E76)=1),0)</f>
        <v>0</v>
      </c>
      <c r="M76">
        <f>IF(AND(F76&lt;&gt;"",G76&lt;&gt;"",P76&lt;&gt;""),--(COUNTIFS($P$2:P76,P76,$G$2:G76,G76)=1),0)</f>
        <v>0</v>
      </c>
      <c r="N76">
        <f>IF(AND(H76&lt;&gt;"",I76&lt;&gt;"",P76&lt;&gt;""),--(COUNTIFS($P$2:P76,P76,$I$2:I76,I76)=1),0)</f>
        <v>0</v>
      </c>
      <c r="O76">
        <f>IF(AND(J76&lt;&gt;"",P76&lt;&gt;""),--(COUNTIFS($P$2:P76,P76,$J$2:J76,J76)=1),0)</f>
        <v>0</v>
      </c>
      <c r="P76" t="str">
        <f t="shared" si="3"/>
        <v/>
      </c>
      <c r="Q76" t="str">
        <f t="shared" si="4"/>
        <v/>
      </c>
    </row>
    <row r="77" spans="3:17" x14ac:dyDescent="0.35">
      <c r="C77" s="55"/>
      <c r="E77" s="55"/>
      <c r="G77" s="55"/>
      <c r="I77" s="55"/>
      <c r="L77">
        <f>IF(AND(D77&lt;&gt;"",E77&lt;&gt;"",P77&lt;&gt;""),--(COUNTIFS($P$2:P77,P77,$E$2:E77,E77)=1),0)</f>
        <v>0</v>
      </c>
      <c r="M77">
        <f>IF(AND(F77&lt;&gt;"",G77&lt;&gt;"",P77&lt;&gt;""),--(COUNTIFS($P$2:P77,P77,$G$2:G77,G77)=1),0)</f>
        <v>0</v>
      </c>
      <c r="N77">
        <f>IF(AND(H77&lt;&gt;"",I77&lt;&gt;"",P77&lt;&gt;""),--(COUNTIFS($P$2:P77,P77,$I$2:I77,I77)=1),0)</f>
        <v>0</v>
      </c>
      <c r="O77">
        <f>IF(AND(J77&lt;&gt;"",P77&lt;&gt;""),--(COUNTIFS($P$2:P77,P77,$J$2:J77,J77)=1),0)</f>
        <v>0</v>
      </c>
      <c r="P77" t="str">
        <f t="shared" si="3"/>
        <v/>
      </c>
      <c r="Q77" t="str">
        <f t="shared" si="4"/>
        <v/>
      </c>
    </row>
    <row r="78" spans="3:17" x14ac:dyDescent="0.35">
      <c r="C78" s="55"/>
      <c r="E78" s="55"/>
      <c r="G78" s="55"/>
      <c r="I78" s="55"/>
      <c r="L78">
        <f>IF(AND(D78&lt;&gt;"",E78&lt;&gt;"",P78&lt;&gt;""),--(COUNTIFS($P$2:P78,P78,$E$2:E78,E78)=1),0)</f>
        <v>0</v>
      </c>
      <c r="M78">
        <f>IF(AND(F78&lt;&gt;"",G78&lt;&gt;"",P78&lt;&gt;""),--(COUNTIFS($P$2:P78,P78,$G$2:G78,G78)=1),0)</f>
        <v>0</v>
      </c>
      <c r="N78">
        <f>IF(AND(H78&lt;&gt;"",I78&lt;&gt;"",P78&lt;&gt;""),--(COUNTIFS($P$2:P78,P78,$I$2:I78,I78)=1),0)</f>
        <v>0</v>
      </c>
      <c r="O78">
        <f>IF(AND(J78&lt;&gt;"",P78&lt;&gt;""),--(COUNTIFS($P$2:P78,P78,$J$2:J78,J78)=1),0)</f>
        <v>0</v>
      </c>
      <c r="P78" t="str">
        <f t="shared" si="3"/>
        <v/>
      </c>
      <c r="Q78" t="str">
        <f t="shared" si="4"/>
        <v/>
      </c>
    </row>
    <row r="79" spans="3:17" x14ac:dyDescent="0.35">
      <c r="C79" s="55"/>
      <c r="E79" s="55"/>
      <c r="G79" s="55"/>
      <c r="I79" s="55"/>
      <c r="L79">
        <f>IF(AND(D79&lt;&gt;"",E79&lt;&gt;"",P79&lt;&gt;""),--(COUNTIFS($P$2:P79,P79,$E$2:E79,E79)=1),0)</f>
        <v>0</v>
      </c>
      <c r="M79">
        <f>IF(AND(F79&lt;&gt;"",G79&lt;&gt;"",P79&lt;&gt;""),--(COUNTIFS($P$2:P79,P79,$G$2:G79,G79)=1),0)</f>
        <v>0</v>
      </c>
      <c r="N79">
        <f>IF(AND(H79&lt;&gt;"",I79&lt;&gt;"",P79&lt;&gt;""),--(COUNTIFS($P$2:P79,P79,$I$2:I79,I79)=1),0)</f>
        <v>0</v>
      </c>
      <c r="O79">
        <f>IF(AND(J79&lt;&gt;"",P79&lt;&gt;""),--(COUNTIFS($P$2:P79,P79,$J$2:J79,J79)=1),0)</f>
        <v>0</v>
      </c>
      <c r="P79" t="str">
        <f t="shared" si="3"/>
        <v/>
      </c>
      <c r="Q79" t="str">
        <f t="shared" si="4"/>
        <v/>
      </c>
    </row>
    <row r="80" spans="3:17" x14ac:dyDescent="0.35">
      <c r="C80" s="55"/>
      <c r="E80" s="55"/>
      <c r="G80" s="55"/>
      <c r="I80" s="55"/>
      <c r="L80">
        <f>IF(AND(D80&lt;&gt;"",E80&lt;&gt;"",P80&lt;&gt;""),--(COUNTIFS($P$2:P80,P80,$E$2:E80,E80)=1),0)</f>
        <v>0</v>
      </c>
      <c r="M80">
        <f>IF(AND(F80&lt;&gt;"",G80&lt;&gt;"",P80&lt;&gt;""),--(COUNTIFS($P$2:P80,P80,$G$2:G80,G80)=1),0)</f>
        <v>0</v>
      </c>
      <c r="N80">
        <f>IF(AND(H80&lt;&gt;"",I80&lt;&gt;"",P80&lt;&gt;""),--(COUNTIFS($P$2:P80,P80,$I$2:I80,I80)=1),0)</f>
        <v>0</v>
      </c>
      <c r="O80">
        <f>IF(AND(J80&lt;&gt;"",P80&lt;&gt;""),--(COUNTIFS($P$2:P80,P80,$J$2:J80,J80)=1),0)</f>
        <v>0</v>
      </c>
      <c r="P80" t="str">
        <f t="shared" si="3"/>
        <v/>
      </c>
      <c r="Q80" t="str">
        <f t="shared" si="4"/>
        <v/>
      </c>
    </row>
    <row r="81" spans="3:17" x14ac:dyDescent="0.35">
      <c r="C81" s="55"/>
      <c r="E81" s="55"/>
      <c r="G81" s="55"/>
      <c r="I81" s="55"/>
      <c r="L81">
        <f>IF(AND(D81&lt;&gt;"",E81&lt;&gt;"",P81&lt;&gt;""),--(COUNTIFS($P$2:P81,P81,$E$2:E81,E81)=1),0)</f>
        <v>0</v>
      </c>
      <c r="M81">
        <f>IF(AND(F81&lt;&gt;"",G81&lt;&gt;"",P81&lt;&gt;""),--(COUNTIFS($P$2:P81,P81,$G$2:G81,G81)=1),0)</f>
        <v>0</v>
      </c>
      <c r="N81">
        <f>IF(AND(H81&lt;&gt;"",I81&lt;&gt;"",P81&lt;&gt;""),--(COUNTIFS($P$2:P81,P81,$I$2:I81,I81)=1),0)</f>
        <v>0</v>
      </c>
      <c r="O81">
        <f>IF(AND(J81&lt;&gt;"",P81&lt;&gt;""),--(COUNTIFS($P$2:P81,P81,$J$2:J81,J81)=1),0)</f>
        <v>0</v>
      </c>
      <c r="P81" t="str">
        <f t="shared" si="3"/>
        <v/>
      </c>
      <c r="Q81" t="str">
        <f t="shared" si="4"/>
        <v/>
      </c>
    </row>
    <row r="82" spans="3:17" x14ac:dyDescent="0.35">
      <c r="C82" s="55"/>
      <c r="E82" s="55"/>
      <c r="G82" s="55"/>
      <c r="I82" s="55"/>
      <c r="L82">
        <f>IF(AND(D82&lt;&gt;"",E82&lt;&gt;"",P82&lt;&gt;""),--(COUNTIFS($P$2:P82,P82,$E$2:E82,E82)=1),0)</f>
        <v>0</v>
      </c>
      <c r="M82">
        <f>IF(AND(F82&lt;&gt;"",G82&lt;&gt;"",P82&lt;&gt;""),--(COUNTIFS($P$2:P82,P82,$G$2:G82,G82)=1),0)</f>
        <v>0</v>
      </c>
      <c r="N82">
        <f>IF(AND(H82&lt;&gt;"",I82&lt;&gt;"",P82&lt;&gt;""),--(COUNTIFS($P$2:P82,P82,$I$2:I82,I82)=1),0)</f>
        <v>0</v>
      </c>
      <c r="O82">
        <f>IF(AND(J82&lt;&gt;"",P82&lt;&gt;""),--(COUNTIFS($P$2:P82,P82,$J$2:J82,J82)=1),0)</f>
        <v>0</v>
      </c>
      <c r="P82" t="str">
        <f t="shared" si="3"/>
        <v/>
      </c>
      <c r="Q82" t="str">
        <f t="shared" si="4"/>
        <v/>
      </c>
    </row>
    <row r="83" spans="3:17" x14ac:dyDescent="0.35">
      <c r="C83" s="55"/>
      <c r="E83" s="55"/>
      <c r="G83" s="55"/>
      <c r="I83" s="55"/>
      <c r="L83">
        <f>IF(AND(D83&lt;&gt;"",E83&lt;&gt;"",P83&lt;&gt;""),--(COUNTIFS($P$2:P83,P83,$E$2:E83,E83)=1),0)</f>
        <v>0</v>
      </c>
      <c r="M83">
        <f>IF(AND(F83&lt;&gt;"",G83&lt;&gt;"",P83&lt;&gt;""),--(COUNTIFS($P$2:P83,P83,$G$2:G83,G83)=1),0)</f>
        <v>0</v>
      </c>
      <c r="N83">
        <f>IF(AND(H83&lt;&gt;"",I83&lt;&gt;"",P83&lt;&gt;""),--(COUNTIFS($P$2:P83,P83,$I$2:I83,I83)=1),0)</f>
        <v>0</v>
      </c>
      <c r="O83">
        <f>IF(AND(J83&lt;&gt;"",P83&lt;&gt;""),--(COUNTIFS($P$2:P83,P83,$J$2:J83,J83)=1),0)</f>
        <v>0</v>
      </c>
      <c r="P83" t="str">
        <f t="shared" si="3"/>
        <v/>
      </c>
      <c r="Q83" t="str">
        <f t="shared" si="4"/>
        <v/>
      </c>
    </row>
    <row r="84" spans="3:17" x14ac:dyDescent="0.35">
      <c r="C84" s="55"/>
      <c r="E84" s="55"/>
      <c r="G84" s="55"/>
      <c r="I84" s="55"/>
      <c r="L84">
        <f>IF(AND(D84&lt;&gt;"",E84&lt;&gt;"",P84&lt;&gt;""),--(COUNTIFS($P$2:P84,P84,$E$2:E84,E84)=1),0)</f>
        <v>0</v>
      </c>
      <c r="M84">
        <f>IF(AND(F84&lt;&gt;"",G84&lt;&gt;"",P84&lt;&gt;""),--(COUNTIFS($P$2:P84,P84,$G$2:G84,G84)=1),0)</f>
        <v>0</v>
      </c>
      <c r="N84">
        <f>IF(AND(H84&lt;&gt;"",I84&lt;&gt;"",P84&lt;&gt;""),--(COUNTIFS($P$2:P84,P84,$I$2:I84,I84)=1),0)</f>
        <v>0</v>
      </c>
      <c r="O84">
        <f>IF(AND(J84&lt;&gt;"",P84&lt;&gt;""),--(COUNTIFS($P$2:P84,P84,$J$2:J84,J84)=1),0)</f>
        <v>0</v>
      </c>
      <c r="P84" t="str">
        <f t="shared" si="3"/>
        <v/>
      </c>
      <c r="Q84" t="str">
        <f t="shared" si="4"/>
        <v/>
      </c>
    </row>
    <row r="85" spans="3:17" x14ac:dyDescent="0.35">
      <c r="C85" s="55"/>
      <c r="E85" s="55"/>
      <c r="G85" s="55"/>
      <c r="I85" s="55"/>
      <c r="L85">
        <f>IF(AND(D85&lt;&gt;"",E85&lt;&gt;"",P85&lt;&gt;""),--(COUNTIFS($P$2:P85,P85,$E$2:E85,E85)=1),0)</f>
        <v>0</v>
      </c>
      <c r="M85">
        <f>IF(AND(F85&lt;&gt;"",G85&lt;&gt;"",P85&lt;&gt;""),--(COUNTIFS($P$2:P85,P85,$G$2:G85,G85)=1),0)</f>
        <v>0</v>
      </c>
      <c r="N85">
        <f>IF(AND(H85&lt;&gt;"",I85&lt;&gt;"",P85&lt;&gt;""),--(COUNTIFS($P$2:P85,P85,$I$2:I85,I85)=1),0)</f>
        <v>0</v>
      </c>
      <c r="O85">
        <f>IF(AND(J85&lt;&gt;"",P85&lt;&gt;""),--(COUNTIFS($P$2:P85,P85,$J$2:J85,J85)=1),0)</f>
        <v>0</v>
      </c>
      <c r="P85" t="str">
        <f t="shared" si="3"/>
        <v/>
      </c>
      <c r="Q85" t="str">
        <f t="shared" si="4"/>
        <v/>
      </c>
    </row>
    <row r="86" spans="3:17" x14ac:dyDescent="0.35">
      <c r="C86" s="55"/>
      <c r="E86" s="55"/>
      <c r="G86" s="55"/>
      <c r="I86" s="55"/>
      <c r="L86">
        <f>IF(AND(D86&lt;&gt;"",E86&lt;&gt;"",P86&lt;&gt;""),--(COUNTIFS($P$2:P86,P86,$E$2:E86,E86)=1),0)</f>
        <v>0</v>
      </c>
      <c r="M86">
        <f>IF(AND(F86&lt;&gt;"",G86&lt;&gt;"",P86&lt;&gt;""),--(COUNTIFS($P$2:P86,P86,$G$2:G86,G86)=1),0)</f>
        <v>0</v>
      </c>
      <c r="N86">
        <f>IF(AND(H86&lt;&gt;"",I86&lt;&gt;"",P86&lt;&gt;""),--(COUNTIFS($P$2:P86,P86,$I$2:I86,I86)=1),0)</f>
        <v>0</v>
      </c>
      <c r="O86">
        <f>IF(AND(J86&lt;&gt;"",P86&lt;&gt;""),--(COUNTIFS($P$2:P86,P86,$J$2:J86,J86)=1),0)</f>
        <v>0</v>
      </c>
      <c r="P86" t="str">
        <f t="shared" si="3"/>
        <v/>
      </c>
      <c r="Q86" t="str">
        <f t="shared" si="4"/>
        <v/>
      </c>
    </row>
    <row r="87" spans="3:17" x14ac:dyDescent="0.35">
      <c r="C87" s="55"/>
      <c r="E87" s="55"/>
      <c r="G87" s="55"/>
      <c r="I87" s="55"/>
      <c r="L87">
        <f>IF(AND(D87&lt;&gt;"",E87&lt;&gt;"",P87&lt;&gt;""),--(COUNTIFS($P$2:P87,P87,$E$2:E87,E87)=1),0)</f>
        <v>0</v>
      </c>
      <c r="M87">
        <f>IF(AND(F87&lt;&gt;"",G87&lt;&gt;"",P87&lt;&gt;""),--(COUNTIFS($P$2:P87,P87,$G$2:G87,G87)=1),0)</f>
        <v>0</v>
      </c>
      <c r="N87">
        <f>IF(AND(H87&lt;&gt;"",I87&lt;&gt;"",P87&lt;&gt;""),--(COUNTIFS($P$2:P87,P87,$I$2:I87,I87)=1),0)</f>
        <v>0</v>
      </c>
      <c r="O87">
        <f>IF(AND(J87&lt;&gt;"",P87&lt;&gt;""),--(COUNTIFS($P$2:P87,P87,$J$2:J87,J87)=1),0)</f>
        <v>0</v>
      </c>
      <c r="P87" t="str">
        <f t="shared" si="3"/>
        <v/>
      </c>
      <c r="Q87" t="str">
        <f t="shared" si="4"/>
        <v/>
      </c>
    </row>
    <row r="88" spans="3:17" x14ac:dyDescent="0.35">
      <c r="C88" s="55"/>
      <c r="E88" s="55"/>
      <c r="G88" s="55"/>
      <c r="I88" s="55"/>
      <c r="L88">
        <f>IF(AND(D88&lt;&gt;"",E88&lt;&gt;"",P88&lt;&gt;""),--(COUNTIFS($P$2:P88,P88,$E$2:E88,E88)=1),0)</f>
        <v>0</v>
      </c>
      <c r="M88">
        <f>IF(AND(F88&lt;&gt;"",G88&lt;&gt;"",P88&lt;&gt;""),--(COUNTIFS($P$2:P88,P88,$G$2:G88,G88)=1),0)</f>
        <v>0</v>
      </c>
      <c r="N88">
        <f>IF(AND(H88&lt;&gt;"",I88&lt;&gt;"",P88&lt;&gt;""),--(COUNTIFS($P$2:P88,P88,$I$2:I88,I88)=1),0)</f>
        <v>0</v>
      </c>
      <c r="O88">
        <f>IF(AND(J88&lt;&gt;"",P88&lt;&gt;""),--(COUNTIFS($P$2:P88,P88,$J$2:J88,J88)=1),0)</f>
        <v>0</v>
      </c>
      <c r="P88" t="str">
        <f t="shared" si="3"/>
        <v/>
      </c>
      <c r="Q88" t="str">
        <f t="shared" si="4"/>
        <v/>
      </c>
    </row>
    <row r="89" spans="3:17" x14ac:dyDescent="0.35">
      <c r="C89" s="55"/>
      <c r="E89" s="55"/>
      <c r="G89" s="55"/>
      <c r="I89" s="55"/>
      <c r="L89">
        <f>IF(AND(D89&lt;&gt;"",E89&lt;&gt;"",P89&lt;&gt;""),--(COUNTIFS($P$2:P89,P89,$E$2:E89,E89)=1),0)</f>
        <v>0</v>
      </c>
      <c r="M89">
        <f>IF(AND(F89&lt;&gt;"",G89&lt;&gt;"",P89&lt;&gt;""),--(COUNTIFS($P$2:P89,P89,$G$2:G89,G89)=1),0)</f>
        <v>0</v>
      </c>
      <c r="N89">
        <f>IF(AND(H89&lt;&gt;"",I89&lt;&gt;"",P89&lt;&gt;""),--(COUNTIFS($P$2:P89,P89,$I$2:I89,I89)=1),0)</f>
        <v>0</v>
      </c>
      <c r="O89">
        <f>IF(AND(J89&lt;&gt;"",P89&lt;&gt;""),--(COUNTIFS($P$2:P89,P89,$J$2:J89,J89)=1),0)</f>
        <v>0</v>
      </c>
      <c r="P89" t="str">
        <f t="shared" si="3"/>
        <v/>
      </c>
      <c r="Q89" t="str">
        <f t="shared" si="4"/>
        <v/>
      </c>
    </row>
    <row r="90" spans="3:17" x14ac:dyDescent="0.35">
      <c r="C90" s="55"/>
      <c r="E90" s="55"/>
      <c r="G90" s="55"/>
      <c r="I90" s="55"/>
      <c r="L90">
        <f>IF(AND(D90&lt;&gt;"",E90&lt;&gt;"",P90&lt;&gt;""),--(COUNTIFS($P$2:P90,P90,$E$2:E90,E90)=1),0)</f>
        <v>0</v>
      </c>
      <c r="M90">
        <f>IF(AND(F90&lt;&gt;"",G90&lt;&gt;"",P90&lt;&gt;""),--(COUNTIFS($P$2:P90,P90,$G$2:G90,G90)=1),0)</f>
        <v>0</v>
      </c>
      <c r="N90">
        <f>IF(AND(H90&lt;&gt;"",I90&lt;&gt;"",P90&lt;&gt;""),--(COUNTIFS($P$2:P90,P90,$I$2:I90,I90)=1),0)</f>
        <v>0</v>
      </c>
      <c r="O90">
        <f>IF(AND(J90&lt;&gt;"",P90&lt;&gt;""),--(COUNTIFS($P$2:P90,P90,$J$2:J90,J90)=1),0)</f>
        <v>0</v>
      </c>
      <c r="P90" t="str">
        <f t="shared" si="3"/>
        <v/>
      </c>
      <c r="Q90" t="str">
        <f t="shared" si="4"/>
        <v/>
      </c>
    </row>
    <row r="91" spans="3:17" x14ac:dyDescent="0.35">
      <c r="C91" s="55"/>
      <c r="E91" s="55"/>
      <c r="G91" s="55"/>
      <c r="I91" s="55"/>
      <c r="L91">
        <f>IF(AND(D91&lt;&gt;"",E91&lt;&gt;"",P91&lt;&gt;""),--(COUNTIFS($P$2:P91,P91,$E$2:E91,E91)=1),0)</f>
        <v>0</v>
      </c>
      <c r="M91">
        <f>IF(AND(F91&lt;&gt;"",G91&lt;&gt;"",P91&lt;&gt;""),--(COUNTIFS($P$2:P91,P91,$G$2:G91,G91)=1),0)</f>
        <v>0</v>
      </c>
      <c r="N91">
        <f>IF(AND(H91&lt;&gt;"",I91&lt;&gt;"",P91&lt;&gt;""),--(COUNTIFS($P$2:P91,P91,$I$2:I91,I91)=1),0)</f>
        <v>0</v>
      </c>
      <c r="O91">
        <f>IF(AND(J91&lt;&gt;"",P91&lt;&gt;""),--(COUNTIFS($P$2:P91,P91,$J$2:J91,J91)=1),0)</f>
        <v>0</v>
      </c>
      <c r="P91" t="str">
        <f t="shared" si="3"/>
        <v/>
      </c>
      <c r="Q91" t="str">
        <f t="shared" si="4"/>
        <v/>
      </c>
    </row>
    <row r="92" spans="3:17" x14ac:dyDescent="0.35">
      <c r="C92" s="55"/>
      <c r="E92" s="55"/>
      <c r="G92" s="55"/>
      <c r="I92" s="55"/>
      <c r="L92">
        <f>IF(AND(D92&lt;&gt;"",E92&lt;&gt;"",P92&lt;&gt;""),--(COUNTIFS($P$2:P92,P92,$E$2:E92,E92)=1),0)</f>
        <v>0</v>
      </c>
      <c r="M92">
        <f>IF(AND(F92&lt;&gt;"",G92&lt;&gt;"",P92&lt;&gt;""),--(COUNTIFS($P$2:P92,P92,$G$2:G92,G92)=1),0)</f>
        <v>0</v>
      </c>
      <c r="N92">
        <f>IF(AND(H92&lt;&gt;"",I92&lt;&gt;"",P92&lt;&gt;""),--(COUNTIFS($P$2:P92,P92,$I$2:I92,I92)=1),0)</f>
        <v>0</v>
      </c>
      <c r="O92">
        <f>IF(AND(J92&lt;&gt;"",P92&lt;&gt;""),--(COUNTIFS($P$2:P92,P92,$J$2:J92,J92)=1),0)</f>
        <v>0</v>
      </c>
      <c r="P92" t="str">
        <f t="shared" si="3"/>
        <v/>
      </c>
      <c r="Q92" t="str">
        <f t="shared" si="4"/>
        <v/>
      </c>
    </row>
    <row r="93" spans="3:17" x14ac:dyDescent="0.35">
      <c r="C93" s="55"/>
      <c r="E93" s="55"/>
      <c r="G93" s="55"/>
      <c r="I93" s="55"/>
      <c r="L93">
        <f>IF(AND(D93&lt;&gt;"",E93&lt;&gt;"",P93&lt;&gt;""),--(COUNTIFS($P$2:P93,P93,$E$2:E93,E93)=1),0)</f>
        <v>0</v>
      </c>
      <c r="M93">
        <f>IF(AND(F93&lt;&gt;"",G93&lt;&gt;"",P93&lt;&gt;""),--(COUNTIFS($P$2:P93,P93,$G$2:G93,G93)=1),0)</f>
        <v>0</v>
      </c>
      <c r="N93">
        <f>IF(AND(H93&lt;&gt;"",I93&lt;&gt;"",P93&lt;&gt;""),--(COUNTIFS($P$2:P93,P93,$I$2:I93,I93)=1),0)</f>
        <v>0</v>
      </c>
      <c r="O93">
        <f>IF(AND(J93&lt;&gt;"",P93&lt;&gt;""),--(COUNTIFS($P$2:P93,P93,$J$2:J93,J93)=1),0)</f>
        <v>0</v>
      </c>
      <c r="P93" t="str">
        <f t="shared" si="3"/>
        <v/>
      </c>
      <c r="Q93" t="str">
        <f t="shared" si="4"/>
        <v/>
      </c>
    </row>
    <row r="94" spans="3:17" x14ac:dyDescent="0.35">
      <c r="C94" s="55"/>
      <c r="E94" s="55"/>
      <c r="G94" s="55"/>
      <c r="I94" s="55"/>
      <c r="L94">
        <f>IF(AND(D94&lt;&gt;"",E94&lt;&gt;"",P94&lt;&gt;""),--(COUNTIFS($P$2:P94,P94,$E$2:E94,E94)=1),0)</f>
        <v>0</v>
      </c>
      <c r="M94">
        <f>IF(AND(F94&lt;&gt;"",G94&lt;&gt;"",P94&lt;&gt;""),--(COUNTIFS($P$2:P94,P94,$G$2:G94,G94)=1),0)</f>
        <v>0</v>
      </c>
      <c r="N94">
        <f>IF(AND(H94&lt;&gt;"",I94&lt;&gt;"",P94&lt;&gt;""),--(COUNTIFS($P$2:P94,P94,$I$2:I94,I94)=1),0)</f>
        <v>0</v>
      </c>
      <c r="O94">
        <f>IF(AND(J94&lt;&gt;"",P94&lt;&gt;""),--(COUNTIFS($P$2:P94,P94,$J$2:J94,J94)=1),0)</f>
        <v>0</v>
      </c>
      <c r="P94" t="str">
        <f t="shared" si="3"/>
        <v/>
      </c>
      <c r="Q94" t="str">
        <f t="shared" si="4"/>
        <v/>
      </c>
    </row>
    <row r="95" spans="3:17" x14ac:dyDescent="0.35">
      <c r="C95" s="55"/>
      <c r="E95" s="55"/>
      <c r="G95" s="55"/>
      <c r="I95" s="55"/>
      <c r="L95">
        <f>IF(AND(D95&lt;&gt;"",E95&lt;&gt;"",P95&lt;&gt;""),--(COUNTIFS($P$2:P95,P95,$E$2:E95,E95)=1),0)</f>
        <v>0</v>
      </c>
      <c r="M95">
        <f>IF(AND(F95&lt;&gt;"",G95&lt;&gt;"",P95&lt;&gt;""),--(COUNTIFS($P$2:P95,P95,$G$2:G95,G95)=1),0)</f>
        <v>0</v>
      </c>
      <c r="N95">
        <f>IF(AND(H95&lt;&gt;"",I95&lt;&gt;"",P95&lt;&gt;""),--(COUNTIFS($P$2:P95,P95,$I$2:I95,I95)=1),0)</f>
        <v>0</v>
      </c>
      <c r="O95">
        <f>IF(AND(J95&lt;&gt;"",P95&lt;&gt;""),--(COUNTIFS($P$2:P95,P95,$J$2:J95,J95)=1),0)</f>
        <v>0</v>
      </c>
      <c r="P95" t="str">
        <f t="shared" si="3"/>
        <v/>
      </c>
      <c r="Q95" t="str">
        <f t="shared" si="4"/>
        <v/>
      </c>
    </row>
    <row r="96" spans="3:17" x14ac:dyDescent="0.35">
      <c r="C96" s="55"/>
      <c r="E96" s="55"/>
      <c r="G96" s="55"/>
      <c r="I96" s="55"/>
      <c r="L96">
        <f>IF(AND(D96&lt;&gt;"",E96&lt;&gt;"",P96&lt;&gt;""),--(COUNTIFS($P$2:P96,P96,$E$2:E96,E96)=1),0)</f>
        <v>0</v>
      </c>
      <c r="M96">
        <f>IF(AND(F96&lt;&gt;"",G96&lt;&gt;"",P96&lt;&gt;""),--(COUNTIFS($P$2:P96,P96,$G$2:G96,G96)=1),0)</f>
        <v>0</v>
      </c>
      <c r="N96">
        <f>IF(AND(H96&lt;&gt;"",I96&lt;&gt;"",P96&lt;&gt;""),--(COUNTIFS($P$2:P96,P96,$I$2:I96,I96)=1),0)</f>
        <v>0</v>
      </c>
      <c r="O96">
        <f>IF(AND(J96&lt;&gt;"",P96&lt;&gt;""),--(COUNTIFS($P$2:P96,P96,$J$2:J96,J96)=1),0)</f>
        <v>0</v>
      </c>
      <c r="P96" t="str">
        <f t="shared" si="3"/>
        <v/>
      </c>
      <c r="Q96" t="str">
        <f t="shared" si="4"/>
        <v/>
      </c>
    </row>
    <row r="97" spans="3:17" x14ac:dyDescent="0.35">
      <c r="C97" s="55"/>
      <c r="E97" s="55"/>
      <c r="G97" s="55"/>
      <c r="I97" s="55"/>
      <c r="L97">
        <f>IF(AND(D97&lt;&gt;"",E97&lt;&gt;"",P97&lt;&gt;""),--(COUNTIFS($P$2:P97,P97,$E$2:E97,E97)=1),0)</f>
        <v>0</v>
      </c>
      <c r="M97">
        <f>IF(AND(F97&lt;&gt;"",G97&lt;&gt;"",P97&lt;&gt;""),--(COUNTIFS($P$2:P97,P97,$G$2:G97,G97)=1),0)</f>
        <v>0</v>
      </c>
      <c r="N97">
        <f>IF(AND(H97&lt;&gt;"",I97&lt;&gt;"",P97&lt;&gt;""),--(COUNTIFS($P$2:P97,P97,$I$2:I97,I97)=1),0)</f>
        <v>0</v>
      </c>
      <c r="O97">
        <f>IF(AND(J97&lt;&gt;"",P97&lt;&gt;""),--(COUNTIFS($P$2:P97,P97,$J$2:J97,J97)=1),0)</f>
        <v>0</v>
      </c>
      <c r="P97" t="str">
        <f t="shared" si="3"/>
        <v/>
      </c>
      <c r="Q97" t="str">
        <f t="shared" si="4"/>
        <v/>
      </c>
    </row>
    <row r="98" spans="3:17" x14ac:dyDescent="0.35">
      <c r="C98" s="55"/>
      <c r="E98" s="55"/>
      <c r="G98" s="55"/>
      <c r="I98" s="55"/>
      <c r="L98">
        <f>IF(AND(D98&lt;&gt;"",E98&lt;&gt;"",P98&lt;&gt;""),--(COUNTIFS($P$2:P98,P98,$E$2:E98,E98)=1),0)</f>
        <v>0</v>
      </c>
      <c r="M98">
        <f>IF(AND(F98&lt;&gt;"",G98&lt;&gt;"",P98&lt;&gt;""),--(COUNTIFS($P$2:P98,P98,$G$2:G98,G98)=1),0)</f>
        <v>0</v>
      </c>
      <c r="N98">
        <f>IF(AND(H98&lt;&gt;"",I98&lt;&gt;"",P98&lt;&gt;""),--(COUNTIFS($P$2:P98,P98,$I$2:I98,I98)=1),0)</f>
        <v>0</v>
      </c>
      <c r="O98">
        <f>IF(AND(J98&lt;&gt;"",P98&lt;&gt;""),--(COUNTIFS($P$2:P98,P98,$J$2:J98,J98)=1),0)</f>
        <v>0</v>
      </c>
      <c r="P98" t="str">
        <f t="shared" ref="P98:P129" si="5">IF(A98="","",LEFT(A98,6))</f>
        <v/>
      </c>
      <c r="Q98" t="str">
        <f t="shared" si="4"/>
        <v/>
      </c>
    </row>
    <row r="99" spans="3:17" x14ac:dyDescent="0.35">
      <c r="C99" s="55"/>
      <c r="E99" s="55"/>
      <c r="G99" s="55"/>
      <c r="I99" s="55"/>
      <c r="L99">
        <f>IF(AND(D99&lt;&gt;"",E99&lt;&gt;"",P99&lt;&gt;""),--(COUNTIFS($P$2:P99,P99,$E$2:E99,E99)=1),0)</f>
        <v>0</v>
      </c>
      <c r="M99">
        <f>IF(AND(F99&lt;&gt;"",G99&lt;&gt;"",P99&lt;&gt;""),--(COUNTIFS($P$2:P99,P99,$G$2:G99,G99)=1),0)</f>
        <v>0</v>
      </c>
      <c r="N99">
        <f>IF(AND(H99&lt;&gt;"",I99&lt;&gt;"",P99&lt;&gt;""),--(COUNTIFS($P$2:P99,P99,$I$2:I99,I99)=1),0)</f>
        <v>0</v>
      </c>
      <c r="O99">
        <f>IF(AND(J99&lt;&gt;"",P99&lt;&gt;""),--(COUNTIFS($P$2:P99,P99,$J$2:J99,J99)=1),0)</f>
        <v>0</v>
      </c>
      <c r="P99" t="str">
        <f t="shared" si="5"/>
        <v/>
      </c>
      <c r="Q99" t="str">
        <f t="shared" si="4"/>
        <v/>
      </c>
    </row>
    <row r="100" spans="3:17" x14ac:dyDescent="0.35">
      <c r="C100" s="55"/>
      <c r="E100" s="55"/>
      <c r="G100" s="55"/>
      <c r="I100" s="55"/>
      <c r="L100">
        <f>IF(AND(D100&lt;&gt;"",E100&lt;&gt;"",P100&lt;&gt;""),--(COUNTIFS($P$2:P100,P100,$E$2:E100,E100)=1),0)</f>
        <v>0</v>
      </c>
      <c r="M100">
        <f>IF(AND(F100&lt;&gt;"",G100&lt;&gt;"",P100&lt;&gt;""),--(COUNTIFS($P$2:P100,P100,$G$2:G100,G100)=1),0)</f>
        <v>0</v>
      </c>
      <c r="N100">
        <f>IF(AND(H100&lt;&gt;"",I100&lt;&gt;"",P100&lt;&gt;""),--(COUNTIFS($P$2:P100,P100,$I$2:I100,I100)=1),0)</f>
        <v>0</v>
      </c>
      <c r="O100">
        <f>IF(AND(J100&lt;&gt;"",P100&lt;&gt;""),--(COUNTIFS($P$2:P100,P100,$J$2:J100,J100)=1),0)</f>
        <v>0</v>
      </c>
      <c r="P100" t="str">
        <f t="shared" si="5"/>
        <v/>
      </c>
      <c r="Q100" t="str">
        <f t="shared" si="4"/>
        <v/>
      </c>
    </row>
    <row r="101" spans="3:17" x14ac:dyDescent="0.35">
      <c r="C101" s="55"/>
      <c r="E101" s="55"/>
      <c r="G101" s="55"/>
      <c r="I101" s="55"/>
      <c r="L101">
        <f>IF(AND(D101&lt;&gt;"",E101&lt;&gt;"",P101&lt;&gt;""),--(COUNTIFS($P$2:P101,P101,$E$2:E101,E101)=1),0)</f>
        <v>0</v>
      </c>
      <c r="M101">
        <f>IF(AND(F101&lt;&gt;"",G101&lt;&gt;"",P101&lt;&gt;""),--(COUNTIFS($P$2:P101,P101,$G$2:G101,G101)=1),0)</f>
        <v>0</v>
      </c>
      <c r="N101">
        <f>IF(AND(H101&lt;&gt;"",I101&lt;&gt;"",P101&lt;&gt;""),--(COUNTIFS($P$2:P101,P101,$I$2:I101,I101)=1),0)</f>
        <v>0</v>
      </c>
      <c r="O101">
        <f>IF(AND(J101&lt;&gt;"",P101&lt;&gt;""),--(COUNTIFS($P$2:P101,P101,$J$2:J101,J101)=1),0)</f>
        <v>0</v>
      </c>
      <c r="P101" t="str">
        <f t="shared" si="5"/>
        <v/>
      </c>
      <c r="Q101" t="str">
        <f t="shared" si="4"/>
        <v/>
      </c>
    </row>
    <row r="102" spans="3:17" x14ac:dyDescent="0.35">
      <c r="C102" s="55"/>
      <c r="E102" s="55"/>
      <c r="G102" s="55"/>
      <c r="I102" s="55"/>
      <c r="L102">
        <f>IF(AND(D102&lt;&gt;"",E102&lt;&gt;"",P102&lt;&gt;""),--(COUNTIFS($P$2:P102,P102,$E$2:E102,E102)=1),0)</f>
        <v>0</v>
      </c>
      <c r="M102">
        <f>IF(AND(F102&lt;&gt;"",G102&lt;&gt;"",P102&lt;&gt;""),--(COUNTIFS($P$2:P102,P102,$G$2:G102,G102)=1),0)</f>
        <v>0</v>
      </c>
      <c r="N102">
        <f>IF(AND(H102&lt;&gt;"",I102&lt;&gt;"",P102&lt;&gt;""),--(COUNTIFS($P$2:P102,P102,$I$2:I102,I102)=1),0)</f>
        <v>0</v>
      </c>
      <c r="O102">
        <f>IF(AND(J102&lt;&gt;"",P102&lt;&gt;""),--(COUNTIFS($P$2:P102,P102,$J$2:J102,J102)=1),0)</f>
        <v>0</v>
      </c>
      <c r="P102" t="str">
        <f t="shared" si="5"/>
        <v/>
      </c>
      <c r="Q102" t="str">
        <f t="shared" si="4"/>
        <v/>
      </c>
    </row>
    <row r="103" spans="3:17" x14ac:dyDescent="0.35">
      <c r="C103" s="55"/>
      <c r="E103" s="55"/>
      <c r="G103" s="55"/>
      <c r="I103" s="55"/>
      <c r="L103">
        <f>IF(AND(D103&lt;&gt;"",E103&lt;&gt;"",P103&lt;&gt;""),--(COUNTIFS($P$2:P103,P103,$E$2:E103,E103)=1),0)</f>
        <v>0</v>
      </c>
      <c r="M103">
        <f>IF(AND(F103&lt;&gt;"",G103&lt;&gt;"",P103&lt;&gt;""),--(COUNTIFS($P$2:P103,P103,$G$2:G103,G103)=1),0)</f>
        <v>0</v>
      </c>
      <c r="N103">
        <f>IF(AND(H103&lt;&gt;"",I103&lt;&gt;"",P103&lt;&gt;""),--(COUNTIFS($P$2:P103,P103,$I$2:I103,I103)=1),0)</f>
        <v>0</v>
      </c>
      <c r="O103">
        <f>IF(AND(J103&lt;&gt;"",P103&lt;&gt;""),--(COUNTIFS($P$2:P103,P103,$J$2:J103,J103)=1),0)</f>
        <v>0</v>
      </c>
      <c r="P103" t="str">
        <f t="shared" si="5"/>
        <v/>
      </c>
      <c r="Q103" t="str">
        <f t="shared" si="4"/>
        <v/>
      </c>
    </row>
    <row r="104" spans="3:17" x14ac:dyDescent="0.35">
      <c r="C104" s="55"/>
      <c r="E104" s="55"/>
      <c r="G104" s="55"/>
      <c r="I104" s="55"/>
      <c r="L104">
        <f>IF(AND(D104&lt;&gt;"",E104&lt;&gt;"",P104&lt;&gt;""),--(COUNTIFS($P$2:P104,P104,$E$2:E104,E104)=1),0)</f>
        <v>0</v>
      </c>
      <c r="M104">
        <f>IF(AND(F104&lt;&gt;"",G104&lt;&gt;"",P104&lt;&gt;""),--(COUNTIFS($P$2:P104,P104,$G$2:G104,G104)=1),0)</f>
        <v>0</v>
      </c>
      <c r="N104">
        <f>IF(AND(H104&lt;&gt;"",I104&lt;&gt;"",P104&lt;&gt;""),--(COUNTIFS($P$2:P104,P104,$I$2:I104,I104)=1),0)</f>
        <v>0</v>
      </c>
      <c r="O104">
        <f>IF(AND(J104&lt;&gt;"",P104&lt;&gt;""),--(COUNTIFS($P$2:P104,P104,$J$2:J104,J104)=1),0)</f>
        <v>0</v>
      </c>
      <c r="P104" t="str">
        <f t="shared" si="5"/>
        <v/>
      </c>
      <c r="Q104" t="str">
        <f t="shared" si="4"/>
        <v/>
      </c>
    </row>
    <row r="105" spans="3:17" x14ac:dyDescent="0.35">
      <c r="C105" s="55"/>
      <c r="E105" s="55"/>
      <c r="G105" s="55"/>
      <c r="I105" s="55"/>
      <c r="L105">
        <f>IF(AND(D105&lt;&gt;"",E105&lt;&gt;"",P105&lt;&gt;""),--(COUNTIFS($P$2:P105,P105,$E$2:E105,E105)=1),0)</f>
        <v>0</v>
      </c>
      <c r="M105">
        <f>IF(AND(F105&lt;&gt;"",G105&lt;&gt;"",P105&lt;&gt;""),--(COUNTIFS($P$2:P105,P105,$G$2:G105,G105)=1),0)</f>
        <v>0</v>
      </c>
      <c r="N105">
        <f>IF(AND(H105&lt;&gt;"",I105&lt;&gt;"",P105&lt;&gt;""),--(COUNTIFS($P$2:P105,P105,$I$2:I105,I105)=1),0)</f>
        <v>0</v>
      </c>
      <c r="O105">
        <f>IF(AND(J105&lt;&gt;"",P105&lt;&gt;""),--(COUNTIFS($P$2:P105,P105,$J$2:J105,J105)=1),0)</f>
        <v>0</v>
      </c>
      <c r="P105" t="str">
        <f t="shared" si="5"/>
        <v/>
      </c>
      <c r="Q105" t="str">
        <f t="shared" si="4"/>
        <v/>
      </c>
    </row>
    <row r="106" spans="3:17" x14ac:dyDescent="0.35">
      <c r="C106" s="55"/>
      <c r="E106" s="55"/>
      <c r="G106" s="55"/>
      <c r="I106" s="55"/>
      <c r="L106">
        <f>IF(AND(D106&lt;&gt;"",E106&lt;&gt;"",P106&lt;&gt;""),--(COUNTIFS($P$2:P106,P106,$E$2:E106,E106)=1),0)</f>
        <v>0</v>
      </c>
      <c r="M106">
        <f>IF(AND(F106&lt;&gt;"",G106&lt;&gt;"",P106&lt;&gt;""),--(COUNTIFS($P$2:P106,P106,$G$2:G106,G106)=1),0)</f>
        <v>0</v>
      </c>
      <c r="N106">
        <f>IF(AND(H106&lt;&gt;"",I106&lt;&gt;"",P106&lt;&gt;""),--(COUNTIFS($P$2:P106,P106,$I$2:I106,I106)=1),0)</f>
        <v>0</v>
      </c>
      <c r="O106">
        <f>IF(AND(J106&lt;&gt;"",P106&lt;&gt;""),--(COUNTIFS($P$2:P106,P106,$J$2:J106,J106)=1),0)</f>
        <v>0</v>
      </c>
      <c r="P106" t="str">
        <f t="shared" si="5"/>
        <v/>
      </c>
      <c r="Q106" t="str">
        <f t="shared" si="4"/>
        <v/>
      </c>
    </row>
    <row r="107" spans="3:17" x14ac:dyDescent="0.35">
      <c r="C107" s="55"/>
      <c r="E107" s="55"/>
      <c r="G107" s="55"/>
      <c r="I107" s="55"/>
      <c r="L107">
        <f>IF(AND(D107&lt;&gt;"",E107&lt;&gt;"",P107&lt;&gt;""),--(COUNTIFS($P$2:P107,P107,$E$2:E107,E107)=1),0)</f>
        <v>0</v>
      </c>
      <c r="M107">
        <f>IF(AND(F107&lt;&gt;"",G107&lt;&gt;"",P107&lt;&gt;""),--(COUNTIFS($P$2:P107,P107,$G$2:G107,G107)=1),0)</f>
        <v>0</v>
      </c>
      <c r="N107">
        <f>IF(AND(H107&lt;&gt;"",I107&lt;&gt;"",P107&lt;&gt;""),--(COUNTIFS($P$2:P107,P107,$I$2:I107,I107)=1),0)</f>
        <v>0</v>
      </c>
      <c r="O107">
        <f>IF(AND(J107&lt;&gt;"",P107&lt;&gt;""),--(COUNTIFS($P$2:P107,P107,$J$2:J107,J107)=1),0)</f>
        <v>0</v>
      </c>
      <c r="P107" t="str">
        <f t="shared" si="5"/>
        <v/>
      </c>
      <c r="Q107" t="str">
        <f t="shared" si="4"/>
        <v/>
      </c>
    </row>
    <row r="108" spans="3:17" x14ac:dyDescent="0.35">
      <c r="C108" s="55"/>
      <c r="E108" s="55"/>
      <c r="G108" s="55"/>
      <c r="I108" s="55"/>
      <c r="L108">
        <f>IF(AND(D108&lt;&gt;"",E108&lt;&gt;"",P108&lt;&gt;""),--(COUNTIFS($P$2:P108,P108,$E$2:E108,E108)=1),0)</f>
        <v>0</v>
      </c>
      <c r="M108">
        <f>IF(AND(F108&lt;&gt;"",G108&lt;&gt;"",P108&lt;&gt;""),--(COUNTIFS($P$2:P108,P108,$G$2:G108,G108)=1),0)</f>
        <v>0</v>
      </c>
      <c r="N108">
        <f>IF(AND(H108&lt;&gt;"",I108&lt;&gt;"",P108&lt;&gt;""),--(COUNTIFS($P$2:P108,P108,$I$2:I108,I108)=1),0)</f>
        <v>0</v>
      </c>
      <c r="O108">
        <f>IF(AND(J108&lt;&gt;"",P108&lt;&gt;""),--(COUNTIFS($P$2:P108,P108,$J$2:J108,J108)=1),0)</f>
        <v>0</v>
      </c>
      <c r="P108" t="str">
        <f t="shared" si="5"/>
        <v/>
      </c>
      <c r="Q108" t="str">
        <f t="shared" si="4"/>
        <v/>
      </c>
    </row>
    <row r="109" spans="3:17" x14ac:dyDescent="0.35">
      <c r="C109" s="55"/>
      <c r="E109" s="55"/>
      <c r="G109" s="55"/>
      <c r="I109" s="55"/>
      <c r="L109">
        <f>IF(AND(D109&lt;&gt;"",E109&lt;&gt;"",P109&lt;&gt;""),--(COUNTIFS($P$2:P109,P109,$E$2:E109,E109)=1),0)</f>
        <v>0</v>
      </c>
      <c r="M109">
        <f>IF(AND(F109&lt;&gt;"",G109&lt;&gt;"",P109&lt;&gt;""),--(COUNTIFS($P$2:P109,P109,$G$2:G109,G109)=1),0)</f>
        <v>0</v>
      </c>
      <c r="N109">
        <f>IF(AND(H109&lt;&gt;"",I109&lt;&gt;"",P109&lt;&gt;""),--(COUNTIFS($P$2:P109,P109,$I$2:I109,I109)=1),0)</f>
        <v>0</v>
      </c>
      <c r="O109">
        <f>IF(AND(J109&lt;&gt;"",P109&lt;&gt;""),--(COUNTIFS($P$2:P109,P109,$J$2:J109,J109)=1),0)</f>
        <v>0</v>
      </c>
      <c r="P109" t="str">
        <f t="shared" si="5"/>
        <v/>
      </c>
      <c r="Q109" t="str">
        <f t="shared" si="4"/>
        <v/>
      </c>
    </row>
    <row r="110" spans="3:17" x14ac:dyDescent="0.35">
      <c r="C110" s="55"/>
      <c r="E110" s="55"/>
      <c r="G110" s="55"/>
      <c r="I110" s="55"/>
      <c r="L110">
        <f>IF(AND(D110&lt;&gt;"",E110&lt;&gt;"",P110&lt;&gt;""),--(COUNTIFS($P$2:P110,P110,$E$2:E110,E110)=1),0)</f>
        <v>0</v>
      </c>
      <c r="M110">
        <f>IF(AND(F110&lt;&gt;"",G110&lt;&gt;"",P110&lt;&gt;""),--(COUNTIFS($P$2:P110,P110,$G$2:G110,G110)=1),0)</f>
        <v>0</v>
      </c>
      <c r="N110">
        <f>IF(AND(H110&lt;&gt;"",I110&lt;&gt;"",P110&lt;&gt;""),--(COUNTIFS($P$2:P110,P110,$I$2:I110,I110)=1),0)</f>
        <v>0</v>
      </c>
      <c r="O110">
        <f>IF(AND(J110&lt;&gt;"",P110&lt;&gt;""),--(COUNTIFS($P$2:P110,P110,$J$2:J110,J110)=1),0)</f>
        <v>0</v>
      </c>
      <c r="P110" t="str">
        <f t="shared" si="5"/>
        <v/>
      </c>
      <c r="Q110" t="str">
        <f t="shared" si="4"/>
        <v/>
      </c>
    </row>
    <row r="111" spans="3:17" x14ac:dyDescent="0.35">
      <c r="C111" s="55"/>
      <c r="E111" s="55"/>
      <c r="G111" s="55"/>
      <c r="I111" s="55"/>
      <c r="L111">
        <f>IF(AND(D111&lt;&gt;"",E111&lt;&gt;"",P111&lt;&gt;""),--(COUNTIFS($P$2:P111,P111,$E$2:E111,E111)=1),0)</f>
        <v>0</v>
      </c>
      <c r="M111">
        <f>IF(AND(F111&lt;&gt;"",G111&lt;&gt;"",P111&lt;&gt;""),--(COUNTIFS($P$2:P111,P111,$G$2:G111,G111)=1),0)</f>
        <v>0</v>
      </c>
      <c r="N111">
        <f>IF(AND(H111&lt;&gt;"",I111&lt;&gt;"",P111&lt;&gt;""),--(COUNTIFS($P$2:P111,P111,$I$2:I111,I111)=1),0)</f>
        <v>0</v>
      </c>
      <c r="O111">
        <f>IF(AND(J111&lt;&gt;"",P111&lt;&gt;""),--(COUNTIFS($P$2:P111,P111,$J$2:J111,J111)=1),0)</f>
        <v>0</v>
      </c>
      <c r="P111" t="str">
        <f t="shared" si="5"/>
        <v/>
      </c>
      <c r="Q111" t="str">
        <f t="shared" si="4"/>
        <v/>
      </c>
    </row>
    <row r="112" spans="3:17" x14ac:dyDescent="0.35">
      <c r="C112" s="55"/>
      <c r="E112" s="55"/>
      <c r="G112" s="55"/>
      <c r="I112" s="55"/>
      <c r="L112">
        <f>IF(AND(D112&lt;&gt;"",E112&lt;&gt;"",P112&lt;&gt;""),--(COUNTIFS($P$2:P112,P112,$E$2:E112,E112)=1),0)</f>
        <v>0</v>
      </c>
      <c r="M112">
        <f>IF(AND(F112&lt;&gt;"",G112&lt;&gt;"",P112&lt;&gt;""),--(COUNTIFS($P$2:P112,P112,$G$2:G112,G112)=1),0)</f>
        <v>0</v>
      </c>
      <c r="N112">
        <f>IF(AND(H112&lt;&gt;"",I112&lt;&gt;"",P112&lt;&gt;""),--(COUNTIFS($P$2:P112,P112,$I$2:I112,I112)=1),0)</f>
        <v>0</v>
      </c>
      <c r="O112">
        <f>IF(AND(J112&lt;&gt;"",P112&lt;&gt;""),--(COUNTIFS($P$2:P112,P112,$J$2:J112,J112)=1),0)</f>
        <v>0</v>
      </c>
      <c r="P112" t="str">
        <f t="shared" si="5"/>
        <v/>
      </c>
      <c r="Q112" t="str">
        <f t="shared" si="4"/>
        <v/>
      </c>
    </row>
    <row r="113" spans="3:17" x14ac:dyDescent="0.35">
      <c r="C113" s="55"/>
      <c r="E113" s="55"/>
      <c r="G113" s="55"/>
      <c r="I113" s="55"/>
      <c r="L113">
        <f>IF(AND(D113&lt;&gt;"",E113&lt;&gt;"",P113&lt;&gt;""),--(COUNTIFS($P$2:P113,P113,$E$2:E113,E113)=1),0)</f>
        <v>0</v>
      </c>
      <c r="M113">
        <f>IF(AND(F113&lt;&gt;"",G113&lt;&gt;"",P113&lt;&gt;""),--(COUNTIFS($P$2:P113,P113,$G$2:G113,G113)=1),0)</f>
        <v>0</v>
      </c>
      <c r="N113">
        <f>IF(AND(H113&lt;&gt;"",I113&lt;&gt;"",P113&lt;&gt;""),--(COUNTIFS($P$2:P113,P113,$I$2:I113,I113)=1),0)</f>
        <v>0</v>
      </c>
      <c r="O113">
        <f>IF(AND(J113&lt;&gt;"",P113&lt;&gt;""),--(COUNTIFS($P$2:P113,P113,$J$2:J113,J113)=1),0)</f>
        <v>0</v>
      </c>
      <c r="P113" t="str">
        <f t="shared" si="5"/>
        <v/>
      </c>
      <c r="Q113" t="str">
        <f t="shared" si="4"/>
        <v/>
      </c>
    </row>
    <row r="114" spans="3:17" x14ac:dyDescent="0.35">
      <c r="C114" s="55"/>
      <c r="E114" s="55"/>
      <c r="G114" s="55"/>
      <c r="I114" s="55"/>
      <c r="L114">
        <f>IF(AND(D114&lt;&gt;"",E114&lt;&gt;"",P114&lt;&gt;""),--(COUNTIFS($P$2:P114,P114,$E$2:E114,E114)=1),0)</f>
        <v>0</v>
      </c>
      <c r="M114">
        <f>IF(AND(F114&lt;&gt;"",G114&lt;&gt;"",P114&lt;&gt;""),--(COUNTIFS($P$2:P114,P114,$G$2:G114,G114)=1),0)</f>
        <v>0</v>
      </c>
      <c r="N114">
        <f>IF(AND(H114&lt;&gt;"",I114&lt;&gt;"",P114&lt;&gt;""),--(COUNTIFS($P$2:P114,P114,$I$2:I114,I114)=1),0)</f>
        <v>0</v>
      </c>
      <c r="O114">
        <f>IF(AND(J114&lt;&gt;"",P114&lt;&gt;""),--(COUNTIFS($P$2:P114,P114,$J$2:J114,J114)=1),0)</f>
        <v>0</v>
      </c>
      <c r="P114" t="str">
        <f t="shared" si="5"/>
        <v/>
      </c>
      <c r="Q114" t="str">
        <f t="shared" si="4"/>
        <v/>
      </c>
    </row>
    <row r="115" spans="3:17" x14ac:dyDescent="0.35">
      <c r="C115" s="55"/>
      <c r="E115" s="55"/>
      <c r="G115" s="55"/>
      <c r="I115" s="55"/>
      <c r="L115">
        <f>IF(AND(D115&lt;&gt;"",E115&lt;&gt;"",P115&lt;&gt;""),--(COUNTIFS($P$2:P115,P115,$E$2:E115,E115)=1),0)</f>
        <v>0</v>
      </c>
      <c r="M115">
        <f>IF(AND(F115&lt;&gt;"",G115&lt;&gt;"",P115&lt;&gt;""),--(COUNTIFS($P$2:P115,P115,$G$2:G115,G115)=1),0)</f>
        <v>0</v>
      </c>
      <c r="N115">
        <f>IF(AND(H115&lt;&gt;"",I115&lt;&gt;"",P115&lt;&gt;""),--(COUNTIFS($P$2:P115,P115,$I$2:I115,I115)=1),0)</f>
        <v>0</v>
      </c>
      <c r="O115">
        <f>IF(AND(J115&lt;&gt;"",P115&lt;&gt;""),--(COUNTIFS($P$2:P115,P115,$J$2:J115,J115)=1),0)</f>
        <v>0</v>
      </c>
      <c r="P115" t="str">
        <f t="shared" si="5"/>
        <v/>
      </c>
      <c r="Q115" t="str">
        <f t="shared" si="4"/>
        <v/>
      </c>
    </row>
    <row r="116" spans="3:17" x14ac:dyDescent="0.35">
      <c r="C116" s="55"/>
      <c r="E116" s="55"/>
      <c r="G116" s="55"/>
      <c r="I116" s="55"/>
      <c r="L116">
        <f>IF(AND(D116&lt;&gt;"",E116&lt;&gt;"",P116&lt;&gt;""),--(COUNTIFS($P$2:P116,P116,$E$2:E116,E116)=1),0)</f>
        <v>0</v>
      </c>
      <c r="M116">
        <f>IF(AND(F116&lt;&gt;"",G116&lt;&gt;"",P116&lt;&gt;""),--(COUNTIFS($P$2:P116,P116,$G$2:G116,G116)=1),0)</f>
        <v>0</v>
      </c>
      <c r="N116">
        <f>IF(AND(H116&lt;&gt;"",I116&lt;&gt;"",P116&lt;&gt;""),--(COUNTIFS($P$2:P116,P116,$I$2:I116,I116)=1),0)</f>
        <v>0</v>
      </c>
      <c r="O116">
        <f>IF(AND(J116&lt;&gt;"",P116&lt;&gt;""),--(COUNTIFS($P$2:P116,P116,$J$2:J116,J116)=1),0)</f>
        <v>0</v>
      </c>
      <c r="P116" t="str">
        <f t="shared" si="5"/>
        <v/>
      </c>
      <c r="Q116" t="str">
        <f t="shared" si="4"/>
        <v/>
      </c>
    </row>
    <row r="117" spans="3:17" x14ac:dyDescent="0.35">
      <c r="C117" s="55"/>
      <c r="E117" s="55"/>
      <c r="G117" s="55"/>
      <c r="I117" s="55"/>
      <c r="L117">
        <f>IF(AND(D117&lt;&gt;"",E117&lt;&gt;"",P117&lt;&gt;""),--(COUNTIFS($P$2:P117,P117,$E$2:E117,E117)=1),0)</f>
        <v>0</v>
      </c>
      <c r="M117">
        <f>IF(AND(F117&lt;&gt;"",G117&lt;&gt;"",P117&lt;&gt;""),--(COUNTIFS($P$2:P117,P117,$G$2:G117,G117)=1),0)</f>
        <v>0</v>
      </c>
      <c r="N117">
        <f>IF(AND(H117&lt;&gt;"",I117&lt;&gt;"",P117&lt;&gt;""),--(COUNTIFS($P$2:P117,P117,$I$2:I117,I117)=1),0)</f>
        <v>0</v>
      </c>
      <c r="O117">
        <f>IF(AND(J117&lt;&gt;"",P117&lt;&gt;""),--(COUNTIFS($P$2:P117,P117,$J$2:J117,J117)=1),0)</f>
        <v>0</v>
      </c>
      <c r="P117" t="str">
        <f t="shared" si="5"/>
        <v/>
      </c>
      <c r="Q117" t="str">
        <f t="shared" si="4"/>
        <v/>
      </c>
    </row>
    <row r="118" spans="3:17" x14ac:dyDescent="0.35">
      <c r="C118" s="55"/>
      <c r="E118" s="55"/>
      <c r="G118" s="55"/>
      <c r="I118" s="55"/>
      <c r="L118">
        <f>IF(AND(D118&lt;&gt;"",E118&lt;&gt;"",P118&lt;&gt;""),--(COUNTIFS($P$2:P118,P118,$E$2:E118,E118)=1),0)</f>
        <v>0</v>
      </c>
      <c r="M118">
        <f>IF(AND(F118&lt;&gt;"",G118&lt;&gt;"",P118&lt;&gt;""),--(COUNTIFS($P$2:P118,P118,$G$2:G118,G118)=1),0)</f>
        <v>0</v>
      </c>
      <c r="N118">
        <f>IF(AND(H118&lt;&gt;"",I118&lt;&gt;"",P118&lt;&gt;""),--(COUNTIFS($P$2:P118,P118,$I$2:I118,I118)=1),0)</f>
        <v>0</v>
      </c>
      <c r="O118">
        <f>IF(AND(J118&lt;&gt;"",P118&lt;&gt;""),--(COUNTIFS($P$2:P118,P118,$J$2:J118,J118)=1),0)</f>
        <v>0</v>
      </c>
      <c r="P118" t="str">
        <f t="shared" si="5"/>
        <v/>
      </c>
      <c r="Q118" t="str">
        <f t="shared" si="4"/>
        <v/>
      </c>
    </row>
    <row r="119" spans="3:17" x14ac:dyDescent="0.35">
      <c r="C119" s="55"/>
      <c r="E119" s="55"/>
      <c r="G119" s="55"/>
      <c r="I119" s="55"/>
      <c r="L119">
        <f>IF(AND(D119&lt;&gt;"",E119&lt;&gt;"",P119&lt;&gt;""),--(COUNTIFS($P$2:P119,P119,$E$2:E119,E119)=1),0)</f>
        <v>0</v>
      </c>
      <c r="M119">
        <f>IF(AND(F119&lt;&gt;"",G119&lt;&gt;"",P119&lt;&gt;""),--(COUNTIFS($P$2:P119,P119,$G$2:G119,G119)=1),0)</f>
        <v>0</v>
      </c>
      <c r="N119">
        <f>IF(AND(H119&lt;&gt;"",I119&lt;&gt;"",P119&lt;&gt;""),--(COUNTIFS($P$2:P119,P119,$I$2:I119,I119)=1),0)</f>
        <v>0</v>
      </c>
      <c r="O119">
        <f>IF(AND(J119&lt;&gt;"",P119&lt;&gt;""),--(COUNTIFS($P$2:P119,P119,$J$2:J119,J119)=1),0)</f>
        <v>0</v>
      </c>
      <c r="P119" t="str">
        <f t="shared" si="5"/>
        <v/>
      </c>
      <c r="Q119" t="str">
        <f t="shared" si="4"/>
        <v/>
      </c>
    </row>
    <row r="120" spans="3:17" x14ac:dyDescent="0.35">
      <c r="C120" s="55"/>
      <c r="E120" s="55"/>
      <c r="G120" s="55"/>
      <c r="I120" s="55"/>
      <c r="L120">
        <f>IF(AND(D120&lt;&gt;"",E120&lt;&gt;"",P120&lt;&gt;""),--(COUNTIFS($P$2:P120,P120,$E$2:E120,E120)=1),0)</f>
        <v>0</v>
      </c>
      <c r="M120">
        <f>IF(AND(F120&lt;&gt;"",G120&lt;&gt;"",P120&lt;&gt;""),--(COUNTIFS($P$2:P120,P120,$G$2:G120,G120)=1),0)</f>
        <v>0</v>
      </c>
      <c r="N120">
        <f>IF(AND(H120&lt;&gt;"",I120&lt;&gt;"",P120&lt;&gt;""),--(COUNTIFS($P$2:P120,P120,$I$2:I120,I120)=1),0)</f>
        <v>0</v>
      </c>
      <c r="O120">
        <f>IF(AND(J120&lt;&gt;"",P120&lt;&gt;""),--(COUNTIFS($P$2:P120,P120,$J$2:J120,J120)=1),0)</f>
        <v>0</v>
      </c>
      <c r="P120" t="str">
        <f t="shared" si="5"/>
        <v/>
      </c>
      <c r="Q120" t="str">
        <f t="shared" si="4"/>
        <v/>
      </c>
    </row>
    <row r="121" spans="3:17" x14ac:dyDescent="0.35">
      <c r="C121" s="55"/>
      <c r="E121" s="55"/>
      <c r="G121" s="55"/>
      <c r="I121" s="55"/>
      <c r="L121">
        <f>IF(AND(D121&lt;&gt;"",E121&lt;&gt;"",P121&lt;&gt;""),--(COUNTIFS($P$2:P121,P121,$E$2:E121,E121)=1),0)</f>
        <v>0</v>
      </c>
      <c r="M121">
        <f>IF(AND(F121&lt;&gt;"",G121&lt;&gt;"",P121&lt;&gt;""),--(COUNTIFS($P$2:P121,P121,$G$2:G121,G121)=1),0)</f>
        <v>0</v>
      </c>
      <c r="N121">
        <f>IF(AND(H121&lt;&gt;"",I121&lt;&gt;"",P121&lt;&gt;""),--(COUNTIFS($P$2:P121,P121,$I$2:I121,I121)=1),0)</f>
        <v>0</v>
      </c>
      <c r="O121">
        <f>IF(AND(J121&lt;&gt;"",P121&lt;&gt;""),--(COUNTIFS($P$2:P121,P121,$J$2:J121,J121)=1),0)</f>
        <v>0</v>
      </c>
      <c r="P121" t="str">
        <f t="shared" si="5"/>
        <v/>
      </c>
      <c r="Q121" t="str">
        <f t="shared" si="4"/>
        <v/>
      </c>
    </row>
    <row r="122" spans="3:17" x14ac:dyDescent="0.35">
      <c r="C122" s="55"/>
      <c r="E122" s="55"/>
      <c r="G122" s="55"/>
      <c r="I122" s="55"/>
      <c r="L122">
        <f>IF(AND(D122&lt;&gt;"",E122&lt;&gt;"",P122&lt;&gt;""),--(COUNTIFS($P$2:P122,P122,$E$2:E122,E122)=1),0)</f>
        <v>0</v>
      </c>
      <c r="M122">
        <f>IF(AND(F122&lt;&gt;"",G122&lt;&gt;"",P122&lt;&gt;""),--(COUNTIFS($P$2:P122,P122,$G$2:G122,G122)=1),0)</f>
        <v>0</v>
      </c>
      <c r="N122">
        <f>IF(AND(H122&lt;&gt;"",I122&lt;&gt;"",P122&lt;&gt;""),--(COUNTIFS($P$2:P122,P122,$I$2:I122,I122)=1),0)</f>
        <v>0</v>
      </c>
      <c r="O122">
        <f>IF(AND(J122&lt;&gt;"",P122&lt;&gt;""),--(COUNTIFS($P$2:P122,P122,$J$2:J122,J122)=1),0)</f>
        <v>0</v>
      </c>
      <c r="P122" t="str">
        <f t="shared" si="5"/>
        <v/>
      </c>
      <c r="Q122" t="str">
        <f t="shared" si="4"/>
        <v/>
      </c>
    </row>
    <row r="123" spans="3:17" x14ac:dyDescent="0.35">
      <c r="C123" s="55"/>
      <c r="E123" s="55"/>
      <c r="G123" s="55"/>
      <c r="I123" s="55"/>
      <c r="L123">
        <f>IF(AND(D123&lt;&gt;"",E123&lt;&gt;"",P123&lt;&gt;""),--(COUNTIFS($P$2:P123,P123,$E$2:E123,E123)=1),0)</f>
        <v>0</v>
      </c>
      <c r="M123">
        <f>IF(AND(F123&lt;&gt;"",G123&lt;&gt;"",P123&lt;&gt;""),--(COUNTIFS($P$2:P123,P123,$G$2:G123,G123)=1),0)</f>
        <v>0</v>
      </c>
      <c r="N123">
        <f>IF(AND(H123&lt;&gt;"",I123&lt;&gt;"",P123&lt;&gt;""),--(COUNTIFS($P$2:P123,P123,$I$2:I123,I123)=1),0)</f>
        <v>0</v>
      </c>
      <c r="O123">
        <f>IF(AND(J123&lt;&gt;"",P123&lt;&gt;""),--(COUNTIFS($P$2:P123,P123,$J$2:J123,J123)=1),0)</f>
        <v>0</v>
      </c>
      <c r="P123" t="str">
        <f t="shared" si="5"/>
        <v/>
      </c>
      <c r="Q123" t="str">
        <f t="shared" si="4"/>
        <v/>
      </c>
    </row>
    <row r="124" spans="3:17" x14ac:dyDescent="0.35">
      <c r="C124" s="55"/>
      <c r="E124" s="55"/>
      <c r="G124" s="55"/>
      <c r="I124" s="55"/>
      <c r="L124">
        <f>IF(AND(D124&lt;&gt;"",E124&lt;&gt;"",P124&lt;&gt;""),--(COUNTIFS($P$2:P124,P124,$E$2:E124,E124)=1),0)</f>
        <v>0</v>
      </c>
      <c r="M124">
        <f>IF(AND(F124&lt;&gt;"",G124&lt;&gt;"",P124&lt;&gt;""),--(COUNTIFS($P$2:P124,P124,$G$2:G124,G124)=1),0)</f>
        <v>0</v>
      </c>
      <c r="N124">
        <f>IF(AND(H124&lt;&gt;"",I124&lt;&gt;"",P124&lt;&gt;""),--(COUNTIFS($P$2:P124,P124,$I$2:I124,I124)=1),0)</f>
        <v>0</v>
      </c>
      <c r="O124">
        <f>IF(AND(J124&lt;&gt;"",P124&lt;&gt;""),--(COUNTIFS($P$2:P124,P124,$J$2:J124,J124)=1),0)</f>
        <v>0</v>
      </c>
      <c r="P124" t="str">
        <f t="shared" si="5"/>
        <v/>
      </c>
      <c r="Q124" t="str">
        <f t="shared" si="4"/>
        <v/>
      </c>
    </row>
    <row r="125" spans="3:17" x14ac:dyDescent="0.35">
      <c r="C125" s="55"/>
      <c r="E125" s="55"/>
      <c r="G125" s="55"/>
      <c r="I125" s="55"/>
      <c r="L125">
        <f>IF(AND(D125&lt;&gt;"",E125&lt;&gt;"",P125&lt;&gt;""),--(COUNTIFS($P$2:P125,P125,$E$2:E125,E125)=1),0)</f>
        <v>0</v>
      </c>
      <c r="M125">
        <f>IF(AND(F125&lt;&gt;"",G125&lt;&gt;"",P125&lt;&gt;""),--(COUNTIFS($P$2:P125,P125,$G$2:G125,G125)=1),0)</f>
        <v>0</v>
      </c>
      <c r="N125">
        <f>IF(AND(H125&lt;&gt;"",I125&lt;&gt;"",P125&lt;&gt;""),--(COUNTIFS($P$2:P125,P125,$I$2:I125,I125)=1),0)</f>
        <v>0</v>
      </c>
      <c r="O125">
        <f>IF(AND(J125&lt;&gt;"",P125&lt;&gt;""),--(COUNTIFS($P$2:P125,P125,$J$2:J125,J125)=1),0)</f>
        <v>0</v>
      </c>
      <c r="P125" t="str">
        <f t="shared" si="5"/>
        <v/>
      </c>
      <c r="Q125" t="str">
        <f t="shared" si="4"/>
        <v/>
      </c>
    </row>
    <row r="126" spans="3:17" x14ac:dyDescent="0.35">
      <c r="C126" s="55"/>
      <c r="E126" s="55"/>
      <c r="G126" s="55"/>
      <c r="I126" s="55"/>
      <c r="L126">
        <f>IF(AND(D126&lt;&gt;"",E126&lt;&gt;"",P126&lt;&gt;""),--(COUNTIFS($P$2:P126,P126,$E$2:E126,E126)=1),0)</f>
        <v>0</v>
      </c>
      <c r="M126">
        <f>IF(AND(F126&lt;&gt;"",G126&lt;&gt;"",P126&lt;&gt;""),--(COUNTIFS($P$2:P126,P126,$G$2:G126,G126)=1),0)</f>
        <v>0</v>
      </c>
      <c r="N126">
        <f>IF(AND(H126&lt;&gt;"",I126&lt;&gt;"",P126&lt;&gt;""),--(COUNTIFS($P$2:P126,P126,$I$2:I126,I126)=1),0)</f>
        <v>0</v>
      </c>
      <c r="O126">
        <f>IF(AND(J126&lt;&gt;"",P126&lt;&gt;""),--(COUNTIFS($P$2:P126,P126,$J$2:J126,J126)=1),0)</f>
        <v>0</v>
      </c>
      <c r="P126" t="str">
        <f t="shared" si="5"/>
        <v/>
      </c>
      <c r="Q126" t="str">
        <f t="shared" si="4"/>
        <v/>
      </c>
    </row>
    <row r="127" spans="3:17" x14ac:dyDescent="0.35">
      <c r="C127" s="55"/>
      <c r="E127" s="55"/>
      <c r="G127" s="55"/>
      <c r="I127" s="55"/>
      <c r="L127">
        <f>IF(AND(D127&lt;&gt;"",E127&lt;&gt;"",P127&lt;&gt;""),--(COUNTIFS($P$2:P127,P127,$E$2:E127,E127)=1),0)</f>
        <v>0</v>
      </c>
      <c r="M127">
        <f>IF(AND(F127&lt;&gt;"",G127&lt;&gt;"",P127&lt;&gt;""),--(COUNTIFS($P$2:P127,P127,$G$2:G127,G127)=1),0)</f>
        <v>0</v>
      </c>
      <c r="N127">
        <f>IF(AND(H127&lt;&gt;"",I127&lt;&gt;"",P127&lt;&gt;""),--(COUNTIFS($P$2:P127,P127,$I$2:I127,I127)=1),0)</f>
        <v>0</v>
      </c>
      <c r="O127">
        <f>IF(AND(J127&lt;&gt;"",P127&lt;&gt;""),--(COUNTIFS($P$2:P127,P127,$J$2:J127,J127)=1),0)</f>
        <v>0</v>
      </c>
      <c r="P127" t="str">
        <f t="shared" si="5"/>
        <v/>
      </c>
      <c r="Q127" t="str">
        <f t="shared" si="4"/>
        <v/>
      </c>
    </row>
    <row r="128" spans="3:17" x14ac:dyDescent="0.35">
      <c r="C128" s="55"/>
      <c r="E128" s="55"/>
      <c r="G128" s="55"/>
      <c r="I128" s="55"/>
      <c r="L128">
        <f>IF(AND(D128&lt;&gt;"",E128&lt;&gt;"",P128&lt;&gt;""),--(COUNTIFS($P$2:P128,P128,$E$2:E128,E128)=1),0)</f>
        <v>0</v>
      </c>
      <c r="M128">
        <f>IF(AND(F128&lt;&gt;"",G128&lt;&gt;"",P128&lt;&gt;""),--(COUNTIFS($P$2:P128,P128,$G$2:G128,G128)=1),0)</f>
        <v>0</v>
      </c>
      <c r="N128">
        <f>IF(AND(H128&lt;&gt;"",I128&lt;&gt;"",P128&lt;&gt;""),--(COUNTIFS($P$2:P128,P128,$I$2:I128,I128)=1),0)</f>
        <v>0</v>
      </c>
      <c r="O128">
        <f>IF(AND(J128&lt;&gt;"",P128&lt;&gt;""),--(COUNTIFS($P$2:P128,P128,$J$2:J128,J128)=1),0)</f>
        <v>0</v>
      </c>
      <c r="P128" t="str">
        <f t="shared" si="5"/>
        <v/>
      </c>
      <c r="Q128" t="str">
        <f t="shared" si="4"/>
        <v/>
      </c>
    </row>
    <row r="129" spans="3:17" x14ac:dyDescent="0.35">
      <c r="C129" s="55"/>
      <c r="E129" s="55"/>
      <c r="G129" s="55"/>
      <c r="I129" s="55"/>
      <c r="L129">
        <f>IF(AND(D129&lt;&gt;"",E129&lt;&gt;"",P129&lt;&gt;""),--(COUNTIFS($P$2:P129,P129,$E$2:E129,E129)=1),0)</f>
        <v>0</v>
      </c>
      <c r="M129">
        <f>IF(AND(F129&lt;&gt;"",G129&lt;&gt;"",P129&lt;&gt;""),--(COUNTIFS($P$2:P129,P129,$G$2:G129,G129)=1),0)</f>
        <v>0</v>
      </c>
      <c r="N129">
        <f>IF(AND(H129&lt;&gt;"",I129&lt;&gt;"",P129&lt;&gt;""),--(COUNTIFS($P$2:P129,P129,$I$2:I129,I129)=1),0)</f>
        <v>0</v>
      </c>
      <c r="O129">
        <f>IF(AND(J129&lt;&gt;"",P129&lt;&gt;""),--(COUNTIFS($P$2:P129,P129,$J$2:J129,J129)=1),0)</f>
        <v>0</v>
      </c>
      <c r="P129" t="str">
        <f t="shared" si="5"/>
        <v/>
      </c>
      <c r="Q129" t="str">
        <f t="shared" si="4"/>
        <v/>
      </c>
    </row>
    <row r="130" spans="3:17" x14ac:dyDescent="0.35">
      <c r="C130" s="55"/>
      <c r="E130" s="55"/>
      <c r="G130" s="55"/>
      <c r="I130" s="55"/>
      <c r="L130">
        <f>IF(AND(D130&lt;&gt;"",E130&lt;&gt;"",P130&lt;&gt;""),--(COUNTIFS($P$2:P130,P130,$E$2:E130,E130)=1),0)</f>
        <v>0</v>
      </c>
      <c r="M130">
        <f>IF(AND(F130&lt;&gt;"",G130&lt;&gt;"",P130&lt;&gt;""),--(COUNTIFS($P$2:P130,P130,$G$2:G130,G130)=1),0)</f>
        <v>0</v>
      </c>
      <c r="N130">
        <f>IF(AND(H130&lt;&gt;"",I130&lt;&gt;"",P130&lt;&gt;""),--(COUNTIFS($P$2:P130,P130,$I$2:I130,I130)=1),0)</f>
        <v>0</v>
      </c>
      <c r="O130">
        <f>IF(AND(J130&lt;&gt;"",P130&lt;&gt;""),--(COUNTIFS($P$2:P130,P130,$J$2:J130,J130)=1),0)</f>
        <v>0</v>
      </c>
      <c r="P130" t="str">
        <f t="shared" ref="P130:P161" si="6">IF(A130="","",LEFT(A130,6))</f>
        <v/>
      </c>
      <c r="Q130" t="str">
        <f t="shared" si="4"/>
        <v/>
      </c>
    </row>
    <row r="131" spans="3:17" x14ac:dyDescent="0.35">
      <c r="C131" s="55"/>
      <c r="E131" s="55"/>
      <c r="G131" s="55"/>
      <c r="I131" s="55"/>
      <c r="L131">
        <f>IF(AND(D131&lt;&gt;"",E131&lt;&gt;"",P131&lt;&gt;""),--(COUNTIFS($P$2:P131,P131,$E$2:E131,E131)=1),0)</f>
        <v>0</v>
      </c>
      <c r="M131">
        <f>IF(AND(F131&lt;&gt;"",G131&lt;&gt;"",P131&lt;&gt;""),--(COUNTIFS($P$2:P131,P131,$G$2:G131,G131)=1),0)</f>
        <v>0</v>
      </c>
      <c r="N131">
        <f>IF(AND(H131&lt;&gt;"",I131&lt;&gt;"",P131&lt;&gt;""),--(COUNTIFS($P$2:P131,P131,$I$2:I131,I131)=1),0)</f>
        <v>0</v>
      </c>
      <c r="O131">
        <f>IF(AND(J131&lt;&gt;"",P131&lt;&gt;""),--(COUNTIFS($P$2:P131,P131,$J$2:J131,J131)=1),0)</f>
        <v>0</v>
      </c>
      <c r="P131" t="str">
        <f t="shared" si="6"/>
        <v/>
      </c>
      <c r="Q131" t="str">
        <f t="shared" ref="Q131:Q184" si="7">IF(C131="","",IF(ISNUMBER(C131),TEXT(C131,"yyyy-mm-dd"),IFERROR(TEXT(DATEVALUE(C131),"yyyy-mm-dd"),C131)))</f>
        <v/>
      </c>
    </row>
    <row r="132" spans="3:17" x14ac:dyDescent="0.35">
      <c r="C132" s="55"/>
      <c r="E132" s="55"/>
      <c r="G132" s="55"/>
      <c r="I132" s="55"/>
      <c r="L132">
        <f>IF(AND(D132&lt;&gt;"",E132&lt;&gt;"",P132&lt;&gt;""),--(COUNTIFS($P$2:P132,P132,$E$2:E132,E132)=1),0)</f>
        <v>0</v>
      </c>
      <c r="M132">
        <f>IF(AND(F132&lt;&gt;"",G132&lt;&gt;"",P132&lt;&gt;""),--(COUNTIFS($P$2:P132,P132,$G$2:G132,G132)=1),0)</f>
        <v>0</v>
      </c>
      <c r="N132">
        <f>IF(AND(H132&lt;&gt;"",I132&lt;&gt;"",P132&lt;&gt;""),--(COUNTIFS($P$2:P132,P132,$I$2:I132,I132)=1),0)</f>
        <v>0</v>
      </c>
      <c r="O132">
        <f>IF(AND(J132&lt;&gt;"",P132&lt;&gt;""),--(COUNTIFS($P$2:P132,P132,$J$2:J132,J132)=1),0)</f>
        <v>0</v>
      </c>
      <c r="P132" t="str">
        <f t="shared" si="6"/>
        <v/>
      </c>
      <c r="Q132" t="str">
        <f t="shared" si="7"/>
        <v/>
      </c>
    </row>
    <row r="133" spans="3:17" x14ac:dyDescent="0.35">
      <c r="C133" s="55"/>
      <c r="E133" s="55"/>
      <c r="G133" s="55"/>
      <c r="I133" s="55"/>
      <c r="L133">
        <f>IF(AND(D133&lt;&gt;"",E133&lt;&gt;"",P133&lt;&gt;""),--(COUNTIFS($P$2:P133,P133,$E$2:E133,E133)=1),0)</f>
        <v>0</v>
      </c>
      <c r="M133">
        <f>IF(AND(F133&lt;&gt;"",G133&lt;&gt;"",P133&lt;&gt;""),--(COUNTIFS($P$2:P133,P133,$G$2:G133,G133)=1),0)</f>
        <v>0</v>
      </c>
      <c r="N133">
        <f>IF(AND(H133&lt;&gt;"",I133&lt;&gt;"",P133&lt;&gt;""),--(COUNTIFS($P$2:P133,P133,$I$2:I133,I133)=1),0)</f>
        <v>0</v>
      </c>
      <c r="O133">
        <f>IF(AND(J133&lt;&gt;"",P133&lt;&gt;""),--(COUNTIFS($P$2:P133,P133,$J$2:J133,J133)=1),0)</f>
        <v>0</v>
      </c>
      <c r="P133" t="str">
        <f t="shared" si="6"/>
        <v/>
      </c>
      <c r="Q133" t="str">
        <f t="shared" si="7"/>
        <v/>
      </c>
    </row>
    <row r="134" spans="3:17" x14ac:dyDescent="0.35">
      <c r="C134" s="55"/>
      <c r="E134" s="55"/>
      <c r="G134" s="55"/>
      <c r="I134" s="55"/>
      <c r="L134">
        <f>IF(AND(D134&lt;&gt;"",E134&lt;&gt;"",P134&lt;&gt;""),--(COUNTIFS($P$2:P134,P134,$E$2:E134,E134)=1),0)</f>
        <v>0</v>
      </c>
      <c r="M134">
        <f>IF(AND(F134&lt;&gt;"",G134&lt;&gt;"",P134&lt;&gt;""),--(COUNTIFS($P$2:P134,P134,$G$2:G134,G134)=1),0)</f>
        <v>0</v>
      </c>
      <c r="N134">
        <f>IF(AND(H134&lt;&gt;"",I134&lt;&gt;"",P134&lt;&gt;""),--(COUNTIFS($P$2:P134,P134,$I$2:I134,I134)=1),0)</f>
        <v>0</v>
      </c>
      <c r="O134">
        <f>IF(AND(J134&lt;&gt;"",P134&lt;&gt;""),--(COUNTIFS($P$2:P134,P134,$J$2:J134,J134)=1),0)</f>
        <v>0</v>
      </c>
      <c r="P134" t="str">
        <f t="shared" si="6"/>
        <v/>
      </c>
      <c r="Q134" t="str">
        <f t="shared" si="7"/>
        <v/>
      </c>
    </row>
    <row r="135" spans="3:17" x14ac:dyDescent="0.35">
      <c r="C135" s="55"/>
      <c r="E135" s="55"/>
      <c r="G135" s="55"/>
      <c r="I135" s="55"/>
      <c r="L135">
        <f>IF(AND(D135&lt;&gt;"",E135&lt;&gt;"",P135&lt;&gt;""),--(COUNTIFS($P$2:P135,P135,$E$2:E135,E135)=1),0)</f>
        <v>0</v>
      </c>
      <c r="M135">
        <f>IF(AND(F135&lt;&gt;"",G135&lt;&gt;"",P135&lt;&gt;""),--(COUNTIFS($P$2:P135,P135,$G$2:G135,G135)=1),0)</f>
        <v>0</v>
      </c>
      <c r="N135">
        <f>IF(AND(H135&lt;&gt;"",I135&lt;&gt;"",P135&lt;&gt;""),--(COUNTIFS($P$2:P135,P135,$I$2:I135,I135)=1),0)</f>
        <v>0</v>
      </c>
      <c r="O135">
        <f>IF(AND(J135&lt;&gt;"",P135&lt;&gt;""),--(COUNTIFS($P$2:P135,P135,$J$2:J135,J135)=1),0)</f>
        <v>0</v>
      </c>
      <c r="P135" t="str">
        <f t="shared" si="6"/>
        <v/>
      </c>
      <c r="Q135" t="str">
        <f t="shared" si="7"/>
        <v/>
      </c>
    </row>
    <row r="136" spans="3:17" x14ac:dyDescent="0.35">
      <c r="C136" s="55"/>
      <c r="E136" s="55"/>
      <c r="G136" s="55"/>
      <c r="I136" s="55"/>
      <c r="L136">
        <f>IF(AND(D136&lt;&gt;"",E136&lt;&gt;"",P136&lt;&gt;""),--(COUNTIFS($P$2:P136,P136,$E$2:E136,E136)=1),0)</f>
        <v>0</v>
      </c>
      <c r="M136">
        <f>IF(AND(F136&lt;&gt;"",G136&lt;&gt;"",P136&lt;&gt;""),--(COUNTIFS($P$2:P136,P136,$G$2:G136,G136)=1),0)</f>
        <v>0</v>
      </c>
      <c r="N136">
        <f>IF(AND(H136&lt;&gt;"",I136&lt;&gt;"",P136&lt;&gt;""),--(COUNTIFS($P$2:P136,P136,$I$2:I136,I136)=1),0)</f>
        <v>0</v>
      </c>
      <c r="O136">
        <f>IF(AND(J136&lt;&gt;"",P136&lt;&gt;""),--(COUNTIFS($P$2:P136,P136,$J$2:J136,J136)=1),0)</f>
        <v>0</v>
      </c>
      <c r="P136" t="str">
        <f t="shared" si="6"/>
        <v/>
      </c>
      <c r="Q136" t="str">
        <f t="shared" si="7"/>
        <v/>
      </c>
    </row>
    <row r="137" spans="3:17" x14ac:dyDescent="0.35">
      <c r="C137" s="55"/>
      <c r="E137" s="55"/>
      <c r="G137" s="55"/>
      <c r="I137" s="55"/>
      <c r="L137">
        <f>IF(AND(D137&lt;&gt;"",E137&lt;&gt;"",P137&lt;&gt;""),--(COUNTIFS($P$2:P137,P137,$E$2:E137,E137)=1),0)</f>
        <v>0</v>
      </c>
      <c r="M137">
        <f>IF(AND(F137&lt;&gt;"",G137&lt;&gt;"",P137&lt;&gt;""),--(COUNTIFS($P$2:P137,P137,$G$2:G137,G137)=1),0)</f>
        <v>0</v>
      </c>
      <c r="N137">
        <f>IF(AND(H137&lt;&gt;"",I137&lt;&gt;"",P137&lt;&gt;""),--(COUNTIFS($P$2:P137,P137,$I$2:I137,I137)=1),0)</f>
        <v>0</v>
      </c>
      <c r="O137">
        <f>IF(AND(J137&lt;&gt;"",P137&lt;&gt;""),--(COUNTIFS($P$2:P137,P137,$J$2:J137,J137)=1),0)</f>
        <v>0</v>
      </c>
      <c r="P137" t="str">
        <f t="shared" si="6"/>
        <v/>
      </c>
      <c r="Q137" t="str">
        <f t="shared" si="7"/>
        <v/>
      </c>
    </row>
    <row r="138" spans="3:17" x14ac:dyDescent="0.35">
      <c r="C138" s="55"/>
      <c r="E138" s="55"/>
      <c r="G138" s="55"/>
      <c r="I138" s="55"/>
      <c r="L138">
        <f>IF(AND(D138&lt;&gt;"",E138&lt;&gt;"",P138&lt;&gt;""),--(COUNTIFS($P$2:P138,P138,$E$2:E138,E138)=1),0)</f>
        <v>0</v>
      </c>
      <c r="M138">
        <f>IF(AND(F138&lt;&gt;"",G138&lt;&gt;"",P138&lt;&gt;""),--(COUNTIFS($P$2:P138,P138,$G$2:G138,G138)=1),0)</f>
        <v>0</v>
      </c>
      <c r="N138">
        <f>IF(AND(H138&lt;&gt;"",I138&lt;&gt;"",P138&lt;&gt;""),--(COUNTIFS($P$2:P138,P138,$I$2:I138,I138)=1),0)</f>
        <v>0</v>
      </c>
      <c r="O138">
        <f>IF(AND(J138&lt;&gt;"",P138&lt;&gt;""),--(COUNTIFS($P$2:P138,P138,$J$2:J138,J138)=1),0)</f>
        <v>0</v>
      </c>
      <c r="P138" t="str">
        <f t="shared" si="6"/>
        <v/>
      </c>
      <c r="Q138" t="str">
        <f t="shared" si="7"/>
        <v/>
      </c>
    </row>
    <row r="139" spans="3:17" x14ac:dyDescent="0.35">
      <c r="C139" s="55"/>
      <c r="E139" s="55"/>
      <c r="G139" s="55"/>
      <c r="I139" s="55"/>
      <c r="L139">
        <f>IF(AND(D139&lt;&gt;"",E139&lt;&gt;"",P139&lt;&gt;""),--(COUNTIFS($P$2:P139,P139,$E$2:E139,E139)=1),0)</f>
        <v>0</v>
      </c>
      <c r="M139">
        <f>IF(AND(F139&lt;&gt;"",G139&lt;&gt;"",P139&lt;&gt;""),--(COUNTIFS($P$2:P139,P139,$G$2:G139,G139)=1),0)</f>
        <v>0</v>
      </c>
      <c r="N139">
        <f>IF(AND(H139&lt;&gt;"",I139&lt;&gt;"",P139&lt;&gt;""),--(COUNTIFS($P$2:P139,P139,$I$2:I139,I139)=1),0)</f>
        <v>0</v>
      </c>
      <c r="O139">
        <f>IF(AND(J139&lt;&gt;"",P139&lt;&gt;""),--(COUNTIFS($P$2:P139,P139,$J$2:J139,J139)=1),0)</f>
        <v>0</v>
      </c>
      <c r="P139" t="str">
        <f t="shared" si="6"/>
        <v/>
      </c>
      <c r="Q139" t="str">
        <f t="shared" si="7"/>
        <v/>
      </c>
    </row>
    <row r="140" spans="3:17" x14ac:dyDescent="0.35">
      <c r="C140" s="55"/>
      <c r="E140" s="55"/>
      <c r="G140" s="55"/>
      <c r="I140" s="55"/>
      <c r="L140">
        <f>IF(AND(D140&lt;&gt;"",E140&lt;&gt;"",P140&lt;&gt;""),--(COUNTIFS($P$2:P140,P140,$E$2:E140,E140)=1),0)</f>
        <v>0</v>
      </c>
      <c r="M140">
        <f>IF(AND(F140&lt;&gt;"",G140&lt;&gt;"",P140&lt;&gt;""),--(COUNTIFS($P$2:P140,P140,$G$2:G140,G140)=1),0)</f>
        <v>0</v>
      </c>
      <c r="N140">
        <f>IF(AND(H140&lt;&gt;"",I140&lt;&gt;"",P140&lt;&gt;""),--(COUNTIFS($P$2:P140,P140,$I$2:I140,I140)=1),0)</f>
        <v>0</v>
      </c>
      <c r="O140">
        <f>IF(AND(J140&lt;&gt;"",P140&lt;&gt;""),--(COUNTIFS($P$2:P140,P140,$J$2:J140,J140)=1),0)</f>
        <v>0</v>
      </c>
      <c r="P140" t="str">
        <f t="shared" si="6"/>
        <v/>
      </c>
      <c r="Q140" t="str">
        <f t="shared" si="7"/>
        <v/>
      </c>
    </row>
    <row r="141" spans="3:17" x14ac:dyDescent="0.35">
      <c r="C141" s="55"/>
      <c r="E141" s="55"/>
      <c r="G141" s="55"/>
      <c r="I141" s="55"/>
      <c r="L141">
        <f>IF(AND(D141&lt;&gt;"",E141&lt;&gt;"",P141&lt;&gt;""),--(COUNTIFS($P$2:P141,P141,$E$2:E141,E141)=1),0)</f>
        <v>0</v>
      </c>
      <c r="M141">
        <f>IF(AND(F141&lt;&gt;"",G141&lt;&gt;"",P141&lt;&gt;""),--(COUNTIFS($P$2:P141,P141,$G$2:G141,G141)=1),0)</f>
        <v>0</v>
      </c>
      <c r="N141">
        <f>IF(AND(H141&lt;&gt;"",I141&lt;&gt;"",P141&lt;&gt;""),--(COUNTIFS($P$2:P141,P141,$I$2:I141,I141)=1),0)</f>
        <v>0</v>
      </c>
      <c r="O141">
        <f>IF(AND(J141&lt;&gt;"",P141&lt;&gt;""),--(COUNTIFS($P$2:P141,P141,$J$2:J141,J141)=1),0)</f>
        <v>0</v>
      </c>
      <c r="P141" t="str">
        <f t="shared" si="6"/>
        <v/>
      </c>
      <c r="Q141" t="str">
        <f t="shared" si="7"/>
        <v/>
      </c>
    </row>
    <row r="142" spans="3:17" x14ac:dyDescent="0.35">
      <c r="C142" s="55"/>
      <c r="E142" s="55"/>
      <c r="G142" s="55"/>
      <c r="I142" s="55"/>
      <c r="L142">
        <f>IF(AND(D142&lt;&gt;"",E142&lt;&gt;"",P142&lt;&gt;""),--(COUNTIFS($P$2:P142,P142,$E$2:E142,E142)=1),0)</f>
        <v>0</v>
      </c>
      <c r="M142">
        <f>IF(AND(F142&lt;&gt;"",G142&lt;&gt;"",P142&lt;&gt;""),--(COUNTIFS($P$2:P142,P142,$G$2:G142,G142)=1),0)</f>
        <v>0</v>
      </c>
      <c r="N142">
        <f>IF(AND(H142&lt;&gt;"",I142&lt;&gt;"",P142&lt;&gt;""),--(COUNTIFS($P$2:P142,P142,$I$2:I142,I142)=1),0)</f>
        <v>0</v>
      </c>
      <c r="O142">
        <f>IF(AND(J142&lt;&gt;"",P142&lt;&gt;""),--(COUNTIFS($P$2:P142,P142,$J$2:J142,J142)=1),0)</f>
        <v>0</v>
      </c>
      <c r="P142" t="str">
        <f t="shared" si="6"/>
        <v/>
      </c>
      <c r="Q142" t="str">
        <f t="shared" si="7"/>
        <v/>
      </c>
    </row>
    <row r="143" spans="3:17" x14ac:dyDescent="0.35">
      <c r="C143" s="55"/>
      <c r="E143" s="55"/>
      <c r="G143" s="55"/>
      <c r="I143" s="55"/>
      <c r="L143">
        <f>IF(AND(D143&lt;&gt;"",E143&lt;&gt;"",P143&lt;&gt;""),--(COUNTIFS($P$2:P143,P143,$E$2:E143,E143)=1),0)</f>
        <v>0</v>
      </c>
      <c r="M143">
        <f>IF(AND(F143&lt;&gt;"",G143&lt;&gt;"",P143&lt;&gt;""),--(COUNTIFS($P$2:P143,P143,$G$2:G143,G143)=1),0)</f>
        <v>0</v>
      </c>
      <c r="N143">
        <f>IF(AND(H143&lt;&gt;"",I143&lt;&gt;"",P143&lt;&gt;""),--(COUNTIFS($P$2:P143,P143,$I$2:I143,I143)=1),0)</f>
        <v>0</v>
      </c>
      <c r="O143">
        <f>IF(AND(J143&lt;&gt;"",P143&lt;&gt;""),--(COUNTIFS($P$2:P143,P143,$J$2:J143,J143)=1),0)</f>
        <v>0</v>
      </c>
      <c r="P143" t="str">
        <f t="shared" si="6"/>
        <v/>
      </c>
      <c r="Q143" t="str">
        <f t="shared" si="7"/>
        <v/>
      </c>
    </row>
    <row r="144" spans="3:17" x14ac:dyDescent="0.35">
      <c r="C144" s="55"/>
      <c r="E144" s="55"/>
      <c r="G144" s="55"/>
      <c r="I144" s="55"/>
      <c r="L144">
        <f>IF(AND(D144&lt;&gt;"",E144&lt;&gt;"",P144&lt;&gt;""),--(COUNTIFS($P$2:P144,P144,$E$2:E144,E144)=1),0)</f>
        <v>0</v>
      </c>
      <c r="M144">
        <f>IF(AND(F144&lt;&gt;"",G144&lt;&gt;"",P144&lt;&gt;""),--(COUNTIFS($P$2:P144,P144,$G$2:G144,G144)=1),0)</f>
        <v>0</v>
      </c>
      <c r="N144">
        <f>IF(AND(H144&lt;&gt;"",I144&lt;&gt;"",P144&lt;&gt;""),--(COUNTIFS($P$2:P144,P144,$I$2:I144,I144)=1),0)</f>
        <v>0</v>
      </c>
      <c r="O144">
        <f>IF(AND(J144&lt;&gt;"",P144&lt;&gt;""),--(COUNTIFS($P$2:P144,P144,$J$2:J144,J144)=1),0)</f>
        <v>0</v>
      </c>
      <c r="P144" t="str">
        <f t="shared" si="6"/>
        <v/>
      </c>
      <c r="Q144" t="str">
        <f t="shared" si="7"/>
        <v/>
      </c>
    </row>
    <row r="145" spans="3:17" x14ac:dyDescent="0.35">
      <c r="C145" s="55"/>
      <c r="E145" s="55"/>
      <c r="G145" s="55"/>
      <c r="I145" s="55"/>
      <c r="L145">
        <f>IF(AND(D145&lt;&gt;"",E145&lt;&gt;"",P145&lt;&gt;""),--(COUNTIFS($P$2:P145,P145,$E$2:E145,E145)=1),0)</f>
        <v>0</v>
      </c>
      <c r="M145">
        <f>IF(AND(F145&lt;&gt;"",G145&lt;&gt;"",P145&lt;&gt;""),--(COUNTIFS($P$2:P145,P145,$G$2:G145,G145)=1),0)</f>
        <v>0</v>
      </c>
      <c r="N145">
        <f>IF(AND(H145&lt;&gt;"",I145&lt;&gt;"",P145&lt;&gt;""),--(COUNTIFS($P$2:P145,P145,$I$2:I145,I145)=1),0)</f>
        <v>0</v>
      </c>
      <c r="O145">
        <f>IF(AND(J145&lt;&gt;"",P145&lt;&gt;""),--(COUNTIFS($P$2:P145,P145,$J$2:J145,J145)=1),0)</f>
        <v>0</v>
      </c>
      <c r="P145" t="str">
        <f t="shared" si="6"/>
        <v/>
      </c>
      <c r="Q145" t="str">
        <f t="shared" si="7"/>
        <v/>
      </c>
    </row>
    <row r="146" spans="3:17" x14ac:dyDescent="0.35">
      <c r="C146" s="55"/>
      <c r="E146" s="55"/>
      <c r="G146" s="55"/>
      <c r="I146" s="55"/>
      <c r="L146">
        <f>IF(AND(D146&lt;&gt;"",E146&lt;&gt;"",P146&lt;&gt;""),--(COUNTIFS($P$2:P146,P146,$E$2:E146,E146)=1),0)</f>
        <v>0</v>
      </c>
      <c r="M146">
        <f>IF(AND(F146&lt;&gt;"",G146&lt;&gt;"",P146&lt;&gt;""),--(COUNTIFS($P$2:P146,P146,$G$2:G146,G146)=1),0)</f>
        <v>0</v>
      </c>
      <c r="N146">
        <f>IF(AND(H146&lt;&gt;"",I146&lt;&gt;"",P146&lt;&gt;""),--(COUNTIFS($P$2:P146,P146,$I$2:I146,I146)=1),0)</f>
        <v>0</v>
      </c>
      <c r="O146">
        <f>IF(AND(J146&lt;&gt;"",P146&lt;&gt;""),--(COUNTIFS($P$2:P146,P146,$J$2:J146,J146)=1),0)</f>
        <v>0</v>
      </c>
      <c r="P146" t="str">
        <f t="shared" si="6"/>
        <v/>
      </c>
      <c r="Q146" t="str">
        <f t="shared" si="7"/>
        <v/>
      </c>
    </row>
    <row r="147" spans="3:17" x14ac:dyDescent="0.35">
      <c r="C147" s="55"/>
      <c r="E147" s="55"/>
      <c r="G147" s="55"/>
      <c r="I147" s="55"/>
      <c r="L147">
        <f>IF(AND(D147&lt;&gt;"",E147&lt;&gt;"",P147&lt;&gt;""),--(COUNTIFS($P$2:P147,P147,$E$2:E147,E147)=1),0)</f>
        <v>0</v>
      </c>
      <c r="M147">
        <f>IF(AND(F147&lt;&gt;"",G147&lt;&gt;"",P147&lt;&gt;""),--(COUNTIFS($P$2:P147,P147,$G$2:G147,G147)=1),0)</f>
        <v>0</v>
      </c>
      <c r="N147">
        <f>IF(AND(H147&lt;&gt;"",I147&lt;&gt;"",P147&lt;&gt;""),--(COUNTIFS($P$2:P147,P147,$I$2:I147,I147)=1),0)</f>
        <v>0</v>
      </c>
      <c r="O147">
        <f>IF(AND(J147&lt;&gt;"",P147&lt;&gt;""),--(COUNTIFS($P$2:P147,P147,$J$2:J147,J147)=1),0)</f>
        <v>0</v>
      </c>
      <c r="P147" t="str">
        <f t="shared" si="6"/>
        <v/>
      </c>
      <c r="Q147" t="str">
        <f t="shared" si="7"/>
        <v/>
      </c>
    </row>
    <row r="148" spans="3:17" x14ac:dyDescent="0.35">
      <c r="C148" s="55"/>
      <c r="E148" s="55"/>
      <c r="G148" s="55"/>
      <c r="I148" s="55"/>
      <c r="L148">
        <f>IF(AND(D148&lt;&gt;"",E148&lt;&gt;"",P148&lt;&gt;""),--(COUNTIFS($P$2:P148,P148,$E$2:E148,E148)=1),0)</f>
        <v>0</v>
      </c>
      <c r="M148">
        <f>IF(AND(F148&lt;&gt;"",G148&lt;&gt;"",P148&lt;&gt;""),--(COUNTIFS($P$2:P148,P148,$G$2:G148,G148)=1),0)</f>
        <v>0</v>
      </c>
      <c r="N148">
        <f>IF(AND(H148&lt;&gt;"",I148&lt;&gt;"",P148&lt;&gt;""),--(COUNTIFS($P$2:P148,P148,$I$2:I148,I148)=1),0)</f>
        <v>0</v>
      </c>
      <c r="O148">
        <f>IF(AND(J148&lt;&gt;"",P148&lt;&gt;""),--(COUNTIFS($P$2:P148,P148,$J$2:J148,J148)=1),0)</f>
        <v>0</v>
      </c>
      <c r="P148" t="str">
        <f t="shared" si="6"/>
        <v/>
      </c>
      <c r="Q148" t="str">
        <f t="shared" si="7"/>
        <v/>
      </c>
    </row>
    <row r="149" spans="3:17" x14ac:dyDescent="0.35">
      <c r="C149" s="55"/>
      <c r="E149" s="55"/>
      <c r="G149" s="55"/>
      <c r="I149" s="55"/>
      <c r="L149">
        <f>IF(AND(D149&lt;&gt;"",E149&lt;&gt;"",P149&lt;&gt;""),--(COUNTIFS($P$2:P149,P149,$E$2:E149,E149)=1),0)</f>
        <v>0</v>
      </c>
      <c r="M149">
        <f>IF(AND(F149&lt;&gt;"",G149&lt;&gt;"",P149&lt;&gt;""),--(COUNTIFS($P$2:P149,P149,$G$2:G149,G149)=1),0)</f>
        <v>0</v>
      </c>
      <c r="N149">
        <f>IF(AND(H149&lt;&gt;"",I149&lt;&gt;"",P149&lt;&gt;""),--(COUNTIFS($P$2:P149,P149,$I$2:I149,I149)=1),0)</f>
        <v>0</v>
      </c>
      <c r="O149">
        <f>IF(AND(J149&lt;&gt;"",P149&lt;&gt;""),--(COUNTIFS($P$2:P149,P149,$J$2:J149,J149)=1),0)</f>
        <v>0</v>
      </c>
      <c r="P149" t="str">
        <f t="shared" si="6"/>
        <v/>
      </c>
      <c r="Q149" t="str">
        <f t="shared" si="7"/>
        <v/>
      </c>
    </row>
    <row r="150" spans="3:17" x14ac:dyDescent="0.35">
      <c r="C150" s="55"/>
      <c r="E150" s="55"/>
      <c r="G150" s="55"/>
      <c r="I150" s="55"/>
      <c r="L150">
        <f>IF(AND(D150&lt;&gt;"",E150&lt;&gt;"",P150&lt;&gt;""),--(COUNTIFS($P$2:P150,P150,$E$2:E150,E150)=1),0)</f>
        <v>0</v>
      </c>
      <c r="M150">
        <f>IF(AND(F150&lt;&gt;"",G150&lt;&gt;"",P150&lt;&gt;""),--(COUNTIFS($P$2:P150,P150,$G$2:G150,G150)=1),0)</f>
        <v>0</v>
      </c>
      <c r="N150">
        <f>IF(AND(H150&lt;&gt;"",I150&lt;&gt;"",P150&lt;&gt;""),--(COUNTIFS($P$2:P150,P150,$I$2:I150,I150)=1),0)</f>
        <v>0</v>
      </c>
      <c r="O150">
        <f>IF(AND(J150&lt;&gt;"",P150&lt;&gt;""),--(COUNTIFS($P$2:P150,P150,$J$2:J150,J150)=1),0)</f>
        <v>0</v>
      </c>
      <c r="P150" t="str">
        <f t="shared" si="6"/>
        <v/>
      </c>
      <c r="Q150" t="str">
        <f t="shared" si="7"/>
        <v/>
      </c>
    </row>
    <row r="151" spans="3:17" x14ac:dyDescent="0.35">
      <c r="C151" s="55"/>
      <c r="E151" s="55"/>
      <c r="G151" s="55"/>
      <c r="I151" s="55"/>
      <c r="L151">
        <f>IF(AND(D151&lt;&gt;"",E151&lt;&gt;"",P151&lt;&gt;""),--(COUNTIFS($P$2:P151,P151,$E$2:E151,E151)=1),0)</f>
        <v>0</v>
      </c>
      <c r="M151">
        <f>IF(AND(F151&lt;&gt;"",G151&lt;&gt;"",P151&lt;&gt;""),--(COUNTIFS($P$2:P151,P151,$G$2:G151,G151)=1),0)</f>
        <v>0</v>
      </c>
      <c r="N151">
        <f>IF(AND(H151&lt;&gt;"",I151&lt;&gt;"",P151&lt;&gt;""),--(COUNTIFS($P$2:P151,P151,$I$2:I151,I151)=1),0)</f>
        <v>0</v>
      </c>
      <c r="O151">
        <f>IF(AND(J151&lt;&gt;"",P151&lt;&gt;""),--(COUNTIFS($P$2:P151,P151,$J$2:J151,J151)=1),0)</f>
        <v>0</v>
      </c>
      <c r="P151" t="str">
        <f t="shared" si="6"/>
        <v/>
      </c>
      <c r="Q151" t="str">
        <f t="shared" si="7"/>
        <v/>
      </c>
    </row>
    <row r="152" spans="3:17" x14ac:dyDescent="0.35">
      <c r="C152" s="55"/>
      <c r="E152" s="55"/>
      <c r="G152" s="55"/>
      <c r="I152" s="55"/>
      <c r="L152">
        <f>IF(AND(D152&lt;&gt;"",E152&lt;&gt;"",P152&lt;&gt;""),--(COUNTIFS($P$2:P152,P152,$E$2:E152,E152)=1),0)</f>
        <v>0</v>
      </c>
      <c r="M152">
        <f>IF(AND(F152&lt;&gt;"",G152&lt;&gt;"",P152&lt;&gt;""),--(COUNTIFS($P$2:P152,P152,$G$2:G152,G152)=1),0)</f>
        <v>0</v>
      </c>
      <c r="N152">
        <f>IF(AND(H152&lt;&gt;"",I152&lt;&gt;"",P152&lt;&gt;""),--(COUNTIFS($P$2:P152,P152,$I$2:I152,I152)=1),0)</f>
        <v>0</v>
      </c>
      <c r="O152">
        <f>IF(AND(J152&lt;&gt;"",P152&lt;&gt;""),--(COUNTIFS($P$2:P152,P152,$J$2:J152,J152)=1),0)</f>
        <v>0</v>
      </c>
      <c r="P152" t="str">
        <f t="shared" si="6"/>
        <v/>
      </c>
      <c r="Q152" t="str">
        <f t="shared" si="7"/>
        <v/>
      </c>
    </row>
    <row r="153" spans="3:17" x14ac:dyDescent="0.35">
      <c r="C153" s="55"/>
      <c r="E153" s="55"/>
      <c r="G153" s="55"/>
      <c r="I153" s="55"/>
      <c r="L153">
        <f>IF(AND(D153&lt;&gt;"",E153&lt;&gt;"",P153&lt;&gt;""),--(COUNTIFS($P$2:P153,P153,$E$2:E153,E153)=1),0)</f>
        <v>0</v>
      </c>
      <c r="M153">
        <f>IF(AND(F153&lt;&gt;"",G153&lt;&gt;"",P153&lt;&gt;""),--(COUNTIFS($P$2:P153,P153,$G$2:G153,G153)=1),0)</f>
        <v>0</v>
      </c>
      <c r="N153">
        <f>IF(AND(H153&lt;&gt;"",I153&lt;&gt;"",P153&lt;&gt;""),--(COUNTIFS($P$2:P153,P153,$I$2:I153,I153)=1),0)</f>
        <v>0</v>
      </c>
      <c r="O153">
        <f>IF(AND(J153&lt;&gt;"",P153&lt;&gt;""),--(COUNTIFS($P$2:P153,P153,$J$2:J153,J153)=1),0)</f>
        <v>0</v>
      </c>
      <c r="P153" t="str">
        <f t="shared" si="6"/>
        <v/>
      </c>
      <c r="Q153" t="str">
        <f t="shared" si="7"/>
        <v/>
      </c>
    </row>
    <row r="154" spans="3:17" x14ac:dyDescent="0.35">
      <c r="C154" s="55"/>
      <c r="E154" s="55"/>
      <c r="G154" s="55"/>
      <c r="I154" s="55"/>
      <c r="L154">
        <f>IF(AND(D154&lt;&gt;"",E154&lt;&gt;"",P154&lt;&gt;""),--(COUNTIFS($P$2:P154,P154,$E$2:E154,E154)=1),0)</f>
        <v>0</v>
      </c>
      <c r="M154">
        <f>IF(AND(F154&lt;&gt;"",G154&lt;&gt;"",P154&lt;&gt;""),--(COUNTIFS($P$2:P154,P154,$G$2:G154,G154)=1),0)</f>
        <v>0</v>
      </c>
      <c r="N154">
        <f>IF(AND(H154&lt;&gt;"",I154&lt;&gt;"",P154&lt;&gt;""),--(COUNTIFS($P$2:P154,P154,$I$2:I154,I154)=1),0)</f>
        <v>0</v>
      </c>
      <c r="O154">
        <f>IF(AND(J154&lt;&gt;"",P154&lt;&gt;""),--(COUNTIFS($P$2:P154,P154,$J$2:J154,J154)=1),0)</f>
        <v>0</v>
      </c>
      <c r="P154" t="str">
        <f t="shared" si="6"/>
        <v/>
      </c>
      <c r="Q154" t="str">
        <f t="shared" si="7"/>
        <v/>
      </c>
    </row>
    <row r="155" spans="3:17" x14ac:dyDescent="0.35">
      <c r="C155" s="55"/>
      <c r="E155" s="55"/>
      <c r="G155" s="55"/>
      <c r="I155" s="55"/>
      <c r="L155">
        <f>IF(AND(D155&lt;&gt;"",E155&lt;&gt;"",P155&lt;&gt;""),--(COUNTIFS($P$2:P155,P155,$E$2:E155,E155)=1),0)</f>
        <v>0</v>
      </c>
      <c r="M155">
        <f>IF(AND(F155&lt;&gt;"",G155&lt;&gt;"",P155&lt;&gt;""),--(COUNTIFS($P$2:P155,P155,$G$2:G155,G155)=1),0)</f>
        <v>0</v>
      </c>
      <c r="N155">
        <f>IF(AND(H155&lt;&gt;"",I155&lt;&gt;"",P155&lt;&gt;""),--(COUNTIFS($P$2:P155,P155,$I$2:I155,I155)=1),0)</f>
        <v>0</v>
      </c>
      <c r="O155">
        <f>IF(AND(J155&lt;&gt;"",P155&lt;&gt;""),--(COUNTIFS($P$2:P155,P155,$J$2:J155,J155)=1),0)</f>
        <v>0</v>
      </c>
      <c r="P155" t="str">
        <f t="shared" si="6"/>
        <v/>
      </c>
      <c r="Q155" t="str">
        <f t="shared" si="7"/>
        <v/>
      </c>
    </row>
    <row r="156" spans="3:17" x14ac:dyDescent="0.35">
      <c r="C156" s="55"/>
      <c r="E156" s="55"/>
      <c r="G156" s="55"/>
      <c r="I156" s="55"/>
      <c r="L156">
        <f>IF(AND(D156&lt;&gt;"",E156&lt;&gt;"",P156&lt;&gt;""),--(COUNTIFS($P$2:P156,P156,$E$2:E156,E156)=1),0)</f>
        <v>0</v>
      </c>
      <c r="M156">
        <f>IF(AND(F156&lt;&gt;"",G156&lt;&gt;"",P156&lt;&gt;""),--(COUNTIFS($P$2:P156,P156,$G$2:G156,G156)=1),0)</f>
        <v>0</v>
      </c>
      <c r="N156">
        <f>IF(AND(H156&lt;&gt;"",I156&lt;&gt;"",P156&lt;&gt;""),--(COUNTIFS($P$2:P156,P156,$I$2:I156,I156)=1),0)</f>
        <v>0</v>
      </c>
      <c r="O156">
        <f>IF(AND(J156&lt;&gt;"",P156&lt;&gt;""),--(COUNTIFS($P$2:P156,P156,$J$2:J156,J156)=1),0)</f>
        <v>0</v>
      </c>
      <c r="P156" t="str">
        <f t="shared" si="6"/>
        <v/>
      </c>
      <c r="Q156" t="str">
        <f t="shared" si="7"/>
        <v/>
      </c>
    </row>
    <row r="157" spans="3:17" x14ac:dyDescent="0.35">
      <c r="C157" s="55"/>
      <c r="E157" s="55"/>
      <c r="G157" s="55"/>
      <c r="I157" s="55"/>
      <c r="L157">
        <f>IF(AND(D157&lt;&gt;"",E157&lt;&gt;"",P157&lt;&gt;""),--(COUNTIFS($P$2:P157,P157,$E$2:E157,E157)=1),0)</f>
        <v>0</v>
      </c>
      <c r="M157">
        <f>IF(AND(F157&lt;&gt;"",G157&lt;&gt;"",P157&lt;&gt;""),--(COUNTIFS($P$2:P157,P157,$G$2:G157,G157)=1),0)</f>
        <v>0</v>
      </c>
      <c r="N157">
        <f>IF(AND(H157&lt;&gt;"",I157&lt;&gt;"",P157&lt;&gt;""),--(COUNTIFS($P$2:P157,P157,$I$2:I157,I157)=1),0)</f>
        <v>0</v>
      </c>
      <c r="O157">
        <f>IF(AND(J157&lt;&gt;"",P157&lt;&gt;""),--(COUNTIFS($P$2:P157,P157,$J$2:J157,J157)=1),0)</f>
        <v>0</v>
      </c>
      <c r="P157" t="str">
        <f t="shared" si="6"/>
        <v/>
      </c>
      <c r="Q157" t="str">
        <f t="shared" si="7"/>
        <v/>
      </c>
    </row>
    <row r="158" spans="3:17" x14ac:dyDescent="0.35">
      <c r="C158" s="55"/>
      <c r="E158" s="55"/>
      <c r="G158" s="55"/>
      <c r="I158" s="55"/>
      <c r="L158">
        <f>IF(AND(D158&lt;&gt;"",E158&lt;&gt;"",P158&lt;&gt;""),--(COUNTIFS($P$2:P158,P158,$E$2:E158,E158)=1),0)</f>
        <v>0</v>
      </c>
      <c r="M158">
        <f>IF(AND(F158&lt;&gt;"",G158&lt;&gt;"",P158&lt;&gt;""),--(COUNTIFS($P$2:P158,P158,$G$2:G158,G158)=1),0)</f>
        <v>0</v>
      </c>
      <c r="N158">
        <f>IF(AND(H158&lt;&gt;"",I158&lt;&gt;"",P158&lt;&gt;""),--(COUNTIFS($P$2:P158,P158,$I$2:I158,I158)=1),0)</f>
        <v>0</v>
      </c>
      <c r="O158">
        <f>IF(AND(J158&lt;&gt;"",P158&lt;&gt;""),--(COUNTIFS($P$2:P158,P158,$J$2:J158,J158)=1),0)</f>
        <v>0</v>
      </c>
      <c r="P158" t="str">
        <f t="shared" si="6"/>
        <v/>
      </c>
      <c r="Q158" t="str">
        <f t="shared" si="7"/>
        <v/>
      </c>
    </row>
    <row r="159" spans="3:17" x14ac:dyDescent="0.35">
      <c r="C159" s="55"/>
      <c r="E159" s="55"/>
      <c r="G159" s="55"/>
      <c r="I159" s="55"/>
      <c r="L159">
        <f>IF(AND(D159&lt;&gt;"",E159&lt;&gt;"",P159&lt;&gt;""),--(COUNTIFS($P$2:P159,P159,$E$2:E159,E159)=1),0)</f>
        <v>0</v>
      </c>
      <c r="M159">
        <f>IF(AND(F159&lt;&gt;"",G159&lt;&gt;"",P159&lt;&gt;""),--(COUNTIFS($P$2:P159,P159,$G$2:G159,G159)=1),0)</f>
        <v>0</v>
      </c>
      <c r="N159">
        <f>IF(AND(H159&lt;&gt;"",I159&lt;&gt;"",P159&lt;&gt;""),--(COUNTIFS($P$2:P159,P159,$I$2:I159,I159)=1),0)</f>
        <v>0</v>
      </c>
      <c r="O159">
        <f>IF(AND(J159&lt;&gt;"",P159&lt;&gt;""),--(COUNTIFS($P$2:P159,P159,$J$2:J159,J159)=1),0)</f>
        <v>0</v>
      </c>
      <c r="P159" t="str">
        <f t="shared" si="6"/>
        <v/>
      </c>
      <c r="Q159" t="str">
        <f t="shared" si="7"/>
        <v/>
      </c>
    </row>
    <row r="160" spans="3:17" x14ac:dyDescent="0.35">
      <c r="C160" s="55"/>
      <c r="E160" s="55"/>
      <c r="G160" s="55"/>
      <c r="I160" s="55"/>
      <c r="L160">
        <f>IF(AND(D160&lt;&gt;"",E160&lt;&gt;"",P160&lt;&gt;""),--(COUNTIFS($P$2:P160,P160,$E$2:E160,E160)=1),0)</f>
        <v>0</v>
      </c>
      <c r="M160">
        <f>IF(AND(F160&lt;&gt;"",G160&lt;&gt;"",P160&lt;&gt;""),--(COUNTIFS($P$2:P160,P160,$G$2:G160,G160)=1),0)</f>
        <v>0</v>
      </c>
      <c r="N160">
        <f>IF(AND(H160&lt;&gt;"",I160&lt;&gt;"",P160&lt;&gt;""),--(COUNTIFS($P$2:P160,P160,$I$2:I160,I160)=1),0)</f>
        <v>0</v>
      </c>
      <c r="O160">
        <f>IF(AND(J160&lt;&gt;"",P160&lt;&gt;""),--(COUNTIFS($P$2:P160,P160,$J$2:J160,J160)=1),0)</f>
        <v>0</v>
      </c>
      <c r="P160" t="str">
        <f t="shared" si="6"/>
        <v/>
      </c>
      <c r="Q160" t="str">
        <f t="shared" si="7"/>
        <v/>
      </c>
    </row>
    <row r="161" spans="1:17" x14ac:dyDescent="0.35">
      <c r="C161" s="55"/>
      <c r="E161" s="55"/>
      <c r="G161" s="55"/>
      <c r="I161" s="55"/>
      <c r="L161">
        <f>IF(AND(D161&lt;&gt;"",E161&lt;&gt;"",P161&lt;&gt;""),--(COUNTIFS($P$2:P161,P161,$E$2:E161,E161)=1),0)</f>
        <v>0</v>
      </c>
      <c r="M161">
        <f>IF(AND(F161&lt;&gt;"",G161&lt;&gt;"",P161&lt;&gt;""),--(COUNTIFS($P$2:P161,P161,$G$2:G161,G161)=1),0)</f>
        <v>0</v>
      </c>
      <c r="N161">
        <f>IF(AND(H161&lt;&gt;"",I161&lt;&gt;"",P161&lt;&gt;""),--(COUNTIFS($P$2:P161,P161,$I$2:I161,I161)=1),0)</f>
        <v>0</v>
      </c>
      <c r="O161">
        <f>IF(AND(J161&lt;&gt;"",P161&lt;&gt;""),--(COUNTIFS($P$2:P161,P161,$J$2:J161,J161)=1),0)</f>
        <v>0</v>
      </c>
      <c r="P161" t="str">
        <f t="shared" si="6"/>
        <v/>
      </c>
      <c r="Q161" t="str">
        <f t="shared" si="7"/>
        <v/>
      </c>
    </row>
    <row r="162" spans="1:17" x14ac:dyDescent="0.35">
      <c r="C162" s="55"/>
      <c r="E162" s="55"/>
      <c r="G162" s="55"/>
      <c r="I162" s="55"/>
      <c r="L162">
        <f>IF(AND(D162&lt;&gt;"",E162&lt;&gt;"",P162&lt;&gt;""),--(COUNTIFS($P$2:P162,P162,$E$2:E162,E162)=1),0)</f>
        <v>0</v>
      </c>
      <c r="M162">
        <f>IF(AND(F162&lt;&gt;"",G162&lt;&gt;"",P162&lt;&gt;""),--(COUNTIFS($P$2:P162,P162,$G$2:G162,G162)=1),0)</f>
        <v>0</v>
      </c>
      <c r="N162">
        <f>IF(AND(H162&lt;&gt;"",I162&lt;&gt;"",P162&lt;&gt;""),--(COUNTIFS($P$2:P162,P162,$I$2:I162,I162)=1),0)</f>
        <v>0</v>
      </c>
      <c r="O162">
        <f>IF(AND(J162&lt;&gt;"",P162&lt;&gt;""),--(COUNTIFS($P$2:P162,P162,$J$2:J162,J162)=1),0)</f>
        <v>0</v>
      </c>
      <c r="P162" t="str">
        <f t="shared" ref="P162:P184" si="8">IF(A162="","",LEFT(A162,6))</f>
        <v/>
      </c>
      <c r="Q162" t="str">
        <f t="shared" si="7"/>
        <v/>
      </c>
    </row>
    <row r="163" spans="1:17" x14ac:dyDescent="0.35">
      <c r="C163" s="55"/>
      <c r="E163" s="55"/>
      <c r="G163" s="55"/>
      <c r="I163" s="55"/>
      <c r="L163">
        <f>IF(AND(D163&lt;&gt;"",E163&lt;&gt;"",P163&lt;&gt;""),--(COUNTIFS($P$2:P163,P163,$E$2:E163,E163)=1),0)</f>
        <v>0</v>
      </c>
      <c r="M163">
        <f>IF(AND(F163&lt;&gt;"",G163&lt;&gt;"",P163&lt;&gt;""),--(COUNTIFS($P$2:P163,P163,$G$2:G163,G163)=1),0)</f>
        <v>0</v>
      </c>
      <c r="N163">
        <f>IF(AND(H163&lt;&gt;"",I163&lt;&gt;"",P163&lt;&gt;""),--(COUNTIFS($P$2:P163,P163,$I$2:I163,I163)=1),0)</f>
        <v>0</v>
      </c>
      <c r="O163">
        <f>IF(AND(J163&lt;&gt;"",P163&lt;&gt;""),--(COUNTIFS($P$2:P163,P163,$J$2:J163,J163)=1),0)</f>
        <v>0</v>
      </c>
      <c r="P163" t="str">
        <f t="shared" si="8"/>
        <v/>
      </c>
      <c r="Q163" t="str">
        <f t="shared" si="7"/>
        <v/>
      </c>
    </row>
    <row r="164" spans="1:17" x14ac:dyDescent="0.35">
      <c r="C164" s="55"/>
      <c r="E164" s="55"/>
      <c r="G164" s="55"/>
      <c r="I164" s="55"/>
      <c r="L164">
        <f>IF(AND(D164&lt;&gt;"",E164&lt;&gt;"",P164&lt;&gt;""),--(COUNTIFS($P$2:P164,P164,$E$2:E164,E164)=1),0)</f>
        <v>0</v>
      </c>
      <c r="M164">
        <f>IF(AND(F164&lt;&gt;"",G164&lt;&gt;"",P164&lt;&gt;""),--(COUNTIFS($P$2:P164,P164,$G$2:G164,G164)=1),0)</f>
        <v>0</v>
      </c>
      <c r="N164">
        <f>IF(AND(H164&lt;&gt;"",I164&lt;&gt;"",P164&lt;&gt;""),--(COUNTIFS($P$2:P164,P164,$I$2:I164,I164)=1),0)</f>
        <v>0</v>
      </c>
      <c r="O164">
        <f>IF(AND(J164&lt;&gt;"",P164&lt;&gt;""),--(COUNTIFS($P$2:P164,P164,$J$2:J164,J164)=1),0)</f>
        <v>0</v>
      </c>
      <c r="P164" t="str">
        <f t="shared" si="8"/>
        <v/>
      </c>
      <c r="Q164" t="str">
        <f t="shared" si="7"/>
        <v/>
      </c>
    </row>
    <row r="165" spans="1:17" x14ac:dyDescent="0.35">
      <c r="C165" s="55"/>
      <c r="E165" s="55"/>
      <c r="G165" s="55"/>
      <c r="I165" s="55"/>
      <c r="L165">
        <f>IF(AND(D165&lt;&gt;"",E165&lt;&gt;"",P165&lt;&gt;""),--(COUNTIFS($P$2:P165,P165,$E$2:E165,E165)=1),0)</f>
        <v>0</v>
      </c>
      <c r="M165">
        <f>IF(AND(F165&lt;&gt;"",G165&lt;&gt;"",P165&lt;&gt;""),--(COUNTIFS($P$2:P165,P165,$G$2:G165,G165)=1),0)</f>
        <v>0</v>
      </c>
      <c r="N165">
        <f>IF(AND(H165&lt;&gt;"",I165&lt;&gt;"",P165&lt;&gt;""),--(COUNTIFS($P$2:P165,P165,$I$2:I165,I165)=1),0)</f>
        <v>0</v>
      </c>
      <c r="O165">
        <f>IF(AND(J165&lt;&gt;"",P165&lt;&gt;""),--(COUNTIFS($P$2:P165,P165,$J$2:J165,J165)=1),0)</f>
        <v>0</v>
      </c>
      <c r="P165" t="str">
        <f t="shared" si="8"/>
        <v/>
      </c>
      <c r="Q165" t="str">
        <f t="shared" si="7"/>
        <v/>
      </c>
    </row>
    <row r="166" spans="1:17" x14ac:dyDescent="0.35">
      <c r="C166" s="55"/>
      <c r="E166" s="55"/>
      <c r="G166" s="55"/>
      <c r="I166" s="55"/>
      <c r="L166">
        <f>IF(AND(D166&lt;&gt;"",E166&lt;&gt;"",P166&lt;&gt;""),--(COUNTIFS($P$2:P166,P166,$E$2:E166,E166)=1),0)</f>
        <v>0</v>
      </c>
      <c r="M166">
        <f>IF(AND(F166&lt;&gt;"",G166&lt;&gt;"",P166&lt;&gt;""),--(COUNTIFS($P$2:P166,P166,$G$2:G166,G166)=1),0)</f>
        <v>0</v>
      </c>
      <c r="N166">
        <f>IF(AND(H166&lt;&gt;"",I166&lt;&gt;"",P166&lt;&gt;""),--(COUNTIFS($P$2:P166,P166,$I$2:I166,I166)=1),0)</f>
        <v>0</v>
      </c>
      <c r="O166">
        <f>IF(AND(J166&lt;&gt;"",P166&lt;&gt;""),--(COUNTIFS($P$2:P166,P166,$J$2:J166,J166)=1),0)</f>
        <v>0</v>
      </c>
      <c r="P166" t="str">
        <f t="shared" si="8"/>
        <v/>
      </c>
      <c r="Q166" t="str">
        <f t="shared" si="7"/>
        <v/>
      </c>
    </row>
    <row r="167" spans="1:17" x14ac:dyDescent="0.35">
      <c r="C167" s="55"/>
      <c r="E167" s="55"/>
      <c r="G167" s="55"/>
      <c r="I167" s="55"/>
      <c r="L167">
        <f>IF(AND(D167&lt;&gt;"",E167&lt;&gt;"",P167&lt;&gt;""),--(COUNTIFS($P$2:P167,P167,$E$2:E167,E167)=1),0)</f>
        <v>0</v>
      </c>
      <c r="M167">
        <f>IF(AND(F167&lt;&gt;"",G167&lt;&gt;"",P167&lt;&gt;""),--(COUNTIFS($P$2:P167,P167,$G$2:G167,G167)=1),0)</f>
        <v>0</v>
      </c>
      <c r="N167">
        <f>IF(AND(H167&lt;&gt;"",I167&lt;&gt;"",P167&lt;&gt;""),--(COUNTIFS($P$2:P167,P167,$I$2:I167,I167)=1),0)</f>
        <v>0</v>
      </c>
      <c r="O167">
        <f>IF(AND(J167&lt;&gt;"",P167&lt;&gt;""),--(COUNTIFS($P$2:P167,P167,$J$2:J167,J167)=1),0)</f>
        <v>0</v>
      </c>
      <c r="P167" t="str">
        <f t="shared" si="8"/>
        <v/>
      </c>
      <c r="Q167" t="str">
        <f t="shared" si="7"/>
        <v/>
      </c>
    </row>
    <row r="168" spans="1:17" x14ac:dyDescent="0.35">
      <c r="C168" s="55"/>
      <c r="E168" s="55"/>
      <c r="G168" s="55"/>
      <c r="I168" s="55"/>
      <c r="L168">
        <f>IF(AND(D168&lt;&gt;"",E168&lt;&gt;"",P168&lt;&gt;""),--(COUNTIFS($P$2:P168,P168,$E$2:E168,E168)=1),0)</f>
        <v>0</v>
      </c>
      <c r="M168">
        <f>IF(AND(F168&lt;&gt;"",G168&lt;&gt;"",P168&lt;&gt;""),--(COUNTIFS($P$2:P168,P168,$G$2:G168,G168)=1),0)</f>
        <v>0</v>
      </c>
      <c r="N168">
        <f>IF(AND(H168&lt;&gt;"",I168&lt;&gt;"",P168&lt;&gt;""),--(COUNTIFS($P$2:P168,P168,$I$2:I168,I168)=1),0)</f>
        <v>0</v>
      </c>
      <c r="O168">
        <f>IF(AND(J168&lt;&gt;"",P168&lt;&gt;""),--(COUNTIFS($P$2:P168,P168,$J$2:J168,J168)=1),0)</f>
        <v>0</v>
      </c>
      <c r="P168" t="str">
        <f t="shared" si="8"/>
        <v/>
      </c>
      <c r="Q168" t="str">
        <f t="shared" si="7"/>
        <v/>
      </c>
    </row>
    <row r="169" spans="1:17" x14ac:dyDescent="0.35">
      <c r="C169" s="55"/>
      <c r="E169" s="55"/>
      <c r="G169" s="55"/>
      <c r="I169" s="55"/>
      <c r="L169">
        <f>IF(AND(D169&lt;&gt;"",E169&lt;&gt;"",P169&lt;&gt;""),--(COUNTIFS($P$2:P169,P169,$E$2:E169,E169)=1),0)</f>
        <v>0</v>
      </c>
      <c r="M169">
        <f>IF(AND(F169&lt;&gt;"",G169&lt;&gt;"",P169&lt;&gt;""),--(COUNTIFS($P$2:P169,P169,$G$2:G169,G169)=1),0)</f>
        <v>0</v>
      </c>
      <c r="N169">
        <f>IF(AND(H169&lt;&gt;"",I169&lt;&gt;"",P169&lt;&gt;""),--(COUNTIFS($P$2:P169,P169,$I$2:I169,I169)=1),0)</f>
        <v>0</v>
      </c>
      <c r="O169">
        <f>IF(AND(J169&lt;&gt;"",P169&lt;&gt;""),--(COUNTIFS($P$2:P169,P169,$J$2:J169,J169)=1),0)</f>
        <v>0</v>
      </c>
      <c r="P169" t="str">
        <f t="shared" si="8"/>
        <v/>
      </c>
      <c r="Q169" t="str">
        <f t="shared" si="7"/>
        <v/>
      </c>
    </row>
    <row r="170" spans="1:17" x14ac:dyDescent="0.35">
      <c r="L170">
        <f>IF(AND(D170&lt;&gt;"",E170&lt;&gt;"",P170&lt;&gt;""),--(COUNTIFS($P$2:P170,P170,$E$2:E170,E170)=1),0)</f>
        <v>0</v>
      </c>
      <c r="M170">
        <f>IF(AND(F170&lt;&gt;"",G170&lt;&gt;"",P170&lt;&gt;""),--(COUNTIFS($P$2:P170,P170,$G$2:G170,G170)=1),0)</f>
        <v>0</v>
      </c>
      <c r="N170">
        <f>IF(AND(H170&lt;&gt;"",I170&lt;&gt;"",P170&lt;&gt;""),--(COUNTIFS($P$2:P170,P170,$I$2:I170,I170)=1),0)</f>
        <v>0</v>
      </c>
      <c r="O170">
        <f>IF(AND(J170&lt;&gt;"",P170&lt;&gt;""),--(COUNTIFS($P$2:P170,P170,$J$2:J170,J170)=1),0)</f>
        <v>0</v>
      </c>
      <c r="P170" t="str">
        <f t="shared" si="8"/>
        <v/>
      </c>
      <c r="Q170" t="str">
        <f t="shared" si="7"/>
        <v/>
      </c>
    </row>
    <row r="171" spans="1:17" x14ac:dyDescent="0.35">
      <c r="L171">
        <f>IF(AND(D171&lt;&gt;"",E171&lt;&gt;"",P171&lt;&gt;""),--(COUNTIFS($P$2:P171,P171,$E$2:E171,E171)=1),0)</f>
        <v>0</v>
      </c>
      <c r="M171">
        <f>IF(AND(F171&lt;&gt;"",G171&lt;&gt;"",P171&lt;&gt;""),--(COUNTIFS($P$2:P171,P171,$G$2:G171,G171)=1),0)</f>
        <v>0</v>
      </c>
      <c r="N171">
        <f>IF(AND(H171&lt;&gt;"",I171&lt;&gt;"",P171&lt;&gt;""),--(COUNTIFS($P$2:P171,P171,$I$2:I171,I171)=1),0)</f>
        <v>0</v>
      </c>
      <c r="O171">
        <f>IF(AND(J171&lt;&gt;"",P171&lt;&gt;""),--(COUNTIFS($P$2:P171,P171,$J$2:J171,J171)=1),0)</f>
        <v>0</v>
      </c>
      <c r="P171" t="str">
        <f t="shared" si="8"/>
        <v/>
      </c>
      <c r="Q171" t="str">
        <f t="shared" si="7"/>
        <v/>
      </c>
    </row>
    <row r="172" spans="1:17" x14ac:dyDescent="0.35">
      <c r="A172" s="46"/>
      <c r="B172" s="46"/>
      <c r="C172" s="43"/>
      <c r="D172" s="42"/>
      <c r="E172" s="43"/>
      <c r="F172" s="22"/>
      <c r="G172" s="43"/>
      <c r="H172" s="22"/>
      <c r="I172" s="43"/>
      <c r="J172" s="46"/>
      <c r="K172" s="44"/>
      <c r="L172">
        <f>IF(AND(D172&lt;&gt;"",E172&lt;&gt;"",P172&lt;&gt;""),--(COUNTIFS($P$2:P172,P172,$E$2:E172,E172)=1),0)</f>
        <v>0</v>
      </c>
      <c r="M172">
        <f>IF(AND(F172&lt;&gt;"",G172&lt;&gt;"",P172&lt;&gt;""),--(COUNTIFS($P$2:P172,P172,$G$2:G172,G172)=1),0)</f>
        <v>0</v>
      </c>
      <c r="N172">
        <f>IF(AND(H172&lt;&gt;"",I172&lt;&gt;"",P172&lt;&gt;""),--(COUNTIFS($P$2:P172,P172,$I$2:I172,I172)=1),0)</f>
        <v>0</v>
      </c>
      <c r="O172">
        <f>IF(AND(J172&lt;&gt;"",P172&lt;&gt;""),--(COUNTIFS($P$2:P172,P172,$J$2:J172,J172)=1),0)</f>
        <v>0</v>
      </c>
      <c r="P172" t="str">
        <f t="shared" si="8"/>
        <v/>
      </c>
      <c r="Q172" t="str">
        <f t="shared" si="7"/>
        <v/>
      </c>
    </row>
    <row r="173" spans="1:17" x14ac:dyDescent="0.35">
      <c r="A173" s="46"/>
      <c r="B173" s="46"/>
      <c r="C173" s="43"/>
      <c r="D173" s="42"/>
      <c r="E173" s="43"/>
      <c r="F173" s="22"/>
      <c r="G173" s="43"/>
      <c r="H173" s="22"/>
      <c r="I173" s="43"/>
      <c r="J173" s="46"/>
      <c r="K173" s="44"/>
      <c r="L173">
        <f>IF(AND(D173&lt;&gt;"",E173&lt;&gt;"",P173&lt;&gt;""),--(COUNTIFS($P$2:P173,P173,$E$2:E173,E173)=1),0)</f>
        <v>0</v>
      </c>
      <c r="M173">
        <f>IF(AND(F173&lt;&gt;"",G173&lt;&gt;"",P173&lt;&gt;""),--(COUNTIFS($P$2:P173,P173,$G$2:G173,G173)=1),0)</f>
        <v>0</v>
      </c>
      <c r="N173">
        <f>IF(AND(H173&lt;&gt;"",I173&lt;&gt;"",P173&lt;&gt;""),--(COUNTIFS($P$2:P173,P173,$I$2:I173,I173)=1),0)</f>
        <v>0</v>
      </c>
      <c r="O173">
        <f>IF(AND(J173&lt;&gt;"",P173&lt;&gt;""),--(COUNTIFS($P$2:P173,P173,$J$2:J173,J173)=1),0)</f>
        <v>0</v>
      </c>
      <c r="P173" t="str">
        <f t="shared" si="8"/>
        <v/>
      </c>
      <c r="Q173" t="str">
        <f t="shared" si="7"/>
        <v/>
      </c>
    </row>
    <row r="174" spans="1:17" x14ac:dyDescent="0.35">
      <c r="A174" s="46"/>
      <c r="B174" s="46"/>
      <c r="C174" s="43"/>
      <c r="D174" s="42"/>
      <c r="E174" s="43"/>
      <c r="F174" s="22"/>
      <c r="G174" s="43"/>
      <c r="H174" s="22"/>
      <c r="I174" s="43"/>
      <c r="J174" s="46"/>
      <c r="K174" s="44"/>
      <c r="L174">
        <f>IF(AND(D174&lt;&gt;"",E174&lt;&gt;"",P174&lt;&gt;""),--(COUNTIFS($P$2:P174,P174,$E$2:E174,E174)=1),0)</f>
        <v>0</v>
      </c>
      <c r="M174">
        <f>IF(AND(F174&lt;&gt;"",G174&lt;&gt;"",P174&lt;&gt;""),--(COUNTIFS($P$2:P174,P174,$G$2:G174,G174)=1),0)</f>
        <v>0</v>
      </c>
      <c r="N174">
        <f>IF(AND(H174&lt;&gt;"",I174&lt;&gt;"",P174&lt;&gt;""),--(COUNTIFS($P$2:P174,P174,$I$2:I174,I174)=1),0)</f>
        <v>0</v>
      </c>
      <c r="O174">
        <f>IF(AND(J174&lt;&gt;"",P174&lt;&gt;""),--(COUNTIFS($P$2:P174,P174,$J$2:J174,J174)=1),0)</f>
        <v>0</v>
      </c>
      <c r="P174" t="str">
        <f t="shared" si="8"/>
        <v/>
      </c>
      <c r="Q174" t="str">
        <f t="shared" si="7"/>
        <v/>
      </c>
    </row>
    <row r="175" spans="1:17" x14ac:dyDescent="0.35">
      <c r="A175" s="46"/>
      <c r="B175" s="46"/>
      <c r="C175" s="43"/>
      <c r="D175" s="42"/>
      <c r="E175" s="43"/>
      <c r="F175" s="22"/>
      <c r="G175" s="43"/>
      <c r="H175" s="22"/>
      <c r="I175" s="43"/>
      <c r="J175" s="46"/>
      <c r="K175" s="44"/>
      <c r="L175">
        <f>IF(AND(D175&lt;&gt;"",E175&lt;&gt;"",P175&lt;&gt;""),--(COUNTIFS($P$2:P175,P175,$E$2:E175,E175)=1),0)</f>
        <v>0</v>
      </c>
      <c r="M175">
        <f>IF(AND(F175&lt;&gt;"",G175&lt;&gt;"",P175&lt;&gt;""),--(COUNTIFS($P$2:P175,P175,$G$2:G175,G175)=1),0)</f>
        <v>0</v>
      </c>
      <c r="N175">
        <f>IF(AND(H175&lt;&gt;"",I175&lt;&gt;"",P175&lt;&gt;""),--(COUNTIFS($P$2:P175,P175,$I$2:I175,I175)=1),0)</f>
        <v>0</v>
      </c>
      <c r="O175">
        <f>IF(AND(J175&lt;&gt;"",P175&lt;&gt;""),--(COUNTIFS($P$2:P175,P175,$J$2:J175,J175)=1),0)</f>
        <v>0</v>
      </c>
      <c r="P175" t="str">
        <f t="shared" si="8"/>
        <v/>
      </c>
      <c r="Q175" t="str">
        <f t="shared" si="7"/>
        <v/>
      </c>
    </row>
    <row r="176" spans="1:17" x14ac:dyDescent="0.35">
      <c r="A176" s="46"/>
      <c r="B176" s="46"/>
      <c r="C176" s="43"/>
      <c r="D176" s="42"/>
      <c r="E176" s="43"/>
      <c r="F176" s="22"/>
      <c r="G176" s="43"/>
      <c r="H176" s="22"/>
      <c r="I176" s="43"/>
      <c r="J176" s="46"/>
      <c r="K176" s="44"/>
      <c r="L176">
        <f>IF(AND(D176&lt;&gt;"",E176&lt;&gt;"",P176&lt;&gt;""),--(COUNTIFS($P$2:P176,P176,$E$2:E176,E176)=1),0)</f>
        <v>0</v>
      </c>
      <c r="M176">
        <f>IF(AND(F176&lt;&gt;"",G176&lt;&gt;"",P176&lt;&gt;""),--(COUNTIFS($P$2:P176,P176,$G$2:G176,G176)=1),0)</f>
        <v>0</v>
      </c>
      <c r="N176">
        <f>IF(AND(H176&lt;&gt;"",I176&lt;&gt;"",P176&lt;&gt;""),--(COUNTIFS($P$2:P176,P176,$I$2:I176,I176)=1),0)</f>
        <v>0</v>
      </c>
      <c r="O176">
        <f>IF(AND(J176&lt;&gt;"",P176&lt;&gt;""),--(COUNTIFS($P$2:P176,P176,$J$2:J176,J176)=1),0)</f>
        <v>0</v>
      </c>
      <c r="P176" t="str">
        <f t="shared" si="8"/>
        <v/>
      </c>
      <c r="Q176" t="str">
        <f t="shared" si="7"/>
        <v/>
      </c>
    </row>
    <row r="177" spans="1:17" x14ac:dyDescent="0.35">
      <c r="A177" s="46"/>
      <c r="B177" s="46"/>
      <c r="C177" s="43"/>
      <c r="D177" s="42"/>
      <c r="E177" s="43"/>
      <c r="F177" s="22"/>
      <c r="G177" s="43"/>
      <c r="H177" s="22"/>
      <c r="I177" s="43"/>
      <c r="J177" s="46"/>
      <c r="K177" s="44"/>
      <c r="L177">
        <f>IF(AND(D177&lt;&gt;"",E177&lt;&gt;"",P177&lt;&gt;""),--(COUNTIFS($P$2:P177,P177,$E$2:E177,E177)=1),0)</f>
        <v>0</v>
      </c>
      <c r="M177">
        <f>IF(AND(F177&lt;&gt;"",G177&lt;&gt;"",P177&lt;&gt;""),--(COUNTIFS($P$2:P177,P177,$G$2:G177,G177)=1),0)</f>
        <v>0</v>
      </c>
      <c r="N177">
        <f>IF(AND(H177&lt;&gt;"",I177&lt;&gt;"",P177&lt;&gt;""),--(COUNTIFS($P$2:P177,P177,$I$2:I177,I177)=1),0)</f>
        <v>0</v>
      </c>
      <c r="O177">
        <f>IF(AND(J177&lt;&gt;"",P177&lt;&gt;""),--(COUNTIFS($P$2:P177,P177,$J$2:J177,J177)=1),0)</f>
        <v>0</v>
      </c>
      <c r="P177" t="str">
        <f t="shared" si="8"/>
        <v/>
      </c>
      <c r="Q177" t="str">
        <f t="shared" si="7"/>
        <v/>
      </c>
    </row>
    <row r="178" spans="1:17" x14ac:dyDescent="0.35">
      <c r="A178" s="46"/>
      <c r="B178" s="46"/>
      <c r="C178" s="43"/>
      <c r="D178" s="42"/>
      <c r="E178" s="43"/>
      <c r="F178" s="22"/>
      <c r="G178" s="43"/>
      <c r="H178" s="22"/>
      <c r="I178" s="43"/>
      <c r="J178" s="46"/>
      <c r="K178" s="44"/>
      <c r="L178">
        <f>IF(AND(D178&lt;&gt;"",E178&lt;&gt;"",P178&lt;&gt;""),--(COUNTIFS($P$2:P178,P178,$E$2:E178,E178)=1),0)</f>
        <v>0</v>
      </c>
      <c r="M178">
        <f>IF(AND(F178&lt;&gt;"",G178&lt;&gt;"",P178&lt;&gt;""),--(COUNTIFS($P$2:P178,P178,$G$2:G178,G178)=1),0)</f>
        <v>0</v>
      </c>
      <c r="N178">
        <f>IF(AND(H178&lt;&gt;"",I178&lt;&gt;"",P178&lt;&gt;""),--(COUNTIFS($P$2:P178,P178,$I$2:I178,I178)=1),0)</f>
        <v>0</v>
      </c>
      <c r="O178">
        <f>IF(AND(J178&lt;&gt;"",P178&lt;&gt;""),--(COUNTIFS($P$2:P178,P178,$J$2:J178,J178)=1),0)</f>
        <v>0</v>
      </c>
      <c r="P178" t="str">
        <f t="shared" si="8"/>
        <v/>
      </c>
      <c r="Q178" t="str">
        <f t="shared" si="7"/>
        <v/>
      </c>
    </row>
    <row r="179" spans="1:17" x14ac:dyDescent="0.35">
      <c r="A179" s="46"/>
      <c r="B179" s="46"/>
      <c r="C179" s="43"/>
      <c r="D179" s="42"/>
      <c r="E179" s="43"/>
      <c r="F179" s="22"/>
      <c r="G179" s="43"/>
      <c r="H179" s="22"/>
      <c r="I179" s="43"/>
      <c r="J179" s="46"/>
      <c r="K179" s="44"/>
      <c r="L179">
        <f>IF(AND(D179&lt;&gt;"",E179&lt;&gt;"",P179&lt;&gt;""),--(COUNTIFS($P$2:P179,P179,$E$2:E179,E179)=1),0)</f>
        <v>0</v>
      </c>
      <c r="M179">
        <f>IF(AND(F179&lt;&gt;"",G179&lt;&gt;"",P179&lt;&gt;""),--(COUNTIFS($P$2:P179,P179,$G$2:G179,G179)=1),0)</f>
        <v>0</v>
      </c>
      <c r="N179">
        <f>IF(AND(H179&lt;&gt;"",I179&lt;&gt;"",P179&lt;&gt;""),--(COUNTIFS($P$2:P179,P179,$I$2:I179,I179)=1),0)</f>
        <v>0</v>
      </c>
      <c r="O179">
        <f>IF(AND(J179&lt;&gt;"",P179&lt;&gt;""),--(COUNTIFS($P$2:P179,P179,$J$2:J179,J179)=1),0)</f>
        <v>0</v>
      </c>
      <c r="P179" t="str">
        <f t="shared" si="8"/>
        <v/>
      </c>
      <c r="Q179" t="str">
        <f t="shared" si="7"/>
        <v/>
      </c>
    </row>
    <row r="180" spans="1:17" x14ac:dyDescent="0.35">
      <c r="A180" s="46"/>
      <c r="B180" s="46"/>
      <c r="C180" s="43"/>
      <c r="D180" s="42"/>
      <c r="E180" s="43"/>
      <c r="F180" s="22"/>
      <c r="G180" s="43"/>
      <c r="H180" s="22"/>
      <c r="I180" s="43"/>
      <c r="J180" s="46"/>
      <c r="K180" s="44"/>
      <c r="L180">
        <f>IF(AND(D180&lt;&gt;"",E180&lt;&gt;"",P180&lt;&gt;""),--(COUNTIFS($P$2:P180,P180,$E$2:E180,E180)=1),0)</f>
        <v>0</v>
      </c>
      <c r="M180">
        <f>IF(AND(F180&lt;&gt;"",G180&lt;&gt;"",P180&lt;&gt;""),--(COUNTIFS($P$2:P180,P180,$G$2:G180,G180)=1),0)</f>
        <v>0</v>
      </c>
      <c r="N180">
        <f>IF(AND(H180&lt;&gt;"",I180&lt;&gt;"",P180&lt;&gt;""),--(COUNTIFS($P$2:P180,P180,$I$2:I180,I180)=1),0)</f>
        <v>0</v>
      </c>
      <c r="O180">
        <f>IF(AND(J180&lt;&gt;"",P180&lt;&gt;""),--(COUNTIFS($P$2:P180,P180,$J$2:J180,J180)=1),0)</f>
        <v>0</v>
      </c>
      <c r="P180" t="str">
        <f t="shared" si="8"/>
        <v/>
      </c>
      <c r="Q180" t="str">
        <f t="shared" si="7"/>
        <v/>
      </c>
    </row>
    <row r="181" spans="1:17" x14ac:dyDescent="0.35">
      <c r="A181" s="46"/>
      <c r="B181" s="46"/>
      <c r="C181" s="43"/>
      <c r="D181" s="42"/>
      <c r="E181" s="43"/>
      <c r="F181" s="22"/>
      <c r="G181" s="43"/>
      <c r="H181" s="22"/>
      <c r="I181" s="43"/>
      <c r="J181" s="46"/>
      <c r="K181" s="44"/>
      <c r="L181">
        <f>IF(AND(D181&lt;&gt;"",E181&lt;&gt;"",P181&lt;&gt;""),--(COUNTIFS($P$2:P181,P181,$E$2:E181,E181)=1),0)</f>
        <v>0</v>
      </c>
      <c r="M181">
        <f>IF(AND(F181&lt;&gt;"",G181&lt;&gt;"",P181&lt;&gt;""),--(COUNTIFS($P$2:P181,P181,$G$2:G181,G181)=1),0)</f>
        <v>0</v>
      </c>
      <c r="N181">
        <f>IF(AND(H181&lt;&gt;"",I181&lt;&gt;"",P181&lt;&gt;""),--(COUNTIFS($P$2:P181,P181,$I$2:I181,I181)=1),0)</f>
        <v>0</v>
      </c>
      <c r="O181">
        <f>IF(AND(J181&lt;&gt;"",P181&lt;&gt;""),--(COUNTIFS($P$2:P181,P181,$J$2:J181,J181)=1),0)</f>
        <v>0</v>
      </c>
      <c r="P181" t="str">
        <f t="shared" si="8"/>
        <v/>
      </c>
      <c r="Q181" t="str">
        <f t="shared" si="7"/>
        <v/>
      </c>
    </row>
    <row r="182" spans="1:17" x14ac:dyDescent="0.35">
      <c r="A182" s="46"/>
      <c r="B182" s="46"/>
      <c r="C182" s="43"/>
      <c r="D182" s="42"/>
      <c r="E182" s="43"/>
      <c r="F182" s="22"/>
      <c r="G182" s="43"/>
      <c r="H182" s="22"/>
      <c r="I182" s="43"/>
      <c r="J182" s="46"/>
      <c r="K182" s="44"/>
      <c r="L182">
        <f>IF(AND(D182&lt;&gt;"",E182&lt;&gt;"",P182&lt;&gt;""),--(COUNTIFS($P$2:P182,P182,$E$2:E182,E182)=1),0)</f>
        <v>0</v>
      </c>
      <c r="M182">
        <f>IF(AND(F182&lt;&gt;"",G182&lt;&gt;"",P182&lt;&gt;""),--(COUNTIFS($P$2:P182,P182,$G$2:G182,G182)=1),0)</f>
        <v>0</v>
      </c>
      <c r="N182">
        <f>IF(AND(H182&lt;&gt;"",I182&lt;&gt;"",P182&lt;&gt;""),--(COUNTIFS($P$2:P182,P182,$I$2:I182,I182)=1),0)</f>
        <v>0</v>
      </c>
      <c r="O182">
        <f>IF(AND(J182&lt;&gt;"",P182&lt;&gt;""),--(COUNTIFS($P$2:P182,P182,$J$2:J182,J182)=1),0)</f>
        <v>0</v>
      </c>
      <c r="P182" t="str">
        <f t="shared" si="8"/>
        <v/>
      </c>
      <c r="Q182" t="str">
        <f t="shared" si="7"/>
        <v/>
      </c>
    </row>
    <row r="183" spans="1:17" x14ac:dyDescent="0.35">
      <c r="A183" s="46"/>
      <c r="B183" s="46"/>
      <c r="C183" s="43"/>
      <c r="D183" s="42"/>
      <c r="E183" s="43"/>
      <c r="F183" s="22"/>
      <c r="G183" s="43"/>
      <c r="H183" s="22"/>
      <c r="I183" s="43"/>
      <c r="J183" s="46"/>
      <c r="K183" s="44"/>
      <c r="L183">
        <f>IF(AND(D183&lt;&gt;"",E183&lt;&gt;"",P183&lt;&gt;""),--(COUNTIFS($P$2:P183,P183,$E$2:E183,E183)=1),0)</f>
        <v>0</v>
      </c>
      <c r="M183">
        <f>IF(AND(F183&lt;&gt;"",G183&lt;&gt;"",P183&lt;&gt;""),--(COUNTIFS($P$2:P183,P183,$G$2:G183,G183)=1),0)</f>
        <v>0</v>
      </c>
      <c r="N183">
        <f>IF(AND(H183&lt;&gt;"",I183&lt;&gt;"",P183&lt;&gt;""),--(COUNTIFS($P$2:P183,P183,$I$2:I183,I183)=1),0)</f>
        <v>0</v>
      </c>
      <c r="O183">
        <f>IF(AND(J183&lt;&gt;"",P183&lt;&gt;""),--(COUNTIFS($P$2:P183,P183,$J$2:J183,J183)=1),0)</f>
        <v>0</v>
      </c>
      <c r="P183" t="str">
        <f t="shared" si="8"/>
        <v/>
      </c>
      <c r="Q183" t="str">
        <f t="shared" si="7"/>
        <v/>
      </c>
    </row>
    <row r="184" spans="1:17" x14ac:dyDescent="0.35">
      <c r="B184" s="46"/>
      <c r="J184" s="46"/>
      <c r="L184">
        <f>IF(AND(D184&lt;&gt;"",E184&lt;&gt;"",P184&lt;&gt;""),--(COUNTIFS($P$2:P184,P184,$E$2:E184,E184)=1),0)</f>
        <v>0</v>
      </c>
      <c r="M184">
        <f>IF(AND(F184&lt;&gt;"",G184&lt;&gt;"",P184&lt;&gt;""),--(COUNTIFS($P$2:P184,P184,$G$2:G184,G184)=1),0)</f>
        <v>0</v>
      </c>
      <c r="N184">
        <f>IF(AND(H184&lt;&gt;"",I184&lt;&gt;"",P184&lt;&gt;""),--(COUNTIFS($P$2:P184,P184,$I$2:I184,I184)=1),0)</f>
        <v>0</v>
      </c>
      <c r="O184">
        <f>IF(AND(J184&lt;&gt;"",P184&lt;&gt;""),--(COUNTIFS($P$2:P184,P184,$J$2:J184,J184)=1),0)</f>
        <v>0</v>
      </c>
      <c r="P184" t="str">
        <f t="shared" si="8"/>
        <v/>
      </c>
      <c r="Q184" t="str">
        <f t="shared" si="7"/>
        <v/>
      </c>
    </row>
    <row r="213" spans="1:5" x14ac:dyDescent="0.35">
      <c r="A213" s="1"/>
      <c r="E213" s="2"/>
    </row>
    <row r="214" spans="1:5" x14ac:dyDescent="0.35">
      <c r="A214" s="1"/>
      <c r="E214" s="2"/>
    </row>
    <row r="215" spans="1:5" x14ac:dyDescent="0.35">
      <c r="A215" s="1"/>
      <c r="E215" s="2"/>
    </row>
    <row r="216" spans="1:5" x14ac:dyDescent="0.35">
      <c r="A216" s="1"/>
      <c r="E216" s="2"/>
    </row>
    <row r="217" spans="1:5" x14ac:dyDescent="0.35">
      <c r="A217" s="1"/>
      <c r="E217" s="2"/>
    </row>
    <row r="218" spans="1:5" x14ac:dyDescent="0.35">
      <c r="A218" s="1"/>
      <c r="E218" s="2"/>
    </row>
    <row r="219" spans="1:5" x14ac:dyDescent="0.35">
      <c r="A219" s="1"/>
      <c r="E219" s="2"/>
    </row>
    <row r="220" spans="1:5" x14ac:dyDescent="0.35">
      <c r="A220" s="1"/>
      <c r="E220" s="2"/>
    </row>
    <row r="221" spans="1:5" x14ac:dyDescent="0.35">
      <c r="A221" s="1"/>
      <c r="E221" s="2"/>
    </row>
    <row r="222" spans="1:5" x14ac:dyDescent="0.35">
      <c r="A222" s="1"/>
      <c r="E222" s="2"/>
    </row>
    <row r="223" spans="1:5" x14ac:dyDescent="0.35">
      <c r="A223" s="1"/>
      <c r="E223" s="2"/>
    </row>
    <row r="224" spans="1:5" x14ac:dyDescent="0.35">
      <c r="A224" s="1"/>
      <c r="E224" s="2"/>
    </row>
    <row r="225" spans="1:5" x14ac:dyDescent="0.35">
      <c r="A225" s="1"/>
      <c r="E225" s="2"/>
    </row>
    <row r="226" spans="1:5" x14ac:dyDescent="0.35">
      <c r="A226" s="1"/>
      <c r="E226" s="2"/>
    </row>
    <row r="227" spans="1:5" x14ac:dyDescent="0.35">
      <c r="A227" s="1"/>
      <c r="E227" s="2"/>
    </row>
    <row r="228" spans="1:5" x14ac:dyDescent="0.35">
      <c r="A228" s="1"/>
      <c r="E228" s="2"/>
    </row>
    <row r="229" spans="1:5" x14ac:dyDescent="0.35">
      <c r="A229" s="1"/>
      <c r="E229" s="2"/>
    </row>
    <row r="230" spans="1:5" x14ac:dyDescent="0.35">
      <c r="A230" s="1"/>
      <c r="E230" s="2"/>
    </row>
    <row r="231" spans="1:5" x14ac:dyDescent="0.35">
      <c r="A231" s="1"/>
      <c r="E231" s="2"/>
    </row>
    <row r="232" spans="1:5" x14ac:dyDescent="0.35">
      <c r="A232" s="1"/>
      <c r="E232" s="2"/>
    </row>
    <row r="233" spans="1:5" x14ac:dyDescent="0.35">
      <c r="A233" s="1"/>
      <c r="E233" s="2"/>
    </row>
    <row r="234" spans="1:5" x14ac:dyDescent="0.35">
      <c r="A234" s="1"/>
      <c r="E234" s="2"/>
    </row>
    <row r="235" spans="1:5" x14ac:dyDescent="0.35">
      <c r="A235" s="1"/>
      <c r="E235" s="2"/>
    </row>
    <row r="236" spans="1:5" x14ac:dyDescent="0.35">
      <c r="A236" s="1"/>
      <c r="E236" s="2"/>
    </row>
    <row r="237" spans="1:5" x14ac:dyDescent="0.35">
      <c r="A237" s="1"/>
      <c r="E237" s="2"/>
    </row>
    <row r="238" spans="1:5" x14ac:dyDescent="0.35">
      <c r="A238" s="1"/>
      <c r="E238" s="2"/>
    </row>
    <row r="239" spans="1:5" x14ac:dyDescent="0.35">
      <c r="A239" s="1"/>
      <c r="E239" s="2"/>
    </row>
    <row r="240" spans="1:5" x14ac:dyDescent="0.35">
      <c r="A240" s="1"/>
      <c r="E240" s="2"/>
    </row>
    <row r="241" spans="1:5" x14ac:dyDescent="0.35">
      <c r="A241" s="1"/>
      <c r="E241" s="2"/>
    </row>
    <row r="242" spans="1:5" x14ac:dyDescent="0.35">
      <c r="A242" s="1"/>
      <c r="E242" s="2"/>
    </row>
    <row r="243" spans="1:5" x14ac:dyDescent="0.35">
      <c r="A243" s="1"/>
      <c r="E243" s="2"/>
    </row>
    <row r="244" spans="1:5" x14ac:dyDescent="0.35">
      <c r="A244" s="1"/>
      <c r="E244" s="2"/>
    </row>
    <row r="245" spans="1:5" x14ac:dyDescent="0.35">
      <c r="A245" s="1"/>
      <c r="E245" s="2"/>
    </row>
    <row r="246" spans="1:5" x14ac:dyDescent="0.35">
      <c r="A246" s="1"/>
      <c r="E246" s="2"/>
    </row>
    <row r="247" spans="1:5" x14ac:dyDescent="0.35">
      <c r="A247" s="1"/>
      <c r="E247" s="2"/>
    </row>
    <row r="248" spans="1:5" x14ac:dyDescent="0.35">
      <c r="A248" s="1"/>
      <c r="E248" s="2"/>
    </row>
    <row r="249" spans="1:5" x14ac:dyDescent="0.35">
      <c r="A249" s="1"/>
      <c r="E249" s="2"/>
    </row>
    <row r="250" spans="1:5" x14ac:dyDescent="0.35">
      <c r="A250" s="1"/>
      <c r="E250" s="2"/>
    </row>
    <row r="251" spans="1:5" x14ac:dyDescent="0.35">
      <c r="A251" s="1"/>
      <c r="E251" s="2"/>
    </row>
    <row r="252" spans="1:5" x14ac:dyDescent="0.35">
      <c r="A252" s="1"/>
      <c r="E252" s="2"/>
    </row>
    <row r="253" spans="1:5" x14ac:dyDescent="0.35">
      <c r="A253" s="1"/>
      <c r="E253" s="2"/>
    </row>
    <row r="254" spans="1:5" x14ac:dyDescent="0.35">
      <c r="A254" s="1"/>
      <c r="E254" s="2"/>
    </row>
    <row r="255" spans="1:5" x14ac:dyDescent="0.35">
      <c r="A255" s="1"/>
      <c r="E255" s="2"/>
    </row>
    <row r="256" spans="1:5" x14ac:dyDescent="0.35">
      <c r="A256" s="1"/>
      <c r="E256" s="2"/>
    </row>
    <row r="257" spans="1:5" x14ac:dyDescent="0.35">
      <c r="A257" s="1"/>
      <c r="E257" s="2"/>
    </row>
    <row r="258" spans="1:5" x14ac:dyDescent="0.35">
      <c r="A258" s="1"/>
      <c r="E258" s="2"/>
    </row>
    <row r="259" spans="1:5" x14ac:dyDescent="0.35">
      <c r="A259" s="1"/>
      <c r="E259" s="2"/>
    </row>
    <row r="260" spans="1:5" x14ac:dyDescent="0.35">
      <c r="A260" s="1"/>
      <c r="E260" s="2"/>
    </row>
    <row r="261" spans="1:5" x14ac:dyDescent="0.35">
      <c r="A261" s="1"/>
      <c r="E261" s="2"/>
    </row>
    <row r="262" spans="1:5" x14ac:dyDescent="0.35">
      <c r="A262" s="1"/>
      <c r="E262" s="2"/>
    </row>
    <row r="263" spans="1:5" x14ac:dyDescent="0.35">
      <c r="A263" s="1"/>
      <c r="E263" s="2"/>
    </row>
    <row r="264" spans="1:5" x14ac:dyDescent="0.35">
      <c r="A264" s="1"/>
      <c r="E264" s="2"/>
    </row>
    <row r="265" spans="1:5" x14ac:dyDescent="0.35">
      <c r="A265" s="1"/>
      <c r="E265" s="2"/>
    </row>
    <row r="266" spans="1:5" x14ac:dyDescent="0.35">
      <c r="A266" s="1"/>
      <c r="E266" s="2"/>
    </row>
    <row r="267" spans="1:5" x14ac:dyDescent="0.35">
      <c r="A267" s="1"/>
      <c r="E267" s="2"/>
    </row>
    <row r="268" spans="1:5" x14ac:dyDescent="0.35">
      <c r="A268" s="1"/>
      <c r="E268" s="2"/>
    </row>
    <row r="269" spans="1:5" x14ac:dyDescent="0.35">
      <c r="A269" s="1"/>
      <c r="E269" s="2"/>
    </row>
    <row r="270" spans="1:5" x14ac:dyDescent="0.35">
      <c r="A270" s="1"/>
      <c r="E270" s="2"/>
    </row>
    <row r="271" spans="1:5" x14ac:dyDescent="0.35">
      <c r="A271" s="1"/>
      <c r="E271" s="2"/>
    </row>
    <row r="272" spans="1:5" x14ac:dyDescent="0.35">
      <c r="A272" s="1"/>
      <c r="E272" s="2"/>
    </row>
    <row r="273" spans="1:5" x14ac:dyDescent="0.35">
      <c r="A273" s="1"/>
      <c r="E273" s="2"/>
    </row>
    <row r="274" spans="1:5" x14ac:dyDescent="0.35">
      <c r="A274" s="1"/>
      <c r="E274" s="2"/>
    </row>
    <row r="275" spans="1:5" x14ac:dyDescent="0.35">
      <c r="A275" s="1"/>
      <c r="E275" s="2"/>
    </row>
    <row r="276" spans="1:5" x14ac:dyDescent="0.35">
      <c r="A276" s="1"/>
      <c r="E276" s="2"/>
    </row>
    <row r="277" spans="1:5" x14ac:dyDescent="0.35">
      <c r="A277" s="1"/>
      <c r="E277" s="2"/>
    </row>
    <row r="278" spans="1:5" x14ac:dyDescent="0.35">
      <c r="A278" s="1"/>
      <c r="E278" s="2"/>
    </row>
    <row r="279" spans="1:5" x14ac:dyDescent="0.35">
      <c r="A279" s="1"/>
      <c r="E279" s="2"/>
    </row>
    <row r="280" spans="1:5" x14ac:dyDescent="0.35">
      <c r="A280" s="1"/>
      <c r="E280" s="2"/>
    </row>
    <row r="281" spans="1:5" x14ac:dyDescent="0.35">
      <c r="A281" s="1"/>
      <c r="E281" s="2"/>
    </row>
    <row r="282" spans="1:5" x14ac:dyDescent="0.35">
      <c r="A282" s="1"/>
      <c r="E282" s="2"/>
    </row>
    <row r="283" spans="1:5" x14ac:dyDescent="0.35">
      <c r="A283" s="1"/>
      <c r="E283" s="2"/>
    </row>
    <row r="284" spans="1:5" x14ac:dyDescent="0.35">
      <c r="A284" s="1"/>
      <c r="E284" s="2"/>
    </row>
    <row r="285" spans="1:5" x14ac:dyDescent="0.35">
      <c r="A285" s="1"/>
      <c r="E285" s="2"/>
    </row>
    <row r="286" spans="1:5" x14ac:dyDescent="0.35">
      <c r="A286" s="1"/>
      <c r="E286" s="2"/>
    </row>
    <row r="287" spans="1:5" x14ac:dyDescent="0.35">
      <c r="A287" s="1"/>
      <c r="E287" s="2"/>
    </row>
    <row r="288" spans="1:5" x14ac:dyDescent="0.35">
      <c r="A288" s="1"/>
      <c r="E288" s="2"/>
    </row>
    <row r="289" spans="1:5" x14ac:dyDescent="0.35">
      <c r="A289" s="1"/>
      <c r="E289" s="2"/>
    </row>
    <row r="290" spans="1:5" x14ac:dyDescent="0.35">
      <c r="A290" s="1"/>
      <c r="E290" s="2"/>
    </row>
    <row r="291" spans="1:5" x14ac:dyDescent="0.35">
      <c r="A291" s="1"/>
      <c r="E291" s="2"/>
    </row>
    <row r="292" spans="1:5" x14ac:dyDescent="0.35">
      <c r="A292" s="1"/>
      <c r="E292" s="2"/>
    </row>
    <row r="293" spans="1:5" x14ac:dyDescent="0.35">
      <c r="A293" s="1"/>
      <c r="E293" s="2"/>
    </row>
    <row r="294" spans="1:5" x14ac:dyDescent="0.35">
      <c r="A294" s="1"/>
      <c r="E294" s="2"/>
    </row>
    <row r="295" spans="1:5" x14ac:dyDescent="0.35">
      <c r="A295" s="1"/>
      <c r="E295" s="2"/>
    </row>
    <row r="296" spans="1:5" x14ac:dyDescent="0.35">
      <c r="A296" s="1"/>
      <c r="E296" s="2"/>
    </row>
    <row r="297" spans="1:5" x14ac:dyDescent="0.35">
      <c r="A297" s="1"/>
      <c r="E297" s="2"/>
    </row>
    <row r="298" spans="1:5" x14ac:dyDescent="0.35">
      <c r="A298" s="1"/>
      <c r="E298" s="2"/>
    </row>
    <row r="299" spans="1:5" x14ac:dyDescent="0.35">
      <c r="A299" s="1"/>
      <c r="E299" s="2"/>
    </row>
    <row r="300" spans="1:5" x14ac:dyDescent="0.35">
      <c r="A300" s="1"/>
      <c r="E300" s="2"/>
    </row>
    <row r="301" spans="1:5" x14ac:dyDescent="0.35">
      <c r="A301" s="1"/>
      <c r="E301" s="2"/>
    </row>
    <row r="302" spans="1:5" x14ac:dyDescent="0.35">
      <c r="A302" s="1"/>
      <c r="E302" s="2"/>
    </row>
    <row r="303" spans="1:5" x14ac:dyDescent="0.35">
      <c r="A303" s="1"/>
      <c r="E303" s="2"/>
    </row>
    <row r="304" spans="1:5" x14ac:dyDescent="0.35">
      <c r="A304" s="1"/>
      <c r="E304" s="2"/>
    </row>
    <row r="305" spans="1:5" x14ac:dyDescent="0.35">
      <c r="A305" s="1"/>
      <c r="E305" s="2"/>
    </row>
    <row r="306" spans="1:5" x14ac:dyDescent="0.35">
      <c r="A306" s="1"/>
      <c r="E306" s="2"/>
    </row>
    <row r="307" spans="1:5" x14ac:dyDescent="0.35">
      <c r="A307" s="1"/>
      <c r="E307" s="2"/>
    </row>
    <row r="308" spans="1:5" x14ac:dyDescent="0.35">
      <c r="A308" s="1"/>
      <c r="E308" s="2"/>
    </row>
    <row r="309" spans="1:5" x14ac:dyDescent="0.35">
      <c r="A309" s="1"/>
      <c r="E309" s="2"/>
    </row>
    <row r="310" spans="1:5" x14ac:dyDescent="0.35">
      <c r="A310" s="1"/>
      <c r="E310" s="2"/>
    </row>
    <row r="311" spans="1:5" x14ac:dyDescent="0.35">
      <c r="A311" s="1"/>
      <c r="E311" s="2"/>
    </row>
    <row r="312" spans="1:5" x14ac:dyDescent="0.35">
      <c r="A312" s="1"/>
      <c r="E312" s="2"/>
    </row>
    <row r="313" spans="1:5" x14ac:dyDescent="0.35">
      <c r="A313" s="1"/>
      <c r="E313" s="2"/>
    </row>
    <row r="314" spans="1:5" x14ac:dyDescent="0.35">
      <c r="A314" s="1"/>
      <c r="E314" s="2"/>
    </row>
    <row r="315" spans="1:5" x14ac:dyDescent="0.35">
      <c r="A315" s="1"/>
      <c r="E315" s="2"/>
    </row>
    <row r="316" spans="1:5" x14ac:dyDescent="0.35">
      <c r="A316" s="1"/>
      <c r="E316" s="2"/>
    </row>
    <row r="317" spans="1:5" x14ac:dyDescent="0.35">
      <c r="A317" s="1"/>
      <c r="E317" s="2"/>
    </row>
    <row r="318" spans="1:5" x14ac:dyDescent="0.35">
      <c r="A318" s="1"/>
      <c r="E318" s="2"/>
    </row>
    <row r="319" spans="1:5" x14ac:dyDescent="0.35">
      <c r="A319" s="1"/>
      <c r="E319" s="2"/>
    </row>
    <row r="320" spans="1:5" x14ac:dyDescent="0.35">
      <c r="A320" s="1"/>
      <c r="E320" s="2"/>
    </row>
    <row r="321" spans="1:5" x14ac:dyDescent="0.35">
      <c r="A321" s="1"/>
      <c r="E321" s="2"/>
    </row>
    <row r="322" spans="1:5" x14ac:dyDescent="0.35">
      <c r="A322" s="1"/>
      <c r="E322" s="2"/>
    </row>
    <row r="323" spans="1:5" x14ac:dyDescent="0.35">
      <c r="A323" s="1"/>
      <c r="E323" s="2"/>
    </row>
    <row r="324" spans="1:5" x14ac:dyDescent="0.35">
      <c r="A324" s="1"/>
      <c r="E324" s="2"/>
    </row>
    <row r="325" spans="1:5" x14ac:dyDescent="0.35">
      <c r="A325" s="1"/>
      <c r="E325" s="2"/>
    </row>
    <row r="326" spans="1:5" x14ac:dyDescent="0.35">
      <c r="A326" s="1"/>
      <c r="E326" s="2"/>
    </row>
    <row r="327" spans="1:5" x14ac:dyDescent="0.35">
      <c r="A327" s="1"/>
      <c r="E327" s="2"/>
    </row>
    <row r="328" spans="1:5" x14ac:dyDescent="0.35">
      <c r="A328" s="1"/>
      <c r="E328" s="2"/>
    </row>
    <row r="329" spans="1:5" x14ac:dyDescent="0.35">
      <c r="A329" s="1"/>
      <c r="E329" s="2"/>
    </row>
    <row r="330" spans="1:5" x14ac:dyDescent="0.35">
      <c r="A330" s="1"/>
      <c r="E330" s="2"/>
    </row>
    <row r="331" spans="1:5" x14ac:dyDescent="0.35">
      <c r="A331" s="1"/>
      <c r="E331" s="2"/>
    </row>
    <row r="332" spans="1:5" x14ac:dyDescent="0.35">
      <c r="A332" s="1"/>
      <c r="E332" s="2"/>
    </row>
    <row r="333" spans="1:5" x14ac:dyDescent="0.35">
      <c r="A333" s="1"/>
      <c r="E333" s="2"/>
    </row>
    <row r="334" spans="1:5" x14ac:dyDescent="0.35">
      <c r="A334" s="1"/>
      <c r="E334" s="2"/>
    </row>
    <row r="335" spans="1:5" x14ac:dyDescent="0.35">
      <c r="A335" s="1"/>
      <c r="E335" s="2"/>
    </row>
    <row r="336" spans="1:5" x14ac:dyDescent="0.35">
      <c r="A336" s="1"/>
      <c r="E336" s="2"/>
    </row>
    <row r="337" spans="1:5" x14ac:dyDescent="0.35">
      <c r="A337" s="1"/>
      <c r="E337" s="2"/>
    </row>
    <row r="338" spans="1:5" x14ac:dyDescent="0.35">
      <c r="A338" s="1"/>
      <c r="E338" s="2"/>
    </row>
    <row r="339" spans="1:5" x14ac:dyDescent="0.35">
      <c r="A339" s="1"/>
      <c r="E339" s="2"/>
    </row>
    <row r="340" spans="1:5" x14ac:dyDescent="0.35">
      <c r="A340" s="1"/>
      <c r="E340" s="2"/>
    </row>
    <row r="341" spans="1:5" x14ac:dyDescent="0.35">
      <c r="A341" s="1"/>
      <c r="E341" s="2"/>
    </row>
    <row r="342" spans="1:5" x14ac:dyDescent="0.35">
      <c r="A342" s="1"/>
      <c r="E342" s="2"/>
    </row>
    <row r="343" spans="1:5" x14ac:dyDescent="0.35">
      <c r="A343" s="1"/>
      <c r="E343" s="2"/>
    </row>
    <row r="344" spans="1:5" x14ac:dyDescent="0.35">
      <c r="A344" s="1"/>
      <c r="E344" s="2"/>
    </row>
    <row r="345" spans="1:5" x14ac:dyDescent="0.35">
      <c r="A345" s="1"/>
      <c r="E345" s="2"/>
    </row>
    <row r="346" spans="1:5" x14ac:dyDescent="0.35">
      <c r="A346" s="1"/>
      <c r="E346" s="2"/>
    </row>
    <row r="347" spans="1:5" x14ac:dyDescent="0.35">
      <c r="A347" s="1"/>
      <c r="E347" s="2"/>
    </row>
    <row r="348" spans="1:5" x14ac:dyDescent="0.35">
      <c r="A348" s="1"/>
      <c r="E348" s="2"/>
    </row>
    <row r="349" spans="1:5" x14ac:dyDescent="0.35">
      <c r="A349" s="1"/>
      <c r="E349" s="2"/>
    </row>
    <row r="350" spans="1:5" x14ac:dyDescent="0.35">
      <c r="A350" s="1"/>
      <c r="E350" s="2"/>
    </row>
    <row r="351" spans="1:5" x14ac:dyDescent="0.35">
      <c r="A351" s="1"/>
      <c r="E351" s="2"/>
    </row>
    <row r="352" spans="1:5" x14ac:dyDescent="0.35">
      <c r="A352" s="1"/>
      <c r="E352" s="2"/>
    </row>
    <row r="353" spans="1:5" x14ac:dyDescent="0.35">
      <c r="A353" s="1"/>
      <c r="E353" s="2"/>
    </row>
    <row r="354" spans="1:5" x14ac:dyDescent="0.35">
      <c r="A354" s="1"/>
      <c r="E354" s="2"/>
    </row>
    <row r="355" spans="1:5" x14ac:dyDescent="0.35">
      <c r="A355" s="1"/>
      <c r="E355" s="2"/>
    </row>
    <row r="356" spans="1:5" x14ac:dyDescent="0.35">
      <c r="A356" s="1"/>
      <c r="E356" s="2"/>
    </row>
    <row r="357" spans="1:5" x14ac:dyDescent="0.35">
      <c r="A357" s="1"/>
      <c r="E357" s="2"/>
    </row>
    <row r="358" spans="1:5" x14ac:dyDescent="0.35">
      <c r="A358" s="1"/>
      <c r="E358" s="2"/>
    </row>
    <row r="359" spans="1:5" x14ac:dyDescent="0.35">
      <c r="A359" s="1"/>
      <c r="E359" s="2"/>
    </row>
    <row r="360" spans="1:5" x14ac:dyDescent="0.35">
      <c r="A360" s="1"/>
      <c r="E360" s="2"/>
    </row>
    <row r="361" spans="1:5" x14ac:dyDescent="0.35">
      <c r="A361" s="1"/>
      <c r="E361" s="2"/>
    </row>
    <row r="362" spans="1:5" x14ac:dyDescent="0.35">
      <c r="A362" s="1"/>
      <c r="E362" s="2"/>
    </row>
    <row r="363" spans="1:5" x14ac:dyDescent="0.35">
      <c r="A363" s="1"/>
      <c r="E363" s="2"/>
    </row>
    <row r="364" spans="1:5" x14ac:dyDescent="0.35">
      <c r="A364" s="1"/>
      <c r="E364" s="2"/>
    </row>
    <row r="365" spans="1:5" x14ac:dyDescent="0.35">
      <c r="A365" s="1"/>
      <c r="E365" s="2"/>
    </row>
    <row r="366" spans="1:5" x14ac:dyDescent="0.35">
      <c r="A366" s="1"/>
      <c r="E366" s="2"/>
    </row>
    <row r="367" spans="1:5" x14ac:dyDescent="0.35">
      <c r="A367" s="1"/>
      <c r="E367" s="2"/>
    </row>
    <row r="368" spans="1:5" x14ac:dyDescent="0.35">
      <c r="A368" s="1"/>
      <c r="E368" s="2"/>
    </row>
    <row r="369" spans="1:5" x14ac:dyDescent="0.35">
      <c r="A369" s="1"/>
      <c r="E369" s="2"/>
    </row>
    <row r="370" spans="1:5" x14ac:dyDescent="0.35">
      <c r="A370" s="1"/>
      <c r="E370" s="2"/>
    </row>
    <row r="371" spans="1:5" x14ac:dyDescent="0.35">
      <c r="A371" s="1"/>
      <c r="E371" s="2"/>
    </row>
    <row r="372" spans="1:5" x14ac:dyDescent="0.35">
      <c r="A372" s="1"/>
      <c r="E372" s="2"/>
    </row>
    <row r="373" spans="1:5" x14ac:dyDescent="0.35">
      <c r="A373" s="1"/>
      <c r="E373" s="2"/>
    </row>
    <row r="374" spans="1:5" x14ac:dyDescent="0.35">
      <c r="A374" s="1"/>
      <c r="E374" s="2"/>
    </row>
    <row r="375" spans="1:5" x14ac:dyDescent="0.35">
      <c r="A375" s="1"/>
      <c r="E375" s="2"/>
    </row>
    <row r="376" spans="1:5" x14ac:dyDescent="0.35">
      <c r="A376" s="1"/>
      <c r="E376" s="2"/>
    </row>
    <row r="377" spans="1:5" x14ac:dyDescent="0.35">
      <c r="A377" s="1"/>
      <c r="E377" s="2"/>
    </row>
    <row r="378" spans="1:5" x14ac:dyDescent="0.35">
      <c r="A378" s="1"/>
      <c r="E378" s="2"/>
    </row>
    <row r="379" spans="1:5" x14ac:dyDescent="0.35">
      <c r="A379" s="1"/>
      <c r="E379" s="2"/>
    </row>
    <row r="380" spans="1:5" x14ac:dyDescent="0.35">
      <c r="A380" s="1"/>
      <c r="E380" s="2"/>
    </row>
    <row r="381" spans="1:5" x14ac:dyDescent="0.35">
      <c r="A381" s="1"/>
      <c r="E381" s="2"/>
    </row>
    <row r="382" spans="1:5" x14ac:dyDescent="0.35">
      <c r="A382" s="1"/>
      <c r="E382" s="2"/>
    </row>
    <row r="383" spans="1:5" x14ac:dyDescent="0.35">
      <c r="A383" s="1"/>
      <c r="E383" s="2"/>
    </row>
    <row r="384" spans="1:5" x14ac:dyDescent="0.35">
      <c r="A384" s="1"/>
      <c r="E384" s="2"/>
    </row>
    <row r="385" spans="1:5" x14ac:dyDescent="0.35">
      <c r="A385" s="1"/>
      <c r="E385" s="2"/>
    </row>
    <row r="386" spans="1:5" x14ac:dyDescent="0.35">
      <c r="A386" s="1"/>
      <c r="E386" s="2"/>
    </row>
    <row r="387" spans="1:5" x14ac:dyDescent="0.35">
      <c r="A387" s="1"/>
      <c r="E387" s="2"/>
    </row>
    <row r="388" spans="1:5" x14ac:dyDescent="0.35">
      <c r="A388" s="1"/>
      <c r="E388" s="2"/>
    </row>
    <row r="389" spans="1:5" x14ac:dyDescent="0.35">
      <c r="A389" s="1"/>
      <c r="E389" s="2"/>
    </row>
    <row r="390" spans="1:5" x14ac:dyDescent="0.35">
      <c r="A390" s="1"/>
      <c r="E390" s="2"/>
    </row>
    <row r="391" spans="1:5" x14ac:dyDescent="0.35">
      <c r="A391" s="1"/>
      <c r="E391" s="2"/>
    </row>
    <row r="392" spans="1:5" x14ac:dyDescent="0.35">
      <c r="A392" s="1"/>
      <c r="E392" s="2"/>
    </row>
    <row r="393" spans="1:5" x14ac:dyDescent="0.35">
      <c r="A393" s="1"/>
      <c r="E393" s="2"/>
    </row>
    <row r="394" spans="1:5" x14ac:dyDescent="0.35">
      <c r="A394" s="1"/>
      <c r="E394" s="2"/>
    </row>
    <row r="395" spans="1:5" x14ac:dyDescent="0.35">
      <c r="A395" s="1"/>
      <c r="E395" s="2"/>
    </row>
    <row r="396" spans="1:5" x14ac:dyDescent="0.35">
      <c r="A396" s="1"/>
      <c r="E396" s="2"/>
    </row>
    <row r="397" spans="1:5" x14ac:dyDescent="0.35">
      <c r="A397" s="1"/>
      <c r="E397" s="2"/>
    </row>
    <row r="398" spans="1:5" x14ac:dyDescent="0.35">
      <c r="A398" s="1"/>
      <c r="E398" s="2"/>
    </row>
    <row r="399" spans="1:5" x14ac:dyDescent="0.35">
      <c r="A399" s="1"/>
      <c r="E399" s="2"/>
    </row>
    <row r="400" spans="1:5" x14ac:dyDescent="0.35">
      <c r="A400" s="1"/>
      <c r="E400" s="2"/>
    </row>
    <row r="401" spans="1:5" x14ac:dyDescent="0.35">
      <c r="A401" s="1"/>
      <c r="E401" s="2"/>
    </row>
    <row r="402" spans="1:5" x14ac:dyDescent="0.35">
      <c r="A402" s="1"/>
      <c r="E402" s="2"/>
    </row>
    <row r="403" spans="1:5" x14ac:dyDescent="0.35">
      <c r="A403" s="1"/>
      <c r="E403" s="2"/>
    </row>
    <row r="404" spans="1:5" x14ac:dyDescent="0.35">
      <c r="A404" s="1"/>
      <c r="E404" s="2"/>
    </row>
    <row r="405" spans="1:5" x14ac:dyDescent="0.35">
      <c r="A405" s="1"/>
      <c r="E405" s="2"/>
    </row>
    <row r="406" spans="1:5" x14ac:dyDescent="0.35">
      <c r="A406" s="1"/>
      <c r="E406" s="2"/>
    </row>
    <row r="407" spans="1:5" x14ac:dyDescent="0.35">
      <c r="A407" s="1"/>
      <c r="E407" s="2"/>
    </row>
    <row r="408" spans="1:5" x14ac:dyDescent="0.35">
      <c r="A408" s="1"/>
      <c r="E408" s="2"/>
    </row>
    <row r="409" spans="1:5" x14ac:dyDescent="0.35">
      <c r="A409" s="1"/>
      <c r="E409" s="2"/>
    </row>
    <row r="410" spans="1:5" x14ac:dyDescent="0.35">
      <c r="A410" s="1"/>
      <c r="E410" s="2"/>
    </row>
    <row r="411" spans="1:5" x14ac:dyDescent="0.35">
      <c r="A411" s="1"/>
      <c r="E411" s="2"/>
    </row>
    <row r="412" spans="1:5" x14ac:dyDescent="0.35">
      <c r="A412" s="1"/>
      <c r="E412" s="2"/>
    </row>
    <row r="413" spans="1:5" x14ac:dyDescent="0.35">
      <c r="A413" s="1"/>
      <c r="E413" s="2"/>
    </row>
    <row r="414" spans="1:5" x14ac:dyDescent="0.35">
      <c r="A414" s="1"/>
      <c r="E414" s="2"/>
    </row>
    <row r="415" spans="1:5" x14ac:dyDescent="0.35">
      <c r="A415" s="1"/>
      <c r="E415" s="2"/>
    </row>
    <row r="416" spans="1:5" x14ac:dyDescent="0.35">
      <c r="A416" s="1"/>
      <c r="E416" s="2"/>
    </row>
    <row r="417" spans="1:5" x14ac:dyDescent="0.35">
      <c r="A417" s="1"/>
      <c r="E417" s="2"/>
    </row>
    <row r="418" spans="1:5" x14ac:dyDescent="0.35">
      <c r="A418" s="1"/>
      <c r="E418" s="2"/>
    </row>
    <row r="419" spans="1:5" x14ac:dyDescent="0.35">
      <c r="A419" s="1"/>
      <c r="E419" s="2"/>
    </row>
    <row r="420" spans="1:5" x14ac:dyDescent="0.35">
      <c r="A420" s="1"/>
      <c r="E420" s="2"/>
    </row>
    <row r="421" spans="1:5" x14ac:dyDescent="0.35">
      <c r="A421" s="1"/>
      <c r="E421" s="2"/>
    </row>
    <row r="422" spans="1:5" x14ac:dyDescent="0.35">
      <c r="A422" s="1"/>
      <c r="E422" s="2"/>
    </row>
    <row r="423" spans="1:5" x14ac:dyDescent="0.35">
      <c r="A423" s="1"/>
      <c r="E423" s="2"/>
    </row>
    <row r="424" spans="1:5" x14ac:dyDescent="0.35">
      <c r="A424" s="1"/>
      <c r="E424" s="2"/>
    </row>
    <row r="425" spans="1:5" x14ac:dyDescent="0.35">
      <c r="A425" s="1"/>
      <c r="E425" s="2"/>
    </row>
    <row r="426" spans="1:5" x14ac:dyDescent="0.35">
      <c r="A426" s="1"/>
      <c r="E426" s="2"/>
    </row>
    <row r="427" spans="1:5" x14ac:dyDescent="0.35">
      <c r="A427" s="1"/>
      <c r="E427" s="2"/>
    </row>
    <row r="428" spans="1:5" x14ac:dyDescent="0.35">
      <c r="A428" s="1"/>
      <c r="E428" s="2"/>
    </row>
    <row r="429" spans="1:5" x14ac:dyDescent="0.35">
      <c r="A429" s="1"/>
      <c r="E429" s="2"/>
    </row>
    <row r="430" spans="1:5" x14ac:dyDescent="0.35">
      <c r="A430" s="1"/>
      <c r="E430" s="2"/>
    </row>
    <row r="431" spans="1:5" x14ac:dyDescent="0.35">
      <c r="A431" s="1"/>
      <c r="E431" s="2"/>
    </row>
    <row r="432" spans="1:5" x14ac:dyDescent="0.35">
      <c r="A432" s="1"/>
      <c r="E432" s="2"/>
    </row>
    <row r="433" spans="1:5" x14ac:dyDescent="0.35">
      <c r="A433" s="1"/>
      <c r="E433" s="2"/>
    </row>
    <row r="434" spans="1:5" x14ac:dyDescent="0.35">
      <c r="A434" s="1"/>
      <c r="E434" s="2"/>
    </row>
    <row r="435" spans="1:5" x14ac:dyDescent="0.35">
      <c r="A435" s="1"/>
      <c r="E435" s="2"/>
    </row>
    <row r="436" spans="1:5" x14ac:dyDescent="0.35">
      <c r="A436" s="1"/>
      <c r="E436" s="2"/>
    </row>
    <row r="437" spans="1:5" x14ac:dyDescent="0.35">
      <c r="A437" s="1"/>
      <c r="E437" s="2"/>
    </row>
    <row r="438" spans="1:5" x14ac:dyDescent="0.35">
      <c r="A438" s="1"/>
      <c r="E438" s="2"/>
    </row>
    <row r="439" spans="1:5" x14ac:dyDescent="0.35">
      <c r="A439" s="1"/>
      <c r="E439" s="2"/>
    </row>
    <row r="440" spans="1:5" x14ac:dyDescent="0.35">
      <c r="A440" s="1"/>
      <c r="E440" s="2"/>
    </row>
    <row r="441" spans="1:5" x14ac:dyDescent="0.35">
      <c r="A441" s="1"/>
      <c r="E441" s="2"/>
    </row>
    <row r="442" spans="1:5" x14ac:dyDescent="0.35">
      <c r="A442" s="1"/>
      <c r="E442" s="2"/>
    </row>
    <row r="443" spans="1:5" x14ac:dyDescent="0.35">
      <c r="A443" s="1"/>
      <c r="E443" s="2"/>
    </row>
    <row r="444" spans="1:5" x14ac:dyDescent="0.35">
      <c r="A444" s="1"/>
      <c r="E444" s="2"/>
    </row>
    <row r="445" spans="1:5" x14ac:dyDescent="0.35">
      <c r="A445" s="1"/>
      <c r="E445" s="2"/>
    </row>
    <row r="446" spans="1:5" x14ac:dyDescent="0.35">
      <c r="A446" s="1"/>
      <c r="E446" s="2"/>
    </row>
    <row r="447" spans="1:5" x14ac:dyDescent="0.35">
      <c r="A447" s="1"/>
      <c r="E447" s="2"/>
    </row>
    <row r="448" spans="1:5" x14ac:dyDescent="0.35">
      <c r="A448" s="1"/>
      <c r="E448" s="2"/>
    </row>
    <row r="449" spans="1:5" x14ac:dyDescent="0.35">
      <c r="A449" s="1"/>
      <c r="E449" s="2"/>
    </row>
    <row r="450" spans="1:5" x14ac:dyDescent="0.35">
      <c r="A450" s="1"/>
      <c r="E450" s="2"/>
    </row>
    <row r="451" spans="1:5" x14ac:dyDescent="0.35">
      <c r="A451" s="1"/>
      <c r="E451" s="2"/>
    </row>
    <row r="452" spans="1:5" x14ac:dyDescent="0.35">
      <c r="A452" s="1"/>
      <c r="E452" s="2"/>
    </row>
    <row r="453" spans="1:5" x14ac:dyDescent="0.35">
      <c r="A453" s="1"/>
      <c r="E453" s="2"/>
    </row>
    <row r="454" spans="1:5" x14ac:dyDescent="0.35">
      <c r="A454" s="1"/>
      <c r="E454" s="2"/>
    </row>
    <row r="455" spans="1:5" x14ac:dyDescent="0.35">
      <c r="A455" s="1"/>
      <c r="E455" s="2"/>
    </row>
    <row r="456" spans="1:5" x14ac:dyDescent="0.35">
      <c r="A456" s="1"/>
      <c r="E456" s="2"/>
    </row>
    <row r="457" spans="1:5" x14ac:dyDescent="0.35">
      <c r="A457" s="1"/>
      <c r="E457" s="2"/>
    </row>
    <row r="458" spans="1:5" x14ac:dyDescent="0.35">
      <c r="A458" s="1"/>
      <c r="E458" s="2"/>
    </row>
    <row r="459" spans="1:5" x14ac:dyDescent="0.35">
      <c r="A459" s="1"/>
      <c r="E459" s="2"/>
    </row>
    <row r="460" spans="1:5" x14ac:dyDescent="0.35">
      <c r="A460" s="1"/>
      <c r="E460" s="2"/>
    </row>
    <row r="461" spans="1:5" x14ac:dyDescent="0.35">
      <c r="A461" s="1"/>
      <c r="E461" s="2"/>
    </row>
    <row r="462" spans="1:5" x14ac:dyDescent="0.35">
      <c r="A462" s="1"/>
      <c r="E462" s="2"/>
    </row>
    <row r="463" spans="1:5" x14ac:dyDescent="0.35">
      <c r="A463" s="1"/>
      <c r="E463" s="2"/>
    </row>
    <row r="464" spans="1:5" x14ac:dyDescent="0.35">
      <c r="A464" s="1"/>
      <c r="E464" s="2"/>
    </row>
    <row r="465" spans="1:5" x14ac:dyDescent="0.35">
      <c r="A465" s="1"/>
      <c r="E465" s="2"/>
    </row>
    <row r="466" spans="1:5" x14ac:dyDescent="0.35">
      <c r="A466" s="1"/>
      <c r="E466" s="2"/>
    </row>
    <row r="467" spans="1:5" x14ac:dyDescent="0.35">
      <c r="A467" s="1"/>
      <c r="E467" s="2"/>
    </row>
    <row r="468" spans="1:5" x14ac:dyDescent="0.35">
      <c r="A468" s="1"/>
      <c r="E468" s="2"/>
    </row>
    <row r="469" spans="1:5" x14ac:dyDescent="0.35">
      <c r="A469" s="1"/>
      <c r="E469" s="2"/>
    </row>
    <row r="470" spans="1:5" x14ac:dyDescent="0.35">
      <c r="A470" s="1"/>
      <c r="E470" s="2"/>
    </row>
    <row r="471" spans="1:5" x14ac:dyDescent="0.35">
      <c r="A471" s="1"/>
      <c r="E471" s="2"/>
    </row>
    <row r="472" spans="1:5" x14ac:dyDescent="0.35">
      <c r="A472" s="1"/>
      <c r="E472" s="2"/>
    </row>
    <row r="473" spans="1:5" x14ac:dyDescent="0.35">
      <c r="A473" s="1"/>
      <c r="E473" s="2"/>
    </row>
    <row r="474" spans="1:5" x14ac:dyDescent="0.35">
      <c r="A474" s="1"/>
      <c r="E474" s="2"/>
    </row>
    <row r="475" spans="1:5" x14ac:dyDescent="0.35">
      <c r="A475" s="1"/>
      <c r="E475" s="2"/>
    </row>
    <row r="476" spans="1:5" x14ac:dyDescent="0.35">
      <c r="A476" s="1"/>
      <c r="E476" s="2"/>
    </row>
    <row r="477" spans="1:5" x14ac:dyDescent="0.35">
      <c r="A477" s="1"/>
      <c r="E477" s="2"/>
    </row>
    <row r="478" spans="1:5" x14ac:dyDescent="0.35">
      <c r="A478" s="1"/>
      <c r="E478" s="2"/>
    </row>
    <row r="479" spans="1:5" x14ac:dyDescent="0.35">
      <c r="A479" s="1"/>
      <c r="E479" s="2"/>
    </row>
    <row r="480" spans="1:5" x14ac:dyDescent="0.35">
      <c r="A480" s="1"/>
      <c r="E480" s="2"/>
    </row>
    <row r="481" spans="1:5" x14ac:dyDescent="0.35">
      <c r="A481" s="1"/>
      <c r="E481" s="2"/>
    </row>
    <row r="482" spans="1:5" x14ac:dyDescent="0.35">
      <c r="A482" s="1"/>
      <c r="E482" s="2"/>
    </row>
    <row r="483" spans="1:5" x14ac:dyDescent="0.35">
      <c r="A483" s="1"/>
      <c r="E483" s="2"/>
    </row>
    <row r="484" spans="1:5" x14ac:dyDescent="0.35">
      <c r="A484" s="1"/>
      <c r="E484" s="2"/>
    </row>
    <row r="485" spans="1:5" x14ac:dyDescent="0.35">
      <c r="A485" s="1"/>
      <c r="E485" s="2"/>
    </row>
    <row r="486" spans="1:5" x14ac:dyDescent="0.35">
      <c r="A486" s="1"/>
      <c r="E486" s="2"/>
    </row>
    <row r="487" spans="1:5" x14ac:dyDescent="0.35">
      <c r="A487" s="1"/>
      <c r="E487" s="2"/>
    </row>
    <row r="488" spans="1:5" x14ac:dyDescent="0.35">
      <c r="A488" s="1"/>
      <c r="E488" s="2"/>
    </row>
    <row r="489" spans="1:5" x14ac:dyDescent="0.35">
      <c r="A489" s="1"/>
      <c r="E489" s="2"/>
    </row>
    <row r="490" spans="1:5" x14ac:dyDescent="0.35">
      <c r="A490" s="1"/>
      <c r="E490" s="2"/>
    </row>
    <row r="491" spans="1:5" x14ac:dyDescent="0.35">
      <c r="A491" s="1"/>
      <c r="E491" s="2"/>
    </row>
    <row r="492" spans="1:5" x14ac:dyDescent="0.35">
      <c r="A492" s="1"/>
      <c r="E492" s="2"/>
    </row>
    <row r="493" spans="1:5" x14ac:dyDescent="0.35">
      <c r="A493" s="1"/>
      <c r="E493" s="2"/>
    </row>
    <row r="494" spans="1:5" x14ac:dyDescent="0.35">
      <c r="A494" s="1"/>
      <c r="E494" s="2"/>
    </row>
    <row r="495" spans="1:5" x14ac:dyDescent="0.35">
      <c r="A495" s="1"/>
      <c r="E495" s="2"/>
    </row>
    <row r="496" spans="1:5" x14ac:dyDescent="0.35">
      <c r="A496" s="1"/>
      <c r="E496" s="2"/>
    </row>
    <row r="497" spans="1:5" x14ac:dyDescent="0.35">
      <c r="A497" s="1"/>
      <c r="E497" s="2"/>
    </row>
    <row r="498" spans="1:5" x14ac:dyDescent="0.35">
      <c r="A498" s="1"/>
      <c r="E498" s="2"/>
    </row>
    <row r="499" spans="1:5" x14ac:dyDescent="0.35">
      <c r="A499" s="1"/>
      <c r="E499" s="2"/>
    </row>
    <row r="500" spans="1:5" x14ac:dyDescent="0.35">
      <c r="A500" s="1"/>
      <c r="E500" s="2"/>
    </row>
    <row r="501" spans="1:5" x14ac:dyDescent="0.35">
      <c r="A501" s="1"/>
      <c r="E501" s="2"/>
    </row>
    <row r="502" spans="1:5" x14ac:dyDescent="0.35">
      <c r="A502" s="1"/>
      <c r="E502" s="2"/>
    </row>
    <row r="503" spans="1:5" x14ac:dyDescent="0.35">
      <c r="A503" s="1"/>
      <c r="E503" s="2"/>
    </row>
    <row r="504" spans="1:5" x14ac:dyDescent="0.35">
      <c r="A504" s="1"/>
      <c r="E504" s="2"/>
    </row>
    <row r="505" spans="1:5" x14ac:dyDescent="0.35">
      <c r="A505" s="1"/>
      <c r="E505" s="2"/>
    </row>
    <row r="506" spans="1:5" x14ac:dyDescent="0.35">
      <c r="A506" s="1"/>
      <c r="E506" s="2"/>
    </row>
    <row r="507" spans="1:5" x14ac:dyDescent="0.35">
      <c r="A507" s="1"/>
      <c r="E507" s="2"/>
    </row>
    <row r="508" spans="1:5" x14ac:dyDescent="0.35">
      <c r="A508" s="1"/>
      <c r="E508" s="2"/>
    </row>
    <row r="509" spans="1:5" x14ac:dyDescent="0.35">
      <c r="A509" s="1"/>
      <c r="E509" s="2"/>
    </row>
    <row r="510" spans="1:5" x14ac:dyDescent="0.35">
      <c r="A510" s="1"/>
      <c r="E510" s="2"/>
    </row>
    <row r="511" spans="1:5" x14ac:dyDescent="0.35">
      <c r="A511" s="1"/>
      <c r="E511" s="2"/>
    </row>
    <row r="512" spans="1:5" x14ac:dyDescent="0.35">
      <c r="A512" s="1"/>
      <c r="E512" s="2"/>
    </row>
    <row r="513" spans="1:5" x14ac:dyDescent="0.35">
      <c r="A513" s="1"/>
      <c r="E513" s="2"/>
    </row>
    <row r="514" spans="1:5" x14ac:dyDescent="0.35">
      <c r="A514" s="1"/>
      <c r="E514" s="2"/>
    </row>
    <row r="515" spans="1:5" x14ac:dyDescent="0.35">
      <c r="A515" s="1"/>
      <c r="E515" s="2"/>
    </row>
    <row r="516" spans="1:5" x14ac:dyDescent="0.35">
      <c r="A516" s="1"/>
      <c r="E516" s="2"/>
    </row>
    <row r="517" spans="1:5" x14ac:dyDescent="0.35">
      <c r="A517" s="1"/>
      <c r="E517" s="2"/>
    </row>
    <row r="518" spans="1:5" x14ac:dyDescent="0.35">
      <c r="A518" s="1"/>
      <c r="E518" s="2"/>
    </row>
    <row r="519" spans="1:5" x14ac:dyDescent="0.35">
      <c r="A519" s="1"/>
      <c r="E519" s="2"/>
    </row>
    <row r="520" spans="1:5" x14ac:dyDescent="0.35">
      <c r="A520" s="1"/>
      <c r="E520" s="2"/>
    </row>
    <row r="521" spans="1:5" x14ac:dyDescent="0.35">
      <c r="A521" s="1"/>
      <c r="E521" s="2"/>
    </row>
    <row r="522" spans="1:5" x14ac:dyDescent="0.35">
      <c r="A522" s="1"/>
      <c r="E522" s="2"/>
    </row>
    <row r="523" spans="1:5" x14ac:dyDescent="0.35">
      <c r="A523" s="1"/>
      <c r="E523" s="2"/>
    </row>
    <row r="524" spans="1:5" x14ac:dyDescent="0.35">
      <c r="A524" s="1"/>
      <c r="E524" s="2"/>
    </row>
    <row r="525" spans="1:5" x14ac:dyDescent="0.35">
      <c r="A525" s="1"/>
      <c r="E525" s="2"/>
    </row>
    <row r="526" spans="1:5" x14ac:dyDescent="0.35">
      <c r="A526" s="1"/>
      <c r="E526" s="2"/>
    </row>
    <row r="527" spans="1:5" x14ac:dyDescent="0.35">
      <c r="A527" s="1"/>
      <c r="E527" s="2"/>
    </row>
    <row r="528" spans="1:5" x14ac:dyDescent="0.35">
      <c r="A528" s="1"/>
      <c r="E528" s="2"/>
    </row>
    <row r="529" spans="1:5" x14ac:dyDescent="0.35">
      <c r="A529" s="1"/>
      <c r="E529" s="2"/>
    </row>
    <row r="530" spans="1:5" x14ac:dyDescent="0.35">
      <c r="A530" s="1"/>
      <c r="E530" s="2"/>
    </row>
    <row r="531" spans="1:5" x14ac:dyDescent="0.35">
      <c r="A531" s="1"/>
      <c r="E531" s="2"/>
    </row>
    <row r="532" spans="1:5" x14ac:dyDescent="0.35">
      <c r="A532" s="1"/>
      <c r="E532" s="2"/>
    </row>
    <row r="533" spans="1:5" x14ac:dyDescent="0.35">
      <c r="A533" s="1"/>
      <c r="E533" s="2"/>
    </row>
    <row r="534" spans="1:5" x14ac:dyDescent="0.35">
      <c r="A534" s="1"/>
      <c r="E534" s="2"/>
    </row>
    <row r="535" spans="1:5" x14ac:dyDescent="0.35">
      <c r="A535" s="1"/>
      <c r="E535" s="2"/>
    </row>
    <row r="536" spans="1:5" x14ac:dyDescent="0.35">
      <c r="A536" s="1"/>
      <c r="E536" s="2"/>
    </row>
    <row r="537" spans="1:5" x14ac:dyDescent="0.35">
      <c r="A537" s="1"/>
      <c r="E537" s="2"/>
    </row>
    <row r="538" spans="1:5" x14ac:dyDescent="0.35">
      <c r="A538" s="1"/>
      <c r="E538" s="2"/>
    </row>
    <row r="539" spans="1:5" x14ac:dyDescent="0.35">
      <c r="A539" s="1"/>
      <c r="E539" s="2"/>
    </row>
    <row r="540" spans="1:5" x14ac:dyDescent="0.35">
      <c r="A540" s="1"/>
      <c r="E540" s="2"/>
    </row>
    <row r="541" spans="1:5" x14ac:dyDescent="0.35">
      <c r="A541" s="1"/>
      <c r="E541" s="2"/>
    </row>
    <row r="542" spans="1:5" x14ac:dyDescent="0.35">
      <c r="A542" s="1"/>
      <c r="E542" s="2"/>
    </row>
    <row r="543" spans="1:5" x14ac:dyDescent="0.35">
      <c r="A543" s="1"/>
      <c r="E543" s="2"/>
    </row>
    <row r="544" spans="1:5" x14ac:dyDescent="0.35">
      <c r="A544" s="1"/>
      <c r="E544" s="2"/>
    </row>
    <row r="545" spans="1:5" x14ac:dyDescent="0.35">
      <c r="A545" s="1"/>
      <c r="E545" s="2"/>
    </row>
    <row r="546" spans="1:5" x14ac:dyDescent="0.35">
      <c r="A546" s="1"/>
      <c r="E546" s="2"/>
    </row>
    <row r="547" spans="1:5" x14ac:dyDescent="0.35">
      <c r="A547" s="1"/>
      <c r="E547" s="2"/>
    </row>
    <row r="548" spans="1:5" x14ac:dyDescent="0.35">
      <c r="A548" s="1"/>
      <c r="E548" s="2"/>
    </row>
    <row r="549" spans="1:5" x14ac:dyDescent="0.35">
      <c r="A549" s="1"/>
      <c r="E549" s="2"/>
    </row>
    <row r="550" spans="1:5" x14ac:dyDescent="0.35">
      <c r="A550" s="1"/>
      <c r="E550" s="2"/>
    </row>
    <row r="551" spans="1:5" x14ac:dyDescent="0.35">
      <c r="A551" s="1"/>
      <c r="E551" s="2"/>
    </row>
    <row r="552" spans="1:5" x14ac:dyDescent="0.35">
      <c r="A552" s="1"/>
      <c r="E552" s="2"/>
    </row>
    <row r="553" spans="1:5" x14ac:dyDescent="0.35">
      <c r="A553" s="1"/>
      <c r="E553" s="2"/>
    </row>
    <row r="554" spans="1:5" x14ac:dyDescent="0.35">
      <c r="A554" s="1"/>
      <c r="E554" s="2"/>
    </row>
    <row r="555" spans="1:5" x14ac:dyDescent="0.35">
      <c r="A555" s="1"/>
      <c r="E555" s="2"/>
    </row>
    <row r="556" spans="1:5" x14ac:dyDescent="0.35">
      <c r="A556" s="1"/>
      <c r="E556" s="2"/>
    </row>
    <row r="557" spans="1:5" x14ac:dyDescent="0.35">
      <c r="A557" s="1"/>
      <c r="E557" s="2"/>
    </row>
    <row r="558" spans="1:5" x14ac:dyDescent="0.35">
      <c r="A558" s="1"/>
      <c r="E558" s="2"/>
    </row>
    <row r="559" spans="1:5" x14ac:dyDescent="0.35">
      <c r="A559" s="1"/>
      <c r="E559" s="2"/>
    </row>
    <row r="560" spans="1:5" x14ac:dyDescent="0.35">
      <c r="A560" s="1"/>
      <c r="E560" s="2"/>
    </row>
    <row r="561" spans="1:5" x14ac:dyDescent="0.35">
      <c r="A561" s="1"/>
      <c r="E561" s="2"/>
    </row>
    <row r="562" spans="1:5" x14ac:dyDescent="0.35">
      <c r="A562" s="1"/>
      <c r="E562" s="2"/>
    </row>
    <row r="563" spans="1:5" x14ac:dyDescent="0.35">
      <c r="A563" s="1"/>
      <c r="E563" s="2"/>
    </row>
    <row r="564" spans="1:5" x14ac:dyDescent="0.35">
      <c r="A564" s="1"/>
      <c r="E564" s="2"/>
    </row>
    <row r="565" spans="1:5" x14ac:dyDescent="0.35">
      <c r="A565" s="1"/>
      <c r="E565" s="2"/>
    </row>
    <row r="566" spans="1:5" x14ac:dyDescent="0.35">
      <c r="A566" s="1"/>
      <c r="E566" s="2"/>
    </row>
    <row r="567" spans="1:5" x14ac:dyDescent="0.35">
      <c r="A567" s="1"/>
      <c r="E567" s="2"/>
    </row>
    <row r="568" spans="1:5" x14ac:dyDescent="0.35">
      <c r="A568" s="1"/>
      <c r="E568" s="2"/>
    </row>
    <row r="569" spans="1:5" x14ac:dyDescent="0.35">
      <c r="A569" s="1"/>
      <c r="E569" s="2"/>
    </row>
    <row r="570" spans="1:5" x14ac:dyDescent="0.35">
      <c r="A570" s="1"/>
      <c r="E570" s="2"/>
    </row>
    <row r="571" spans="1:5" x14ac:dyDescent="0.35">
      <c r="A571" s="1"/>
      <c r="E571" s="2"/>
    </row>
    <row r="572" spans="1:5" x14ac:dyDescent="0.35">
      <c r="A572" s="1"/>
      <c r="E572" s="2"/>
    </row>
    <row r="573" spans="1:5" x14ac:dyDescent="0.35">
      <c r="A573" s="1"/>
      <c r="E573" s="2"/>
    </row>
    <row r="574" spans="1:5" x14ac:dyDescent="0.35">
      <c r="A574" s="1"/>
      <c r="E574" s="2"/>
    </row>
    <row r="575" spans="1:5" x14ac:dyDescent="0.35">
      <c r="A575" s="1"/>
      <c r="E575" s="2"/>
    </row>
    <row r="576" spans="1:5" x14ac:dyDescent="0.35">
      <c r="A576" s="1"/>
      <c r="E576" s="2"/>
    </row>
    <row r="577" spans="1:5" x14ac:dyDescent="0.35">
      <c r="A577" s="1"/>
      <c r="E577" s="2"/>
    </row>
    <row r="578" spans="1:5" x14ac:dyDescent="0.35">
      <c r="A578" s="1"/>
      <c r="E578" s="2"/>
    </row>
    <row r="579" spans="1:5" x14ac:dyDescent="0.35">
      <c r="A579" s="1"/>
      <c r="E579" s="2"/>
    </row>
    <row r="580" spans="1:5" x14ac:dyDescent="0.35">
      <c r="A580" s="1"/>
      <c r="E580" s="2"/>
    </row>
    <row r="581" spans="1:5" x14ac:dyDescent="0.35">
      <c r="A581" s="1"/>
      <c r="E581" s="2"/>
    </row>
    <row r="582" spans="1:5" x14ac:dyDescent="0.35">
      <c r="A582" s="1"/>
      <c r="E582" s="2"/>
    </row>
    <row r="583" spans="1:5" x14ac:dyDescent="0.35">
      <c r="A583" s="1"/>
      <c r="E583" s="2"/>
    </row>
    <row r="584" spans="1:5" x14ac:dyDescent="0.35">
      <c r="A584" s="1"/>
      <c r="E584" s="2"/>
    </row>
    <row r="585" spans="1:5" x14ac:dyDescent="0.35">
      <c r="A585" s="1"/>
      <c r="E585" s="2"/>
    </row>
    <row r="586" spans="1:5" x14ac:dyDescent="0.35">
      <c r="A586" s="1"/>
      <c r="E586" s="2"/>
    </row>
    <row r="587" spans="1:5" x14ac:dyDescent="0.35">
      <c r="A587" s="1"/>
      <c r="E587" s="2"/>
    </row>
    <row r="588" spans="1:5" x14ac:dyDescent="0.35">
      <c r="A588" s="1"/>
      <c r="E588" s="2"/>
    </row>
    <row r="589" spans="1:5" x14ac:dyDescent="0.35">
      <c r="A589" s="1"/>
      <c r="E589" s="2"/>
    </row>
    <row r="590" spans="1:5" x14ac:dyDescent="0.35">
      <c r="A590" s="1"/>
      <c r="E590" s="2"/>
    </row>
    <row r="591" spans="1:5" x14ac:dyDescent="0.35">
      <c r="A591" s="1"/>
      <c r="E591" s="2"/>
    </row>
    <row r="592" spans="1:5" x14ac:dyDescent="0.35">
      <c r="A592" s="1"/>
      <c r="E592" s="2"/>
    </row>
    <row r="593" spans="1:5" x14ac:dyDescent="0.35">
      <c r="A593" s="1"/>
      <c r="E593" s="2"/>
    </row>
    <row r="594" spans="1:5" x14ac:dyDescent="0.35">
      <c r="A594" s="1"/>
      <c r="E594" s="2"/>
    </row>
    <row r="595" spans="1:5" x14ac:dyDescent="0.35">
      <c r="A595" s="1"/>
      <c r="E595" s="2"/>
    </row>
    <row r="596" spans="1:5" x14ac:dyDescent="0.35">
      <c r="A596" s="1"/>
      <c r="E596" s="2"/>
    </row>
    <row r="597" spans="1:5" x14ac:dyDescent="0.35">
      <c r="A597" s="1"/>
      <c r="E597" s="2"/>
    </row>
    <row r="598" spans="1:5" x14ac:dyDescent="0.35">
      <c r="A598" s="1"/>
      <c r="E598" s="2"/>
    </row>
    <row r="599" spans="1:5" x14ac:dyDescent="0.35">
      <c r="A599" s="1"/>
      <c r="E599" s="2"/>
    </row>
    <row r="600" spans="1:5" x14ac:dyDescent="0.35">
      <c r="A600" s="1"/>
      <c r="E600" s="2"/>
    </row>
    <row r="601" spans="1:5" x14ac:dyDescent="0.35">
      <c r="A601" s="1"/>
      <c r="E601" s="2"/>
    </row>
    <row r="602" spans="1:5" x14ac:dyDescent="0.35">
      <c r="A602" s="1"/>
      <c r="E602" s="2"/>
    </row>
    <row r="603" spans="1:5" x14ac:dyDescent="0.35">
      <c r="A603" s="1"/>
      <c r="E603" s="2"/>
    </row>
    <row r="604" spans="1:5" x14ac:dyDescent="0.35">
      <c r="A604" s="1"/>
      <c r="E604" s="2"/>
    </row>
    <row r="605" spans="1:5" x14ac:dyDescent="0.35">
      <c r="A605" s="1"/>
      <c r="E605" s="2"/>
    </row>
    <row r="606" spans="1:5" x14ac:dyDescent="0.35">
      <c r="A606" s="1"/>
      <c r="E606" s="2"/>
    </row>
    <row r="607" spans="1:5" x14ac:dyDescent="0.35">
      <c r="A607" s="1"/>
      <c r="E607" s="2"/>
    </row>
    <row r="608" spans="1:5" x14ac:dyDescent="0.35">
      <c r="A608" s="1"/>
      <c r="E608" s="2"/>
    </row>
    <row r="609" spans="1:5" x14ac:dyDescent="0.35">
      <c r="A609" s="1"/>
      <c r="E609" s="2"/>
    </row>
    <row r="610" spans="1:5" x14ac:dyDescent="0.35">
      <c r="A610" s="1"/>
      <c r="E610" s="2"/>
    </row>
    <row r="611" spans="1:5" x14ac:dyDescent="0.35">
      <c r="A611" s="1"/>
      <c r="E611" s="2"/>
    </row>
    <row r="612" spans="1:5" x14ac:dyDescent="0.35">
      <c r="A612" s="1"/>
      <c r="E612" s="2"/>
    </row>
    <row r="613" spans="1:5" x14ac:dyDescent="0.35">
      <c r="A613" s="1"/>
      <c r="E613" s="2"/>
    </row>
    <row r="614" spans="1:5" x14ac:dyDescent="0.35">
      <c r="A614" s="1"/>
      <c r="E614" s="2"/>
    </row>
    <row r="615" spans="1:5" x14ac:dyDescent="0.35">
      <c r="A615" s="1"/>
      <c r="E615" s="2"/>
    </row>
    <row r="616" spans="1:5" x14ac:dyDescent="0.35">
      <c r="A616" s="1"/>
      <c r="E616" s="2"/>
    </row>
    <row r="617" spans="1:5" x14ac:dyDescent="0.35">
      <c r="A617" s="1"/>
      <c r="E617" s="2"/>
    </row>
    <row r="618" spans="1:5" x14ac:dyDescent="0.35">
      <c r="A618" s="1"/>
      <c r="E618" s="2"/>
    </row>
    <row r="619" spans="1:5" x14ac:dyDescent="0.35">
      <c r="A619" s="1"/>
      <c r="E619" s="2"/>
    </row>
    <row r="620" spans="1:5" x14ac:dyDescent="0.35">
      <c r="A620" s="1"/>
      <c r="E620" s="2"/>
    </row>
    <row r="621" spans="1:5" x14ac:dyDescent="0.35">
      <c r="A621" s="1"/>
      <c r="E621" s="2"/>
    </row>
    <row r="622" spans="1:5" x14ac:dyDescent="0.35">
      <c r="A622" s="1"/>
      <c r="E622" s="2"/>
    </row>
    <row r="623" spans="1:5" x14ac:dyDescent="0.35">
      <c r="A623" s="1"/>
      <c r="E623" s="2"/>
    </row>
    <row r="624" spans="1:5" x14ac:dyDescent="0.35">
      <c r="A624" s="1"/>
      <c r="E624" s="2"/>
    </row>
    <row r="625" spans="1:5" x14ac:dyDescent="0.35">
      <c r="A625" s="1"/>
      <c r="E625" s="2"/>
    </row>
    <row r="626" spans="1:5" x14ac:dyDescent="0.35">
      <c r="A626" s="1"/>
      <c r="E626" s="2"/>
    </row>
    <row r="627" spans="1:5" x14ac:dyDescent="0.35">
      <c r="A627" s="1"/>
      <c r="E627" s="2"/>
    </row>
    <row r="628" spans="1:5" x14ac:dyDescent="0.35">
      <c r="A628" s="1"/>
      <c r="E628" s="2"/>
    </row>
    <row r="629" spans="1:5" x14ac:dyDescent="0.35">
      <c r="A629" s="1"/>
      <c r="E629" s="2"/>
    </row>
    <row r="630" spans="1:5" x14ac:dyDescent="0.35">
      <c r="A630" s="1"/>
      <c r="E630" s="2"/>
    </row>
    <row r="631" spans="1:5" x14ac:dyDescent="0.35">
      <c r="A631" s="1"/>
      <c r="E631" s="2"/>
    </row>
    <row r="632" spans="1:5" x14ac:dyDescent="0.35">
      <c r="A632" s="1"/>
      <c r="E632" s="2"/>
    </row>
    <row r="633" spans="1:5" x14ac:dyDescent="0.35">
      <c r="A633" s="1"/>
      <c r="E633" s="2"/>
    </row>
    <row r="634" spans="1:5" x14ac:dyDescent="0.35">
      <c r="A634" s="1"/>
      <c r="E634" s="2"/>
    </row>
    <row r="635" spans="1:5" x14ac:dyDescent="0.35">
      <c r="A635" s="1"/>
      <c r="E635" s="2"/>
    </row>
    <row r="636" spans="1:5" x14ac:dyDescent="0.35">
      <c r="A636" s="1"/>
      <c r="E636" s="2"/>
    </row>
    <row r="637" spans="1:5" x14ac:dyDescent="0.35">
      <c r="A637" s="1"/>
      <c r="E637" s="2"/>
    </row>
    <row r="638" spans="1:5" x14ac:dyDescent="0.35">
      <c r="A638" s="1"/>
      <c r="E638" s="2"/>
    </row>
    <row r="639" spans="1:5" x14ac:dyDescent="0.35">
      <c r="A639" s="1"/>
      <c r="E639" s="2"/>
    </row>
    <row r="640" spans="1:5" x14ac:dyDescent="0.35">
      <c r="A640" s="1"/>
      <c r="E640" s="2"/>
    </row>
    <row r="641" spans="1:5" x14ac:dyDescent="0.35">
      <c r="A641" s="1"/>
      <c r="E641" s="2"/>
    </row>
    <row r="642" spans="1:5" x14ac:dyDescent="0.35">
      <c r="A642" s="1"/>
      <c r="E642" s="2"/>
    </row>
    <row r="643" spans="1:5" x14ac:dyDescent="0.35">
      <c r="A643" s="1"/>
      <c r="E643" s="2"/>
    </row>
    <row r="644" spans="1:5" x14ac:dyDescent="0.35">
      <c r="A644" s="1"/>
      <c r="E644" s="2"/>
    </row>
    <row r="645" spans="1:5" x14ac:dyDescent="0.35">
      <c r="A645" s="1"/>
      <c r="E645" s="2"/>
    </row>
    <row r="646" spans="1:5" x14ac:dyDescent="0.35">
      <c r="A646" s="1"/>
      <c r="E646" s="2"/>
    </row>
    <row r="647" spans="1:5" x14ac:dyDescent="0.35">
      <c r="A647" s="1"/>
      <c r="E647" s="2"/>
    </row>
    <row r="648" spans="1:5" x14ac:dyDescent="0.35">
      <c r="A648" s="1"/>
      <c r="E648" s="2"/>
    </row>
    <row r="649" spans="1:5" x14ac:dyDescent="0.35">
      <c r="A649" s="1"/>
      <c r="E649" s="2"/>
    </row>
    <row r="650" spans="1:5" x14ac:dyDescent="0.35">
      <c r="A650" s="1"/>
      <c r="E650" s="2"/>
    </row>
    <row r="651" spans="1:5" x14ac:dyDescent="0.35">
      <c r="A651" s="1"/>
      <c r="E651" s="2"/>
    </row>
    <row r="652" spans="1:5" x14ac:dyDescent="0.35">
      <c r="A652" s="1"/>
      <c r="E652" s="2"/>
    </row>
    <row r="653" spans="1:5" x14ac:dyDescent="0.35">
      <c r="A653" s="1"/>
      <c r="E653" s="2"/>
    </row>
    <row r="654" spans="1:5" x14ac:dyDescent="0.35">
      <c r="A654" s="1"/>
      <c r="E654" s="2"/>
    </row>
    <row r="655" spans="1:5" x14ac:dyDescent="0.35">
      <c r="A655" s="1"/>
      <c r="E655" s="2"/>
    </row>
    <row r="656" spans="1:5" x14ac:dyDescent="0.35">
      <c r="A656" s="1"/>
      <c r="E656" s="2"/>
    </row>
    <row r="657" spans="1:5" x14ac:dyDescent="0.35">
      <c r="A657" s="1"/>
      <c r="E657" s="2"/>
    </row>
    <row r="658" spans="1:5" x14ac:dyDescent="0.35">
      <c r="A658" s="1"/>
      <c r="E658" s="2"/>
    </row>
    <row r="659" spans="1:5" x14ac:dyDescent="0.35">
      <c r="A659" s="1"/>
      <c r="E659" s="2"/>
    </row>
    <row r="660" spans="1:5" x14ac:dyDescent="0.35">
      <c r="A660" s="1"/>
      <c r="E660" s="2"/>
    </row>
    <row r="661" spans="1:5" x14ac:dyDescent="0.35">
      <c r="A661" s="1"/>
      <c r="E661" s="2"/>
    </row>
    <row r="662" spans="1:5" x14ac:dyDescent="0.35">
      <c r="A662" s="1"/>
      <c r="E662" s="2"/>
    </row>
    <row r="663" spans="1:5" x14ac:dyDescent="0.35">
      <c r="A663" s="1"/>
      <c r="E663" s="2"/>
    </row>
    <row r="664" spans="1:5" x14ac:dyDescent="0.35">
      <c r="A664" s="1"/>
      <c r="E664" s="2"/>
    </row>
    <row r="665" spans="1:5" x14ac:dyDescent="0.35">
      <c r="A665" s="1"/>
      <c r="E665" s="2"/>
    </row>
    <row r="666" spans="1:5" x14ac:dyDescent="0.35">
      <c r="A666" s="1"/>
      <c r="E666" s="2"/>
    </row>
    <row r="667" spans="1:5" x14ac:dyDescent="0.35">
      <c r="A667" s="1"/>
      <c r="E667" s="2"/>
    </row>
    <row r="668" spans="1:5" x14ac:dyDescent="0.35">
      <c r="A668" s="1"/>
      <c r="E668" s="2"/>
    </row>
    <row r="669" spans="1:5" x14ac:dyDescent="0.35">
      <c r="A669" s="1"/>
      <c r="E669" s="2"/>
    </row>
    <row r="670" spans="1:5" x14ac:dyDescent="0.35">
      <c r="A670" s="1"/>
      <c r="E670" s="2"/>
    </row>
    <row r="671" spans="1:5" x14ac:dyDescent="0.35">
      <c r="A671" s="1"/>
      <c r="E671" s="2"/>
    </row>
    <row r="672" spans="1:5" x14ac:dyDescent="0.35">
      <c r="A672" s="1"/>
      <c r="E672" s="2"/>
    </row>
    <row r="673" spans="1:5" x14ac:dyDescent="0.35">
      <c r="A673" s="1"/>
      <c r="E673" s="2"/>
    </row>
    <row r="674" spans="1:5" x14ac:dyDescent="0.35">
      <c r="A674" s="1"/>
      <c r="E674" s="2"/>
    </row>
    <row r="675" spans="1:5" x14ac:dyDescent="0.35">
      <c r="A675" s="1"/>
      <c r="E675" s="2"/>
    </row>
    <row r="676" spans="1:5" x14ac:dyDescent="0.35">
      <c r="A676" s="1"/>
      <c r="E676" s="2"/>
    </row>
    <row r="677" spans="1:5" x14ac:dyDescent="0.35">
      <c r="A677" s="1"/>
      <c r="E677" s="2"/>
    </row>
    <row r="678" spans="1:5" x14ac:dyDescent="0.35">
      <c r="A678" s="1"/>
      <c r="E678" s="2"/>
    </row>
    <row r="679" spans="1:5" x14ac:dyDescent="0.35">
      <c r="A679" s="1"/>
      <c r="E679" s="2"/>
    </row>
    <row r="680" spans="1:5" x14ac:dyDescent="0.35">
      <c r="A680" s="1"/>
      <c r="E680" s="2"/>
    </row>
    <row r="681" spans="1:5" x14ac:dyDescent="0.35">
      <c r="A681" s="1"/>
      <c r="E681" s="2"/>
    </row>
    <row r="682" spans="1:5" x14ac:dyDescent="0.35">
      <c r="A682" s="1"/>
      <c r="E682" s="2"/>
    </row>
    <row r="683" spans="1:5" x14ac:dyDescent="0.35">
      <c r="A683" s="1"/>
      <c r="E683" s="2"/>
    </row>
    <row r="684" spans="1:5" x14ac:dyDescent="0.35">
      <c r="A684" s="1"/>
      <c r="E684" s="2"/>
    </row>
    <row r="685" spans="1:5" x14ac:dyDescent="0.35">
      <c r="A685" s="1"/>
      <c r="E685" s="2"/>
    </row>
    <row r="686" spans="1:5" x14ac:dyDescent="0.35">
      <c r="A686" s="1"/>
      <c r="E686" s="2"/>
    </row>
    <row r="687" spans="1:5" x14ac:dyDescent="0.35">
      <c r="A687" s="1"/>
      <c r="E687" s="2"/>
    </row>
    <row r="688" spans="1:5" x14ac:dyDescent="0.35">
      <c r="A688" s="1"/>
      <c r="E688" s="2"/>
    </row>
    <row r="689" spans="1:5" x14ac:dyDescent="0.35">
      <c r="A689" s="1"/>
      <c r="E689" s="2"/>
    </row>
    <row r="690" spans="1:5" x14ac:dyDescent="0.35">
      <c r="A690" s="1"/>
      <c r="E690" s="2"/>
    </row>
    <row r="691" spans="1:5" x14ac:dyDescent="0.35">
      <c r="A691" s="1"/>
      <c r="E691" s="2"/>
    </row>
    <row r="692" spans="1:5" x14ac:dyDescent="0.35">
      <c r="A692" s="1"/>
      <c r="E692" s="2"/>
    </row>
    <row r="693" spans="1:5" x14ac:dyDescent="0.35">
      <c r="A693" s="1"/>
      <c r="E693" s="2"/>
    </row>
    <row r="694" spans="1:5" x14ac:dyDescent="0.35">
      <c r="A694" s="1"/>
      <c r="E694" s="2"/>
    </row>
    <row r="695" spans="1:5" x14ac:dyDescent="0.35">
      <c r="A695" s="1"/>
      <c r="E695" s="2"/>
    </row>
    <row r="696" spans="1:5" x14ac:dyDescent="0.35">
      <c r="A696" s="1"/>
      <c r="E696" s="2"/>
    </row>
    <row r="697" spans="1:5" x14ac:dyDescent="0.35">
      <c r="A697" s="1"/>
      <c r="E697" s="2"/>
    </row>
    <row r="698" spans="1:5" x14ac:dyDescent="0.35">
      <c r="A698" s="1"/>
      <c r="E698" s="2"/>
    </row>
    <row r="699" spans="1:5" x14ac:dyDescent="0.35">
      <c r="A699" s="1"/>
      <c r="E699" s="2"/>
    </row>
    <row r="700" spans="1:5" x14ac:dyDescent="0.35">
      <c r="A700" s="1"/>
      <c r="E700" s="2"/>
    </row>
    <row r="701" spans="1:5" x14ac:dyDescent="0.35">
      <c r="A701" s="1"/>
      <c r="E701" s="2"/>
    </row>
    <row r="702" spans="1:5" x14ac:dyDescent="0.35">
      <c r="A702" s="1"/>
      <c r="E702" s="2"/>
    </row>
    <row r="703" spans="1:5" x14ac:dyDescent="0.35">
      <c r="A703" s="1"/>
      <c r="E703" s="2"/>
    </row>
    <row r="704" spans="1:5" x14ac:dyDescent="0.35">
      <c r="A704" s="1"/>
      <c r="E704" s="2"/>
    </row>
    <row r="705" spans="1:5" x14ac:dyDescent="0.35">
      <c r="A705" s="1"/>
      <c r="E705" s="2"/>
    </row>
    <row r="706" spans="1:5" x14ac:dyDescent="0.35">
      <c r="A706" s="1"/>
      <c r="E706" s="2"/>
    </row>
    <row r="707" spans="1:5" x14ac:dyDescent="0.35">
      <c r="A707" s="1"/>
      <c r="E707" s="2"/>
    </row>
    <row r="708" spans="1:5" x14ac:dyDescent="0.35">
      <c r="A708" s="1"/>
      <c r="E708" s="2"/>
    </row>
    <row r="709" spans="1:5" x14ac:dyDescent="0.35">
      <c r="A709" s="1"/>
      <c r="E709" s="2"/>
    </row>
    <row r="710" spans="1:5" x14ac:dyDescent="0.35">
      <c r="A710" s="1"/>
      <c r="E710" s="2"/>
    </row>
    <row r="711" spans="1:5" x14ac:dyDescent="0.35">
      <c r="A711" s="1"/>
      <c r="E711" s="2"/>
    </row>
    <row r="712" spans="1:5" x14ac:dyDescent="0.35">
      <c r="A712" s="1"/>
      <c r="E712" s="2"/>
    </row>
    <row r="713" spans="1:5" x14ac:dyDescent="0.35">
      <c r="A713" s="1"/>
      <c r="E713" s="2"/>
    </row>
    <row r="714" spans="1:5" x14ac:dyDescent="0.35">
      <c r="A714" s="1"/>
      <c r="E714" s="2"/>
    </row>
    <row r="715" spans="1:5" x14ac:dyDescent="0.35">
      <c r="A715" s="1"/>
      <c r="E715" s="2"/>
    </row>
    <row r="716" spans="1:5" x14ac:dyDescent="0.35">
      <c r="A716" s="1"/>
      <c r="E716" s="2"/>
    </row>
    <row r="717" spans="1:5" x14ac:dyDescent="0.35">
      <c r="A717" s="1"/>
      <c r="E717" s="2"/>
    </row>
    <row r="718" spans="1:5" x14ac:dyDescent="0.35">
      <c r="A718" s="1"/>
      <c r="E718" s="2"/>
    </row>
    <row r="719" spans="1:5" x14ac:dyDescent="0.35">
      <c r="A719" s="1"/>
      <c r="E719" s="2"/>
    </row>
    <row r="720" spans="1:5" x14ac:dyDescent="0.35">
      <c r="A720" s="1"/>
      <c r="E720" s="2"/>
    </row>
    <row r="721" spans="1:5" x14ac:dyDescent="0.35">
      <c r="A721" s="1"/>
      <c r="E721" s="2"/>
    </row>
    <row r="722" spans="1:5" x14ac:dyDescent="0.35">
      <c r="A722" s="1"/>
      <c r="E722" s="2"/>
    </row>
    <row r="723" spans="1:5" x14ac:dyDescent="0.35">
      <c r="A723" s="1"/>
      <c r="E723" s="2"/>
    </row>
    <row r="724" spans="1:5" x14ac:dyDescent="0.35">
      <c r="A724" s="1"/>
      <c r="E724" s="2"/>
    </row>
    <row r="725" spans="1:5" x14ac:dyDescent="0.35">
      <c r="A725" s="1"/>
      <c r="E725" s="2"/>
    </row>
    <row r="726" spans="1:5" x14ac:dyDescent="0.35">
      <c r="A726" s="1"/>
      <c r="E726" s="2"/>
    </row>
    <row r="727" spans="1:5" x14ac:dyDescent="0.35">
      <c r="A727" s="1"/>
      <c r="E727" s="2"/>
    </row>
    <row r="728" spans="1:5" x14ac:dyDescent="0.35">
      <c r="A728" s="1"/>
      <c r="E728" s="2"/>
    </row>
    <row r="729" spans="1:5" x14ac:dyDescent="0.35">
      <c r="A729" s="1"/>
      <c r="E729" s="2"/>
    </row>
    <row r="730" spans="1:5" x14ac:dyDescent="0.35">
      <c r="A730" s="1"/>
      <c r="E730" s="2"/>
    </row>
    <row r="731" spans="1:5" x14ac:dyDescent="0.35">
      <c r="A731" s="1"/>
      <c r="E731" s="2"/>
    </row>
    <row r="732" spans="1:5" x14ac:dyDescent="0.35">
      <c r="A732" s="1"/>
      <c r="E732" s="2"/>
    </row>
    <row r="733" spans="1:5" x14ac:dyDescent="0.35">
      <c r="A733" s="1"/>
      <c r="E733" s="2"/>
    </row>
    <row r="734" spans="1:5" x14ac:dyDescent="0.35">
      <c r="A734" s="1"/>
      <c r="E734" s="2"/>
    </row>
    <row r="735" spans="1:5" x14ac:dyDescent="0.35">
      <c r="A735" s="1"/>
      <c r="E735" s="2"/>
    </row>
    <row r="736" spans="1:5" x14ac:dyDescent="0.35">
      <c r="A736" s="1"/>
      <c r="E736" s="2"/>
    </row>
    <row r="737" spans="1:5" x14ac:dyDescent="0.35">
      <c r="A737" s="1"/>
      <c r="E737" s="2"/>
    </row>
    <row r="738" spans="1:5" x14ac:dyDescent="0.35">
      <c r="A738" s="1"/>
      <c r="E738" s="2"/>
    </row>
    <row r="739" spans="1:5" x14ac:dyDescent="0.35">
      <c r="A739" s="1"/>
      <c r="E739" s="2"/>
    </row>
    <row r="740" spans="1:5" x14ac:dyDescent="0.35">
      <c r="A740" s="1"/>
      <c r="E740" s="2"/>
    </row>
    <row r="741" spans="1:5" x14ac:dyDescent="0.35">
      <c r="A741" s="1"/>
      <c r="E741" s="2"/>
    </row>
    <row r="742" spans="1:5" x14ac:dyDescent="0.35">
      <c r="A742" s="1"/>
      <c r="E742" s="2"/>
    </row>
    <row r="743" spans="1:5" x14ac:dyDescent="0.35">
      <c r="A743" s="1"/>
      <c r="E743" s="2"/>
    </row>
    <row r="744" spans="1:5" x14ac:dyDescent="0.35">
      <c r="A744" s="1"/>
      <c r="E744" s="2"/>
    </row>
    <row r="745" spans="1:5" x14ac:dyDescent="0.35">
      <c r="A745" s="1"/>
      <c r="E745" s="2"/>
    </row>
    <row r="746" spans="1:5" x14ac:dyDescent="0.35">
      <c r="A746" s="1"/>
      <c r="E746" s="2"/>
    </row>
    <row r="747" spans="1:5" x14ac:dyDescent="0.35">
      <c r="A747" s="1"/>
      <c r="E747" s="2"/>
    </row>
    <row r="748" spans="1:5" x14ac:dyDescent="0.35">
      <c r="A748" s="1"/>
      <c r="E748" s="2"/>
    </row>
    <row r="749" spans="1:5" x14ac:dyDescent="0.35">
      <c r="A749" s="1"/>
      <c r="E749" s="2"/>
    </row>
    <row r="750" spans="1:5" x14ac:dyDescent="0.35">
      <c r="A750" s="1"/>
      <c r="E750" s="2"/>
    </row>
    <row r="751" spans="1:5" x14ac:dyDescent="0.35">
      <c r="A751" s="1"/>
      <c r="E751" s="2"/>
    </row>
    <row r="752" spans="1:5" x14ac:dyDescent="0.35">
      <c r="A752" s="1"/>
      <c r="E752" s="2"/>
    </row>
    <row r="753" spans="1:5" x14ac:dyDescent="0.35">
      <c r="A753" s="1"/>
      <c r="E753" s="2"/>
    </row>
    <row r="754" spans="1:5" x14ac:dyDescent="0.35">
      <c r="A754" s="1"/>
      <c r="E754" s="2"/>
    </row>
    <row r="755" spans="1:5" x14ac:dyDescent="0.35">
      <c r="A755" s="1"/>
      <c r="E755" s="2"/>
    </row>
    <row r="756" spans="1:5" x14ac:dyDescent="0.35">
      <c r="A756" s="1"/>
      <c r="E756" s="2"/>
    </row>
    <row r="757" spans="1:5" x14ac:dyDescent="0.35">
      <c r="A757" s="1"/>
      <c r="E757" s="2"/>
    </row>
    <row r="758" spans="1:5" x14ac:dyDescent="0.35">
      <c r="A758" s="1"/>
      <c r="E758" s="2"/>
    </row>
    <row r="759" spans="1:5" x14ac:dyDescent="0.35">
      <c r="A759" s="1"/>
      <c r="E759" s="2"/>
    </row>
    <row r="760" spans="1:5" x14ac:dyDescent="0.35">
      <c r="A760" s="1"/>
      <c r="E760" s="2"/>
    </row>
    <row r="761" spans="1:5" x14ac:dyDescent="0.35">
      <c r="A761" s="1"/>
      <c r="E761" s="2"/>
    </row>
    <row r="762" spans="1:5" x14ac:dyDescent="0.35">
      <c r="A762" s="1"/>
      <c r="E762" s="2"/>
    </row>
    <row r="763" spans="1:5" x14ac:dyDescent="0.35">
      <c r="A763" s="1"/>
      <c r="E763" s="2"/>
    </row>
    <row r="764" spans="1:5" x14ac:dyDescent="0.35">
      <c r="A764" s="1"/>
      <c r="E764" s="2"/>
    </row>
    <row r="765" spans="1:5" x14ac:dyDescent="0.35">
      <c r="A765" s="1"/>
      <c r="E765" s="2"/>
    </row>
    <row r="766" spans="1:5" x14ac:dyDescent="0.35">
      <c r="A766" s="1"/>
      <c r="E766" s="2"/>
    </row>
    <row r="767" spans="1:5" x14ac:dyDescent="0.35">
      <c r="A767" s="1"/>
      <c r="E767" s="2"/>
    </row>
    <row r="768" spans="1:5" x14ac:dyDescent="0.35">
      <c r="A768" s="1"/>
      <c r="E768" s="2"/>
    </row>
    <row r="769" spans="1:5" x14ac:dyDescent="0.35">
      <c r="A769" s="1"/>
      <c r="E769" s="2"/>
    </row>
    <row r="770" spans="1:5" x14ac:dyDescent="0.35">
      <c r="A770" s="1"/>
      <c r="E770" s="2"/>
    </row>
    <row r="771" spans="1:5" x14ac:dyDescent="0.35">
      <c r="A771" s="1"/>
      <c r="E771" s="2"/>
    </row>
    <row r="772" spans="1:5" x14ac:dyDescent="0.35">
      <c r="A772" s="1"/>
      <c r="E772" s="2"/>
    </row>
    <row r="773" spans="1:5" x14ac:dyDescent="0.35">
      <c r="A773" s="1"/>
      <c r="E773" s="2"/>
    </row>
    <row r="774" spans="1:5" x14ac:dyDescent="0.35">
      <c r="A774" s="1"/>
      <c r="E774" s="2"/>
    </row>
    <row r="775" spans="1:5" x14ac:dyDescent="0.35">
      <c r="A775" s="1"/>
      <c r="E775" s="2"/>
    </row>
    <row r="776" spans="1:5" x14ac:dyDescent="0.35">
      <c r="A776" s="1"/>
      <c r="E776" s="2"/>
    </row>
    <row r="777" spans="1:5" x14ac:dyDescent="0.35">
      <c r="A777" s="1"/>
      <c r="E777" s="2"/>
    </row>
    <row r="778" spans="1:5" x14ac:dyDescent="0.35">
      <c r="A778" s="1"/>
      <c r="E778" s="2"/>
    </row>
    <row r="779" spans="1:5" x14ac:dyDescent="0.35">
      <c r="A779" s="1"/>
      <c r="E779" s="2"/>
    </row>
    <row r="780" spans="1:5" x14ac:dyDescent="0.35">
      <c r="A780" s="1"/>
      <c r="E780" s="2"/>
    </row>
    <row r="781" spans="1:5" x14ac:dyDescent="0.35">
      <c r="A781" s="1"/>
      <c r="E781" s="2"/>
    </row>
    <row r="782" spans="1:5" x14ac:dyDescent="0.35">
      <c r="A782" s="1"/>
      <c r="E782" s="2"/>
    </row>
    <row r="783" spans="1:5" x14ac:dyDescent="0.35">
      <c r="A783" s="1"/>
      <c r="E783" s="2"/>
    </row>
    <row r="784" spans="1:5" x14ac:dyDescent="0.35">
      <c r="A784" s="1"/>
      <c r="E784" s="2"/>
    </row>
    <row r="785" spans="1:5" x14ac:dyDescent="0.35">
      <c r="A785" s="1"/>
      <c r="E785" s="2"/>
    </row>
    <row r="786" spans="1:5" x14ac:dyDescent="0.35">
      <c r="A786" s="1"/>
      <c r="E786" s="2"/>
    </row>
    <row r="787" spans="1:5" x14ac:dyDescent="0.35">
      <c r="A787" s="1"/>
      <c r="E787" s="2"/>
    </row>
    <row r="788" spans="1:5" x14ac:dyDescent="0.35">
      <c r="A788" s="1"/>
      <c r="E788" s="2"/>
    </row>
    <row r="789" spans="1:5" x14ac:dyDescent="0.35">
      <c r="A789" s="1"/>
      <c r="E789" s="2"/>
    </row>
    <row r="790" spans="1:5" x14ac:dyDescent="0.35">
      <c r="A790" s="1"/>
      <c r="E790" s="2"/>
    </row>
    <row r="791" spans="1:5" x14ac:dyDescent="0.35">
      <c r="A791" s="1"/>
      <c r="E791" s="2"/>
    </row>
    <row r="792" spans="1:5" x14ac:dyDescent="0.35">
      <c r="A792" s="1"/>
      <c r="E792" s="2"/>
    </row>
    <row r="793" spans="1:5" x14ac:dyDescent="0.35">
      <c r="A793" s="1"/>
      <c r="E793" s="2"/>
    </row>
    <row r="794" spans="1:5" x14ac:dyDescent="0.35">
      <c r="A794" s="1"/>
      <c r="E794" s="2"/>
    </row>
    <row r="795" spans="1:5" x14ac:dyDescent="0.35">
      <c r="A795" s="1"/>
      <c r="E795" s="2"/>
    </row>
    <row r="796" spans="1:5" x14ac:dyDescent="0.35">
      <c r="A796" s="1"/>
      <c r="E796" s="2"/>
    </row>
    <row r="797" spans="1:5" x14ac:dyDescent="0.35">
      <c r="A797" s="1"/>
      <c r="E797" s="2"/>
    </row>
    <row r="798" spans="1:5" x14ac:dyDescent="0.35">
      <c r="A798" s="1"/>
      <c r="E798" s="2"/>
    </row>
    <row r="799" spans="1:5" x14ac:dyDescent="0.35">
      <c r="A799" s="1"/>
      <c r="E799" s="2"/>
    </row>
    <row r="800" spans="1:5" x14ac:dyDescent="0.35">
      <c r="A800" s="1"/>
      <c r="E800" s="2"/>
    </row>
    <row r="801" spans="1:5" x14ac:dyDescent="0.35">
      <c r="A801" s="1"/>
      <c r="E801" s="2"/>
    </row>
    <row r="802" spans="1:5" x14ac:dyDescent="0.35">
      <c r="A802" s="1"/>
      <c r="E802" s="2"/>
    </row>
    <row r="803" spans="1:5" x14ac:dyDescent="0.35">
      <c r="A803" s="1"/>
      <c r="E803" s="2"/>
    </row>
    <row r="804" spans="1:5" x14ac:dyDescent="0.35">
      <c r="A804" s="1"/>
      <c r="E804" s="2"/>
    </row>
    <row r="805" spans="1:5" x14ac:dyDescent="0.35">
      <c r="A805" s="1"/>
      <c r="E805" s="2"/>
    </row>
    <row r="806" spans="1:5" x14ac:dyDescent="0.35">
      <c r="A806" s="1"/>
      <c r="E806" s="2"/>
    </row>
    <row r="807" spans="1:5" x14ac:dyDescent="0.35">
      <c r="A807" s="1"/>
      <c r="E807" s="2"/>
    </row>
    <row r="808" spans="1:5" x14ac:dyDescent="0.35">
      <c r="A808" s="1"/>
      <c r="E808" s="2"/>
    </row>
    <row r="809" spans="1:5" x14ac:dyDescent="0.35">
      <c r="A809" s="1"/>
      <c r="E809" s="2"/>
    </row>
    <row r="810" spans="1:5" x14ac:dyDescent="0.35">
      <c r="A810" s="1"/>
      <c r="E810" s="2"/>
    </row>
    <row r="811" spans="1:5" x14ac:dyDescent="0.35">
      <c r="A811" s="1"/>
      <c r="E811" s="2"/>
    </row>
    <row r="812" spans="1:5" x14ac:dyDescent="0.35">
      <c r="A812" s="1"/>
      <c r="E812" s="2"/>
    </row>
    <row r="813" spans="1:5" x14ac:dyDescent="0.35">
      <c r="A813" s="1"/>
      <c r="E813" s="2"/>
    </row>
    <row r="814" spans="1:5" x14ac:dyDescent="0.35">
      <c r="A814" s="1"/>
      <c r="E814" s="2"/>
    </row>
    <row r="815" spans="1:5" x14ac:dyDescent="0.35">
      <c r="A815" s="1"/>
      <c r="E815" s="2"/>
    </row>
    <row r="816" spans="1:5" x14ac:dyDescent="0.35">
      <c r="A816" s="1"/>
      <c r="E816" s="2"/>
    </row>
    <row r="817" spans="1:5" x14ac:dyDescent="0.35">
      <c r="A817" s="1"/>
      <c r="E817" s="2"/>
    </row>
    <row r="818" spans="1:5" x14ac:dyDescent="0.35">
      <c r="A818" s="1"/>
      <c r="E818" s="2"/>
    </row>
    <row r="819" spans="1:5" x14ac:dyDescent="0.35">
      <c r="A819" s="1"/>
      <c r="E819" s="2"/>
    </row>
    <row r="820" spans="1:5" x14ac:dyDescent="0.35">
      <c r="A820" s="1"/>
      <c r="E820" s="2"/>
    </row>
    <row r="821" spans="1:5" x14ac:dyDescent="0.35">
      <c r="A821" s="1"/>
      <c r="E821" s="2"/>
    </row>
    <row r="822" spans="1:5" x14ac:dyDescent="0.35">
      <c r="A822" s="1"/>
      <c r="E822" s="2"/>
    </row>
    <row r="823" spans="1:5" x14ac:dyDescent="0.35">
      <c r="A823" s="1"/>
      <c r="E823" s="2"/>
    </row>
    <row r="824" spans="1:5" x14ac:dyDescent="0.35">
      <c r="A824" s="1"/>
      <c r="E824" s="2"/>
    </row>
    <row r="825" spans="1:5" x14ac:dyDescent="0.35">
      <c r="A825" s="1"/>
      <c r="E825" s="2"/>
    </row>
    <row r="826" spans="1:5" x14ac:dyDescent="0.35">
      <c r="A826" s="1"/>
      <c r="E826" s="2"/>
    </row>
    <row r="827" spans="1:5" x14ac:dyDescent="0.35">
      <c r="A827" s="1"/>
      <c r="E827" s="2"/>
    </row>
    <row r="828" spans="1:5" x14ac:dyDescent="0.35">
      <c r="A828" s="1"/>
      <c r="E828" s="2"/>
    </row>
    <row r="829" spans="1:5" x14ac:dyDescent="0.35">
      <c r="A829" s="1"/>
      <c r="E829" s="2"/>
    </row>
    <row r="830" spans="1:5" x14ac:dyDescent="0.35">
      <c r="A830" s="1"/>
      <c r="E830" s="2"/>
    </row>
    <row r="831" spans="1:5" x14ac:dyDescent="0.35">
      <c r="A831" s="1"/>
      <c r="E831" s="2"/>
    </row>
    <row r="832" spans="1:5" x14ac:dyDescent="0.35">
      <c r="A832" s="1"/>
      <c r="E832" s="2"/>
    </row>
    <row r="833" spans="1:5" x14ac:dyDescent="0.35">
      <c r="A833" s="1"/>
      <c r="E833" s="2"/>
    </row>
    <row r="834" spans="1:5" x14ac:dyDescent="0.35">
      <c r="A834" s="1"/>
      <c r="E834" s="2"/>
    </row>
    <row r="835" spans="1:5" x14ac:dyDescent="0.35">
      <c r="A835" s="1"/>
      <c r="E835" s="2"/>
    </row>
    <row r="836" spans="1:5" x14ac:dyDescent="0.35">
      <c r="A836" s="1"/>
      <c r="E836" s="2"/>
    </row>
    <row r="837" spans="1:5" x14ac:dyDescent="0.35">
      <c r="A837" s="1"/>
      <c r="E837" s="2"/>
    </row>
    <row r="838" spans="1:5" x14ac:dyDescent="0.35">
      <c r="A838" s="1"/>
      <c r="E838" s="2"/>
    </row>
    <row r="839" spans="1:5" x14ac:dyDescent="0.35">
      <c r="A839" s="1"/>
      <c r="E839" s="2"/>
    </row>
    <row r="840" spans="1:5" x14ac:dyDescent="0.35">
      <c r="A840" s="1"/>
      <c r="E840" s="2"/>
    </row>
    <row r="841" spans="1:5" x14ac:dyDescent="0.35">
      <c r="A841" s="1"/>
      <c r="E841" s="2"/>
    </row>
    <row r="842" spans="1:5" x14ac:dyDescent="0.35">
      <c r="A842" s="1"/>
      <c r="E842" s="2"/>
    </row>
    <row r="843" spans="1:5" x14ac:dyDescent="0.35">
      <c r="A843" s="1"/>
      <c r="E843" s="2"/>
    </row>
    <row r="844" spans="1:5" x14ac:dyDescent="0.35">
      <c r="A844" s="1"/>
      <c r="E844" s="2"/>
    </row>
    <row r="845" spans="1:5" x14ac:dyDescent="0.35">
      <c r="A845" s="1"/>
      <c r="E845" s="2"/>
    </row>
    <row r="846" spans="1:5" x14ac:dyDescent="0.35">
      <c r="A846" s="1"/>
      <c r="E846" s="2"/>
    </row>
    <row r="847" spans="1:5" x14ac:dyDescent="0.35">
      <c r="A847" s="1"/>
      <c r="E847" s="2"/>
    </row>
    <row r="848" spans="1:5" x14ac:dyDescent="0.35">
      <c r="A848" s="1"/>
      <c r="E848" s="2"/>
    </row>
    <row r="849" spans="1:5" x14ac:dyDescent="0.35">
      <c r="A849" s="1"/>
      <c r="E849" s="2"/>
    </row>
    <row r="850" spans="1:5" x14ac:dyDescent="0.35">
      <c r="A850" s="1"/>
      <c r="E850" s="2"/>
    </row>
    <row r="851" spans="1:5" x14ac:dyDescent="0.35">
      <c r="A851" s="1"/>
      <c r="E851" s="2"/>
    </row>
    <row r="852" spans="1:5" x14ac:dyDescent="0.35">
      <c r="A852" s="1"/>
      <c r="E852" s="2"/>
    </row>
    <row r="853" spans="1:5" x14ac:dyDescent="0.35">
      <c r="A853" s="1"/>
      <c r="E853" s="2"/>
    </row>
    <row r="854" spans="1:5" x14ac:dyDescent="0.35">
      <c r="A854" s="1"/>
      <c r="E854" s="2"/>
    </row>
    <row r="855" spans="1:5" x14ac:dyDescent="0.35">
      <c r="A855" s="1"/>
      <c r="E855" s="2"/>
    </row>
    <row r="856" spans="1:5" x14ac:dyDescent="0.35">
      <c r="A856" s="1"/>
      <c r="E856" s="2"/>
    </row>
    <row r="857" spans="1:5" x14ac:dyDescent="0.35">
      <c r="A857" s="1"/>
      <c r="E857" s="2"/>
    </row>
    <row r="858" spans="1:5" x14ac:dyDescent="0.35">
      <c r="A858" s="1"/>
      <c r="E858" s="2"/>
    </row>
    <row r="859" spans="1:5" x14ac:dyDescent="0.35">
      <c r="A859" s="1"/>
      <c r="E859" s="2"/>
    </row>
    <row r="860" spans="1:5" x14ac:dyDescent="0.35">
      <c r="A860" s="1"/>
      <c r="E860" s="2"/>
    </row>
    <row r="861" spans="1:5" x14ac:dyDescent="0.35">
      <c r="A861" s="1"/>
      <c r="E861" s="2"/>
    </row>
    <row r="862" spans="1:5" x14ac:dyDescent="0.35">
      <c r="A862" s="1"/>
      <c r="E862" s="2"/>
    </row>
    <row r="863" spans="1:5" x14ac:dyDescent="0.35">
      <c r="A863" s="1"/>
      <c r="E863" s="2"/>
    </row>
    <row r="864" spans="1:5" x14ac:dyDescent="0.35">
      <c r="A864" s="1"/>
      <c r="E864" s="2"/>
    </row>
    <row r="865" spans="1:5" x14ac:dyDescent="0.35">
      <c r="A865" s="1"/>
      <c r="E865" s="2"/>
    </row>
    <row r="866" spans="1:5" x14ac:dyDescent="0.35">
      <c r="A866" s="1"/>
      <c r="E866" s="2"/>
    </row>
    <row r="867" spans="1:5" x14ac:dyDescent="0.35">
      <c r="A867" s="1"/>
      <c r="E867" s="2"/>
    </row>
    <row r="868" spans="1:5" x14ac:dyDescent="0.35">
      <c r="A868" s="1"/>
      <c r="E868" s="2"/>
    </row>
    <row r="869" spans="1:5" x14ac:dyDescent="0.35">
      <c r="A869" s="1"/>
      <c r="E869" s="2"/>
    </row>
    <row r="870" spans="1:5" x14ac:dyDescent="0.35">
      <c r="A870" s="1"/>
      <c r="E870" s="2"/>
    </row>
    <row r="871" spans="1:5" x14ac:dyDescent="0.35">
      <c r="A871" s="1"/>
      <c r="E871" s="2"/>
    </row>
    <row r="872" spans="1:5" x14ac:dyDescent="0.35">
      <c r="A872" s="1"/>
      <c r="E872" s="2"/>
    </row>
    <row r="873" spans="1:5" x14ac:dyDescent="0.35">
      <c r="A873" s="1"/>
      <c r="E873" s="2"/>
    </row>
    <row r="874" spans="1:5" x14ac:dyDescent="0.35">
      <c r="A874" s="1"/>
      <c r="E874" s="2"/>
    </row>
    <row r="875" spans="1:5" x14ac:dyDescent="0.35">
      <c r="A875" s="1"/>
      <c r="E875" s="2"/>
    </row>
    <row r="876" spans="1:5" x14ac:dyDescent="0.35">
      <c r="A876" s="1"/>
      <c r="E876" s="2"/>
    </row>
    <row r="877" spans="1:5" x14ac:dyDescent="0.35">
      <c r="A877" s="1"/>
      <c r="E877" s="2"/>
    </row>
    <row r="878" spans="1:5" x14ac:dyDescent="0.35">
      <c r="A878" s="1"/>
      <c r="E878" s="2"/>
    </row>
    <row r="879" spans="1:5" x14ac:dyDescent="0.35">
      <c r="A879" s="1"/>
      <c r="E879" s="2"/>
    </row>
    <row r="880" spans="1:5" x14ac:dyDescent="0.35">
      <c r="A880" s="1"/>
      <c r="E880" s="2"/>
    </row>
    <row r="881" spans="1:5" x14ac:dyDescent="0.35">
      <c r="A881" s="1"/>
      <c r="E881" s="2"/>
    </row>
    <row r="882" spans="1:5" x14ac:dyDescent="0.35">
      <c r="A882" s="1"/>
      <c r="E882" s="2"/>
    </row>
    <row r="883" spans="1:5" x14ac:dyDescent="0.35">
      <c r="A883" s="1"/>
      <c r="E883" s="2"/>
    </row>
    <row r="884" spans="1:5" x14ac:dyDescent="0.35">
      <c r="A884" s="1"/>
      <c r="E884" s="2"/>
    </row>
    <row r="885" spans="1:5" x14ac:dyDescent="0.35">
      <c r="A885" s="1"/>
      <c r="E885" s="2"/>
    </row>
    <row r="886" spans="1:5" x14ac:dyDescent="0.35">
      <c r="A886" s="1"/>
      <c r="E886" s="2"/>
    </row>
    <row r="887" spans="1:5" x14ac:dyDescent="0.35">
      <c r="A887" s="1"/>
      <c r="E887" s="2"/>
    </row>
    <row r="888" spans="1:5" x14ac:dyDescent="0.35">
      <c r="A888" s="1"/>
      <c r="E888" s="2"/>
    </row>
    <row r="889" spans="1:5" x14ac:dyDescent="0.35">
      <c r="A889" s="1"/>
      <c r="E889" s="2"/>
    </row>
    <row r="890" spans="1:5" x14ac:dyDescent="0.35">
      <c r="A890" s="1"/>
      <c r="E890" s="2"/>
    </row>
    <row r="891" spans="1:5" x14ac:dyDescent="0.35">
      <c r="A891" s="1"/>
      <c r="E891" s="2"/>
    </row>
    <row r="892" spans="1:5" x14ac:dyDescent="0.35">
      <c r="A892" s="1"/>
      <c r="E892" s="2"/>
    </row>
    <row r="893" spans="1:5" x14ac:dyDescent="0.35">
      <c r="A893" s="1"/>
      <c r="E893" s="2"/>
    </row>
    <row r="894" spans="1:5" x14ac:dyDescent="0.35">
      <c r="A894" s="1"/>
      <c r="E894" s="2"/>
    </row>
    <row r="895" spans="1:5" x14ac:dyDescent="0.35">
      <c r="A895" s="1"/>
      <c r="E895" s="2"/>
    </row>
    <row r="896" spans="1:5" x14ac:dyDescent="0.35">
      <c r="A896" s="1"/>
      <c r="E896" s="2"/>
    </row>
    <row r="897" spans="1:5" x14ac:dyDescent="0.35">
      <c r="A897" s="1"/>
      <c r="E897" s="2"/>
    </row>
    <row r="898" spans="1:5" x14ac:dyDescent="0.35">
      <c r="A898" s="1"/>
      <c r="E898" s="2"/>
    </row>
    <row r="899" spans="1:5" x14ac:dyDescent="0.35">
      <c r="A899" s="1"/>
      <c r="E899" s="2"/>
    </row>
    <row r="900" spans="1:5" x14ac:dyDescent="0.35">
      <c r="A900" s="1"/>
      <c r="E900" s="2"/>
    </row>
    <row r="901" spans="1:5" x14ac:dyDescent="0.35">
      <c r="A901" s="1"/>
      <c r="E901" s="2"/>
    </row>
    <row r="902" spans="1:5" x14ac:dyDescent="0.35">
      <c r="A902" s="1"/>
      <c r="E902" s="2"/>
    </row>
    <row r="903" spans="1:5" x14ac:dyDescent="0.35">
      <c r="A903" s="1"/>
      <c r="E903" s="2"/>
    </row>
    <row r="904" spans="1:5" x14ac:dyDescent="0.35">
      <c r="A904" s="1"/>
      <c r="E904" s="2"/>
    </row>
    <row r="905" spans="1:5" x14ac:dyDescent="0.35">
      <c r="A905" s="1"/>
      <c r="E905" s="2"/>
    </row>
    <row r="906" spans="1:5" x14ac:dyDescent="0.35">
      <c r="A906" s="1"/>
      <c r="E906" s="2"/>
    </row>
    <row r="907" spans="1:5" x14ac:dyDescent="0.35">
      <c r="A907" s="1"/>
      <c r="E907" s="2"/>
    </row>
    <row r="908" spans="1:5" x14ac:dyDescent="0.35">
      <c r="A908" s="1"/>
      <c r="E908" s="2"/>
    </row>
    <row r="909" spans="1:5" x14ac:dyDescent="0.35">
      <c r="A909" s="1"/>
      <c r="E909" s="2"/>
    </row>
    <row r="910" spans="1:5" x14ac:dyDescent="0.35">
      <c r="A910" s="1"/>
      <c r="E910" s="2"/>
    </row>
    <row r="911" spans="1:5" x14ac:dyDescent="0.35">
      <c r="A911" s="1"/>
      <c r="E911" s="2"/>
    </row>
    <row r="912" spans="1:5" x14ac:dyDescent="0.35">
      <c r="A912" s="1"/>
      <c r="E912" s="2"/>
    </row>
    <row r="913" spans="1:5" x14ac:dyDescent="0.35">
      <c r="A913" s="1"/>
      <c r="E913" s="2"/>
    </row>
    <row r="914" spans="1:5" x14ac:dyDescent="0.35">
      <c r="A914" s="1"/>
      <c r="E914" s="2"/>
    </row>
    <row r="915" spans="1:5" x14ac:dyDescent="0.35">
      <c r="A915" s="1"/>
      <c r="E915" s="2"/>
    </row>
    <row r="916" spans="1:5" x14ac:dyDescent="0.35">
      <c r="A916" s="1"/>
      <c r="E916" s="2"/>
    </row>
    <row r="917" spans="1:5" x14ac:dyDescent="0.35">
      <c r="A917" s="1"/>
      <c r="E917" s="2"/>
    </row>
    <row r="918" spans="1:5" x14ac:dyDescent="0.35">
      <c r="A918" s="1"/>
      <c r="E918" s="2"/>
    </row>
    <row r="919" spans="1:5" x14ac:dyDescent="0.35">
      <c r="A919" s="1"/>
      <c r="E919" s="2"/>
    </row>
    <row r="920" spans="1:5" x14ac:dyDescent="0.35">
      <c r="A920" s="1"/>
      <c r="E920" s="2"/>
    </row>
    <row r="921" spans="1:5" x14ac:dyDescent="0.35">
      <c r="A921" s="1"/>
      <c r="E921" s="2"/>
    </row>
    <row r="922" spans="1:5" x14ac:dyDescent="0.35">
      <c r="A922" s="1"/>
      <c r="E922" s="2"/>
    </row>
    <row r="923" spans="1:5" x14ac:dyDescent="0.35">
      <c r="A923" s="1"/>
      <c r="E923" s="2"/>
    </row>
    <row r="924" spans="1:5" x14ac:dyDescent="0.35">
      <c r="A924" s="1"/>
      <c r="E924" s="2"/>
    </row>
    <row r="925" spans="1:5" x14ac:dyDescent="0.35">
      <c r="A925" s="1"/>
      <c r="E925" s="2"/>
    </row>
    <row r="926" spans="1:5" x14ac:dyDescent="0.35">
      <c r="A926" s="1"/>
      <c r="E926" s="2"/>
    </row>
    <row r="927" spans="1:5" x14ac:dyDescent="0.35">
      <c r="A927" s="1"/>
      <c r="E927" s="2"/>
    </row>
    <row r="928" spans="1:5" x14ac:dyDescent="0.35">
      <c r="A928" s="1"/>
      <c r="E928" s="2"/>
    </row>
    <row r="929" spans="1:5" x14ac:dyDescent="0.35">
      <c r="A929" s="1"/>
      <c r="E929" s="2"/>
    </row>
    <row r="930" spans="1:5" x14ac:dyDescent="0.35">
      <c r="A930" s="1"/>
      <c r="E930" s="2"/>
    </row>
    <row r="931" spans="1:5" x14ac:dyDescent="0.35">
      <c r="A931" s="1"/>
      <c r="E931" s="2"/>
    </row>
    <row r="932" spans="1:5" x14ac:dyDescent="0.35">
      <c r="A932" s="1"/>
      <c r="E932" s="2"/>
    </row>
    <row r="933" spans="1:5" x14ac:dyDescent="0.35">
      <c r="A933" s="1"/>
      <c r="E933" s="2"/>
    </row>
    <row r="934" spans="1:5" x14ac:dyDescent="0.35">
      <c r="A934" s="1"/>
      <c r="E934" s="2"/>
    </row>
    <row r="935" spans="1:5" x14ac:dyDescent="0.35">
      <c r="A935" s="1"/>
      <c r="E935" s="2"/>
    </row>
    <row r="936" spans="1:5" x14ac:dyDescent="0.35">
      <c r="A936" s="1"/>
      <c r="E936" s="2"/>
    </row>
    <row r="937" spans="1:5" x14ac:dyDescent="0.35">
      <c r="A937" s="1"/>
      <c r="E937" s="2"/>
    </row>
    <row r="938" spans="1:5" x14ac:dyDescent="0.35">
      <c r="A938" s="1"/>
      <c r="E938" s="2"/>
    </row>
    <row r="939" spans="1:5" x14ac:dyDescent="0.35">
      <c r="A939" s="1"/>
      <c r="E939" s="2"/>
    </row>
    <row r="940" spans="1:5" x14ac:dyDescent="0.35">
      <c r="A940" s="1"/>
      <c r="E940" s="2"/>
    </row>
    <row r="941" spans="1:5" x14ac:dyDescent="0.35">
      <c r="A941" s="1"/>
      <c r="E941" s="2"/>
    </row>
    <row r="942" spans="1:5" x14ac:dyDescent="0.35">
      <c r="A942" s="1"/>
      <c r="E942" s="2"/>
    </row>
    <row r="943" spans="1:5" x14ac:dyDescent="0.35">
      <c r="A943" s="1"/>
      <c r="E943" s="2"/>
    </row>
    <row r="944" spans="1:5" x14ac:dyDescent="0.35">
      <c r="A944" s="1"/>
      <c r="E944" s="2"/>
    </row>
    <row r="945" spans="1:5" x14ac:dyDescent="0.35">
      <c r="A945" s="1"/>
      <c r="E945" s="2"/>
    </row>
    <row r="946" spans="1:5" x14ac:dyDescent="0.35">
      <c r="A946" s="1"/>
      <c r="E946" s="2"/>
    </row>
    <row r="947" spans="1:5" x14ac:dyDescent="0.35">
      <c r="A947" s="1"/>
      <c r="E947" s="2"/>
    </row>
    <row r="948" spans="1:5" x14ac:dyDescent="0.35">
      <c r="A948" s="1"/>
      <c r="E948" s="2"/>
    </row>
    <row r="949" spans="1:5" x14ac:dyDescent="0.35">
      <c r="A949" s="1"/>
      <c r="E949" s="2"/>
    </row>
    <row r="950" spans="1:5" x14ac:dyDescent="0.35">
      <c r="A950" s="1"/>
      <c r="E950" s="2"/>
    </row>
    <row r="951" spans="1:5" x14ac:dyDescent="0.35">
      <c r="A951" s="1"/>
      <c r="E951" s="2"/>
    </row>
    <row r="952" spans="1:5" x14ac:dyDescent="0.35">
      <c r="A952" s="1"/>
      <c r="E952" s="2"/>
    </row>
    <row r="953" spans="1:5" x14ac:dyDescent="0.35">
      <c r="A953" s="1"/>
      <c r="E953" s="2"/>
    </row>
    <row r="954" spans="1:5" x14ac:dyDescent="0.35">
      <c r="A954" s="1"/>
      <c r="E954" s="2"/>
    </row>
    <row r="955" spans="1:5" x14ac:dyDescent="0.35">
      <c r="A955" s="1"/>
      <c r="E955" s="2"/>
    </row>
    <row r="956" spans="1:5" x14ac:dyDescent="0.35">
      <c r="A956" s="1"/>
      <c r="E956" s="2"/>
    </row>
    <row r="957" spans="1:5" x14ac:dyDescent="0.35">
      <c r="A957" s="1"/>
      <c r="E957" s="2"/>
    </row>
    <row r="958" spans="1:5" x14ac:dyDescent="0.35">
      <c r="A958" s="1"/>
      <c r="E958" s="2"/>
    </row>
    <row r="959" spans="1:5" x14ac:dyDescent="0.35">
      <c r="A959" s="1"/>
      <c r="E959" s="2"/>
    </row>
    <row r="960" spans="1:5" x14ac:dyDescent="0.35">
      <c r="A960" s="1"/>
      <c r="E960" s="2"/>
    </row>
    <row r="961" spans="1:5" x14ac:dyDescent="0.35">
      <c r="A961" s="1"/>
      <c r="E961" s="2"/>
    </row>
    <row r="962" spans="1:5" x14ac:dyDescent="0.35">
      <c r="A962" s="1"/>
      <c r="E962" s="2"/>
    </row>
    <row r="963" spans="1:5" x14ac:dyDescent="0.35">
      <c r="A963" s="1"/>
      <c r="E963" s="2"/>
    </row>
    <row r="964" spans="1:5" x14ac:dyDescent="0.35">
      <c r="A964" s="1"/>
      <c r="E964" s="2"/>
    </row>
    <row r="965" spans="1:5" x14ac:dyDescent="0.35">
      <c r="A965" s="1"/>
      <c r="E965" s="2"/>
    </row>
    <row r="966" spans="1:5" x14ac:dyDescent="0.35">
      <c r="A966" s="1"/>
      <c r="E966" s="2"/>
    </row>
    <row r="967" spans="1:5" x14ac:dyDescent="0.35">
      <c r="A967" s="1"/>
      <c r="E967" s="2"/>
    </row>
    <row r="968" spans="1:5" x14ac:dyDescent="0.35">
      <c r="A968" s="1"/>
      <c r="E968" s="2"/>
    </row>
    <row r="969" spans="1:5" x14ac:dyDescent="0.35">
      <c r="A969" s="1"/>
      <c r="E969" s="2"/>
    </row>
    <row r="970" spans="1:5" x14ac:dyDescent="0.35">
      <c r="A970" s="1"/>
      <c r="E970" s="2"/>
    </row>
    <row r="971" spans="1:5" x14ac:dyDescent="0.35">
      <c r="A971" s="1"/>
      <c r="E971" s="2"/>
    </row>
    <row r="972" spans="1:5" x14ac:dyDescent="0.35">
      <c r="A972" s="1"/>
      <c r="E972" s="2"/>
    </row>
    <row r="973" spans="1:5" x14ac:dyDescent="0.35">
      <c r="A973" s="1"/>
      <c r="E973" s="2"/>
    </row>
    <row r="974" spans="1:5" x14ac:dyDescent="0.35">
      <c r="A974" s="1"/>
      <c r="E974" s="2"/>
    </row>
    <row r="975" spans="1:5" x14ac:dyDescent="0.35">
      <c r="A975" s="1"/>
      <c r="E975" s="2"/>
    </row>
    <row r="976" spans="1:5" x14ac:dyDescent="0.35">
      <c r="A976" s="1"/>
      <c r="E976" s="2"/>
    </row>
    <row r="977" spans="1:5" x14ac:dyDescent="0.35">
      <c r="A977" s="1"/>
      <c r="E977" s="2"/>
    </row>
    <row r="978" spans="1:5" x14ac:dyDescent="0.35">
      <c r="A978" s="1"/>
      <c r="E978" s="2"/>
    </row>
    <row r="979" spans="1:5" x14ac:dyDescent="0.35">
      <c r="A979" s="1"/>
      <c r="E979" s="2"/>
    </row>
    <row r="980" spans="1:5" x14ac:dyDescent="0.35">
      <c r="A980" s="1"/>
      <c r="E980" s="2"/>
    </row>
    <row r="981" spans="1:5" x14ac:dyDescent="0.35">
      <c r="A981" s="1"/>
      <c r="E981" s="2"/>
    </row>
    <row r="982" spans="1:5" x14ac:dyDescent="0.35">
      <c r="A982" s="1"/>
      <c r="E982" s="2"/>
    </row>
    <row r="983" spans="1:5" x14ac:dyDescent="0.35">
      <c r="A983" s="1"/>
      <c r="E983" s="2"/>
    </row>
    <row r="984" spans="1:5" x14ac:dyDescent="0.35">
      <c r="A984" s="1"/>
      <c r="E984" s="2"/>
    </row>
    <row r="985" spans="1:5" x14ac:dyDescent="0.35">
      <c r="A985" s="1"/>
      <c r="E985" s="2"/>
    </row>
    <row r="986" spans="1:5" x14ac:dyDescent="0.35">
      <c r="A986" s="1"/>
      <c r="E986" s="2"/>
    </row>
    <row r="987" spans="1:5" x14ac:dyDescent="0.35">
      <c r="A987" s="1"/>
      <c r="E987" s="2"/>
    </row>
    <row r="988" spans="1:5" x14ac:dyDescent="0.35">
      <c r="A988" s="1"/>
      <c r="E988" s="2"/>
    </row>
    <row r="989" spans="1:5" x14ac:dyDescent="0.35">
      <c r="A989" s="1"/>
      <c r="E989" s="2"/>
    </row>
    <row r="990" spans="1:5" x14ac:dyDescent="0.35">
      <c r="A990" s="1"/>
      <c r="E990" s="2"/>
    </row>
    <row r="991" spans="1:5" x14ac:dyDescent="0.35">
      <c r="A991" s="1"/>
      <c r="E991" s="2"/>
    </row>
    <row r="992" spans="1:5" x14ac:dyDescent="0.35">
      <c r="A992" s="1"/>
      <c r="E992" s="2"/>
    </row>
    <row r="993" spans="1:5" x14ac:dyDescent="0.35">
      <c r="A993" s="1"/>
      <c r="E993" s="2"/>
    </row>
    <row r="994" spans="1:5" x14ac:dyDescent="0.35">
      <c r="A994" s="1"/>
      <c r="E994" s="2"/>
    </row>
    <row r="995" spans="1:5" x14ac:dyDescent="0.35">
      <c r="A995" s="1"/>
      <c r="E995" s="2"/>
    </row>
    <row r="996" spans="1:5" x14ac:dyDescent="0.35">
      <c r="A996" s="1"/>
      <c r="E996" s="2"/>
    </row>
    <row r="997" spans="1:5" x14ac:dyDescent="0.35">
      <c r="A997" s="1"/>
      <c r="E997" s="2"/>
    </row>
    <row r="998" spans="1:5" x14ac:dyDescent="0.35">
      <c r="A998" s="1"/>
      <c r="E998" s="2"/>
    </row>
    <row r="999" spans="1:5" x14ac:dyDescent="0.35">
      <c r="A999" s="1"/>
      <c r="E999" s="2"/>
    </row>
    <row r="1000" spans="1:5" x14ac:dyDescent="0.35">
      <c r="A1000" s="1"/>
      <c r="E1000" s="2"/>
    </row>
    <row r="1001" spans="1:5" x14ac:dyDescent="0.35">
      <c r="A1001" s="1"/>
      <c r="E1001" s="2"/>
    </row>
    <row r="1002" spans="1:5" x14ac:dyDescent="0.35">
      <c r="A1002" s="1"/>
      <c r="E1002" s="2"/>
    </row>
    <row r="1003" spans="1:5" x14ac:dyDescent="0.35">
      <c r="A1003" s="1"/>
      <c r="E1003" s="2"/>
    </row>
    <row r="1004" spans="1:5" x14ac:dyDescent="0.35">
      <c r="A1004" s="1"/>
      <c r="E1004" s="2"/>
    </row>
    <row r="1005" spans="1:5" x14ac:dyDescent="0.35">
      <c r="A1005" s="1"/>
      <c r="E1005" s="2"/>
    </row>
    <row r="1006" spans="1:5" x14ac:dyDescent="0.35">
      <c r="A1006" s="1"/>
      <c r="E1006" s="2"/>
    </row>
    <row r="1007" spans="1:5" x14ac:dyDescent="0.35">
      <c r="A1007" s="1"/>
      <c r="E1007" s="2"/>
    </row>
    <row r="1008" spans="1:5" x14ac:dyDescent="0.35">
      <c r="A1008" s="1"/>
      <c r="E1008" s="2"/>
    </row>
    <row r="1009" spans="1:5" x14ac:dyDescent="0.35">
      <c r="A1009" s="1"/>
      <c r="E1009" s="2"/>
    </row>
    <row r="1010" spans="1:5" x14ac:dyDescent="0.35">
      <c r="A1010" s="1"/>
      <c r="E1010" s="2"/>
    </row>
    <row r="1011" spans="1:5" x14ac:dyDescent="0.35">
      <c r="A1011" s="1"/>
      <c r="E1011" s="2"/>
    </row>
    <row r="1012" spans="1:5" x14ac:dyDescent="0.35">
      <c r="A1012" s="1"/>
      <c r="E1012" s="2"/>
    </row>
    <row r="1013" spans="1:5" x14ac:dyDescent="0.35">
      <c r="A1013" s="1"/>
      <c r="E1013" s="2"/>
    </row>
    <row r="1014" spans="1:5" x14ac:dyDescent="0.35">
      <c r="A1014" s="1"/>
      <c r="E1014" s="2"/>
    </row>
    <row r="1015" spans="1:5" x14ac:dyDescent="0.35">
      <c r="A1015" s="1"/>
      <c r="E1015" s="2"/>
    </row>
    <row r="1016" spans="1:5" x14ac:dyDescent="0.35">
      <c r="A1016" s="1"/>
      <c r="E1016" s="2"/>
    </row>
    <row r="1017" spans="1:5" x14ac:dyDescent="0.35">
      <c r="A1017" s="1"/>
      <c r="E1017" s="2"/>
    </row>
    <row r="1018" spans="1:5" x14ac:dyDescent="0.35">
      <c r="A1018" s="1"/>
      <c r="E1018" s="2"/>
    </row>
    <row r="1019" spans="1:5" x14ac:dyDescent="0.35">
      <c r="A1019" s="1"/>
      <c r="E1019" s="2"/>
    </row>
    <row r="1020" spans="1:5" x14ac:dyDescent="0.35">
      <c r="A1020" s="1"/>
      <c r="E1020" s="2"/>
    </row>
    <row r="1021" spans="1:5" x14ac:dyDescent="0.35">
      <c r="A1021" s="1"/>
      <c r="E1021" s="2"/>
    </row>
    <row r="1022" spans="1:5" x14ac:dyDescent="0.35">
      <c r="A1022" s="1"/>
      <c r="E1022" s="2"/>
    </row>
    <row r="1023" spans="1:5" x14ac:dyDescent="0.35">
      <c r="A1023" s="1"/>
      <c r="E1023" s="2"/>
    </row>
    <row r="1024" spans="1:5" x14ac:dyDescent="0.35">
      <c r="A1024" s="1"/>
      <c r="E1024" s="2"/>
    </row>
    <row r="1025" spans="1:5" x14ac:dyDescent="0.35">
      <c r="A1025" s="1"/>
      <c r="E1025" s="2"/>
    </row>
    <row r="1026" spans="1:5" x14ac:dyDescent="0.35">
      <c r="A1026" s="1"/>
      <c r="E1026" s="2"/>
    </row>
    <row r="1027" spans="1:5" x14ac:dyDescent="0.35">
      <c r="A1027" s="1"/>
      <c r="E1027" s="2"/>
    </row>
    <row r="1028" spans="1:5" x14ac:dyDescent="0.35">
      <c r="A1028" s="1"/>
      <c r="E1028" s="2"/>
    </row>
    <row r="1029" spans="1:5" x14ac:dyDescent="0.35">
      <c r="A1029" s="1"/>
      <c r="E1029" s="2"/>
    </row>
    <row r="1030" spans="1:5" x14ac:dyDescent="0.35">
      <c r="A1030" s="1"/>
      <c r="E1030" s="2"/>
    </row>
    <row r="1031" spans="1:5" x14ac:dyDescent="0.35">
      <c r="A1031" s="1"/>
      <c r="E1031" s="2"/>
    </row>
    <row r="1032" spans="1:5" x14ac:dyDescent="0.35">
      <c r="A1032" s="1"/>
      <c r="E1032" s="2"/>
    </row>
    <row r="1033" spans="1:5" x14ac:dyDescent="0.35">
      <c r="A1033" s="1"/>
      <c r="E1033" s="2"/>
    </row>
    <row r="1034" spans="1:5" x14ac:dyDescent="0.35">
      <c r="A1034" s="1"/>
      <c r="E1034" s="2"/>
    </row>
    <row r="1035" spans="1:5" x14ac:dyDescent="0.35">
      <c r="A1035" s="1"/>
      <c r="E1035" s="2"/>
    </row>
    <row r="1036" spans="1:5" x14ac:dyDescent="0.35">
      <c r="A1036" s="1"/>
      <c r="E1036" s="2"/>
    </row>
    <row r="1037" spans="1:5" x14ac:dyDescent="0.35">
      <c r="A1037" s="1"/>
      <c r="E1037" s="2"/>
    </row>
    <row r="1038" spans="1:5" x14ac:dyDescent="0.35">
      <c r="A1038" s="1"/>
      <c r="E1038" s="2"/>
    </row>
    <row r="1039" spans="1:5" x14ac:dyDescent="0.35">
      <c r="A1039" s="1"/>
      <c r="E1039" s="2"/>
    </row>
    <row r="1040" spans="1:5" x14ac:dyDescent="0.35">
      <c r="A1040" s="1"/>
      <c r="E1040" s="2"/>
    </row>
    <row r="1041" spans="1:5" x14ac:dyDescent="0.35">
      <c r="A1041" s="1"/>
      <c r="E1041" s="2"/>
    </row>
    <row r="1042" spans="1:5" x14ac:dyDescent="0.35">
      <c r="A1042" s="1"/>
      <c r="E1042" s="2"/>
    </row>
    <row r="1043" spans="1:5" x14ac:dyDescent="0.35">
      <c r="A1043" s="1"/>
      <c r="E1043" s="2"/>
    </row>
    <row r="1044" spans="1:5" x14ac:dyDescent="0.35">
      <c r="A1044" s="1"/>
      <c r="E1044" s="2"/>
    </row>
    <row r="1045" spans="1:5" x14ac:dyDescent="0.35">
      <c r="A1045" s="1"/>
      <c r="E1045" s="2"/>
    </row>
    <row r="1046" spans="1:5" x14ac:dyDescent="0.35">
      <c r="A1046" s="1"/>
      <c r="E1046" s="2"/>
    </row>
    <row r="1047" spans="1:5" x14ac:dyDescent="0.35">
      <c r="A1047" s="1"/>
      <c r="E1047" s="2"/>
    </row>
    <row r="1048" spans="1:5" x14ac:dyDescent="0.35">
      <c r="A1048" s="1"/>
      <c r="E1048" s="2"/>
    </row>
    <row r="1049" spans="1:5" x14ac:dyDescent="0.35">
      <c r="A1049" s="1"/>
      <c r="E1049" s="2"/>
    </row>
    <row r="1050" spans="1:5" x14ac:dyDescent="0.35">
      <c r="A1050" s="1"/>
      <c r="E1050" s="2"/>
    </row>
    <row r="1051" spans="1:5" x14ac:dyDescent="0.35">
      <c r="A1051" s="1"/>
      <c r="E1051" s="2"/>
    </row>
    <row r="1052" spans="1:5" x14ac:dyDescent="0.35">
      <c r="A1052" s="1"/>
      <c r="E1052" s="2"/>
    </row>
    <row r="1053" spans="1:5" x14ac:dyDescent="0.35">
      <c r="A1053" s="1"/>
      <c r="E1053" s="2"/>
    </row>
    <row r="1054" spans="1:5" x14ac:dyDescent="0.35">
      <c r="A1054" s="1"/>
      <c r="E1054" s="2"/>
    </row>
    <row r="1055" spans="1:5" x14ac:dyDescent="0.35">
      <c r="A1055" s="1"/>
      <c r="E1055" s="2"/>
    </row>
    <row r="1056" spans="1:5" x14ac:dyDescent="0.35">
      <c r="A1056" s="1"/>
      <c r="E1056" s="2"/>
    </row>
    <row r="1057" spans="1:5" x14ac:dyDescent="0.35">
      <c r="A1057" s="1"/>
      <c r="E1057" s="2"/>
    </row>
    <row r="1058" spans="1:5" x14ac:dyDescent="0.35">
      <c r="A1058" s="1"/>
      <c r="E1058" s="2"/>
    </row>
    <row r="1059" spans="1:5" x14ac:dyDescent="0.35">
      <c r="A1059" s="1"/>
      <c r="E1059" s="2"/>
    </row>
    <row r="1060" spans="1:5" x14ac:dyDescent="0.35">
      <c r="A1060" s="1"/>
      <c r="E1060" s="2"/>
    </row>
    <row r="1061" spans="1:5" x14ac:dyDescent="0.35">
      <c r="A1061" s="1"/>
      <c r="E1061" s="2"/>
    </row>
    <row r="1062" spans="1:5" x14ac:dyDescent="0.35">
      <c r="A1062" s="1"/>
      <c r="E1062" s="2"/>
    </row>
    <row r="1063" spans="1:5" x14ac:dyDescent="0.35">
      <c r="A1063" s="1"/>
      <c r="E1063" s="2"/>
    </row>
    <row r="1064" spans="1:5" x14ac:dyDescent="0.35">
      <c r="A1064" s="1"/>
      <c r="E1064" s="2"/>
    </row>
    <row r="1065" spans="1:5" x14ac:dyDescent="0.35">
      <c r="A1065" s="1"/>
      <c r="E1065" s="2"/>
    </row>
    <row r="1066" spans="1:5" x14ac:dyDescent="0.35">
      <c r="A1066" s="1"/>
      <c r="E1066" s="2"/>
    </row>
    <row r="1067" spans="1:5" x14ac:dyDescent="0.35">
      <c r="A1067" s="1"/>
      <c r="E1067" s="2"/>
    </row>
    <row r="1068" spans="1:5" x14ac:dyDescent="0.35">
      <c r="A1068" s="1"/>
      <c r="E1068" s="2"/>
    </row>
    <row r="1069" spans="1:5" x14ac:dyDescent="0.35">
      <c r="A1069" s="1"/>
      <c r="E1069" s="2"/>
    </row>
    <row r="1070" spans="1:5" x14ac:dyDescent="0.35">
      <c r="A1070" s="1"/>
      <c r="E1070" s="2"/>
    </row>
    <row r="1071" spans="1:5" x14ac:dyDescent="0.35">
      <c r="A1071" s="1"/>
      <c r="E1071" s="2"/>
    </row>
    <row r="1072" spans="1:5" x14ac:dyDescent="0.35">
      <c r="A1072" s="1"/>
      <c r="E1072" s="2"/>
    </row>
    <row r="1073" spans="1:5" x14ac:dyDescent="0.35">
      <c r="A1073" s="1"/>
      <c r="E1073" s="2"/>
    </row>
    <row r="1074" spans="1:5" x14ac:dyDescent="0.35">
      <c r="A1074" s="1"/>
      <c r="E1074" s="2"/>
    </row>
    <row r="1075" spans="1:5" x14ac:dyDescent="0.35">
      <c r="A1075" s="1"/>
      <c r="E1075" s="2"/>
    </row>
    <row r="1076" spans="1:5" x14ac:dyDescent="0.35">
      <c r="A1076" s="1"/>
      <c r="E1076" s="2"/>
    </row>
    <row r="1077" spans="1:5" x14ac:dyDescent="0.35">
      <c r="A1077" s="1"/>
      <c r="E1077" s="2"/>
    </row>
    <row r="1078" spans="1:5" x14ac:dyDescent="0.35">
      <c r="A1078" s="1"/>
      <c r="E1078" s="2"/>
    </row>
    <row r="1079" spans="1:5" x14ac:dyDescent="0.35">
      <c r="A1079" s="1"/>
      <c r="E1079" s="2"/>
    </row>
    <row r="1080" spans="1:5" x14ac:dyDescent="0.35">
      <c r="A1080" s="1"/>
      <c r="E1080" s="2"/>
    </row>
    <row r="1081" spans="1:5" x14ac:dyDescent="0.35">
      <c r="A1081" s="1"/>
      <c r="E1081" s="2"/>
    </row>
    <row r="1082" spans="1:5" x14ac:dyDescent="0.35">
      <c r="A1082" s="1"/>
      <c r="E1082" s="2"/>
    </row>
    <row r="1083" spans="1:5" x14ac:dyDescent="0.35">
      <c r="A1083" s="1"/>
      <c r="E1083" s="2"/>
    </row>
    <row r="1084" spans="1:5" x14ac:dyDescent="0.35">
      <c r="A1084" s="1"/>
      <c r="E1084" s="2"/>
    </row>
    <row r="1085" spans="1:5" x14ac:dyDescent="0.35">
      <c r="A1085" s="1"/>
      <c r="E1085" s="2"/>
    </row>
    <row r="1086" spans="1:5" x14ac:dyDescent="0.35">
      <c r="A1086" s="1"/>
      <c r="E1086" s="2"/>
    </row>
    <row r="1087" spans="1:5" x14ac:dyDescent="0.35">
      <c r="A1087" s="1"/>
      <c r="E1087" s="2"/>
    </row>
    <row r="1088" spans="1:5" x14ac:dyDescent="0.35">
      <c r="A1088" s="1"/>
      <c r="E1088" s="2"/>
    </row>
    <row r="1089" spans="1:5" x14ac:dyDescent="0.35">
      <c r="A1089" s="1"/>
      <c r="E1089" s="2"/>
    </row>
    <row r="1090" spans="1:5" x14ac:dyDescent="0.35">
      <c r="A1090" s="1"/>
      <c r="E1090" s="2"/>
    </row>
    <row r="1091" spans="1:5" x14ac:dyDescent="0.35">
      <c r="A1091" s="1"/>
      <c r="E1091" s="2"/>
    </row>
    <row r="1092" spans="1:5" x14ac:dyDescent="0.35">
      <c r="A1092" s="1"/>
      <c r="E1092" s="2"/>
    </row>
    <row r="1093" spans="1:5" x14ac:dyDescent="0.35">
      <c r="A1093" s="1"/>
      <c r="E1093" s="2"/>
    </row>
    <row r="1094" spans="1:5" x14ac:dyDescent="0.35">
      <c r="A1094" s="1"/>
      <c r="E1094" s="2"/>
    </row>
    <row r="1095" spans="1:5" x14ac:dyDescent="0.35">
      <c r="A1095" s="1"/>
      <c r="E1095" s="2"/>
    </row>
    <row r="1096" spans="1:5" x14ac:dyDescent="0.35">
      <c r="A1096" s="1"/>
      <c r="E1096" s="2"/>
    </row>
    <row r="1097" spans="1:5" x14ac:dyDescent="0.35">
      <c r="A1097" s="1"/>
      <c r="E1097" s="2"/>
    </row>
    <row r="1098" spans="1:5" x14ac:dyDescent="0.35">
      <c r="A1098" s="1"/>
      <c r="E1098" s="2"/>
    </row>
    <row r="1099" spans="1:5" x14ac:dyDescent="0.35">
      <c r="A1099" s="1"/>
      <c r="E1099" s="2"/>
    </row>
    <row r="1100" spans="1:5" x14ac:dyDescent="0.35">
      <c r="A1100" s="1"/>
      <c r="E1100" s="2"/>
    </row>
    <row r="1101" spans="1:5" x14ac:dyDescent="0.35">
      <c r="A1101" s="1"/>
      <c r="E1101" s="2"/>
    </row>
    <row r="1102" spans="1:5" x14ac:dyDescent="0.35">
      <c r="A1102" s="1"/>
      <c r="E1102" s="2"/>
    </row>
    <row r="1103" spans="1:5" x14ac:dyDescent="0.35">
      <c r="A1103" s="1"/>
      <c r="E1103" s="2"/>
    </row>
    <row r="1104" spans="1:5" x14ac:dyDescent="0.35">
      <c r="A1104" s="1"/>
      <c r="E1104" s="2"/>
    </row>
    <row r="1105" spans="1:5" x14ac:dyDescent="0.35">
      <c r="A1105" s="1"/>
      <c r="E1105" s="2"/>
    </row>
    <row r="1106" spans="1:5" x14ac:dyDescent="0.35">
      <c r="A1106" s="1"/>
      <c r="E1106" s="2"/>
    </row>
    <row r="1107" spans="1:5" x14ac:dyDescent="0.35">
      <c r="A1107" s="1"/>
      <c r="E1107" s="2"/>
    </row>
    <row r="1108" spans="1:5" x14ac:dyDescent="0.35">
      <c r="A1108" s="1"/>
      <c r="E1108" s="2"/>
    </row>
    <row r="1109" spans="1:5" x14ac:dyDescent="0.35">
      <c r="A1109" s="1"/>
      <c r="E1109" s="2"/>
    </row>
    <row r="1110" spans="1:5" x14ac:dyDescent="0.35">
      <c r="A1110" s="1"/>
      <c r="E1110" s="2"/>
    </row>
    <row r="1111" spans="1:5" x14ac:dyDescent="0.35">
      <c r="A1111" s="1"/>
      <c r="E1111" s="2"/>
    </row>
    <row r="1112" spans="1:5" x14ac:dyDescent="0.35">
      <c r="A1112" s="1"/>
      <c r="E1112" s="2"/>
    </row>
    <row r="1113" spans="1:5" x14ac:dyDescent="0.35">
      <c r="A1113" s="1"/>
      <c r="E1113" s="2"/>
    </row>
    <row r="1114" spans="1:5" x14ac:dyDescent="0.35">
      <c r="A1114" s="1"/>
      <c r="E1114" s="2"/>
    </row>
    <row r="1115" spans="1:5" x14ac:dyDescent="0.35">
      <c r="A1115" s="1"/>
      <c r="E1115" s="2"/>
    </row>
    <row r="1116" spans="1:5" x14ac:dyDescent="0.35">
      <c r="A1116" s="1"/>
      <c r="E1116" s="2"/>
    </row>
    <row r="1117" spans="1:5" x14ac:dyDescent="0.35">
      <c r="A1117" s="1"/>
      <c r="E1117" s="2"/>
    </row>
    <row r="1118" spans="1:5" x14ac:dyDescent="0.35">
      <c r="A1118" s="1"/>
      <c r="E1118" s="2"/>
    </row>
    <row r="1119" spans="1:5" x14ac:dyDescent="0.35">
      <c r="A1119" s="1"/>
      <c r="E1119" s="2"/>
    </row>
    <row r="1120" spans="1:5" x14ac:dyDescent="0.35">
      <c r="A1120" s="1"/>
      <c r="E1120" s="2"/>
    </row>
    <row r="1121" spans="1:5" x14ac:dyDescent="0.35">
      <c r="A1121" s="1"/>
      <c r="E1121" s="2"/>
    </row>
    <row r="1122" spans="1:5" x14ac:dyDescent="0.35">
      <c r="A1122" s="1"/>
      <c r="E1122" s="2"/>
    </row>
    <row r="1123" spans="1:5" x14ac:dyDescent="0.35">
      <c r="A1123" s="1"/>
      <c r="E1123" s="2"/>
    </row>
    <row r="1124" spans="1:5" x14ac:dyDescent="0.35">
      <c r="A1124" s="1"/>
      <c r="E1124" s="2"/>
    </row>
    <row r="1125" spans="1:5" x14ac:dyDescent="0.35">
      <c r="A1125" s="1"/>
      <c r="E1125" s="2"/>
    </row>
    <row r="1126" spans="1:5" x14ac:dyDescent="0.35">
      <c r="A1126" s="1"/>
      <c r="E1126" s="2"/>
    </row>
    <row r="1127" spans="1:5" x14ac:dyDescent="0.35">
      <c r="A1127" s="1"/>
      <c r="E1127" s="2"/>
    </row>
    <row r="1128" spans="1:5" x14ac:dyDescent="0.35">
      <c r="A1128" s="1"/>
      <c r="E1128" s="2"/>
    </row>
    <row r="1129" spans="1:5" x14ac:dyDescent="0.35">
      <c r="A1129" s="1"/>
      <c r="E1129" s="2"/>
    </row>
    <row r="1130" spans="1:5" x14ac:dyDescent="0.35">
      <c r="A1130" s="1"/>
      <c r="E1130" s="2"/>
    </row>
    <row r="1131" spans="1:5" x14ac:dyDescent="0.35">
      <c r="A1131" s="1"/>
      <c r="E1131" s="2"/>
    </row>
    <row r="1132" spans="1:5" x14ac:dyDescent="0.35">
      <c r="A1132" s="1"/>
      <c r="E1132" s="2"/>
    </row>
    <row r="1133" spans="1:5" x14ac:dyDescent="0.35">
      <c r="A1133" s="1"/>
      <c r="E1133" s="2"/>
    </row>
    <row r="1134" spans="1:5" x14ac:dyDescent="0.35">
      <c r="A1134" s="1"/>
      <c r="E1134" s="2"/>
    </row>
    <row r="1135" spans="1:5" x14ac:dyDescent="0.35">
      <c r="A1135" s="1"/>
      <c r="E1135" s="2"/>
    </row>
    <row r="1136" spans="1:5" x14ac:dyDescent="0.35">
      <c r="A1136" s="1"/>
      <c r="E1136" s="2"/>
    </row>
    <row r="1137" spans="1:5" x14ac:dyDescent="0.35">
      <c r="A1137" s="1"/>
      <c r="E1137" s="2"/>
    </row>
    <row r="1138" spans="1:5" x14ac:dyDescent="0.35">
      <c r="A1138" s="1"/>
      <c r="E1138" s="2"/>
    </row>
    <row r="1139" spans="1:5" x14ac:dyDescent="0.35">
      <c r="A1139" s="1"/>
      <c r="E1139" s="2"/>
    </row>
    <row r="1140" spans="1:5" x14ac:dyDescent="0.35">
      <c r="A1140" s="1"/>
      <c r="E1140" s="2"/>
    </row>
    <row r="1141" spans="1:5" x14ac:dyDescent="0.35">
      <c r="A1141" s="1"/>
      <c r="E1141" s="2"/>
    </row>
    <row r="1142" spans="1:5" x14ac:dyDescent="0.35">
      <c r="A1142" s="1"/>
      <c r="E1142" s="2"/>
    </row>
    <row r="1143" spans="1:5" x14ac:dyDescent="0.35">
      <c r="A1143" s="1"/>
      <c r="E1143" s="2"/>
    </row>
    <row r="1144" spans="1:5" x14ac:dyDescent="0.35">
      <c r="A1144" s="1"/>
      <c r="E1144" s="2"/>
    </row>
    <row r="1145" spans="1:5" x14ac:dyDescent="0.35">
      <c r="A1145" s="1"/>
      <c r="E1145" s="2"/>
    </row>
    <row r="1146" spans="1:5" x14ac:dyDescent="0.35">
      <c r="A1146" s="1"/>
      <c r="E1146" s="2"/>
    </row>
    <row r="1147" spans="1:5" x14ac:dyDescent="0.35">
      <c r="A1147" s="1"/>
      <c r="E1147" s="2"/>
    </row>
    <row r="1148" spans="1:5" x14ac:dyDescent="0.35">
      <c r="A1148" s="1"/>
      <c r="E1148" s="2"/>
    </row>
    <row r="1149" spans="1:5" x14ac:dyDescent="0.35">
      <c r="A1149" s="1"/>
      <c r="E1149" s="2"/>
    </row>
    <row r="1150" spans="1:5" x14ac:dyDescent="0.35">
      <c r="A1150" s="1"/>
      <c r="E1150" s="2"/>
    </row>
    <row r="1151" spans="1:5" x14ac:dyDescent="0.35">
      <c r="A1151" s="1"/>
      <c r="E1151" s="2"/>
    </row>
    <row r="1152" spans="1:5" x14ac:dyDescent="0.35">
      <c r="A1152" s="1"/>
      <c r="E1152" s="2"/>
    </row>
    <row r="1153" spans="1:5" x14ac:dyDescent="0.35">
      <c r="A1153" s="1"/>
      <c r="E1153" s="2"/>
    </row>
    <row r="1154" spans="1:5" x14ac:dyDescent="0.35">
      <c r="A1154" s="1"/>
      <c r="E1154" s="2"/>
    </row>
    <row r="1155" spans="1:5" x14ac:dyDescent="0.35">
      <c r="A1155" s="1"/>
      <c r="E1155" s="2"/>
    </row>
    <row r="1156" spans="1:5" x14ac:dyDescent="0.35">
      <c r="A1156" s="1"/>
      <c r="E1156" s="2"/>
    </row>
    <row r="1157" spans="1:5" x14ac:dyDescent="0.35">
      <c r="A1157" s="1"/>
      <c r="E1157" s="2"/>
    </row>
    <row r="1158" spans="1:5" x14ac:dyDescent="0.35">
      <c r="A1158" s="1"/>
      <c r="E1158" s="2"/>
    </row>
    <row r="1159" spans="1:5" x14ac:dyDescent="0.35">
      <c r="A1159" s="1"/>
      <c r="E1159" s="2"/>
    </row>
    <row r="1160" spans="1:5" x14ac:dyDescent="0.35">
      <c r="A1160" s="1"/>
      <c r="E1160" s="2"/>
    </row>
    <row r="1161" spans="1:5" x14ac:dyDescent="0.35">
      <c r="A1161" s="1"/>
      <c r="E1161" s="2"/>
    </row>
    <row r="1162" spans="1:5" x14ac:dyDescent="0.35">
      <c r="A1162" s="1"/>
      <c r="E1162" s="2"/>
    </row>
    <row r="1163" spans="1:5" x14ac:dyDescent="0.35">
      <c r="A1163" s="1"/>
      <c r="E1163" s="2"/>
    </row>
    <row r="1164" spans="1:5" x14ac:dyDescent="0.35">
      <c r="A1164" s="1"/>
      <c r="E1164" s="2"/>
    </row>
    <row r="1165" spans="1:5" x14ac:dyDescent="0.35">
      <c r="A1165" s="1"/>
      <c r="E1165" s="2"/>
    </row>
    <row r="1166" spans="1:5" x14ac:dyDescent="0.35">
      <c r="A1166" s="1"/>
      <c r="E1166" s="2"/>
    </row>
    <row r="1167" spans="1:5" x14ac:dyDescent="0.35">
      <c r="A1167" s="1"/>
      <c r="E1167" s="2"/>
    </row>
    <row r="1168" spans="1:5" x14ac:dyDescent="0.35">
      <c r="A1168" s="1"/>
      <c r="E1168" s="2"/>
    </row>
    <row r="1169" spans="1:5" x14ac:dyDescent="0.35">
      <c r="A1169" s="1"/>
      <c r="E1169" s="2"/>
    </row>
    <row r="1170" spans="1:5" x14ac:dyDescent="0.35">
      <c r="A1170" s="1"/>
      <c r="E1170" s="2"/>
    </row>
    <row r="1171" spans="1:5" x14ac:dyDescent="0.35">
      <c r="A1171" s="1"/>
      <c r="E1171" s="2"/>
    </row>
    <row r="1172" spans="1:5" x14ac:dyDescent="0.35">
      <c r="A1172" s="1"/>
      <c r="E1172" s="2"/>
    </row>
    <row r="1173" spans="1:5" x14ac:dyDescent="0.35">
      <c r="A1173" s="1"/>
      <c r="E1173" s="2"/>
    </row>
    <row r="1174" spans="1:5" x14ac:dyDescent="0.35">
      <c r="A1174" s="1"/>
      <c r="E1174" s="2"/>
    </row>
    <row r="1175" spans="1:5" x14ac:dyDescent="0.35">
      <c r="A1175" s="1"/>
      <c r="E1175" s="2"/>
    </row>
    <row r="1176" spans="1:5" x14ac:dyDescent="0.35">
      <c r="A1176" s="1"/>
      <c r="E1176" s="2"/>
    </row>
    <row r="1177" spans="1:5" x14ac:dyDescent="0.35">
      <c r="A1177" s="1"/>
      <c r="E1177" s="2"/>
    </row>
    <row r="1178" spans="1:5" x14ac:dyDescent="0.35">
      <c r="A1178" s="1"/>
      <c r="E1178" s="2"/>
    </row>
    <row r="1179" spans="1:5" x14ac:dyDescent="0.35">
      <c r="A1179" s="1"/>
      <c r="E1179" s="2"/>
    </row>
    <row r="1180" spans="1:5" x14ac:dyDescent="0.35">
      <c r="A1180" s="1"/>
      <c r="E1180" s="2"/>
    </row>
    <row r="1181" spans="1:5" x14ac:dyDescent="0.35">
      <c r="A1181" s="1"/>
      <c r="E1181" s="2"/>
    </row>
    <row r="1182" spans="1:5" x14ac:dyDescent="0.35">
      <c r="A1182" s="1"/>
      <c r="E1182" s="2"/>
    </row>
    <row r="1183" spans="1:5" x14ac:dyDescent="0.35">
      <c r="A1183" s="1"/>
      <c r="E1183" s="2"/>
    </row>
    <row r="1184" spans="1:5" x14ac:dyDescent="0.35">
      <c r="A1184" s="1"/>
      <c r="E1184" s="2"/>
    </row>
    <row r="1185" spans="1:5" x14ac:dyDescent="0.35">
      <c r="A1185" s="1"/>
      <c r="E1185" s="2"/>
    </row>
    <row r="1186" spans="1:5" x14ac:dyDescent="0.35">
      <c r="A1186" s="1"/>
      <c r="E1186" s="2"/>
    </row>
    <row r="1187" spans="1:5" x14ac:dyDescent="0.35">
      <c r="A1187" s="1"/>
      <c r="E1187" s="2"/>
    </row>
    <row r="1188" spans="1:5" x14ac:dyDescent="0.35">
      <c r="A1188" s="1"/>
      <c r="E1188" s="2"/>
    </row>
    <row r="1189" spans="1:5" x14ac:dyDescent="0.35">
      <c r="A1189" s="1"/>
      <c r="E1189" s="2"/>
    </row>
    <row r="1190" spans="1:5" x14ac:dyDescent="0.35">
      <c r="A1190" s="1"/>
      <c r="E1190" s="2"/>
    </row>
    <row r="1191" spans="1:5" x14ac:dyDescent="0.35">
      <c r="A1191" s="1"/>
      <c r="E1191" s="2"/>
    </row>
    <row r="1192" spans="1:5" x14ac:dyDescent="0.35">
      <c r="A1192" s="1"/>
      <c r="E1192" s="2"/>
    </row>
    <row r="1193" spans="1:5" x14ac:dyDescent="0.35">
      <c r="A1193" s="1"/>
      <c r="E1193" s="2"/>
    </row>
    <row r="1194" spans="1:5" x14ac:dyDescent="0.35">
      <c r="A1194" s="1"/>
      <c r="E1194" s="2"/>
    </row>
    <row r="1195" spans="1:5" x14ac:dyDescent="0.35">
      <c r="A1195" s="1"/>
      <c r="E1195" s="2"/>
    </row>
    <row r="1196" spans="1:5" x14ac:dyDescent="0.35">
      <c r="A1196" s="1"/>
      <c r="E1196" s="2"/>
    </row>
    <row r="1197" spans="1:5" x14ac:dyDescent="0.35">
      <c r="A1197" s="1"/>
      <c r="E1197" s="2"/>
    </row>
    <row r="1198" spans="1:5" x14ac:dyDescent="0.35">
      <c r="A1198" s="1"/>
      <c r="E1198" s="2"/>
    </row>
    <row r="1199" spans="1:5" x14ac:dyDescent="0.35">
      <c r="A1199" s="1"/>
      <c r="E1199" s="2"/>
    </row>
    <row r="1200" spans="1:5" x14ac:dyDescent="0.35">
      <c r="A1200" s="1"/>
      <c r="E1200" s="2"/>
    </row>
    <row r="1201" spans="1:5" x14ac:dyDescent="0.35">
      <c r="A1201" s="1"/>
      <c r="E1201" s="2"/>
    </row>
    <row r="1202" spans="1:5" x14ac:dyDescent="0.35">
      <c r="A1202" s="1"/>
      <c r="E1202" s="2"/>
    </row>
    <row r="1203" spans="1:5" x14ac:dyDescent="0.35">
      <c r="A1203" s="1"/>
      <c r="E1203" s="2"/>
    </row>
    <row r="1204" spans="1:5" x14ac:dyDescent="0.35">
      <c r="A1204" s="1"/>
      <c r="E1204" s="2"/>
    </row>
    <row r="1205" spans="1:5" x14ac:dyDescent="0.35">
      <c r="A1205" s="1"/>
      <c r="E1205" s="2"/>
    </row>
    <row r="1206" spans="1:5" x14ac:dyDescent="0.35">
      <c r="A1206" s="1"/>
      <c r="E1206" s="2"/>
    </row>
    <row r="1207" spans="1:5" x14ac:dyDescent="0.35">
      <c r="A1207" s="1"/>
      <c r="E1207" s="2"/>
    </row>
    <row r="1208" spans="1:5" x14ac:dyDescent="0.35">
      <c r="A1208" s="1"/>
      <c r="E1208" s="2"/>
    </row>
    <row r="1209" spans="1:5" x14ac:dyDescent="0.35">
      <c r="A1209" s="1"/>
      <c r="E1209" s="2"/>
    </row>
    <row r="1210" spans="1:5" x14ac:dyDescent="0.35">
      <c r="A1210" s="1"/>
      <c r="E1210" s="2"/>
    </row>
    <row r="1211" spans="1:5" x14ac:dyDescent="0.35">
      <c r="A1211" s="1"/>
      <c r="E1211" s="2"/>
    </row>
    <row r="1212" spans="1:5" x14ac:dyDescent="0.35">
      <c r="A1212" s="1"/>
      <c r="E1212" s="2"/>
    </row>
    <row r="1213" spans="1:5" x14ac:dyDescent="0.35">
      <c r="A1213" s="1"/>
      <c r="E1213" s="2"/>
    </row>
    <row r="1214" spans="1:5" x14ac:dyDescent="0.35">
      <c r="A1214" s="1"/>
      <c r="E1214" s="2"/>
    </row>
    <row r="1215" spans="1:5" x14ac:dyDescent="0.35">
      <c r="A1215" s="1"/>
      <c r="E1215" s="2"/>
    </row>
    <row r="1216" spans="1:5" x14ac:dyDescent="0.35">
      <c r="A1216" s="1"/>
      <c r="E1216" s="2"/>
    </row>
    <row r="1217" spans="1:5" x14ac:dyDescent="0.35">
      <c r="A1217" s="1"/>
      <c r="E1217" s="2"/>
    </row>
    <row r="1218" spans="1:5" x14ac:dyDescent="0.35">
      <c r="A1218" s="1"/>
      <c r="E1218" s="2"/>
    </row>
    <row r="1219" spans="1:5" x14ac:dyDescent="0.35">
      <c r="A1219" s="1"/>
      <c r="E1219" s="2"/>
    </row>
    <row r="1220" spans="1:5" x14ac:dyDescent="0.35">
      <c r="A1220" s="1"/>
      <c r="E1220" s="2"/>
    </row>
    <row r="1221" spans="1:5" x14ac:dyDescent="0.35">
      <c r="A1221" s="1"/>
      <c r="E1221" s="2"/>
    </row>
    <row r="1222" spans="1:5" x14ac:dyDescent="0.35">
      <c r="A1222" s="1"/>
      <c r="E1222" s="2"/>
    </row>
    <row r="1223" spans="1:5" x14ac:dyDescent="0.35">
      <c r="A1223" s="1"/>
      <c r="E1223" s="2"/>
    </row>
    <row r="1224" spans="1:5" x14ac:dyDescent="0.35">
      <c r="A1224" s="1"/>
      <c r="E1224" s="2"/>
    </row>
    <row r="1225" spans="1:5" x14ac:dyDescent="0.35">
      <c r="A1225" s="1"/>
      <c r="E1225" s="2"/>
    </row>
    <row r="1226" spans="1:5" x14ac:dyDescent="0.35">
      <c r="A1226" s="1"/>
      <c r="E1226" s="2"/>
    </row>
    <row r="1227" spans="1:5" x14ac:dyDescent="0.35">
      <c r="A1227" s="1"/>
      <c r="E1227" s="2"/>
    </row>
    <row r="1228" spans="1:5" x14ac:dyDescent="0.35">
      <c r="A1228" s="1"/>
      <c r="E1228" s="2"/>
    </row>
    <row r="1229" spans="1:5" x14ac:dyDescent="0.35">
      <c r="A1229" s="1"/>
      <c r="E1229" s="2"/>
    </row>
    <row r="1230" spans="1:5" x14ac:dyDescent="0.35">
      <c r="A1230" s="1"/>
      <c r="E1230" s="2"/>
    </row>
    <row r="1231" spans="1:5" x14ac:dyDescent="0.35">
      <c r="A1231" s="1"/>
      <c r="E1231" s="2"/>
    </row>
    <row r="1232" spans="1:5" x14ac:dyDescent="0.35">
      <c r="A1232" s="1"/>
      <c r="E1232" s="2"/>
    </row>
    <row r="1233" spans="1:5" x14ac:dyDescent="0.35">
      <c r="A1233" s="1"/>
      <c r="E1233" s="2"/>
    </row>
    <row r="1234" spans="1:5" x14ac:dyDescent="0.35">
      <c r="A1234" s="1"/>
      <c r="E1234" s="2"/>
    </row>
    <row r="1235" spans="1:5" x14ac:dyDescent="0.35">
      <c r="A1235" s="1"/>
      <c r="E1235" s="2"/>
    </row>
    <row r="1236" spans="1:5" x14ac:dyDescent="0.35">
      <c r="A1236" s="1"/>
      <c r="E1236" s="2"/>
    </row>
    <row r="1237" spans="1:5" x14ac:dyDescent="0.35">
      <c r="A1237" s="1"/>
      <c r="E1237" s="2"/>
    </row>
    <row r="1238" spans="1:5" x14ac:dyDescent="0.35">
      <c r="A1238" s="1"/>
      <c r="E1238" s="2"/>
    </row>
    <row r="1239" spans="1:5" x14ac:dyDescent="0.35">
      <c r="A1239" s="1"/>
      <c r="E1239" s="2"/>
    </row>
    <row r="1240" spans="1:5" x14ac:dyDescent="0.35">
      <c r="A1240" s="1"/>
      <c r="E1240" s="2"/>
    </row>
    <row r="1241" spans="1:5" x14ac:dyDescent="0.35">
      <c r="A1241" s="1"/>
      <c r="E1241" s="2"/>
    </row>
    <row r="1242" spans="1:5" x14ac:dyDescent="0.35">
      <c r="A1242" s="1"/>
      <c r="E1242" s="2"/>
    </row>
    <row r="1243" spans="1:5" x14ac:dyDescent="0.35">
      <c r="A1243" s="1"/>
      <c r="E1243" s="2"/>
    </row>
    <row r="1244" spans="1:5" x14ac:dyDescent="0.35">
      <c r="A1244" s="1"/>
      <c r="E1244" s="2"/>
    </row>
    <row r="1245" spans="1:5" x14ac:dyDescent="0.35">
      <c r="A1245" s="1"/>
      <c r="E1245" s="2"/>
    </row>
    <row r="1246" spans="1:5" x14ac:dyDescent="0.35">
      <c r="A1246" s="1"/>
      <c r="E1246" s="2"/>
    </row>
    <row r="1247" spans="1:5" x14ac:dyDescent="0.35">
      <c r="A1247" s="1"/>
      <c r="E1247" s="2"/>
    </row>
    <row r="1248" spans="1:5" x14ac:dyDescent="0.35">
      <c r="A1248" s="1"/>
      <c r="E1248" s="2"/>
    </row>
    <row r="1249" spans="1:5" x14ac:dyDescent="0.35">
      <c r="A1249" s="1"/>
      <c r="E1249" s="2"/>
    </row>
    <row r="1250" spans="1:5" x14ac:dyDescent="0.35">
      <c r="A1250" s="1"/>
      <c r="E1250" s="2"/>
    </row>
    <row r="1251" spans="1:5" x14ac:dyDescent="0.35">
      <c r="A1251" s="1"/>
      <c r="E1251" s="2"/>
    </row>
    <row r="1252" spans="1:5" x14ac:dyDescent="0.35">
      <c r="A1252" s="1"/>
      <c r="E1252" s="2"/>
    </row>
    <row r="1253" spans="1:5" x14ac:dyDescent="0.35">
      <c r="A1253" s="1"/>
      <c r="E1253" s="2"/>
    </row>
    <row r="1254" spans="1:5" x14ac:dyDescent="0.35">
      <c r="A1254" s="1"/>
      <c r="E1254" s="2"/>
    </row>
    <row r="1255" spans="1:5" x14ac:dyDescent="0.35">
      <c r="A1255" s="1"/>
      <c r="E1255" s="2"/>
    </row>
    <row r="1256" spans="1:5" x14ac:dyDescent="0.35">
      <c r="A1256" s="1"/>
      <c r="E1256" s="2"/>
    </row>
    <row r="1257" spans="1:5" x14ac:dyDescent="0.35">
      <c r="A1257" s="1"/>
      <c r="E1257" s="2"/>
    </row>
    <row r="1258" spans="1:5" x14ac:dyDescent="0.35">
      <c r="A1258" s="1"/>
      <c r="E1258" s="2"/>
    </row>
    <row r="1259" spans="1:5" x14ac:dyDescent="0.35">
      <c r="A1259" s="1"/>
      <c r="E1259" s="2"/>
    </row>
    <row r="1260" spans="1:5" x14ac:dyDescent="0.35">
      <c r="A1260" s="1"/>
      <c r="E1260" s="2"/>
    </row>
    <row r="1261" spans="1:5" x14ac:dyDescent="0.35">
      <c r="A1261" s="1"/>
      <c r="E1261" s="2"/>
    </row>
    <row r="1262" spans="1:5" x14ac:dyDescent="0.35">
      <c r="A1262" s="1"/>
      <c r="E1262" s="2"/>
    </row>
    <row r="1263" spans="1:5" x14ac:dyDescent="0.35">
      <c r="A1263" s="1"/>
      <c r="E1263" s="2"/>
    </row>
    <row r="1264" spans="1:5" x14ac:dyDescent="0.35">
      <c r="A1264" s="1"/>
      <c r="E1264" s="2"/>
    </row>
    <row r="1265" spans="1:5" x14ac:dyDescent="0.35">
      <c r="A1265" s="1"/>
      <c r="E1265" s="2"/>
    </row>
    <row r="1266" spans="1:5" x14ac:dyDescent="0.35">
      <c r="A1266" s="1"/>
      <c r="E1266" s="2"/>
    </row>
    <row r="1267" spans="1:5" x14ac:dyDescent="0.35">
      <c r="A1267" s="1"/>
      <c r="E1267" s="2"/>
    </row>
    <row r="1268" spans="1:5" x14ac:dyDescent="0.35">
      <c r="A1268" s="1"/>
      <c r="E1268" s="2"/>
    </row>
    <row r="1269" spans="1:5" x14ac:dyDescent="0.35">
      <c r="A1269" s="1"/>
      <c r="E1269" s="2"/>
    </row>
    <row r="1270" spans="1:5" x14ac:dyDescent="0.35">
      <c r="A1270" s="1"/>
      <c r="E1270" s="2"/>
    </row>
    <row r="1271" spans="1:5" x14ac:dyDescent="0.35">
      <c r="A1271" s="1"/>
      <c r="E1271" s="2"/>
    </row>
    <row r="1272" spans="1:5" x14ac:dyDescent="0.35">
      <c r="A1272" s="1"/>
      <c r="E1272" s="2"/>
    </row>
    <row r="1273" spans="1:5" x14ac:dyDescent="0.35">
      <c r="A1273" s="1"/>
      <c r="E1273" s="2"/>
    </row>
    <row r="1274" spans="1:5" x14ac:dyDescent="0.35">
      <c r="A1274" s="1"/>
      <c r="E1274" s="2"/>
    </row>
    <row r="1275" spans="1:5" x14ac:dyDescent="0.35">
      <c r="A1275" s="1"/>
      <c r="E1275" s="2"/>
    </row>
    <row r="1276" spans="1:5" x14ac:dyDescent="0.35">
      <c r="A1276" s="1"/>
      <c r="E1276" s="2"/>
    </row>
    <row r="1277" spans="1:5" x14ac:dyDescent="0.35">
      <c r="A1277" s="1"/>
      <c r="E1277" s="2"/>
    </row>
    <row r="1278" spans="1:5" x14ac:dyDescent="0.35">
      <c r="A1278" s="1"/>
      <c r="E1278" s="2"/>
    </row>
    <row r="1279" spans="1:5" x14ac:dyDescent="0.35">
      <c r="A1279" s="1"/>
      <c r="E1279" s="2"/>
    </row>
    <row r="1280" spans="1:5" x14ac:dyDescent="0.35">
      <c r="A1280" s="1"/>
      <c r="E1280" s="2"/>
    </row>
    <row r="1281" spans="1:5" x14ac:dyDescent="0.35">
      <c r="A1281" s="1"/>
      <c r="E1281" s="2"/>
    </row>
    <row r="1282" spans="1:5" x14ac:dyDescent="0.35">
      <c r="A1282" s="1"/>
      <c r="E1282" s="2"/>
    </row>
    <row r="1283" spans="1:5" x14ac:dyDescent="0.35">
      <c r="A1283" s="1"/>
      <c r="E1283" s="2"/>
    </row>
    <row r="1284" spans="1:5" x14ac:dyDescent="0.35">
      <c r="A1284" s="1"/>
      <c r="E1284" s="2"/>
    </row>
    <row r="1285" spans="1:5" x14ac:dyDescent="0.35">
      <c r="A1285" s="1"/>
      <c r="E1285" s="2"/>
    </row>
    <row r="1286" spans="1:5" x14ac:dyDescent="0.35">
      <c r="A1286" s="1"/>
      <c r="E1286" s="2"/>
    </row>
    <row r="1287" spans="1:5" x14ac:dyDescent="0.35">
      <c r="A1287" s="1"/>
      <c r="E1287" s="2"/>
    </row>
    <row r="1288" spans="1:5" x14ac:dyDescent="0.35">
      <c r="A1288" s="1"/>
      <c r="E1288" s="2"/>
    </row>
    <row r="1289" spans="1:5" x14ac:dyDescent="0.35">
      <c r="A1289" s="1"/>
      <c r="E1289" s="2"/>
    </row>
    <row r="1290" spans="1:5" x14ac:dyDescent="0.35">
      <c r="A1290" s="1"/>
      <c r="E1290" s="2"/>
    </row>
    <row r="1291" spans="1:5" x14ac:dyDescent="0.35">
      <c r="A1291" s="1"/>
      <c r="E1291" s="2"/>
    </row>
    <row r="1292" spans="1:5" x14ac:dyDescent="0.35">
      <c r="A1292" s="1"/>
      <c r="E1292" s="2"/>
    </row>
    <row r="1293" spans="1:5" x14ac:dyDescent="0.35">
      <c r="A1293" s="1"/>
      <c r="E1293" s="2"/>
    </row>
    <row r="1294" spans="1:5" x14ac:dyDescent="0.35">
      <c r="A1294" s="1"/>
      <c r="E1294" s="2"/>
    </row>
    <row r="1295" spans="1:5" x14ac:dyDescent="0.35">
      <c r="A1295" s="1"/>
      <c r="E1295" s="2"/>
    </row>
    <row r="1296" spans="1:5" x14ac:dyDescent="0.35">
      <c r="A1296" s="1"/>
      <c r="E1296" s="2"/>
    </row>
    <row r="1297" spans="1:5" x14ac:dyDescent="0.35">
      <c r="A1297" s="1"/>
      <c r="E1297" s="2"/>
    </row>
    <row r="1298" spans="1:5" x14ac:dyDescent="0.35">
      <c r="A1298" s="1"/>
      <c r="E1298" s="2"/>
    </row>
    <row r="1299" spans="1:5" x14ac:dyDescent="0.35">
      <c r="A1299" s="1"/>
      <c r="E1299" s="2"/>
    </row>
    <row r="1300" spans="1:5" x14ac:dyDescent="0.35">
      <c r="A1300" s="1"/>
      <c r="E1300" s="2"/>
    </row>
    <row r="1301" spans="1:5" x14ac:dyDescent="0.35">
      <c r="A1301" s="1"/>
      <c r="E1301" s="2"/>
    </row>
    <row r="1302" spans="1:5" x14ac:dyDescent="0.35">
      <c r="A1302" s="1"/>
      <c r="E1302" s="2"/>
    </row>
    <row r="1303" spans="1:5" x14ac:dyDescent="0.35">
      <c r="A1303" s="1"/>
      <c r="E1303" s="2"/>
    </row>
    <row r="1304" spans="1:5" x14ac:dyDescent="0.35">
      <c r="A1304" s="1"/>
      <c r="E1304" s="2"/>
    </row>
    <row r="1305" spans="1:5" x14ac:dyDescent="0.35">
      <c r="A1305" s="1"/>
      <c r="E1305" s="2"/>
    </row>
    <row r="1306" spans="1:5" x14ac:dyDescent="0.35">
      <c r="A1306" s="1"/>
      <c r="E1306" s="2"/>
    </row>
    <row r="1307" spans="1:5" x14ac:dyDescent="0.35">
      <c r="A1307" s="1"/>
      <c r="E1307" s="2"/>
    </row>
    <row r="1308" spans="1:5" x14ac:dyDescent="0.35">
      <c r="A1308" s="1"/>
      <c r="E1308" s="2"/>
    </row>
    <row r="1309" spans="1:5" x14ac:dyDescent="0.35">
      <c r="A1309" s="1"/>
      <c r="E1309" s="2"/>
    </row>
    <row r="1310" spans="1:5" x14ac:dyDescent="0.35">
      <c r="A1310" s="1"/>
      <c r="E1310" s="2"/>
    </row>
    <row r="1311" spans="1:5" x14ac:dyDescent="0.35">
      <c r="A1311" s="1"/>
      <c r="E1311" s="2"/>
    </row>
    <row r="1312" spans="1:5" x14ac:dyDescent="0.35">
      <c r="A1312" s="1"/>
      <c r="E1312" s="2"/>
    </row>
    <row r="1313" spans="1:5" x14ac:dyDescent="0.35">
      <c r="A1313" s="1"/>
      <c r="E1313" s="2"/>
    </row>
    <row r="1314" spans="1:5" x14ac:dyDescent="0.35">
      <c r="A1314" s="1"/>
      <c r="E1314" s="2"/>
    </row>
    <row r="1315" spans="1:5" x14ac:dyDescent="0.35">
      <c r="A1315" s="1"/>
      <c r="E1315" s="2"/>
    </row>
    <row r="1316" spans="1:5" x14ac:dyDescent="0.35">
      <c r="A1316" s="1"/>
      <c r="E1316" s="2"/>
    </row>
    <row r="1317" spans="1:5" x14ac:dyDescent="0.35">
      <c r="A1317" s="1"/>
      <c r="E1317" s="2"/>
    </row>
    <row r="1318" spans="1:5" x14ac:dyDescent="0.35">
      <c r="A1318" s="1"/>
      <c r="E1318" s="2"/>
    </row>
    <row r="1319" spans="1:5" x14ac:dyDescent="0.35">
      <c r="A1319" s="1"/>
      <c r="E1319" s="2"/>
    </row>
    <row r="1320" spans="1:5" x14ac:dyDescent="0.35">
      <c r="A1320" s="1"/>
      <c r="E1320" s="2"/>
    </row>
    <row r="1321" spans="1:5" x14ac:dyDescent="0.35">
      <c r="A1321" s="1"/>
      <c r="E1321" s="2"/>
    </row>
    <row r="1322" spans="1:5" x14ac:dyDescent="0.35">
      <c r="A1322" s="1"/>
      <c r="E1322" s="2"/>
    </row>
    <row r="1323" spans="1:5" x14ac:dyDescent="0.35">
      <c r="A1323" s="1"/>
      <c r="E1323" s="2"/>
    </row>
    <row r="1324" spans="1:5" x14ac:dyDescent="0.35">
      <c r="A1324" s="1"/>
      <c r="E1324" s="2"/>
    </row>
    <row r="1325" spans="1:5" x14ac:dyDescent="0.35">
      <c r="A1325" s="1"/>
      <c r="E1325" s="2"/>
    </row>
    <row r="1326" spans="1:5" x14ac:dyDescent="0.35">
      <c r="A1326" s="1"/>
      <c r="E1326" s="2"/>
    </row>
    <row r="1327" spans="1:5" x14ac:dyDescent="0.35">
      <c r="A1327" s="1"/>
      <c r="E1327" s="2"/>
    </row>
    <row r="1328" spans="1:5" x14ac:dyDescent="0.35">
      <c r="A1328" s="1"/>
      <c r="E1328" s="2"/>
    </row>
    <row r="1329" spans="1:5" x14ac:dyDescent="0.35">
      <c r="A1329" s="1"/>
      <c r="E1329" s="2"/>
    </row>
    <row r="1330" spans="1:5" x14ac:dyDescent="0.35">
      <c r="A1330" s="1"/>
      <c r="E1330" s="2"/>
    </row>
    <row r="1331" spans="1:5" x14ac:dyDescent="0.35">
      <c r="A1331" s="1"/>
      <c r="E1331" s="2"/>
    </row>
    <row r="1332" spans="1:5" x14ac:dyDescent="0.35">
      <c r="A1332" s="1"/>
      <c r="E1332" s="2"/>
    </row>
    <row r="1333" spans="1:5" x14ac:dyDescent="0.35">
      <c r="A1333" s="1"/>
      <c r="E1333" s="2"/>
    </row>
    <row r="1334" spans="1:5" x14ac:dyDescent="0.35">
      <c r="A1334" s="1"/>
      <c r="E1334" s="2"/>
    </row>
    <row r="1335" spans="1:5" x14ac:dyDescent="0.35">
      <c r="A1335" s="1"/>
      <c r="E1335" s="2"/>
    </row>
    <row r="1336" spans="1:5" x14ac:dyDescent="0.35">
      <c r="A1336" s="1"/>
      <c r="E1336" s="2"/>
    </row>
    <row r="1337" spans="1:5" x14ac:dyDescent="0.35">
      <c r="A1337" s="1"/>
      <c r="E1337" s="2"/>
    </row>
    <row r="1338" spans="1:5" x14ac:dyDescent="0.35">
      <c r="A1338" s="1"/>
      <c r="E1338" s="2"/>
    </row>
    <row r="1339" spans="1:5" x14ac:dyDescent="0.35">
      <c r="A1339" s="1"/>
      <c r="E1339" s="2"/>
    </row>
    <row r="1340" spans="1:5" x14ac:dyDescent="0.35">
      <c r="A1340" s="1"/>
      <c r="E1340" s="2"/>
    </row>
    <row r="1341" spans="1:5" x14ac:dyDescent="0.35">
      <c r="A1341" s="1"/>
      <c r="E1341" s="2"/>
    </row>
    <row r="1342" spans="1:5" x14ac:dyDescent="0.35">
      <c r="A1342" s="1"/>
      <c r="E1342" s="2"/>
    </row>
    <row r="1343" spans="1:5" x14ac:dyDescent="0.35">
      <c r="A1343" s="1"/>
      <c r="E1343" s="2"/>
    </row>
    <row r="1344" spans="1:5" x14ac:dyDescent="0.35">
      <c r="A1344" s="1"/>
      <c r="E1344" s="2"/>
    </row>
    <row r="1345" spans="1:5" x14ac:dyDescent="0.35">
      <c r="A1345" s="1"/>
      <c r="E1345" s="2"/>
    </row>
    <row r="1346" spans="1:5" x14ac:dyDescent="0.35">
      <c r="A1346" s="1"/>
      <c r="E1346" s="2"/>
    </row>
    <row r="1347" spans="1:5" x14ac:dyDescent="0.35">
      <c r="A1347" s="1"/>
      <c r="E1347" s="2"/>
    </row>
    <row r="1348" spans="1:5" x14ac:dyDescent="0.35">
      <c r="A1348" s="1"/>
      <c r="E1348" s="2"/>
    </row>
    <row r="1349" spans="1:5" x14ac:dyDescent="0.35">
      <c r="A1349" s="1"/>
      <c r="E1349" s="2"/>
    </row>
    <row r="1350" spans="1:5" x14ac:dyDescent="0.35">
      <c r="A1350" s="1"/>
      <c r="E1350" s="2"/>
    </row>
    <row r="1351" spans="1:5" x14ac:dyDescent="0.35">
      <c r="A1351" s="1"/>
      <c r="E1351" s="2"/>
    </row>
    <row r="1352" spans="1:5" x14ac:dyDescent="0.35">
      <c r="A1352" s="1"/>
      <c r="E1352" s="2"/>
    </row>
    <row r="1353" spans="1:5" x14ac:dyDescent="0.35">
      <c r="A1353" s="1"/>
      <c r="E1353" s="2"/>
    </row>
    <row r="1354" spans="1:5" x14ac:dyDescent="0.35">
      <c r="A1354" s="1"/>
      <c r="E1354" s="2"/>
    </row>
    <row r="1355" spans="1:5" x14ac:dyDescent="0.35">
      <c r="A1355" s="1"/>
      <c r="E1355" s="2"/>
    </row>
    <row r="1356" spans="1:5" x14ac:dyDescent="0.35">
      <c r="A1356" s="1"/>
      <c r="E1356" s="2"/>
    </row>
    <row r="1357" spans="1:5" x14ac:dyDescent="0.35">
      <c r="A1357" s="1"/>
      <c r="E1357" s="2"/>
    </row>
    <row r="1358" spans="1:5" x14ac:dyDescent="0.35">
      <c r="A1358" s="1"/>
      <c r="E1358" s="2"/>
    </row>
    <row r="1359" spans="1:5" x14ac:dyDescent="0.35">
      <c r="A1359" s="1"/>
      <c r="E1359" s="2"/>
    </row>
    <row r="1360" spans="1:5" x14ac:dyDescent="0.35">
      <c r="A1360" s="1"/>
      <c r="E1360" s="2"/>
    </row>
    <row r="1361" spans="1:5" x14ac:dyDescent="0.35">
      <c r="A1361" s="1"/>
      <c r="E1361" s="2"/>
    </row>
    <row r="1362" spans="1:5" x14ac:dyDescent="0.35">
      <c r="A1362" s="1"/>
      <c r="E1362" s="2"/>
    </row>
    <row r="1363" spans="1:5" x14ac:dyDescent="0.35">
      <c r="A1363" s="1"/>
      <c r="E1363" s="2"/>
    </row>
    <row r="1364" spans="1:5" x14ac:dyDescent="0.35">
      <c r="A1364" s="1"/>
      <c r="E1364" s="2"/>
    </row>
    <row r="1365" spans="1:5" x14ac:dyDescent="0.35">
      <c r="A1365" s="1"/>
      <c r="E1365" s="2"/>
    </row>
    <row r="1366" spans="1:5" x14ac:dyDescent="0.35">
      <c r="A1366" s="1"/>
      <c r="E1366" s="2"/>
    </row>
    <row r="1367" spans="1:5" x14ac:dyDescent="0.35">
      <c r="A1367" s="1"/>
      <c r="E1367" s="2"/>
    </row>
    <row r="1368" spans="1:5" x14ac:dyDescent="0.35">
      <c r="A1368" s="1"/>
      <c r="E1368" s="2"/>
    </row>
    <row r="1369" spans="1:5" x14ac:dyDescent="0.35">
      <c r="A1369" s="1"/>
      <c r="E1369" s="2"/>
    </row>
    <row r="1370" spans="1:5" x14ac:dyDescent="0.35">
      <c r="A1370" s="1"/>
      <c r="E1370" s="2"/>
    </row>
    <row r="1371" spans="1:5" x14ac:dyDescent="0.35">
      <c r="A1371" s="1"/>
      <c r="E1371" s="2"/>
    </row>
    <row r="1372" spans="1:5" x14ac:dyDescent="0.35">
      <c r="A1372" s="1"/>
      <c r="E1372" s="2"/>
    </row>
    <row r="1373" spans="1:5" x14ac:dyDescent="0.35">
      <c r="A1373" s="1"/>
      <c r="E1373" s="2"/>
    </row>
    <row r="1374" spans="1:5" x14ac:dyDescent="0.35">
      <c r="A1374" s="1"/>
      <c r="E1374" s="2"/>
    </row>
    <row r="1375" spans="1:5" x14ac:dyDescent="0.35">
      <c r="A1375" s="1"/>
      <c r="E1375" s="2"/>
    </row>
    <row r="1376" spans="1:5" x14ac:dyDescent="0.35">
      <c r="A1376" s="1"/>
      <c r="E1376" s="2"/>
    </row>
    <row r="1377" spans="1:5" x14ac:dyDescent="0.35">
      <c r="A1377" s="1"/>
      <c r="E1377" s="2"/>
    </row>
    <row r="1378" spans="1:5" x14ac:dyDescent="0.35">
      <c r="A1378" s="1"/>
      <c r="E1378" s="2"/>
    </row>
    <row r="1379" spans="1:5" x14ac:dyDescent="0.35">
      <c r="A1379" s="1"/>
      <c r="E1379" s="2"/>
    </row>
    <row r="1380" spans="1:5" x14ac:dyDescent="0.35">
      <c r="A1380" s="1"/>
      <c r="E1380" s="2"/>
    </row>
    <row r="1381" spans="1:5" x14ac:dyDescent="0.35">
      <c r="A1381" s="1"/>
      <c r="E1381" s="2"/>
    </row>
    <row r="1382" spans="1:5" x14ac:dyDescent="0.35">
      <c r="A1382" s="1"/>
      <c r="E1382" s="2"/>
    </row>
    <row r="1383" spans="1:5" x14ac:dyDescent="0.35">
      <c r="A1383" s="1"/>
      <c r="E1383" s="2"/>
    </row>
    <row r="1384" spans="1:5" x14ac:dyDescent="0.35">
      <c r="A1384" s="1"/>
      <c r="E1384" s="2"/>
    </row>
    <row r="1385" spans="1:5" x14ac:dyDescent="0.35">
      <c r="A1385" s="1"/>
      <c r="E1385" s="2"/>
    </row>
    <row r="1386" spans="1:5" x14ac:dyDescent="0.35">
      <c r="A1386" s="1"/>
      <c r="E1386" s="2"/>
    </row>
    <row r="1387" spans="1:5" x14ac:dyDescent="0.35">
      <c r="A1387" s="1"/>
      <c r="E1387" s="2"/>
    </row>
    <row r="1388" spans="1:5" x14ac:dyDescent="0.35">
      <c r="A1388" s="1"/>
      <c r="E1388" s="2"/>
    </row>
    <row r="1389" spans="1:5" x14ac:dyDescent="0.35">
      <c r="A1389" s="1"/>
      <c r="E1389" s="2"/>
    </row>
    <row r="1390" spans="1:5" x14ac:dyDescent="0.35">
      <c r="A1390" s="1"/>
      <c r="E1390" s="2"/>
    </row>
    <row r="1391" spans="1:5" x14ac:dyDescent="0.35">
      <c r="A1391" s="1"/>
      <c r="E1391" s="2"/>
    </row>
    <row r="1392" spans="1:5" x14ac:dyDescent="0.35">
      <c r="A1392" s="1"/>
      <c r="E1392" s="2"/>
    </row>
    <row r="1393" spans="1:5" x14ac:dyDescent="0.35">
      <c r="A1393" s="1"/>
      <c r="E1393" s="2"/>
    </row>
    <row r="1394" spans="1:5" x14ac:dyDescent="0.35">
      <c r="A1394" s="1"/>
      <c r="E1394" s="2"/>
    </row>
    <row r="1395" spans="1:5" x14ac:dyDescent="0.35">
      <c r="A1395" s="1"/>
      <c r="E1395" s="2"/>
    </row>
    <row r="1396" spans="1:5" x14ac:dyDescent="0.35">
      <c r="A1396" s="1"/>
      <c r="E1396" s="2"/>
    </row>
    <row r="1397" spans="1:5" x14ac:dyDescent="0.35">
      <c r="A1397" s="1"/>
      <c r="E1397" s="2"/>
    </row>
    <row r="1398" spans="1:5" x14ac:dyDescent="0.35">
      <c r="A1398" s="1"/>
      <c r="E1398" s="2"/>
    </row>
    <row r="1399" spans="1:5" x14ac:dyDescent="0.35">
      <c r="A1399" s="1"/>
      <c r="E1399" s="2"/>
    </row>
    <row r="1400" spans="1:5" x14ac:dyDescent="0.35">
      <c r="A1400" s="1"/>
      <c r="E1400" s="2"/>
    </row>
    <row r="1401" spans="1:5" x14ac:dyDescent="0.35">
      <c r="A1401" s="1"/>
      <c r="E1401" s="2"/>
    </row>
    <row r="1402" spans="1:5" x14ac:dyDescent="0.35">
      <c r="A1402" s="1"/>
      <c r="E1402" s="2"/>
    </row>
    <row r="1403" spans="1:5" x14ac:dyDescent="0.35">
      <c r="A1403" s="1"/>
      <c r="E1403" s="2"/>
    </row>
    <row r="1404" spans="1:5" x14ac:dyDescent="0.35">
      <c r="A1404" s="1"/>
      <c r="E1404" s="2"/>
    </row>
    <row r="1405" spans="1:5" x14ac:dyDescent="0.35">
      <c r="A1405" s="1"/>
      <c r="E1405" s="2"/>
    </row>
    <row r="1406" spans="1:5" x14ac:dyDescent="0.35">
      <c r="A1406" s="1"/>
      <c r="E1406" s="2"/>
    </row>
    <row r="1407" spans="1:5" x14ac:dyDescent="0.35">
      <c r="A1407" s="1"/>
      <c r="E1407" s="2"/>
    </row>
    <row r="1408" spans="1:5" x14ac:dyDescent="0.35">
      <c r="A1408" s="1"/>
      <c r="E1408" s="2"/>
    </row>
    <row r="1409" spans="1:5" x14ac:dyDescent="0.35">
      <c r="A1409" s="1"/>
      <c r="E1409" s="2"/>
    </row>
    <row r="1410" spans="1:5" x14ac:dyDescent="0.35">
      <c r="A1410" s="1"/>
      <c r="E1410" s="2"/>
    </row>
    <row r="1411" spans="1:5" x14ac:dyDescent="0.35">
      <c r="A1411" s="1"/>
      <c r="E1411" s="2"/>
    </row>
    <row r="1412" spans="1:5" x14ac:dyDescent="0.35">
      <c r="A1412" s="1"/>
      <c r="E1412" s="2"/>
    </row>
    <row r="1413" spans="1:5" x14ac:dyDescent="0.35">
      <c r="A1413" s="1"/>
      <c r="E1413" s="2"/>
    </row>
    <row r="1414" spans="1:5" x14ac:dyDescent="0.35">
      <c r="A1414" s="1"/>
      <c r="E1414" s="2"/>
    </row>
    <row r="1415" spans="1:5" x14ac:dyDescent="0.35">
      <c r="A1415" s="1"/>
      <c r="E1415" s="2"/>
    </row>
    <row r="1416" spans="1:5" x14ac:dyDescent="0.35">
      <c r="A1416" s="1"/>
      <c r="E1416" s="2"/>
    </row>
    <row r="1417" spans="1:5" x14ac:dyDescent="0.35">
      <c r="A1417" s="1"/>
      <c r="E1417" s="2"/>
    </row>
    <row r="1418" spans="1:5" x14ac:dyDescent="0.35">
      <c r="A1418" s="1"/>
      <c r="E1418" s="2"/>
    </row>
    <row r="1419" spans="1:5" x14ac:dyDescent="0.35">
      <c r="A1419" s="1"/>
      <c r="E1419" s="2"/>
    </row>
    <row r="1420" spans="1:5" x14ac:dyDescent="0.35">
      <c r="A1420" s="1"/>
      <c r="E1420" s="2"/>
    </row>
    <row r="1421" spans="1:5" x14ac:dyDescent="0.35">
      <c r="A1421" s="1"/>
      <c r="E1421" s="2"/>
    </row>
    <row r="1422" spans="1:5" x14ac:dyDescent="0.35">
      <c r="A1422" s="1"/>
      <c r="E1422" s="2"/>
    </row>
    <row r="1423" spans="1:5" x14ac:dyDescent="0.35">
      <c r="A1423" s="1"/>
      <c r="E1423" s="2"/>
    </row>
    <row r="1424" spans="1:5" x14ac:dyDescent="0.35">
      <c r="A1424" s="1"/>
      <c r="E1424" s="2"/>
    </row>
    <row r="1425" spans="1:5" x14ac:dyDescent="0.35">
      <c r="A1425" s="1"/>
      <c r="E1425" s="2"/>
    </row>
    <row r="1426" spans="1:5" x14ac:dyDescent="0.35">
      <c r="A1426" s="1"/>
      <c r="E1426" s="2"/>
    </row>
    <row r="1427" spans="1:5" x14ac:dyDescent="0.35">
      <c r="A1427" s="1"/>
      <c r="E1427" s="2"/>
    </row>
    <row r="1428" spans="1:5" x14ac:dyDescent="0.35">
      <c r="A1428" s="1"/>
      <c r="E1428" s="2"/>
    </row>
    <row r="1429" spans="1:5" x14ac:dyDescent="0.35">
      <c r="A1429" s="1"/>
      <c r="E1429" s="2"/>
    </row>
    <row r="1430" spans="1:5" x14ac:dyDescent="0.35">
      <c r="A1430" s="1"/>
      <c r="E1430" s="2"/>
    </row>
    <row r="1431" spans="1:5" x14ac:dyDescent="0.35">
      <c r="A1431" s="1"/>
      <c r="E1431" s="2"/>
    </row>
    <row r="1432" spans="1:5" x14ac:dyDescent="0.35">
      <c r="A1432" s="1"/>
      <c r="E1432" s="2"/>
    </row>
    <row r="1433" spans="1:5" x14ac:dyDescent="0.35">
      <c r="A1433" s="1"/>
      <c r="E1433" s="2"/>
    </row>
    <row r="1434" spans="1:5" x14ac:dyDescent="0.35">
      <c r="A1434" s="1"/>
      <c r="E1434" s="2"/>
    </row>
    <row r="1435" spans="1:5" x14ac:dyDescent="0.35">
      <c r="A1435" s="1"/>
      <c r="E1435" s="2"/>
    </row>
    <row r="1436" spans="1:5" x14ac:dyDescent="0.35">
      <c r="A1436" s="1"/>
      <c r="E1436" s="2"/>
    </row>
    <row r="1437" spans="1:5" x14ac:dyDescent="0.35">
      <c r="A1437" s="1"/>
      <c r="E1437" s="2"/>
    </row>
    <row r="1438" spans="1:5" x14ac:dyDescent="0.35">
      <c r="A1438" s="1"/>
      <c r="E1438" s="2"/>
    </row>
    <row r="1439" spans="1:5" x14ac:dyDescent="0.35">
      <c r="A1439" s="1"/>
      <c r="E1439" s="2"/>
    </row>
    <row r="1440" spans="1:5" x14ac:dyDescent="0.35">
      <c r="A1440" s="1"/>
      <c r="E1440" s="2"/>
    </row>
    <row r="1441" spans="1:5" x14ac:dyDescent="0.35">
      <c r="A1441" s="1"/>
      <c r="E1441" s="2"/>
    </row>
    <row r="1442" spans="1:5" x14ac:dyDescent="0.35">
      <c r="A1442" s="1"/>
      <c r="E1442" s="2"/>
    </row>
    <row r="1443" spans="1:5" x14ac:dyDescent="0.35">
      <c r="A1443" s="1"/>
      <c r="E1443" s="2"/>
    </row>
    <row r="1444" spans="1:5" x14ac:dyDescent="0.35">
      <c r="A1444" s="1"/>
      <c r="E1444" s="2"/>
    </row>
    <row r="1445" spans="1:5" x14ac:dyDescent="0.35">
      <c r="A1445" s="1"/>
      <c r="E1445" s="2"/>
    </row>
    <row r="1446" spans="1:5" x14ac:dyDescent="0.35">
      <c r="A1446" s="1"/>
      <c r="E1446" s="2"/>
    </row>
    <row r="1447" spans="1:5" x14ac:dyDescent="0.35">
      <c r="A1447" s="1"/>
      <c r="E1447" s="2"/>
    </row>
    <row r="1448" spans="1:5" x14ac:dyDescent="0.35">
      <c r="A1448" s="1"/>
      <c r="E1448" s="2"/>
    </row>
    <row r="1449" spans="1:5" x14ac:dyDescent="0.35">
      <c r="A1449" s="1"/>
      <c r="E1449" s="2"/>
    </row>
    <row r="1450" spans="1:5" x14ac:dyDescent="0.35">
      <c r="A1450" s="1"/>
      <c r="E1450" s="2"/>
    </row>
    <row r="1451" spans="1:5" x14ac:dyDescent="0.35">
      <c r="A1451" s="1"/>
      <c r="E1451" s="2"/>
    </row>
    <row r="1452" spans="1:5" x14ac:dyDescent="0.35">
      <c r="A1452" s="1"/>
      <c r="E1452" s="2"/>
    </row>
    <row r="1453" spans="1:5" x14ac:dyDescent="0.35">
      <c r="A1453" s="1"/>
      <c r="E1453" s="2"/>
    </row>
    <row r="1454" spans="1:5" x14ac:dyDescent="0.35">
      <c r="A1454" s="1"/>
      <c r="E1454" s="2"/>
    </row>
    <row r="1455" spans="1:5" x14ac:dyDescent="0.35">
      <c r="A1455" s="1"/>
      <c r="E1455" s="2"/>
    </row>
    <row r="1456" spans="1:5" x14ac:dyDescent="0.35">
      <c r="A1456" s="1"/>
      <c r="E1456" s="2"/>
    </row>
    <row r="1457" spans="1:5" x14ac:dyDescent="0.35">
      <c r="A1457" s="1"/>
      <c r="E1457" s="2"/>
    </row>
    <row r="1458" spans="1:5" x14ac:dyDescent="0.35">
      <c r="A1458" s="1"/>
      <c r="E1458" s="2"/>
    </row>
    <row r="1459" spans="1:5" x14ac:dyDescent="0.35">
      <c r="A1459" s="1"/>
      <c r="E1459" s="2"/>
    </row>
    <row r="1460" spans="1:5" x14ac:dyDescent="0.35">
      <c r="A1460" s="1"/>
      <c r="E1460" s="2"/>
    </row>
    <row r="1461" spans="1:5" x14ac:dyDescent="0.35">
      <c r="A1461" s="1"/>
      <c r="E1461" s="2"/>
    </row>
    <row r="1462" spans="1:5" x14ac:dyDescent="0.35">
      <c r="A1462" s="1"/>
      <c r="E1462" s="2"/>
    </row>
    <row r="1463" spans="1:5" x14ac:dyDescent="0.35">
      <c r="A1463" s="1"/>
      <c r="E1463" s="2"/>
    </row>
    <row r="1464" spans="1:5" x14ac:dyDescent="0.35">
      <c r="A1464" s="1"/>
      <c r="E1464" s="2"/>
    </row>
    <row r="1465" spans="1:5" x14ac:dyDescent="0.35">
      <c r="A1465" s="1"/>
      <c r="E1465" s="2"/>
    </row>
    <row r="1466" spans="1:5" x14ac:dyDescent="0.35">
      <c r="A1466" s="1"/>
      <c r="E1466" s="2"/>
    </row>
    <row r="1467" spans="1:5" x14ac:dyDescent="0.35">
      <c r="A1467" s="1"/>
      <c r="E1467" s="2"/>
    </row>
    <row r="1468" spans="1:5" x14ac:dyDescent="0.35">
      <c r="A1468" s="1"/>
      <c r="E1468" s="2"/>
    </row>
    <row r="1469" spans="1:5" x14ac:dyDescent="0.35">
      <c r="A1469" s="1"/>
      <c r="E1469" s="2"/>
    </row>
    <row r="1470" spans="1:5" x14ac:dyDescent="0.35">
      <c r="A1470" s="1"/>
      <c r="E1470" s="2"/>
    </row>
    <row r="1471" spans="1:5" x14ac:dyDescent="0.35">
      <c r="A1471" s="1"/>
      <c r="E1471" s="2"/>
    </row>
    <row r="1472" spans="1:5" x14ac:dyDescent="0.35">
      <c r="A1472" s="1"/>
      <c r="E1472" s="2"/>
    </row>
    <row r="1473" spans="1:5" x14ac:dyDescent="0.35">
      <c r="A1473" s="1"/>
      <c r="E1473" s="2"/>
    </row>
    <row r="1474" spans="1:5" x14ac:dyDescent="0.35">
      <c r="A1474" s="1"/>
      <c r="E1474" s="2"/>
    </row>
    <row r="1475" spans="1:5" x14ac:dyDescent="0.35">
      <c r="A1475" s="1"/>
      <c r="E1475" s="2"/>
    </row>
    <row r="1476" spans="1:5" x14ac:dyDescent="0.35">
      <c r="A1476" s="1"/>
      <c r="E1476" s="2"/>
    </row>
    <row r="1477" spans="1:5" x14ac:dyDescent="0.35">
      <c r="A1477" s="1"/>
      <c r="E1477" s="2"/>
    </row>
    <row r="1478" spans="1:5" x14ac:dyDescent="0.35">
      <c r="A1478" s="1"/>
      <c r="E1478" s="2"/>
    </row>
    <row r="1479" spans="1:5" x14ac:dyDescent="0.35">
      <c r="A1479" s="1"/>
      <c r="E1479" s="2"/>
    </row>
    <row r="1480" spans="1:5" x14ac:dyDescent="0.35">
      <c r="A1480" s="1"/>
      <c r="E1480" s="2"/>
    </row>
    <row r="1481" spans="1:5" x14ac:dyDescent="0.35">
      <c r="A1481" s="1"/>
      <c r="E1481" s="2"/>
    </row>
    <row r="1482" spans="1:5" x14ac:dyDescent="0.35">
      <c r="A1482" s="1"/>
      <c r="E1482" s="2"/>
    </row>
    <row r="1483" spans="1:5" x14ac:dyDescent="0.35">
      <c r="A1483" s="1"/>
      <c r="E1483" s="2"/>
    </row>
    <row r="1484" spans="1:5" x14ac:dyDescent="0.35">
      <c r="A1484" s="1"/>
      <c r="E1484" s="2"/>
    </row>
    <row r="1485" spans="1:5" x14ac:dyDescent="0.35">
      <c r="A1485" s="1"/>
      <c r="E1485" s="2"/>
    </row>
    <row r="1486" spans="1:5" x14ac:dyDescent="0.35">
      <c r="A1486" s="1"/>
      <c r="E1486" s="2"/>
    </row>
    <row r="1487" spans="1:5" x14ac:dyDescent="0.35">
      <c r="A1487" s="1"/>
      <c r="E1487" s="2"/>
    </row>
    <row r="1488" spans="1:5" x14ac:dyDescent="0.35">
      <c r="A1488" s="1"/>
      <c r="E1488" s="2"/>
    </row>
    <row r="1489" spans="1:5" x14ac:dyDescent="0.35">
      <c r="A1489" s="1"/>
      <c r="E1489" s="2"/>
    </row>
    <row r="1490" spans="1:5" x14ac:dyDescent="0.35">
      <c r="A1490" s="1"/>
      <c r="E1490" s="2"/>
    </row>
    <row r="1491" spans="1:5" x14ac:dyDescent="0.35">
      <c r="A1491" s="1"/>
      <c r="E1491" s="2"/>
    </row>
    <row r="1492" spans="1:5" x14ac:dyDescent="0.35">
      <c r="A1492" s="1"/>
      <c r="E1492" s="2"/>
    </row>
    <row r="1493" spans="1:5" x14ac:dyDescent="0.35">
      <c r="A1493" s="1"/>
      <c r="E1493" s="2"/>
    </row>
    <row r="1494" spans="1:5" x14ac:dyDescent="0.35">
      <c r="A1494" s="1"/>
      <c r="E1494" s="2"/>
    </row>
    <row r="1495" spans="1:5" x14ac:dyDescent="0.35">
      <c r="A1495" s="1"/>
      <c r="E1495" s="2"/>
    </row>
    <row r="1496" spans="1:5" x14ac:dyDescent="0.35">
      <c r="A1496" s="1"/>
      <c r="E1496" s="2"/>
    </row>
    <row r="1497" spans="1:5" x14ac:dyDescent="0.35">
      <c r="A1497" s="1"/>
      <c r="E1497" s="2"/>
    </row>
    <row r="1498" spans="1:5" x14ac:dyDescent="0.35">
      <c r="A1498" s="1"/>
      <c r="E1498" s="2"/>
    </row>
    <row r="1499" spans="1:5" x14ac:dyDescent="0.35">
      <c r="A1499" s="1"/>
      <c r="E1499" s="2"/>
    </row>
    <row r="1500" spans="1:5" x14ac:dyDescent="0.35">
      <c r="A1500" s="1"/>
      <c r="E1500" s="2"/>
    </row>
    <row r="1501" spans="1:5" x14ac:dyDescent="0.35">
      <c r="A1501" s="1"/>
      <c r="E1501" s="2"/>
    </row>
    <row r="1502" spans="1:5" x14ac:dyDescent="0.35">
      <c r="A1502" s="1"/>
      <c r="E1502" s="2"/>
    </row>
    <row r="1503" spans="1:5" x14ac:dyDescent="0.35">
      <c r="A1503" s="1"/>
      <c r="E1503" s="2"/>
    </row>
    <row r="1504" spans="1:5" x14ac:dyDescent="0.35">
      <c r="A1504" s="1"/>
      <c r="E1504" s="2"/>
    </row>
    <row r="1505" spans="1:5" x14ac:dyDescent="0.35">
      <c r="A1505" s="1"/>
      <c r="E1505" s="2"/>
    </row>
    <row r="1506" spans="1:5" x14ac:dyDescent="0.35">
      <c r="A1506" s="1"/>
      <c r="E1506" s="2"/>
    </row>
    <row r="1507" spans="1:5" x14ac:dyDescent="0.35">
      <c r="A1507" s="1"/>
      <c r="E1507" s="2"/>
    </row>
    <row r="1508" spans="1:5" x14ac:dyDescent="0.35">
      <c r="A1508" s="1"/>
      <c r="E1508" s="2"/>
    </row>
    <row r="1509" spans="1:5" x14ac:dyDescent="0.35">
      <c r="A1509" s="1"/>
      <c r="E1509" s="2"/>
    </row>
    <row r="1510" spans="1:5" x14ac:dyDescent="0.35">
      <c r="A1510" s="1"/>
      <c r="E1510" s="2"/>
    </row>
    <row r="1511" spans="1:5" x14ac:dyDescent="0.35">
      <c r="A1511" s="1"/>
      <c r="E1511" s="2"/>
    </row>
    <row r="1512" spans="1:5" x14ac:dyDescent="0.35">
      <c r="A1512" s="1"/>
      <c r="E1512" s="2"/>
    </row>
    <row r="1513" spans="1:5" x14ac:dyDescent="0.35">
      <c r="A1513" s="1"/>
      <c r="E1513" s="2"/>
    </row>
    <row r="1514" spans="1:5" x14ac:dyDescent="0.35">
      <c r="A1514" s="1"/>
      <c r="E1514" s="2"/>
    </row>
    <row r="1515" spans="1:5" x14ac:dyDescent="0.35">
      <c r="A1515" s="1"/>
      <c r="E1515" s="2"/>
    </row>
    <row r="1516" spans="1:5" x14ac:dyDescent="0.35">
      <c r="A1516" s="1"/>
      <c r="E1516" s="2"/>
    </row>
    <row r="1517" spans="1:5" x14ac:dyDescent="0.35">
      <c r="A1517" s="1"/>
      <c r="E1517" s="2"/>
    </row>
    <row r="1518" spans="1:5" x14ac:dyDescent="0.35">
      <c r="A1518" s="1"/>
      <c r="E1518" s="2"/>
    </row>
    <row r="1519" spans="1:5" x14ac:dyDescent="0.35">
      <c r="A1519" s="1"/>
      <c r="E1519" s="2"/>
    </row>
    <row r="1520" spans="1:5" x14ac:dyDescent="0.35">
      <c r="A1520" s="1"/>
      <c r="E1520" s="2"/>
    </row>
    <row r="1521" spans="1:5" x14ac:dyDescent="0.35">
      <c r="A1521" s="1"/>
      <c r="E1521" s="2"/>
    </row>
    <row r="1522" spans="1:5" x14ac:dyDescent="0.35">
      <c r="A1522" s="1"/>
      <c r="E1522" s="2"/>
    </row>
    <row r="1523" spans="1:5" x14ac:dyDescent="0.35">
      <c r="A1523" s="1"/>
      <c r="E1523" s="2"/>
    </row>
    <row r="1524" spans="1:5" x14ac:dyDescent="0.35">
      <c r="A1524" s="1"/>
      <c r="E1524" s="2"/>
    </row>
    <row r="1525" spans="1:5" x14ac:dyDescent="0.35">
      <c r="A1525" s="1"/>
      <c r="E1525" s="2"/>
    </row>
    <row r="1526" spans="1:5" x14ac:dyDescent="0.35">
      <c r="A1526" s="1"/>
      <c r="E1526" s="2"/>
    </row>
    <row r="1527" spans="1:5" x14ac:dyDescent="0.35">
      <c r="A1527" s="1"/>
      <c r="E1527" s="2"/>
    </row>
    <row r="1528" spans="1:5" x14ac:dyDescent="0.35">
      <c r="A1528" s="1"/>
      <c r="E1528" s="2"/>
    </row>
    <row r="1529" spans="1:5" x14ac:dyDescent="0.35">
      <c r="A1529" s="1"/>
      <c r="E1529" s="2"/>
    </row>
    <row r="1530" spans="1:5" x14ac:dyDescent="0.35">
      <c r="A1530" s="1"/>
      <c r="E1530" s="2"/>
    </row>
    <row r="1531" spans="1:5" x14ac:dyDescent="0.35">
      <c r="A1531" s="1"/>
      <c r="E1531" s="2"/>
    </row>
    <row r="1532" spans="1:5" x14ac:dyDescent="0.35">
      <c r="A1532" s="1"/>
      <c r="E1532" s="2"/>
    </row>
    <row r="1533" spans="1:5" x14ac:dyDescent="0.35">
      <c r="A1533" s="1"/>
      <c r="E1533" s="2"/>
    </row>
    <row r="1534" spans="1:5" x14ac:dyDescent="0.35">
      <c r="A1534" s="1"/>
      <c r="E1534" s="2"/>
    </row>
    <row r="1535" spans="1:5" x14ac:dyDescent="0.35">
      <c r="A1535" s="1"/>
      <c r="E1535" s="2"/>
    </row>
    <row r="1536" spans="1:5" x14ac:dyDescent="0.35">
      <c r="A1536" s="1"/>
      <c r="E1536" s="2"/>
    </row>
    <row r="1537" spans="1:5" x14ac:dyDescent="0.35">
      <c r="A1537" s="1"/>
      <c r="E1537" s="2"/>
    </row>
    <row r="1538" spans="1:5" x14ac:dyDescent="0.35">
      <c r="A1538" s="1"/>
      <c r="E1538" s="2"/>
    </row>
    <row r="1539" spans="1:5" x14ac:dyDescent="0.35">
      <c r="A1539" s="1"/>
      <c r="E1539" s="2"/>
    </row>
    <row r="1540" spans="1:5" x14ac:dyDescent="0.35">
      <c r="A1540" s="1"/>
      <c r="E1540" s="2"/>
    </row>
    <row r="1541" spans="1:5" x14ac:dyDescent="0.35">
      <c r="A1541" s="1"/>
      <c r="E1541" s="2"/>
    </row>
    <row r="1542" spans="1:5" x14ac:dyDescent="0.35">
      <c r="A1542" s="1"/>
      <c r="E1542" s="2"/>
    </row>
    <row r="1543" spans="1:5" x14ac:dyDescent="0.35">
      <c r="A1543" s="1"/>
      <c r="E1543" s="2"/>
    </row>
    <row r="1544" spans="1:5" x14ac:dyDescent="0.35">
      <c r="A1544" s="1"/>
      <c r="E1544" s="2"/>
    </row>
    <row r="1545" spans="1:5" x14ac:dyDescent="0.35">
      <c r="A1545" s="1"/>
      <c r="E1545" s="2"/>
    </row>
    <row r="1546" spans="1:5" x14ac:dyDescent="0.35">
      <c r="A1546" s="1"/>
      <c r="E1546" s="2"/>
    </row>
    <row r="1547" spans="1:5" x14ac:dyDescent="0.35">
      <c r="A1547" s="1"/>
      <c r="E1547" s="2"/>
    </row>
    <row r="1548" spans="1:5" x14ac:dyDescent="0.35">
      <c r="A1548" s="1"/>
      <c r="E1548" s="2"/>
    </row>
    <row r="1549" spans="1:5" x14ac:dyDescent="0.35">
      <c r="A1549" s="1"/>
      <c r="E1549" s="2"/>
    </row>
    <row r="1550" spans="1:5" x14ac:dyDescent="0.35">
      <c r="A1550" s="1"/>
      <c r="E1550" s="2"/>
    </row>
    <row r="1551" spans="1:5" x14ac:dyDescent="0.35">
      <c r="A1551" s="1"/>
      <c r="E1551" s="2"/>
    </row>
    <row r="1552" spans="1:5" x14ac:dyDescent="0.35">
      <c r="A1552" s="1"/>
      <c r="E1552" s="2"/>
    </row>
    <row r="1553" spans="1:5" x14ac:dyDescent="0.35">
      <c r="A1553" s="1"/>
      <c r="E1553" s="2"/>
    </row>
    <row r="1554" spans="1:5" x14ac:dyDescent="0.35">
      <c r="A1554" s="1"/>
      <c r="E1554" s="2"/>
    </row>
    <row r="1555" spans="1:5" x14ac:dyDescent="0.35">
      <c r="A1555" s="1"/>
      <c r="E1555" s="2"/>
    </row>
    <row r="1556" spans="1:5" x14ac:dyDescent="0.35">
      <c r="A1556" s="1"/>
      <c r="E1556" s="2"/>
    </row>
    <row r="1557" spans="1:5" x14ac:dyDescent="0.35">
      <c r="A1557" s="1"/>
      <c r="E1557" s="2"/>
    </row>
    <row r="1558" spans="1:5" x14ac:dyDescent="0.35">
      <c r="A1558" s="1"/>
      <c r="E1558" s="2"/>
    </row>
    <row r="1559" spans="1:5" x14ac:dyDescent="0.35">
      <c r="A1559" s="1"/>
      <c r="E1559" s="2"/>
    </row>
    <row r="1560" spans="1:5" x14ac:dyDescent="0.35">
      <c r="A1560" s="1"/>
      <c r="E1560" s="2"/>
    </row>
    <row r="1561" spans="1:5" x14ac:dyDescent="0.35">
      <c r="A1561" s="1"/>
      <c r="E1561" s="2"/>
    </row>
    <row r="1562" spans="1:5" x14ac:dyDescent="0.35">
      <c r="A1562" s="1"/>
      <c r="E1562" s="2"/>
    </row>
    <row r="1563" spans="1:5" x14ac:dyDescent="0.35">
      <c r="A1563" s="1"/>
      <c r="E1563" s="2"/>
    </row>
    <row r="1564" spans="1:5" x14ac:dyDescent="0.35">
      <c r="A1564" s="1"/>
      <c r="E1564" s="2"/>
    </row>
    <row r="1565" spans="1:5" x14ac:dyDescent="0.35">
      <c r="A1565" s="1"/>
      <c r="E1565" s="2"/>
    </row>
    <row r="1566" spans="1:5" x14ac:dyDescent="0.35">
      <c r="A1566" s="1"/>
      <c r="E1566" s="2"/>
    </row>
    <row r="1567" spans="1:5" x14ac:dyDescent="0.35">
      <c r="A1567" s="1"/>
      <c r="E1567" s="2"/>
    </row>
    <row r="1568" spans="1:5" x14ac:dyDescent="0.35">
      <c r="A1568" s="1"/>
      <c r="E1568" s="2"/>
    </row>
    <row r="1569" spans="1:5" x14ac:dyDescent="0.35">
      <c r="A1569" s="1"/>
      <c r="E1569" s="2"/>
    </row>
    <row r="1570" spans="1:5" x14ac:dyDescent="0.35">
      <c r="A1570" s="1"/>
      <c r="E1570" s="2"/>
    </row>
    <row r="1571" spans="1:5" x14ac:dyDescent="0.35">
      <c r="A1571" s="1"/>
      <c r="E1571" s="2"/>
    </row>
    <row r="1572" spans="1:5" x14ac:dyDescent="0.35">
      <c r="A1572" s="1"/>
      <c r="E1572" s="2"/>
    </row>
    <row r="1573" spans="1:5" x14ac:dyDescent="0.35">
      <c r="A1573" s="1"/>
      <c r="E1573" s="2"/>
    </row>
    <row r="1574" spans="1:5" x14ac:dyDescent="0.35">
      <c r="A1574" s="1"/>
      <c r="E1574" s="2"/>
    </row>
    <row r="1575" spans="1:5" x14ac:dyDescent="0.35">
      <c r="A1575" s="1"/>
      <c r="E1575" s="2"/>
    </row>
    <row r="1576" spans="1:5" x14ac:dyDescent="0.35">
      <c r="A1576" s="1"/>
      <c r="E1576" s="2"/>
    </row>
    <row r="1577" spans="1:5" x14ac:dyDescent="0.35">
      <c r="A1577" s="1"/>
      <c r="E1577" s="2"/>
    </row>
    <row r="1578" spans="1:5" x14ac:dyDescent="0.35">
      <c r="A1578" s="1"/>
      <c r="E1578" s="2"/>
    </row>
    <row r="1579" spans="1:5" x14ac:dyDescent="0.35">
      <c r="A1579" s="1"/>
      <c r="E1579" s="2"/>
    </row>
    <row r="1580" spans="1:5" x14ac:dyDescent="0.35">
      <c r="A1580" s="1"/>
      <c r="E1580" s="2"/>
    </row>
    <row r="1581" spans="1:5" x14ac:dyDescent="0.35">
      <c r="A1581" s="1"/>
      <c r="E1581" s="2"/>
    </row>
    <row r="1582" spans="1:5" x14ac:dyDescent="0.35">
      <c r="A1582" s="1"/>
      <c r="E1582" s="2"/>
    </row>
    <row r="1583" spans="1:5" x14ac:dyDescent="0.35">
      <c r="A1583" s="1"/>
      <c r="E1583" s="2"/>
    </row>
    <row r="1584" spans="1:5" x14ac:dyDescent="0.35">
      <c r="A1584" s="1"/>
      <c r="E1584" s="2"/>
    </row>
    <row r="1585" spans="1:5" x14ac:dyDescent="0.35">
      <c r="A1585" s="1"/>
      <c r="E1585" s="2"/>
    </row>
    <row r="1586" spans="1:5" x14ac:dyDescent="0.35">
      <c r="A1586" s="1"/>
      <c r="E1586" s="2"/>
    </row>
    <row r="1587" spans="1:5" x14ac:dyDescent="0.35">
      <c r="A1587" s="1"/>
      <c r="E1587" s="2"/>
    </row>
    <row r="1588" spans="1:5" x14ac:dyDescent="0.35">
      <c r="A1588" s="1"/>
      <c r="E1588" s="2"/>
    </row>
    <row r="1589" spans="1:5" x14ac:dyDescent="0.35">
      <c r="A1589" s="1"/>
      <c r="E1589" s="2"/>
    </row>
    <row r="1590" spans="1:5" x14ac:dyDescent="0.35">
      <c r="A1590" s="1"/>
      <c r="E1590" s="2"/>
    </row>
    <row r="1591" spans="1:5" x14ac:dyDescent="0.35">
      <c r="A1591" s="1"/>
      <c r="E1591" s="2"/>
    </row>
    <row r="1592" spans="1:5" x14ac:dyDescent="0.35">
      <c r="A1592" s="1"/>
      <c r="E1592" s="2"/>
    </row>
    <row r="1593" spans="1:5" x14ac:dyDescent="0.35">
      <c r="A1593" s="1"/>
      <c r="E1593" s="2"/>
    </row>
    <row r="1594" spans="1:5" x14ac:dyDescent="0.35">
      <c r="A1594" s="1"/>
      <c r="E1594" s="2"/>
    </row>
    <row r="1595" spans="1:5" x14ac:dyDescent="0.35">
      <c r="A1595" s="1"/>
      <c r="E1595" s="2"/>
    </row>
    <row r="1596" spans="1:5" x14ac:dyDescent="0.35">
      <c r="A1596" s="1"/>
      <c r="E1596" s="2"/>
    </row>
    <row r="1597" spans="1:5" x14ac:dyDescent="0.35">
      <c r="A1597" s="1"/>
      <c r="E1597" s="2"/>
    </row>
    <row r="1598" spans="1:5" x14ac:dyDescent="0.35">
      <c r="A1598" s="1"/>
      <c r="E1598" s="2"/>
    </row>
    <row r="1599" spans="1:5" x14ac:dyDescent="0.35">
      <c r="A1599" s="1"/>
      <c r="E1599" s="2"/>
    </row>
    <row r="1600" spans="1:5" x14ac:dyDescent="0.35">
      <c r="A1600" s="1"/>
      <c r="E1600" s="2"/>
    </row>
    <row r="1601" spans="1:5" x14ac:dyDescent="0.35">
      <c r="A1601" s="1"/>
      <c r="E1601" s="2"/>
    </row>
    <row r="1602" spans="1:5" x14ac:dyDescent="0.35">
      <c r="A1602" s="1"/>
      <c r="E1602" s="2"/>
    </row>
    <row r="1603" spans="1:5" x14ac:dyDescent="0.35">
      <c r="A1603" s="1"/>
      <c r="E1603" s="2"/>
    </row>
    <row r="1604" spans="1:5" x14ac:dyDescent="0.35">
      <c r="A1604" s="1"/>
      <c r="E1604" s="2"/>
    </row>
    <row r="1605" spans="1:5" x14ac:dyDescent="0.35">
      <c r="A1605" s="1"/>
      <c r="E1605" s="2"/>
    </row>
    <row r="1606" spans="1:5" x14ac:dyDescent="0.35">
      <c r="A1606" s="1"/>
      <c r="E1606" s="2"/>
    </row>
    <row r="1607" spans="1:5" x14ac:dyDescent="0.35">
      <c r="A1607" s="1"/>
      <c r="E1607" s="2"/>
    </row>
    <row r="1608" spans="1:5" x14ac:dyDescent="0.35">
      <c r="A1608" s="1"/>
      <c r="E1608" s="2"/>
    </row>
    <row r="1609" spans="1:5" x14ac:dyDescent="0.35">
      <c r="A1609" s="1"/>
      <c r="E1609" s="2"/>
    </row>
    <row r="1610" spans="1:5" x14ac:dyDescent="0.35">
      <c r="A1610" s="1"/>
      <c r="E1610" s="2"/>
    </row>
    <row r="1611" spans="1:5" x14ac:dyDescent="0.35">
      <c r="A1611" s="1"/>
      <c r="E1611" s="2"/>
    </row>
    <row r="1612" spans="1:5" x14ac:dyDescent="0.35">
      <c r="A1612" s="1"/>
      <c r="E1612" s="2"/>
    </row>
    <row r="1613" spans="1:5" x14ac:dyDescent="0.35">
      <c r="A1613" s="1"/>
      <c r="E1613" s="2"/>
    </row>
    <row r="1614" spans="1:5" x14ac:dyDescent="0.35">
      <c r="A1614" s="1"/>
      <c r="E1614" s="2"/>
    </row>
    <row r="1615" spans="1:5" x14ac:dyDescent="0.35">
      <c r="A1615" s="1"/>
      <c r="E1615" s="2"/>
    </row>
    <row r="1616" spans="1:5" x14ac:dyDescent="0.35">
      <c r="A1616" s="1"/>
      <c r="E1616" s="2"/>
    </row>
    <row r="1617" spans="1:5" x14ac:dyDescent="0.35">
      <c r="A1617" s="1"/>
      <c r="E1617" s="2"/>
    </row>
    <row r="1618" spans="1:5" x14ac:dyDescent="0.35">
      <c r="A1618" s="1"/>
      <c r="E1618" s="2"/>
    </row>
    <row r="1619" spans="1:5" x14ac:dyDescent="0.35">
      <c r="A1619" s="1"/>
      <c r="E1619" s="2"/>
    </row>
    <row r="1620" spans="1:5" x14ac:dyDescent="0.35">
      <c r="A1620" s="1"/>
      <c r="E1620" s="2"/>
    </row>
    <row r="1621" spans="1:5" x14ac:dyDescent="0.35">
      <c r="A1621" s="1"/>
      <c r="E1621" s="2"/>
    </row>
    <row r="1622" spans="1:5" x14ac:dyDescent="0.35">
      <c r="A1622" s="1"/>
      <c r="E1622" s="2"/>
    </row>
    <row r="1623" spans="1:5" x14ac:dyDescent="0.35">
      <c r="A1623" s="1"/>
      <c r="E1623" s="2"/>
    </row>
    <row r="1624" spans="1:5" x14ac:dyDescent="0.35">
      <c r="A1624" s="1"/>
      <c r="E1624" s="2"/>
    </row>
    <row r="1625" spans="1:5" x14ac:dyDescent="0.35">
      <c r="A1625" s="1"/>
      <c r="E1625" s="2"/>
    </row>
    <row r="1626" spans="1:5" x14ac:dyDescent="0.35">
      <c r="A1626" s="1"/>
      <c r="E1626" s="2"/>
    </row>
    <row r="1627" spans="1:5" x14ac:dyDescent="0.35">
      <c r="A1627" s="1"/>
      <c r="E1627" s="2"/>
    </row>
    <row r="1628" spans="1:5" x14ac:dyDescent="0.35">
      <c r="A1628" s="1"/>
      <c r="E1628" s="2"/>
    </row>
    <row r="1629" spans="1:5" x14ac:dyDescent="0.35">
      <c r="A1629" s="1"/>
      <c r="E1629" s="2"/>
    </row>
    <row r="1630" spans="1:5" x14ac:dyDescent="0.35">
      <c r="A1630" s="1"/>
      <c r="E1630" s="2"/>
    </row>
    <row r="1631" spans="1:5" x14ac:dyDescent="0.35">
      <c r="A1631" s="1"/>
      <c r="E1631" s="2"/>
    </row>
    <row r="1632" spans="1:5" x14ac:dyDescent="0.35">
      <c r="A1632" s="1"/>
      <c r="E1632" s="2"/>
    </row>
    <row r="1633" spans="1:5" x14ac:dyDescent="0.35">
      <c r="A1633" s="1"/>
      <c r="E1633" s="2"/>
    </row>
    <row r="1634" spans="1:5" x14ac:dyDescent="0.35">
      <c r="A1634" s="1"/>
      <c r="E1634" s="2"/>
    </row>
    <row r="1635" spans="1:5" x14ac:dyDescent="0.35">
      <c r="A1635" s="1"/>
      <c r="E1635" s="2"/>
    </row>
    <row r="1636" spans="1:5" x14ac:dyDescent="0.35">
      <c r="A1636" s="1"/>
      <c r="E1636" s="2"/>
    </row>
    <row r="1637" spans="1:5" x14ac:dyDescent="0.35">
      <c r="A1637" s="1"/>
      <c r="E1637" s="2"/>
    </row>
    <row r="1638" spans="1:5" x14ac:dyDescent="0.35">
      <c r="A1638" s="1"/>
      <c r="E1638" s="2"/>
    </row>
    <row r="1639" spans="1:5" x14ac:dyDescent="0.35">
      <c r="A1639" s="1"/>
      <c r="E1639" s="2"/>
    </row>
    <row r="1640" spans="1:5" x14ac:dyDescent="0.35">
      <c r="A1640" s="1"/>
      <c r="E1640" s="2"/>
    </row>
    <row r="1641" spans="1:5" x14ac:dyDescent="0.35">
      <c r="A1641" s="1"/>
      <c r="E1641" s="2"/>
    </row>
    <row r="1642" spans="1:5" x14ac:dyDescent="0.35">
      <c r="A1642" s="1"/>
      <c r="E1642" s="2"/>
    </row>
    <row r="1643" spans="1:5" x14ac:dyDescent="0.35">
      <c r="A1643" s="1"/>
      <c r="E1643" s="2"/>
    </row>
    <row r="1644" spans="1:5" x14ac:dyDescent="0.35">
      <c r="A1644" s="1"/>
      <c r="E1644" s="2"/>
    </row>
    <row r="1645" spans="1:5" x14ac:dyDescent="0.35">
      <c r="A1645" s="1"/>
      <c r="E1645" s="2"/>
    </row>
    <row r="1646" spans="1:5" x14ac:dyDescent="0.35">
      <c r="A1646" s="1"/>
      <c r="E1646" s="2"/>
    </row>
    <row r="1647" spans="1:5" x14ac:dyDescent="0.35">
      <c r="A1647" s="1"/>
      <c r="E1647" s="2"/>
    </row>
    <row r="1648" spans="1:5" x14ac:dyDescent="0.35">
      <c r="A1648" s="1"/>
      <c r="E1648" s="2"/>
    </row>
    <row r="1649" spans="1:5" x14ac:dyDescent="0.35">
      <c r="A1649" s="1"/>
      <c r="E1649" s="2"/>
    </row>
    <row r="1650" spans="1:5" x14ac:dyDescent="0.35">
      <c r="A1650" s="1"/>
      <c r="E1650" s="2"/>
    </row>
    <row r="1651" spans="1:5" x14ac:dyDescent="0.35">
      <c r="A1651" s="1"/>
      <c r="E1651" s="2"/>
    </row>
    <row r="1652" spans="1:5" x14ac:dyDescent="0.35">
      <c r="A1652" s="1"/>
      <c r="E1652" s="2"/>
    </row>
    <row r="1653" spans="1:5" x14ac:dyDescent="0.35">
      <c r="A1653" s="1"/>
      <c r="E1653" s="2"/>
    </row>
    <row r="1654" spans="1:5" x14ac:dyDescent="0.35">
      <c r="A1654" s="1"/>
      <c r="E1654" s="2"/>
    </row>
    <row r="1655" spans="1:5" x14ac:dyDescent="0.35">
      <c r="A1655" s="1"/>
      <c r="E1655" s="2"/>
    </row>
    <row r="1656" spans="1:5" x14ac:dyDescent="0.35">
      <c r="A1656" s="1"/>
      <c r="E1656" s="2"/>
    </row>
    <row r="1657" spans="1:5" x14ac:dyDescent="0.35">
      <c r="A1657" s="1"/>
      <c r="E1657" s="2"/>
    </row>
    <row r="1658" spans="1:5" x14ac:dyDescent="0.35">
      <c r="A1658" s="1"/>
      <c r="E1658" s="2"/>
    </row>
    <row r="1659" spans="1:5" x14ac:dyDescent="0.35">
      <c r="A1659" s="1"/>
      <c r="E1659" s="2"/>
    </row>
    <row r="1660" spans="1:5" x14ac:dyDescent="0.35">
      <c r="A1660" s="1"/>
      <c r="E1660" s="2"/>
    </row>
    <row r="1661" spans="1:5" x14ac:dyDescent="0.35">
      <c r="A1661" s="1"/>
      <c r="E1661" s="2"/>
    </row>
    <row r="1662" spans="1:5" x14ac:dyDescent="0.35">
      <c r="A1662" s="1"/>
      <c r="E1662" s="2"/>
    </row>
    <row r="1663" spans="1:5" x14ac:dyDescent="0.35">
      <c r="A1663" s="1"/>
      <c r="E1663" s="2"/>
    </row>
    <row r="1664" spans="1:5" x14ac:dyDescent="0.35">
      <c r="A1664" s="1"/>
      <c r="E1664" s="2"/>
    </row>
    <row r="1665" spans="1:5" x14ac:dyDescent="0.35">
      <c r="A1665" s="1"/>
      <c r="E1665" s="2"/>
    </row>
    <row r="1666" spans="1:5" x14ac:dyDescent="0.35">
      <c r="A1666" s="1"/>
      <c r="E1666" s="2"/>
    </row>
    <row r="1667" spans="1:5" x14ac:dyDescent="0.35">
      <c r="A1667" s="1"/>
      <c r="E1667" s="2"/>
    </row>
    <row r="1668" spans="1:5" x14ac:dyDescent="0.35">
      <c r="A1668" s="1"/>
      <c r="E1668" s="2"/>
    </row>
    <row r="1669" spans="1:5" x14ac:dyDescent="0.35">
      <c r="A1669" s="1"/>
      <c r="E1669" s="2"/>
    </row>
    <row r="1670" spans="1:5" x14ac:dyDescent="0.35">
      <c r="A1670" s="1"/>
      <c r="E1670" s="2"/>
    </row>
    <row r="1671" spans="1:5" x14ac:dyDescent="0.35">
      <c r="A1671" s="1"/>
      <c r="E1671" s="2"/>
    </row>
    <row r="1672" spans="1:5" x14ac:dyDescent="0.35">
      <c r="A1672" s="1"/>
      <c r="E1672" s="2"/>
    </row>
    <row r="1673" spans="1:5" x14ac:dyDescent="0.35">
      <c r="A1673" s="1"/>
      <c r="E1673" s="2"/>
    </row>
    <row r="1674" spans="1:5" x14ac:dyDescent="0.35">
      <c r="A1674" s="1"/>
      <c r="E1674" s="2"/>
    </row>
    <row r="1675" spans="1:5" x14ac:dyDescent="0.35">
      <c r="A1675" s="1"/>
      <c r="E1675" s="2"/>
    </row>
    <row r="1676" spans="1:5" x14ac:dyDescent="0.35">
      <c r="A1676" s="1"/>
      <c r="E1676" s="2"/>
    </row>
    <row r="1677" spans="1:5" x14ac:dyDescent="0.35">
      <c r="A1677" s="1"/>
      <c r="E1677" s="2"/>
    </row>
    <row r="1678" spans="1:5" x14ac:dyDescent="0.35">
      <c r="A1678" s="1"/>
      <c r="E1678" s="2"/>
    </row>
    <row r="1679" spans="1:5" x14ac:dyDescent="0.35">
      <c r="A1679" s="1"/>
      <c r="E1679" s="2"/>
    </row>
    <row r="1680" spans="1:5" x14ac:dyDescent="0.35">
      <c r="A1680" s="1"/>
      <c r="E1680" s="2"/>
    </row>
    <row r="1681" spans="1:5" x14ac:dyDescent="0.35">
      <c r="A1681" s="1"/>
      <c r="E1681" s="2"/>
    </row>
    <row r="1682" spans="1:5" x14ac:dyDescent="0.35">
      <c r="A1682" s="1"/>
      <c r="E1682" s="2"/>
    </row>
    <row r="1683" spans="1:5" x14ac:dyDescent="0.35">
      <c r="A1683" s="1"/>
      <c r="E1683" s="2"/>
    </row>
    <row r="1684" spans="1:5" x14ac:dyDescent="0.35">
      <c r="A1684" s="1"/>
      <c r="E1684" s="2"/>
    </row>
    <row r="1685" spans="1:5" x14ac:dyDescent="0.35">
      <c r="A1685" s="1"/>
      <c r="E1685" s="2"/>
    </row>
    <row r="1686" spans="1:5" x14ac:dyDescent="0.35">
      <c r="A1686" s="1"/>
      <c r="E1686" s="2"/>
    </row>
    <row r="1687" spans="1:5" x14ac:dyDescent="0.35">
      <c r="A1687" s="1"/>
      <c r="E1687" s="2"/>
    </row>
    <row r="1688" spans="1:5" x14ac:dyDescent="0.35">
      <c r="A1688" s="1"/>
      <c r="E1688" s="2"/>
    </row>
    <row r="1689" spans="1:5" x14ac:dyDescent="0.35">
      <c r="A1689" s="1"/>
      <c r="E1689" s="2"/>
    </row>
    <row r="1690" spans="1:5" x14ac:dyDescent="0.35">
      <c r="A1690" s="1"/>
      <c r="E1690" s="2"/>
    </row>
    <row r="1691" spans="1:5" x14ac:dyDescent="0.35">
      <c r="A1691" s="1"/>
      <c r="E1691" s="2"/>
    </row>
    <row r="1692" spans="1:5" x14ac:dyDescent="0.35">
      <c r="A1692" s="1"/>
      <c r="E1692" s="2"/>
    </row>
    <row r="1693" spans="1:5" x14ac:dyDescent="0.35">
      <c r="A1693" s="1"/>
      <c r="E1693" s="2"/>
    </row>
    <row r="1694" spans="1:5" x14ac:dyDescent="0.35">
      <c r="A1694" s="1"/>
      <c r="E1694" s="2"/>
    </row>
    <row r="1695" spans="1:5" x14ac:dyDescent="0.35">
      <c r="A1695" s="1"/>
      <c r="E1695" s="2"/>
    </row>
    <row r="1696" spans="1:5" x14ac:dyDescent="0.35">
      <c r="A1696" s="1"/>
      <c r="E1696" s="2"/>
    </row>
    <row r="1697" spans="1:5" x14ac:dyDescent="0.35">
      <c r="A1697" s="1"/>
      <c r="E1697" s="2"/>
    </row>
    <row r="1698" spans="1:5" x14ac:dyDescent="0.35">
      <c r="A1698" s="1"/>
      <c r="E1698" s="2"/>
    </row>
    <row r="1699" spans="1:5" x14ac:dyDescent="0.35">
      <c r="A1699" s="1"/>
      <c r="E1699" s="2"/>
    </row>
    <row r="1700" spans="1:5" x14ac:dyDescent="0.35">
      <c r="A1700" s="1"/>
      <c r="E1700" s="2"/>
    </row>
    <row r="1701" spans="1:5" x14ac:dyDescent="0.35">
      <c r="A1701" s="1"/>
      <c r="E1701" s="2"/>
    </row>
    <row r="1702" spans="1:5" x14ac:dyDescent="0.35">
      <c r="A1702" s="1"/>
      <c r="E1702" s="2"/>
    </row>
    <row r="1703" spans="1:5" x14ac:dyDescent="0.35">
      <c r="A1703" s="1"/>
      <c r="E1703" s="2"/>
    </row>
    <row r="1704" spans="1:5" x14ac:dyDescent="0.35">
      <c r="A1704" s="1"/>
      <c r="E1704" s="2"/>
    </row>
    <row r="1705" spans="1:5" x14ac:dyDescent="0.35">
      <c r="A1705" s="1"/>
      <c r="E1705" s="2"/>
    </row>
    <row r="1706" spans="1:5" x14ac:dyDescent="0.35">
      <c r="A1706" s="1"/>
      <c r="E1706" s="2"/>
    </row>
    <row r="1707" spans="1:5" x14ac:dyDescent="0.35">
      <c r="A1707" s="1"/>
      <c r="E1707" s="2"/>
    </row>
    <row r="1708" spans="1:5" x14ac:dyDescent="0.35">
      <c r="A1708" s="1"/>
      <c r="E1708" s="2"/>
    </row>
    <row r="1709" spans="1:5" x14ac:dyDescent="0.35">
      <c r="A1709" s="1"/>
      <c r="E1709" s="2"/>
    </row>
    <row r="1710" spans="1:5" x14ac:dyDescent="0.35">
      <c r="A1710" s="1"/>
      <c r="E1710" s="2"/>
    </row>
    <row r="1711" spans="1:5" x14ac:dyDescent="0.35">
      <c r="A1711" s="1"/>
      <c r="E1711" s="2"/>
    </row>
    <row r="1712" spans="1:5" x14ac:dyDescent="0.35">
      <c r="A1712" s="1"/>
      <c r="E1712" s="2"/>
    </row>
    <row r="1713" spans="1:5" x14ac:dyDescent="0.35">
      <c r="A1713" s="1"/>
      <c r="E1713" s="2"/>
    </row>
    <row r="1714" spans="1:5" x14ac:dyDescent="0.35">
      <c r="A1714" s="1"/>
      <c r="E1714" s="2"/>
    </row>
    <row r="1715" spans="1:5" x14ac:dyDescent="0.35">
      <c r="A1715" s="1"/>
      <c r="E1715" s="2"/>
    </row>
    <row r="1716" spans="1:5" x14ac:dyDescent="0.35">
      <c r="A1716" s="1"/>
      <c r="E1716" s="2"/>
    </row>
    <row r="1717" spans="1:5" x14ac:dyDescent="0.35">
      <c r="A1717" s="1"/>
      <c r="E1717" s="2"/>
    </row>
    <row r="1718" spans="1:5" x14ac:dyDescent="0.35">
      <c r="A1718" s="1"/>
      <c r="E1718" s="2"/>
    </row>
    <row r="1719" spans="1:5" x14ac:dyDescent="0.35">
      <c r="A1719" s="1"/>
      <c r="E1719" s="2"/>
    </row>
    <row r="1720" spans="1:5" x14ac:dyDescent="0.35">
      <c r="A1720" s="1"/>
      <c r="E1720" s="2"/>
    </row>
    <row r="1721" spans="1:5" x14ac:dyDescent="0.35">
      <c r="A1721" s="1"/>
      <c r="E1721" s="2"/>
    </row>
    <row r="1722" spans="1:5" x14ac:dyDescent="0.35">
      <c r="A1722" s="1"/>
      <c r="E1722" s="2"/>
    </row>
    <row r="1723" spans="1:5" x14ac:dyDescent="0.35">
      <c r="A1723" s="1"/>
      <c r="E1723" s="2"/>
    </row>
    <row r="1724" spans="1:5" x14ac:dyDescent="0.35">
      <c r="A1724" s="1"/>
      <c r="E1724" s="2"/>
    </row>
    <row r="1725" spans="1:5" x14ac:dyDescent="0.35">
      <c r="A1725" s="1"/>
      <c r="E1725" s="2"/>
    </row>
    <row r="1726" spans="1:5" x14ac:dyDescent="0.35">
      <c r="A1726" s="1"/>
      <c r="E1726" s="2"/>
    </row>
    <row r="1727" spans="1:5" x14ac:dyDescent="0.35">
      <c r="A1727" s="1"/>
      <c r="E1727" s="2"/>
    </row>
    <row r="1728" spans="1:5" x14ac:dyDescent="0.35">
      <c r="A1728" s="1"/>
      <c r="E1728" s="2"/>
    </row>
    <row r="1729" spans="1:5" x14ac:dyDescent="0.35">
      <c r="A1729" s="1"/>
      <c r="E1729" s="2"/>
    </row>
    <row r="1730" spans="1:5" x14ac:dyDescent="0.35">
      <c r="A1730" s="1"/>
      <c r="E1730" s="2"/>
    </row>
    <row r="1731" spans="1:5" x14ac:dyDescent="0.35">
      <c r="A1731" s="1"/>
      <c r="E1731" s="2"/>
    </row>
    <row r="1732" spans="1:5" x14ac:dyDescent="0.35">
      <c r="A1732" s="1"/>
      <c r="E1732" s="2"/>
    </row>
    <row r="1733" spans="1:5" x14ac:dyDescent="0.35">
      <c r="A1733" s="1"/>
      <c r="E1733" s="2"/>
    </row>
    <row r="1734" spans="1:5" x14ac:dyDescent="0.35">
      <c r="A1734" s="1"/>
      <c r="E1734" s="2"/>
    </row>
    <row r="1735" spans="1:5" x14ac:dyDescent="0.35">
      <c r="A1735" s="1"/>
      <c r="E1735" s="2"/>
    </row>
    <row r="1736" spans="1:5" x14ac:dyDescent="0.35">
      <c r="A1736" s="1"/>
      <c r="E1736" s="2"/>
    </row>
    <row r="1737" spans="1:5" x14ac:dyDescent="0.35">
      <c r="A1737" s="1"/>
      <c r="E1737" s="2"/>
    </row>
    <row r="1738" spans="1:5" x14ac:dyDescent="0.35">
      <c r="A1738" s="1"/>
      <c r="E1738" s="2"/>
    </row>
    <row r="1739" spans="1:5" x14ac:dyDescent="0.35">
      <c r="A1739" s="1"/>
      <c r="E1739" s="2"/>
    </row>
    <row r="1740" spans="1:5" x14ac:dyDescent="0.35">
      <c r="A1740" s="1"/>
      <c r="E1740" s="2"/>
    </row>
    <row r="1741" spans="1:5" x14ac:dyDescent="0.35">
      <c r="A1741" s="1"/>
      <c r="E1741" s="2"/>
    </row>
    <row r="1742" spans="1:5" x14ac:dyDescent="0.35">
      <c r="A1742" s="1"/>
      <c r="E1742" s="2"/>
    </row>
    <row r="1743" spans="1:5" x14ac:dyDescent="0.35">
      <c r="A1743" s="1"/>
      <c r="E1743" s="2"/>
    </row>
    <row r="1744" spans="1:5" x14ac:dyDescent="0.35">
      <c r="A1744" s="1"/>
      <c r="E1744" s="2"/>
    </row>
    <row r="1745" spans="1:5" x14ac:dyDescent="0.35">
      <c r="A1745" s="1"/>
      <c r="E1745" s="2"/>
    </row>
    <row r="1746" spans="1:5" x14ac:dyDescent="0.35">
      <c r="A1746" s="1"/>
      <c r="E1746" s="2"/>
    </row>
    <row r="1747" spans="1:5" x14ac:dyDescent="0.35">
      <c r="A1747" s="1"/>
      <c r="E1747" s="2"/>
    </row>
    <row r="1748" spans="1:5" x14ac:dyDescent="0.35">
      <c r="A1748" s="1"/>
      <c r="E1748" s="2"/>
    </row>
    <row r="1749" spans="1:5" x14ac:dyDescent="0.35">
      <c r="A1749" s="1"/>
      <c r="E1749" s="2"/>
    </row>
    <row r="1750" spans="1:5" x14ac:dyDescent="0.35">
      <c r="A1750" s="1"/>
      <c r="E1750" s="2"/>
    </row>
    <row r="1751" spans="1:5" x14ac:dyDescent="0.35">
      <c r="A1751" s="1"/>
      <c r="E1751" s="2"/>
    </row>
    <row r="1752" spans="1:5" x14ac:dyDescent="0.35">
      <c r="A1752" s="1"/>
      <c r="E1752" s="2"/>
    </row>
    <row r="1753" spans="1:5" x14ac:dyDescent="0.35">
      <c r="A1753" s="1"/>
      <c r="E1753" s="2"/>
    </row>
    <row r="1754" spans="1:5" x14ac:dyDescent="0.35">
      <c r="A1754" s="1"/>
      <c r="E1754" s="2"/>
    </row>
    <row r="1755" spans="1:5" x14ac:dyDescent="0.35">
      <c r="A1755" s="1"/>
      <c r="E1755" s="2"/>
    </row>
    <row r="1756" spans="1:5" x14ac:dyDescent="0.35">
      <c r="A1756" s="1"/>
      <c r="E1756" s="2"/>
    </row>
    <row r="1757" spans="1:5" x14ac:dyDescent="0.35">
      <c r="A1757" s="1"/>
      <c r="E1757" s="2"/>
    </row>
    <row r="1758" spans="1:5" x14ac:dyDescent="0.35">
      <c r="A1758" s="1"/>
      <c r="E1758" s="2"/>
    </row>
    <row r="1759" spans="1:5" x14ac:dyDescent="0.35">
      <c r="A1759" s="1"/>
      <c r="E1759" s="2"/>
    </row>
    <row r="1760" spans="1:5" x14ac:dyDescent="0.35">
      <c r="A1760" s="1"/>
      <c r="E1760" s="2"/>
    </row>
    <row r="1761" spans="1:5" x14ac:dyDescent="0.35">
      <c r="A1761" s="1"/>
      <c r="E1761" s="2"/>
    </row>
    <row r="1762" spans="1:5" x14ac:dyDescent="0.35">
      <c r="A1762" s="1"/>
      <c r="E1762" s="2"/>
    </row>
    <row r="1763" spans="1:5" x14ac:dyDescent="0.35">
      <c r="A1763" s="1"/>
      <c r="E1763" s="2"/>
    </row>
    <row r="1764" spans="1:5" x14ac:dyDescent="0.35">
      <c r="A1764" s="1"/>
      <c r="E1764" s="2"/>
    </row>
    <row r="1765" spans="1:5" x14ac:dyDescent="0.35">
      <c r="A1765" s="1"/>
      <c r="E1765" s="2"/>
    </row>
    <row r="1766" spans="1:5" x14ac:dyDescent="0.35">
      <c r="A1766" s="1"/>
      <c r="E1766" s="2"/>
    </row>
    <row r="1767" spans="1:5" x14ac:dyDescent="0.35">
      <c r="A1767" s="1"/>
      <c r="E1767" s="2"/>
    </row>
    <row r="1768" spans="1:5" x14ac:dyDescent="0.35">
      <c r="A1768" s="1"/>
      <c r="E1768" s="2"/>
    </row>
    <row r="1769" spans="1:5" x14ac:dyDescent="0.35">
      <c r="A1769" s="1"/>
      <c r="E1769" s="2"/>
    </row>
    <row r="1770" spans="1:5" x14ac:dyDescent="0.35">
      <c r="A1770" s="1"/>
      <c r="E1770" s="2"/>
    </row>
    <row r="1771" spans="1:5" x14ac:dyDescent="0.35">
      <c r="A1771" s="1"/>
      <c r="E1771" s="2"/>
    </row>
    <row r="1772" spans="1:5" x14ac:dyDescent="0.35">
      <c r="A1772" s="1"/>
      <c r="E1772" s="2"/>
    </row>
    <row r="1773" spans="1:5" x14ac:dyDescent="0.35">
      <c r="A1773" s="1"/>
      <c r="E1773" s="2"/>
    </row>
    <row r="1774" spans="1:5" x14ac:dyDescent="0.35">
      <c r="A1774" s="1"/>
      <c r="E1774" s="2"/>
    </row>
    <row r="1775" spans="1:5" x14ac:dyDescent="0.35">
      <c r="A1775" s="1"/>
      <c r="E1775" s="2"/>
    </row>
    <row r="1776" spans="1:5" x14ac:dyDescent="0.35">
      <c r="A1776" s="1"/>
      <c r="E1776" s="2"/>
    </row>
    <row r="1777" spans="1:5" x14ac:dyDescent="0.35">
      <c r="A1777" s="1"/>
      <c r="E1777" s="2"/>
    </row>
    <row r="1778" spans="1:5" x14ac:dyDescent="0.35">
      <c r="A1778" s="1"/>
      <c r="E1778" s="2"/>
    </row>
    <row r="1779" spans="1:5" x14ac:dyDescent="0.35">
      <c r="A1779" s="1"/>
      <c r="E1779" s="2"/>
    </row>
    <row r="1780" spans="1:5" x14ac:dyDescent="0.35">
      <c r="A1780" s="1"/>
      <c r="E1780" s="2"/>
    </row>
    <row r="1781" spans="1:5" x14ac:dyDescent="0.35">
      <c r="A1781" s="1"/>
      <c r="E1781" s="2"/>
    </row>
    <row r="1782" spans="1:5" x14ac:dyDescent="0.35">
      <c r="A1782" s="1"/>
      <c r="E1782" s="2"/>
    </row>
    <row r="1783" spans="1:5" x14ac:dyDescent="0.35">
      <c r="A1783" s="1"/>
      <c r="E1783" s="2"/>
    </row>
    <row r="1784" spans="1:5" x14ac:dyDescent="0.35">
      <c r="A1784" s="1"/>
      <c r="E1784" s="2"/>
    </row>
    <row r="1785" spans="1:5" x14ac:dyDescent="0.35">
      <c r="A1785" s="1"/>
      <c r="E1785" s="2"/>
    </row>
    <row r="1786" spans="1:5" x14ac:dyDescent="0.35">
      <c r="A1786" s="1"/>
      <c r="E1786" s="2"/>
    </row>
    <row r="1787" spans="1:5" x14ac:dyDescent="0.35">
      <c r="A1787" s="1"/>
      <c r="E1787" s="2"/>
    </row>
    <row r="1788" spans="1:5" x14ac:dyDescent="0.35">
      <c r="A1788" s="1"/>
      <c r="E1788" s="2"/>
    </row>
    <row r="1789" spans="1:5" x14ac:dyDescent="0.35">
      <c r="A1789" s="1"/>
      <c r="E1789" s="2"/>
    </row>
    <row r="1790" spans="1:5" x14ac:dyDescent="0.35">
      <c r="A1790" s="1"/>
      <c r="E1790" s="2"/>
    </row>
    <row r="1791" spans="1:5" x14ac:dyDescent="0.35">
      <c r="A1791" s="1"/>
      <c r="E1791" s="2"/>
    </row>
    <row r="1792" spans="1:5" x14ac:dyDescent="0.35">
      <c r="A1792" s="1"/>
      <c r="E1792" s="2"/>
    </row>
    <row r="1793" spans="1:5" x14ac:dyDescent="0.35">
      <c r="A1793" s="1"/>
      <c r="E1793" s="2"/>
    </row>
    <row r="1794" spans="1:5" x14ac:dyDescent="0.35">
      <c r="A1794" s="1"/>
      <c r="E1794" s="2"/>
    </row>
    <row r="1795" spans="1:5" x14ac:dyDescent="0.35">
      <c r="A1795" s="1"/>
      <c r="E1795" s="2"/>
    </row>
    <row r="1796" spans="1:5" x14ac:dyDescent="0.35">
      <c r="A1796" s="1"/>
      <c r="E1796" s="2"/>
    </row>
    <row r="1797" spans="1:5" x14ac:dyDescent="0.35">
      <c r="A1797" s="1"/>
      <c r="E1797" s="2"/>
    </row>
    <row r="1798" spans="1:5" x14ac:dyDescent="0.35">
      <c r="A1798" s="1"/>
      <c r="E1798" s="2"/>
    </row>
    <row r="1799" spans="1:5" x14ac:dyDescent="0.35">
      <c r="A1799" s="1"/>
      <c r="E1799" s="2"/>
    </row>
    <row r="1800" spans="1:5" x14ac:dyDescent="0.35">
      <c r="A1800" s="1"/>
      <c r="E1800" s="2"/>
    </row>
    <row r="1801" spans="1:5" x14ac:dyDescent="0.35">
      <c r="A1801" s="1"/>
      <c r="E1801" s="2"/>
    </row>
    <row r="1802" spans="1:5" x14ac:dyDescent="0.35">
      <c r="A1802" s="1"/>
      <c r="E1802" s="2"/>
    </row>
    <row r="1803" spans="1:5" x14ac:dyDescent="0.35">
      <c r="A1803" s="1"/>
      <c r="E1803" s="2"/>
    </row>
    <row r="1804" spans="1:5" x14ac:dyDescent="0.35">
      <c r="A1804" s="1"/>
      <c r="E1804" s="2"/>
    </row>
    <row r="1805" spans="1:5" x14ac:dyDescent="0.35">
      <c r="A1805" s="1"/>
      <c r="E1805" s="2"/>
    </row>
    <row r="1806" spans="1:5" x14ac:dyDescent="0.35">
      <c r="A1806" s="1"/>
      <c r="E1806" s="2"/>
    </row>
    <row r="1807" spans="1:5" x14ac:dyDescent="0.35">
      <c r="A1807" s="1"/>
      <c r="E1807" s="2"/>
    </row>
    <row r="1808" spans="1:5" x14ac:dyDescent="0.35">
      <c r="A1808" s="1"/>
      <c r="E1808" s="2"/>
    </row>
    <row r="1809" spans="1:5" x14ac:dyDescent="0.35">
      <c r="A1809" s="1"/>
      <c r="E1809" s="2"/>
    </row>
    <row r="1810" spans="1:5" x14ac:dyDescent="0.35">
      <c r="A1810" s="1"/>
      <c r="E1810" s="2"/>
    </row>
    <row r="1811" spans="1:5" x14ac:dyDescent="0.35">
      <c r="A1811" s="1"/>
      <c r="E1811" s="2"/>
    </row>
    <row r="1812" spans="1:5" x14ac:dyDescent="0.35">
      <c r="A1812" s="1"/>
      <c r="E1812" s="2"/>
    </row>
    <row r="1813" spans="1:5" x14ac:dyDescent="0.35">
      <c r="A1813" s="1"/>
      <c r="E1813" s="2"/>
    </row>
    <row r="1814" spans="1:5" x14ac:dyDescent="0.35">
      <c r="A1814" s="1"/>
      <c r="E1814" s="2"/>
    </row>
    <row r="1815" spans="1:5" x14ac:dyDescent="0.35">
      <c r="A1815" s="1"/>
      <c r="E1815" s="2"/>
    </row>
    <row r="1816" spans="1:5" x14ac:dyDescent="0.35">
      <c r="A1816" s="1"/>
      <c r="E1816" s="2"/>
    </row>
    <row r="1817" spans="1:5" x14ac:dyDescent="0.35">
      <c r="A1817" s="1"/>
      <c r="E1817" s="2"/>
    </row>
    <row r="1818" spans="1:5" x14ac:dyDescent="0.35">
      <c r="A1818" s="1"/>
      <c r="E1818" s="2"/>
    </row>
    <row r="1819" spans="1:5" x14ac:dyDescent="0.35">
      <c r="A1819" s="1"/>
      <c r="E1819" s="2"/>
    </row>
    <row r="1820" spans="1:5" x14ac:dyDescent="0.35">
      <c r="A1820" s="1"/>
      <c r="E1820" s="2"/>
    </row>
    <row r="1821" spans="1:5" x14ac:dyDescent="0.35">
      <c r="A1821" s="1"/>
      <c r="E1821" s="2"/>
    </row>
    <row r="1822" spans="1:5" x14ac:dyDescent="0.35">
      <c r="A1822" s="1"/>
      <c r="E1822" s="2"/>
    </row>
    <row r="1823" spans="1:5" x14ac:dyDescent="0.35">
      <c r="A1823" s="1"/>
      <c r="E1823" s="2"/>
    </row>
    <row r="1824" spans="1:5" x14ac:dyDescent="0.35">
      <c r="A1824" s="1"/>
      <c r="E1824" s="2"/>
    </row>
    <row r="1825" spans="1:5" x14ac:dyDescent="0.35">
      <c r="A1825" s="1"/>
      <c r="E1825" s="2"/>
    </row>
    <row r="1826" spans="1:5" x14ac:dyDescent="0.35">
      <c r="A1826" s="1"/>
      <c r="E1826" s="2"/>
    </row>
    <row r="1827" spans="1:5" x14ac:dyDescent="0.35">
      <c r="A1827" s="1"/>
      <c r="E1827" s="2"/>
    </row>
    <row r="1828" spans="1:5" x14ac:dyDescent="0.35">
      <c r="A1828" s="1"/>
      <c r="E1828" s="2"/>
    </row>
    <row r="1829" spans="1:5" x14ac:dyDescent="0.35">
      <c r="A1829" s="1"/>
      <c r="E1829" s="2"/>
    </row>
    <row r="1830" spans="1:5" x14ac:dyDescent="0.35">
      <c r="A1830" s="1"/>
      <c r="E1830" s="2"/>
    </row>
    <row r="1831" spans="1:5" x14ac:dyDescent="0.35">
      <c r="A1831" s="1"/>
      <c r="E1831" s="2"/>
    </row>
    <row r="1832" spans="1:5" x14ac:dyDescent="0.35">
      <c r="A1832" s="1"/>
      <c r="E1832" s="2"/>
    </row>
    <row r="1833" spans="1:5" x14ac:dyDescent="0.35">
      <c r="A1833" s="1"/>
      <c r="E1833" s="2"/>
    </row>
    <row r="1834" spans="1:5" x14ac:dyDescent="0.35">
      <c r="A1834" s="1"/>
      <c r="E1834" s="2"/>
    </row>
    <row r="1835" spans="1:5" x14ac:dyDescent="0.35">
      <c r="A1835" s="1"/>
      <c r="E1835" s="2"/>
    </row>
    <row r="1836" spans="1:5" x14ac:dyDescent="0.35">
      <c r="A1836" s="1"/>
      <c r="E1836" s="2"/>
    </row>
    <row r="1837" spans="1:5" x14ac:dyDescent="0.35">
      <c r="A1837" s="1"/>
      <c r="E1837" s="2"/>
    </row>
    <row r="1838" spans="1:5" x14ac:dyDescent="0.35">
      <c r="A1838" s="1"/>
      <c r="E1838" s="2"/>
    </row>
    <row r="1839" spans="1:5" x14ac:dyDescent="0.35">
      <c r="A1839" s="1"/>
      <c r="E1839" s="2"/>
    </row>
    <row r="1840" spans="1:5" x14ac:dyDescent="0.35">
      <c r="A1840" s="1"/>
      <c r="E1840" s="2"/>
    </row>
    <row r="1841" spans="1:5" x14ac:dyDescent="0.35">
      <c r="A1841" s="1"/>
      <c r="E1841" s="2"/>
    </row>
    <row r="1842" spans="1:5" x14ac:dyDescent="0.35">
      <c r="A1842" s="1"/>
      <c r="E1842" s="2"/>
    </row>
    <row r="1843" spans="1:5" x14ac:dyDescent="0.35">
      <c r="A1843" s="1"/>
      <c r="E1843" s="2"/>
    </row>
    <row r="1844" spans="1:5" x14ac:dyDescent="0.35">
      <c r="A1844" s="1"/>
      <c r="E1844" s="2"/>
    </row>
    <row r="1845" spans="1:5" x14ac:dyDescent="0.35">
      <c r="A1845" s="1"/>
      <c r="E1845" s="2"/>
    </row>
    <row r="1846" spans="1:5" x14ac:dyDescent="0.35">
      <c r="A1846" s="1"/>
      <c r="E1846" s="2"/>
    </row>
    <row r="1847" spans="1:5" x14ac:dyDescent="0.35">
      <c r="A1847" s="1"/>
      <c r="E1847" s="2"/>
    </row>
    <row r="1848" spans="1:5" x14ac:dyDescent="0.35">
      <c r="A1848" s="1"/>
      <c r="E1848" s="2"/>
    </row>
    <row r="1849" spans="1:5" x14ac:dyDescent="0.35">
      <c r="A1849" s="1"/>
      <c r="E1849" s="2"/>
    </row>
    <row r="1850" spans="1:5" x14ac:dyDescent="0.35">
      <c r="A1850" s="1"/>
      <c r="E1850" s="2"/>
    </row>
    <row r="1851" spans="1:5" x14ac:dyDescent="0.35">
      <c r="A1851" s="1"/>
      <c r="E1851" s="2"/>
    </row>
    <row r="1852" spans="1:5" x14ac:dyDescent="0.35">
      <c r="A1852" s="1"/>
      <c r="E1852" s="2"/>
    </row>
    <row r="1853" spans="1:5" x14ac:dyDescent="0.35">
      <c r="A1853" s="1"/>
      <c r="E1853" s="2"/>
    </row>
    <row r="1854" spans="1:5" x14ac:dyDescent="0.35">
      <c r="A1854" s="1"/>
      <c r="E1854" s="2"/>
    </row>
    <row r="1855" spans="1:5" x14ac:dyDescent="0.35">
      <c r="A1855" s="1"/>
      <c r="E1855" s="2"/>
    </row>
    <row r="1856" spans="1:5" x14ac:dyDescent="0.35">
      <c r="A1856" s="1"/>
      <c r="E1856" s="2"/>
    </row>
    <row r="1857" spans="1:5" x14ac:dyDescent="0.35">
      <c r="A1857" s="1"/>
      <c r="E1857" s="2"/>
    </row>
    <row r="1858" spans="1:5" x14ac:dyDescent="0.35">
      <c r="A1858" s="1"/>
      <c r="E1858" s="2"/>
    </row>
    <row r="1859" spans="1:5" x14ac:dyDescent="0.35">
      <c r="A1859" s="1"/>
      <c r="E1859" s="2"/>
    </row>
    <row r="1860" spans="1:5" x14ac:dyDescent="0.35">
      <c r="A1860" s="1"/>
      <c r="E1860" s="2"/>
    </row>
    <row r="1861" spans="1:5" x14ac:dyDescent="0.35">
      <c r="A1861" s="1"/>
      <c r="E1861" s="2"/>
    </row>
    <row r="1862" spans="1:5" x14ac:dyDescent="0.35">
      <c r="A1862" s="1"/>
      <c r="E1862" s="2"/>
    </row>
    <row r="1863" spans="1:5" x14ac:dyDescent="0.35">
      <c r="A1863" s="1"/>
      <c r="E1863" s="2"/>
    </row>
    <row r="1864" spans="1:5" x14ac:dyDescent="0.35">
      <c r="A1864" s="1"/>
      <c r="E1864" s="2"/>
    </row>
    <row r="1865" spans="1:5" x14ac:dyDescent="0.35">
      <c r="A1865" s="1"/>
      <c r="E1865" s="2"/>
    </row>
    <row r="1866" spans="1:5" x14ac:dyDescent="0.35">
      <c r="A1866" s="1"/>
      <c r="E1866" s="2"/>
    </row>
    <row r="1867" spans="1:5" x14ac:dyDescent="0.35">
      <c r="A1867" s="1"/>
      <c r="E1867" s="2"/>
    </row>
    <row r="1868" spans="1:5" x14ac:dyDescent="0.35">
      <c r="A1868" s="1"/>
      <c r="E1868" s="2"/>
    </row>
    <row r="1869" spans="1:5" x14ac:dyDescent="0.35">
      <c r="A1869" s="1"/>
      <c r="E1869" s="2"/>
    </row>
    <row r="1870" spans="1:5" x14ac:dyDescent="0.35">
      <c r="A1870" s="1"/>
      <c r="E1870" s="2"/>
    </row>
    <row r="1871" spans="1:5" x14ac:dyDescent="0.35">
      <c r="A1871" s="1"/>
      <c r="E1871" s="2"/>
    </row>
    <row r="1872" spans="1:5" x14ac:dyDescent="0.35">
      <c r="A1872" s="1"/>
      <c r="E1872" s="2"/>
    </row>
    <row r="1873" spans="1:5" x14ac:dyDescent="0.35">
      <c r="A1873" s="1"/>
      <c r="E1873" s="2"/>
    </row>
    <row r="1874" spans="1:5" x14ac:dyDescent="0.35">
      <c r="A1874" s="1"/>
      <c r="E1874" s="2"/>
    </row>
    <row r="1875" spans="1:5" x14ac:dyDescent="0.35">
      <c r="A1875" s="1"/>
      <c r="E1875" s="2"/>
    </row>
    <row r="1876" spans="1:5" x14ac:dyDescent="0.35">
      <c r="A1876" s="1"/>
      <c r="E1876" s="2"/>
    </row>
    <row r="1877" spans="1:5" x14ac:dyDescent="0.35">
      <c r="A1877" s="1"/>
      <c r="E1877" s="2"/>
    </row>
    <row r="1878" spans="1:5" x14ac:dyDescent="0.35">
      <c r="A1878" s="1"/>
      <c r="E1878" s="2"/>
    </row>
    <row r="1879" spans="1:5" x14ac:dyDescent="0.35">
      <c r="A1879" s="1"/>
      <c r="E1879" s="2"/>
    </row>
    <row r="1880" spans="1:5" x14ac:dyDescent="0.35">
      <c r="A1880" s="1"/>
      <c r="E1880" s="2"/>
    </row>
    <row r="1881" spans="1:5" x14ac:dyDescent="0.35">
      <c r="A1881" s="1"/>
      <c r="E1881" s="2"/>
    </row>
    <row r="1882" spans="1:5" x14ac:dyDescent="0.35">
      <c r="A1882" s="1"/>
      <c r="E1882" s="2"/>
    </row>
    <row r="1883" spans="1:5" x14ac:dyDescent="0.35">
      <c r="A1883" s="1"/>
      <c r="E1883" s="2"/>
    </row>
    <row r="1884" spans="1:5" x14ac:dyDescent="0.35">
      <c r="A1884" s="1"/>
      <c r="E1884" s="2"/>
    </row>
    <row r="1885" spans="1:5" x14ac:dyDescent="0.35">
      <c r="A1885" s="1"/>
      <c r="E1885" s="2"/>
    </row>
    <row r="1886" spans="1:5" x14ac:dyDescent="0.35">
      <c r="A1886" s="1"/>
      <c r="E1886" s="2"/>
    </row>
    <row r="1887" spans="1:5" x14ac:dyDescent="0.35">
      <c r="A1887" s="1"/>
      <c r="E1887" s="2"/>
    </row>
    <row r="1888" spans="1:5" x14ac:dyDescent="0.35">
      <c r="A1888" s="1"/>
      <c r="E1888" s="2"/>
    </row>
    <row r="1889" spans="1:5" x14ac:dyDescent="0.35">
      <c r="A1889" s="1"/>
      <c r="E1889" s="2"/>
    </row>
    <row r="1890" spans="1:5" x14ac:dyDescent="0.35">
      <c r="A1890" s="1"/>
      <c r="E1890" s="2"/>
    </row>
    <row r="1891" spans="1:5" x14ac:dyDescent="0.35">
      <c r="A1891" s="1"/>
      <c r="E1891" s="2"/>
    </row>
    <row r="1892" spans="1:5" x14ac:dyDescent="0.35">
      <c r="A1892" s="1"/>
      <c r="E1892" s="2"/>
    </row>
    <row r="1893" spans="1:5" x14ac:dyDescent="0.35">
      <c r="A1893" s="1"/>
      <c r="E1893" s="2"/>
    </row>
    <row r="1894" spans="1:5" x14ac:dyDescent="0.35">
      <c r="A1894" s="1"/>
      <c r="E1894" s="2"/>
    </row>
    <row r="1895" spans="1:5" x14ac:dyDescent="0.35">
      <c r="A1895" s="1"/>
      <c r="E1895" s="2"/>
    </row>
    <row r="1896" spans="1:5" x14ac:dyDescent="0.35">
      <c r="A1896" s="1"/>
      <c r="E1896" s="2"/>
    </row>
    <row r="1897" spans="1:5" x14ac:dyDescent="0.35">
      <c r="A1897" s="1"/>
      <c r="E1897" s="2"/>
    </row>
    <row r="1898" spans="1:5" x14ac:dyDescent="0.35">
      <c r="A1898" s="1"/>
      <c r="E1898" s="2"/>
    </row>
    <row r="1899" spans="1:5" x14ac:dyDescent="0.35">
      <c r="A1899" s="1"/>
      <c r="E1899" s="2"/>
    </row>
    <row r="1900" spans="1:5" x14ac:dyDescent="0.35">
      <c r="A1900" s="1"/>
      <c r="E1900" s="2"/>
    </row>
    <row r="1901" spans="1:5" x14ac:dyDescent="0.35">
      <c r="A1901" s="1"/>
      <c r="E1901" s="2"/>
    </row>
    <row r="1902" spans="1:5" x14ac:dyDescent="0.35">
      <c r="A1902" s="1"/>
      <c r="E1902" s="2"/>
    </row>
    <row r="1903" spans="1:5" x14ac:dyDescent="0.35">
      <c r="A1903" s="1"/>
      <c r="E1903" s="2"/>
    </row>
    <row r="1904" spans="1:5" x14ac:dyDescent="0.35">
      <c r="A1904" s="1"/>
      <c r="E1904" s="2"/>
    </row>
    <row r="1905" spans="1:5" x14ac:dyDescent="0.35">
      <c r="A1905" s="1"/>
      <c r="E1905" s="2"/>
    </row>
    <row r="1906" spans="1:5" x14ac:dyDescent="0.35">
      <c r="A1906" s="1"/>
      <c r="E1906" s="2"/>
    </row>
    <row r="1907" spans="1:5" x14ac:dyDescent="0.35">
      <c r="A1907" s="1"/>
      <c r="E1907" s="2"/>
    </row>
    <row r="1908" spans="1:5" x14ac:dyDescent="0.35">
      <c r="A1908" s="1"/>
      <c r="E1908" s="2"/>
    </row>
    <row r="1909" spans="1:5" x14ac:dyDescent="0.35">
      <c r="A1909" s="1"/>
      <c r="E1909" s="2"/>
    </row>
    <row r="1910" spans="1:5" x14ac:dyDescent="0.35">
      <c r="A1910" s="1"/>
      <c r="E1910" s="2"/>
    </row>
    <row r="1911" spans="1:5" x14ac:dyDescent="0.35">
      <c r="A1911" s="1"/>
      <c r="E1911" s="2"/>
    </row>
    <row r="1912" spans="1:5" x14ac:dyDescent="0.35">
      <c r="A1912" s="1"/>
      <c r="E1912" s="2"/>
    </row>
    <row r="1913" spans="1:5" x14ac:dyDescent="0.35">
      <c r="A1913" s="1"/>
      <c r="E1913" s="2"/>
    </row>
    <row r="1914" spans="1:5" x14ac:dyDescent="0.35">
      <c r="A1914" s="1"/>
      <c r="E1914" s="2"/>
    </row>
    <row r="1915" spans="1:5" x14ac:dyDescent="0.35">
      <c r="A1915" s="1"/>
      <c r="E1915" s="2"/>
    </row>
    <row r="1916" spans="1:5" x14ac:dyDescent="0.35">
      <c r="A1916" s="1"/>
      <c r="E1916" s="2"/>
    </row>
    <row r="1917" spans="1:5" x14ac:dyDescent="0.35">
      <c r="A1917" s="1"/>
      <c r="E1917" s="2"/>
    </row>
    <row r="1918" spans="1:5" x14ac:dyDescent="0.35">
      <c r="A1918" s="1"/>
      <c r="E1918" s="2"/>
    </row>
    <row r="1919" spans="1:5" x14ac:dyDescent="0.35">
      <c r="A1919" s="1"/>
      <c r="E1919" s="2"/>
    </row>
    <row r="1920" spans="1:5" x14ac:dyDescent="0.35">
      <c r="A1920" s="1"/>
      <c r="E1920" s="2"/>
    </row>
    <row r="1921" spans="1:5" x14ac:dyDescent="0.35">
      <c r="A1921" s="1"/>
      <c r="E1921" s="2"/>
    </row>
    <row r="1922" spans="1:5" x14ac:dyDescent="0.35">
      <c r="A1922" s="1"/>
      <c r="E1922" s="2"/>
    </row>
    <row r="1923" spans="1:5" x14ac:dyDescent="0.35">
      <c r="A1923" s="1"/>
      <c r="E1923" s="2"/>
    </row>
    <row r="1924" spans="1:5" x14ac:dyDescent="0.35">
      <c r="A1924" s="1"/>
      <c r="E1924" s="2"/>
    </row>
    <row r="1925" spans="1:5" x14ac:dyDescent="0.35">
      <c r="A1925" s="1"/>
      <c r="E1925" s="2"/>
    </row>
    <row r="1926" spans="1:5" x14ac:dyDescent="0.35">
      <c r="A1926" s="1"/>
      <c r="E1926" s="2"/>
    </row>
    <row r="1927" spans="1:5" x14ac:dyDescent="0.35">
      <c r="A1927" s="1"/>
      <c r="E1927" s="2"/>
    </row>
    <row r="1928" spans="1:5" x14ac:dyDescent="0.35">
      <c r="A1928" s="1"/>
      <c r="E1928" s="2"/>
    </row>
    <row r="1929" spans="1:5" x14ac:dyDescent="0.35">
      <c r="A1929" s="1"/>
      <c r="E1929" s="2"/>
    </row>
    <row r="1930" spans="1:5" x14ac:dyDescent="0.35">
      <c r="A1930" s="1"/>
      <c r="E1930" s="2"/>
    </row>
    <row r="1931" spans="1:5" x14ac:dyDescent="0.35">
      <c r="A1931" s="1"/>
      <c r="E1931" s="2"/>
    </row>
    <row r="1932" spans="1:5" x14ac:dyDescent="0.35">
      <c r="A1932" s="1"/>
      <c r="E1932" s="2"/>
    </row>
    <row r="1933" spans="1:5" x14ac:dyDescent="0.35">
      <c r="A1933" s="1"/>
      <c r="E1933" s="2"/>
    </row>
    <row r="1934" spans="1:5" x14ac:dyDescent="0.35">
      <c r="A1934" s="1"/>
      <c r="E1934" s="2"/>
    </row>
    <row r="1935" spans="1:5" x14ac:dyDescent="0.35">
      <c r="A1935" s="1"/>
      <c r="E1935" s="2"/>
    </row>
    <row r="1936" spans="1:5" x14ac:dyDescent="0.35">
      <c r="A1936" s="1"/>
      <c r="E1936" s="2"/>
    </row>
    <row r="1937" spans="1:5" x14ac:dyDescent="0.35">
      <c r="A1937" s="1"/>
      <c r="E1937" s="2"/>
    </row>
    <row r="1938" spans="1:5" x14ac:dyDescent="0.35">
      <c r="A1938" s="1"/>
      <c r="E1938" s="2"/>
    </row>
    <row r="1939" spans="1:5" x14ac:dyDescent="0.35">
      <c r="A1939" s="1"/>
      <c r="E1939" s="2"/>
    </row>
    <row r="1940" spans="1:5" x14ac:dyDescent="0.35">
      <c r="A1940" s="1"/>
      <c r="E1940" s="2"/>
    </row>
    <row r="1941" spans="1:5" x14ac:dyDescent="0.35">
      <c r="A1941" s="1"/>
      <c r="E1941" s="2"/>
    </row>
    <row r="1942" spans="1:5" x14ac:dyDescent="0.35">
      <c r="A1942" s="1"/>
      <c r="E1942" s="2"/>
    </row>
    <row r="1943" spans="1:5" x14ac:dyDescent="0.35">
      <c r="A1943" s="1"/>
      <c r="E1943" s="2"/>
    </row>
    <row r="1944" spans="1:5" x14ac:dyDescent="0.35">
      <c r="A1944" s="1"/>
      <c r="E1944" s="2"/>
    </row>
    <row r="1945" spans="1:5" x14ac:dyDescent="0.35">
      <c r="A1945" s="1"/>
      <c r="E1945" s="2"/>
    </row>
    <row r="1946" spans="1:5" x14ac:dyDescent="0.35">
      <c r="A1946" s="1"/>
      <c r="E1946" s="2"/>
    </row>
    <row r="1947" spans="1:5" x14ac:dyDescent="0.35">
      <c r="A1947" s="1"/>
      <c r="E1947" s="2"/>
    </row>
    <row r="1948" spans="1:5" x14ac:dyDescent="0.35">
      <c r="A1948" s="1"/>
      <c r="E1948" s="2"/>
    </row>
    <row r="1949" spans="1:5" x14ac:dyDescent="0.35">
      <c r="A1949" s="1"/>
      <c r="E1949" s="2"/>
    </row>
    <row r="1950" spans="1:5" x14ac:dyDescent="0.35">
      <c r="A1950" s="1"/>
      <c r="E1950" s="2"/>
    </row>
    <row r="1951" spans="1:5" x14ac:dyDescent="0.35">
      <c r="A1951" s="1"/>
      <c r="E1951" s="2"/>
    </row>
    <row r="1952" spans="1:5" x14ac:dyDescent="0.35">
      <c r="A1952" s="1"/>
      <c r="E1952" s="2"/>
    </row>
    <row r="1953" spans="1:5" x14ac:dyDescent="0.35">
      <c r="A1953" s="1"/>
      <c r="E1953" s="2"/>
    </row>
    <row r="1954" spans="1:5" x14ac:dyDescent="0.35">
      <c r="A1954" s="1"/>
      <c r="E1954" s="2"/>
    </row>
    <row r="1955" spans="1:5" x14ac:dyDescent="0.35">
      <c r="A1955" s="1"/>
      <c r="E1955" s="2"/>
    </row>
    <row r="1956" spans="1:5" x14ac:dyDescent="0.35">
      <c r="A1956" s="1"/>
      <c r="E1956" s="2"/>
    </row>
    <row r="1957" spans="1:5" x14ac:dyDescent="0.35">
      <c r="A1957" s="1"/>
      <c r="E1957" s="2"/>
    </row>
    <row r="1958" spans="1:5" x14ac:dyDescent="0.35">
      <c r="A1958" s="1"/>
      <c r="E1958" s="2"/>
    </row>
    <row r="1959" spans="1:5" x14ac:dyDescent="0.35">
      <c r="A1959" s="1"/>
      <c r="E1959" s="2"/>
    </row>
    <row r="1960" spans="1:5" x14ac:dyDescent="0.35">
      <c r="A1960" s="1"/>
      <c r="E1960" s="2"/>
    </row>
    <row r="1961" spans="1:5" x14ac:dyDescent="0.35">
      <c r="A1961" s="1"/>
      <c r="E1961" s="2"/>
    </row>
    <row r="1962" spans="1:5" x14ac:dyDescent="0.35">
      <c r="A1962" s="1"/>
      <c r="E1962" s="2"/>
    </row>
    <row r="1963" spans="1:5" x14ac:dyDescent="0.35">
      <c r="A1963" s="1"/>
      <c r="E1963" s="2"/>
    </row>
    <row r="1964" spans="1:5" x14ac:dyDescent="0.35">
      <c r="A1964" s="1"/>
      <c r="E1964" s="2"/>
    </row>
    <row r="1965" spans="1:5" x14ac:dyDescent="0.35">
      <c r="A1965" s="1"/>
      <c r="E1965" s="2"/>
    </row>
    <row r="1966" spans="1:5" x14ac:dyDescent="0.35">
      <c r="A1966" s="1"/>
      <c r="E1966" s="2"/>
    </row>
    <row r="1967" spans="1:5" x14ac:dyDescent="0.35">
      <c r="A1967" s="1"/>
      <c r="E1967" s="2"/>
    </row>
    <row r="1968" spans="1:5" x14ac:dyDescent="0.35">
      <c r="A1968" s="1"/>
      <c r="E1968" s="2"/>
    </row>
    <row r="1969" spans="1:5" x14ac:dyDescent="0.35">
      <c r="A1969" s="1"/>
      <c r="E1969" s="2"/>
    </row>
    <row r="1970" spans="1:5" x14ac:dyDescent="0.35">
      <c r="A1970" s="1"/>
      <c r="E1970" s="2"/>
    </row>
    <row r="1971" spans="1:5" x14ac:dyDescent="0.35">
      <c r="A1971" s="1"/>
      <c r="E1971" s="2"/>
    </row>
    <row r="1972" spans="1:5" x14ac:dyDescent="0.35">
      <c r="A1972" s="1"/>
      <c r="E1972" s="2"/>
    </row>
    <row r="1973" spans="1:5" x14ac:dyDescent="0.35">
      <c r="A1973" s="1"/>
      <c r="E1973" s="2"/>
    </row>
    <row r="1974" spans="1:5" x14ac:dyDescent="0.35">
      <c r="A1974" s="1"/>
      <c r="E1974" s="2"/>
    </row>
    <row r="1975" spans="1:5" x14ac:dyDescent="0.35">
      <c r="A1975" s="1"/>
      <c r="E1975" s="2"/>
    </row>
    <row r="1976" spans="1:5" x14ac:dyDescent="0.35">
      <c r="A1976" s="1"/>
      <c r="E1976" s="2"/>
    </row>
    <row r="1977" spans="1:5" x14ac:dyDescent="0.35">
      <c r="A1977" s="1"/>
      <c r="E1977" s="2"/>
    </row>
    <row r="1978" spans="1:5" x14ac:dyDescent="0.35">
      <c r="A1978" s="1"/>
      <c r="E1978" s="2"/>
    </row>
    <row r="1979" spans="1:5" x14ac:dyDescent="0.35">
      <c r="A1979" s="1"/>
      <c r="E1979" s="2"/>
    </row>
    <row r="1980" spans="1:5" x14ac:dyDescent="0.35">
      <c r="A1980" s="1"/>
      <c r="E1980" s="2"/>
    </row>
    <row r="1981" spans="1:5" x14ac:dyDescent="0.35">
      <c r="A1981" s="1"/>
      <c r="E1981" s="2"/>
    </row>
    <row r="1982" spans="1:5" x14ac:dyDescent="0.35">
      <c r="A1982" s="1"/>
      <c r="E1982" s="2"/>
    </row>
    <row r="1983" spans="1:5" x14ac:dyDescent="0.35">
      <c r="A1983" s="1"/>
      <c r="E1983" s="2"/>
    </row>
    <row r="1984" spans="1:5" x14ac:dyDescent="0.35">
      <c r="A1984" s="1"/>
      <c r="E1984" s="2"/>
    </row>
    <row r="1985" spans="1:5" x14ac:dyDescent="0.35">
      <c r="A1985" s="1"/>
      <c r="E1985" s="2"/>
    </row>
    <row r="1986" spans="1:5" x14ac:dyDescent="0.35">
      <c r="A1986" s="1"/>
      <c r="E1986" s="2"/>
    </row>
    <row r="1987" spans="1:5" x14ac:dyDescent="0.35">
      <c r="A1987" s="1"/>
      <c r="E1987" s="2"/>
    </row>
    <row r="1988" spans="1:5" x14ac:dyDescent="0.35">
      <c r="A1988" s="1"/>
      <c r="E1988" s="2"/>
    </row>
    <row r="1989" spans="1:5" x14ac:dyDescent="0.35">
      <c r="A1989" s="1"/>
      <c r="E1989" s="2"/>
    </row>
    <row r="1990" spans="1:5" x14ac:dyDescent="0.35">
      <c r="A1990" s="1"/>
      <c r="E1990" s="2"/>
    </row>
    <row r="1991" spans="1:5" x14ac:dyDescent="0.35">
      <c r="A1991" s="1"/>
      <c r="E1991" s="2"/>
    </row>
    <row r="1992" spans="1:5" x14ac:dyDescent="0.35">
      <c r="A1992" s="1"/>
      <c r="E1992" s="2"/>
    </row>
    <row r="1993" spans="1:5" x14ac:dyDescent="0.35">
      <c r="A1993" s="1"/>
      <c r="E1993" s="2"/>
    </row>
    <row r="1994" spans="1:5" x14ac:dyDescent="0.35">
      <c r="A1994" s="1"/>
      <c r="E1994" s="2"/>
    </row>
    <row r="1995" spans="1:5" x14ac:dyDescent="0.35">
      <c r="A1995" s="1"/>
      <c r="E1995" s="2"/>
    </row>
    <row r="1996" spans="1:5" x14ac:dyDescent="0.35">
      <c r="A1996" s="1"/>
      <c r="E1996" s="2"/>
    </row>
    <row r="1997" spans="1:5" x14ac:dyDescent="0.35">
      <c r="A1997" s="1"/>
      <c r="E1997" s="2"/>
    </row>
    <row r="1998" spans="1:5" x14ac:dyDescent="0.35">
      <c r="A1998" s="1"/>
      <c r="E1998" s="2"/>
    </row>
    <row r="1999" spans="1:5" x14ac:dyDescent="0.35">
      <c r="A1999" s="1"/>
      <c r="E1999" s="2"/>
    </row>
    <row r="2000" spans="1:5" x14ac:dyDescent="0.35">
      <c r="A2000" s="1"/>
      <c r="E2000" s="2"/>
    </row>
  </sheetData>
  <protectedRanges>
    <protectedRange sqref="A1:K1048576" name="Range1"/>
  </protectedRanges>
  <sortState xmlns:xlrd2="http://schemas.microsoft.com/office/spreadsheetml/2017/richdata2" ref="A2:G161">
    <sortCondition ref="A1:A161"/>
  </sortState>
  <phoneticPr fontId="6" type="noConversion"/>
  <dataValidations count="1">
    <dataValidation type="list" allowBlank="1" showInputMessage="1" showErrorMessage="1" sqref="D201:D2000" xr:uid="{D8DAE3CE-2C3B-401C-AF84-D61E322D0ABE}">
      <formula1>"HbA1c,LDL,UACR,SBP,DBP"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C8E0F-EDD6-4CE8-85DD-D5BBEC0F86FD}">
  <dimension ref="A1:AY695"/>
  <sheetViews>
    <sheetView zoomScale="79" zoomScaleNormal="62" workbookViewId="0">
      <pane xSplit="4" ySplit="3" topLeftCell="J4" activePane="bottomRight" state="frozen"/>
      <selection pane="topRight" activeCell="F1" sqref="F1"/>
      <selection pane="bottomLeft" activeCell="A2" sqref="A2"/>
      <selection pane="bottomRight" activeCell="U4" sqref="U4"/>
    </sheetView>
  </sheetViews>
  <sheetFormatPr defaultRowHeight="14.5" x14ac:dyDescent="0.35"/>
  <cols>
    <col min="1" max="1" width="4.81640625" bestFit="1" customWidth="1"/>
    <col min="2" max="2" width="11.453125" bestFit="1" customWidth="1"/>
    <col min="3" max="3" width="11.453125" customWidth="1"/>
    <col min="4" max="4" width="14.81640625" bestFit="1" customWidth="1"/>
    <col min="5" max="5" width="14.453125" bestFit="1" customWidth="1"/>
    <col min="6" max="6" width="12.26953125" bestFit="1" customWidth="1"/>
    <col min="7" max="8" width="14.453125" bestFit="1" customWidth="1"/>
    <col min="9" max="9" width="16.453125" bestFit="1" customWidth="1"/>
    <col min="10" max="11" width="14.453125" bestFit="1" customWidth="1"/>
    <col min="12" max="12" width="38.1796875" customWidth="1"/>
    <col min="13" max="13" width="11.81640625" bestFit="1" customWidth="1"/>
    <col min="14" max="14" width="9.81640625" bestFit="1" customWidth="1"/>
    <col min="15" max="16" width="11.81640625" bestFit="1" customWidth="1"/>
    <col min="17" max="17" width="14" bestFit="1" customWidth="1"/>
    <col min="18" max="18" width="11.81640625" bestFit="1" customWidth="1"/>
    <col min="19" max="19" width="14" bestFit="1" customWidth="1"/>
    <col min="20" max="20" width="11.81640625" bestFit="1" customWidth="1"/>
    <col min="21" max="21" width="38.1796875" customWidth="1"/>
    <col min="22" max="22" width="13.7265625" bestFit="1" customWidth="1"/>
    <col min="23" max="23" width="11.54296875" bestFit="1" customWidth="1"/>
    <col min="24" max="25" width="13.7265625" bestFit="1" customWidth="1"/>
    <col min="26" max="26" width="15.7265625" bestFit="1" customWidth="1"/>
    <col min="27" max="28" width="13.7265625" bestFit="1" customWidth="1"/>
    <col min="29" max="29" width="38.1796875" customWidth="1"/>
    <col min="30" max="30" width="11" bestFit="1" customWidth="1"/>
    <col min="31" max="31" width="14.453125" bestFit="1" customWidth="1"/>
    <col min="32" max="33" width="16.453125" bestFit="1" customWidth="1"/>
    <col min="34" max="35" width="14" bestFit="1" customWidth="1"/>
    <col min="36" max="37" width="15.7265625" bestFit="1" customWidth="1"/>
    <col min="38" max="38" width="20.81640625" customWidth="1"/>
    <col min="39" max="39" width="6.81640625" bestFit="1" customWidth="1"/>
    <col min="40" max="40" width="10.81640625" bestFit="1" customWidth="1"/>
    <col min="41" max="41" width="14.81640625" bestFit="1" customWidth="1"/>
    <col min="42" max="42" width="12.81640625" bestFit="1" customWidth="1"/>
    <col min="43" max="43" width="21.1796875" bestFit="1" customWidth="1"/>
    <col min="44" max="46" width="14" customWidth="1"/>
    <col min="47" max="47" width="83.26953125" customWidth="1"/>
    <col min="48" max="48" width="44.7265625" hidden="1" customWidth="1"/>
    <col min="49" max="49" width="21.6328125" hidden="1" customWidth="1"/>
    <col min="50" max="52" width="0" hidden="1" customWidth="1"/>
  </cols>
  <sheetData>
    <row r="1" spans="1:51" ht="30" customHeight="1" x14ac:dyDescent="0.35">
      <c r="A1" s="64" t="s">
        <v>112</v>
      </c>
      <c r="B1" s="64"/>
      <c r="C1" s="64"/>
      <c r="D1" s="64"/>
      <c r="E1" s="65" t="s">
        <v>113</v>
      </c>
      <c r="F1" s="65"/>
      <c r="G1" s="65"/>
      <c r="H1" s="65"/>
      <c r="I1" s="65"/>
      <c r="J1" s="65"/>
      <c r="K1" s="65"/>
      <c r="L1" s="65"/>
      <c r="M1" s="66" t="s">
        <v>114</v>
      </c>
      <c r="N1" s="66"/>
      <c r="O1" s="66"/>
      <c r="P1" s="66"/>
      <c r="Q1" s="66"/>
      <c r="R1" s="66"/>
      <c r="S1" s="66"/>
      <c r="T1" s="66"/>
      <c r="U1" s="66"/>
      <c r="V1" s="67" t="s">
        <v>115</v>
      </c>
      <c r="W1" s="67"/>
      <c r="X1" s="67"/>
      <c r="Y1" s="67"/>
      <c r="Z1" s="67"/>
      <c r="AA1" s="67"/>
      <c r="AB1" s="67"/>
      <c r="AC1" s="67"/>
      <c r="AD1" s="68" t="s">
        <v>116</v>
      </c>
      <c r="AE1" s="68"/>
      <c r="AF1" s="68"/>
      <c r="AG1" s="68"/>
      <c r="AH1" s="68"/>
      <c r="AI1" s="68"/>
      <c r="AJ1" s="68"/>
      <c r="AK1" s="68"/>
      <c r="AL1" s="68"/>
      <c r="AM1" s="63" t="s">
        <v>165</v>
      </c>
      <c r="AN1" s="63"/>
      <c r="AO1" s="63"/>
      <c r="AP1" s="63"/>
      <c r="AQ1" s="63"/>
      <c r="AR1" s="63"/>
      <c r="AS1" s="63"/>
      <c r="AT1" s="63"/>
      <c r="AU1" s="45" t="s">
        <v>117</v>
      </c>
    </row>
    <row r="2" spans="1:51" s="50" customFormat="1" ht="63" x14ac:dyDescent="0.25">
      <c r="A2" s="47"/>
      <c r="B2" s="47"/>
      <c r="C2" s="47"/>
      <c r="D2" s="47"/>
      <c r="E2" s="47" t="s">
        <v>120</v>
      </c>
      <c r="F2" s="47" t="s">
        <v>121</v>
      </c>
      <c r="G2" s="47" t="s">
        <v>122</v>
      </c>
      <c r="H2" s="47" t="s">
        <v>123</v>
      </c>
      <c r="I2" s="47" t="s">
        <v>124</v>
      </c>
      <c r="J2" s="47" t="s">
        <v>125</v>
      </c>
      <c r="K2" s="47" t="s">
        <v>126</v>
      </c>
      <c r="L2" s="47" t="s">
        <v>127</v>
      </c>
      <c r="M2" s="47" t="s">
        <v>128</v>
      </c>
      <c r="N2" s="47" t="s">
        <v>129</v>
      </c>
      <c r="O2" s="47" t="s">
        <v>130</v>
      </c>
      <c r="P2" s="47" t="s">
        <v>131</v>
      </c>
      <c r="Q2" s="47" t="s">
        <v>132</v>
      </c>
      <c r="R2" s="47" t="s">
        <v>133</v>
      </c>
      <c r="S2" s="47" t="s">
        <v>134</v>
      </c>
      <c r="T2" s="47" t="s">
        <v>135</v>
      </c>
      <c r="U2" s="47" t="s">
        <v>136</v>
      </c>
      <c r="V2" s="47" t="s">
        <v>137</v>
      </c>
      <c r="W2" s="47" t="s">
        <v>138</v>
      </c>
      <c r="X2" s="47" t="s">
        <v>139</v>
      </c>
      <c r="Y2" s="47" t="s">
        <v>140</v>
      </c>
      <c r="Z2" s="47" t="s">
        <v>141</v>
      </c>
      <c r="AA2" s="47" t="s">
        <v>142</v>
      </c>
      <c r="AB2" s="47" t="s">
        <v>143</v>
      </c>
      <c r="AC2" s="47" t="s">
        <v>144</v>
      </c>
      <c r="AD2" s="47" t="s">
        <v>145</v>
      </c>
      <c r="AE2" s="47" t="s">
        <v>146</v>
      </c>
      <c r="AF2" s="47" t="s">
        <v>147</v>
      </c>
      <c r="AG2" s="47" t="s">
        <v>148</v>
      </c>
      <c r="AH2" s="47" t="s">
        <v>149</v>
      </c>
      <c r="AI2" s="47" t="s">
        <v>150</v>
      </c>
      <c r="AJ2" s="47" t="s">
        <v>151</v>
      </c>
      <c r="AK2" s="47" t="s">
        <v>152</v>
      </c>
      <c r="AL2" s="47" t="s">
        <v>153</v>
      </c>
      <c r="AM2" s="47" t="s">
        <v>154</v>
      </c>
      <c r="AN2" s="47" t="s">
        <v>155</v>
      </c>
      <c r="AO2" s="47" t="s">
        <v>156</v>
      </c>
      <c r="AP2" s="47" t="s">
        <v>164</v>
      </c>
      <c r="AQ2" s="47" t="s">
        <v>157</v>
      </c>
      <c r="AR2" s="47" t="s">
        <v>158</v>
      </c>
      <c r="AS2" s="47" t="s">
        <v>159</v>
      </c>
      <c r="AT2" s="47" t="s">
        <v>166</v>
      </c>
      <c r="AU2" s="48" t="s">
        <v>160</v>
      </c>
      <c r="AV2" s="49" t="s">
        <v>161</v>
      </c>
      <c r="AW2" s="49" t="s">
        <v>162</v>
      </c>
      <c r="AX2" s="49" t="s">
        <v>177</v>
      </c>
      <c r="AY2" s="49" t="s">
        <v>163</v>
      </c>
    </row>
    <row r="3" spans="1:51" ht="30" customHeight="1" x14ac:dyDescent="0.35">
      <c r="A3" s="23" t="s">
        <v>30</v>
      </c>
      <c r="B3" s="23" t="s">
        <v>1</v>
      </c>
      <c r="C3" s="23" t="s">
        <v>2</v>
      </c>
      <c r="D3" s="23" t="s">
        <v>16</v>
      </c>
      <c r="E3" s="35" t="s">
        <v>18</v>
      </c>
      <c r="F3" s="35" t="s">
        <v>31</v>
      </c>
      <c r="G3" s="35" t="s">
        <v>32</v>
      </c>
      <c r="H3" s="35" t="s">
        <v>33</v>
      </c>
      <c r="I3" s="35" t="s">
        <v>34</v>
      </c>
      <c r="J3" s="35" t="s">
        <v>35</v>
      </c>
      <c r="K3" s="35" t="s">
        <v>36</v>
      </c>
      <c r="L3" s="35" t="s">
        <v>37</v>
      </c>
      <c r="M3" s="37" t="s">
        <v>17</v>
      </c>
      <c r="N3" s="37" t="s">
        <v>38</v>
      </c>
      <c r="O3" s="37" t="s">
        <v>39</v>
      </c>
      <c r="P3" s="37" t="s">
        <v>40</v>
      </c>
      <c r="Q3" s="37" t="s">
        <v>41</v>
      </c>
      <c r="R3" s="37" t="s">
        <v>42</v>
      </c>
      <c r="S3" s="37" t="s">
        <v>43</v>
      </c>
      <c r="T3" s="37" t="s">
        <v>44</v>
      </c>
      <c r="U3" s="37" t="s">
        <v>45</v>
      </c>
      <c r="V3" s="24" t="s">
        <v>19</v>
      </c>
      <c r="W3" s="24" t="s">
        <v>46</v>
      </c>
      <c r="X3" s="24" t="s">
        <v>47</v>
      </c>
      <c r="Y3" s="24" t="s">
        <v>48</v>
      </c>
      <c r="Z3" s="24" t="s">
        <v>49</v>
      </c>
      <c r="AA3" s="24" t="s">
        <v>50</v>
      </c>
      <c r="AB3" s="24" t="s">
        <v>51</v>
      </c>
      <c r="AC3" s="24" t="s">
        <v>52</v>
      </c>
      <c r="AD3" s="40" t="s">
        <v>180</v>
      </c>
      <c r="AE3" s="40" t="s">
        <v>181</v>
      </c>
      <c r="AF3" s="40" t="s">
        <v>53</v>
      </c>
      <c r="AG3" s="40" t="s">
        <v>54</v>
      </c>
      <c r="AH3" s="40" t="s">
        <v>55</v>
      </c>
      <c r="AI3" s="40" t="s">
        <v>56</v>
      </c>
      <c r="AJ3" s="40" t="s">
        <v>57</v>
      </c>
      <c r="AK3" s="40" t="s">
        <v>58</v>
      </c>
      <c r="AL3" s="40" t="s">
        <v>59</v>
      </c>
      <c r="AM3" s="41" t="s">
        <v>60</v>
      </c>
      <c r="AN3" s="41" t="s">
        <v>61</v>
      </c>
      <c r="AO3" s="40" t="s">
        <v>62</v>
      </c>
      <c r="AP3" s="34" t="s">
        <v>63</v>
      </c>
      <c r="AQ3" s="34" t="s">
        <v>64</v>
      </c>
      <c r="AR3" s="25" t="s">
        <v>65</v>
      </c>
      <c r="AS3" s="25" t="s">
        <v>66</v>
      </c>
      <c r="AT3" s="25" t="s">
        <v>67</v>
      </c>
      <c r="AU3" s="25" t="s">
        <v>68</v>
      </c>
      <c r="AV3" t="s">
        <v>105</v>
      </c>
      <c r="AW3" t="s">
        <v>106</v>
      </c>
      <c r="AX3" t="s">
        <v>178</v>
      </c>
      <c r="AY3" t="s">
        <v>119</v>
      </c>
    </row>
    <row r="4" spans="1:51" x14ac:dyDescent="0.35">
      <c r="A4" s="26" cm="1">
        <f t="array" ref="A4">IFERROR(IF(INDEX(PatientCriteria[身分證號],ROWS($A$4:A4))="","",ROWS($A$4:A4)),"")</f>
        <v>1</v>
      </c>
      <c r="B4" s="26" t="str" cm="1">
        <f t="array" ref="B4">IFERROR(IF(INDEX(PatientCriteria[身分證號],ROWS($A$4:A4))="","",INDEX(PatientCriteria[身分證號],ROWS($A$4:A4))),"")</f>
        <v>A24104****</v>
      </c>
      <c r="C4" s="26" t="str" cm="1">
        <f t="array" ref="C4">IF($B4="","",IFERROR(INDEX(PatientCriteria[生日],ROWS($A$4:A4)),""))</f>
        <v>030/03/11</v>
      </c>
      <c r="D4" s="26" t="str" cm="1">
        <f t="array" ref="D4">IF($B4="","",IFERROR(INDEX(PatientCriteria[疾病組合],ROWS($A$4:A4)),""))</f>
        <v>DM+CKD+ASCVD</v>
      </c>
      <c r="E4" s="6" t="str" cm="1">
        <f t="array" aca="1" ref="E4" ca="1">IF($B4="","",IFERROR(INDEX(PatientCriteria[HbA1c達標標準],ROWS($A$4:A4)),""))</f>
        <v>&lt;8%</v>
      </c>
      <c r="F4" s="6">
        <f>IF($B4="","",IF($G4="","",IFERROR(SUMIFS(LabData2016[最近一次HbA1c檢查結果(%)],LabData2016[比對身分證前六碼],LEFT($B4,6),LabData2016[最近一次HbA1c檢查日期],$G4,LabData2016[HbA1c唯一],1),"")))</f>
        <v>6.4</v>
      </c>
      <c r="G4" s="36" cm="1">
        <f t="array" ref="G4">IF($B4="","",IFERROR(_xlfn.AGGREGATE(14,6,LabData2016[最近一次HbA1c檢查日期]/((LabData2016[比對身分證前六碼]=LEFT($B4,6))*(LabData2016[HbA1c唯一]=1)),1),""))</f>
        <v>46090</v>
      </c>
      <c r="H4" s="6">
        <f>IF($B4="","",IF($I4="","",IFERROR(SUMIFS(LabData2016[最近一次HbA1c檢查結果(%)],LabData2016[比對身分證前六碼],LEFT($B4,6),LabData2016[最近一次HbA1c檢查日期],$I4,LabData2016[HbA1c唯一],1),"")))</f>
        <v>6.6</v>
      </c>
      <c r="I4" s="36" cm="1">
        <f t="array" ref="I4">IF($B4="","",IFERROR(_xlfn.AGGREGATE(14,6,LabData2016[最近一次HbA1c檢查日期]/((LabData2016[比對身分證前六碼]=LEFT($B4,6))*(LabData2016[HbA1c唯一]=1)),2),""))</f>
        <v>45996</v>
      </c>
      <c r="J4" s="6">
        <f t="shared" ref="J4:J67" si="0">IF($B4="","",IF(AND(G4&lt;&gt;"",I4&lt;&gt;""),G4-I4,""))</f>
        <v>94</v>
      </c>
      <c r="K4" s="27" t="str">
        <f ca="1">IF($B4="","",IF($E4="不適用","不適用",IF($F4="","未檢驗",IF(AND($AF4+$AG4&gt;=2,$AG4&gt;=1),IF(OR($F4&lt;VALUE(SUBSTITUTE(SUBSTITUTE($E4,"&lt;",""),"%","")),SUMIFS(LabData2016[HbA1c唯一],LabData2016[比對身分證前六碼],$AX4,LabData2016[最近一次HbA1c檢查結果(%)],"&lt;"&amp;VALUE(SUBSTITUTE(SUBSTITUTE($E4,"&lt;",""),"%","")),LabData2016[最近一次HbA1c檢查日期],"&gt;="&amp;DATE(YEAR(TODAY()),1,1),LabData2016[最近一次HbA1c檢查日期],"&lt;"&amp;DATE(YEAR(TODAY())+1,1,1))/($AF4+$AG4)&gt;=0.5),"控制達標",IF(ISNUMBER($H4),IF(AND($J4&gt;=84,$F4-$H4&lt;0),"進步達標","未達標"),"未達標")),"未達標"))))</f>
        <v>未達標</v>
      </c>
      <c r="L4" s="33" t="str">
        <f ca="1">IF($B4="","",IF($K4="不適用","不適用",IF($K4="未檢驗","無檢驗資料","全年"&amp;($AF4+$AG4)&amp;"次／下半年"&amp;$AG4&amp;"次／"&amp;SUMIFS(LabData2016[HbA1c唯一],LabData2016[比對身分證前六碼],$AX4,LabData2016[最近一次HbA1c檢查結果(%)],"&lt;"&amp;VALUE(SUBSTITUTE(SUBSTITUTE($E4,"&lt;",""),"%","")),LabData2016[最近一次HbA1c檢查日期],"&gt;="&amp;DATE(YEAR(TODAY()),1,1),LabData2016[最近一次HbA1c檢查日期],"&lt;"&amp;DATE(YEAR(TODAY())+1,1,1))&amp;"/"&amp;($AF4+$AG4)&amp;"達標")))</f>
        <v>全年1次／下半年0次／1/1達標</v>
      </c>
      <c r="M4" s="6" t="str" cm="1">
        <f t="array" ref="M4">IF($B4="","",IFERROR(INDEX(PatientCriteria[LDL達標標準],ROWS($A$4:A4)),""))</f>
        <v>&lt;70</v>
      </c>
      <c r="N4" s="6">
        <f>IF($B4="","",IF($O4="","",IFERROR(SUMIFS(LabData2016[最近一次LDL檢查結果(mg/dL)],LabData2016[比對身分證前六碼],$AX4,LabData2016[最近一次LDL檢查日期],$O4,LabData2016[LDL唯一],1),"")))</f>
        <v>73</v>
      </c>
      <c r="O4" s="36" cm="1">
        <f t="array" ref="O4">IF($B4="","",IFERROR(_xlfn.AGGREGATE(14,6,LabData2016[最近一次LDL檢查日期]/((LabData2016[比對身分證前六碼]=$AX4)*(LabData2016[LDL唯一]=1)),1),""))</f>
        <v>46208</v>
      </c>
      <c r="P4" s="6">
        <f>IF($B4="","",IF($Q4="","",IFERROR(SUMIFS(LabData2016[最近一次LDL檢查結果(mg/dL)],LabData2016[比對身分證前六碼],$AX4,LabData2016[最近一次LDL檢查日期],$Q4,LabData2016[LDL唯一],1),"")))</f>
        <v>91</v>
      </c>
      <c r="Q4" s="36" cm="1">
        <f t="array" ref="Q4">IF($B4="","",IFERROR(_xlfn.AGGREGATE(14,6,LabData2016[最近一次LDL檢查日期]/((LabData2016[比對身分證前六碼]=LEFT($B4,6))*(LabData2016[LDL唯一]=1)),2),""))</f>
        <v>46034</v>
      </c>
      <c r="R4" s="6">
        <f t="shared" ref="R4:R67" si="1">IF($B4="","",IF(AND(O4&lt;&gt;"",Q4&lt;&gt;""),O4-Q4,""))</f>
        <v>174</v>
      </c>
      <c r="S4" s="6" cm="1">
        <f t="array" ref="S4">IF($B4="","",IFERROR(_xlfn.AGGREGATE(15,6,LabData2016[最近一次LDL檢查結果(mg/dL)]/((LabData2016[比對身分證前六碼]=LEFT($B4,6))*(LabData2016[LDL唯一]=1)),1),""))</f>
        <v>73</v>
      </c>
      <c r="T4" s="28" t="str">
        <f ca="1">IF($B4="","",IF($M4="不適用","不適用",IF($N4="","未檢驗",IF(OR(AND($D4="DM only",$O4&gt;=DATE(YEAR(TODAY()),1,1),$O4&lt;DATE(YEAR(TODAY())+1,1,1),$N4&lt;VALUE(SUBSTITUTE($M4,"&lt;",""))),AND($AH4&gt;=1,$AI4&gt;=1,OR($N4&lt;VALUE(SUBSTITUTE($M4,"&lt;","")),SUMIFS(LabData2016[LDL唯一],LabData2016[比對身分證前六碼],$AX4,LabData2016[最近一次LDL檢查結果(mg/dL)],"&lt;"&amp;VALUE(SUBSTITUTE($M4,"&lt;","")),LabData2016[最近一次LDL檢查日期],"&gt;="&amp;DATE(YEAR(TODAY()),1,1),LabData2016[最近一次LDL檢查日期],"&lt;"&amp;DATE(YEAR(TODAY())+1,1,1))/($AH4+$AI4)&gt;=0.5))),"控制達標",IF(AND($AH4&gt;=1,$AI4&gt;=1,ISNUMBER($P4),$R4&gt;84,$N4-$P4&lt;0),"進步達標","未達標")))))</f>
        <v>進步達標</v>
      </c>
      <c r="U4" s="39" t="str">
        <f ca="1">IF($B4="","",IF($T4="不適用","不適用",IF($T4="未檢驗","無檢驗資料","全年"&amp;($AH4+$AI4)&amp;"次／下半年"&amp;$AI4&amp;"次／"&amp;SUMIFS(LabData2016[LDL唯一],LabData2016[比對身分證前六碼],LEFT($B4,6),LabData2016[最近一次LDL檢查結果(mg/dL)],"&lt;"&amp;VALUE(SUBSTITUTE($M4,"&lt;","")),LabData2016[最近一次LDL檢查日期],"&gt;="&amp;DATE(YEAR(TODAY()),1,1),LabData2016[最近一次LDL檢查日期],"&lt;"&amp;DATE(YEAR(TODAY())+1,1,1))&amp;"/"&amp;($AH4+$AI4)&amp;"達標")))</f>
        <v>全年2次／下半年1次／0/2達標</v>
      </c>
      <c r="V4" s="6" t="str" cm="1">
        <f t="array" ref="V4">IF($B4="","",IFERROR(INDEX(PatientCriteria[UACR達標標準],ROWS($A$4:A4)),""))</f>
        <v>&lt;30 mg/g</v>
      </c>
      <c r="W4" s="6">
        <f>IF($B4="","",IF($X4="","",IFERROR(SUMIFS(LabData2016[最近一次UACR檢查結果(mg/gm)],LabData2016[比對身分證前六碼],LEFT($B4,6),LabData2016[最近一次UACR檢查日期],$X4,LabData2016[UACR唯一],1),"")))</f>
        <v>11</v>
      </c>
      <c r="X4" s="36" cm="1">
        <f t="array" ref="X4">IF($B4="","",IFERROR(_xlfn.AGGREGATE(14,6,LabData2016[最近一次UACR檢查日期]/((LabData2016[比對身分證前六碼]=LEFT($B4,6))*(LabData2016[UACR唯一]=1)),1),""))</f>
        <v>46221</v>
      </c>
      <c r="Y4" s="6">
        <f>IF($B4="","",IF($Z4="","",IFERROR(SUMIFS(LabData2016[最近一次UACR檢查結果(mg/gm)],LabData2016[比對身分證前六碼],LEFT($B4,6),LabData2016[最近一次UACR檢查日期],$Z4,LabData2016[UACR唯一],1),"")))</f>
        <v>22</v>
      </c>
      <c r="Z4" s="36" cm="1">
        <f t="array" ref="Z4">IF($B4="","",IFERROR(_xlfn.AGGREGATE(14,6,LabData2016[最近一次UACR檢查日期]/((LabData2016[比對身分證前六碼]=LEFT($B4,6))*(LabData2016[UACR唯一]=1)),2),""))</f>
        <v>46199</v>
      </c>
      <c r="AA4" s="6">
        <f t="shared" ref="AA4:AA67" si="2">IF($B4="","",IF(AND(X4&lt;&gt;"",Z4&lt;&gt;""),X4-Z4,""))</f>
        <v>22</v>
      </c>
      <c r="AB4" s="29" t="str">
        <f ca="1">IF($B4="","",IF($V4="不適用","不適用",IF($W4="","未檢驗",IF(AND($AJ4+$AK4&gt;=2,$AK4&gt;=1),IF(OR($W4&lt;30,SUMIFS(LabData2016[UACR唯一],LabData2016[比對身分證前六碼],LEFT($B4,6),LabData2016[最近一次UACR檢查結果(mg/gm)],"&lt;30",LabData2016[最近一次UACR檢查日期],"&gt;="&amp;DATE(YEAR(TODAY()),1,1),LabData2016[最近一次UACR檢查日期],"&lt;"&amp;DATE(YEAR(TODAY())+1,1,1))/($AJ4+$AK4)&gt;=0.5),"控制達標",IF(ISNUMBER($Y4),IF(AND($AA4&gt;=84,$W4-$Y4&lt;0),"進步達標","未達標"),"未達標")),"未達標"))))</f>
        <v>控制達標</v>
      </c>
      <c r="AC4" s="38" t="str">
        <f ca="1">IF($B4="","",IF($AB4="不適用","不適用",IF($AB4="未檢驗","無檢驗資料","全年"&amp;($AJ4+$AK4)&amp;"次／下半年"&amp;$AK4&amp;"次／"&amp;SUMIFS(LabData2016[UACR唯一],LabData2016[比對身分證前六碼],LEFT($B4,6),LabData2016[最近一次UACR檢查結果(mg/gm)],"&lt;30",LabData2016[最近一次UACR檢查日期],"&gt;="&amp;DATE(YEAR(TODAY()),1,1),LabData2016[最近一次UACR檢查日期],"&lt;"&amp;DATE(YEAR(TODAY())+1,1,1))&amp;"/"&amp;($AJ4+$AK4)&amp;"達標")))</f>
        <v>全年4次／下半年1次／4/4達標</v>
      </c>
      <c r="AD4" s="6" t="str" cm="1">
        <f t="array" ref="AD4">IF($B4="","",IFERROR(INDEX(PatientCriteria[BP檢驗次數達標標準],ROWS($A$4:A4)),""))</f>
        <v>3次</v>
      </c>
      <c r="AE4" s="6" cm="1">
        <f t="array" aca="1" ref="AE4" ca="1">IF($B4="","",_xlfn.LET(_xlpm.bp,LabData2016[最近一次BP檢查日期],_xlpm.ym,IF(ISNUMBER(_xlpm.bp),TEXT(_xlpm.bp,"yyyy-mm"),LEFT(_xlpm.bp,7)),_xlpm.matched,_xlfn._xlws.FILTER(_xlpm.ym,(LabData2016[比對身分證前六碼]=$AX4)*(LabData2016[比對生日西元]=$AY4)*(_xlpm.ym&lt;&gt;"")*(LEFT(_xlpm.ym,4)=TEXT(YEAR(TODAY()),"0")),""),IF(INDEX(_xlpm.matched,1)="",0,ROWS(_xlfn.UNIQUE(_xlpm.matched)))))</f>
        <v>3</v>
      </c>
      <c r="AF4" s="6">
        <f ca="1">IF($B4="","",SUMIFS(LabData2016[HbA1c唯一],LabData2016[比對身分證前六碼],LEFT($B4,6),LabData2016[最近一次HbA1c檢查日期],"&gt;="&amp;DATE(YEAR(TODAY()),1,1),LabData2016[最近一次HbA1c檢查日期],"&lt;"&amp;DATE(YEAR(TODAY()),7,1)))</f>
        <v>1</v>
      </c>
      <c r="AG4" s="6">
        <f ca="1">IF($B4="","",SUMIFS(LabData2016[HbA1c唯一],LabData2016[比對身分證前六碼],LEFT($B4,6),LabData2016[最近一次HbA1c檢查日期],"&gt;="&amp;DATE(YEAR(TODAY()),7,1),LabData2016[最近一次HbA1c檢查日期],"&lt;"&amp;DATE(YEAR(TODAY())+1,1,1)))</f>
        <v>0</v>
      </c>
      <c r="AH4" s="6">
        <f ca="1">IF($B4="","",SUMIFS(LabData2016[LDL唯一],LabData2016[比對身分證前六碼],LEFT($B4,6),LabData2016[最近一次LDL檢查日期],"&gt;="&amp;DATE(YEAR(TODAY()),1,1),LabData2016[最近一次LDL檢查日期],"&lt;"&amp;DATE(YEAR(TODAY()),7,1)))</f>
        <v>1</v>
      </c>
      <c r="AI4" s="6">
        <f ca="1">IF($B4="","",SUMIFS(LabData2016[LDL唯一],LabData2016[比對身分證前六碼],LEFT($B4,6),LabData2016[最近一次LDL檢查日期],"&gt;="&amp;DATE(YEAR(TODAY()),7,1),LabData2016[最近一次LDL檢查日期],"&lt;"&amp;DATE(YEAR(TODAY())+1,1,1)))</f>
        <v>1</v>
      </c>
      <c r="AJ4" s="6">
        <f ca="1">IF($B4="","",SUMIFS(LabData2016[UACR唯一],LabData2016[比對身分證前六碼],LEFT($B4,6),LabData2016[最近一次UACR檢查日期],"&gt;="&amp;DATE(YEAR(TODAY()),1,1),LabData2016[最近一次UACR檢查日期],"&lt;"&amp;DATE(YEAR(TODAY()),7,1)))</f>
        <v>3</v>
      </c>
      <c r="AK4" s="6">
        <f ca="1">IF($B4="","",SUMIFS(LabData2016[UACR唯一],LabData2016[比對身分證前六碼],LEFT($B4,6),LabData2016[最近一次UACR檢查日期],"&gt;="&amp;DATE(YEAR(TODAY()),7,1),LabData2016[最近一次UACR檢查日期],"&lt;"&amp;DATE(YEAR(TODAY())+1,1,1)))</f>
        <v>1</v>
      </c>
      <c r="AL4" s="6" t="str">
        <f t="shared" ref="AL4:AL67" ca="1" si="3">IF($B4="","",IF(NOT(OR($D4="DM only",$D4="DM+CKD",$D4="DM+ASCVD",$D4="CKD+ASCVD",$D4="DM+CKD+ASCVD")),"不適用",IF(AND(IF(OR($D4="DM only",$D4="DM+CKD",$D4="DM+ASCVD",$D4="DM+CKD+ASCVD"),AND($AF4&gt;=1,$AG4&gt;=1),TRUE),AND($AH4&gt;=1,$AI4&gt;=1),IF(OR($D4="DM+CKD",$D4="CKD+ASCVD",$D4="DM+CKD+ASCVD"),AND($AJ4&gt;=1,$AK4&gt;=1),TRUE),OR($AD4="不適用",$AE4&gt;=3)),"達標","未達標")))</f>
        <v>未達標</v>
      </c>
      <c r="AM4" s="6">
        <f t="shared" ref="AM4:AM67" si="4">IF($B4="","",250)</f>
        <v>250</v>
      </c>
      <c r="AN4" s="6">
        <f t="shared" ref="AN4:AN67" si="5">IF($B4="","",30)</f>
        <v>30</v>
      </c>
      <c r="AO4" s="6">
        <f t="shared" ref="AO4:AO67" ca="1" si="6">IF($B4="","",IF(AND($AL4="達標",OR(ISNUMBER(SEARCH("DM",$D4)),ISNUMBER(SEARCH("+",$D4)))),100,0))</f>
        <v>0</v>
      </c>
      <c r="AP4" s="6" cm="1">
        <f t="array" aca="1" ref="AP4" ca="1">IF($B4="","",IFERROR(INDEX(相容設定!$B$2:$E$9,MATCH($D4,相容設定!$A$2:$A$9,0),MIN(VALUE(LEFT($AQ4,FIND("/",$AQ4)-1)),3)+1),0))</f>
        <v>900</v>
      </c>
      <c r="AQ4" s="6" t="str">
        <f t="shared" ref="AQ4:AQ67" ca="1" si="7">IF($B4="","",(IF(OR($K4="控制達標",$K4="進步達標"),1,0)+IF(OR($T4="控制達標",$T4="進步達標"),1,0)+IF(OR($AB4="控制達標",$AB4="進步達標"),1,0))&amp;"/"&amp;(IF($K4&lt;&gt;"不適用",1,0)+IF($T4&lt;&gt;"不適用",1,0)+IF($AB4&lt;&gt;"不適用",1,0)))</f>
        <v>2/3</v>
      </c>
      <c r="AR4" s="30">
        <f t="shared" ref="AR4:AR67" ca="1" si="8">IF($B4="","",AM4+AN4+AO4+AP4)</f>
        <v>1180</v>
      </c>
      <c r="AS4" s="30">
        <f>IF($B4="","",250+30+IF(OR(ISNUMBER(SEARCH("DM",$D4)),ISNUMBER(SEARCH("+",$D4))),100,0)+IFERROR(INDEX(相容設定!$F$2:$F$9,MATCH($D4,相容設定!$A$2:$A$9,0)),0))</f>
        <v>1480</v>
      </c>
      <c r="AT4" s="31" t="str">
        <f t="shared" ref="AT4:AT67" ca="1" si="9">IF($B4="","",_xlfn.LET(_xlpm.a,--AND($K4&lt;&gt;"",$K4&lt;&gt;"不適用")+--AND($T4&lt;&gt;"",$T4&lt;&gt;"不適用")+--AND($AB4&lt;&gt;"",$AB4&lt;&gt;"不適用"),_xlpm.h,--OR($K4="控制達標",$K4="進步達標",$K4="達標")+--OR($T4="控制達標",$T4="進步達標",$T4="達標")+--OR($AB4="控制達標",$AB4="進步達標",$AB4="達標"),IF(_xlpm.a=0,"",IF(_xlpm.h=_xlpm.a,"🟢",IF(_xlpm.h=0,"🔴","🟡")))))</f>
        <v>🟡</v>
      </c>
      <c r="AU4" s="32" t="str">
        <f t="shared" ref="AU4:AU67" ca="1" si="10">IF($B4="","",IF($AQ4="0/0","無適用評估項目：依個案狀況常規追蹤",IF($AV4&amp;$AW4="","維持現況並定期追蹤",LEFT($AV4&amp;$AW4,LEN($AV4&amp;$AW4)-1))))</f>
        <v>HbA1c未達標：建議安排複檢；HbA1c下半年缺檢：安排檢驗</v>
      </c>
      <c r="AV4" t="str">
        <f t="shared" ref="AV4:AV35" ca="1" si="11">IF($B4="","",IF($K4="未檢驗","HbA1c未檢驗：建議安排檢查；",IF($K4="未達標","HbA1c未達標：建議安排複檢；",""))&amp;IF($T4="未檢驗","LDL未檢驗：建議安排檢查；",IF($T4="未達標","LDL未達標：建議安排複檢；",""))&amp;IF($AB4="未檢驗","UACR未檢驗：建議安排尿液檢查；",IF($AB4="未達標","UACR未達標：建議安排尿液複檢；","")))</f>
        <v>HbA1c未達標：建議安排複檢；</v>
      </c>
      <c r="AW4" t="str">
        <f ca="1">IF($B4="","",IF($AL4&lt;&gt;"未達標","",IF(AND($E4&lt;&gt;"不適用",$AF4&lt;1),"HbA1c上半年缺檢：安排檢驗；","")&amp;IF(AND($E4&lt;&gt;"不適用",$AG4&lt;1),"HbA1c下半年缺檢：安排檢驗；","")&amp;IF(AND($M4&lt;&gt;"不適用",$AH4&lt;1),"LDL上半年缺檢：安排檢驗；","")&amp;IF(AND($M4&lt;&gt;"不適用",$AI4&lt;1),"LDL下半年缺檢：安排檢驗；","")&amp;IF(AND($V4&lt;&gt;"不適用",$AJ4&lt;1),"UACR上半年缺檢：安排尿液檢查；","")&amp;IF(AND($V4&lt;&gt;"不適用",$AK4&lt;1),"UACR下半年缺檢：安排尿液檢查；","")&amp;_xlfn.LET(_xlpm.bpNeed,IFERROR(VALUE(SUBSTITUTE($AD4,"次","")),0),IF(AND(_xlpm.bpNeed&gt;0,$AE4&lt;_xlpm.bpNeed),"BP次數不足：尚缺"&amp;(_xlpm.bpNeed-$AE4)&amp;"次；",""))))</f>
        <v>HbA1c下半年缺檢：安排檢驗；</v>
      </c>
      <c r="AX4" t="str">
        <f t="shared" ref="AX4:AX35" si="12">IF($B4="","",LEFT($B4,6))</f>
        <v>A24104</v>
      </c>
      <c r="AY4" t="str">
        <f>IF($C4="","",IF(ISNUMBER($C4),TEXT($C4,"yyyy-mm-dd"),TEXT(DATE(VALUE(LEFT($C4,3))+1911,VALUE(MID($C4,5,2)),VALUE(RIGHT($C4,2))),"yyyy-mm-dd")))</f>
        <v>1941-03-11</v>
      </c>
    </row>
    <row r="5" spans="1:51" x14ac:dyDescent="0.35">
      <c r="A5" s="26" cm="1">
        <f t="array" ref="A5">IFERROR(IF(INDEX(PatientCriteria[身分證號],ROWS($A$4:A5))="","",ROWS($A$4:A5)),"")</f>
        <v>2</v>
      </c>
      <c r="B5" s="26" t="str" cm="1">
        <f t="array" ref="B5">IFERROR(IF(INDEX(PatientCriteria[身分證號],ROWS($A$4:A5))="","",INDEX(PatientCriteria[身分證號],ROWS($A$4:A5))),"")</f>
        <v>C22666****</v>
      </c>
      <c r="C5" s="26" t="str" cm="1">
        <f t="array" ref="C5">IF($B5="","",IFERROR(INDEX(PatientCriteria[生日],ROWS($A$4:A5)),""))</f>
        <v>031/04/01</v>
      </c>
      <c r="D5" s="26" t="str" cm="1">
        <f t="array" ref="D5">IF($B5="","",IFERROR(INDEX(PatientCriteria[疾病組合],ROWS($A$4:A5)),""))</f>
        <v>DM+CKD+ASCVD</v>
      </c>
      <c r="E5" s="6" t="str" cm="1">
        <f t="array" aca="1" ref="E5" ca="1">IF($B5="","",IFERROR(INDEX(PatientCriteria[HbA1c達標標準],ROWS($A$4:A5)),""))</f>
        <v>&lt;8%</v>
      </c>
      <c r="F5" s="6">
        <f>IF($B5="","",IF($G5="","",IFERROR(SUMIFS(LabData2016[最近一次HbA1c檢查結果(%)],LabData2016[比對身分證前六碼],$AX5,LabData2016[最近一次HbA1c檢查日期],$G5,LabData2016[HbA1c唯一],1),"")))</f>
        <v>7.3</v>
      </c>
      <c r="G5" s="36" cm="1">
        <f t="array" ref="G5">IF($B5="","",IFERROR(_xlfn.AGGREGATE(14,6,LabData2016[最近一次HbA1c檢查日期]/((LabData2016[比對身分證前六碼]=$AX5)*(LabData2016[HbA1c唯一]=1)),1),""))</f>
        <v>45848</v>
      </c>
      <c r="H5" s="6" t="str">
        <f>IF($B5="","",IF($I5="","",IFERROR(SUMIFS(LabData2016[最近一次HbA1c檢查結果(%)],LabData2016[比對身分證前六碼],$AX5,LabData2016[最近一次HbA1c檢查日期],$I5,LabData2016[HbA1c唯一],1),"")))</f>
        <v/>
      </c>
      <c r="I5" s="36" t="str" cm="1">
        <f t="array" ref="I5">IF($B5="","",IFERROR(_xlfn.AGGREGATE(14,6,LabData2016[最近一次HbA1c檢查日期]/((LabData2016[比對身分證前六碼]=$AX5)*(LabData2016[HbA1c唯一]=1)),2),""))</f>
        <v/>
      </c>
      <c r="J5" s="6" t="str">
        <f t="shared" si="0"/>
        <v/>
      </c>
      <c r="K5" s="27" t="str">
        <f ca="1">IF($B5="","",IF($E5="不適用","不適用",IF($F5="","未檢驗",IF(AND($AF5+$AG5&gt;=2,$AG5&gt;=1),IF(OR($F5&lt;VALUE(SUBSTITUTE(SUBSTITUTE($E5,"&lt;",""),"%","")),SUMIFS(LabData2016[HbA1c唯一],LabData2016[比對身分證前六碼],$AX5,LabData2016[最近一次HbA1c檢查結果(%)],"&lt;"&amp;VALUE(SUBSTITUTE(SUBSTITUTE($E5,"&lt;",""),"%","")),LabData2016[最近一次HbA1c檢查日期],"&gt;="&amp;DATE(YEAR(TODAY()),1,1),LabData2016[最近一次HbA1c檢查日期],"&lt;"&amp;DATE(YEAR(TODAY())+1,1,1))/($AF5+$AG5)&gt;=0.5),"控制達標",IF(ISNUMBER($H5),IF(AND($J5&gt;=84,$F5-$H5&lt;0),"進步達標","未達標"),"未達標")),"未達標"))))</f>
        <v>未達標</v>
      </c>
      <c r="L5" s="33" t="str">
        <f ca="1">IF($B5="","",IF($K5="不適用","不適用",IF($K5="未檢驗","無檢驗資料","全年"&amp;($AF5+$AG5)&amp;"次／下半年"&amp;$AG5&amp;"次／"&amp;SUMIFS(LabData2016[HbA1c唯一],LabData2016[比對身分證前六碼],$AX5,LabData2016[最近一次HbA1c檢查結果(%)],"&lt;"&amp;VALUE(SUBSTITUTE(SUBSTITUTE($E5,"&lt;",""),"%","")),LabData2016[最近一次HbA1c檢查日期],"&gt;="&amp;DATE(YEAR(TODAY()),1,1),LabData2016[最近一次HbA1c檢查日期],"&lt;"&amp;DATE(YEAR(TODAY())+1,1,1))&amp;"/"&amp;($AF5+$AG5)&amp;"達標")))</f>
        <v>全年0次／下半年0次／0/0達標</v>
      </c>
      <c r="M5" s="6" t="str" cm="1">
        <f t="array" ref="M5">IF($B5="","",IFERROR(INDEX(PatientCriteria[LDL達標標準],ROWS($A$4:A5)),""))</f>
        <v>&lt;55</v>
      </c>
      <c r="N5" s="6">
        <f>IF($B5="","",IF($O5="","",IFERROR(SUMIFS(LabData2016[最近一次LDL檢查結果(mg/dL)],LabData2016[比對身分證前六碼],$AX5,LabData2016[最近一次LDL檢查日期],$O5,LabData2016[LDL唯一],1),"")))</f>
        <v>89</v>
      </c>
      <c r="O5" s="36" cm="1">
        <f t="array" ref="O5">IF($B5="","",IFERROR(_xlfn.AGGREGATE(14,6,LabData2016[最近一次LDL檢查日期]/((LabData2016[比對身分證前六碼]=$AX5)*(LabData2016[LDL唯一]=1)),1),""))</f>
        <v>46193</v>
      </c>
      <c r="P5" s="6">
        <f>IF($B5="","",IF($Q5="","",IFERROR(SUMIFS(LabData2016[最近一次LDL檢查結果(mg/dL)],LabData2016[比對身分證前六碼],$AX5,LabData2016[最近一次LDL檢查日期],$Q5,LabData2016[LDL唯一],1),"")))</f>
        <v>66</v>
      </c>
      <c r="Q5" s="36" cm="1">
        <f t="array" ref="Q5">IF($B5="","",IFERROR(_xlfn.AGGREGATE(14,6,LabData2016[最近一次LDL檢查日期]/((LabData2016[比對身分證前六碼]=$AX5)*(LabData2016[LDL唯一]=1)),2),""))</f>
        <v>46070</v>
      </c>
      <c r="R5" s="6">
        <f t="shared" si="1"/>
        <v>123</v>
      </c>
      <c r="S5" s="6" cm="1">
        <f t="array" ref="S5">IF($B5="","",IFERROR(_xlfn.AGGREGATE(15,6,LabData2016[最近一次LDL檢查結果(mg/dL)]/((LabData2016[比對身分證前六碼]=$AX5)*(LabData2016[LDL唯一]=1)),1),""))</f>
        <v>66</v>
      </c>
      <c r="T5" s="28" t="str">
        <f ca="1">IF($B5="","",IF($M5="不適用","不適用",IF($N5="","未檢驗",IF(OR(AND($D5="DM only",$O5&gt;=DATE(YEAR(TODAY()),1,1),$O5&lt;DATE(YEAR(TODAY())+1,1,1),$N5&lt;VALUE(SUBSTITUTE($M5,"&lt;",""))),AND($AH5&gt;=1,$AI5&gt;=1,OR($N5&lt;VALUE(SUBSTITUTE($M5,"&lt;","")),SUMIFS(LabData2016[LDL唯一],LabData2016[比對身分證前六碼],$AX5,LabData2016[最近一次LDL檢查結果(mg/dL)],"&lt;"&amp;VALUE(SUBSTITUTE($M5,"&lt;","")),LabData2016[最近一次LDL檢查日期],"&gt;="&amp;DATE(YEAR(TODAY()),1,1),LabData2016[最近一次LDL檢查日期],"&lt;"&amp;DATE(YEAR(TODAY())+1,1,1))/($AH5+$AI5)&gt;=0.5))),"控制達標",IF(AND($AH5&gt;=1,$AI5&gt;=1,ISNUMBER($P5),$R5&gt;84,$N5-$P5&lt;0),"進步達標","未達標")))))</f>
        <v>未達標</v>
      </c>
      <c r="U5" s="39" t="str">
        <f ca="1">IF($B5="","",IF($T5="不適用","不適用",IF($T5="未檢驗","無檢驗資料","全年"&amp;($AH5+$AI5)&amp;"次／下半年"&amp;$AI5&amp;"次／"&amp;SUMIFS(LabData2016[LDL唯一],LabData2016[比對身分證前六碼],$AX5,LabData2016[最近一次LDL檢查結果(mg/dL)],"&lt;"&amp;VALUE(SUBSTITUTE($M5,"&lt;","")),LabData2016[最近一次LDL檢查日期],"&gt;="&amp;DATE(YEAR(TODAY()),1,1),LabData2016[最近一次LDL檢查日期],"&lt;"&amp;DATE(YEAR(TODAY())+1,1,1))&amp;"/"&amp;($AH5+$AI5)&amp;"達標")))</f>
        <v>全年2次／下半年0次／0/2達標</v>
      </c>
      <c r="V5" s="6" t="str" cm="1">
        <f t="array" ref="V5">IF($B5="","",IFERROR(INDEX(PatientCriteria[UACR達標標準],ROWS($A$4:A5)),""))</f>
        <v>&lt;30 mg/g</v>
      </c>
      <c r="W5" s="6">
        <f>IF($B5="","",IF($X5="","",IFERROR(SUMIFS(LabData2016[最近一次UACR檢查結果(mg/gm)],LabData2016[比對身分證前六碼],$AX5,LabData2016[最近一次UACR檢查日期],$X5,LabData2016[UACR唯一],1),"")))</f>
        <v>16</v>
      </c>
      <c r="X5" s="36" cm="1">
        <f t="array" ref="X5">IF($B5="","",IFERROR(_xlfn.AGGREGATE(14,6,LabData2016[最近一次UACR檢查日期]/((LabData2016[比對身分證前六碼]=$AX5)*(LabData2016[UACR唯一]=1)),1),""))</f>
        <v>46093</v>
      </c>
      <c r="Y5" s="6">
        <f>IF($B5="","",IF($Z5="","",IFERROR(SUMIFS(LabData2016[最近一次UACR檢查結果(mg/gm)],LabData2016[比對身分證前六碼],$AX5,LabData2016[最近一次UACR檢查日期],$Z5,LabData2016[UACR唯一],1),"")))</f>
        <v>13</v>
      </c>
      <c r="Z5" s="36" cm="1">
        <f t="array" ref="Z5">IF($B5="","",IFERROR(_xlfn.AGGREGATE(14,6,LabData2016[最近一次UACR檢查日期]/((LabData2016[比對身分證前六碼]=$AX5)*(LabData2016[UACR唯一]=1)),2),""))</f>
        <v>45843</v>
      </c>
      <c r="AA5" s="6">
        <f t="shared" si="2"/>
        <v>250</v>
      </c>
      <c r="AB5" s="29" t="str">
        <f ca="1">IF($B5="","",IF($V5="不適用","不適用",IF($W5="","未檢驗",IF(AND($AJ5+$AK5&gt;=2,$AK5&gt;=1),IF(OR($W5&lt;30,SUMIFS(LabData2016[UACR唯一],LabData2016[比對身分證前六碼],$AX5,LabData2016[最近一次UACR檢查結果(mg/gm)],"&lt;30",LabData2016[最近一次UACR檢查日期],"&gt;="&amp;DATE(YEAR(TODAY()),1,1),LabData2016[最近一次UACR檢查日期],"&lt;"&amp;DATE(YEAR(TODAY())+1,1,1))/($AJ5+$AK5)&gt;=0.5),"控制達標",IF(ISNUMBER($Y5),IF(AND($AA5&gt;=84,$W5-$Y5&lt;0),"進步達標","未達標"),"未達標")),"未達標"))))</f>
        <v>未達標</v>
      </c>
      <c r="AC5" s="38" t="str">
        <f ca="1">IF($B5="","",IF($AB5="不適用","不適用",IF($AB5="未檢驗","無檢驗資料","全年"&amp;($AJ5+$AK5)&amp;"次／下半年"&amp;$AK5&amp;"次／"&amp;SUMIFS(LabData2016[UACR唯一],LabData2016[比對身分證前六碼],$AX5,LabData2016[最近一次UACR檢查結果(mg/gm)],"&lt;30",LabData2016[最近一次UACR檢查日期],"&gt;="&amp;DATE(YEAR(TODAY()),1,1),LabData2016[最近一次UACR檢查日期],"&lt;"&amp;DATE(YEAR(TODAY())+1,1,1))&amp;"/"&amp;($AJ5+$AK5)&amp;"達標")))</f>
        <v>全年1次／下半年0次／1/1達標</v>
      </c>
      <c r="AD5" s="6" t="str" cm="1">
        <f t="array" ref="AD5">IF($B5="","",IFERROR(INDEX(PatientCriteria[BP檢驗次數達標標準],ROWS($A$4:A5)),""))</f>
        <v>3次</v>
      </c>
      <c r="AE5" s="6" cm="1">
        <f t="array" aca="1" ref="AE5" ca="1">IF($B5="","",_xlfn.LET(_xlpm.bp,LabData2016[最近一次BP檢查日期],_xlpm.ym,IF(ISNUMBER(_xlpm.bp),TEXT(_xlpm.bp,"yyyy-mm"),LEFT(_xlpm.bp,7)),_xlpm.matched,_xlfn._xlws.FILTER(_xlpm.ym,(LabData2016[比對身分證前六碼]=$AX5)*(LabData2016[比對生日西元]=$AY5)*(_xlpm.ym&lt;&gt;"")*(LEFT(_xlpm.ym,4)=TEXT(YEAR(TODAY()),"0")),""),IF(INDEX(_xlpm.matched,1)="",0,ROWS(_xlfn.UNIQUE(_xlpm.matched)))))</f>
        <v>2</v>
      </c>
      <c r="AF5" s="6">
        <f ca="1">IF($B5="","",SUMIFS(LabData2016[HbA1c唯一],LabData2016[比對身分證前六碼],$AX5,LabData2016[最近一次HbA1c檢查日期],"&gt;="&amp;DATE(YEAR(TODAY()),1,1),LabData2016[最近一次HbA1c檢查日期],"&lt;"&amp;DATE(YEAR(TODAY()),7,1)))</f>
        <v>0</v>
      </c>
      <c r="AG5" s="6">
        <f ca="1">IF($B5="","",SUMIFS(LabData2016[HbA1c唯一],LabData2016[比對身分證前六碼],$AX5,LabData2016[最近一次HbA1c檢查日期],"&gt;="&amp;DATE(YEAR(TODAY()),7,1),LabData2016[最近一次HbA1c檢查日期],"&lt;"&amp;DATE(YEAR(TODAY())+1,1,1)))</f>
        <v>0</v>
      </c>
      <c r="AH5" s="6">
        <f ca="1">IF($B5="","",SUMIFS(LabData2016[LDL唯一],LabData2016[比對身分證前六碼],$AX5,LabData2016[最近一次LDL檢查日期],"&gt;="&amp;DATE(YEAR(TODAY()),1,1),LabData2016[最近一次LDL檢查日期],"&lt;"&amp;DATE(YEAR(TODAY()),7,1)))</f>
        <v>2</v>
      </c>
      <c r="AI5" s="6">
        <f ca="1">IF($B5="","",SUMIFS(LabData2016[LDL唯一],LabData2016[比對身分證前六碼],$AX5,LabData2016[最近一次LDL檢查日期],"&gt;="&amp;DATE(YEAR(TODAY()),7,1),LabData2016[最近一次LDL檢查日期],"&lt;"&amp;DATE(YEAR(TODAY())+1,1,1)))</f>
        <v>0</v>
      </c>
      <c r="AJ5" s="6">
        <f ca="1">IF($B5="","",SUMIFS(LabData2016[UACR唯一],LabData2016[比對身分證前六碼],$AX5,LabData2016[最近一次UACR檢查日期],"&gt;="&amp;DATE(YEAR(TODAY()),1,1),LabData2016[最近一次UACR檢查日期],"&lt;"&amp;DATE(YEAR(TODAY()),7,1)))</f>
        <v>1</v>
      </c>
      <c r="AK5" s="6">
        <f ca="1">IF($B5="","",SUMIFS(LabData2016[UACR唯一],LabData2016[比對身分證前六碼],$AX5,LabData2016[最近一次UACR檢查日期],"&gt;="&amp;DATE(YEAR(TODAY()),7,1),LabData2016[最近一次UACR檢查日期],"&lt;"&amp;DATE(YEAR(TODAY())+1,1,1)))</f>
        <v>0</v>
      </c>
      <c r="AL5" s="6" t="str">
        <f t="shared" ca="1" si="3"/>
        <v>未達標</v>
      </c>
      <c r="AM5" s="6">
        <f t="shared" si="4"/>
        <v>250</v>
      </c>
      <c r="AN5" s="6">
        <f t="shared" si="5"/>
        <v>30</v>
      </c>
      <c r="AO5" s="6">
        <f t="shared" ca="1" si="6"/>
        <v>0</v>
      </c>
      <c r="AP5" s="6" cm="1">
        <f t="array" aca="1" ref="AP5" ca="1">IF($B5="","",IFERROR(INDEX(相容設定!$B$2:$E$9,MATCH($D5,相容設定!$A$2:$A$9,0),MIN(VALUE(LEFT($AQ5,FIND("/",$AQ5)-1)),3)+1),0))</f>
        <v>0</v>
      </c>
      <c r="AQ5" s="6" t="str">
        <f t="shared" ca="1" si="7"/>
        <v>0/3</v>
      </c>
      <c r="AR5" s="30">
        <f t="shared" ca="1" si="8"/>
        <v>280</v>
      </c>
      <c r="AS5" s="30">
        <f>IF($B5="","",250+30+IF(OR(ISNUMBER(SEARCH("DM",$D5)),ISNUMBER(SEARCH("+",$D5))),100,0)+IFERROR(INDEX(相容設定!$F$2:$F$9,MATCH($D5,相容設定!$A$2:$A$9,0)),0))</f>
        <v>1480</v>
      </c>
      <c r="AT5" s="31" t="str">
        <f t="shared" ca="1" si="9"/>
        <v>🔴</v>
      </c>
      <c r="AU5" s="32" t="str">
        <f t="shared" ca="1" si="10"/>
        <v>HbA1c未達標：建議安排複檢；LDL未達標：建議安排複檢；UACR未達標：建議安排尿液複檢；HbA1c上半年缺檢：安排檢驗；HbA1c下半年缺檢：安排檢驗；LDL下半年缺檢：安排檢驗；UACR下半年缺檢：安排尿液檢查；BP次數不足：尚缺1次</v>
      </c>
      <c r="AV5" t="str">
        <f t="shared" ca="1" si="11"/>
        <v>HbA1c未達標：建議安排複檢；LDL未達標：建議安排複檢；UACR未達標：建議安排尿液複檢；</v>
      </c>
      <c r="AW5" t="str">
        <f t="shared" ref="AW5:AW68" ca="1" si="13">IF($B5="","",IF($AL5&lt;&gt;"未達標","",IF(AND($E5&lt;&gt;"不適用",$AF5&lt;1),"HbA1c上半年缺檢：安排檢驗；","")&amp;IF(AND($E5&lt;&gt;"不適用",$AG5&lt;1),"HbA1c下半年缺檢：安排檢驗；","")&amp;IF(AND($M5&lt;&gt;"不適用",$AH5&lt;1),"LDL上半年缺檢：安排檢驗；","")&amp;IF(AND($M5&lt;&gt;"不適用",$AI5&lt;1),"LDL下半年缺檢：安排檢驗；","")&amp;IF(AND($V5&lt;&gt;"不適用",$AJ5&lt;1),"UACR上半年缺檢：安排尿液檢查；","")&amp;IF(AND($V5&lt;&gt;"不適用",$AK5&lt;1),"UACR下半年缺檢：安排尿液檢查；","")&amp;_xlfn.LET(_xlpm.bpNeed,IFERROR(VALUE(SUBSTITUTE($AD5,"次","")),0),IF(AND(_xlpm.bpNeed&gt;0,$AE5&lt;_xlpm.bpNeed),"BP次數不足：尚缺"&amp;(_xlpm.bpNeed-$AE5)&amp;"次；",""))))</f>
        <v>HbA1c上半年缺檢：安排檢驗；HbA1c下半年缺檢：安排檢驗；LDL下半年缺檢：安排檢驗；UACR下半年缺檢：安排尿液檢查；BP次數不足：尚缺1次；</v>
      </c>
      <c r="AX5" t="str">
        <f t="shared" si="12"/>
        <v>C22666</v>
      </c>
      <c r="AY5" t="str">
        <f t="shared" ref="AY5:AY68" si="14">IF($C5="","",IF(ISNUMBER($C5),TEXT($C5,"yyyy-mm-dd"),TEXT(DATE(VALUE(LEFT($C5,3))+1911,VALUE(MID($C5,5,2)),VALUE(RIGHT($C5,2))),"yyyy-mm-dd")))</f>
        <v>1942-04-01</v>
      </c>
    </row>
    <row r="6" spans="1:51" x14ac:dyDescent="0.35">
      <c r="A6" s="26" t="str" cm="1">
        <f t="array" ref="A6">IFERROR(IF(INDEX(PatientCriteria[身分證號],ROWS($A$4:A6))="","",ROWS($A$4:A6)),"")</f>
        <v/>
      </c>
      <c r="B6" s="26" t="str" cm="1">
        <f t="array" ref="B6">IFERROR(IF(INDEX(PatientCriteria[身分證號],ROWS($A$4:A6))="","",INDEX(PatientCriteria[身分證號],ROWS($A$4:A6))),"")</f>
        <v/>
      </c>
      <c r="C6" s="26" t="str" cm="1">
        <f t="array" ref="C6">IF($B6="","",IFERROR(INDEX(PatientCriteria[生日],ROWS($A$4:A6)),""))</f>
        <v/>
      </c>
      <c r="D6" s="26" t="str" cm="1">
        <f t="array" ref="D6">IF($B6="","",IFERROR(INDEX(PatientCriteria[疾病組合],ROWS($A$4:A6)),""))</f>
        <v/>
      </c>
      <c r="E6" s="6" t="str" cm="1">
        <f t="array" ref="E6">IF($B6="","",IFERROR(INDEX(PatientCriteria[HbA1c達標標準],ROWS($A$4:A6)),""))</f>
        <v/>
      </c>
      <c r="F6" s="6" t="str">
        <f>IF($B6="","",IF($G6="","",IFERROR(SUMIFS(LabData2016[最近一次HbA1c檢查結果(%)],LabData2016[比對身分證前六碼],$AX6,LabData2016[最近一次HbA1c檢查日期],$G6,LabData2016[HbA1c唯一],1),"")))</f>
        <v/>
      </c>
      <c r="G6" s="36" t="str" cm="1">
        <f t="array" ref="G6">IF($B6="","",IFERROR(_xlfn.AGGREGATE(14,6,LabData2016[最近一次HbA1c檢查日期]/((LabData2016[比對身分證前六碼]=$AX6)*(LabData2016[HbA1c唯一]=1)),1),""))</f>
        <v/>
      </c>
      <c r="H6" s="6" t="str">
        <f>IF($B6="","",IF($I6="","",IFERROR(SUMIFS(LabData2016[最近一次HbA1c檢查結果(%)],LabData2016[比對身分證前六碼],$AX6,LabData2016[最近一次HbA1c檢查日期],$I6,LabData2016[HbA1c唯一],1),"")))</f>
        <v/>
      </c>
      <c r="I6" s="36" t="str" cm="1">
        <f t="array" ref="I6">IF($B6="","",IFERROR(_xlfn.AGGREGATE(14,6,LabData2016[最近一次HbA1c檢查日期]/((LabData2016[比對身分證前六碼]=$AX6)*(LabData2016[HbA1c唯一]=1)),2),""))</f>
        <v/>
      </c>
      <c r="J6" s="6" t="str">
        <f t="shared" si="0"/>
        <v/>
      </c>
      <c r="K6" s="27" t="str">
        <f ca="1">IF($B6="","",IF($E6="不適用","不適用",IF($F6="","未檢驗",IF(AND($AF6+$AG6&gt;=2,$AG6&gt;=1),IF(OR($F6&lt;VALUE(SUBSTITUTE(SUBSTITUTE($E6,"&lt;",""),"%","")),SUMIFS(LabData2016[HbA1c唯一],LabData2016[比對身分證前六碼],$AX6,LabData2016[最近一次HbA1c檢查結果(%)],"&lt;"&amp;VALUE(SUBSTITUTE(SUBSTITUTE($E6,"&lt;",""),"%","")),LabData2016[最近一次HbA1c檢查日期],"&gt;="&amp;DATE(YEAR(TODAY()),1,1),LabData2016[最近一次HbA1c檢查日期],"&lt;"&amp;DATE(YEAR(TODAY())+1,1,1))/($AF6+$AG6)&gt;=0.5),"控制達標",IF(ISNUMBER($H6),IF(AND($J6&gt;=84,$F6-$H6&lt;0),"進步達標","未達標"),"未達標")),"未達標"))))</f>
        <v/>
      </c>
      <c r="L6" s="33" t="str">
        <f ca="1">IF($B6="","",IF($K6="不適用","不適用",IF($K6="未檢驗","無檢驗資料","全年"&amp;($AF6+$AG6)&amp;"次／下半年"&amp;$AG6&amp;"次／"&amp;SUMIFS(LabData2016[HbA1c唯一],LabData2016[比對身分證前六碼],$AX6,LabData2016[最近一次HbA1c檢查結果(%)],"&lt;"&amp;VALUE(SUBSTITUTE(SUBSTITUTE($E6,"&lt;",""),"%","")),LabData2016[最近一次HbA1c檢查日期],"&gt;="&amp;DATE(YEAR(TODAY()),1,1),LabData2016[最近一次HbA1c檢查日期],"&lt;"&amp;DATE(YEAR(TODAY())+1,1,1))&amp;"/"&amp;($AF6+$AG6)&amp;"達標")))</f>
        <v/>
      </c>
      <c r="M6" s="6" t="str" cm="1">
        <f t="array" ref="M6">IF($B6="","",IFERROR(INDEX(PatientCriteria[LDL達標標準],ROWS($A$4:A6)),""))</f>
        <v/>
      </c>
      <c r="N6" s="6" t="str">
        <f>IF($B6="","",IF($O6="","",IFERROR(SUMIFS(LabData2016[最近一次LDL檢查結果(mg/dL)],LabData2016[比對身分證前六碼],$AX6,LabData2016[最近一次LDL檢查日期],$O6,LabData2016[LDL唯一],1),"")))</f>
        <v/>
      </c>
      <c r="O6" s="36" t="str" cm="1">
        <f t="array" ref="O6">IF($B6="","",IFERROR(_xlfn.AGGREGATE(14,6,LabData2016[最近一次LDL檢查日期]/((LabData2016[比對身分證前六碼]=$AX6)*(LabData2016[LDL唯一]=1)),1),""))</f>
        <v/>
      </c>
      <c r="P6" s="6" t="str">
        <f>IF($B6="","",IF($Q6="","",IFERROR(SUMIFS(LabData2016[最近一次LDL檢查結果(mg/dL)],LabData2016[比對身分證前六碼],$AX6,LabData2016[最近一次LDL檢查日期],$Q6,LabData2016[LDL唯一],1),"")))</f>
        <v/>
      </c>
      <c r="Q6" s="36" t="str" cm="1">
        <f t="array" ref="Q6">IF($B6="","",IFERROR(_xlfn.AGGREGATE(14,6,LabData2016[最近一次LDL檢查日期]/((LabData2016[比對身分證前六碼]=$AX6)*(LabData2016[LDL唯一]=1)),2),""))</f>
        <v/>
      </c>
      <c r="R6" s="6" t="str">
        <f t="shared" si="1"/>
        <v/>
      </c>
      <c r="S6" s="6" t="str" cm="1">
        <f t="array" ref="S6">IF($B6="","",IFERROR(_xlfn.AGGREGATE(15,6,LabData2016[最近一次LDL檢查結果(mg/dL)]/((LabData2016[比對身分證前六碼]=$AX6)*(LabData2016[LDL唯一]=1)),1),""))</f>
        <v/>
      </c>
      <c r="T6" s="28" t="str">
        <f ca="1">IF($B6="","",IF($M6="不適用","不適用",IF($N6="","未檢驗",IF(OR(AND($D6="DM only",$O6&gt;=DATE(YEAR(TODAY()),1,1),$O6&lt;DATE(YEAR(TODAY())+1,1,1),$N6&lt;VALUE(SUBSTITUTE($M6,"&lt;",""))),AND($AH6&gt;=1,$AI6&gt;=1,OR($N6&lt;VALUE(SUBSTITUTE($M6,"&lt;","")),SUMIFS(LabData2016[LDL唯一],LabData2016[比對身分證前六碼],$AX6,LabData2016[最近一次LDL檢查結果(mg/dL)],"&lt;"&amp;VALUE(SUBSTITUTE($M6,"&lt;","")),LabData2016[最近一次LDL檢查日期],"&gt;="&amp;DATE(YEAR(TODAY()),1,1),LabData2016[最近一次LDL檢查日期],"&lt;"&amp;DATE(YEAR(TODAY())+1,1,1))/($AH6+$AI6)&gt;=0.5))),"控制達標",IF(AND($AH6&gt;=1,$AI6&gt;=1,ISNUMBER($P6),$R6&gt;84,$N6-$P6&lt;0),"進步達標","未達標")))))</f>
        <v/>
      </c>
      <c r="U6" s="39" t="str">
        <f ca="1">IF($B6="","",IF($T6="不適用","不適用",IF($T6="未檢驗","無檢驗資料","全年"&amp;($AH6+$AI6)&amp;"次／下半年"&amp;$AI6&amp;"次／"&amp;SUMIFS(LabData2016[LDL唯一],LabData2016[比對身分證前六碼],$AX6,LabData2016[最近一次LDL檢查結果(mg/dL)],"&lt;"&amp;VALUE(SUBSTITUTE($M6,"&lt;","")),LabData2016[最近一次LDL檢查日期],"&gt;="&amp;DATE(YEAR(TODAY()),1,1),LabData2016[最近一次LDL檢查日期],"&lt;"&amp;DATE(YEAR(TODAY())+1,1,1))&amp;"/"&amp;($AH6+$AI6)&amp;"達標")))</f>
        <v/>
      </c>
      <c r="V6" s="6" t="str" cm="1">
        <f t="array" ref="V6">IF($B6="","",IFERROR(INDEX(PatientCriteria[UACR達標標準],ROWS($A$4:A6)),""))</f>
        <v/>
      </c>
      <c r="W6" s="6" t="str">
        <f>IF($B6="","",IF($X6="","",IFERROR(SUMIFS(LabData2016[最近一次UACR檢查結果(mg/gm)],LabData2016[比對身分證前六碼],$AX6,LabData2016[最近一次UACR檢查日期],$X6,LabData2016[UACR唯一],1),"")))</f>
        <v/>
      </c>
      <c r="X6" s="36" t="str" cm="1">
        <f t="array" ref="X6">IF($B6="","",IFERROR(_xlfn.AGGREGATE(14,6,LabData2016[最近一次UACR檢查日期]/((LabData2016[比對身分證前六碼]=$AX6)*(LabData2016[UACR唯一]=1)),1),""))</f>
        <v/>
      </c>
      <c r="Y6" s="6" t="str">
        <f>IF($B6="","",IF($Z6="","",IFERROR(SUMIFS(LabData2016[最近一次UACR檢查結果(mg/gm)],LabData2016[比對身分證前六碼],$AX6,LabData2016[最近一次UACR檢查日期],$Z6,LabData2016[UACR唯一],1),"")))</f>
        <v/>
      </c>
      <c r="Z6" s="36" t="str" cm="1">
        <f t="array" ref="Z6">IF($B6="","",IFERROR(_xlfn.AGGREGATE(14,6,LabData2016[最近一次UACR檢查日期]/((LabData2016[比對身分證前六碼]=$AX6)*(LabData2016[UACR唯一]=1)),2),""))</f>
        <v/>
      </c>
      <c r="AA6" s="6" t="str">
        <f t="shared" si="2"/>
        <v/>
      </c>
      <c r="AB6" s="29" t="str">
        <f ca="1">IF($B6="","",IF($V6="不適用","不適用",IF($W6="","未檢驗",IF(AND($AJ6+$AK6&gt;=2,$AK6&gt;=1),IF(OR($W6&lt;30,SUMIFS(LabData2016[UACR唯一],LabData2016[比對身分證前六碼],$AX6,LabData2016[最近一次UACR檢查結果(mg/gm)],"&lt;30",LabData2016[最近一次UACR檢查日期],"&gt;="&amp;DATE(YEAR(TODAY()),1,1),LabData2016[最近一次UACR檢查日期],"&lt;"&amp;DATE(YEAR(TODAY())+1,1,1))/($AJ6+$AK6)&gt;=0.5),"控制達標",IF(ISNUMBER($Y6),IF(AND($AA6&gt;=84,$W6-$Y6&lt;0),"進步達標","未達標"),"未達標")),"未達標"))))</f>
        <v/>
      </c>
      <c r="AC6" s="38" t="str">
        <f ca="1">IF($B6="","",IF($AB6="不適用","不適用",IF($AB6="未檢驗","無檢驗資料","全年"&amp;($AJ6+$AK6)&amp;"次／下半年"&amp;$AK6&amp;"次／"&amp;SUMIFS(LabData2016[UACR唯一],LabData2016[比對身分證前六碼],$AX6,LabData2016[最近一次UACR檢查結果(mg/gm)],"&lt;30",LabData2016[最近一次UACR檢查日期],"&gt;="&amp;DATE(YEAR(TODAY()),1,1),LabData2016[最近一次UACR檢查日期],"&lt;"&amp;DATE(YEAR(TODAY())+1,1,1))&amp;"/"&amp;($AJ6+$AK6)&amp;"達標")))</f>
        <v/>
      </c>
      <c r="AD6" s="6" t="str" cm="1">
        <f t="array" ref="AD6">IF($B6="","",IFERROR(INDEX(PatientCriteria[BP檢驗次數達標標準],ROWS($A$4:A6)),""))</f>
        <v/>
      </c>
      <c r="AE6" s="6" t="str" cm="1">
        <f t="array" aca="1" ref="AE6" ca="1">IF($B6="","",_xlfn.LET(_xlpm.bp,LabData2016[最近一次BP檢查日期],_xlpm.ym,IF(ISNUMBER(_xlpm.bp),TEXT(_xlpm.bp,"yyyy-mm"),LEFT(_xlpm.bp,7)),_xlpm.matched,_xlfn._xlws.FILTER(_xlpm.ym,(LabData2016[比對身分證前六碼]=$AX6)*(LabData2016[比對生日西元]=$AY6)*(_xlpm.ym&lt;&gt;"")*(LEFT(_xlpm.ym,4)=TEXT(YEAR(TODAY()),"0")),""),IF(INDEX(_xlpm.matched,1)="",0,ROWS(_xlfn.UNIQUE(_xlpm.matched)))))</f>
        <v/>
      </c>
      <c r="AF6" s="6" t="str">
        <f ca="1">IF($B6="","",SUMIFS(LabData2016[HbA1c唯一],LabData2016[比對身分證前六碼],$AX6,LabData2016[最近一次HbA1c檢查日期],"&gt;="&amp;DATE(YEAR(TODAY()),1,1),LabData2016[最近一次HbA1c檢查日期],"&lt;"&amp;DATE(YEAR(TODAY()),7,1)))</f>
        <v/>
      </c>
      <c r="AG6" s="6" t="str">
        <f ca="1">IF($B6="","",SUMIFS(LabData2016[HbA1c唯一],LabData2016[比對身分證前六碼],$AX6,LabData2016[最近一次HbA1c檢查日期],"&gt;="&amp;DATE(YEAR(TODAY()),7,1),LabData2016[最近一次HbA1c檢查日期],"&lt;"&amp;DATE(YEAR(TODAY())+1,1,1)))</f>
        <v/>
      </c>
      <c r="AH6" s="6" t="str">
        <f ca="1">IF($B6="","",SUMIFS(LabData2016[LDL唯一],LabData2016[比對身分證前六碼],$AX6,LabData2016[最近一次LDL檢查日期],"&gt;="&amp;DATE(YEAR(TODAY()),1,1),LabData2016[最近一次LDL檢查日期],"&lt;"&amp;DATE(YEAR(TODAY()),7,1)))</f>
        <v/>
      </c>
      <c r="AI6" s="6" t="str">
        <f ca="1">IF($B6="","",SUMIFS(LabData2016[LDL唯一],LabData2016[比對身分證前六碼],$AX6,LabData2016[最近一次LDL檢查日期],"&gt;="&amp;DATE(YEAR(TODAY()),7,1),LabData2016[最近一次LDL檢查日期],"&lt;"&amp;DATE(YEAR(TODAY())+1,1,1)))</f>
        <v/>
      </c>
      <c r="AJ6" s="6" t="str">
        <f ca="1">IF($B6="","",SUMIFS(LabData2016[UACR唯一],LabData2016[比對身分證前六碼],$AX6,LabData2016[最近一次UACR檢查日期],"&gt;="&amp;DATE(YEAR(TODAY()),1,1),LabData2016[最近一次UACR檢查日期],"&lt;"&amp;DATE(YEAR(TODAY()),7,1)))</f>
        <v/>
      </c>
      <c r="AK6" s="6" t="str">
        <f ca="1">IF($B6="","",SUMIFS(LabData2016[UACR唯一],LabData2016[比對身分證前六碼],$AX6,LabData2016[最近一次UACR檢查日期],"&gt;="&amp;DATE(YEAR(TODAY()),7,1),LabData2016[最近一次UACR檢查日期],"&lt;"&amp;DATE(YEAR(TODAY())+1,1,1)))</f>
        <v/>
      </c>
      <c r="AL6" s="6" t="str">
        <f t="shared" si="3"/>
        <v/>
      </c>
      <c r="AM6" s="6" t="str">
        <f t="shared" si="4"/>
        <v/>
      </c>
      <c r="AN6" s="6" t="str">
        <f t="shared" si="5"/>
        <v/>
      </c>
      <c r="AO6" s="6" t="str">
        <f t="shared" si="6"/>
        <v/>
      </c>
      <c r="AP6" s="6" t="str" cm="1">
        <f t="array" ref="AP6">IF($B6="","",IFERROR(INDEX(相容設定!$B$2:$E$9,MATCH($D6,相容設定!$A$2:$A$9,0),MIN(VALUE(LEFT($AQ6,FIND("/",$AQ6)-1)),3)+1),0))</f>
        <v/>
      </c>
      <c r="AQ6" s="6" t="str">
        <f t="shared" si="7"/>
        <v/>
      </c>
      <c r="AR6" s="30" t="str">
        <f t="shared" si="8"/>
        <v/>
      </c>
      <c r="AS6" s="30" t="str">
        <f>IF($B6="","",250+30+IF(OR(ISNUMBER(SEARCH("DM",$D6)),ISNUMBER(SEARCH("+",$D6))),100,0)+IFERROR(INDEX(相容設定!$F$2:$F$9,MATCH($D6,相容設定!$A$2:$A$9,0)),0))</f>
        <v/>
      </c>
      <c r="AT6" s="31" t="str">
        <f t="shared" si="9"/>
        <v/>
      </c>
      <c r="AU6" s="32" t="str">
        <f t="shared" si="10"/>
        <v/>
      </c>
      <c r="AV6" t="str">
        <f t="shared" si="11"/>
        <v/>
      </c>
      <c r="AW6" t="str">
        <f t="shared" si="13"/>
        <v/>
      </c>
      <c r="AX6" t="str">
        <f t="shared" si="12"/>
        <v/>
      </c>
      <c r="AY6" t="str">
        <f t="shared" si="14"/>
        <v/>
      </c>
    </row>
    <row r="7" spans="1:51" x14ac:dyDescent="0.35">
      <c r="A7" s="26" t="str" cm="1">
        <f t="array" ref="A7">IFERROR(IF(INDEX(PatientCriteria[身分證號],ROWS($A$4:A7))="","",ROWS($A$4:A7)),"")</f>
        <v/>
      </c>
      <c r="B7" s="26" t="str" cm="1">
        <f t="array" ref="B7">IFERROR(IF(INDEX(PatientCriteria[身分證號],ROWS($A$4:A7))="","",INDEX(PatientCriteria[身分證號],ROWS($A$4:A7))),"")</f>
        <v/>
      </c>
      <c r="C7" s="26" t="str" cm="1">
        <f t="array" ref="C7">IF($B7="","",IFERROR(INDEX(PatientCriteria[生日],ROWS($A$4:A7)),""))</f>
        <v/>
      </c>
      <c r="D7" s="26" t="str" cm="1">
        <f t="array" ref="D7">IF($B7="","",IFERROR(INDEX(PatientCriteria[疾病組合],ROWS($A$4:A7)),""))</f>
        <v/>
      </c>
      <c r="E7" s="6" t="str" cm="1">
        <f t="array" ref="E7">IF($B7="","",IFERROR(INDEX(PatientCriteria[HbA1c達標標準],ROWS($A$4:A7)),""))</f>
        <v/>
      </c>
      <c r="F7" s="6" t="str">
        <f>IF($B7="","",IF($G7="","",IFERROR(SUMIFS(LabData2016[最近一次HbA1c檢查結果(%)],LabData2016[比對身分證前六碼],$AX7,LabData2016[最近一次HbA1c檢查日期],$G7,LabData2016[HbA1c唯一],1),"")))</f>
        <v/>
      </c>
      <c r="G7" s="36" t="str" cm="1">
        <f t="array" ref="G7">IF($B7="","",IFERROR(_xlfn.AGGREGATE(14,6,LabData2016[最近一次HbA1c檢查日期]/((LabData2016[比對身分證前六碼]=$AX7)*(LabData2016[HbA1c唯一]=1)),1),""))</f>
        <v/>
      </c>
      <c r="H7" s="6" t="str">
        <f>IF($B7="","",IF($I7="","",IFERROR(SUMIFS(LabData2016[最近一次HbA1c檢查結果(%)],LabData2016[比對身分證前六碼],$AX7,LabData2016[最近一次HbA1c檢查日期],$I7,LabData2016[HbA1c唯一],1),"")))</f>
        <v/>
      </c>
      <c r="I7" s="36" t="str" cm="1">
        <f t="array" ref="I7">IF($B7="","",IFERROR(_xlfn.AGGREGATE(14,6,LabData2016[最近一次HbA1c檢查日期]/((LabData2016[比對身分證前六碼]=$AX7)*(LabData2016[HbA1c唯一]=1)),2),""))</f>
        <v/>
      </c>
      <c r="J7" s="6" t="str">
        <f t="shared" si="0"/>
        <v/>
      </c>
      <c r="K7" s="27" t="str">
        <f ca="1">IF($B7="","",IF($E7="不適用","不適用",IF($F7="","未檢驗",IF(AND($AF7+$AG7&gt;=2,$AG7&gt;=1),IF(OR($F7&lt;VALUE(SUBSTITUTE(SUBSTITUTE($E7,"&lt;",""),"%","")),SUMIFS(LabData2016[HbA1c唯一],LabData2016[比對身分證前六碼],$AX7,LabData2016[最近一次HbA1c檢查結果(%)],"&lt;"&amp;VALUE(SUBSTITUTE(SUBSTITUTE($E7,"&lt;",""),"%","")),LabData2016[最近一次HbA1c檢查日期],"&gt;="&amp;DATE(YEAR(TODAY()),1,1),LabData2016[最近一次HbA1c檢查日期],"&lt;"&amp;DATE(YEAR(TODAY())+1,1,1))/($AF7+$AG7)&gt;=0.5),"控制達標",IF(ISNUMBER($H7),IF(AND($J7&gt;=84,$F7-$H7&lt;0),"進步達標","未達標"),"未達標")),"未達標"))))</f>
        <v/>
      </c>
      <c r="L7" s="33" t="str">
        <f ca="1">IF($B7="","",IF($K7="不適用","不適用",IF($K7="未檢驗","無檢驗資料","全年"&amp;($AF7+$AG7)&amp;"次／下半年"&amp;$AG7&amp;"次／"&amp;SUMIFS(LabData2016[HbA1c唯一],LabData2016[比對身分證前六碼],$AX7,LabData2016[最近一次HbA1c檢查結果(%)],"&lt;"&amp;VALUE(SUBSTITUTE(SUBSTITUTE($E7,"&lt;",""),"%","")),LabData2016[最近一次HbA1c檢查日期],"&gt;="&amp;DATE(YEAR(TODAY()),1,1),LabData2016[最近一次HbA1c檢查日期],"&lt;"&amp;DATE(YEAR(TODAY())+1,1,1))&amp;"/"&amp;($AF7+$AG7)&amp;"達標")))</f>
        <v/>
      </c>
      <c r="M7" s="6" t="str" cm="1">
        <f t="array" ref="M7">IF($B7="","",IFERROR(INDEX(PatientCriteria[LDL達標標準],ROWS($A$4:A7)),""))</f>
        <v/>
      </c>
      <c r="N7" s="6" t="str">
        <f>IF($B7="","",IF($O7="","",IFERROR(SUMIFS(LabData2016[最近一次LDL檢查結果(mg/dL)],LabData2016[比對身分證前六碼],$AX7,LabData2016[最近一次LDL檢查日期],$O7,LabData2016[LDL唯一],1),"")))</f>
        <v/>
      </c>
      <c r="O7" s="36" t="str" cm="1">
        <f t="array" ref="O7">IF($B7="","",IFERROR(_xlfn.AGGREGATE(14,6,LabData2016[最近一次LDL檢查日期]/((LabData2016[比對身分證前六碼]=$AX7)*(LabData2016[LDL唯一]=1)),1),""))</f>
        <v/>
      </c>
      <c r="P7" s="6" t="str">
        <f>IF($B7="","",IF($Q7="","",IFERROR(SUMIFS(LabData2016[最近一次LDL檢查結果(mg/dL)],LabData2016[比對身分證前六碼],$AX7,LabData2016[最近一次LDL檢查日期],$Q7,LabData2016[LDL唯一],1),"")))</f>
        <v/>
      </c>
      <c r="Q7" s="36" t="str" cm="1">
        <f t="array" ref="Q7">IF($B7="","",IFERROR(_xlfn.AGGREGATE(14,6,LabData2016[最近一次LDL檢查日期]/((LabData2016[比對身分證前六碼]=$AX7)*(LabData2016[LDL唯一]=1)),2),""))</f>
        <v/>
      </c>
      <c r="R7" s="6" t="str">
        <f t="shared" si="1"/>
        <v/>
      </c>
      <c r="S7" s="6" t="str" cm="1">
        <f t="array" ref="S7">IF($B7="","",IFERROR(_xlfn.AGGREGATE(15,6,LabData2016[最近一次LDL檢查結果(mg/dL)]/((LabData2016[比對身分證前六碼]=$AX7)*(LabData2016[LDL唯一]=1)),1),""))</f>
        <v/>
      </c>
      <c r="T7" s="28" t="str">
        <f ca="1">IF($B7="","",IF($M7="不適用","不適用",IF($N7="","未檢驗",IF(OR(AND($D7="DM only",$O7&gt;=DATE(YEAR(TODAY()),1,1),$O7&lt;DATE(YEAR(TODAY())+1,1,1),$N7&lt;VALUE(SUBSTITUTE($M7,"&lt;",""))),AND($AH7&gt;=1,$AI7&gt;=1,OR($N7&lt;VALUE(SUBSTITUTE($M7,"&lt;","")),SUMIFS(LabData2016[LDL唯一],LabData2016[比對身分證前六碼],$AX7,LabData2016[最近一次LDL檢查結果(mg/dL)],"&lt;"&amp;VALUE(SUBSTITUTE($M7,"&lt;","")),LabData2016[最近一次LDL檢查日期],"&gt;="&amp;DATE(YEAR(TODAY()),1,1),LabData2016[最近一次LDL檢查日期],"&lt;"&amp;DATE(YEAR(TODAY())+1,1,1))/($AH7+$AI7)&gt;=0.5))),"控制達標",IF(AND($AH7&gt;=1,$AI7&gt;=1,ISNUMBER($P7),$R7&gt;84,$N7-$P7&lt;0),"進步達標","未達標")))))</f>
        <v/>
      </c>
      <c r="U7" s="39" t="str">
        <f ca="1">IF($B7="","",IF($T7="不適用","不適用",IF($T7="未檢驗","無檢驗資料","全年"&amp;($AH7+$AI7)&amp;"次／下半年"&amp;$AI7&amp;"次／"&amp;SUMIFS(LabData2016[LDL唯一],LabData2016[比對身分證前六碼],$AX7,LabData2016[最近一次LDL檢查結果(mg/dL)],"&lt;"&amp;VALUE(SUBSTITUTE($M7,"&lt;","")),LabData2016[最近一次LDL檢查日期],"&gt;="&amp;DATE(YEAR(TODAY()),1,1),LabData2016[最近一次LDL檢查日期],"&lt;"&amp;DATE(YEAR(TODAY())+1,1,1))&amp;"/"&amp;($AH7+$AI7)&amp;"達標")))</f>
        <v/>
      </c>
      <c r="V7" s="6" t="str" cm="1">
        <f t="array" ref="V7">IF($B7="","",IFERROR(INDEX(PatientCriteria[UACR達標標準],ROWS($A$4:A7)),""))</f>
        <v/>
      </c>
      <c r="W7" s="6" t="str">
        <f>IF($B7="","",IF($X7="","",IFERROR(SUMIFS(LabData2016[最近一次UACR檢查結果(mg/gm)],LabData2016[比對身分證前六碼],$AX7,LabData2016[最近一次UACR檢查日期],$X7,LabData2016[UACR唯一],1),"")))</f>
        <v/>
      </c>
      <c r="X7" s="36" t="str" cm="1">
        <f t="array" ref="X7">IF($B7="","",IFERROR(_xlfn.AGGREGATE(14,6,LabData2016[最近一次UACR檢查日期]/((LabData2016[比對身分證前六碼]=$AX7)*(LabData2016[UACR唯一]=1)),1),""))</f>
        <v/>
      </c>
      <c r="Y7" s="6" t="str">
        <f>IF($B7="","",IF($Z7="","",IFERROR(SUMIFS(LabData2016[最近一次UACR檢查結果(mg/gm)],LabData2016[比對身分證前六碼],$AX7,LabData2016[最近一次UACR檢查日期],$Z7,LabData2016[UACR唯一],1),"")))</f>
        <v/>
      </c>
      <c r="Z7" s="36" t="str" cm="1">
        <f t="array" ref="Z7">IF($B7="","",IFERROR(_xlfn.AGGREGATE(14,6,LabData2016[最近一次UACR檢查日期]/((LabData2016[比對身分證前六碼]=$AX7)*(LabData2016[UACR唯一]=1)),2),""))</f>
        <v/>
      </c>
      <c r="AA7" s="6" t="str">
        <f t="shared" si="2"/>
        <v/>
      </c>
      <c r="AB7" s="29" t="str">
        <f ca="1">IF($B7="","",IF($V7="不適用","不適用",IF($W7="","未檢驗",IF(AND($AJ7+$AK7&gt;=2,$AK7&gt;=1),IF(OR($W7&lt;30,SUMIFS(LabData2016[UACR唯一],LabData2016[比對身分證前六碼],$AX7,LabData2016[最近一次UACR檢查結果(mg/gm)],"&lt;30",LabData2016[最近一次UACR檢查日期],"&gt;="&amp;DATE(YEAR(TODAY()),1,1),LabData2016[最近一次UACR檢查日期],"&lt;"&amp;DATE(YEAR(TODAY())+1,1,1))/($AJ7+$AK7)&gt;=0.5),"控制達標",IF(ISNUMBER($Y7),IF(AND($AA7&gt;=84,$W7-$Y7&lt;0),"進步達標","未達標"),"未達標")),"未達標"))))</f>
        <v/>
      </c>
      <c r="AC7" s="38" t="str">
        <f ca="1">IF($B7="","",IF($AB7="不適用","不適用",IF($AB7="未檢驗","無檢驗資料","全年"&amp;($AJ7+$AK7)&amp;"次／下半年"&amp;$AK7&amp;"次／"&amp;SUMIFS(LabData2016[UACR唯一],LabData2016[比對身分證前六碼],$AX7,LabData2016[最近一次UACR檢查結果(mg/gm)],"&lt;30",LabData2016[最近一次UACR檢查日期],"&gt;="&amp;DATE(YEAR(TODAY()),1,1),LabData2016[最近一次UACR檢查日期],"&lt;"&amp;DATE(YEAR(TODAY())+1,1,1))&amp;"/"&amp;($AJ7+$AK7)&amp;"達標")))</f>
        <v/>
      </c>
      <c r="AD7" s="6" t="str" cm="1">
        <f t="array" ref="AD7">IF($B7="","",IFERROR(INDEX(PatientCriteria[BP檢驗次數達標標準],ROWS($A$4:A7)),""))</f>
        <v/>
      </c>
      <c r="AE7" s="6" t="str" cm="1">
        <f t="array" aca="1" ref="AE7" ca="1">IF($B7="","",_xlfn.LET(_xlpm.bp,LabData2016[最近一次BP檢查日期],_xlpm.ym,IF(ISNUMBER(_xlpm.bp),TEXT(_xlpm.bp,"yyyy-mm"),LEFT(_xlpm.bp,7)),_xlpm.matched,_xlfn._xlws.FILTER(_xlpm.ym,(LabData2016[比對身分證前六碼]=$AX7)*(LabData2016[比對生日西元]=$AY7)*(_xlpm.ym&lt;&gt;"")*(LEFT(_xlpm.ym,4)=TEXT(YEAR(TODAY()),"0")),""),IF(INDEX(_xlpm.matched,1)="",0,ROWS(_xlfn.UNIQUE(_xlpm.matched)))))</f>
        <v/>
      </c>
      <c r="AF7" s="6" t="str">
        <f ca="1">IF($B7="","",SUMIFS(LabData2016[HbA1c唯一],LabData2016[比對身分證前六碼],$AX7,LabData2016[最近一次HbA1c檢查日期],"&gt;="&amp;DATE(YEAR(TODAY()),1,1),LabData2016[最近一次HbA1c檢查日期],"&lt;"&amp;DATE(YEAR(TODAY()),7,1)))</f>
        <v/>
      </c>
      <c r="AG7" s="6" t="str">
        <f ca="1">IF($B7="","",SUMIFS(LabData2016[HbA1c唯一],LabData2016[比對身分證前六碼],$AX7,LabData2016[最近一次HbA1c檢查日期],"&gt;="&amp;DATE(YEAR(TODAY()),7,1),LabData2016[最近一次HbA1c檢查日期],"&lt;"&amp;DATE(YEAR(TODAY())+1,1,1)))</f>
        <v/>
      </c>
      <c r="AH7" s="6" t="str">
        <f ca="1">IF($B7="","",SUMIFS(LabData2016[LDL唯一],LabData2016[比對身分證前六碼],$AX7,LabData2016[最近一次LDL檢查日期],"&gt;="&amp;DATE(YEAR(TODAY()),1,1),LabData2016[最近一次LDL檢查日期],"&lt;"&amp;DATE(YEAR(TODAY()),7,1)))</f>
        <v/>
      </c>
      <c r="AI7" s="6" t="str">
        <f ca="1">IF($B7="","",SUMIFS(LabData2016[LDL唯一],LabData2016[比對身分證前六碼],$AX7,LabData2016[最近一次LDL檢查日期],"&gt;="&amp;DATE(YEAR(TODAY()),7,1),LabData2016[最近一次LDL檢查日期],"&lt;"&amp;DATE(YEAR(TODAY())+1,1,1)))</f>
        <v/>
      </c>
      <c r="AJ7" s="6" t="str">
        <f ca="1">IF($B7="","",SUMIFS(LabData2016[UACR唯一],LabData2016[比對身分證前六碼],$AX7,LabData2016[最近一次UACR檢查日期],"&gt;="&amp;DATE(YEAR(TODAY()),1,1),LabData2016[最近一次UACR檢查日期],"&lt;"&amp;DATE(YEAR(TODAY()),7,1)))</f>
        <v/>
      </c>
      <c r="AK7" s="6" t="str">
        <f ca="1">IF($B7="","",SUMIFS(LabData2016[UACR唯一],LabData2016[比對身分證前六碼],$AX7,LabData2016[最近一次UACR檢查日期],"&gt;="&amp;DATE(YEAR(TODAY()),7,1),LabData2016[最近一次UACR檢查日期],"&lt;"&amp;DATE(YEAR(TODAY())+1,1,1)))</f>
        <v/>
      </c>
      <c r="AL7" s="6" t="str">
        <f t="shared" si="3"/>
        <v/>
      </c>
      <c r="AM7" s="6" t="str">
        <f t="shared" si="4"/>
        <v/>
      </c>
      <c r="AN7" s="6" t="str">
        <f t="shared" si="5"/>
        <v/>
      </c>
      <c r="AO7" s="6" t="str">
        <f t="shared" si="6"/>
        <v/>
      </c>
      <c r="AP7" s="6" t="str" cm="1">
        <f t="array" ref="AP7">IF($B7="","",IFERROR(INDEX(相容設定!$B$2:$E$9,MATCH($D7,相容設定!$A$2:$A$9,0),MIN(VALUE(LEFT($AQ7,FIND("/",$AQ7)-1)),3)+1),0))</f>
        <v/>
      </c>
      <c r="AQ7" s="6" t="str">
        <f t="shared" si="7"/>
        <v/>
      </c>
      <c r="AR7" s="30" t="str">
        <f t="shared" si="8"/>
        <v/>
      </c>
      <c r="AS7" s="30" t="str">
        <f>IF($B7="","",250+30+IF(OR(ISNUMBER(SEARCH("DM",$D7)),ISNUMBER(SEARCH("+",$D7))),100,0)+IFERROR(INDEX(相容設定!$F$2:$F$9,MATCH($D7,相容設定!$A$2:$A$9,0)),0))</f>
        <v/>
      </c>
      <c r="AT7" s="31" t="str">
        <f t="shared" si="9"/>
        <v/>
      </c>
      <c r="AU7" s="32" t="str">
        <f t="shared" si="10"/>
        <v/>
      </c>
      <c r="AV7" t="str">
        <f t="shared" si="11"/>
        <v/>
      </c>
      <c r="AW7" t="str">
        <f t="shared" si="13"/>
        <v/>
      </c>
      <c r="AX7" t="str">
        <f t="shared" si="12"/>
        <v/>
      </c>
      <c r="AY7" t="str">
        <f t="shared" si="14"/>
        <v/>
      </c>
    </row>
    <row r="8" spans="1:51" x14ac:dyDescent="0.35">
      <c r="A8" s="26" t="str" cm="1">
        <f t="array" ref="A8">IFERROR(IF(INDEX(PatientCriteria[身分證號],ROWS($A$4:A8))="","",ROWS($A$4:A8)),"")</f>
        <v/>
      </c>
      <c r="B8" s="26" t="str" cm="1">
        <f t="array" ref="B8">IFERROR(IF(INDEX(PatientCriteria[身分證號],ROWS($A$4:A8))="","",INDEX(PatientCriteria[身分證號],ROWS($A$4:A8))),"")</f>
        <v/>
      </c>
      <c r="C8" s="26" t="str" cm="1">
        <f t="array" ref="C8">IF($B8="","",IFERROR(INDEX(PatientCriteria[生日],ROWS($A$4:A8)),""))</f>
        <v/>
      </c>
      <c r="D8" s="26" t="str" cm="1">
        <f t="array" ref="D8">IF($B8="","",IFERROR(INDEX(PatientCriteria[疾病組合],ROWS($A$4:A8)),""))</f>
        <v/>
      </c>
      <c r="E8" s="6" t="str" cm="1">
        <f t="array" ref="E8">IF($B8="","",IFERROR(INDEX(PatientCriteria[HbA1c達標標準],ROWS($A$4:A8)),""))</f>
        <v/>
      </c>
      <c r="F8" s="6" t="str">
        <f>IF($B8="","",IF($G8="","",IFERROR(SUMIFS(LabData2016[最近一次HbA1c檢查結果(%)],LabData2016[比對身分證前六碼],$AX8,LabData2016[最近一次HbA1c檢查日期],$G8,LabData2016[HbA1c唯一],1),"")))</f>
        <v/>
      </c>
      <c r="G8" s="36" t="str" cm="1">
        <f t="array" ref="G8">IF($B8="","",IFERROR(_xlfn.AGGREGATE(14,6,LabData2016[最近一次HbA1c檢查日期]/((LabData2016[比對身分證前六碼]=$AX8)*(LabData2016[HbA1c唯一]=1)),1),""))</f>
        <v/>
      </c>
      <c r="H8" s="6" t="str">
        <f>IF($B8="","",IF($I8="","",IFERROR(SUMIFS(LabData2016[最近一次HbA1c檢查結果(%)],LabData2016[比對身分證前六碼],$AX8,LabData2016[最近一次HbA1c檢查日期],$I8,LabData2016[HbA1c唯一],1),"")))</f>
        <v/>
      </c>
      <c r="I8" s="36" t="str" cm="1">
        <f t="array" ref="I8">IF($B8="","",IFERROR(_xlfn.AGGREGATE(14,6,LabData2016[最近一次HbA1c檢查日期]/((LabData2016[比對身分證前六碼]=$AX8)*(LabData2016[HbA1c唯一]=1)),2),""))</f>
        <v/>
      </c>
      <c r="J8" s="6" t="str">
        <f t="shared" si="0"/>
        <v/>
      </c>
      <c r="K8" s="27" t="str">
        <f ca="1">IF($B8="","",IF($E8="不適用","不適用",IF($F8="","未檢驗",IF(AND($AF8+$AG8&gt;=2,$AG8&gt;=1),IF(OR($F8&lt;VALUE(SUBSTITUTE(SUBSTITUTE($E8,"&lt;",""),"%","")),SUMIFS(LabData2016[HbA1c唯一],LabData2016[比對身分證前六碼],$AX8,LabData2016[最近一次HbA1c檢查結果(%)],"&lt;"&amp;VALUE(SUBSTITUTE(SUBSTITUTE($E8,"&lt;",""),"%","")),LabData2016[最近一次HbA1c檢查日期],"&gt;="&amp;DATE(YEAR(TODAY()),1,1),LabData2016[最近一次HbA1c檢查日期],"&lt;"&amp;DATE(YEAR(TODAY())+1,1,1))/($AF8+$AG8)&gt;=0.5),"控制達標",IF(ISNUMBER($H8),IF(AND($J8&gt;=84,$F8-$H8&lt;0),"進步達標","未達標"),"未達標")),"未達標"))))</f>
        <v/>
      </c>
      <c r="L8" s="33" t="str">
        <f ca="1">IF($B8="","",IF($K8="不適用","不適用",IF($K8="未檢驗","無檢驗資料","全年"&amp;($AF8+$AG8)&amp;"次／下半年"&amp;$AG8&amp;"次／"&amp;SUMIFS(LabData2016[HbA1c唯一],LabData2016[比對身分證前六碼],$AX8,LabData2016[最近一次HbA1c檢查結果(%)],"&lt;"&amp;VALUE(SUBSTITUTE(SUBSTITUTE($E8,"&lt;",""),"%","")),LabData2016[最近一次HbA1c檢查日期],"&gt;="&amp;DATE(YEAR(TODAY()),1,1),LabData2016[最近一次HbA1c檢查日期],"&lt;"&amp;DATE(YEAR(TODAY())+1,1,1))&amp;"/"&amp;($AF8+$AG8)&amp;"達標")))</f>
        <v/>
      </c>
      <c r="M8" s="6" t="str" cm="1">
        <f t="array" ref="M8">IF($B8="","",IFERROR(INDEX(PatientCriteria[LDL達標標準],ROWS($A$4:A8)),""))</f>
        <v/>
      </c>
      <c r="N8" s="6" t="str">
        <f>IF($B8="","",IF($O8="","",IFERROR(SUMIFS(LabData2016[最近一次LDL檢查結果(mg/dL)],LabData2016[比對身分證前六碼],$AX8,LabData2016[最近一次LDL檢查日期],$O8,LabData2016[LDL唯一],1),"")))</f>
        <v/>
      </c>
      <c r="O8" s="36" t="str" cm="1">
        <f t="array" ref="O8">IF($B8="","",IFERROR(_xlfn.AGGREGATE(14,6,LabData2016[最近一次LDL檢查日期]/((LabData2016[比對身分證前六碼]=$AX8)*(LabData2016[LDL唯一]=1)),1),""))</f>
        <v/>
      </c>
      <c r="P8" s="6" t="str">
        <f>IF($B8="","",IF($Q8="","",IFERROR(SUMIFS(LabData2016[最近一次LDL檢查結果(mg/dL)],LabData2016[比對身分證前六碼],$AX8,LabData2016[最近一次LDL檢查日期],$Q8,LabData2016[LDL唯一],1),"")))</f>
        <v/>
      </c>
      <c r="Q8" s="36" t="str" cm="1">
        <f t="array" ref="Q8">IF($B8="","",IFERROR(_xlfn.AGGREGATE(14,6,LabData2016[最近一次LDL檢查日期]/((LabData2016[比對身分證前六碼]=$AX8)*(LabData2016[LDL唯一]=1)),2),""))</f>
        <v/>
      </c>
      <c r="R8" s="6" t="str">
        <f t="shared" si="1"/>
        <v/>
      </c>
      <c r="S8" s="6" t="str" cm="1">
        <f t="array" ref="S8">IF($B8="","",IFERROR(_xlfn.AGGREGATE(15,6,LabData2016[最近一次LDL檢查結果(mg/dL)]/((LabData2016[比對身分證前六碼]=$AX8)*(LabData2016[LDL唯一]=1)),1),""))</f>
        <v/>
      </c>
      <c r="T8" s="28" t="str">
        <f ca="1">IF($B8="","",IF($M8="不適用","不適用",IF($N8="","未檢驗",IF(OR(AND($D8="DM only",$O8&gt;=DATE(YEAR(TODAY()),1,1),$O8&lt;DATE(YEAR(TODAY())+1,1,1),$N8&lt;VALUE(SUBSTITUTE($M8,"&lt;",""))),AND($AH8&gt;=1,$AI8&gt;=1,OR($N8&lt;VALUE(SUBSTITUTE($M8,"&lt;","")),SUMIFS(LabData2016[LDL唯一],LabData2016[比對身分證前六碼],$AX8,LabData2016[最近一次LDL檢查結果(mg/dL)],"&lt;"&amp;VALUE(SUBSTITUTE($M8,"&lt;","")),LabData2016[最近一次LDL檢查日期],"&gt;="&amp;DATE(YEAR(TODAY()),1,1),LabData2016[最近一次LDL檢查日期],"&lt;"&amp;DATE(YEAR(TODAY())+1,1,1))/($AH8+$AI8)&gt;=0.5))),"控制達標",IF(AND($AH8&gt;=1,$AI8&gt;=1,ISNUMBER($P8),$R8&gt;84,$N8-$P8&lt;0),"進步達標","未達標")))))</f>
        <v/>
      </c>
      <c r="U8" s="39" t="str">
        <f ca="1">IF($B8="","",IF($T8="不適用","不適用",IF($T8="未檢驗","無檢驗資料","全年"&amp;($AH8+$AI8)&amp;"次／下半年"&amp;$AI8&amp;"次／"&amp;SUMIFS(LabData2016[LDL唯一],LabData2016[比對身分證前六碼],$AX8,LabData2016[最近一次LDL檢查結果(mg/dL)],"&lt;"&amp;VALUE(SUBSTITUTE($M8,"&lt;","")),LabData2016[最近一次LDL檢查日期],"&gt;="&amp;DATE(YEAR(TODAY()),1,1),LabData2016[最近一次LDL檢查日期],"&lt;"&amp;DATE(YEAR(TODAY())+1,1,1))&amp;"/"&amp;($AH8+$AI8)&amp;"達標")))</f>
        <v/>
      </c>
      <c r="V8" s="6" t="str" cm="1">
        <f t="array" ref="V8">IF($B8="","",IFERROR(INDEX(PatientCriteria[UACR達標標準],ROWS($A$4:A8)),""))</f>
        <v/>
      </c>
      <c r="W8" s="6" t="str">
        <f>IF($B8="","",IF($X8="","",IFERROR(SUMIFS(LabData2016[最近一次UACR檢查結果(mg/gm)],LabData2016[比對身分證前六碼],$AX8,LabData2016[最近一次UACR檢查日期],$X8,LabData2016[UACR唯一],1),"")))</f>
        <v/>
      </c>
      <c r="X8" s="36" t="str" cm="1">
        <f t="array" ref="X8">IF($B8="","",IFERROR(_xlfn.AGGREGATE(14,6,LabData2016[最近一次UACR檢查日期]/((LabData2016[比對身分證前六碼]=$AX8)*(LabData2016[UACR唯一]=1)),1),""))</f>
        <v/>
      </c>
      <c r="Y8" s="6" t="str">
        <f>IF($B8="","",IF($Z8="","",IFERROR(SUMIFS(LabData2016[最近一次UACR檢查結果(mg/gm)],LabData2016[比對身分證前六碼],$AX8,LabData2016[最近一次UACR檢查日期],$Z8,LabData2016[UACR唯一],1),"")))</f>
        <v/>
      </c>
      <c r="Z8" s="36" t="str" cm="1">
        <f t="array" ref="Z8">IF($B8="","",IFERROR(_xlfn.AGGREGATE(14,6,LabData2016[最近一次UACR檢查日期]/((LabData2016[比對身分證前六碼]=$AX8)*(LabData2016[UACR唯一]=1)),2),""))</f>
        <v/>
      </c>
      <c r="AA8" s="6" t="str">
        <f t="shared" si="2"/>
        <v/>
      </c>
      <c r="AB8" s="29" t="str">
        <f ca="1">IF($B8="","",IF($V8="不適用","不適用",IF($W8="","未檢驗",IF(AND($AJ8+$AK8&gt;=2,$AK8&gt;=1),IF(OR($W8&lt;30,SUMIFS(LabData2016[UACR唯一],LabData2016[比對身分證前六碼],$AX8,LabData2016[最近一次UACR檢查結果(mg/gm)],"&lt;30",LabData2016[最近一次UACR檢查日期],"&gt;="&amp;DATE(YEAR(TODAY()),1,1),LabData2016[最近一次UACR檢查日期],"&lt;"&amp;DATE(YEAR(TODAY())+1,1,1))/($AJ8+$AK8)&gt;=0.5),"控制達標",IF(ISNUMBER($Y8),IF(AND($AA8&gt;=84,$W8-$Y8&lt;0),"進步達標","未達標"),"未達標")),"未達標"))))</f>
        <v/>
      </c>
      <c r="AC8" s="38" t="str">
        <f ca="1">IF($B8="","",IF($AB8="不適用","不適用",IF($AB8="未檢驗","無檢驗資料","全年"&amp;($AJ8+$AK8)&amp;"次／下半年"&amp;$AK8&amp;"次／"&amp;SUMIFS(LabData2016[UACR唯一],LabData2016[比對身分證前六碼],$AX8,LabData2016[最近一次UACR檢查結果(mg/gm)],"&lt;30",LabData2016[最近一次UACR檢查日期],"&gt;="&amp;DATE(YEAR(TODAY()),1,1),LabData2016[最近一次UACR檢查日期],"&lt;"&amp;DATE(YEAR(TODAY())+1,1,1))&amp;"/"&amp;($AJ8+$AK8)&amp;"達標")))</f>
        <v/>
      </c>
      <c r="AD8" s="6" t="str" cm="1">
        <f t="array" ref="AD8">IF($B8="","",IFERROR(INDEX(PatientCriteria[BP檢驗次數達標標準],ROWS($A$4:A8)),""))</f>
        <v/>
      </c>
      <c r="AE8" s="6" t="str" cm="1">
        <f t="array" aca="1" ref="AE8" ca="1">IF($B8="","",_xlfn.LET(_xlpm.bp,LabData2016[最近一次BP檢查日期],_xlpm.ym,IF(ISNUMBER(_xlpm.bp),TEXT(_xlpm.bp,"yyyy-mm"),LEFT(_xlpm.bp,7)),_xlpm.matched,_xlfn._xlws.FILTER(_xlpm.ym,(LabData2016[比對身分證前六碼]=$AX8)*(LabData2016[比對生日西元]=$AY8)*(_xlpm.ym&lt;&gt;"")*(LEFT(_xlpm.ym,4)=TEXT(YEAR(TODAY()),"0")),""),IF(INDEX(_xlpm.matched,1)="",0,ROWS(_xlfn.UNIQUE(_xlpm.matched)))))</f>
        <v/>
      </c>
      <c r="AF8" s="6" t="str">
        <f ca="1">IF($B8="","",SUMIFS(LabData2016[HbA1c唯一],LabData2016[比對身分證前六碼],$AX8,LabData2016[最近一次HbA1c檢查日期],"&gt;="&amp;DATE(YEAR(TODAY()),1,1),LabData2016[最近一次HbA1c檢查日期],"&lt;"&amp;DATE(YEAR(TODAY()),7,1)))</f>
        <v/>
      </c>
      <c r="AG8" s="6" t="str">
        <f ca="1">IF($B8="","",SUMIFS(LabData2016[HbA1c唯一],LabData2016[比對身分證前六碼],$AX8,LabData2016[最近一次HbA1c檢查日期],"&gt;="&amp;DATE(YEAR(TODAY()),7,1),LabData2016[最近一次HbA1c檢查日期],"&lt;"&amp;DATE(YEAR(TODAY())+1,1,1)))</f>
        <v/>
      </c>
      <c r="AH8" s="6" t="str">
        <f ca="1">IF($B8="","",SUMIFS(LabData2016[LDL唯一],LabData2016[比對身分證前六碼],$AX8,LabData2016[最近一次LDL檢查日期],"&gt;="&amp;DATE(YEAR(TODAY()),1,1),LabData2016[最近一次LDL檢查日期],"&lt;"&amp;DATE(YEAR(TODAY()),7,1)))</f>
        <v/>
      </c>
      <c r="AI8" s="6" t="str">
        <f ca="1">IF($B8="","",SUMIFS(LabData2016[LDL唯一],LabData2016[比對身分證前六碼],$AX8,LabData2016[最近一次LDL檢查日期],"&gt;="&amp;DATE(YEAR(TODAY()),7,1),LabData2016[最近一次LDL檢查日期],"&lt;"&amp;DATE(YEAR(TODAY())+1,1,1)))</f>
        <v/>
      </c>
      <c r="AJ8" s="6" t="str">
        <f ca="1">IF($B8="","",SUMIFS(LabData2016[UACR唯一],LabData2016[比對身分證前六碼],$AX8,LabData2016[最近一次UACR檢查日期],"&gt;="&amp;DATE(YEAR(TODAY()),1,1),LabData2016[最近一次UACR檢查日期],"&lt;"&amp;DATE(YEAR(TODAY()),7,1)))</f>
        <v/>
      </c>
      <c r="AK8" s="6" t="str">
        <f ca="1">IF($B8="","",SUMIFS(LabData2016[UACR唯一],LabData2016[比對身分證前六碼],$AX8,LabData2016[最近一次UACR檢查日期],"&gt;="&amp;DATE(YEAR(TODAY()),7,1),LabData2016[最近一次UACR檢查日期],"&lt;"&amp;DATE(YEAR(TODAY())+1,1,1)))</f>
        <v/>
      </c>
      <c r="AL8" s="6" t="str">
        <f t="shared" si="3"/>
        <v/>
      </c>
      <c r="AM8" s="6" t="str">
        <f t="shared" si="4"/>
        <v/>
      </c>
      <c r="AN8" s="6" t="str">
        <f t="shared" si="5"/>
        <v/>
      </c>
      <c r="AO8" s="6" t="str">
        <f t="shared" si="6"/>
        <v/>
      </c>
      <c r="AP8" s="6" t="str" cm="1">
        <f t="array" ref="AP8">IF($B8="","",IFERROR(INDEX(相容設定!$B$2:$E$9,MATCH($D8,相容設定!$A$2:$A$9,0),MIN(VALUE(LEFT($AQ8,FIND("/",$AQ8)-1)),3)+1),0))</f>
        <v/>
      </c>
      <c r="AQ8" s="6" t="str">
        <f t="shared" si="7"/>
        <v/>
      </c>
      <c r="AR8" s="30" t="str">
        <f t="shared" si="8"/>
        <v/>
      </c>
      <c r="AS8" s="30" t="str">
        <f>IF($B8="","",250+30+IF(OR(ISNUMBER(SEARCH("DM",$D8)),ISNUMBER(SEARCH("+",$D8))),100,0)+IFERROR(INDEX(相容設定!$F$2:$F$9,MATCH($D8,相容設定!$A$2:$A$9,0)),0))</f>
        <v/>
      </c>
      <c r="AT8" s="31" t="str">
        <f t="shared" si="9"/>
        <v/>
      </c>
      <c r="AU8" s="32" t="str">
        <f t="shared" si="10"/>
        <v/>
      </c>
      <c r="AV8" t="str">
        <f t="shared" si="11"/>
        <v/>
      </c>
      <c r="AW8" t="str">
        <f t="shared" si="13"/>
        <v/>
      </c>
      <c r="AX8" t="str">
        <f t="shared" si="12"/>
        <v/>
      </c>
      <c r="AY8" t="str">
        <f t="shared" si="14"/>
        <v/>
      </c>
    </row>
    <row r="9" spans="1:51" x14ac:dyDescent="0.35">
      <c r="A9" s="26" t="str" cm="1">
        <f t="array" ref="A9">IFERROR(IF(INDEX(PatientCriteria[身分證號],ROWS($A$4:A9))="","",ROWS($A$4:A9)),"")</f>
        <v/>
      </c>
      <c r="B9" s="26" t="str" cm="1">
        <f t="array" ref="B9">IFERROR(IF(INDEX(PatientCriteria[身分證號],ROWS($A$4:A9))="","",INDEX(PatientCriteria[身分證號],ROWS($A$4:A9))),"")</f>
        <v/>
      </c>
      <c r="C9" s="26" t="str" cm="1">
        <f t="array" ref="C9">IF($B9="","",IFERROR(INDEX(PatientCriteria[生日],ROWS($A$4:A9)),""))</f>
        <v/>
      </c>
      <c r="D9" s="26" t="str" cm="1">
        <f t="array" ref="D9">IF($B9="","",IFERROR(INDEX(PatientCriteria[疾病組合],ROWS($A$4:A9)),""))</f>
        <v/>
      </c>
      <c r="E9" s="6" t="str" cm="1">
        <f t="array" ref="E9">IF($B9="","",IFERROR(INDEX(PatientCriteria[HbA1c達標標準],ROWS($A$4:A9)),""))</f>
        <v/>
      </c>
      <c r="F9" s="6" t="str">
        <f>IF($B9="","",IF($G9="","",IFERROR(SUMIFS(LabData2016[最近一次HbA1c檢查結果(%)],LabData2016[比對身分證前六碼],$AX9,LabData2016[最近一次HbA1c檢查日期],$G9,LabData2016[HbA1c唯一],1),"")))</f>
        <v/>
      </c>
      <c r="G9" s="36" t="str" cm="1">
        <f t="array" ref="G9">IF($B9="","",IFERROR(_xlfn.AGGREGATE(14,6,LabData2016[最近一次HbA1c檢查日期]/((LabData2016[比對身分證前六碼]=$AX9)*(LabData2016[HbA1c唯一]=1)),1),""))</f>
        <v/>
      </c>
      <c r="H9" s="6" t="str">
        <f>IF($B9="","",IF($I9="","",IFERROR(SUMIFS(LabData2016[最近一次HbA1c檢查結果(%)],LabData2016[比對身分證前六碼],$AX9,LabData2016[最近一次HbA1c檢查日期],$I9,LabData2016[HbA1c唯一],1),"")))</f>
        <v/>
      </c>
      <c r="I9" s="36" t="str" cm="1">
        <f t="array" ref="I9">IF($B9="","",IFERROR(_xlfn.AGGREGATE(14,6,LabData2016[最近一次HbA1c檢查日期]/((LabData2016[比對身分證前六碼]=$AX9)*(LabData2016[HbA1c唯一]=1)),2),""))</f>
        <v/>
      </c>
      <c r="J9" s="6" t="str">
        <f t="shared" si="0"/>
        <v/>
      </c>
      <c r="K9" s="27" t="str">
        <f ca="1">IF($B9="","",IF($E9="不適用","不適用",IF($F9="","未檢驗",IF(AND($AF9+$AG9&gt;=2,$AG9&gt;=1),IF(OR($F9&lt;VALUE(SUBSTITUTE(SUBSTITUTE($E9,"&lt;",""),"%","")),SUMIFS(LabData2016[HbA1c唯一],LabData2016[比對身分證前六碼],$AX9,LabData2016[最近一次HbA1c檢查結果(%)],"&lt;"&amp;VALUE(SUBSTITUTE(SUBSTITUTE($E9,"&lt;",""),"%","")),LabData2016[最近一次HbA1c檢查日期],"&gt;="&amp;DATE(YEAR(TODAY()),1,1),LabData2016[最近一次HbA1c檢查日期],"&lt;"&amp;DATE(YEAR(TODAY())+1,1,1))/($AF9+$AG9)&gt;=0.5),"控制達標",IF(ISNUMBER($H9),IF(AND($J9&gt;=84,$F9-$H9&lt;0),"進步達標","未達標"),"未達標")),"未達標"))))</f>
        <v/>
      </c>
      <c r="L9" s="33" t="str">
        <f ca="1">IF($B9="","",IF($K9="不適用","不適用",IF($K9="未檢驗","無檢驗資料","全年"&amp;($AF9+$AG9)&amp;"次／下半年"&amp;$AG9&amp;"次／"&amp;SUMIFS(LabData2016[HbA1c唯一],LabData2016[比對身分證前六碼],$AX9,LabData2016[最近一次HbA1c檢查結果(%)],"&lt;"&amp;VALUE(SUBSTITUTE(SUBSTITUTE($E9,"&lt;",""),"%","")),LabData2016[最近一次HbA1c檢查日期],"&gt;="&amp;DATE(YEAR(TODAY()),1,1),LabData2016[最近一次HbA1c檢查日期],"&lt;"&amp;DATE(YEAR(TODAY())+1,1,1))&amp;"/"&amp;($AF9+$AG9)&amp;"達標")))</f>
        <v/>
      </c>
      <c r="M9" s="6" t="str" cm="1">
        <f t="array" ref="M9">IF($B9="","",IFERROR(INDEX(PatientCriteria[LDL達標標準],ROWS($A$4:A9)),""))</f>
        <v/>
      </c>
      <c r="N9" s="6" t="str">
        <f>IF($B9="","",IF($O9="","",IFERROR(SUMIFS(LabData2016[最近一次LDL檢查結果(mg/dL)],LabData2016[比對身分證前六碼],$AX9,LabData2016[最近一次LDL檢查日期],$O9,LabData2016[LDL唯一],1),"")))</f>
        <v/>
      </c>
      <c r="O9" s="36" t="str" cm="1">
        <f t="array" ref="O9">IF($B9="","",IFERROR(_xlfn.AGGREGATE(14,6,LabData2016[最近一次LDL檢查日期]/((LabData2016[比對身分證前六碼]=$AX9)*(LabData2016[LDL唯一]=1)),1),""))</f>
        <v/>
      </c>
      <c r="P9" s="6" t="str">
        <f>IF($B9="","",IF($Q9="","",IFERROR(SUMIFS(LabData2016[最近一次LDL檢查結果(mg/dL)],LabData2016[比對身分證前六碼],$AX9,LabData2016[最近一次LDL檢查日期],$Q9,LabData2016[LDL唯一],1),"")))</f>
        <v/>
      </c>
      <c r="Q9" s="36" t="str" cm="1">
        <f t="array" ref="Q9">IF($B9="","",IFERROR(_xlfn.AGGREGATE(14,6,LabData2016[最近一次LDL檢查日期]/((LabData2016[比對身分證前六碼]=$AX9)*(LabData2016[LDL唯一]=1)),2),""))</f>
        <v/>
      </c>
      <c r="R9" s="6" t="str">
        <f t="shared" si="1"/>
        <v/>
      </c>
      <c r="S9" s="6" t="str" cm="1">
        <f t="array" ref="S9">IF($B9="","",IFERROR(_xlfn.AGGREGATE(15,6,LabData2016[最近一次LDL檢查結果(mg/dL)]/((LabData2016[比對身分證前六碼]=$AX9)*(LabData2016[LDL唯一]=1)),1),""))</f>
        <v/>
      </c>
      <c r="T9" s="28" t="str">
        <f ca="1">IF($B9="","",IF($M9="不適用","不適用",IF($N9="","未檢驗",IF(OR(AND($D9="DM only",$O9&gt;=DATE(YEAR(TODAY()),1,1),$O9&lt;DATE(YEAR(TODAY())+1,1,1),$N9&lt;VALUE(SUBSTITUTE($M9,"&lt;",""))),AND($AH9&gt;=1,$AI9&gt;=1,OR($N9&lt;VALUE(SUBSTITUTE($M9,"&lt;","")),SUMIFS(LabData2016[LDL唯一],LabData2016[比對身分證前六碼],$AX9,LabData2016[最近一次LDL檢查結果(mg/dL)],"&lt;"&amp;VALUE(SUBSTITUTE($M9,"&lt;","")),LabData2016[最近一次LDL檢查日期],"&gt;="&amp;DATE(YEAR(TODAY()),1,1),LabData2016[最近一次LDL檢查日期],"&lt;"&amp;DATE(YEAR(TODAY())+1,1,1))/($AH9+$AI9)&gt;=0.5))),"控制達標",IF(AND($AH9&gt;=1,$AI9&gt;=1,ISNUMBER($P9),$R9&gt;84,$N9-$P9&lt;0),"進步達標","未達標")))))</f>
        <v/>
      </c>
      <c r="U9" s="39" t="str">
        <f ca="1">IF($B9="","",IF($T9="不適用","不適用",IF($T9="未檢驗","無檢驗資料","全年"&amp;($AH9+$AI9)&amp;"次／下半年"&amp;$AI9&amp;"次／"&amp;SUMIFS(LabData2016[LDL唯一],LabData2016[比對身分證前六碼],$AX9,LabData2016[最近一次LDL檢查結果(mg/dL)],"&lt;"&amp;VALUE(SUBSTITUTE($M9,"&lt;","")),LabData2016[最近一次LDL檢查日期],"&gt;="&amp;DATE(YEAR(TODAY()),1,1),LabData2016[最近一次LDL檢查日期],"&lt;"&amp;DATE(YEAR(TODAY())+1,1,1))&amp;"/"&amp;($AH9+$AI9)&amp;"達標")))</f>
        <v/>
      </c>
      <c r="V9" s="6" t="str" cm="1">
        <f t="array" ref="V9">IF($B9="","",IFERROR(INDEX(PatientCriteria[UACR達標標準],ROWS($A$4:A9)),""))</f>
        <v/>
      </c>
      <c r="W9" s="6" t="str">
        <f>IF($B9="","",IF($X9="","",IFERROR(SUMIFS(LabData2016[最近一次UACR檢查結果(mg/gm)],LabData2016[比對身分證前六碼],$AX9,LabData2016[最近一次UACR檢查日期],$X9,LabData2016[UACR唯一],1),"")))</f>
        <v/>
      </c>
      <c r="X9" s="36" t="str" cm="1">
        <f t="array" ref="X9">IF($B9="","",IFERROR(_xlfn.AGGREGATE(14,6,LabData2016[最近一次UACR檢查日期]/((LabData2016[比對身分證前六碼]=$AX9)*(LabData2016[UACR唯一]=1)),1),""))</f>
        <v/>
      </c>
      <c r="Y9" s="6" t="str">
        <f>IF($B9="","",IF($Z9="","",IFERROR(SUMIFS(LabData2016[最近一次UACR檢查結果(mg/gm)],LabData2016[比對身分證前六碼],$AX9,LabData2016[最近一次UACR檢查日期],$Z9,LabData2016[UACR唯一],1),"")))</f>
        <v/>
      </c>
      <c r="Z9" s="36" t="str" cm="1">
        <f t="array" ref="Z9">IF($B9="","",IFERROR(_xlfn.AGGREGATE(14,6,LabData2016[最近一次UACR檢查日期]/((LabData2016[比對身分證前六碼]=$AX9)*(LabData2016[UACR唯一]=1)),2),""))</f>
        <v/>
      </c>
      <c r="AA9" s="6" t="str">
        <f t="shared" si="2"/>
        <v/>
      </c>
      <c r="AB9" s="29" t="str">
        <f ca="1">IF($B9="","",IF($V9="不適用","不適用",IF($W9="","未檢驗",IF(AND($AJ9+$AK9&gt;=2,$AK9&gt;=1),IF(OR($W9&lt;30,SUMIFS(LabData2016[UACR唯一],LabData2016[比對身分證前六碼],$AX9,LabData2016[最近一次UACR檢查結果(mg/gm)],"&lt;30",LabData2016[最近一次UACR檢查日期],"&gt;="&amp;DATE(YEAR(TODAY()),1,1),LabData2016[最近一次UACR檢查日期],"&lt;"&amp;DATE(YEAR(TODAY())+1,1,1))/($AJ9+$AK9)&gt;=0.5),"控制達標",IF(ISNUMBER($Y9),IF(AND($AA9&gt;=84,$W9-$Y9&lt;0),"進步達標","未達標"),"未達標")),"未達標"))))</f>
        <v/>
      </c>
      <c r="AC9" s="38" t="str">
        <f ca="1">IF($B9="","",IF($AB9="不適用","不適用",IF($AB9="未檢驗","無檢驗資料","全年"&amp;($AJ9+$AK9)&amp;"次／下半年"&amp;$AK9&amp;"次／"&amp;SUMIFS(LabData2016[UACR唯一],LabData2016[比對身分證前六碼],$AX9,LabData2016[最近一次UACR檢查結果(mg/gm)],"&lt;30",LabData2016[最近一次UACR檢查日期],"&gt;="&amp;DATE(YEAR(TODAY()),1,1),LabData2016[最近一次UACR檢查日期],"&lt;"&amp;DATE(YEAR(TODAY())+1,1,1))&amp;"/"&amp;($AJ9+$AK9)&amp;"達標")))</f>
        <v/>
      </c>
      <c r="AD9" s="6" t="str" cm="1">
        <f t="array" ref="AD9">IF($B9="","",IFERROR(INDEX(PatientCriteria[BP檢驗次數達標標準],ROWS($A$4:A9)),""))</f>
        <v/>
      </c>
      <c r="AE9" s="6" t="str" cm="1">
        <f t="array" aca="1" ref="AE9" ca="1">IF($B9="","",_xlfn.LET(_xlpm.bp,LabData2016[最近一次BP檢查日期],_xlpm.ym,IF(ISNUMBER(_xlpm.bp),TEXT(_xlpm.bp,"yyyy-mm"),LEFT(_xlpm.bp,7)),_xlpm.matched,_xlfn._xlws.FILTER(_xlpm.ym,(LabData2016[比對身分證前六碼]=$AX9)*(LabData2016[比對生日西元]=$AY9)*(_xlpm.ym&lt;&gt;"")*(LEFT(_xlpm.ym,4)=TEXT(YEAR(TODAY()),"0")),""),IF(INDEX(_xlpm.matched,1)="",0,ROWS(_xlfn.UNIQUE(_xlpm.matched)))))</f>
        <v/>
      </c>
      <c r="AF9" s="6" t="str">
        <f ca="1">IF($B9="","",SUMIFS(LabData2016[HbA1c唯一],LabData2016[比對身分證前六碼],$AX9,LabData2016[最近一次HbA1c檢查日期],"&gt;="&amp;DATE(YEAR(TODAY()),1,1),LabData2016[最近一次HbA1c檢查日期],"&lt;"&amp;DATE(YEAR(TODAY()),7,1)))</f>
        <v/>
      </c>
      <c r="AG9" s="6" t="str">
        <f ca="1">IF($B9="","",SUMIFS(LabData2016[HbA1c唯一],LabData2016[比對身分證前六碼],$AX9,LabData2016[最近一次HbA1c檢查日期],"&gt;="&amp;DATE(YEAR(TODAY()),7,1),LabData2016[最近一次HbA1c檢查日期],"&lt;"&amp;DATE(YEAR(TODAY())+1,1,1)))</f>
        <v/>
      </c>
      <c r="AH9" s="6" t="str">
        <f ca="1">IF($B9="","",SUMIFS(LabData2016[LDL唯一],LabData2016[比對身分證前六碼],$AX9,LabData2016[最近一次LDL檢查日期],"&gt;="&amp;DATE(YEAR(TODAY()),1,1),LabData2016[最近一次LDL檢查日期],"&lt;"&amp;DATE(YEAR(TODAY()),7,1)))</f>
        <v/>
      </c>
      <c r="AI9" s="6" t="str">
        <f ca="1">IF($B9="","",SUMIFS(LabData2016[LDL唯一],LabData2016[比對身分證前六碼],$AX9,LabData2016[最近一次LDL檢查日期],"&gt;="&amp;DATE(YEAR(TODAY()),7,1),LabData2016[最近一次LDL檢查日期],"&lt;"&amp;DATE(YEAR(TODAY())+1,1,1)))</f>
        <v/>
      </c>
      <c r="AJ9" s="6" t="str">
        <f ca="1">IF($B9="","",SUMIFS(LabData2016[UACR唯一],LabData2016[比對身分證前六碼],$AX9,LabData2016[最近一次UACR檢查日期],"&gt;="&amp;DATE(YEAR(TODAY()),1,1),LabData2016[最近一次UACR檢查日期],"&lt;"&amp;DATE(YEAR(TODAY()),7,1)))</f>
        <v/>
      </c>
      <c r="AK9" s="6" t="str">
        <f ca="1">IF($B9="","",SUMIFS(LabData2016[UACR唯一],LabData2016[比對身分證前六碼],$AX9,LabData2016[最近一次UACR檢查日期],"&gt;="&amp;DATE(YEAR(TODAY()),7,1),LabData2016[最近一次UACR檢查日期],"&lt;"&amp;DATE(YEAR(TODAY())+1,1,1)))</f>
        <v/>
      </c>
      <c r="AL9" s="6" t="str">
        <f t="shared" si="3"/>
        <v/>
      </c>
      <c r="AM9" s="6" t="str">
        <f t="shared" si="4"/>
        <v/>
      </c>
      <c r="AN9" s="6" t="str">
        <f t="shared" si="5"/>
        <v/>
      </c>
      <c r="AO9" s="6" t="str">
        <f t="shared" si="6"/>
        <v/>
      </c>
      <c r="AP9" s="6" t="str" cm="1">
        <f t="array" ref="AP9">IF($B9="","",IFERROR(INDEX(相容設定!$B$2:$E$9,MATCH($D9,相容設定!$A$2:$A$9,0),MIN(VALUE(LEFT($AQ9,FIND("/",$AQ9)-1)),3)+1),0))</f>
        <v/>
      </c>
      <c r="AQ9" s="6" t="str">
        <f t="shared" si="7"/>
        <v/>
      </c>
      <c r="AR9" s="30" t="str">
        <f t="shared" si="8"/>
        <v/>
      </c>
      <c r="AS9" s="30" t="str">
        <f>IF($B9="","",250+30+IF(OR(ISNUMBER(SEARCH("DM",$D9)),ISNUMBER(SEARCH("+",$D9))),100,0)+IFERROR(INDEX(相容設定!$F$2:$F$9,MATCH($D9,相容設定!$A$2:$A$9,0)),0))</f>
        <v/>
      </c>
      <c r="AT9" s="31" t="str">
        <f t="shared" si="9"/>
        <v/>
      </c>
      <c r="AU9" s="32" t="str">
        <f t="shared" si="10"/>
        <v/>
      </c>
      <c r="AV9" t="str">
        <f t="shared" si="11"/>
        <v/>
      </c>
      <c r="AW9" t="str">
        <f t="shared" si="13"/>
        <v/>
      </c>
      <c r="AX9" t="str">
        <f t="shared" si="12"/>
        <v/>
      </c>
      <c r="AY9" t="str">
        <f t="shared" si="14"/>
        <v/>
      </c>
    </row>
    <row r="10" spans="1:51" x14ac:dyDescent="0.35">
      <c r="A10" s="26" t="str" cm="1">
        <f t="array" ref="A10">IFERROR(IF(INDEX(PatientCriteria[身分證號],ROWS($A$4:A10))="","",ROWS($A$4:A10)),"")</f>
        <v/>
      </c>
      <c r="B10" s="26" t="str" cm="1">
        <f t="array" ref="B10">IFERROR(IF(INDEX(PatientCriteria[身分證號],ROWS($A$4:A10))="","",INDEX(PatientCriteria[身分證號],ROWS($A$4:A10))),"")</f>
        <v/>
      </c>
      <c r="C10" s="26" t="str" cm="1">
        <f t="array" ref="C10">IF($B10="","",IFERROR(INDEX(PatientCriteria[生日],ROWS($A$4:A10)),""))</f>
        <v/>
      </c>
      <c r="D10" s="26" t="str" cm="1">
        <f t="array" ref="D10">IF($B10="","",IFERROR(INDEX(PatientCriteria[疾病組合],ROWS($A$4:A10)),""))</f>
        <v/>
      </c>
      <c r="E10" s="6" t="str" cm="1">
        <f t="array" ref="E10">IF($B10="","",IFERROR(INDEX(PatientCriteria[HbA1c達標標準],ROWS($A$4:A10)),""))</f>
        <v/>
      </c>
      <c r="F10" s="6" t="str">
        <f>IF($B10="","",IF($G10="","",IFERROR(SUMIFS(LabData2016[最近一次HbA1c檢查結果(%)],LabData2016[比對身分證前六碼],$AX10,LabData2016[最近一次HbA1c檢查日期],$G10,LabData2016[HbA1c唯一],1),"")))</f>
        <v/>
      </c>
      <c r="G10" s="36" t="str" cm="1">
        <f t="array" ref="G10">IF($B10="","",IFERROR(_xlfn.AGGREGATE(14,6,LabData2016[最近一次HbA1c檢查日期]/((LabData2016[比對身分證前六碼]=$AX10)*(LabData2016[HbA1c唯一]=1)),1),""))</f>
        <v/>
      </c>
      <c r="H10" s="6" t="str">
        <f>IF($B10="","",IF($I10="","",IFERROR(SUMIFS(LabData2016[最近一次HbA1c檢查結果(%)],LabData2016[比對身分證前六碼],$AX10,LabData2016[最近一次HbA1c檢查日期],$I10,LabData2016[HbA1c唯一],1),"")))</f>
        <v/>
      </c>
      <c r="I10" s="36" t="str" cm="1">
        <f t="array" ref="I10">IF($B10="","",IFERROR(_xlfn.AGGREGATE(14,6,LabData2016[最近一次HbA1c檢查日期]/((LabData2016[比對身分證前六碼]=$AX10)*(LabData2016[HbA1c唯一]=1)),2),""))</f>
        <v/>
      </c>
      <c r="J10" s="6" t="str">
        <f t="shared" si="0"/>
        <v/>
      </c>
      <c r="K10" s="27" t="str">
        <f ca="1">IF($B10="","",IF($E10="不適用","不適用",IF($F10="","未檢驗",IF(AND($AF10+$AG10&gt;=2,$AG10&gt;=1),IF(OR($F10&lt;VALUE(SUBSTITUTE(SUBSTITUTE($E10,"&lt;",""),"%","")),SUMIFS(LabData2016[HbA1c唯一],LabData2016[比對身分證前六碼],$AX10,LabData2016[最近一次HbA1c檢查結果(%)],"&lt;"&amp;VALUE(SUBSTITUTE(SUBSTITUTE($E10,"&lt;",""),"%","")),LabData2016[最近一次HbA1c檢查日期],"&gt;="&amp;DATE(YEAR(TODAY()),1,1),LabData2016[最近一次HbA1c檢查日期],"&lt;"&amp;DATE(YEAR(TODAY())+1,1,1))/($AF10+$AG10)&gt;=0.5),"控制達標",IF(ISNUMBER($H10),IF(AND($J10&gt;=84,$F10-$H10&lt;0),"進步達標","未達標"),"未達標")),"未達標"))))</f>
        <v/>
      </c>
      <c r="L10" s="33" t="str">
        <f ca="1">IF($B10="","",IF($K10="不適用","不適用",IF($K10="未檢驗","無檢驗資料","全年"&amp;($AF10+$AG10)&amp;"次／下半年"&amp;$AG10&amp;"次／"&amp;SUMIFS(LabData2016[HbA1c唯一],LabData2016[比對身分證前六碼],$AX10,LabData2016[最近一次HbA1c檢查結果(%)],"&lt;"&amp;VALUE(SUBSTITUTE(SUBSTITUTE($E10,"&lt;",""),"%","")),LabData2016[最近一次HbA1c檢查日期],"&gt;="&amp;DATE(YEAR(TODAY()),1,1),LabData2016[最近一次HbA1c檢查日期],"&lt;"&amp;DATE(YEAR(TODAY())+1,1,1))&amp;"/"&amp;($AF10+$AG10)&amp;"達標")))</f>
        <v/>
      </c>
      <c r="M10" s="6" t="str" cm="1">
        <f t="array" ref="M10">IF($B10="","",IFERROR(INDEX(PatientCriteria[LDL達標標準],ROWS($A$4:A10)),""))</f>
        <v/>
      </c>
      <c r="N10" s="6" t="str">
        <f>IF($B10="","",IF($O10="","",IFERROR(SUMIFS(LabData2016[最近一次LDL檢查結果(mg/dL)],LabData2016[比對身分證前六碼],$AX10,LabData2016[最近一次LDL檢查日期],$O10,LabData2016[LDL唯一],1),"")))</f>
        <v/>
      </c>
      <c r="O10" s="36" t="str" cm="1">
        <f t="array" ref="O10">IF($B10="","",IFERROR(_xlfn.AGGREGATE(14,6,LabData2016[最近一次LDL檢查日期]/((LabData2016[比對身分證前六碼]=$AX10)*(LabData2016[LDL唯一]=1)),1),""))</f>
        <v/>
      </c>
      <c r="P10" s="6" t="str">
        <f>IF($B10="","",IF($Q10="","",IFERROR(SUMIFS(LabData2016[最近一次LDL檢查結果(mg/dL)],LabData2016[比對身分證前六碼],$AX10,LabData2016[最近一次LDL檢查日期],$Q10,LabData2016[LDL唯一],1),"")))</f>
        <v/>
      </c>
      <c r="Q10" s="36" t="str" cm="1">
        <f t="array" ref="Q10">IF($B10="","",IFERROR(_xlfn.AGGREGATE(14,6,LabData2016[最近一次LDL檢查日期]/((LabData2016[比對身分證前六碼]=$AX10)*(LabData2016[LDL唯一]=1)),2),""))</f>
        <v/>
      </c>
      <c r="R10" s="6" t="str">
        <f t="shared" si="1"/>
        <v/>
      </c>
      <c r="S10" s="6" t="str" cm="1">
        <f t="array" ref="S10">IF($B10="","",IFERROR(_xlfn.AGGREGATE(15,6,LabData2016[最近一次LDL檢查結果(mg/dL)]/((LabData2016[比對身分證前六碼]=$AX10)*(LabData2016[LDL唯一]=1)),1),""))</f>
        <v/>
      </c>
      <c r="T10" s="28" t="str">
        <f ca="1">IF($B10="","",IF($M10="不適用","不適用",IF($N10="","未檢驗",IF(OR(AND($D10="DM only",$O10&gt;=DATE(YEAR(TODAY()),1,1),$O10&lt;DATE(YEAR(TODAY())+1,1,1),$N10&lt;VALUE(SUBSTITUTE($M10,"&lt;",""))),AND($AH10&gt;=1,$AI10&gt;=1,OR($N10&lt;VALUE(SUBSTITUTE($M10,"&lt;","")),SUMIFS(LabData2016[LDL唯一],LabData2016[比對身分證前六碼],$AX10,LabData2016[最近一次LDL檢查結果(mg/dL)],"&lt;"&amp;VALUE(SUBSTITUTE($M10,"&lt;","")),LabData2016[最近一次LDL檢查日期],"&gt;="&amp;DATE(YEAR(TODAY()),1,1),LabData2016[最近一次LDL檢查日期],"&lt;"&amp;DATE(YEAR(TODAY())+1,1,1))/($AH10+$AI10)&gt;=0.5))),"控制達標",IF(AND($AH10&gt;=1,$AI10&gt;=1,ISNUMBER($P10),$R10&gt;84,$N10-$P10&lt;0),"進步達標","未達標")))))</f>
        <v/>
      </c>
      <c r="U10" s="39" t="str">
        <f ca="1">IF($B10="","",IF($T10="不適用","不適用",IF($T10="未檢驗","無檢驗資料","全年"&amp;($AH10+$AI10)&amp;"次／下半年"&amp;$AI10&amp;"次／"&amp;SUMIFS(LabData2016[LDL唯一],LabData2016[比對身分證前六碼],$AX10,LabData2016[最近一次LDL檢查結果(mg/dL)],"&lt;"&amp;VALUE(SUBSTITUTE($M10,"&lt;","")),LabData2016[最近一次LDL檢查日期],"&gt;="&amp;DATE(YEAR(TODAY()),1,1),LabData2016[最近一次LDL檢查日期],"&lt;"&amp;DATE(YEAR(TODAY())+1,1,1))&amp;"/"&amp;($AH10+$AI10)&amp;"達標")))</f>
        <v/>
      </c>
      <c r="V10" s="6" t="str" cm="1">
        <f t="array" ref="V10">IF($B10="","",IFERROR(INDEX(PatientCriteria[UACR達標標準],ROWS($A$4:A10)),""))</f>
        <v/>
      </c>
      <c r="W10" s="6" t="str">
        <f>IF($B10="","",IF($X10="","",IFERROR(SUMIFS(LabData2016[最近一次UACR檢查結果(mg/gm)],LabData2016[比對身分證前六碼],$AX10,LabData2016[最近一次UACR檢查日期],$X10,LabData2016[UACR唯一],1),"")))</f>
        <v/>
      </c>
      <c r="X10" s="36" t="str" cm="1">
        <f t="array" ref="X10">IF($B10="","",IFERROR(_xlfn.AGGREGATE(14,6,LabData2016[最近一次UACR檢查日期]/((LabData2016[比對身分證前六碼]=$AX10)*(LabData2016[UACR唯一]=1)),1),""))</f>
        <v/>
      </c>
      <c r="Y10" s="6" t="str">
        <f>IF($B10="","",IF($Z10="","",IFERROR(SUMIFS(LabData2016[最近一次UACR檢查結果(mg/gm)],LabData2016[比對身分證前六碼],$AX10,LabData2016[最近一次UACR檢查日期],$Z10,LabData2016[UACR唯一],1),"")))</f>
        <v/>
      </c>
      <c r="Z10" s="36" t="str" cm="1">
        <f t="array" ref="Z10">IF($B10="","",IFERROR(_xlfn.AGGREGATE(14,6,LabData2016[最近一次UACR檢查日期]/((LabData2016[比對身分證前六碼]=$AX10)*(LabData2016[UACR唯一]=1)),2),""))</f>
        <v/>
      </c>
      <c r="AA10" s="6" t="str">
        <f t="shared" si="2"/>
        <v/>
      </c>
      <c r="AB10" s="29" t="str">
        <f ca="1">IF($B10="","",IF($V10="不適用","不適用",IF($W10="","未檢驗",IF(AND($AJ10+$AK10&gt;=2,$AK10&gt;=1),IF(OR($W10&lt;30,SUMIFS(LabData2016[UACR唯一],LabData2016[比對身分證前六碼],$AX10,LabData2016[最近一次UACR檢查結果(mg/gm)],"&lt;30",LabData2016[最近一次UACR檢查日期],"&gt;="&amp;DATE(YEAR(TODAY()),1,1),LabData2016[最近一次UACR檢查日期],"&lt;"&amp;DATE(YEAR(TODAY())+1,1,1))/($AJ10+$AK10)&gt;=0.5),"控制達標",IF(ISNUMBER($Y10),IF(AND($AA10&gt;=84,$W10-$Y10&lt;0),"進步達標","未達標"),"未達標")),"未達標"))))</f>
        <v/>
      </c>
      <c r="AC10" s="38" t="str">
        <f ca="1">IF($B10="","",IF($AB10="不適用","不適用",IF($AB10="未檢驗","無檢驗資料","全年"&amp;($AJ10+$AK10)&amp;"次／下半年"&amp;$AK10&amp;"次／"&amp;SUMIFS(LabData2016[UACR唯一],LabData2016[比對身分證前六碼],$AX10,LabData2016[最近一次UACR檢查結果(mg/gm)],"&lt;30",LabData2016[最近一次UACR檢查日期],"&gt;="&amp;DATE(YEAR(TODAY()),1,1),LabData2016[最近一次UACR檢查日期],"&lt;"&amp;DATE(YEAR(TODAY())+1,1,1))&amp;"/"&amp;($AJ10+$AK10)&amp;"達標")))</f>
        <v/>
      </c>
      <c r="AD10" s="6" t="str" cm="1">
        <f t="array" ref="AD10">IF($B10="","",IFERROR(INDEX(PatientCriteria[BP檢驗次數達標標準],ROWS($A$4:A10)),""))</f>
        <v/>
      </c>
      <c r="AE10" s="6" t="str" cm="1">
        <f t="array" aca="1" ref="AE10" ca="1">IF($B10="","",_xlfn.LET(_xlpm.bp,LabData2016[最近一次BP檢查日期],_xlpm.ym,IF(ISNUMBER(_xlpm.bp),TEXT(_xlpm.bp,"yyyy-mm"),LEFT(_xlpm.bp,7)),_xlpm.matched,_xlfn._xlws.FILTER(_xlpm.ym,(LabData2016[比對身分證前六碼]=$AX10)*(LabData2016[比對生日西元]=$AY10)*(_xlpm.ym&lt;&gt;"")*(LEFT(_xlpm.ym,4)=TEXT(YEAR(TODAY()),"0")),""),IF(INDEX(_xlpm.matched,1)="",0,ROWS(_xlfn.UNIQUE(_xlpm.matched)))))</f>
        <v/>
      </c>
      <c r="AF10" s="6" t="str">
        <f ca="1">IF($B10="","",SUMIFS(LabData2016[HbA1c唯一],LabData2016[比對身分證前六碼],$AX10,LabData2016[最近一次HbA1c檢查日期],"&gt;="&amp;DATE(YEAR(TODAY()),1,1),LabData2016[最近一次HbA1c檢查日期],"&lt;"&amp;DATE(YEAR(TODAY()),7,1)))</f>
        <v/>
      </c>
      <c r="AG10" s="6" t="str">
        <f ca="1">IF($B10="","",SUMIFS(LabData2016[HbA1c唯一],LabData2016[比對身分證前六碼],$AX10,LabData2016[最近一次HbA1c檢查日期],"&gt;="&amp;DATE(YEAR(TODAY()),7,1),LabData2016[最近一次HbA1c檢查日期],"&lt;"&amp;DATE(YEAR(TODAY())+1,1,1)))</f>
        <v/>
      </c>
      <c r="AH10" s="6" t="str">
        <f ca="1">IF($B10="","",SUMIFS(LabData2016[LDL唯一],LabData2016[比對身分證前六碼],$AX10,LabData2016[最近一次LDL檢查日期],"&gt;="&amp;DATE(YEAR(TODAY()),1,1),LabData2016[最近一次LDL檢查日期],"&lt;"&amp;DATE(YEAR(TODAY()),7,1)))</f>
        <v/>
      </c>
      <c r="AI10" s="6" t="str">
        <f ca="1">IF($B10="","",SUMIFS(LabData2016[LDL唯一],LabData2016[比對身分證前六碼],$AX10,LabData2016[最近一次LDL檢查日期],"&gt;="&amp;DATE(YEAR(TODAY()),7,1),LabData2016[最近一次LDL檢查日期],"&lt;"&amp;DATE(YEAR(TODAY())+1,1,1)))</f>
        <v/>
      </c>
      <c r="AJ10" s="6" t="str">
        <f ca="1">IF($B10="","",SUMIFS(LabData2016[UACR唯一],LabData2016[比對身分證前六碼],$AX10,LabData2016[最近一次UACR檢查日期],"&gt;="&amp;DATE(YEAR(TODAY()),1,1),LabData2016[最近一次UACR檢查日期],"&lt;"&amp;DATE(YEAR(TODAY()),7,1)))</f>
        <v/>
      </c>
      <c r="AK10" s="6" t="str">
        <f ca="1">IF($B10="","",SUMIFS(LabData2016[UACR唯一],LabData2016[比對身分證前六碼],$AX10,LabData2016[最近一次UACR檢查日期],"&gt;="&amp;DATE(YEAR(TODAY()),7,1),LabData2016[最近一次UACR檢查日期],"&lt;"&amp;DATE(YEAR(TODAY())+1,1,1)))</f>
        <v/>
      </c>
      <c r="AL10" s="6" t="str">
        <f t="shared" si="3"/>
        <v/>
      </c>
      <c r="AM10" s="6" t="str">
        <f t="shared" si="4"/>
        <v/>
      </c>
      <c r="AN10" s="6" t="str">
        <f t="shared" si="5"/>
        <v/>
      </c>
      <c r="AO10" s="6" t="str">
        <f t="shared" si="6"/>
        <v/>
      </c>
      <c r="AP10" s="6" t="str" cm="1">
        <f t="array" ref="AP10">IF($B10="","",IFERROR(INDEX(相容設定!$B$2:$E$9,MATCH($D10,相容設定!$A$2:$A$9,0),MIN(VALUE(LEFT($AQ10,FIND("/",$AQ10)-1)),3)+1),0))</f>
        <v/>
      </c>
      <c r="AQ10" s="6" t="str">
        <f t="shared" si="7"/>
        <v/>
      </c>
      <c r="AR10" s="30" t="str">
        <f t="shared" si="8"/>
        <v/>
      </c>
      <c r="AS10" s="30" t="str">
        <f>IF($B10="","",250+30+IF(OR(ISNUMBER(SEARCH("DM",$D10)),ISNUMBER(SEARCH("+",$D10))),100,0)+IFERROR(INDEX(相容設定!$F$2:$F$9,MATCH($D10,相容設定!$A$2:$A$9,0)),0))</f>
        <v/>
      </c>
      <c r="AT10" s="31" t="str">
        <f t="shared" si="9"/>
        <v/>
      </c>
      <c r="AU10" s="32" t="str">
        <f t="shared" si="10"/>
        <v/>
      </c>
      <c r="AV10" t="str">
        <f t="shared" si="11"/>
        <v/>
      </c>
      <c r="AW10" t="str">
        <f t="shared" si="13"/>
        <v/>
      </c>
      <c r="AX10" t="str">
        <f t="shared" si="12"/>
        <v/>
      </c>
      <c r="AY10" t="str">
        <f t="shared" si="14"/>
        <v/>
      </c>
    </row>
    <row r="11" spans="1:51" x14ac:dyDescent="0.35">
      <c r="A11" s="26" t="str" cm="1">
        <f t="array" ref="A11">IFERROR(IF(INDEX(PatientCriteria[身分證號],ROWS($A$4:A11))="","",ROWS($A$4:A11)),"")</f>
        <v/>
      </c>
      <c r="B11" s="26" t="str" cm="1">
        <f t="array" ref="B11">IFERROR(IF(INDEX(PatientCriteria[身分證號],ROWS($A$4:A11))="","",INDEX(PatientCriteria[身分證號],ROWS($A$4:A11))),"")</f>
        <v/>
      </c>
      <c r="C11" s="26" t="str" cm="1">
        <f t="array" ref="C11">IF($B11="","",IFERROR(INDEX(PatientCriteria[生日],ROWS($A$4:A11)),""))</f>
        <v/>
      </c>
      <c r="D11" s="26" t="str" cm="1">
        <f t="array" ref="D11">IF($B11="","",IFERROR(INDEX(PatientCriteria[疾病組合],ROWS($A$4:A11)),""))</f>
        <v/>
      </c>
      <c r="E11" s="6" t="str" cm="1">
        <f t="array" ref="E11">IF($B11="","",IFERROR(INDEX(PatientCriteria[HbA1c達標標準],ROWS($A$4:A11)),""))</f>
        <v/>
      </c>
      <c r="F11" s="6" t="str">
        <f>IF($B11="","",IF($G11="","",IFERROR(SUMIFS(LabData2016[最近一次HbA1c檢查結果(%)],LabData2016[比對身分證前六碼],$AX11,LabData2016[最近一次HbA1c檢查日期],$G11,LabData2016[HbA1c唯一],1),"")))</f>
        <v/>
      </c>
      <c r="G11" s="36" t="str" cm="1">
        <f t="array" ref="G11">IF($B11="","",IFERROR(_xlfn.AGGREGATE(14,6,LabData2016[最近一次HbA1c檢查日期]/((LabData2016[比對身分證前六碼]=$AX11)*(LabData2016[HbA1c唯一]=1)),1),""))</f>
        <v/>
      </c>
      <c r="H11" s="6" t="str">
        <f>IF($B11="","",IF($I11="","",IFERROR(SUMIFS(LabData2016[最近一次HbA1c檢查結果(%)],LabData2016[比對身分證前六碼],$AX11,LabData2016[最近一次HbA1c檢查日期],$I11,LabData2016[HbA1c唯一],1),"")))</f>
        <v/>
      </c>
      <c r="I11" s="36" t="str" cm="1">
        <f t="array" ref="I11">IF($B11="","",IFERROR(_xlfn.AGGREGATE(14,6,LabData2016[最近一次HbA1c檢查日期]/((LabData2016[比對身分證前六碼]=$AX11)*(LabData2016[HbA1c唯一]=1)),2),""))</f>
        <v/>
      </c>
      <c r="J11" s="6" t="str">
        <f t="shared" si="0"/>
        <v/>
      </c>
      <c r="K11" s="27" t="str">
        <f ca="1">IF($B11="","",IF($E11="不適用","不適用",IF($F11="","未檢驗",IF(AND($AF11+$AG11&gt;=2,$AG11&gt;=1),IF(OR($F11&lt;VALUE(SUBSTITUTE(SUBSTITUTE($E11,"&lt;",""),"%","")),SUMIFS(LabData2016[HbA1c唯一],LabData2016[比對身分證前六碼],$AX11,LabData2016[最近一次HbA1c檢查結果(%)],"&lt;"&amp;VALUE(SUBSTITUTE(SUBSTITUTE($E11,"&lt;",""),"%","")),LabData2016[最近一次HbA1c檢查日期],"&gt;="&amp;DATE(YEAR(TODAY()),1,1),LabData2016[最近一次HbA1c檢查日期],"&lt;"&amp;DATE(YEAR(TODAY())+1,1,1))/($AF11+$AG11)&gt;=0.5),"控制達標",IF(ISNUMBER($H11),IF(AND($J11&gt;=84,$F11-$H11&lt;0),"進步達標","未達標"),"未達標")),"未達標"))))</f>
        <v/>
      </c>
      <c r="L11" s="33" t="str">
        <f ca="1">IF($B11="","",IF($K11="不適用","不適用",IF($K11="未檢驗","無檢驗資料","全年"&amp;($AF11+$AG11)&amp;"次／下半年"&amp;$AG11&amp;"次／"&amp;SUMIFS(LabData2016[HbA1c唯一],LabData2016[比對身分證前六碼],$AX11,LabData2016[最近一次HbA1c檢查結果(%)],"&lt;"&amp;VALUE(SUBSTITUTE(SUBSTITUTE($E11,"&lt;",""),"%","")),LabData2016[最近一次HbA1c檢查日期],"&gt;="&amp;DATE(YEAR(TODAY()),1,1),LabData2016[最近一次HbA1c檢查日期],"&lt;"&amp;DATE(YEAR(TODAY())+1,1,1))&amp;"/"&amp;($AF11+$AG11)&amp;"達標")))</f>
        <v/>
      </c>
      <c r="M11" s="6" t="str" cm="1">
        <f t="array" ref="M11">IF($B11="","",IFERROR(INDEX(PatientCriteria[LDL達標標準],ROWS($A$4:A11)),""))</f>
        <v/>
      </c>
      <c r="N11" s="6" t="str">
        <f>IF($B11="","",IF($O11="","",IFERROR(SUMIFS(LabData2016[最近一次LDL檢查結果(mg/dL)],LabData2016[比對身分證前六碼],$AX11,LabData2016[最近一次LDL檢查日期],$O11,LabData2016[LDL唯一],1),"")))</f>
        <v/>
      </c>
      <c r="O11" s="36" t="str" cm="1">
        <f t="array" ref="O11">IF($B11="","",IFERROR(_xlfn.AGGREGATE(14,6,LabData2016[最近一次LDL檢查日期]/((LabData2016[比對身分證前六碼]=$AX11)*(LabData2016[LDL唯一]=1)),1),""))</f>
        <v/>
      </c>
      <c r="P11" s="6" t="str">
        <f>IF($B11="","",IF($Q11="","",IFERROR(SUMIFS(LabData2016[最近一次LDL檢查結果(mg/dL)],LabData2016[比對身分證前六碼],$AX11,LabData2016[最近一次LDL檢查日期],$Q11,LabData2016[LDL唯一],1),"")))</f>
        <v/>
      </c>
      <c r="Q11" s="36" t="str" cm="1">
        <f t="array" ref="Q11">IF($B11="","",IFERROR(_xlfn.AGGREGATE(14,6,LabData2016[最近一次LDL檢查日期]/((LabData2016[比對身分證前六碼]=$AX11)*(LabData2016[LDL唯一]=1)),2),""))</f>
        <v/>
      </c>
      <c r="R11" s="6" t="str">
        <f t="shared" si="1"/>
        <v/>
      </c>
      <c r="S11" s="6" t="str" cm="1">
        <f t="array" ref="S11">IF($B11="","",IFERROR(_xlfn.AGGREGATE(15,6,LabData2016[最近一次LDL檢查結果(mg/dL)]/((LabData2016[比對身分證前六碼]=$AX11)*(LabData2016[LDL唯一]=1)),1),""))</f>
        <v/>
      </c>
      <c r="T11" s="28" t="str">
        <f ca="1">IF($B11="","",IF($M11="不適用","不適用",IF($N11="","未檢驗",IF(OR(AND($D11="DM only",$O11&gt;=DATE(YEAR(TODAY()),1,1),$O11&lt;DATE(YEAR(TODAY())+1,1,1),$N11&lt;VALUE(SUBSTITUTE($M11,"&lt;",""))),AND($AH11&gt;=1,$AI11&gt;=1,OR($N11&lt;VALUE(SUBSTITUTE($M11,"&lt;","")),SUMIFS(LabData2016[LDL唯一],LabData2016[比對身分證前六碼],$AX11,LabData2016[最近一次LDL檢查結果(mg/dL)],"&lt;"&amp;VALUE(SUBSTITUTE($M11,"&lt;","")),LabData2016[最近一次LDL檢查日期],"&gt;="&amp;DATE(YEAR(TODAY()),1,1),LabData2016[最近一次LDL檢查日期],"&lt;"&amp;DATE(YEAR(TODAY())+1,1,1))/($AH11+$AI11)&gt;=0.5))),"控制達標",IF(AND($AH11&gt;=1,$AI11&gt;=1,ISNUMBER($P11),$R11&gt;84,$N11-$P11&lt;0),"進步達標","未達標")))))</f>
        <v/>
      </c>
      <c r="U11" s="39" t="str">
        <f ca="1">IF($B11="","",IF($T11="不適用","不適用",IF($T11="未檢驗","無檢驗資料","全年"&amp;($AH11+$AI11)&amp;"次／下半年"&amp;$AI11&amp;"次／"&amp;SUMIFS(LabData2016[LDL唯一],LabData2016[比對身分證前六碼],$AX11,LabData2016[最近一次LDL檢查結果(mg/dL)],"&lt;"&amp;VALUE(SUBSTITUTE($M11,"&lt;","")),LabData2016[最近一次LDL檢查日期],"&gt;="&amp;DATE(YEAR(TODAY()),1,1),LabData2016[最近一次LDL檢查日期],"&lt;"&amp;DATE(YEAR(TODAY())+1,1,1))&amp;"/"&amp;($AH11+$AI11)&amp;"達標")))</f>
        <v/>
      </c>
      <c r="V11" s="6" t="str" cm="1">
        <f t="array" ref="V11">IF($B11="","",IFERROR(INDEX(PatientCriteria[UACR達標標準],ROWS($A$4:A11)),""))</f>
        <v/>
      </c>
      <c r="W11" s="6" t="str">
        <f>IF($B11="","",IF($X11="","",IFERROR(SUMIFS(LabData2016[最近一次UACR檢查結果(mg/gm)],LabData2016[比對身分證前六碼],$AX11,LabData2016[最近一次UACR檢查日期],$X11,LabData2016[UACR唯一],1),"")))</f>
        <v/>
      </c>
      <c r="X11" s="36" t="str" cm="1">
        <f t="array" ref="X11">IF($B11="","",IFERROR(_xlfn.AGGREGATE(14,6,LabData2016[最近一次UACR檢查日期]/((LabData2016[比對身分證前六碼]=$AX11)*(LabData2016[UACR唯一]=1)),1),""))</f>
        <v/>
      </c>
      <c r="Y11" s="6" t="str">
        <f>IF($B11="","",IF($Z11="","",IFERROR(SUMIFS(LabData2016[最近一次UACR檢查結果(mg/gm)],LabData2016[比對身分證前六碼],$AX11,LabData2016[最近一次UACR檢查日期],$Z11,LabData2016[UACR唯一],1),"")))</f>
        <v/>
      </c>
      <c r="Z11" s="36" t="str" cm="1">
        <f t="array" ref="Z11">IF($B11="","",IFERROR(_xlfn.AGGREGATE(14,6,LabData2016[最近一次UACR檢查日期]/((LabData2016[比對身分證前六碼]=$AX11)*(LabData2016[UACR唯一]=1)),2),""))</f>
        <v/>
      </c>
      <c r="AA11" s="6" t="str">
        <f t="shared" si="2"/>
        <v/>
      </c>
      <c r="AB11" s="29" t="str">
        <f ca="1">IF($B11="","",IF($V11="不適用","不適用",IF($W11="","未檢驗",IF(AND($AJ11+$AK11&gt;=2,$AK11&gt;=1),IF(OR($W11&lt;30,SUMIFS(LabData2016[UACR唯一],LabData2016[比對身分證前六碼],$AX11,LabData2016[最近一次UACR檢查結果(mg/gm)],"&lt;30",LabData2016[最近一次UACR檢查日期],"&gt;="&amp;DATE(YEAR(TODAY()),1,1),LabData2016[最近一次UACR檢查日期],"&lt;"&amp;DATE(YEAR(TODAY())+1,1,1))/($AJ11+$AK11)&gt;=0.5),"控制達標",IF(ISNUMBER($Y11),IF(AND($AA11&gt;=84,$W11-$Y11&lt;0),"進步達標","未達標"),"未達標")),"未達標"))))</f>
        <v/>
      </c>
      <c r="AC11" s="38" t="str">
        <f ca="1">IF($B11="","",IF($AB11="不適用","不適用",IF($AB11="未檢驗","無檢驗資料","全年"&amp;($AJ11+$AK11)&amp;"次／下半年"&amp;$AK11&amp;"次／"&amp;SUMIFS(LabData2016[UACR唯一],LabData2016[比對身分證前六碼],$AX11,LabData2016[最近一次UACR檢查結果(mg/gm)],"&lt;30",LabData2016[最近一次UACR檢查日期],"&gt;="&amp;DATE(YEAR(TODAY()),1,1),LabData2016[最近一次UACR檢查日期],"&lt;"&amp;DATE(YEAR(TODAY())+1,1,1))&amp;"/"&amp;($AJ11+$AK11)&amp;"達標")))</f>
        <v/>
      </c>
      <c r="AD11" s="6" t="str" cm="1">
        <f t="array" ref="AD11">IF($B11="","",IFERROR(INDEX(PatientCriteria[BP檢驗次數達標標準],ROWS($A$4:A11)),""))</f>
        <v/>
      </c>
      <c r="AE11" s="6" t="str" cm="1">
        <f t="array" aca="1" ref="AE11" ca="1">IF($B11="","",_xlfn.LET(_xlpm.bp,LabData2016[最近一次BP檢查日期],_xlpm.ym,IF(ISNUMBER(_xlpm.bp),TEXT(_xlpm.bp,"yyyy-mm"),LEFT(_xlpm.bp,7)),_xlpm.matched,_xlfn._xlws.FILTER(_xlpm.ym,(LabData2016[比對身分證前六碼]=$AX11)*(LabData2016[比對生日西元]=$AY11)*(_xlpm.ym&lt;&gt;"")*(LEFT(_xlpm.ym,4)=TEXT(YEAR(TODAY()),"0")),""),IF(INDEX(_xlpm.matched,1)="",0,ROWS(_xlfn.UNIQUE(_xlpm.matched)))))</f>
        <v/>
      </c>
      <c r="AF11" s="6" t="str">
        <f ca="1">IF($B11="","",SUMIFS(LabData2016[HbA1c唯一],LabData2016[比對身分證前六碼],$AX11,LabData2016[最近一次HbA1c檢查日期],"&gt;="&amp;DATE(YEAR(TODAY()),1,1),LabData2016[最近一次HbA1c檢查日期],"&lt;"&amp;DATE(YEAR(TODAY()),7,1)))</f>
        <v/>
      </c>
      <c r="AG11" s="6" t="str">
        <f ca="1">IF($B11="","",SUMIFS(LabData2016[HbA1c唯一],LabData2016[比對身分證前六碼],$AX11,LabData2016[最近一次HbA1c檢查日期],"&gt;="&amp;DATE(YEAR(TODAY()),7,1),LabData2016[最近一次HbA1c檢查日期],"&lt;"&amp;DATE(YEAR(TODAY())+1,1,1)))</f>
        <v/>
      </c>
      <c r="AH11" s="6" t="str">
        <f ca="1">IF($B11="","",SUMIFS(LabData2016[LDL唯一],LabData2016[比對身分證前六碼],$AX11,LabData2016[最近一次LDL檢查日期],"&gt;="&amp;DATE(YEAR(TODAY()),1,1),LabData2016[最近一次LDL檢查日期],"&lt;"&amp;DATE(YEAR(TODAY()),7,1)))</f>
        <v/>
      </c>
      <c r="AI11" s="6" t="str">
        <f ca="1">IF($B11="","",SUMIFS(LabData2016[LDL唯一],LabData2016[比對身分證前六碼],$AX11,LabData2016[最近一次LDL檢查日期],"&gt;="&amp;DATE(YEAR(TODAY()),7,1),LabData2016[最近一次LDL檢查日期],"&lt;"&amp;DATE(YEAR(TODAY())+1,1,1)))</f>
        <v/>
      </c>
      <c r="AJ11" s="6" t="str">
        <f ca="1">IF($B11="","",SUMIFS(LabData2016[UACR唯一],LabData2016[比對身分證前六碼],$AX11,LabData2016[最近一次UACR檢查日期],"&gt;="&amp;DATE(YEAR(TODAY()),1,1),LabData2016[最近一次UACR檢查日期],"&lt;"&amp;DATE(YEAR(TODAY()),7,1)))</f>
        <v/>
      </c>
      <c r="AK11" s="6" t="str">
        <f ca="1">IF($B11="","",SUMIFS(LabData2016[UACR唯一],LabData2016[比對身分證前六碼],$AX11,LabData2016[最近一次UACR檢查日期],"&gt;="&amp;DATE(YEAR(TODAY()),7,1),LabData2016[最近一次UACR檢查日期],"&lt;"&amp;DATE(YEAR(TODAY())+1,1,1)))</f>
        <v/>
      </c>
      <c r="AL11" s="6" t="str">
        <f t="shared" si="3"/>
        <v/>
      </c>
      <c r="AM11" s="6" t="str">
        <f t="shared" si="4"/>
        <v/>
      </c>
      <c r="AN11" s="6" t="str">
        <f t="shared" si="5"/>
        <v/>
      </c>
      <c r="AO11" s="6" t="str">
        <f t="shared" si="6"/>
        <v/>
      </c>
      <c r="AP11" s="6" t="str" cm="1">
        <f t="array" ref="AP11">IF($B11="","",IFERROR(INDEX(相容設定!$B$2:$E$9,MATCH($D11,相容設定!$A$2:$A$9,0),MIN(VALUE(LEFT($AQ11,FIND("/",$AQ11)-1)),3)+1),0))</f>
        <v/>
      </c>
      <c r="AQ11" s="6" t="str">
        <f t="shared" si="7"/>
        <v/>
      </c>
      <c r="AR11" s="30" t="str">
        <f t="shared" si="8"/>
        <v/>
      </c>
      <c r="AS11" s="30" t="str">
        <f>IF($B11="","",250+30+IF(OR(ISNUMBER(SEARCH("DM",$D11)),ISNUMBER(SEARCH("+",$D11))),100,0)+IFERROR(INDEX(相容設定!$F$2:$F$9,MATCH($D11,相容設定!$A$2:$A$9,0)),0))</f>
        <v/>
      </c>
      <c r="AT11" s="31" t="str">
        <f t="shared" si="9"/>
        <v/>
      </c>
      <c r="AU11" s="32" t="str">
        <f t="shared" si="10"/>
        <v/>
      </c>
      <c r="AV11" t="str">
        <f t="shared" si="11"/>
        <v/>
      </c>
      <c r="AW11" t="str">
        <f t="shared" si="13"/>
        <v/>
      </c>
      <c r="AX11" t="str">
        <f t="shared" si="12"/>
        <v/>
      </c>
      <c r="AY11" t="str">
        <f t="shared" si="14"/>
        <v/>
      </c>
    </row>
    <row r="12" spans="1:51" x14ac:dyDescent="0.35">
      <c r="A12" s="26" t="str" cm="1">
        <f t="array" ref="A12">IFERROR(IF(INDEX(PatientCriteria[身分證號],ROWS($A$4:A12))="","",ROWS($A$4:A12)),"")</f>
        <v/>
      </c>
      <c r="B12" s="26" t="str" cm="1">
        <f t="array" ref="B12">IFERROR(IF(INDEX(PatientCriteria[身分證號],ROWS($A$4:A12))="","",INDEX(PatientCriteria[身分證號],ROWS($A$4:A12))),"")</f>
        <v/>
      </c>
      <c r="C12" s="26" t="str" cm="1">
        <f t="array" ref="C12">IF($B12="","",IFERROR(INDEX(PatientCriteria[生日],ROWS($A$4:A12)),""))</f>
        <v/>
      </c>
      <c r="D12" s="26" t="str" cm="1">
        <f t="array" ref="D12">IF($B12="","",IFERROR(INDEX(PatientCriteria[疾病組合],ROWS($A$4:A12)),""))</f>
        <v/>
      </c>
      <c r="E12" s="6" t="str" cm="1">
        <f t="array" ref="E12">IF($B12="","",IFERROR(INDEX(PatientCriteria[HbA1c達標標準],ROWS($A$4:A12)),""))</f>
        <v/>
      </c>
      <c r="F12" s="6" t="str">
        <f>IF($B12="","",IF($G12="","",IFERROR(SUMIFS(LabData2016[最近一次HbA1c檢查結果(%)],LabData2016[比對身分證前六碼],$AX12,LabData2016[最近一次HbA1c檢查日期],$G12,LabData2016[HbA1c唯一],1),"")))</f>
        <v/>
      </c>
      <c r="G12" s="36" t="str" cm="1">
        <f t="array" ref="G12">IF($B12="","",IFERROR(_xlfn.AGGREGATE(14,6,LabData2016[最近一次HbA1c檢查日期]/((LabData2016[比對身分證前六碼]=$AX12)*(LabData2016[HbA1c唯一]=1)),1),""))</f>
        <v/>
      </c>
      <c r="H12" s="6" t="str">
        <f>IF($B12="","",IF($I12="","",IFERROR(SUMIFS(LabData2016[最近一次HbA1c檢查結果(%)],LabData2016[比對身分證前六碼],$AX12,LabData2016[最近一次HbA1c檢查日期],$I12,LabData2016[HbA1c唯一],1),"")))</f>
        <v/>
      </c>
      <c r="I12" s="36" t="str" cm="1">
        <f t="array" ref="I12">IF($B12="","",IFERROR(_xlfn.AGGREGATE(14,6,LabData2016[最近一次HbA1c檢查日期]/((LabData2016[比對身分證前六碼]=$AX12)*(LabData2016[HbA1c唯一]=1)),2),""))</f>
        <v/>
      </c>
      <c r="J12" s="6" t="str">
        <f t="shared" si="0"/>
        <v/>
      </c>
      <c r="K12" s="27" t="str">
        <f ca="1">IF($B12="","",IF($E12="不適用","不適用",IF($F12="","未檢驗",IF(AND($AF12+$AG12&gt;=2,$AG12&gt;=1),IF(OR($F12&lt;VALUE(SUBSTITUTE(SUBSTITUTE($E12,"&lt;",""),"%","")),SUMIFS(LabData2016[HbA1c唯一],LabData2016[比對身分證前六碼],$AX12,LabData2016[最近一次HbA1c檢查結果(%)],"&lt;"&amp;VALUE(SUBSTITUTE(SUBSTITUTE($E12,"&lt;",""),"%","")),LabData2016[最近一次HbA1c檢查日期],"&gt;="&amp;DATE(YEAR(TODAY()),1,1),LabData2016[最近一次HbA1c檢查日期],"&lt;"&amp;DATE(YEAR(TODAY())+1,1,1))/($AF12+$AG12)&gt;=0.5),"控制達標",IF(ISNUMBER($H12),IF(AND($J12&gt;=84,$F12-$H12&lt;0),"進步達標","未達標"),"未達標")),"未達標"))))</f>
        <v/>
      </c>
      <c r="L12" s="33" t="str">
        <f ca="1">IF($B12="","",IF($K12="不適用","不適用",IF($K12="未檢驗","無檢驗資料","全年"&amp;($AF12+$AG12)&amp;"次／下半年"&amp;$AG12&amp;"次／"&amp;SUMIFS(LabData2016[HbA1c唯一],LabData2016[比對身分證前六碼],$AX12,LabData2016[最近一次HbA1c檢查結果(%)],"&lt;"&amp;VALUE(SUBSTITUTE(SUBSTITUTE($E12,"&lt;",""),"%","")),LabData2016[最近一次HbA1c檢查日期],"&gt;="&amp;DATE(YEAR(TODAY()),1,1),LabData2016[最近一次HbA1c檢查日期],"&lt;"&amp;DATE(YEAR(TODAY())+1,1,1))&amp;"/"&amp;($AF12+$AG12)&amp;"達標")))</f>
        <v/>
      </c>
      <c r="M12" s="6" t="str" cm="1">
        <f t="array" ref="M12">IF($B12="","",IFERROR(INDEX(PatientCriteria[LDL達標標準],ROWS($A$4:A12)),""))</f>
        <v/>
      </c>
      <c r="N12" s="6" t="str">
        <f>IF($B12="","",IF($O12="","",IFERROR(SUMIFS(LabData2016[最近一次LDL檢查結果(mg/dL)],LabData2016[比對身分證前六碼],$AX12,LabData2016[最近一次LDL檢查日期],$O12,LabData2016[LDL唯一],1),"")))</f>
        <v/>
      </c>
      <c r="O12" s="36" t="str" cm="1">
        <f t="array" ref="O12">IF($B12="","",IFERROR(_xlfn.AGGREGATE(14,6,LabData2016[最近一次LDL檢查日期]/((LabData2016[比對身分證前六碼]=$AX12)*(LabData2016[LDL唯一]=1)),1),""))</f>
        <v/>
      </c>
      <c r="P12" s="6" t="str">
        <f>IF($B12="","",IF($Q12="","",IFERROR(SUMIFS(LabData2016[最近一次LDL檢查結果(mg/dL)],LabData2016[比對身分證前六碼],$AX12,LabData2016[最近一次LDL檢查日期],$Q12,LabData2016[LDL唯一],1),"")))</f>
        <v/>
      </c>
      <c r="Q12" s="36" t="str" cm="1">
        <f t="array" ref="Q12">IF($B12="","",IFERROR(_xlfn.AGGREGATE(14,6,LabData2016[最近一次LDL檢查日期]/((LabData2016[比對身分證前六碼]=$AX12)*(LabData2016[LDL唯一]=1)),2),""))</f>
        <v/>
      </c>
      <c r="R12" s="6" t="str">
        <f t="shared" si="1"/>
        <v/>
      </c>
      <c r="S12" s="6" t="str" cm="1">
        <f t="array" ref="S12">IF($B12="","",IFERROR(_xlfn.AGGREGATE(15,6,LabData2016[最近一次LDL檢查結果(mg/dL)]/((LabData2016[比對身分證前六碼]=$AX12)*(LabData2016[LDL唯一]=1)),1),""))</f>
        <v/>
      </c>
      <c r="T12" s="28" t="str">
        <f ca="1">IF($B12="","",IF($M12="不適用","不適用",IF($N12="","未檢驗",IF(OR(AND($D12="DM only",$O12&gt;=DATE(YEAR(TODAY()),1,1),$O12&lt;DATE(YEAR(TODAY())+1,1,1),$N12&lt;VALUE(SUBSTITUTE($M12,"&lt;",""))),AND($AH12&gt;=1,$AI12&gt;=1,OR($N12&lt;VALUE(SUBSTITUTE($M12,"&lt;","")),SUMIFS(LabData2016[LDL唯一],LabData2016[比對身分證前六碼],$AX12,LabData2016[最近一次LDL檢查結果(mg/dL)],"&lt;"&amp;VALUE(SUBSTITUTE($M12,"&lt;","")),LabData2016[最近一次LDL檢查日期],"&gt;="&amp;DATE(YEAR(TODAY()),1,1),LabData2016[最近一次LDL檢查日期],"&lt;"&amp;DATE(YEAR(TODAY())+1,1,1))/($AH12+$AI12)&gt;=0.5))),"控制達標",IF(AND($AH12&gt;=1,$AI12&gt;=1,ISNUMBER($P12),$R12&gt;84,$N12-$P12&lt;0),"進步達標","未達標")))))</f>
        <v/>
      </c>
      <c r="U12" s="39" t="str">
        <f ca="1">IF($B12="","",IF($T12="不適用","不適用",IF($T12="未檢驗","無檢驗資料","全年"&amp;($AH12+$AI12)&amp;"次／下半年"&amp;$AI12&amp;"次／"&amp;SUMIFS(LabData2016[LDL唯一],LabData2016[比對身分證前六碼],$AX12,LabData2016[最近一次LDL檢查結果(mg/dL)],"&lt;"&amp;VALUE(SUBSTITUTE($M12,"&lt;","")),LabData2016[最近一次LDL檢查日期],"&gt;="&amp;DATE(YEAR(TODAY()),1,1),LabData2016[最近一次LDL檢查日期],"&lt;"&amp;DATE(YEAR(TODAY())+1,1,1))&amp;"/"&amp;($AH12+$AI12)&amp;"達標")))</f>
        <v/>
      </c>
      <c r="V12" s="6" t="str" cm="1">
        <f t="array" ref="V12">IF($B12="","",IFERROR(INDEX(PatientCriteria[UACR達標標準],ROWS($A$4:A12)),""))</f>
        <v/>
      </c>
      <c r="W12" s="6" t="str">
        <f>IF($B12="","",IF($X12="","",IFERROR(SUMIFS(LabData2016[最近一次UACR檢查結果(mg/gm)],LabData2016[比對身分證前六碼],$AX12,LabData2016[最近一次UACR檢查日期],$X12,LabData2016[UACR唯一],1),"")))</f>
        <v/>
      </c>
      <c r="X12" s="36" t="str" cm="1">
        <f t="array" ref="X12">IF($B12="","",IFERROR(_xlfn.AGGREGATE(14,6,LabData2016[最近一次UACR檢查日期]/((LabData2016[比對身分證前六碼]=$AX12)*(LabData2016[UACR唯一]=1)),1),""))</f>
        <v/>
      </c>
      <c r="Y12" s="6" t="str">
        <f>IF($B12="","",IF($Z12="","",IFERROR(SUMIFS(LabData2016[最近一次UACR檢查結果(mg/gm)],LabData2016[比對身分證前六碼],$AX12,LabData2016[最近一次UACR檢查日期],$Z12,LabData2016[UACR唯一],1),"")))</f>
        <v/>
      </c>
      <c r="Z12" s="36" t="str" cm="1">
        <f t="array" ref="Z12">IF($B12="","",IFERROR(_xlfn.AGGREGATE(14,6,LabData2016[最近一次UACR檢查日期]/((LabData2016[比對身分證前六碼]=$AX12)*(LabData2016[UACR唯一]=1)),2),""))</f>
        <v/>
      </c>
      <c r="AA12" s="6" t="str">
        <f t="shared" si="2"/>
        <v/>
      </c>
      <c r="AB12" s="29" t="str">
        <f ca="1">IF($B12="","",IF($V12="不適用","不適用",IF($W12="","未檢驗",IF(AND($AJ12+$AK12&gt;=2,$AK12&gt;=1),IF(OR($W12&lt;30,SUMIFS(LabData2016[UACR唯一],LabData2016[比對身分證前六碼],$AX12,LabData2016[最近一次UACR檢查結果(mg/gm)],"&lt;30",LabData2016[最近一次UACR檢查日期],"&gt;="&amp;DATE(YEAR(TODAY()),1,1),LabData2016[最近一次UACR檢查日期],"&lt;"&amp;DATE(YEAR(TODAY())+1,1,1))/($AJ12+$AK12)&gt;=0.5),"控制達標",IF(ISNUMBER($Y12),IF(AND($AA12&gt;=84,$W12-$Y12&lt;0),"進步達標","未達標"),"未達標")),"未達標"))))</f>
        <v/>
      </c>
      <c r="AC12" s="38" t="str">
        <f ca="1">IF($B12="","",IF($AB12="不適用","不適用",IF($AB12="未檢驗","無檢驗資料","全年"&amp;($AJ12+$AK12)&amp;"次／下半年"&amp;$AK12&amp;"次／"&amp;SUMIFS(LabData2016[UACR唯一],LabData2016[比對身分證前六碼],$AX12,LabData2016[最近一次UACR檢查結果(mg/gm)],"&lt;30",LabData2016[最近一次UACR檢查日期],"&gt;="&amp;DATE(YEAR(TODAY()),1,1),LabData2016[最近一次UACR檢查日期],"&lt;"&amp;DATE(YEAR(TODAY())+1,1,1))&amp;"/"&amp;($AJ12+$AK12)&amp;"達標")))</f>
        <v/>
      </c>
      <c r="AD12" s="6" t="str" cm="1">
        <f t="array" ref="AD12">IF($B12="","",IFERROR(INDEX(PatientCriteria[BP檢驗次數達標標準],ROWS($A$4:A12)),""))</f>
        <v/>
      </c>
      <c r="AE12" s="6" t="str" cm="1">
        <f t="array" aca="1" ref="AE12" ca="1">IF($B12="","",_xlfn.LET(_xlpm.bp,LabData2016[最近一次BP檢查日期],_xlpm.ym,IF(ISNUMBER(_xlpm.bp),TEXT(_xlpm.bp,"yyyy-mm"),LEFT(_xlpm.bp,7)),_xlpm.matched,_xlfn._xlws.FILTER(_xlpm.ym,(LabData2016[比對身分證前六碼]=$AX12)*(LabData2016[比對生日西元]=$AY12)*(_xlpm.ym&lt;&gt;"")*(LEFT(_xlpm.ym,4)=TEXT(YEAR(TODAY()),"0")),""),IF(INDEX(_xlpm.matched,1)="",0,ROWS(_xlfn.UNIQUE(_xlpm.matched)))))</f>
        <v/>
      </c>
      <c r="AF12" s="6" t="str">
        <f ca="1">IF($B12="","",SUMIFS(LabData2016[HbA1c唯一],LabData2016[比對身分證前六碼],$AX12,LabData2016[最近一次HbA1c檢查日期],"&gt;="&amp;DATE(YEAR(TODAY()),1,1),LabData2016[最近一次HbA1c檢查日期],"&lt;"&amp;DATE(YEAR(TODAY()),7,1)))</f>
        <v/>
      </c>
      <c r="AG12" s="6" t="str">
        <f ca="1">IF($B12="","",SUMIFS(LabData2016[HbA1c唯一],LabData2016[比對身分證前六碼],$AX12,LabData2016[最近一次HbA1c檢查日期],"&gt;="&amp;DATE(YEAR(TODAY()),7,1),LabData2016[最近一次HbA1c檢查日期],"&lt;"&amp;DATE(YEAR(TODAY())+1,1,1)))</f>
        <v/>
      </c>
      <c r="AH12" s="6" t="str">
        <f ca="1">IF($B12="","",SUMIFS(LabData2016[LDL唯一],LabData2016[比對身分證前六碼],$AX12,LabData2016[最近一次LDL檢查日期],"&gt;="&amp;DATE(YEAR(TODAY()),1,1),LabData2016[最近一次LDL檢查日期],"&lt;"&amp;DATE(YEAR(TODAY()),7,1)))</f>
        <v/>
      </c>
      <c r="AI12" s="6" t="str">
        <f ca="1">IF($B12="","",SUMIFS(LabData2016[LDL唯一],LabData2016[比對身分證前六碼],$AX12,LabData2016[最近一次LDL檢查日期],"&gt;="&amp;DATE(YEAR(TODAY()),7,1),LabData2016[最近一次LDL檢查日期],"&lt;"&amp;DATE(YEAR(TODAY())+1,1,1)))</f>
        <v/>
      </c>
      <c r="AJ12" s="6" t="str">
        <f ca="1">IF($B12="","",SUMIFS(LabData2016[UACR唯一],LabData2016[比對身分證前六碼],$AX12,LabData2016[最近一次UACR檢查日期],"&gt;="&amp;DATE(YEAR(TODAY()),1,1),LabData2016[最近一次UACR檢查日期],"&lt;"&amp;DATE(YEAR(TODAY()),7,1)))</f>
        <v/>
      </c>
      <c r="AK12" s="6" t="str">
        <f ca="1">IF($B12="","",SUMIFS(LabData2016[UACR唯一],LabData2016[比對身分證前六碼],$AX12,LabData2016[最近一次UACR檢查日期],"&gt;="&amp;DATE(YEAR(TODAY()),7,1),LabData2016[最近一次UACR檢查日期],"&lt;"&amp;DATE(YEAR(TODAY())+1,1,1)))</f>
        <v/>
      </c>
      <c r="AL12" s="6" t="str">
        <f t="shared" si="3"/>
        <v/>
      </c>
      <c r="AM12" s="6" t="str">
        <f t="shared" si="4"/>
        <v/>
      </c>
      <c r="AN12" s="6" t="str">
        <f t="shared" si="5"/>
        <v/>
      </c>
      <c r="AO12" s="6" t="str">
        <f t="shared" si="6"/>
        <v/>
      </c>
      <c r="AP12" s="6" t="str" cm="1">
        <f t="array" ref="AP12">IF($B12="","",IFERROR(INDEX(相容設定!$B$2:$E$9,MATCH($D12,相容設定!$A$2:$A$9,0),MIN(VALUE(LEFT($AQ12,FIND("/",$AQ12)-1)),3)+1),0))</f>
        <v/>
      </c>
      <c r="AQ12" s="6" t="str">
        <f t="shared" si="7"/>
        <v/>
      </c>
      <c r="AR12" s="30" t="str">
        <f t="shared" si="8"/>
        <v/>
      </c>
      <c r="AS12" s="30" t="str">
        <f>IF($B12="","",250+30+IF(OR(ISNUMBER(SEARCH("DM",$D12)),ISNUMBER(SEARCH("+",$D12))),100,0)+IFERROR(INDEX(相容設定!$F$2:$F$9,MATCH($D12,相容設定!$A$2:$A$9,0)),0))</f>
        <v/>
      </c>
      <c r="AT12" s="31" t="str">
        <f t="shared" si="9"/>
        <v/>
      </c>
      <c r="AU12" s="32" t="str">
        <f t="shared" si="10"/>
        <v/>
      </c>
      <c r="AV12" t="str">
        <f t="shared" si="11"/>
        <v/>
      </c>
      <c r="AW12" t="str">
        <f t="shared" si="13"/>
        <v/>
      </c>
      <c r="AX12" t="str">
        <f t="shared" si="12"/>
        <v/>
      </c>
      <c r="AY12" t="str">
        <f t="shared" si="14"/>
        <v/>
      </c>
    </row>
    <row r="13" spans="1:51" ht="43.5" x14ac:dyDescent="0.35">
      <c r="A13" s="26" t="str" cm="1">
        <f t="array" ref="A13">IFERROR(IF(INDEX(PatientCriteria[身分證號],ROWS($A$4:A13))="","",ROWS($A$4:A13)),"")</f>
        <v/>
      </c>
      <c r="B13" s="26" t="str" cm="1">
        <f t="array" ref="B13">IFERROR(IF(INDEX(PatientCriteria[身分證號],ROWS($A$4:A13))="","",INDEX(PatientCriteria[身分證號],ROWS($A$4:A13))),"")</f>
        <v/>
      </c>
      <c r="C13" s="26" t="str" cm="1">
        <f t="array" ref="C13">IF($B13="","",IFERROR(INDEX(PatientCriteria[生日],ROWS($A$4:A13)),""))</f>
        <v/>
      </c>
      <c r="D13" s="26" t="str" cm="1">
        <f t="array" ref="D13">IF($B13="","",IFERROR(INDEX(PatientCriteria[疾病組合],ROWS($A$4:A13)),""))</f>
        <v/>
      </c>
      <c r="E13" s="6" t="str" cm="1">
        <f t="array" ref="E13">IF($B13="","",IFERROR(INDEX(PatientCriteria[HbA1c達標標準],ROWS($A$4:A13)),""))</f>
        <v/>
      </c>
      <c r="F13" s="6" t="str">
        <f>IF($B13="","",IF($G13="","",IFERROR(SUMIFS(LabData2016[最近一次HbA1c檢查結果(%)],LabData2016[比對身分證前六碼],$AX13,LabData2016[最近一次HbA1c檢查日期],$G13,LabData2016[HbA1c唯一],1),"")))</f>
        <v/>
      </c>
      <c r="G13" s="36" t="str" cm="1">
        <f t="array" ref="G13">IF($B13="","",IFERROR(_xlfn.AGGREGATE(14,6,LabData2016[最近一次HbA1c檢查日期]/((LabData2016[比對身分證前六碼]=$AX13)*(LabData2016[HbA1c唯一]=1)),1),""))</f>
        <v/>
      </c>
      <c r="H13" s="6" t="str">
        <f>IF($B13="","",IF($I13="","",IFERROR(SUMIFS(LabData2016[最近一次HbA1c檢查結果(%)],LabData2016[比對身分證前六碼],$AX13,LabData2016[最近一次HbA1c檢查日期],$I13,LabData2016[HbA1c唯一],1),"")))</f>
        <v/>
      </c>
      <c r="I13" s="36" t="str" cm="1">
        <f t="array" ref="I13">IF($B13="","",IFERROR(_xlfn.AGGREGATE(14,6,LabData2016[最近一次HbA1c檢查日期]/((LabData2016[比對身分證前六碼]=$AX13)*(LabData2016[HbA1c唯一]=1)),2),""))</f>
        <v/>
      </c>
      <c r="J13" s="6" t="str">
        <f t="shared" si="0"/>
        <v/>
      </c>
      <c r="K13" s="27" t="str">
        <f ca="1">IF($B13="","",IF($E13="不適用","不適用",IF($F13="","未檢驗",IF(AND($AF13+$AG13&gt;=2,$AG13&gt;=1),IF(OR($F13&lt;VALUE(SUBSTITUTE(SUBSTITUTE($E13,"&lt;",""),"%","")),SUMIFS(LabData2016[HbA1c唯一],LabData2016[比對身分證前六碼],$AX13,LabData2016[最近一次HbA1c檢查結果(%)],"&lt;"&amp;VALUE(SUBSTITUTE(SUBSTITUTE($E13,"&lt;",""),"%","")),LabData2016[最近一次HbA1c檢查日期],"&gt;="&amp;DATE(YEAR(TODAY()),1,1),LabData2016[最近一次HbA1c檢查日期],"&lt;"&amp;DATE(YEAR(TODAY())+1,1,1))/($AF13+$AG13)&gt;=0.5),"控制達標",IF(ISNUMBER($H13),IF(AND($J13&gt;=84,$F13-$H13&lt;0),"進步達標","未達標"),"未達標")),"未達標"))))</f>
        <v/>
      </c>
      <c r="L13" s="33" t="str">
        <f ca="1">IF($B13="","",IF($K13="不適用","不適用",IF($K13="未檢驗","無檢驗資料","全年"&amp;($AF13+$AG13)&amp;"次／下半年"&amp;$AG13&amp;"次／"&amp;SUMIFS(LabData2016[HbA1c唯一],LabData2016[比對身分證前六碼],$AX13,LabData2016[最近一次HbA1c檢查結果(%)],"&lt;"&amp;VALUE(SUBSTITUTE(SUBSTITUTE($E13,"&lt;",""),"%","")),LabData2016[最近一次HbA1c檢查日期],"&gt;="&amp;DATE(YEAR(TODAY()),1,1),LabData2016[最近一次HbA1c檢查日期],"&lt;"&amp;DATE(YEAR(TODAY())+1,1,1))&amp;"/"&amp;($AF13+$AG13)&amp;"達標")))</f>
        <v/>
      </c>
      <c r="M13" s="6" t="str" cm="1">
        <f t="array" ref="M13">IF($B13="","",IFERROR(INDEX(PatientCriteria[LDL達標標準],ROWS($A$4:A13)),""))</f>
        <v/>
      </c>
      <c r="N13" s="6" t="str">
        <f>IF($B13="","",IF($O13="","",IFERROR(SUMIFS(LabData2016[最近一次LDL檢查結果(mg/dL)],LabData2016[比對身分證前六碼],$AX13,LabData2016[最近一次LDL檢查日期],$O13,LabData2016[LDL唯一],1),"")))</f>
        <v/>
      </c>
      <c r="O13" s="36" t="str" cm="1">
        <f t="array" ref="O13">IF($B13="","",IFERROR(_xlfn.AGGREGATE(14,6,LabData2016[最近一次LDL檢查日期]/((LabData2016[比對身分證前六碼]=$AX13)*(LabData2016[LDL唯一]=1)),1),""))</f>
        <v/>
      </c>
      <c r="P13" s="6" t="str">
        <f>IF($B13="","",IF($Q13="","",IFERROR(SUMIFS(LabData2016[最近一次LDL檢查結果(mg/dL)],LabData2016[比對身分證前六碼],$AX13,LabData2016[最近一次LDL檢查日期],$Q13,LabData2016[LDL唯一],1),"")))</f>
        <v/>
      </c>
      <c r="Q13" s="36" t="str" cm="1">
        <f t="array" ref="Q13">IF($B13="","",IFERROR(_xlfn.AGGREGATE(14,6,LabData2016[最近一次LDL檢查日期]/((LabData2016[比對身分證前六碼]=$AX13)*(LabData2016[LDL唯一]=1)),2),""))</f>
        <v/>
      </c>
      <c r="R13" s="6" t="str">
        <f t="shared" si="1"/>
        <v/>
      </c>
      <c r="S13" s="6" t="str" cm="1">
        <f t="array" ref="S13">IF($B13="","",IFERROR(_xlfn.AGGREGATE(15,6,LabData2016[最近一次LDL檢查結果(mg/dL)]/((LabData2016[比對身分證前六碼]=$AX13)*(LabData2016[LDL唯一]=1)),1),""))</f>
        <v/>
      </c>
      <c r="T13" s="28" t="str">
        <f ca="1">IF($B13="","",IF($M13="不適用","不適用",IF($N13="","未檢驗",IF(OR(AND($D13="DM only",$O13&gt;=DATE(YEAR(TODAY()),1,1),$O13&lt;DATE(YEAR(TODAY())+1,1,1),$N13&lt;VALUE(SUBSTITUTE($M13,"&lt;",""))),AND($AH13&gt;=1,$AI13&gt;=1,OR($N13&lt;VALUE(SUBSTITUTE($M13,"&lt;","")),SUMIFS(LabData2016[LDL唯一],LabData2016[比對身分證前六碼],$AX13,LabData2016[最近一次LDL檢查結果(mg/dL)],"&lt;"&amp;VALUE(SUBSTITUTE($M13,"&lt;","")),LabData2016[最近一次LDL檢查日期],"&gt;="&amp;DATE(YEAR(TODAY()),1,1),LabData2016[最近一次LDL檢查日期],"&lt;"&amp;DATE(YEAR(TODAY())+1,1,1))/($AH13+$AI13)&gt;=0.5))),"控制達標",IF(AND($AH13&gt;=1,$AI13&gt;=1,ISNUMBER($P13),$R13&gt;84,$N13-$P13&lt;0),"進步達標","未達標")))))</f>
        <v/>
      </c>
      <c r="U13" s="39" t="str">
        <f ca="1">IF($B13="","",IF($T13="不適用","不適用",IF($T13="未檢驗","無檢驗資料","全年"&amp;($AH13+$AI13)&amp;"次／下半年"&amp;$AI13&amp;"次／"&amp;SUMIFS(LabData2016[LDL唯一],LabData2016[比對身分證前六碼],$AX13,LabData2016[最近一次LDL檢查結果(mg/dL)],"&lt;"&amp;VALUE(SUBSTITUTE($M13,"&lt;","")),LabData2016[最近一次LDL檢查日期],"&gt;="&amp;DATE(YEAR(TODAY()),1,1),LabData2016[最近一次LDL檢查日期],"&lt;"&amp;DATE(YEAR(TODAY())+1,1,1))&amp;"/"&amp;($AH13+$AI13)&amp;"達標")))</f>
        <v/>
      </c>
      <c r="V13" s="6" t="str" cm="1">
        <f t="array" ref="V13">IF($B13="","",IFERROR(INDEX(PatientCriteria[UACR達標標準],ROWS($A$4:A13)),""))</f>
        <v/>
      </c>
      <c r="W13" s="6" t="str">
        <f>IF($B13="","",IF($X13="","",IFERROR(SUMIFS(LabData2016[最近一次UACR檢查結果(mg/gm)],LabData2016[比對身分證前六碼],$AX13,LabData2016[最近一次UACR檢查日期],$X13,LabData2016[UACR唯一],1),"")))</f>
        <v/>
      </c>
      <c r="X13" s="36" t="str" cm="1">
        <f t="array" ref="X13">IF($B13="","",IFERROR(_xlfn.AGGREGATE(14,6,LabData2016[最近一次UACR檢查日期]/((LabData2016[比對身分證前六碼]=$AX13)*(LabData2016[UACR唯一]=1)),1),""))</f>
        <v/>
      </c>
      <c r="Y13" s="6" t="str">
        <f>IF($B13="","",IF($Z13="","",IFERROR(SUMIFS(LabData2016[最近一次UACR檢查結果(mg/gm)],LabData2016[比對身分證前六碼],$AX13,LabData2016[最近一次UACR檢查日期],$Z13,LabData2016[UACR唯一],1),"")))</f>
        <v/>
      </c>
      <c r="Z13" s="36" t="str" cm="1">
        <f t="array" ref="Z13">IF($B13="","",IFERROR(_xlfn.AGGREGATE(14,6,LabData2016[最近一次UACR檢查日期]/((LabData2016[比對身分證前六碼]=$AX13)*(LabData2016[UACR唯一]=1)),2),""))</f>
        <v/>
      </c>
      <c r="AA13" s="6" t="str">
        <f t="shared" si="2"/>
        <v/>
      </c>
      <c r="AB13" s="29" t="str">
        <f ca="1">IF($B13="","",IF($V13="不適用","不適用",IF($W13="","未檢驗",IF(AND($AJ13+$AK13&gt;=2,$AK13&gt;=1),IF(OR($W13&lt;30,SUMIFS(LabData2016[UACR唯一],LabData2016[比對身分證前六碼],$AX13,LabData2016[最近一次UACR檢查結果(mg/gm)],"&lt;30",LabData2016[最近一次UACR檢查日期],"&gt;="&amp;DATE(YEAR(TODAY()),1,1),LabData2016[最近一次UACR檢查日期],"&lt;"&amp;DATE(YEAR(TODAY())+1,1,1))/($AJ13+$AK13)&gt;=0.5),"控制達標",IF(ISNUMBER($Y13),IF(AND($AA13&gt;=84,$W13-$Y13&lt;0),"進步達標","未達標"),"未達標")),"未達標"))))</f>
        <v/>
      </c>
      <c r="AC13" s="38" t="str">
        <f ca="1">IF($B13="","",IF($AB13="不適用","不適用",IF($AB13="未檢驗","無檢驗資料","全年"&amp;($AJ13+$AK13)&amp;"次／下半年"&amp;$AK13&amp;"次／"&amp;SUMIFS(LabData2016[UACR唯一],LabData2016[比對身分證前六碼],$AX13,LabData2016[最近一次UACR檢查結果(mg/gm)],"&lt;30",LabData2016[最近一次UACR檢查日期],"&gt;="&amp;DATE(YEAR(TODAY()),1,1),LabData2016[最近一次UACR檢查日期],"&lt;"&amp;DATE(YEAR(TODAY())+1,1,1))&amp;"/"&amp;($AJ13+$AK13)&amp;"達標")))</f>
        <v/>
      </c>
      <c r="AD13" s="6" t="str" cm="1">
        <f t="array" ref="AD13">IF($B13="","",IFERROR(INDEX(PatientCriteria[BP檢驗次數達標標準],ROWS($A$4:A13)),""))</f>
        <v/>
      </c>
      <c r="AE13" s="6" t="str" cm="1">
        <f t="array" aca="1" ref="AE13" ca="1">IF($B13="","",_xlfn.LET(_xlpm.bp,LabData2016[最近一次BP檢查日期],_xlpm.ym,IF(ISNUMBER(_xlpm.bp),TEXT(_xlpm.bp,"yyyy-mm"),LEFT(_xlpm.bp,7)),_xlpm.matched,_xlfn._xlws.FILTER(_xlpm.ym,(LabData2016[比對身分證前六碼]=$AX13)*(LabData2016[比對生日西元]=$AY13)*(_xlpm.ym&lt;&gt;"")*(LEFT(_xlpm.ym,4)=TEXT(YEAR(TODAY()),"0")),""),IF(INDEX(_xlpm.matched,1)="",0,ROWS(_xlfn.UNIQUE(_xlpm.matched)))))</f>
        <v/>
      </c>
      <c r="AF13" s="6" t="str">
        <f ca="1">IF($B13="","",SUMIFS(LabData2016[HbA1c唯一],LabData2016[比對身分證前六碼],$AX13,LabData2016[最近一次HbA1c檢查日期],"&gt;="&amp;DATE(YEAR(TODAY()),1,1),LabData2016[最近一次HbA1c檢查日期],"&lt;"&amp;DATE(YEAR(TODAY()),7,1)))</f>
        <v/>
      </c>
      <c r="AG13" s="6" t="str">
        <f ca="1">IF($B13="","",SUMIFS(LabData2016[HbA1c唯一],LabData2016[比對身分證前六碼],$AX13,LabData2016[最近一次HbA1c檢查日期],"&gt;="&amp;DATE(YEAR(TODAY()),7,1),LabData2016[最近一次HbA1c檢查日期],"&lt;"&amp;DATE(YEAR(TODAY())+1,1,1)))</f>
        <v/>
      </c>
      <c r="AH13" s="6" t="str">
        <f ca="1">IF($B13="","",SUMIFS(LabData2016[LDL唯一],LabData2016[比對身分證前六碼],$AX13,LabData2016[最近一次LDL檢查日期],"&gt;="&amp;DATE(YEAR(TODAY()),1,1),LabData2016[最近一次LDL檢查日期],"&lt;"&amp;DATE(YEAR(TODAY()),7,1)))</f>
        <v/>
      </c>
      <c r="AI13" s="6" t="str">
        <f ca="1">IF($B13="","",SUMIFS(LabData2016[LDL唯一],LabData2016[比對身分證前六碼],$AX13,LabData2016[最近一次LDL檢查日期],"&gt;="&amp;DATE(YEAR(TODAY()),7,1),LabData2016[最近一次LDL檢查日期],"&lt;"&amp;DATE(YEAR(TODAY())+1,1,1)))</f>
        <v/>
      </c>
      <c r="AJ13" s="6" t="str">
        <f ca="1">IF($B13="","",SUMIFS(LabData2016[UACR唯一],LabData2016[比對身分證前六碼],$AX13,LabData2016[最近一次UACR檢查日期],"&gt;="&amp;DATE(YEAR(TODAY()),1,1),LabData2016[最近一次UACR檢查日期],"&lt;"&amp;DATE(YEAR(TODAY()),7,1)))</f>
        <v/>
      </c>
      <c r="AK13" s="6" t="str">
        <f ca="1">IF($B13="","",SUMIFS(LabData2016[UACR唯一],LabData2016[比對身分證前六碼],$AX13,LabData2016[最近一次UACR檢查日期],"&gt;="&amp;DATE(YEAR(TODAY()),7,1),LabData2016[最近一次UACR檢查日期],"&lt;"&amp;DATE(YEAR(TODAY())+1,1,1)))</f>
        <v/>
      </c>
      <c r="AL13" s="6" t="str">
        <f t="shared" si="3"/>
        <v/>
      </c>
      <c r="AM13" s="6" t="str">
        <f t="shared" si="4"/>
        <v/>
      </c>
      <c r="AN13" s="6" t="str">
        <f t="shared" si="5"/>
        <v/>
      </c>
      <c r="AO13" s="6" t="str">
        <f t="shared" si="6"/>
        <v/>
      </c>
      <c r="AP13" s="6" t="str" cm="1">
        <f t="array" ref="AP13">IF($B13="","",IFERROR(INDEX(相容設定!$B$2:$E$9,MATCH($D13,相容設定!$A$2:$A$9,0),MIN(VALUE(LEFT($AQ13,FIND("/",$AQ13)-1)),3)+1),0))</f>
        <v/>
      </c>
      <c r="AQ13" s="6" t="str">
        <f t="shared" si="7"/>
        <v/>
      </c>
      <c r="AR13" s="30" t="str">
        <f t="shared" si="8"/>
        <v/>
      </c>
      <c r="AS13" s="30" t="str">
        <f>IF($B13="","",250+30+IF(OR(ISNUMBER(SEARCH("DM",$D13)),ISNUMBER(SEARCH("+",$D13))),100,0)+IFERROR(INDEX(相容設定!$F$2:$F$9,MATCH($D13,相容設定!$A$2:$A$9,0)),0))</f>
        <v/>
      </c>
      <c r="AT13" s="31" t="str">
        <f t="shared" si="9"/>
        <v/>
      </c>
      <c r="AU13" s="32" t="str">
        <f t="shared" si="10"/>
        <v/>
      </c>
      <c r="AV13" t="str">
        <f t="shared" si="11"/>
        <v/>
      </c>
      <c r="AW13" t="str">
        <f t="shared" si="13"/>
        <v/>
      </c>
      <c r="AX13" t="str">
        <f t="shared" si="12"/>
        <v/>
      </c>
      <c r="AY13" t="str">
        <f t="shared" si="14"/>
        <v/>
      </c>
    </row>
    <row r="14" spans="1:51" x14ac:dyDescent="0.35">
      <c r="A14" s="26" t="str" cm="1">
        <f t="array" ref="A14">IFERROR(IF(INDEX(PatientCriteria[身分證號],ROWS($A$4:A14))="","",ROWS($A$4:A14)),"")</f>
        <v/>
      </c>
      <c r="B14" s="26" t="str" cm="1">
        <f t="array" ref="B14">IFERROR(IF(INDEX(PatientCriteria[身分證號],ROWS($A$4:A14))="","",INDEX(PatientCriteria[身分證號],ROWS($A$4:A14))),"")</f>
        <v/>
      </c>
      <c r="C14" s="26" t="str" cm="1">
        <f t="array" ref="C14">IF($B14="","",IFERROR(INDEX(PatientCriteria[生日],ROWS($A$4:A14)),""))</f>
        <v/>
      </c>
      <c r="D14" s="26" t="str" cm="1">
        <f t="array" ref="D14">IF($B14="","",IFERROR(INDEX(PatientCriteria[疾病組合],ROWS($A$4:A14)),""))</f>
        <v/>
      </c>
      <c r="E14" s="6" t="str" cm="1">
        <f t="array" ref="E14">IF($B14="","",IFERROR(INDEX(PatientCriteria[HbA1c達標標準],ROWS($A$4:A14)),""))</f>
        <v/>
      </c>
      <c r="F14" s="6" t="str">
        <f>IF($B14="","",IF($G14="","",IFERROR(SUMIFS(LabData2016[最近一次HbA1c檢查結果(%)],LabData2016[比對身分證前六碼],$AX14,LabData2016[最近一次HbA1c檢查日期],$G14,LabData2016[HbA1c唯一],1),"")))</f>
        <v/>
      </c>
      <c r="G14" s="36" t="str" cm="1">
        <f t="array" ref="G14">IF($B14="","",IFERROR(_xlfn.AGGREGATE(14,6,LabData2016[最近一次HbA1c檢查日期]/((LabData2016[比對身分證前六碼]=$AX14)*(LabData2016[HbA1c唯一]=1)),1),""))</f>
        <v/>
      </c>
      <c r="H14" s="6" t="str">
        <f>IF($B14="","",IF($I14="","",IFERROR(SUMIFS(LabData2016[最近一次HbA1c檢查結果(%)],LabData2016[比對身分證前六碼],$AX14,LabData2016[最近一次HbA1c檢查日期],$I14,LabData2016[HbA1c唯一],1),"")))</f>
        <v/>
      </c>
      <c r="I14" s="36" t="str" cm="1">
        <f t="array" ref="I14">IF($B14="","",IFERROR(_xlfn.AGGREGATE(14,6,LabData2016[最近一次HbA1c檢查日期]/((LabData2016[比對身分證前六碼]=$AX14)*(LabData2016[HbA1c唯一]=1)),2),""))</f>
        <v/>
      </c>
      <c r="J14" s="6" t="str">
        <f t="shared" si="0"/>
        <v/>
      </c>
      <c r="K14" s="27" t="str">
        <f ca="1">IF($B14="","",IF($E14="不適用","不適用",IF($F14="","未檢驗",IF(AND($AF14+$AG14&gt;=2,$AG14&gt;=1),IF(OR($F14&lt;VALUE(SUBSTITUTE(SUBSTITUTE($E14,"&lt;",""),"%","")),SUMIFS(LabData2016[HbA1c唯一],LabData2016[比對身分證前六碼],$AX14,LabData2016[最近一次HbA1c檢查結果(%)],"&lt;"&amp;VALUE(SUBSTITUTE(SUBSTITUTE($E14,"&lt;",""),"%","")),LabData2016[最近一次HbA1c檢查日期],"&gt;="&amp;DATE(YEAR(TODAY()),1,1),LabData2016[最近一次HbA1c檢查日期],"&lt;"&amp;DATE(YEAR(TODAY())+1,1,1))/($AF14+$AG14)&gt;=0.5),"控制達標",IF(ISNUMBER($H14),IF(AND($J14&gt;=84,$F14-$H14&lt;0),"進步達標","未達標"),"未達標")),"未達標"))))</f>
        <v/>
      </c>
      <c r="L14" s="33" t="str">
        <f ca="1">IF($B14="","",IF($K14="不適用","不適用",IF($K14="未檢驗","無檢驗資料","全年"&amp;($AF14+$AG14)&amp;"次／下半年"&amp;$AG14&amp;"次／"&amp;SUMIFS(LabData2016[HbA1c唯一],LabData2016[比對身分證前六碼],$AX14,LabData2016[最近一次HbA1c檢查結果(%)],"&lt;"&amp;VALUE(SUBSTITUTE(SUBSTITUTE($E14,"&lt;",""),"%","")),LabData2016[最近一次HbA1c檢查日期],"&gt;="&amp;DATE(YEAR(TODAY()),1,1),LabData2016[最近一次HbA1c檢查日期],"&lt;"&amp;DATE(YEAR(TODAY())+1,1,1))&amp;"/"&amp;($AF14+$AG14)&amp;"達標")))</f>
        <v/>
      </c>
      <c r="M14" s="6" t="str" cm="1">
        <f t="array" ref="M14">IF($B14="","",IFERROR(INDEX(PatientCriteria[LDL達標標準],ROWS($A$4:A14)),""))</f>
        <v/>
      </c>
      <c r="N14" s="6" t="str">
        <f>IF($B14="","",IF($O14="","",IFERROR(SUMIFS(LabData2016[最近一次LDL檢查結果(mg/dL)],LabData2016[比對身分證前六碼],$AX14,LabData2016[最近一次LDL檢查日期],$O14,LabData2016[LDL唯一],1),"")))</f>
        <v/>
      </c>
      <c r="O14" s="36" t="str" cm="1">
        <f t="array" ref="O14">IF($B14="","",IFERROR(_xlfn.AGGREGATE(14,6,LabData2016[最近一次LDL檢查日期]/((LabData2016[比對身分證前六碼]=$AX14)*(LabData2016[LDL唯一]=1)),1),""))</f>
        <v/>
      </c>
      <c r="P14" s="6" t="str">
        <f>IF($B14="","",IF($Q14="","",IFERROR(SUMIFS(LabData2016[最近一次LDL檢查結果(mg/dL)],LabData2016[比對身分證前六碼],$AX14,LabData2016[最近一次LDL檢查日期],$Q14,LabData2016[LDL唯一],1),"")))</f>
        <v/>
      </c>
      <c r="Q14" s="36" t="str" cm="1">
        <f t="array" ref="Q14">IF($B14="","",IFERROR(_xlfn.AGGREGATE(14,6,LabData2016[最近一次LDL檢查日期]/((LabData2016[比對身分證前六碼]=$AX14)*(LabData2016[LDL唯一]=1)),2),""))</f>
        <v/>
      </c>
      <c r="R14" s="6" t="str">
        <f t="shared" si="1"/>
        <v/>
      </c>
      <c r="S14" s="6" t="str" cm="1">
        <f t="array" ref="S14">IF($B14="","",IFERROR(_xlfn.AGGREGATE(15,6,LabData2016[最近一次LDL檢查結果(mg/dL)]/((LabData2016[比對身分證前六碼]=$AX14)*(LabData2016[LDL唯一]=1)),1),""))</f>
        <v/>
      </c>
      <c r="T14" s="28" t="str">
        <f ca="1">IF($B14="","",IF($M14="不適用","不適用",IF($N14="","未檢驗",IF(OR(AND($D14="DM only",$O14&gt;=DATE(YEAR(TODAY()),1,1),$O14&lt;DATE(YEAR(TODAY())+1,1,1),$N14&lt;VALUE(SUBSTITUTE($M14,"&lt;",""))),AND($AH14&gt;=1,$AI14&gt;=1,OR($N14&lt;VALUE(SUBSTITUTE($M14,"&lt;","")),SUMIFS(LabData2016[LDL唯一],LabData2016[比對身分證前六碼],$AX14,LabData2016[最近一次LDL檢查結果(mg/dL)],"&lt;"&amp;VALUE(SUBSTITUTE($M14,"&lt;","")),LabData2016[最近一次LDL檢查日期],"&gt;="&amp;DATE(YEAR(TODAY()),1,1),LabData2016[最近一次LDL檢查日期],"&lt;"&amp;DATE(YEAR(TODAY())+1,1,1))/($AH14+$AI14)&gt;=0.5))),"控制達標",IF(AND($AH14&gt;=1,$AI14&gt;=1,ISNUMBER($P14),$R14&gt;84,$N14-$P14&lt;0),"進步達標","未達標")))))</f>
        <v/>
      </c>
      <c r="U14" s="39" t="str">
        <f ca="1">IF($B14="","",IF($T14="不適用","不適用",IF($T14="未檢驗","無檢驗資料","全年"&amp;($AH14+$AI14)&amp;"次／下半年"&amp;$AI14&amp;"次／"&amp;SUMIFS(LabData2016[LDL唯一],LabData2016[比對身分證前六碼],$AX14,LabData2016[最近一次LDL檢查結果(mg/dL)],"&lt;"&amp;VALUE(SUBSTITUTE($M14,"&lt;","")),LabData2016[最近一次LDL檢查日期],"&gt;="&amp;DATE(YEAR(TODAY()),1,1),LabData2016[最近一次LDL檢查日期],"&lt;"&amp;DATE(YEAR(TODAY())+1,1,1))&amp;"/"&amp;($AH14+$AI14)&amp;"達標")))</f>
        <v/>
      </c>
      <c r="V14" s="6" t="str" cm="1">
        <f t="array" ref="V14">IF($B14="","",IFERROR(INDEX(PatientCriteria[UACR達標標準],ROWS($A$4:A14)),""))</f>
        <v/>
      </c>
      <c r="W14" s="6" t="str">
        <f>IF($B14="","",IF($X14="","",IFERROR(SUMIFS(LabData2016[最近一次UACR檢查結果(mg/gm)],LabData2016[比對身分證前六碼],$AX14,LabData2016[最近一次UACR檢查日期],$X14,LabData2016[UACR唯一],1),"")))</f>
        <v/>
      </c>
      <c r="X14" s="36" t="str" cm="1">
        <f t="array" ref="X14">IF($B14="","",IFERROR(_xlfn.AGGREGATE(14,6,LabData2016[最近一次UACR檢查日期]/((LabData2016[比對身分證前六碼]=$AX14)*(LabData2016[UACR唯一]=1)),1),""))</f>
        <v/>
      </c>
      <c r="Y14" s="6" t="str">
        <f>IF($B14="","",IF($Z14="","",IFERROR(SUMIFS(LabData2016[最近一次UACR檢查結果(mg/gm)],LabData2016[比對身分證前六碼],$AX14,LabData2016[最近一次UACR檢查日期],$Z14,LabData2016[UACR唯一],1),"")))</f>
        <v/>
      </c>
      <c r="Z14" s="36" t="str" cm="1">
        <f t="array" ref="Z14">IF($B14="","",IFERROR(_xlfn.AGGREGATE(14,6,LabData2016[最近一次UACR檢查日期]/((LabData2016[比對身分證前六碼]=$AX14)*(LabData2016[UACR唯一]=1)),2),""))</f>
        <v/>
      </c>
      <c r="AA14" s="6" t="str">
        <f t="shared" si="2"/>
        <v/>
      </c>
      <c r="AB14" s="29" t="str">
        <f ca="1">IF($B14="","",IF($V14="不適用","不適用",IF($W14="","未檢驗",IF(AND($AJ14+$AK14&gt;=2,$AK14&gt;=1),IF(OR($W14&lt;30,SUMIFS(LabData2016[UACR唯一],LabData2016[比對身分證前六碼],$AX14,LabData2016[最近一次UACR檢查結果(mg/gm)],"&lt;30",LabData2016[最近一次UACR檢查日期],"&gt;="&amp;DATE(YEAR(TODAY()),1,1),LabData2016[最近一次UACR檢查日期],"&lt;"&amp;DATE(YEAR(TODAY())+1,1,1))/($AJ14+$AK14)&gt;=0.5),"控制達標",IF(ISNUMBER($Y14),IF(AND($AA14&gt;=84,$W14-$Y14&lt;0),"進步達標","未達標"),"未達標")),"未達標"))))</f>
        <v/>
      </c>
      <c r="AC14" s="38" t="str">
        <f ca="1">IF($B14="","",IF($AB14="不適用","不適用",IF($AB14="未檢驗","無檢驗資料","全年"&amp;($AJ14+$AK14)&amp;"次／下半年"&amp;$AK14&amp;"次／"&amp;SUMIFS(LabData2016[UACR唯一],LabData2016[比對身分證前六碼],$AX14,LabData2016[最近一次UACR檢查結果(mg/gm)],"&lt;30",LabData2016[最近一次UACR檢查日期],"&gt;="&amp;DATE(YEAR(TODAY()),1,1),LabData2016[最近一次UACR檢查日期],"&lt;"&amp;DATE(YEAR(TODAY())+1,1,1))&amp;"/"&amp;($AJ14+$AK14)&amp;"達標")))</f>
        <v/>
      </c>
      <c r="AD14" s="6" t="str" cm="1">
        <f t="array" ref="AD14">IF($B14="","",IFERROR(INDEX(PatientCriteria[BP檢驗次數達標標準],ROWS($A$4:A14)),""))</f>
        <v/>
      </c>
      <c r="AE14" s="6" t="str" cm="1">
        <f t="array" aca="1" ref="AE14" ca="1">IF($B14="","",_xlfn.LET(_xlpm.bp,LabData2016[最近一次BP檢查日期],_xlpm.ym,IF(ISNUMBER(_xlpm.bp),TEXT(_xlpm.bp,"yyyy-mm"),LEFT(_xlpm.bp,7)),_xlpm.matched,_xlfn._xlws.FILTER(_xlpm.ym,(LabData2016[比對身分證前六碼]=$AX14)*(LabData2016[比對生日西元]=$AY14)*(_xlpm.ym&lt;&gt;"")*(LEFT(_xlpm.ym,4)=TEXT(YEAR(TODAY()),"0")),""),IF(INDEX(_xlpm.matched,1)="",0,ROWS(_xlfn.UNIQUE(_xlpm.matched)))))</f>
        <v/>
      </c>
      <c r="AF14" s="6" t="str">
        <f ca="1">IF($B14="","",SUMIFS(LabData2016[HbA1c唯一],LabData2016[比對身分證前六碼],$AX14,LabData2016[最近一次HbA1c檢查日期],"&gt;="&amp;DATE(YEAR(TODAY()),1,1),LabData2016[最近一次HbA1c檢查日期],"&lt;"&amp;DATE(YEAR(TODAY()),7,1)))</f>
        <v/>
      </c>
      <c r="AG14" s="6" t="str">
        <f ca="1">IF($B14="","",SUMIFS(LabData2016[HbA1c唯一],LabData2016[比對身分證前六碼],$AX14,LabData2016[最近一次HbA1c檢查日期],"&gt;="&amp;DATE(YEAR(TODAY()),7,1),LabData2016[最近一次HbA1c檢查日期],"&lt;"&amp;DATE(YEAR(TODAY())+1,1,1)))</f>
        <v/>
      </c>
      <c r="AH14" s="6" t="str">
        <f ca="1">IF($B14="","",SUMIFS(LabData2016[LDL唯一],LabData2016[比對身分證前六碼],$AX14,LabData2016[最近一次LDL檢查日期],"&gt;="&amp;DATE(YEAR(TODAY()),1,1),LabData2016[最近一次LDL檢查日期],"&lt;"&amp;DATE(YEAR(TODAY()),7,1)))</f>
        <v/>
      </c>
      <c r="AI14" s="6" t="str">
        <f ca="1">IF($B14="","",SUMIFS(LabData2016[LDL唯一],LabData2016[比對身分證前六碼],$AX14,LabData2016[最近一次LDL檢查日期],"&gt;="&amp;DATE(YEAR(TODAY()),7,1),LabData2016[最近一次LDL檢查日期],"&lt;"&amp;DATE(YEAR(TODAY())+1,1,1)))</f>
        <v/>
      </c>
      <c r="AJ14" s="6" t="str">
        <f ca="1">IF($B14="","",SUMIFS(LabData2016[UACR唯一],LabData2016[比對身分證前六碼],$AX14,LabData2016[最近一次UACR檢查日期],"&gt;="&amp;DATE(YEAR(TODAY()),1,1),LabData2016[最近一次UACR檢查日期],"&lt;"&amp;DATE(YEAR(TODAY()),7,1)))</f>
        <v/>
      </c>
      <c r="AK14" s="6" t="str">
        <f ca="1">IF($B14="","",SUMIFS(LabData2016[UACR唯一],LabData2016[比對身分證前六碼],$AX14,LabData2016[最近一次UACR檢查日期],"&gt;="&amp;DATE(YEAR(TODAY()),7,1),LabData2016[最近一次UACR檢查日期],"&lt;"&amp;DATE(YEAR(TODAY())+1,1,1)))</f>
        <v/>
      </c>
      <c r="AL14" s="6" t="str">
        <f t="shared" si="3"/>
        <v/>
      </c>
      <c r="AM14" s="6" t="str">
        <f t="shared" si="4"/>
        <v/>
      </c>
      <c r="AN14" s="6" t="str">
        <f t="shared" si="5"/>
        <v/>
      </c>
      <c r="AO14" s="6" t="str">
        <f t="shared" si="6"/>
        <v/>
      </c>
      <c r="AP14" s="6" t="str" cm="1">
        <f t="array" ref="AP14">IF($B14="","",IFERROR(INDEX(相容設定!$B$2:$E$9,MATCH($D14,相容設定!$A$2:$A$9,0),MIN(VALUE(LEFT($AQ14,FIND("/",$AQ14)-1)),3)+1),0))</f>
        <v/>
      </c>
      <c r="AQ14" s="6" t="str">
        <f t="shared" si="7"/>
        <v/>
      </c>
      <c r="AR14" s="30" t="str">
        <f t="shared" si="8"/>
        <v/>
      </c>
      <c r="AS14" s="30" t="str">
        <f>IF($B14="","",250+30+IF(OR(ISNUMBER(SEARCH("DM",$D14)),ISNUMBER(SEARCH("+",$D14))),100,0)+IFERROR(INDEX(相容設定!$F$2:$F$9,MATCH($D14,相容設定!$A$2:$A$9,0)),0))</f>
        <v/>
      </c>
      <c r="AT14" s="31" t="str">
        <f t="shared" si="9"/>
        <v/>
      </c>
      <c r="AU14" s="32" t="str">
        <f t="shared" si="10"/>
        <v/>
      </c>
      <c r="AV14" t="str">
        <f t="shared" si="11"/>
        <v/>
      </c>
      <c r="AW14" t="str">
        <f t="shared" si="13"/>
        <v/>
      </c>
      <c r="AX14" t="str">
        <f t="shared" si="12"/>
        <v/>
      </c>
      <c r="AY14" t="str">
        <f t="shared" si="14"/>
        <v/>
      </c>
    </row>
    <row r="15" spans="1:51" x14ac:dyDescent="0.35">
      <c r="A15" s="26" t="str" cm="1">
        <f t="array" ref="A15">IFERROR(IF(INDEX(PatientCriteria[身分證號],ROWS($A$4:A15))="","",ROWS($A$4:A15)),"")</f>
        <v/>
      </c>
      <c r="B15" s="26" t="str" cm="1">
        <f t="array" ref="B15">IFERROR(IF(INDEX(PatientCriteria[身分證號],ROWS($A$4:A15))="","",INDEX(PatientCriteria[身分證號],ROWS($A$4:A15))),"")</f>
        <v/>
      </c>
      <c r="C15" s="26" t="str" cm="1">
        <f t="array" ref="C15">IF($B15="","",IFERROR(INDEX(PatientCriteria[生日],ROWS($A$4:A15)),""))</f>
        <v/>
      </c>
      <c r="D15" s="26" t="str" cm="1">
        <f t="array" ref="D15">IF($B15="","",IFERROR(INDEX(PatientCriteria[疾病組合],ROWS($A$4:A15)),""))</f>
        <v/>
      </c>
      <c r="E15" s="6" t="str" cm="1">
        <f t="array" ref="E15">IF($B15="","",IFERROR(INDEX(PatientCriteria[HbA1c達標標準],ROWS($A$4:A15)),""))</f>
        <v/>
      </c>
      <c r="F15" s="6" t="str">
        <f>IF($B15="","",IF($G15="","",IFERROR(SUMIFS(LabData2016[最近一次HbA1c檢查結果(%)],LabData2016[比對身分證前六碼],$AX15,LabData2016[最近一次HbA1c檢查日期],$G15,LabData2016[HbA1c唯一],1),"")))</f>
        <v/>
      </c>
      <c r="G15" s="36" t="str" cm="1">
        <f t="array" ref="G15">IF($B15="","",IFERROR(_xlfn.AGGREGATE(14,6,LabData2016[最近一次HbA1c檢查日期]/((LabData2016[比對身分證前六碼]=$AX15)*(LabData2016[HbA1c唯一]=1)),1),""))</f>
        <v/>
      </c>
      <c r="H15" s="6" t="str">
        <f>IF($B15="","",IF($I15="","",IFERROR(SUMIFS(LabData2016[最近一次HbA1c檢查結果(%)],LabData2016[比對身分證前六碼],$AX15,LabData2016[最近一次HbA1c檢查日期],$I15,LabData2016[HbA1c唯一],1),"")))</f>
        <v/>
      </c>
      <c r="I15" s="36" t="str" cm="1">
        <f t="array" ref="I15">IF($B15="","",IFERROR(_xlfn.AGGREGATE(14,6,LabData2016[最近一次HbA1c檢查日期]/((LabData2016[比對身分證前六碼]=$AX15)*(LabData2016[HbA1c唯一]=1)),2),""))</f>
        <v/>
      </c>
      <c r="J15" s="6" t="str">
        <f t="shared" si="0"/>
        <v/>
      </c>
      <c r="K15" s="27" t="str">
        <f ca="1">IF($B15="","",IF($E15="不適用","不適用",IF($F15="","未檢驗",IF(AND($AF15+$AG15&gt;=2,$AG15&gt;=1),IF(OR($F15&lt;VALUE(SUBSTITUTE(SUBSTITUTE($E15,"&lt;",""),"%","")),SUMIFS(LabData2016[HbA1c唯一],LabData2016[比對身分證前六碼],$AX15,LabData2016[最近一次HbA1c檢查結果(%)],"&lt;"&amp;VALUE(SUBSTITUTE(SUBSTITUTE($E15,"&lt;",""),"%","")),LabData2016[最近一次HbA1c檢查日期],"&gt;="&amp;DATE(YEAR(TODAY()),1,1),LabData2016[最近一次HbA1c檢查日期],"&lt;"&amp;DATE(YEAR(TODAY())+1,1,1))/($AF15+$AG15)&gt;=0.5),"控制達標",IF(ISNUMBER($H15),IF(AND($J15&gt;=84,$F15-$H15&lt;0),"進步達標","未達標"),"未達標")),"未達標"))))</f>
        <v/>
      </c>
      <c r="L15" s="33" t="str">
        <f ca="1">IF($B15="","",IF($K15="不適用","不適用",IF($K15="未檢驗","無檢驗資料","全年"&amp;($AF15+$AG15)&amp;"次／下半年"&amp;$AG15&amp;"次／"&amp;SUMIFS(LabData2016[HbA1c唯一],LabData2016[比對身分證前六碼],$AX15,LabData2016[最近一次HbA1c檢查結果(%)],"&lt;"&amp;VALUE(SUBSTITUTE(SUBSTITUTE($E15,"&lt;",""),"%","")),LabData2016[最近一次HbA1c檢查日期],"&gt;="&amp;DATE(YEAR(TODAY()),1,1),LabData2016[最近一次HbA1c檢查日期],"&lt;"&amp;DATE(YEAR(TODAY())+1,1,1))&amp;"/"&amp;($AF15+$AG15)&amp;"達標")))</f>
        <v/>
      </c>
      <c r="M15" s="6" t="str" cm="1">
        <f t="array" ref="M15">IF($B15="","",IFERROR(INDEX(PatientCriteria[LDL達標標準],ROWS($A$4:A15)),""))</f>
        <v/>
      </c>
      <c r="N15" s="6" t="str">
        <f>IF($B15="","",IF($O15="","",IFERROR(SUMIFS(LabData2016[最近一次LDL檢查結果(mg/dL)],LabData2016[比對身分證前六碼],$AX15,LabData2016[最近一次LDL檢查日期],$O15,LabData2016[LDL唯一],1),"")))</f>
        <v/>
      </c>
      <c r="O15" s="36" t="str" cm="1">
        <f t="array" ref="O15">IF($B15="","",IFERROR(_xlfn.AGGREGATE(14,6,LabData2016[最近一次LDL檢查日期]/((LabData2016[比對身分證前六碼]=$AX15)*(LabData2016[LDL唯一]=1)),1),""))</f>
        <v/>
      </c>
      <c r="P15" s="6" t="str">
        <f>IF($B15="","",IF($Q15="","",IFERROR(SUMIFS(LabData2016[最近一次LDL檢查結果(mg/dL)],LabData2016[比對身分證前六碼],$AX15,LabData2016[最近一次LDL檢查日期],$Q15,LabData2016[LDL唯一],1),"")))</f>
        <v/>
      </c>
      <c r="Q15" s="36" t="str" cm="1">
        <f t="array" ref="Q15">IF($B15="","",IFERROR(_xlfn.AGGREGATE(14,6,LabData2016[最近一次LDL檢查日期]/((LabData2016[比對身分證前六碼]=$AX15)*(LabData2016[LDL唯一]=1)),2),""))</f>
        <v/>
      </c>
      <c r="R15" s="6" t="str">
        <f t="shared" si="1"/>
        <v/>
      </c>
      <c r="S15" s="6" t="str" cm="1">
        <f t="array" ref="S15">IF($B15="","",IFERROR(_xlfn.AGGREGATE(15,6,LabData2016[最近一次LDL檢查結果(mg/dL)]/((LabData2016[比對身分證前六碼]=$AX15)*(LabData2016[LDL唯一]=1)),1),""))</f>
        <v/>
      </c>
      <c r="T15" s="28" t="str">
        <f ca="1">IF($B15="","",IF($M15="不適用","不適用",IF($N15="","未檢驗",IF(OR(AND($D15="DM only",$O15&gt;=DATE(YEAR(TODAY()),1,1),$O15&lt;DATE(YEAR(TODAY())+1,1,1),$N15&lt;VALUE(SUBSTITUTE($M15,"&lt;",""))),AND($AH15&gt;=1,$AI15&gt;=1,OR($N15&lt;VALUE(SUBSTITUTE($M15,"&lt;","")),SUMIFS(LabData2016[LDL唯一],LabData2016[比對身分證前六碼],$AX15,LabData2016[最近一次LDL檢查結果(mg/dL)],"&lt;"&amp;VALUE(SUBSTITUTE($M15,"&lt;","")),LabData2016[最近一次LDL檢查日期],"&gt;="&amp;DATE(YEAR(TODAY()),1,1),LabData2016[最近一次LDL檢查日期],"&lt;"&amp;DATE(YEAR(TODAY())+1,1,1))/($AH15+$AI15)&gt;=0.5))),"控制達標",IF(AND($AH15&gt;=1,$AI15&gt;=1,ISNUMBER($P15),$R15&gt;84,$N15-$P15&lt;0),"進步達標","未達標")))))</f>
        <v/>
      </c>
      <c r="U15" s="39" t="str">
        <f ca="1">IF($B15="","",IF($T15="不適用","不適用",IF($T15="未檢驗","無檢驗資料","全年"&amp;($AH15+$AI15)&amp;"次／下半年"&amp;$AI15&amp;"次／"&amp;SUMIFS(LabData2016[LDL唯一],LabData2016[比對身分證前六碼],$AX15,LabData2016[最近一次LDL檢查結果(mg/dL)],"&lt;"&amp;VALUE(SUBSTITUTE($M15,"&lt;","")),LabData2016[最近一次LDL檢查日期],"&gt;="&amp;DATE(YEAR(TODAY()),1,1),LabData2016[最近一次LDL檢查日期],"&lt;"&amp;DATE(YEAR(TODAY())+1,1,1))&amp;"/"&amp;($AH15+$AI15)&amp;"達標")))</f>
        <v/>
      </c>
      <c r="V15" s="6" t="str" cm="1">
        <f t="array" ref="V15">IF($B15="","",IFERROR(INDEX(PatientCriteria[UACR達標標準],ROWS($A$4:A15)),""))</f>
        <v/>
      </c>
      <c r="W15" s="6" t="str">
        <f>IF($B15="","",IF($X15="","",IFERROR(SUMIFS(LabData2016[最近一次UACR檢查結果(mg/gm)],LabData2016[比對身分證前六碼],$AX15,LabData2016[最近一次UACR檢查日期],$X15,LabData2016[UACR唯一],1),"")))</f>
        <v/>
      </c>
      <c r="X15" s="36" t="str" cm="1">
        <f t="array" ref="X15">IF($B15="","",IFERROR(_xlfn.AGGREGATE(14,6,LabData2016[最近一次UACR檢查日期]/((LabData2016[比對身分證前六碼]=$AX15)*(LabData2016[UACR唯一]=1)),1),""))</f>
        <v/>
      </c>
      <c r="Y15" s="6" t="str">
        <f>IF($B15="","",IF($Z15="","",IFERROR(SUMIFS(LabData2016[最近一次UACR檢查結果(mg/gm)],LabData2016[比對身分證前六碼],$AX15,LabData2016[最近一次UACR檢查日期],$Z15,LabData2016[UACR唯一],1),"")))</f>
        <v/>
      </c>
      <c r="Z15" s="36" t="str" cm="1">
        <f t="array" ref="Z15">IF($B15="","",IFERROR(_xlfn.AGGREGATE(14,6,LabData2016[最近一次UACR檢查日期]/((LabData2016[比對身分證前六碼]=$AX15)*(LabData2016[UACR唯一]=1)),2),""))</f>
        <v/>
      </c>
      <c r="AA15" s="6" t="str">
        <f t="shared" si="2"/>
        <v/>
      </c>
      <c r="AB15" s="29" t="str">
        <f ca="1">IF($B15="","",IF($V15="不適用","不適用",IF($W15="","未檢驗",IF(AND($AJ15+$AK15&gt;=2,$AK15&gt;=1),IF(OR($W15&lt;30,SUMIFS(LabData2016[UACR唯一],LabData2016[比對身分證前六碼],$AX15,LabData2016[最近一次UACR檢查結果(mg/gm)],"&lt;30",LabData2016[最近一次UACR檢查日期],"&gt;="&amp;DATE(YEAR(TODAY()),1,1),LabData2016[最近一次UACR檢查日期],"&lt;"&amp;DATE(YEAR(TODAY())+1,1,1))/($AJ15+$AK15)&gt;=0.5),"控制達標",IF(ISNUMBER($Y15),IF(AND($AA15&gt;=84,$W15-$Y15&lt;0),"進步達標","未達標"),"未達標")),"未達標"))))</f>
        <v/>
      </c>
      <c r="AC15" s="38" t="str">
        <f ca="1">IF($B15="","",IF($AB15="不適用","不適用",IF($AB15="未檢驗","無檢驗資料","全年"&amp;($AJ15+$AK15)&amp;"次／下半年"&amp;$AK15&amp;"次／"&amp;SUMIFS(LabData2016[UACR唯一],LabData2016[比對身分證前六碼],$AX15,LabData2016[最近一次UACR檢查結果(mg/gm)],"&lt;30",LabData2016[最近一次UACR檢查日期],"&gt;="&amp;DATE(YEAR(TODAY()),1,1),LabData2016[最近一次UACR檢查日期],"&lt;"&amp;DATE(YEAR(TODAY())+1,1,1))&amp;"/"&amp;($AJ15+$AK15)&amp;"達標")))</f>
        <v/>
      </c>
      <c r="AD15" s="6" t="str" cm="1">
        <f t="array" ref="AD15">IF($B15="","",IFERROR(INDEX(PatientCriteria[BP檢驗次數達標標準],ROWS($A$4:A15)),""))</f>
        <v/>
      </c>
      <c r="AE15" s="6" t="str" cm="1">
        <f t="array" aca="1" ref="AE15" ca="1">IF($B15="","",_xlfn.LET(_xlpm.bp,LabData2016[最近一次BP檢查日期],_xlpm.ym,IF(ISNUMBER(_xlpm.bp),TEXT(_xlpm.bp,"yyyy-mm"),LEFT(_xlpm.bp,7)),_xlpm.matched,_xlfn._xlws.FILTER(_xlpm.ym,(LabData2016[比對身分證前六碼]=$AX15)*(LabData2016[比對生日西元]=$AY15)*(_xlpm.ym&lt;&gt;"")*(LEFT(_xlpm.ym,4)=TEXT(YEAR(TODAY()),"0")),""),IF(INDEX(_xlpm.matched,1)="",0,ROWS(_xlfn.UNIQUE(_xlpm.matched)))))</f>
        <v/>
      </c>
      <c r="AF15" s="6" t="str">
        <f ca="1">IF($B15="","",SUMIFS(LabData2016[HbA1c唯一],LabData2016[比對身分證前六碼],$AX15,LabData2016[最近一次HbA1c檢查日期],"&gt;="&amp;DATE(YEAR(TODAY()),1,1),LabData2016[最近一次HbA1c檢查日期],"&lt;"&amp;DATE(YEAR(TODAY()),7,1)))</f>
        <v/>
      </c>
      <c r="AG15" s="6" t="str">
        <f ca="1">IF($B15="","",SUMIFS(LabData2016[HbA1c唯一],LabData2016[比對身分證前六碼],$AX15,LabData2016[最近一次HbA1c檢查日期],"&gt;="&amp;DATE(YEAR(TODAY()),7,1),LabData2016[最近一次HbA1c檢查日期],"&lt;"&amp;DATE(YEAR(TODAY())+1,1,1)))</f>
        <v/>
      </c>
      <c r="AH15" s="6" t="str">
        <f ca="1">IF($B15="","",SUMIFS(LabData2016[LDL唯一],LabData2016[比對身分證前六碼],$AX15,LabData2016[最近一次LDL檢查日期],"&gt;="&amp;DATE(YEAR(TODAY()),1,1),LabData2016[最近一次LDL檢查日期],"&lt;"&amp;DATE(YEAR(TODAY()),7,1)))</f>
        <v/>
      </c>
      <c r="AI15" s="6" t="str">
        <f ca="1">IF($B15="","",SUMIFS(LabData2016[LDL唯一],LabData2016[比對身分證前六碼],$AX15,LabData2016[最近一次LDL檢查日期],"&gt;="&amp;DATE(YEAR(TODAY()),7,1),LabData2016[最近一次LDL檢查日期],"&lt;"&amp;DATE(YEAR(TODAY())+1,1,1)))</f>
        <v/>
      </c>
      <c r="AJ15" s="6" t="str">
        <f ca="1">IF($B15="","",SUMIFS(LabData2016[UACR唯一],LabData2016[比對身分證前六碼],$AX15,LabData2016[最近一次UACR檢查日期],"&gt;="&amp;DATE(YEAR(TODAY()),1,1),LabData2016[最近一次UACR檢查日期],"&lt;"&amp;DATE(YEAR(TODAY()),7,1)))</f>
        <v/>
      </c>
      <c r="AK15" s="6" t="str">
        <f ca="1">IF($B15="","",SUMIFS(LabData2016[UACR唯一],LabData2016[比對身分證前六碼],$AX15,LabData2016[最近一次UACR檢查日期],"&gt;="&amp;DATE(YEAR(TODAY()),7,1),LabData2016[最近一次UACR檢查日期],"&lt;"&amp;DATE(YEAR(TODAY())+1,1,1)))</f>
        <v/>
      </c>
      <c r="AL15" s="6" t="str">
        <f t="shared" si="3"/>
        <v/>
      </c>
      <c r="AM15" s="6" t="str">
        <f t="shared" si="4"/>
        <v/>
      </c>
      <c r="AN15" s="6" t="str">
        <f t="shared" si="5"/>
        <v/>
      </c>
      <c r="AO15" s="6" t="str">
        <f t="shared" si="6"/>
        <v/>
      </c>
      <c r="AP15" s="6" t="str" cm="1">
        <f t="array" ref="AP15">IF($B15="","",IFERROR(INDEX(相容設定!$B$2:$E$9,MATCH($D15,相容設定!$A$2:$A$9,0),MIN(VALUE(LEFT($AQ15,FIND("/",$AQ15)-1)),3)+1),0))</f>
        <v/>
      </c>
      <c r="AQ15" s="6" t="str">
        <f t="shared" si="7"/>
        <v/>
      </c>
      <c r="AR15" s="30" t="str">
        <f t="shared" si="8"/>
        <v/>
      </c>
      <c r="AS15" s="30" t="str">
        <f>IF($B15="","",250+30+IF(OR(ISNUMBER(SEARCH("DM",$D15)),ISNUMBER(SEARCH("+",$D15))),100,0)+IFERROR(INDEX(相容設定!$F$2:$F$9,MATCH($D15,相容設定!$A$2:$A$9,0)),0))</f>
        <v/>
      </c>
      <c r="AT15" s="31" t="str">
        <f t="shared" si="9"/>
        <v/>
      </c>
      <c r="AU15" s="32" t="str">
        <f t="shared" si="10"/>
        <v/>
      </c>
      <c r="AV15" t="str">
        <f t="shared" si="11"/>
        <v/>
      </c>
      <c r="AW15" t="str">
        <f t="shared" si="13"/>
        <v/>
      </c>
      <c r="AX15" t="str">
        <f t="shared" si="12"/>
        <v/>
      </c>
      <c r="AY15" t="str">
        <f t="shared" si="14"/>
        <v/>
      </c>
    </row>
    <row r="16" spans="1:51" ht="29" x14ac:dyDescent="0.35">
      <c r="A16" s="26" t="str" cm="1">
        <f t="array" ref="A16">IFERROR(IF(INDEX(PatientCriteria[身分證號],ROWS($A$4:A16))="","",ROWS($A$4:A16)),"")</f>
        <v/>
      </c>
      <c r="B16" s="26" t="str" cm="1">
        <f t="array" ref="B16">IFERROR(IF(INDEX(PatientCriteria[身分證號],ROWS($A$4:A16))="","",INDEX(PatientCriteria[身分證號],ROWS($A$4:A16))),"")</f>
        <v/>
      </c>
      <c r="C16" s="26" t="str" cm="1">
        <f t="array" ref="C16">IF($B16="","",IFERROR(INDEX(PatientCriteria[生日],ROWS($A$4:A16)),""))</f>
        <v/>
      </c>
      <c r="D16" s="26" t="str" cm="1">
        <f t="array" ref="D16">IF($B16="","",IFERROR(INDEX(PatientCriteria[疾病組合],ROWS($A$4:A16)),""))</f>
        <v/>
      </c>
      <c r="E16" s="6" t="str" cm="1">
        <f t="array" ref="E16">IF($B16="","",IFERROR(INDEX(PatientCriteria[HbA1c達標標準],ROWS($A$4:A16)),""))</f>
        <v/>
      </c>
      <c r="F16" s="6" t="str">
        <f>IF($B16="","",IF($G16="","",IFERROR(SUMIFS(LabData2016[最近一次HbA1c檢查結果(%)],LabData2016[比對身分證前六碼],$AX16,LabData2016[最近一次HbA1c檢查日期],$G16,LabData2016[HbA1c唯一],1),"")))</f>
        <v/>
      </c>
      <c r="G16" s="36" t="str" cm="1">
        <f t="array" ref="G16">IF($B16="","",IFERROR(_xlfn.AGGREGATE(14,6,LabData2016[最近一次HbA1c檢查日期]/((LabData2016[比對身分證前六碼]=$AX16)*(LabData2016[HbA1c唯一]=1)),1),""))</f>
        <v/>
      </c>
      <c r="H16" s="6" t="str">
        <f>IF($B16="","",IF($I16="","",IFERROR(SUMIFS(LabData2016[最近一次HbA1c檢查結果(%)],LabData2016[比對身分證前六碼],$AX16,LabData2016[最近一次HbA1c檢查日期],$I16,LabData2016[HbA1c唯一],1),"")))</f>
        <v/>
      </c>
      <c r="I16" s="36" t="str" cm="1">
        <f t="array" ref="I16">IF($B16="","",IFERROR(_xlfn.AGGREGATE(14,6,LabData2016[最近一次HbA1c檢查日期]/((LabData2016[比對身分證前六碼]=$AX16)*(LabData2016[HbA1c唯一]=1)),2),""))</f>
        <v/>
      </c>
      <c r="J16" s="6" t="str">
        <f t="shared" si="0"/>
        <v/>
      </c>
      <c r="K16" s="27" t="str">
        <f ca="1">IF($B16="","",IF($E16="不適用","不適用",IF($F16="","未檢驗",IF(AND($AF16+$AG16&gt;=2,$AG16&gt;=1),IF(OR($F16&lt;VALUE(SUBSTITUTE(SUBSTITUTE($E16,"&lt;",""),"%","")),SUMIFS(LabData2016[HbA1c唯一],LabData2016[比對身分證前六碼],$AX16,LabData2016[最近一次HbA1c檢查結果(%)],"&lt;"&amp;VALUE(SUBSTITUTE(SUBSTITUTE($E16,"&lt;",""),"%","")),LabData2016[最近一次HbA1c檢查日期],"&gt;="&amp;DATE(YEAR(TODAY()),1,1),LabData2016[最近一次HbA1c檢查日期],"&lt;"&amp;DATE(YEAR(TODAY())+1,1,1))/($AF16+$AG16)&gt;=0.5),"控制達標",IF(ISNUMBER($H16),IF(AND($J16&gt;=84,$F16-$H16&lt;0),"進步達標","未達標"),"未達標")),"未達標"))))</f>
        <v/>
      </c>
      <c r="L16" s="33" t="str">
        <f ca="1">IF($B16="","",IF($K16="不適用","不適用",IF($K16="未檢驗","無檢驗資料","全年"&amp;($AF16+$AG16)&amp;"次／下半年"&amp;$AG16&amp;"次／"&amp;SUMIFS(LabData2016[HbA1c唯一],LabData2016[比對身分證前六碼],$AX16,LabData2016[最近一次HbA1c檢查結果(%)],"&lt;"&amp;VALUE(SUBSTITUTE(SUBSTITUTE($E16,"&lt;",""),"%","")),LabData2016[最近一次HbA1c檢查日期],"&gt;="&amp;DATE(YEAR(TODAY()),1,1),LabData2016[最近一次HbA1c檢查日期],"&lt;"&amp;DATE(YEAR(TODAY())+1,1,1))&amp;"/"&amp;($AF16+$AG16)&amp;"達標")))</f>
        <v/>
      </c>
      <c r="M16" s="6" t="str" cm="1">
        <f t="array" ref="M16">IF($B16="","",IFERROR(INDEX(PatientCriteria[LDL達標標準],ROWS($A$4:A16)),""))</f>
        <v/>
      </c>
      <c r="N16" s="6" t="str">
        <f>IF($B16="","",IF($O16="","",IFERROR(SUMIFS(LabData2016[最近一次LDL檢查結果(mg/dL)],LabData2016[比對身分證前六碼],$AX16,LabData2016[最近一次LDL檢查日期],$O16,LabData2016[LDL唯一],1),"")))</f>
        <v/>
      </c>
      <c r="O16" s="36" t="str" cm="1">
        <f t="array" ref="O16">IF($B16="","",IFERROR(_xlfn.AGGREGATE(14,6,LabData2016[最近一次LDL檢查日期]/((LabData2016[比對身分證前六碼]=$AX16)*(LabData2016[LDL唯一]=1)),1),""))</f>
        <v/>
      </c>
      <c r="P16" s="6" t="str">
        <f>IF($B16="","",IF($Q16="","",IFERROR(SUMIFS(LabData2016[最近一次LDL檢查結果(mg/dL)],LabData2016[比對身分證前六碼],$AX16,LabData2016[最近一次LDL檢查日期],$Q16,LabData2016[LDL唯一],1),"")))</f>
        <v/>
      </c>
      <c r="Q16" s="36" t="str" cm="1">
        <f t="array" ref="Q16">IF($B16="","",IFERROR(_xlfn.AGGREGATE(14,6,LabData2016[最近一次LDL檢查日期]/((LabData2016[比對身分證前六碼]=$AX16)*(LabData2016[LDL唯一]=1)),2),""))</f>
        <v/>
      </c>
      <c r="R16" s="6" t="str">
        <f t="shared" si="1"/>
        <v/>
      </c>
      <c r="S16" s="6" t="str" cm="1">
        <f t="array" ref="S16">IF($B16="","",IFERROR(_xlfn.AGGREGATE(15,6,LabData2016[最近一次LDL檢查結果(mg/dL)]/((LabData2016[比對身分證前六碼]=$AX16)*(LabData2016[LDL唯一]=1)),1),""))</f>
        <v/>
      </c>
      <c r="T16" s="28" t="str">
        <f ca="1">IF($B16="","",IF($M16="不適用","不適用",IF($N16="","未檢驗",IF(OR(AND($D16="DM only",$O16&gt;=DATE(YEAR(TODAY()),1,1),$O16&lt;DATE(YEAR(TODAY())+1,1,1),$N16&lt;VALUE(SUBSTITUTE($M16,"&lt;",""))),AND($AH16&gt;=1,$AI16&gt;=1,OR($N16&lt;VALUE(SUBSTITUTE($M16,"&lt;","")),SUMIFS(LabData2016[LDL唯一],LabData2016[比對身分證前六碼],$AX16,LabData2016[最近一次LDL檢查結果(mg/dL)],"&lt;"&amp;VALUE(SUBSTITUTE($M16,"&lt;","")),LabData2016[最近一次LDL檢查日期],"&gt;="&amp;DATE(YEAR(TODAY()),1,1),LabData2016[最近一次LDL檢查日期],"&lt;"&amp;DATE(YEAR(TODAY())+1,1,1))/($AH16+$AI16)&gt;=0.5))),"控制達標",IF(AND($AH16&gt;=1,$AI16&gt;=1,ISNUMBER($P16),$R16&gt;84,$N16-$P16&lt;0),"進步達標","未達標")))))</f>
        <v/>
      </c>
      <c r="U16" s="39" t="str">
        <f ca="1">IF($B16="","",IF($T16="不適用","不適用",IF($T16="未檢驗","無檢驗資料","全年"&amp;($AH16+$AI16)&amp;"次／下半年"&amp;$AI16&amp;"次／"&amp;SUMIFS(LabData2016[LDL唯一],LabData2016[比對身分證前六碼],$AX16,LabData2016[最近一次LDL檢查結果(mg/dL)],"&lt;"&amp;VALUE(SUBSTITUTE($M16,"&lt;","")),LabData2016[最近一次LDL檢查日期],"&gt;="&amp;DATE(YEAR(TODAY()),1,1),LabData2016[最近一次LDL檢查日期],"&lt;"&amp;DATE(YEAR(TODAY())+1,1,1))&amp;"/"&amp;($AH16+$AI16)&amp;"達標")))</f>
        <v/>
      </c>
      <c r="V16" s="6" t="str" cm="1">
        <f t="array" ref="V16">IF($B16="","",IFERROR(INDEX(PatientCriteria[UACR達標標準],ROWS($A$4:A16)),""))</f>
        <v/>
      </c>
      <c r="W16" s="6" t="str">
        <f>IF($B16="","",IF($X16="","",IFERROR(SUMIFS(LabData2016[最近一次UACR檢查結果(mg/gm)],LabData2016[比對身分證前六碼],$AX16,LabData2016[最近一次UACR檢查日期],$X16,LabData2016[UACR唯一],1),"")))</f>
        <v/>
      </c>
      <c r="X16" s="36" t="str" cm="1">
        <f t="array" ref="X16">IF($B16="","",IFERROR(_xlfn.AGGREGATE(14,6,LabData2016[最近一次UACR檢查日期]/((LabData2016[比對身分證前六碼]=$AX16)*(LabData2016[UACR唯一]=1)),1),""))</f>
        <v/>
      </c>
      <c r="Y16" s="6" t="str">
        <f>IF($B16="","",IF($Z16="","",IFERROR(SUMIFS(LabData2016[最近一次UACR檢查結果(mg/gm)],LabData2016[比對身分證前六碼],$AX16,LabData2016[最近一次UACR檢查日期],$Z16,LabData2016[UACR唯一],1),"")))</f>
        <v/>
      </c>
      <c r="Z16" s="36" t="str" cm="1">
        <f t="array" ref="Z16">IF($B16="","",IFERROR(_xlfn.AGGREGATE(14,6,LabData2016[最近一次UACR檢查日期]/((LabData2016[比對身分證前六碼]=$AX16)*(LabData2016[UACR唯一]=1)),2),""))</f>
        <v/>
      </c>
      <c r="AA16" s="6" t="str">
        <f t="shared" si="2"/>
        <v/>
      </c>
      <c r="AB16" s="29" t="str">
        <f ca="1">IF($B16="","",IF($V16="不適用","不適用",IF($W16="","未檢驗",IF(AND($AJ16+$AK16&gt;=2,$AK16&gt;=1),IF(OR($W16&lt;30,SUMIFS(LabData2016[UACR唯一],LabData2016[比對身分證前六碼],$AX16,LabData2016[最近一次UACR檢查結果(mg/gm)],"&lt;30",LabData2016[最近一次UACR檢查日期],"&gt;="&amp;DATE(YEAR(TODAY()),1,1),LabData2016[最近一次UACR檢查日期],"&lt;"&amp;DATE(YEAR(TODAY())+1,1,1))/($AJ16+$AK16)&gt;=0.5),"控制達標",IF(ISNUMBER($Y16),IF(AND($AA16&gt;=84,$W16-$Y16&lt;0),"進步達標","未達標"),"未達標")),"未達標"))))</f>
        <v/>
      </c>
      <c r="AC16" s="38" t="str">
        <f ca="1">IF($B16="","",IF($AB16="不適用","不適用",IF($AB16="未檢驗","無檢驗資料","全年"&amp;($AJ16+$AK16)&amp;"次／下半年"&amp;$AK16&amp;"次／"&amp;SUMIFS(LabData2016[UACR唯一],LabData2016[比對身分證前六碼],$AX16,LabData2016[最近一次UACR檢查結果(mg/gm)],"&lt;30",LabData2016[最近一次UACR檢查日期],"&gt;="&amp;DATE(YEAR(TODAY()),1,1),LabData2016[最近一次UACR檢查日期],"&lt;"&amp;DATE(YEAR(TODAY())+1,1,1))&amp;"/"&amp;($AJ16+$AK16)&amp;"達標")))</f>
        <v/>
      </c>
      <c r="AD16" s="6" t="str" cm="1">
        <f t="array" ref="AD16">IF($B16="","",IFERROR(INDEX(PatientCriteria[BP檢驗次數達標標準],ROWS($A$4:A16)),""))</f>
        <v/>
      </c>
      <c r="AE16" s="6" t="str" cm="1">
        <f t="array" aca="1" ref="AE16" ca="1">IF($B16="","",_xlfn.LET(_xlpm.bp,LabData2016[最近一次BP檢查日期],_xlpm.ym,IF(ISNUMBER(_xlpm.bp),TEXT(_xlpm.bp,"yyyy-mm"),LEFT(_xlpm.bp,7)),_xlpm.matched,_xlfn._xlws.FILTER(_xlpm.ym,(LabData2016[比對身分證前六碼]=$AX16)*(LabData2016[比對生日西元]=$AY16)*(_xlpm.ym&lt;&gt;"")*(LEFT(_xlpm.ym,4)=TEXT(YEAR(TODAY()),"0")),""),IF(INDEX(_xlpm.matched,1)="",0,ROWS(_xlfn.UNIQUE(_xlpm.matched)))))</f>
        <v/>
      </c>
      <c r="AF16" s="6" t="str">
        <f ca="1">IF($B16="","",SUMIFS(LabData2016[HbA1c唯一],LabData2016[比對身分證前六碼],$AX16,LabData2016[最近一次HbA1c檢查日期],"&gt;="&amp;DATE(YEAR(TODAY()),1,1),LabData2016[最近一次HbA1c檢查日期],"&lt;"&amp;DATE(YEAR(TODAY()),7,1)))</f>
        <v/>
      </c>
      <c r="AG16" s="6" t="str">
        <f ca="1">IF($B16="","",SUMIFS(LabData2016[HbA1c唯一],LabData2016[比對身分證前六碼],$AX16,LabData2016[最近一次HbA1c檢查日期],"&gt;="&amp;DATE(YEAR(TODAY()),7,1),LabData2016[最近一次HbA1c檢查日期],"&lt;"&amp;DATE(YEAR(TODAY())+1,1,1)))</f>
        <v/>
      </c>
      <c r="AH16" s="6" t="str">
        <f ca="1">IF($B16="","",SUMIFS(LabData2016[LDL唯一],LabData2016[比對身分證前六碼],$AX16,LabData2016[最近一次LDL檢查日期],"&gt;="&amp;DATE(YEAR(TODAY()),1,1),LabData2016[最近一次LDL檢查日期],"&lt;"&amp;DATE(YEAR(TODAY()),7,1)))</f>
        <v/>
      </c>
      <c r="AI16" s="6" t="str">
        <f ca="1">IF($B16="","",SUMIFS(LabData2016[LDL唯一],LabData2016[比對身分證前六碼],$AX16,LabData2016[最近一次LDL檢查日期],"&gt;="&amp;DATE(YEAR(TODAY()),7,1),LabData2016[最近一次LDL檢查日期],"&lt;"&amp;DATE(YEAR(TODAY())+1,1,1)))</f>
        <v/>
      </c>
      <c r="AJ16" s="6" t="str">
        <f ca="1">IF($B16="","",SUMIFS(LabData2016[UACR唯一],LabData2016[比對身分證前六碼],$AX16,LabData2016[最近一次UACR檢查日期],"&gt;="&amp;DATE(YEAR(TODAY()),1,1),LabData2016[最近一次UACR檢查日期],"&lt;"&amp;DATE(YEAR(TODAY()),7,1)))</f>
        <v/>
      </c>
      <c r="AK16" s="6" t="str">
        <f ca="1">IF($B16="","",SUMIFS(LabData2016[UACR唯一],LabData2016[比對身分證前六碼],$AX16,LabData2016[最近一次UACR檢查日期],"&gt;="&amp;DATE(YEAR(TODAY()),7,1),LabData2016[最近一次UACR檢查日期],"&lt;"&amp;DATE(YEAR(TODAY())+1,1,1)))</f>
        <v/>
      </c>
      <c r="AL16" s="6" t="str">
        <f t="shared" si="3"/>
        <v/>
      </c>
      <c r="AM16" s="6" t="str">
        <f t="shared" si="4"/>
        <v/>
      </c>
      <c r="AN16" s="6" t="str">
        <f t="shared" si="5"/>
        <v/>
      </c>
      <c r="AO16" s="6" t="str">
        <f t="shared" si="6"/>
        <v/>
      </c>
      <c r="AP16" s="6" t="str" cm="1">
        <f t="array" ref="AP16">IF($B16="","",IFERROR(INDEX(相容設定!$B$2:$E$9,MATCH($D16,相容設定!$A$2:$A$9,0),MIN(VALUE(LEFT($AQ16,FIND("/",$AQ16)-1)),3)+1),0))</f>
        <v/>
      </c>
      <c r="AQ16" s="6" t="str">
        <f t="shared" si="7"/>
        <v/>
      </c>
      <c r="AR16" s="30" t="str">
        <f t="shared" si="8"/>
        <v/>
      </c>
      <c r="AS16" s="30" t="str">
        <f>IF($B16="","",250+30+IF(OR(ISNUMBER(SEARCH("DM",$D16)),ISNUMBER(SEARCH("+",$D16))),100,0)+IFERROR(INDEX(相容設定!$F$2:$F$9,MATCH($D16,相容設定!$A$2:$A$9,0)),0))</f>
        <v/>
      </c>
      <c r="AT16" s="31" t="str">
        <f t="shared" si="9"/>
        <v/>
      </c>
      <c r="AU16" s="32" t="str">
        <f t="shared" si="10"/>
        <v/>
      </c>
      <c r="AV16" t="str">
        <f t="shared" si="11"/>
        <v/>
      </c>
      <c r="AW16" t="str">
        <f t="shared" si="13"/>
        <v/>
      </c>
      <c r="AX16" t="str">
        <f t="shared" si="12"/>
        <v/>
      </c>
      <c r="AY16" t="str">
        <f t="shared" si="14"/>
        <v/>
      </c>
    </row>
    <row r="17" spans="1:51" x14ac:dyDescent="0.35">
      <c r="A17" s="26" t="str" cm="1">
        <f t="array" ref="A17">IFERROR(IF(INDEX(PatientCriteria[身分證號],ROWS($A$4:A17))="","",ROWS($A$4:A17)),"")</f>
        <v/>
      </c>
      <c r="B17" s="26" t="str" cm="1">
        <f t="array" ref="B17">IFERROR(IF(INDEX(PatientCriteria[身分證號],ROWS($A$4:A17))="","",INDEX(PatientCriteria[身分證號],ROWS($A$4:A17))),"")</f>
        <v/>
      </c>
      <c r="C17" s="26" t="str" cm="1">
        <f t="array" ref="C17">IF($B17="","",IFERROR(INDEX(PatientCriteria[生日],ROWS($A$4:A17)),""))</f>
        <v/>
      </c>
      <c r="D17" s="26" t="str" cm="1">
        <f t="array" ref="D17">IF($B17="","",IFERROR(INDEX(PatientCriteria[疾病組合],ROWS($A$4:A17)),""))</f>
        <v/>
      </c>
      <c r="E17" s="6" t="str" cm="1">
        <f t="array" ref="E17">IF($B17="","",IFERROR(INDEX(PatientCriteria[HbA1c達標標準],ROWS($A$4:A17)),""))</f>
        <v/>
      </c>
      <c r="F17" s="6" t="str">
        <f>IF($B17="","",IF($G17="","",IFERROR(SUMIFS(LabData2016[最近一次HbA1c檢查結果(%)],LabData2016[比對身分證前六碼],$AX17,LabData2016[最近一次HbA1c檢查日期],$G17,LabData2016[HbA1c唯一],1),"")))</f>
        <v/>
      </c>
      <c r="G17" s="36" t="str" cm="1">
        <f t="array" ref="G17">IF($B17="","",IFERROR(_xlfn.AGGREGATE(14,6,LabData2016[最近一次HbA1c檢查日期]/((LabData2016[比對身分證前六碼]=$AX17)*(LabData2016[HbA1c唯一]=1)),1),""))</f>
        <v/>
      </c>
      <c r="H17" s="6" t="str">
        <f>IF($B17="","",IF($I17="","",IFERROR(SUMIFS(LabData2016[最近一次HbA1c檢查結果(%)],LabData2016[比對身分證前六碼],$AX17,LabData2016[最近一次HbA1c檢查日期],$I17,LabData2016[HbA1c唯一],1),"")))</f>
        <v/>
      </c>
      <c r="I17" s="36" t="str" cm="1">
        <f t="array" ref="I17">IF($B17="","",IFERROR(_xlfn.AGGREGATE(14,6,LabData2016[最近一次HbA1c檢查日期]/((LabData2016[比對身分證前六碼]=$AX17)*(LabData2016[HbA1c唯一]=1)),2),""))</f>
        <v/>
      </c>
      <c r="J17" s="6" t="str">
        <f t="shared" si="0"/>
        <v/>
      </c>
      <c r="K17" s="27" t="str">
        <f ca="1">IF($B17="","",IF($E17="不適用","不適用",IF($F17="","未檢驗",IF(AND($AF17+$AG17&gt;=2,$AG17&gt;=1),IF(OR($F17&lt;VALUE(SUBSTITUTE(SUBSTITUTE($E17,"&lt;",""),"%","")),SUMIFS(LabData2016[HbA1c唯一],LabData2016[比對身分證前六碼],$AX17,LabData2016[最近一次HbA1c檢查結果(%)],"&lt;"&amp;VALUE(SUBSTITUTE(SUBSTITUTE($E17,"&lt;",""),"%","")),LabData2016[最近一次HbA1c檢查日期],"&gt;="&amp;DATE(YEAR(TODAY()),1,1),LabData2016[最近一次HbA1c檢查日期],"&lt;"&amp;DATE(YEAR(TODAY())+1,1,1))/($AF17+$AG17)&gt;=0.5),"控制達標",IF(ISNUMBER($H17),IF(AND($J17&gt;=84,$F17-$H17&lt;0),"進步達標","未達標"),"未達標")),"未達標"))))</f>
        <v/>
      </c>
      <c r="L17" s="33" t="str">
        <f ca="1">IF($B17="","",IF($K17="不適用","不適用",IF($K17="未檢驗","無檢驗資料","全年"&amp;($AF17+$AG17)&amp;"次／下半年"&amp;$AG17&amp;"次／"&amp;SUMIFS(LabData2016[HbA1c唯一],LabData2016[比對身分證前六碼],$AX17,LabData2016[最近一次HbA1c檢查結果(%)],"&lt;"&amp;VALUE(SUBSTITUTE(SUBSTITUTE($E17,"&lt;",""),"%","")),LabData2016[最近一次HbA1c檢查日期],"&gt;="&amp;DATE(YEAR(TODAY()),1,1),LabData2016[最近一次HbA1c檢查日期],"&lt;"&amp;DATE(YEAR(TODAY())+1,1,1))&amp;"/"&amp;($AF17+$AG17)&amp;"達標")))</f>
        <v/>
      </c>
      <c r="M17" s="6" t="str" cm="1">
        <f t="array" ref="M17">IF($B17="","",IFERROR(INDEX(PatientCriteria[LDL達標標準],ROWS($A$4:A17)),""))</f>
        <v/>
      </c>
      <c r="N17" s="6" t="str">
        <f>IF($B17="","",IF($O17="","",IFERROR(SUMIFS(LabData2016[最近一次LDL檢查結果(mg/dL)],LabData2016[比對身分證前六碼],$AX17,LabData2016[最近一次LDL檢查日期],$O17,LabData2016[LDL唯一],1),"")))</f>
        <v/>
      </c>
      <c r="O17" s="36" t="str" cm="1">
        <f t="array" ref="O17">IF($B17="","",IFERROR(_xlfn.AGGREGATE(14,6,LabData2016[最近一次LDL檢查日期]/((LabData2016[比對身分證前六碼]=$AX17)*(LabData2016[LDL唯一]=1)),1),""))</f>
        <v/>
      </c>
      <c r="P17" s="6" t="str">
        <f>IF($B17="","",IF($Q17="","",IFERROR(SUMIFS(LabData2016[最近一次LDL檢查結果(mg/dL)],LabData2016[比對身分證前六碼],$AX17,LabData2016[最近一次LDL檢查日期],$Q17,LabData2016[LDL唯一],1),"")))</f>
        <v/>
      </c>
      <c r="Q17" s="36" t="str" cm="1">
        <f t="array" ref="Q17">IF($B17="","",IFERROR(_xlfn.AGGREGATE(14,6,LabData2016[最近一次LDL檢查日期]/((LabData2016[比對身分證前六碼]=$AX17)*(LabData2016[LDL唯一]=1)),2),""))</f>
        <v/>
      </c>
      <c r="R17" s="6" t="str">
        <f t="shared" si="1"/>
        <v/>
      </c>
      <c r="S17" s="6" t="str" cm="1">
        <f t="array" ref="S17">IF($B17="","",IFERROR(_xlfn.AGGREGATE(15,6,LabData2016[最近一次LDL檢查結果(mg/dL)]/((LabData2016[比對身分證前六碼]=$AX17)*(LabData2016[LDL唯一]=1)),1),""))</f>
        <v/>
      </c>
      <c r="T17" s="28" t="str">
        <f ca="1">IF($B17="","",IF($M17="不適用","不適用",IF($N17="","未檢驗",IF(OR(AND($D17="DM only",$O17&gt;=DATE(YEAR(TODAY()),1,1),$O17&lt;DATE(YEAR(TODAY())+1,1,1),$N17&lt;VALUE(SUBSTITUTE($M17,"&lt;",""))),AND($AH17&gt;=1,$AI17&gt;=1,OR($N17&lt;VALUE(SUBSTITUTE($M17,"&lt;","")),SUMIFS(LabData2016[LDL唯一],LabData2016[比對身分證前六碼],$AX17,LabData2016[最近一次LDL檢查結果(mg/dL)],"&lt;"&amp;VALUE(SUBSTITUTE($M17,"&lt;","")),LabData2016[最近一次LDL檢查日期],"&gt;="&amp;DATE(YEAR(TODAY()),1,1),LabData2016[最近一次LDL檢查日期],"&lt;"&amp;DATE(YEAR(TODAY())+1,1,1))/($AH17+$AI17)&gt;=0.5))),"控制達標",IF(AND($AH17&gt;=1,$AI17&gt;=1,ISNUMBER($P17),$R17&gt;84,$N17-$P17&lt;0),"進步達標","未達標")))))</f>
        <v/>
      </c>
      <c r="U17" s="39" t="str">
        <f ca="1">IF($B17="","",IF($T17="不適用","不適用",IF($T17="未檢驗","無檢驗資料","全年"&amp;($AH17+$AI17)&amp;"次／下半年"&amp;$AI17&amp;"次／"&amp;SUMIFS(LabData2016[LDL唯一],LabData2016[比對身分證前六碼],$AX17,LabData2016[最近一次LDL檢查結果(mg/dL)],"&lt;"&amp;VALUE(SUBSTITUTE($M17,"&lt;","")),LabData2016[最近一次LDL檢查日期],"&gt;="&amp;DATE(YEAR(TODAY()),1,1),LabData2016[最近一次LDL檢查日期],"&lt;"&amp;DATE(YEAR(TODAY())+1,1,1))&amp;"/"&amp;($AH17+$AI17)&amp;"達標")))</f>
        <v/>
      </c>
      <c r="V17" s="6" t="str" cm="1">
        <f t="array" ref="V17">IF($B17="","",IFERROR(INDEX(PatientCriteria[UACR達標標準],ROWS($A$4:A17)),""))</f>
        <v/>
      </c>
      <c r="W17" s="6" t="str">
        <f>IF($B17="","",IF($X17="","",IFERROR(SUMIFS(LabData2016[最近一次UACR檢查結果(mg/gm)],LabData2016[比對身分證前六碼],$AX17,LabData2016[最近一次UACR檢查日期],$X17,LabData2016[UACR唯一],1),"")))</f>
        <v/>
      </c>
      <c r="X17" s="36" t="str" cm="1">
        <f t="array" ref="X17">IF($B17="","",IFERROR(_xlfn.AGGREGATE(14,6,LabData2016[最近一次UACR檢查日期]/((LabData2016[比對身分證前六碼]=$AX17)*(LabData2016[UACR唯一]=1)),1),""))</f>
        <v/>
      </c>
      <c r="Y17" s="6" t="str">
        <f>IF($B17="","",IF($Z17="","",IFERROR(SUMIFS(LabData2016[最近一次UACR檢查結果(mg/gm)],LabData2016[比對身分證前六碼],$AX17,LabData2016[最近一次UACR檢查日期],$Z17,LabData2016[UACR唯一],1),"")))</f>
        <v/>
      </c>
      <c r="Z17" s="36" t="str" cm="1">
        <f t="array" ref="Z17">IF($B17="","",IFERROR(_xlfn.AGGREGATE(14,6,LabData2016[最近一次UACR檢查日期]/((LabData2016[比對身分證前六碼]=$AX17)*(LabData2016[UACR唯一]=1)),2),""))</f>
        <v/>
      </c>
      <c r="AA17" s="6" t="str">
        <f t="shared" si="2"/>
        <v/>
      </c>
      <c r="AB17" s="29" t="str">
        <f ca="1">IF($B17="","",IF($V17="不適用","不適用",IF($W17="","未檢驗",IF(AND($AJ17+$AK17&gt;=2,$AK17&gt;=1),IF(OR($W17&lt;30,SUMIFS(LabData2016[UACR唯一],LabData2016[比對身分證前六碼],$AX17,LabData2016[最近一次UACR檢查結果(mg/gm)],"&lt;30",LabData2016[最近一次UACR檢查日期],"&gt;="&amp;DATE(YEAR(TODAY()),1,1),LabData2016[最近一次UACR檢查日期],"&lt;"&amp;DATE(YEAR(TODAY())+1,1,1))/($AJ17+$AK17)&gt;=0.5),"控制達標",IF(ISNUMBER($Y17),IF(AND($AA17&gt;=84,$W17-$Y17&lt;0),"進步達標","未達標"),"未達標")),"未達標"))))</f>
        <v/>
      </c>
      <c r="AC17" s="38" t="str">
        <f ca="1">IF($B17="","",IF($AB17="不適用","不適用",IF($AB17="未檢驗","無檢驗資料","全年"&amp;($AJ17+$AK17)&amp;"次／下半年"&amp;$AK17&amp;"次／"&amp;SUMIFS(LabData2016[UACR唯一],LabData2016[比對身分證前六碼],$AX17,LabData2016[最近一次UACR檢查結果(mg/gm)],"&lt;30",LabData2016[最近一次UACR檢查日期],"&gt;="&amp;DATE(YEAR(TODAY()),1,1),LabData2016[最近一次UACR檢查日期],"&lt;"&amp;DATE(YEAR(TODAY())+1,1,1))&amp;"/"&amp;($AJ17+$AK17)&amp;"達標")))</f>
        <v/>
      </c>
      <c r="AD17" s="6" t="str" cm="1">
        <f t="array" ref="AD17">IF($B17="","",IFERROR(INDEX(PatientCriteria[BP檢驗次數達標標準],ROWS($A$4:A17)),""))</f>
        <v/>
      </c>
      <c r="AE17" s="6" t="str" cm="1">
        <f t="array" aca="1" ref="AE17" ca="1">IF($B17="","",_xlfn.LET(_xlpm.bp,LabData2016[最近一次BP檢查日期],_xlpm.ym,IF(ISNUMBER(_xlpm.bp),TEXT(_xlpm.bp,"yyyy-mm"),LEFT(_xlpm.bp,7)),_xlpm.matched,_xlfn._xlws.FILTER(_xlpm.ym,(LabData2016[比對身分證前六碼]=$AX17)*(LabData2016[比對生日西元]=$AY17)*(_xlpm.ym&lt;&gt;"")*(LEFT(_xlpm.ym,4)=TEXT(YEAR(TODAY()),"0")),""),IF(INDEX(_xlpm.matched,1)="",0,ROWS(_xlfn.UNIQUE(_xlpm.matched)))))</f>
        <v/>
      </c>
      <c r="AF17" s="6" t="str">
        <f ca="1">IF($B17="","",SUMIFS(LabData2016[HbA1c唯一],LabData2016[比對身分證前六碼],$AX17,LabData2016[最近一次HbA1c檢查日期],"&gt;="&amp;DATE(YEAR(TODAY()),1,1),LabData2016[最近一次HbA1c檢查日期],"&lt;"&amp;DATE(YEAR(TODAY()),7,1)))</f>
        <v/>
      </c>
      <c r="AG17" s="6" t="str">
        <f ca="1">IF($B17="","",SUMIFS(LabData2016[HbA1c唯一],LabData2016[比對身分證前六碼],$AX17,LabData2016[最近一次HbA1c檢查日期],"&gt;="&amp;DATE(YEAR(TODAY()),7,1),LabData2016[最近一次HbA1c檢查日期],"&lt;"&amp;DATE(YEAR(TODAY())+1,1,1)))</f>
        <v/>
      </c>
      <c r="AH17" s="6" t="str">
        <f ca="1">IF($B17="","",SUMIFS(LabData2016[LDL唯一],LabData2016[比對身分證前六碼],$AX17,LabData2016[最近一次LDL檢查日期],"&gt;="&amp;DATE(YEAR(TODAY()),1,1),LabData2016[最近一次LDL檢查日期],"&lt;"&amp;DATE(YEAR(TODAY()),7,1)))</f>
        <v/>
      </c>
      <c r="AI17" s="6" t="str">
        <f ca="1">IF($B17="","",SUMIFS(LabData2016[LDL唯一],LabData2016[比對身分證前六碼],$AX17,LabData2016[最近一次LDL檢查日期],"&gt;="&amp;DATE(YEAR(TODAY()),7,1),LabData2016[最近一次LDL檢查日期],"&lt;"&amp;DATE(YEAR(TODAY())+1,1,1)))</f>
        <v/>
      </c>
      <c r="AJ17" s="6" t="str">
        <f ca="1">IF($B17="","",SUMIFS(LabData2016[UACR唯一],LabData2016[比對身分證前六碼],$AX17,LabData2016[最近一次UACR檢查日期],"&gt;="&amp;DATE(YEAR(TODAY()),1,1),LabData2016[最近一次UACR檢查日期],"&lt;"&amp;DATE(YEAR(TODAY()),7,1)))</f>
        <v/>
      </c>
      <c r="AK17" s="6" t="str">
        <f ca="1">IF($B17="","",SUMIFS(LabData2016[UACR唯一],LabData2016[比對身分證前六碼],$AX17,LabData2016[最近一次UACR檢查日期],"&gt;="&amp;DATE(YEAR(TODAY()),7,1),LabData2016[最近一次UACR檢查日期],"&lt;"&amp;DATE(YEAR(TODAY())+1,1,1)))</f>
        <v/>
      </c>
      <c r="AL17" s="6" t="str">
        <f t="shared" si="3"/>
        <v/>
      </c>
      <c r="AM17" s="6" t="str">
        <f t="shared" si="4"/>
        <v/>
      </c>
      <c r="AN17" s="6" t="str">
        <f t="shared" si="5"/>
        <v/>
      </c>
      <c r="AO17" s="6" t="str">
        <f t="shared" si="6"/>
        <v/>
      </c>
      <c r="AP17" s="6" t="str" cm="1">
        <f t="array" ref="AP17">IF($B17="","",IFERROR(INDEX(相容設定!$B$2:$E$9,MATCH($D17,相容設定!$A$2:$A$9,0),MIN(VALUE(LEFT($AQ17,FIND("/",$AQ17)-1)),3)+1),0))</f>
        <v/>
      </c>
      <c r="AQ17" s="6" t="str">
        <f t="shared" si="7"/>
        <v/>
      </c>
      <c r="AR17" s="30" t="str">
        <f t="shared" si="8"/>
        <v/>
      </c>
      <c r="AS17" s="30" t="str">
        <f>IF($B17="","",250+30+IF(OR(ISNUMBER(SEARCH("DM",$D17)),ISNUMBER(SEARCH("+",$D17))),100,0)+IFERROR(INDEX(相容設定!$F$2:$F$9,MATCH($D17,相容設定!$A$2:$A$9,0)),0))</f>
        <v/>
      </c>
      <c r="AT17" s="31" t="str">
        <f t="shared" si="9"/>
        <v/>
      </c>
      <c r="AU17" s="32" t="str">
        <f t="shared" si="10"/>
        <v/>
      </c>
      <c r="AV17" t="str">
        <f t="shared" si="11"/>
        <v/>
      </c>
      <c r="AW17" t="str">
        <f t="shared" si="13"/>
        <v/>
      </c>
      <c r="AX17" t="str">
        <f t="shared" si="12"/>
        <v/>
      </c>
      <c r="AY17" t="str">
        <f t="shared" si="14"/>
        <v/>
      </c>
    </row>
    <row r="18" spans="1:51" x14ac:dyDescent="0.35">
      <c r="A18" s="26" t="str" cm="1">
        <f t="array" ref="A18">IFERROR(IF(INDEX(PatientCriteria[身分證號],ROWS($A$4:A18))="","",ROWS($A$4:A18)),"")</f>
        <v/>
      </c>
      <c r="B18" s="26" t="str" cm="1">
        <f t="array" ref="B18">IFERROR(IF(INDEX(PatientCriteria[身分證號],ROWS($A$4:A18))="","",INDEX(PatientCriteria[身分證號],ROWS($A$4:A18))),"")</f>
        <v/>
      </c>
      <c r="C18" s="26" t="str" cm="1">
        <f t="array" ref="C18">IF($B18="","",IFERROR(INDEX(PatientCriteria[生日],ROWS($A$4:A18)),""))</f>
        <v/>
      </c>
      <c r="D18" s="26" t="str" cm="1">
        <f t="array" ref="D18">IF($B18="","",IFERROR(INDEX(PatientCriteria[疾病組合],ROWS($A$4:A18)),""))</f>
        <v/>
      </c>
      <c r="E18" s="6" t="str" cm="1">
        <f t="array" ref="E18">IF($B18="","",IFERROR(INDEX(PatientCriteria[HbA1c達標標準],ROWS($A$4:A18)),""))</f>
        <v/>
      </c>
      <c r="F18" s="6" t="str">
        <f>IF($B18="","",IF($G18="","",IFERROR(SUMIFS(LabData2016[最近一次HbA1c檢查結果(%)],LabData2016[比對身分證前六碼],$AX18,LabData2016[最近一次HbA1c檢查日期],$G18,LabData2016[HbA1c唯一],1),"")))</f>
        <v/>
      </c>
      <c r="G18" s="36" t="str" cm="1">
        <f t="array" ref="G18">IF($B18="","",IFERROR(_xlfn.AGGREGATE(14,6,LabData2016[最近一次HbA1c檢查日期]/((LabData2016[比對身分證前六碼]=$AX18)*(LabData2016[HbA1c唯一]=1)),1),""))</f>
        <v/>
      </c>
      <c r="H18" s="6" t="str">
        <f>IF($B18="","",IF($I18="","",IFERROR(SUMIFS(LabData2016[最近一次HbA1c檢查結果(%)],LabData2016[比對身分證前六碼],$AX18,LabData2016[最近一次HbA1c檢查日期],$I18,LabData2016[HbA1c唯一],1),"")))</f>
        <v/>
      </c>
      <c r="I18" s="36" t="str" cm="1">
        <f t="array" ref="I18">IF($B18="","",IFERROR(_xlfn.AGGREGATE(14,6,LabData2016[最近一次HbA1c檢查日期]/((LabData2016[比對身分證前六碼]=$AX18)*(LabData2016[HbA1c唯一]=1)),2),""))</f>
        <v/>
      </c>
      <c r="J18" s="6" t="str">
        <f t="shared" si="0"/>
        <v/>
      </c>
      <c r="K18" s="27" t="str">
        <f ca="1">IF($B18="","",IF($E18="不適用","不適用",IF($F18="","未檢驗",IF(AND($AF18+$AG18&gt;=2,$AG18&gt;=1),IF(OR($F18&lt;VALUE(SUBSTITUTE(SUBSTITUTE($E18,"&lt;",""),"%","")),SUMIFS(LabData2016[HbA1c唯一],LabData2016[比對身分證前六碼],$AX18,LabData2016[最近一次HbA1c檢查結果(%)],"&lt;"&amp;VALUE(SUBSTITUTE(SUBSTITUTE($E18,"&lt;",""),"%","")),LabData2016[最近一次HbA1c檢查日期],"&gt;="&amp;DATE(YEAR(TODAY()),1,1),LabData2016[最近一次HbA1c檢查日期],"&lt;"&amp;DATE(YEAR(TODAY())+1,1,1))/($AF18+$AG18)&gt;=0.5),"控制達標",IF(ISNUMBER($H18),IF(AND($J18&gt;=84,$F18-$H18&lt;0),"進步達標","未達標"),"未達標")),"未達標"))))</f>
        <v/>
      </c>
      <c r="L18" s="33" t="str">
        <f ca="1">IF($B18="","",IF($K18="不適用","不適用",IF($K18="未檢驗","無檢驗資料","全年"&amp;($AF18+$AG18)&amp;"次／下半年"&amp;$AG18&amp;"次／"&amp;SUMIFS(LabData2016[HbA1c唯一],LabData2016[比對身分證前六碼],$AX18,LabData2016[最近一次HbA1c檢查結果(%)],"&lt;"&amp;VALUE(SUBSTITUTE(SUBSTITUTE($E18,"&lt;",""),"%","")),LabData2016[最近一次HbA1c檢查日期],"&gt;="&amp;DATE(YEAR(TODAY()),1,1),LabData2016[最近一次HbA1c檢查日期],"&lt;"&amp;DATE(YEAR(TODAY())+1,1,1))&amp;"/"&amp;($AF18+$AG18)&amp;"達標")))</f>
        <v/>
      </c>
      <c r="M18" s="6" t="str" cm="1">
        <f t="array" ref="M18">IF($B18="","",IFERROR(INDEX(PatientCriteria[LDL達標標準],ROWS($A$4:A18)),""))</f>
        <v/>
      </c>
      <c r="N18" s="6" t="str">
        <f>IF($B18="","",IF($O18="","",IFERROR(SUMIFS(LabData2016[最近一次LDL檢查結果(mg/dL)],LabData2016[比對身分證前六碼],$AX18,LabData2016[最近一次LDL檢查日期],$O18,LabData2016[LDL唯一],1),"")))</f>
        <v/>
      </c>
      <c r="O18" s="36" t="str" cm="1">
        <f t="array" ref="O18">IF($B18="","",IFERROR(_xlfn.AGGREGATE(14,6,LabData2016[最近一次LDL檢查日期]/((LabData2016[比對身分證前六碼]=$AX18)*(LabData2016[LDL唯一]=1)),1),""))</f>
        <v/>
      </c>
      <c r="P18" s="6" t="str">
        <f>IF($B18="","",IF($Q18="","",IFERROR(SUMIFS(LabData2016[最近一次LDL檢查結果(mg/dL)],LabData2016[比對身分證前六碼],$AX18,LabData2016[最近一次LDL檢查日期],$Q18,LabData2016[LDL唯一],1),"")))</f>
        <v/>
      </c>
      <c r="Q18" s="36" t="str" cm="1">
        <f t="array" ref="Q18">IF($B18="","",IFERROR(_xlfn.AGGREGATE(14,6,LabData2016[最近一次LDL檢查日期]/((LabData2016[比對身分證前六碼]=$AX18)*(LabData2016[LDL唯一]=1)),2),""))</f>
        <v/>
      </c>
      <c r="R18" s="6" t="str">
        <f t="shared" si="1"/>
        <v/>
      </c>
      <c r="S18" s="6" t="str" cm="1">
        <f t="array" ref="S18">IF($B18="","",IFERROR(_xlfn.AGGREGATE(15,6,LabData2016[最近一次LDL檢查結果(mg/dL)]/((LabData2016[比對身分證前六碼]=$AX18)*(LabData2016[LDL唯一]=1)),1),""))</f>
        <v/>
      </c>
      <c r="T18" s="28" t="str">
        <f ca="1">IF($B18="","",IF($M18="不適用","不適用",IF($N18="","未檢驗",IF(OR(AND($D18="DM only",$O18&gt;=DATE(YEAR(TODAY()),1,1),$O18&lt;DATE(YEAR(TODAY())+1,1,1),$N18&lt;VALUE(SUBSTITUTE($M18,"&lt;",""))),AND($AH18&gt;=1,$AI18&gt;=1,OR($N18&lt;VALUE(SUBSTITUTE($M18,"&lt;","")),SUMIFS(LabData2016[LDL唯一],LabData2016[比對身分證前六碼],$AX18,LabData2016[最近一次LDL檢查結果(mg/dL)],"&lt;"&amp;VALUE(SUBSTITUTE($M18,"&lt;","")),LabData2016[最近一次LDL檢查日期],"&gt;="&amp;DATE(YEAR(TODAY()),1,1),LabData2016[最近一次LDL檢查日期],"&lt;"&amp;DATE(YEAR(TODAY())+1,1,1))/($AH18+$AI18)&gt;=0.5))),"控制達標",IF(AND($AH18&gt;=1,$AI18&gt;=1,ISNUMBER($P18),$R18&gt;84,$N18-$P18&lt;0),"進步達標","未達標")))))</f>
        <v/>
      </c>
      <c r="U18" s="39" t="str">
        <f ca="1">IF($B18="","",IF($T18="不適用","不適用",IF($T18="未檢驗","無檢驗資料","全年"&amp;($AH18+$AI18)&amp;"次／下半年"&amp;$AI18&amp;"次／"&amp;SUMIFS(LabData2016[LDL唯一],LabData2016[比對身分證前六碼],$AX18,LabData2016[最近一次LDL檢查結果(mg/dL)],"&lt;"&amp;VALUE(SUBSTITUTE($M18,"&lt;","")),LabData2016[最近一次LDL檢查日期],"&gt;="&amp;DATE(YEAR(TODAY()),1,1),LabData2016[最近一次LDL檢查日期],"&lt;"&amp;DATE(YEAR(TODAY())+1,1,1))&amp;"/"&amp;($AH18+$AI18)&amp;"達標")))</f>
        <v/>
      </c>
      <c r="V18" s="6" t="str" cm="1">
        <f t="array" ref="V18">IF($B18="","",IFERROR(INDEX(PatientCriteria[UACR達標標準],ROWS($A$4:A18)),""))</f>
        <v/>
      </c>
      <c r="W18" s="6" t="str">
        <f>IF($B18="","",IF($X18="","",IFERROR(SUMIFS(LabData2016[最近一次UACR檢查結果(mg/gm)],LabData2016[比對身分證前六碼],$AX18,LabData2016[最近一次UACR檢查日期],$X18,LabData2016[UACR唯一],1),"")))</f>
        <v/>
      </c>
      <c r="X18" s="36" t="str" cm="1">
        <f t="array" ref="X18">IF($B18="","",IFERROR(_xlfn.AGGREGATE(14,6,LabData2016[最近一次UACR檢查日期]/((LabData2016[比對身分證前六碼]=$AX18)*(LabData2016[UACR唯一]=1)),1),""))</f>
        <v/>
      </c>
      <c r="Y18" s="6" t="str">
        <f>IF($B18="","",IF($Z18="","",IFERROR(SUMIFS(LabData2016[最近一次UACR檢查結果(mg/gm)],LabData2016[比對身分證前六碼],$AX18,LabData2016[最近一次UACR檢查日期],$Z18,LabData2016[UACR唯一],1),"")))</f>
        <v/>
      </c>
      <c r="Z18" s="36" t="str" cm="1">
        <f t="array" ref="Z18">IF($B18="","",IFERROR(_xlfn.AGGREGATE(14,6,LabData2016[最近一次UACR檢查日期]/((LabData2016[比對身分證前六碼]=$AX18)*(LabData2016[UACR唯一]=1)),2),""))</f>
        <v/>
      </c>
      <c r="AA18" s="6" t="str">
        <f t="shared" si="2"/>
        <v/>
      </c>
      <c r="AB18" s="29" t="str">
        <f ca="1">IF($B18="","",IF($V18="不適用","不適用",IF($W18="","未檢驗",IF(AND($AJ18+$AK18&gt;=2,$AK18&gt;=1),IF(OR($W18&lt;30,SUMIFS(LabData2016[UACR唯一],LabData2016[比對身分證前六碼],$AX18,LabData2016[最近一次UACR檢查結果(mg/gm)],"&lt;30",LabData2016[最近一次UACR檢查日期],"&gt;="&amp;DATE(YEAR(TODAY()),1,1),LabData2016[最近一次UACR檢查日期],"&lt;"&amp;DATE(YEAR(TODAY())+1,1,1))/($AJ18+$AK18)&gt;=0.5),"控制達標",IF(ISNUMBER($Y18),IF(AND($AA18&gt;=84,$W18-$Y18&lt;0),"進步達標","未達標"),"未達標")),"未達標"))))</f>
        <v/>
      </c>
      <c r="AC18" s="38" t="str">
        <f ca="1">IF($B18="","",IF($AB18="不適用","不適用",IF($AB18="未檢驗","無檢驗資料","全年"&amp;($AJ18+$AK18)&amp;"次／下半年"&amp;$AK18&amp;"次／"&amp;SUMIFS(LabData2016[UACR唯一],LabData2016[比對身分證前六碼],$AX18,LabData2016[最近一次UACR檢查結果(mg/gm)],"&lt;30",LabData2016[最近一次UACR檢查日期],"&gt;="&amp;DATE(YEAR(TODAY()),1,1),LabData2016[最近一次UACR檢查日期],"&lt;"&amp;DATE(YEAR(TODAY())+1,1,1))&amp;"/"&amp;($AJ18+$AK18)&amp;"達標")))</f>
        <v/>
      </c>
      <c r="AD18" s="6" t="str" cm="1">
        <f t="array" ref="AD18">IF($B18="","",IFERROR(INDEX(PatientCriteria[BP檢驗次數達標標準],ROWS($A$4:A18)),""))</f>
        <v/>
      </c>
      <c r="AE18" s="6" t="str" cm="1">
        <f t="array" aca="1" ref="AE18" ca="1">IF($B18="","",_xlfn.LET(_xlpm.bp,LabData2016[最近一次BP檢查日期],_xlpm.ym,IF(ISNUMBER(_xlpm.bp),TEXT(_xlpm.bp,"yyyy-mm"),LEFT(_xlpm.bp,7)),_xlpm.matched,_xlfn._xlws.FILTER(_xlpm.ym,(LabData2016[比對身分證前六碼]=$AX18)*(LabData2016[比對生日西元]=$AY18)*(_xlpm.ym&lt;&gt;"")*(LEFT(_xlpm.ym,4)=TEXT(YEAR(TODAY()),"0")),""),IF(INDEX(_xlpm.matched,1)="",0,ROWS(_xlfn.UNIQUE(_xlpm.matched)))))</f>
        <v/>
      </c>
      <c r="AF18" s="6" t="str">
        <f ca="1">IF($B18="","",SUMIFS(LabData2016[HbA1c唯一],LabData2016[比對身分證前六碼],$AX18,LabData2016[最近一次HbA1c檢查日期],"&gt;="&amp;DATE(YEAR(TODAY()),1,1),LabData2016[最近一次HbA1c檢查日期],"&lt;"&amp;DATE(YEAR(TODAY()),7,1)))</f>
        <v/>
      </c>
      <c r="AG18" s="6" t="str">
        <f ca="1">IF($B18="","",SUMIFS(LabData2016[HbA1c唯一],LabData2016[比對身分證前六碼],$AX18,LabData2016[最近一次HbA1c檢查日期],"&gt;="&amp;DATE(YEAR(TODAY()),7,1),LabData2016[最近一次HbA1c檢查日期],"&lt;"&amp;DATE(YEAR(TODAY())+1,1,1)))</f>
        <v/>
      </c>
      <c r="AH18" s="6" t="str">
        <f ca="1">IF($B18="","",SUMIFS(LabData2016[LDL唯一],LabData2016[比對身分證前六碼],$AX18,LabData2016[最近一次LDL檢查日期],"&gt;="&amp;DATE(YEAR(TODAY()),1,1),LabData2016[最近一次LDL檢查日期],"&lt;"&amp;DATE(YEAR(TODAY()),7,1)))</f>
        <v/>
      </c>
      <c r="AI18" s="6" t="str">
        <f ca="1">IF($B18="","",SUMIFS(LabData2016[LDL唯一],LabData2016[比對身分證前六碼],$AX18,LabData2016[最近一次LDL檢查日期],"&gt;="&amp;DATE(YEAR(TODAY()),7,1),LabData2016[最近一次LDL檢查日期],"&lt;"&amp;DATE(YEAR(TODAY())+1,1,1)))</f>
        <v/>
      </c>
      <c r="AJ18" s="6" t="str">
        <f ca="1">IF($B18="","",SUMIFS(LabData2016[UACR唯一],LabData2016[比對身分證前六碼],$AX18,LabData2016[最近一次UACR檢查日期],"&gt;="&amp;DATE(YEAR(TODAY()),1,1),LabData2016[最近一次UACR檢查日期],"&lt;"&amp;DATE(YEAR(TODAY()),7,1)))</f>
        <v/>
      </c>
      <c r="AK18" s="6" t="str">
        <f ca="1">IF($B18="","",SUMIFS(LabData2016[UACR唯一],LabData2016[比對身分證前六碼],$AX18,LabData2016[最近一次UACR檢查日期],"&gt;="&amp;DATE(YEAR(TODAY()),7,1),LabData2016[最近一次UACR檢查日期],"&lt;"&amp;DATE(YEAR(TODAY())+1,1,1)))</f>
        <v/>
      </c>
      <c r="AL18" s="6" t="str">
        <f t="shared" si="3"/>
        <v/>
      </c>
      <c r="AM18" s="6" t="str">
        <f t="shared" si="4"/>
        <v/>
      </c>
      <c r="AN18" s="6" t="str">
        <f t="shared" si="5"/>
        <v/>
      </c>
      <c r="AO18" s="6" t="str">
        <f t="shared" si="6"/>
        <v/>
      </c>
      <c r="AP18" s="6" t="str" cm="1">
        <f t="array" ref="AP18">IF($B18="","",IFERROR(INDEX(相容設定!$B$2:$E$9,MATCH($D18,相容設定!$A$2:$A$9,0),MIN(VALUE(LEFT($AQ18,FIND("/",$AQ18)-1)),3)+1),0))</f>
        <v/>
      </c>
      <c r="AQ18" s="6" t="str">
        <f t="shared" si="7"/>
        <v/>
      </c>
      <c r="AR18" s="30" t="str">
        <f t="shared" si="8"/>
        <v/>
      </c>
      <c r="AS18" s="30" t="str">
        <f>IF($B18="","",250+30+IF(OR(ISNUMBER(SEARCH("DM",$D18)),ISNUMBER(SEARCH("+",$D18))),100,0)+IFERROR(INDEX(相容設定!$F$2:$F$9,MATCH($D18,相容設定!$A$2:$A$9,0)),0))</f>
        <v/>
      </c>
      <c r="AT18" s="31" t="str">
        <f t="shared" si="9"/>
        <v/>
      </c>
      <c r="AU18" s="32" t="str">
        <f t="shared" si="10"/>
        <v/>
      </c>
      <c r="AV18" t="str">
        <f t="shared" si="11"/>
        <v/>
      </c>
      <c r="AW18" t="str">
        <f t="shared" si="13"/>
        <v/>
      </c>
      <c r="AX18" t="str">
        <f t="shared" si="12"/>
        <v/>
      </c>
      <c r="AY18" t="str">
        <f t="shared" si="14"/>
        <v/>
      </c>
    </row>
    <row r="19" spans="1:51" x14ac:dyDescent="0.35">
      <c r="A19" s="26" t="str" cm="1">
        <f t="array" ref="A19">IFERROR(IF(INDEX(PatientCriteria[身分證號],ROWS($A$4:A19))="","",ROWS($A$4:A19)),"")</f>
        <v/>
      </c>
      <c r="B19" s="26" t="str" cm="1">
        <f t="array" ref="B19">IFERROR(IF(INDEX(PatientCriteria[身分證號],ROWS($A$4:A19))="","",INDEX(PatientCriteria[身分證號],ROWS($A$4:A19))),"")</f>
        <v/>
      </c>
      <c r="C19" s="26" t="str" cm="1">
        <f t="array" ref="C19">IF($B19="","",IFERROR(INDEX(PatientCriteria[生日],ROWS($A$4:A19)),""))</f>
        <v/>
      </c>
      <c r="D19" s="26" t="str" cm="1">
        <f t="array" ref="D19">IF($B19="","",IFERROR(INDEX(PatientCriteria[疾病組合],ROWS($A$4:A19)),""))</f>
        <v/>
      </c>
      <c r="E19" s="6" t="str" cm="1">
        <f t="array" ref="E19">IF($B19="","",IFERROR(INDEX(PatientCriteria[HbA1c達標標準],ROWS($A$4:A19)),""))</f>
        <v/>
      </c>
      <c r="F19" s="6" t="str">
        <f>IF($B19="","",IF($G19="","",IFERROR(SUMIFS(LabData2016[最近一次HbA1c檢查結果(%)],LabData2016[比對身分證前六碼],$AX19,LabData2016[最近一次HbA1c檢查日期],$G19,LabData2016[HbA1c唯一],1),"")))</f>
        <v/>
      </c>
      <c r="G19" s="36" t="str" cm="1">
        <f t="array" ref="G19">IF($B19="","",IFERROR(_xlfn.AGGREGATE(14,6,LabData2016[最近一次HbA1c檢查日期]/((LabData2016[比對身分證前六碼]=$AX19)*(LabData2016[HbA1c唯一]=1)),1),""))</f>
        <v/>
      </c>
      <c r="H19" s="6" t="str">
        <f>IF($B19="","",IF($I19="","",IFERROR(SUMIFS(LabData2016[最近一次HbA1c檢查結果(%)],LabData2016[比對身分證前六碼],$AX19,LabData2016[最近一次HbA1c檢查日期],$I19,LabData2016[HbA1c唯一],1),"")))</f>
        <v/>
      </c>
      <c r="I19" s="36" t="str" cm="1">
        <f t="array" ref="I19">IF($B19="","",IFERROR(_xlfn.AGGREGATE(14,6,LabData2016[最近一次HbA1c檢查日期]/((LabData2016[比對身分證前六碼]=$AX19)*(LabData2016[HbA1c唯一]=1)),2),""))</f>
        <v/>
      </c>
      <c r="J19" s="6" t="str">
        <f t="shared" si="0"/>
        <v/>
      </c>
      <c r="K19" s="27" t="str">
        <f ca="1">IF($B19="","",IF($E19="不適用","不適用",IF($F19="","未檢驗",IF(AND($AF19+$AG19&gt;=2,$AG19&gt;=1),IF(OR($F19&lt;VALUE(SUBSTITUTE(SUBSTITUTE($E19,"&lt;",""),"%","")),SUMIFS(LabData2016[HbA1c唯一],LabData2016[比對身分證前六碼],$AX19,LabData2016[最近一次HbA1c檢查結果(%)],"&lt;"&amp;VALUE(SUBSTITUTE(SUBSTITUTE($E19,"&lt;",""),"%","")),LabData2016[最近一次HbA1c檢查日期],"&gt;="&amp;DATE(YEAR(TODAY()),1,1),LabData2016[最近一次HbA1c檢查日期],"&lt;"&amp;DATE(YEAR(TODAY())+1,1,1))/($AF19+$AG19)&gt;=0.5),"控制達標",IF(ISNUMBER($H19),IF(AND($J19&gt;=84,$F19-$H19&lt;0),"進步達標","未達標"),"未達標")),"未達標"))))</f>
        <v/>
      </c>
      <c r="L19" s="33" t="str">
        <f ca="1">IF($B19="","",IF($K19="不適用","不適用",IF($K19="未檢驗","無檢驗資料","全年"&amp;($AF19+$AG19)&amp;"次／下半年"&amp;$AG19&amp;"次／"&amp;SUMIFS(LabData2016[HbA1c唯一],LabData2016[比對身分證前六碼],$AX19,LabData2016[最近一次HbA1c檢查結果(%)],"&lt;"&amp;VALUE(SUBSTITUTE(SUBSTITUTE($E19,"&lt;",""),"%","")),LabData2016[最近一次HbA1c檢查日期],"&gt;="&amp;DATE(YEAR(TODAY()),1,1),LabData2016[最近一次HbA1c檢查日期],"&lt;"&amp;DATE(YEAR(TODAY())+1,1,1))&amp;"/"&amp;($AF19+$AG19)&amp;"達標")))</f>
        <v/>
      </c>
      <c r="M19" s="6" t="str" cm="1">
        <f t="array" ref="M19">IF($B19="","",IFERROR(INDEX(PatientCriteria[LDL達標標準],ROWS($A$4:A19)),""))</f>
        <v/>
      </c>
      <c r="N19" s="6" t="str">
        <f>IF($B19="","",IF($O19="","",IFERROR(SUMIFS(LabData2016[最近一次LDL檢查結果(mg/dL)],LabData2016[比對身分證前六碼],$AX19,LabData2016[最近一次LDL檢查日期],$O19,LabData2016[LDL唯一],1),"")))</f>
        <v/>
      </c>
      <c r="O19" s="36" t="str" cm="1">
        <f t="array" ref="O19">IF($B19="","",IFERROR(_xlfn.AGGREGATE(14,6,LabData2016[最近一次LDL檢查日期]/((LabData2016[比對身分證前六碼]=$AX19)*(LabData2016[LDL唯一]=1)),1),""))</f>
        <v/>
      </c>
      <c r="P19" s="6" t="str">
        <f>IF($B19="","",IF($Q19="","",IFERROR(SUMIFS(LabData2016[最近一次LDL檢查結果(mg/dL)],LabData2016[比對身分證前六碼],$AX19,LabData2016[最近一次LDL檢查日期],$Q19,LabData2016[LDL唯一],1),"")))</f>
        <v/>
      </c>
      <c r="Q19" s="36" t="str" cm="1">
        <f t="array" ref="Q19">IF($B19="","",IFERROR(_xlfn.AGGREGATE(14,6,LabData2016[最近一次LDL檢查日期]/((LabData2016[比對身分證前六碼]=$AX19)*(LabData2016[LDL唯一]=1)),2),""))</f>
        <v/>
      </c>
      <c r="R19" s="6" t="str">
        <f t="shared" si="1"/>
        <v/>
      </c>
      <c r="S19" s="6" t="str" cm="1">
        <f t="array" ref="S19">IF($B19="","",IFERROR(_xlfn.AGGREGATE(15,6,LabData2016[最近一次LDL檢查結果(mg/dL)]/((LabData2016[比對身分證前六碼]=$AX19)*(LabData2016[LDL唯一]=1)),1),""))</f>
        <v/>
      </c>
      <c r="T19" s="28" t="str">
        <f ca="1">IF($B19="","",IF($M19="不適用","不適用",IF($N19="","未檢驗",IF(OR(AND($D19="DM only",$O19&gt;=DATE(YEAR(TODAY()),1,1),$O19&lt;DATE(YEAR(TODAY())+1,1,1),$N19&lt;VALUE(SUBSTITUTE($M19,"&lt;",""))),AND($AH19&gt;=1,$AI19&gt;=1,OR($N19&lt;VALUE(SUBSTITUTE($M19,"&lt;","")),SUMIFS(LabData2016[LDL唯一],LabData2016[比對身分證前六碼],$AX19,LabData2016[最近一次LDL檢查結果(mg/dL)],"&lt;"&amp;VALUE(SUBSTITUTE($M19,"&lt;","")),LabData2016[最近一次LDL檢查日期],"&gt;="&amp;DATE(YEAR(TODAY()),1,1),LabData2016[最近一次LDL檢查日期],"&lt;"&amp;DATE(YEAR(TODAY())+1,1,1))/($AH19+$AI19)&gt;=0.5))),"控制達標",IF(AND($AH19&gt;=1,$AI19&gt;=1,ISNUMBER($P19),$R19&gt;84,$N19-$P19&lt;0),"進步達標","未達標")))))</f>
        <v/>
      </c>
      <c r="U19" s="39" t="str">
        <f ca="1">IF($B19="","",IF($T19="不適用","不適用",IF($T19="未檢驗","無檢驗資料","全年"&amp;($AH19+$AI19)&amp;"次／下半年"&amp;$AI19&amp;"次／"&amp;SUMIFS(LabData2016[LDL唯一],LabData2016[比對身分證前六碼],$AX19,LabData2016[最近一次LDL檢查結果(mg/dL)],"&lt;"&amp;VALUE(SUBSTITUTE($M19,"&lt;","")),LabData2016[最近一次LDL檢查日期],"&gt;="&amp;DATE(YEAR(TODAY()),1,1),LabData2016[最近一次LDL檢查日期],"&lt;"&amp;DATE(YEAR(TODAY())+1,1,1))&amp;"/"&amp;($AH19+$AI19)&amp;"達標")))</f>
        <v/>
      </c>
      <c r="V19" s="6" t="str" cm="1">
        <f t="array" ref="V19">IF($B19="","",IFERROR(INDEX(PatientCriteria[UACR達標標準],ROWS($A$4:A19)),""))</f>
        <v/>
      </c>
      <c r="W19" s="6" t="str">
        <f>IF($B19="","",IF($X19="","",IFERROR(SUMIFS(LabData2016[最近一次UACR檢查結果(mg/gm)],LabData2016[比對身分證前六碼],$AX19,LabData2016[最近一次UACR檢查日期],$X19,LabData2016[UACR唯一],1),"")))</f>
        <v/>
      </c>
      <c r="X19" s="36" t="str" cm="1">
        <f t="array" ref="X19">IF($B19="","",IFERROR(_xlfn.AGGREGATE(14,6,LabData2016[最近一次UACR檢查日期]/((LabData2016[比對身分證前六碼]=$AX19)*(LabData2016[UACR唯一]=1)),1),""))</f>
        <v/>
      </c>
      <c r="Y19" s="6" t="str">
        <f>IF($B19="","",IF($Z19="","",IFERROR(SUMIFS(LabData2016[最近一次UACR檢查結果(mg/gm)],LabData2016[比對身分證前六碼],$AX19,LabData2016[最近一次UACR檢查日期],$Z19,LabData2016[UACR唯一],1),"")))</f>
        <v/>
      </c>
      <c r="Z19" s="36" t="str" cm="1">
        <f t="array" ref="Z19">IF($B19="","",IFERROR(_xlfn.AGGREGATE(14,6,LabData2016[最近一次UACR檢查日期]/((LabData2016[比對身分證前六碼]=$AX19)*(LabData2016[UACR唯一]=1)),2),""))</f>
        <v/>
      </c>
      <c r="AA19" s="6" t="str">
        <f t="shared" si="2"/>
        <v/>
      </c>
      <c r="AB19" s="29" t="str">
        <f ca="1">IF($B19="","",IF($V19="不適用","不適用",IF($W19="","未檢驗",IF(AND($AJ19+$AK19&gt;=2,$AK19&gt;=1),IF(OR($W19&lt;30,SUMIFS(LabData2016[UACR唯一],LabData2016[比對身分證前六碼],$AX19,LabData2016[最近一次UACR檢查結果(mg/gm)],"&lt;30",LabData2016[最近一次UACR檢查日期],"&gt;="&amp;DATE(YEAR(TODAY()),1,1),LabData2016[最近一次UACR檢查日期],"&lt;"&amp;DATE(YEAR(TODAY())+1,1,1))/($AJ19+$AK19)&gt;=0.5),"控制達標",IF(ISNUMBER($Y19),IF(AND($AA19&gt;=84,$W19-$Y19&lt;0),"進步達標","未達標"),"未達標")),"未達標"))))</f>
        <v/>
      </c>
      <c r="AC19" s="38" t="str">
        <f ca="1">IF($B19="","",IF($AB19="不適用","不適用",IF($AB19="未檢驗","無檢驗資料","全年"&amp;($AJ19+$AK19)&amp;"次／下半年"&amp;$AK19&amp;"次／"&amp;SUMIFS(LabData2016[UACR唯一],LabData2016[比對身分證前六碼],$AX19,LabData2016[最近一次UACR檢查結果(mg/gm)],"&lt;30",LabData2016[最近一次UACR檢查日期],"&gt;="&amp;DATE(YEAR(TODAY()),1,1),LabData2016[最近一次UACR檢查日期],"&lt;"&amp;DATE(YEAR(TODAY())+1,1,1))&amp;"/"&amp;($AJ19+$AK19)&amp;"達標")))</f>
        <v/>
      </c>
      <c r="AD19" s="6" t="str" cm="1">
        <f t="array" ref="AD19">IF($B19="","",IFERROR(INDEX(PatientCriteria[BP檢驗次數達標標準],ROWS($A$4:A19)),""))</f>
        <v/>
      </c>
      <c r="AE19" s="6" t="str" cm="1">
        <f t="array" aca="1" ref="AE19" ca="1">IF($B19="","",_xlfn.LET(_xlpm.bp,LabData2016[最近一次BP檢查日期],_xlpm.ym,IF(ISNUMBER(_xlpm.bp),TEXT(_xlpm.bp,"yyyy-mm"),LEFT(_xlpm.bp,7)),_xlpm.matched,_xlfn._xlws.FILTER(_xlpm.ym,(LabData2016[比對身分證前六碼]=$AX19)*(LabData2016[比對生日西元]=$AY19)*(_xlpm.ym&lt;&gt;"")*(LEFT(_xlpm.ym,4)=TEXT(YEAR(TODAY()),"0")),""),IF(INDEX(_xlpm.matched,1)="",0,ROWS(_xlfn.UNIQUE(_xlpm.matched)))))</f>
        <v/>
      </c>
      <c r="AF19" s="6" t="str">
        <f ca="1">IF($B19="","",SUMIFS(LabData2016[HbA1c唯一],LabData2016[比對身分證前六碼],$AX19,LabData2016[最近一次HbA1c檢查日期],"&gt;="&amp;DATE(YEAR(TODAY()),1,1),LabData2016[最近一次HbA1c檢查日期],"&lt;"&amp;DATE(YEAR(TODAY()),7,1)))</f>
        <v/>
      </c>
      <c r="AG19" s="6" t="str">
        <f ca="1">IF($B19="","",SUMIFS(LabData2016[HbA1c唯一],LabData2016[比對身分證前六碼],$AX19,LabData2016[最近一次HbA1c檢查日期],"&gt;="&amp;DATE(YEAR(TODAY()),7,1),LabData2016[最近一次HbA1c檢查日期],"&lt;"&amp;DATE(YEAR(TODAY())+1,1,1)))</f>
        <v/>
      </c>
      <c r="AH19" s="6" t="str">
        <f ca="1">IF($B19="","",SUMIFS(LabData2016[LDL唯一],LabData2016[比對身分證前六碼],$AX19,LabData2016[最近一次LDL檢查日期],"&gt;="&amp;DATE(YEAR(TODAY()),1,1),LabData2016[最近一次LDL檢查日期],"&lt;"&amp;DATE(YEAR(TODAY()),7,1)))</f>
        <v/>
      </c>
      <c r="AI19" s="6" t="str">
        <f ca="1">IF($B19="","",SUMIFS(LabData2016[LDL唯一],LabData2016[比對身分證前六碼],$AX19,LabData2016[最近一次LDL檢查日期],"&gt;="&amp;DATE(YEAR(TODAY()),7,1),LabData2016[最近一次LDL檢查日期],"&lt;"&amp;DATE(YEAR(TODAY())+1,1,1)))</f>
        <v/>
      </c>
      <c r="AJ19" s="6" t="str">
        <f ca="1">IF($B19="","",SUMIFS(LabData2016[UACR唯一],LabData2016[比對身分證前六碼],$AX19,LabData2016[最近一次UACR檢查日期],"&gt;="&amp;DATE(YEAR(TODAY()),1,1),LabData2016[最近一次UACR檢查日期],"&lt;"&amp;DATE(YEAR(TODAY()),7,1)))</f>
        <v/>
      </c>
      <c r="AK19" s="6" t="str">
        <f ca="1">IF($B19="","",SUMIFS(LabData2016[UACR唯一],LabData2016[比對身分證前六碼],$AX19,LabData2016[最近一次UACR檢查日期],"&gt;="&amp;DATE(YEAR(TODAY()),7,1),LabData2016[最近一次UACR檢查日期],"&lt;"&amp;DATE(YEAR(TODAY())+1,1,1)))</f>
        <v/>
      </c>
      <c r="AL19" s="6" t="str">
        <f t="shared" si="3"/>
        <v/>
      </c>
      <c r="AM19" s="6" t="str">
        <f t="shared" si="4"/>
        <v/>
      </c>
      <c r="AN19" s="6" t="str">
        <f t="shared" si="5"/>
        <v/>
      </c>
      <c r="AO19" s="6" t="str">
        <f t="shared" si="6"/>
        <v/>
      </c>
      <c r="AP19" s="6" t="str" cm="1">
        <f t="array" ref="AP19">IF($B19="","",IFERROR(INDEX(相容設定!$B$2:$E$9,MATCH($D19,相容設定!$A$2:$A$9,0),MIN(VALUE(LEFT($AQ19,FIND("/",$AQ19)-1)),3)+1),0))</f>
        <v/>
      </c>
      <c r="AQ19" s="6" t="str">
        <f t="shared" si="7"/>
        <v/>
      </c>
      <c r="AR19" s="30" t="str">
        <f t="shared" si="8"/>
        <v/>
      </c>
      <c r="AS19" s="30" t="str">
        <f>IF($B19="","",250+30+IF(OR(ISNUMBER(SEARCH("DM",$D19)),ISNUMBER(SEARCH("+",$D19))),100,0)+IFERROR(INDEX(相容設定!$F$2:$F$9,MATCH($D19,相容設定!$A$2:$A$9,0)),0))</f>
        <v/>
      </c>
      <c r="AT19" s="31" t="str">
        <f t="shared" si="9"/>
        <v/>
      </c>
      <c r="AU19" s="32" t="str">
        <f t="shared" si="10"/>
        <v/>
      </c>
      <c r="AV19" t="str">
        <f t="shared" si="11"/>
        <v/>
      </c>
      <c r="AW19" t="str">
        <f t="shared" si="13"/>
        <v/>
      </c>
      <c r="AX19" t="str">
        <f t="shared" si="12"/>
        <v/>
      </c>
      <c r="AY19" t="str">
        <f t="shared" si="14"/>
        <v/>
      </c>
    </row>
    <row r="20" spans="1:51" x14ac:dyDescent="0.35">
      <c r="A20" s="26" t="str" cm="1">
        <f t="array" ref="A20">IFERROR(IF(INDEX(PatientCriteria[身分證號],ROWS($A$4:A20))="","",ROWS($A$4:A20)),"")</f>
        <v/>
      </c>
      <c r="B20" s="26" t="str" cm="1">
        <f t="array" ref="B20">IFERROR(IF(INDEX(PatientCriteria[身分證號],ROWS($A$4:A20))="","",INDEX(PatientCriteria[身分證號],ROWS($A$4:A20))),"")</f>
        <v/>
      </c>
      <c r="C20" s="26" t="str" cm="1">
        <f t="array" ref="C20">IF($B20="","",IFERROR(INDEX(PatientCriteria[生日],ROWS($A$4:A20)),""))</f>
        <v/>
      </c>
      <c r="D20" s="26" t="str" cm="1">
        <f t="array" ref="D20">IF($B20="","",IFERROR(INDEX(PatientCriteria[疾病組合],ROWS($A$4:A20)),""))</f>
        <v/>
      </c>
      <c r="E20" s="6" t="str" cm="1">
        <f t="array" ref="E20">IF($B20="","",IFERROR(INDEX(PatientCriteria[HbA1c達標標準],ROWS($A$4:A20)),""))</f>
        <v/>
      </c>
      <c r="F20" s="6" t="str">
        <f>IF($B20="","",IF($G20="","",IFERROR(SUMIFS(LabData2016[最近一次HbA1c檢查結果(%)],LabData2016[比對身分證前六碼],$AX20,LabData2016[最近一次HbA1c檢查日期],$G20,LabData2016[HbA1c唯一],1),"")))</f>
        <v/>
      </c>
      <c r="G20" s="36" t="str" cm="1">
        <f t="array" ref="G20">IF($B20="","",IFERROR(_xlfn.AGGREGATE(14,6,LabData2016[最近一次HbA1c檢查日期]/((LabData2016[比對身分證前六碼]=$AX20)*(LabData2016[HbA1c唯一]=1)),1),""))</f>
        <v/>
      </c>
      <c r="H20" s="6" t="str">
        <f>IF($B20="","",IF($I20="","",IFERROR(SUMIFS(LabData2016[最近一次HbA1c檢查結果(%)],LabData2016[比對身分證前六碼],$AX20,LabData2016[最近一次HbA1c檢查日期],$I20,LabData2016[HbA1c唯一],1),"")))</f>
        <v/>
      </c>
      <c r="I20" s="36" t="str" cm="1">
        <f t="array" ref="I20">IF($B20="","",IFERROR(_xlfn.AGGREGATE(14,6,LabData2016[最近一次HbA1c檢查日期]/((LabData2016[比對身分證前六碼]=$AX20)*(LabData2016[HbA1c唯一]=1)),2),""))</f>
        <v/>
      </c>
      <c r="J20" s="6" t="str">
        <f t="shared" si="0"/>
        <v/>
      </c>
      <c r="K20" s="27" t="str">
        <f ca="1">IF($B20="","",IF($E20="不適用","不適用",IF($F20="","未檢驗",IF(AND($AF20+$AG20&gt;=2,$AG20&gt;=1),IF(OR($F20&lt;VALUE(SUBSTITUTE(SUBSTITUTE($E20,"&lt;",""),"%","")),SUMIFS(LabData2016[HbA1c唯一],LabData2016[比對身分證前六碼],$AX20,LabData2016[最近一次HbA1c檢查結果(%)],"&lt;"&amp;VALUE(SUBSTITUTE(SUBSTITUTE($E20,"&lt;",""),"%","")),LabData2016[最近一次HbA1c檢查日期],"&gt;="&amp;DATE(YEAR(TODAY()),1,1),LabData2016[最近一次HbA1c檢查日期],"&lt;"&amp;DATE(YEAR(TODAY())+1,1,1))/($AF20+$AG20)&gt;=0.5),"控制達標",IF(ISNUMBER($H20),IF(AND($J20&gt;=84,$F20-$H20&lt;0),"進步達標","未達標"),"未達標")),"未達標"))))</f>
        <v/>
      </c>
      <c r="L20" s="33" t="str">
        <f ca="1">IF($B20="","",IF($K20="不適用","不適用",IF($K20="未檢驗","無檢驗資料","全年"&amp;($AF20+$AG20)&amp;"次／下半年"&amp;$AG20&amp;"次／"&amp;SUMIFS(LabData2016[HbA1c唯一],LabData2016[比對身分證前六碼],$AX20,LabData2016[最近一次HbA1c檢查結果(%)],"&lt;"&amp;VALUE(SUBSTITUTE(SUBSTITUTE($E20,"&lt;",""),"%","")),LabData2016[最近一次HbA1c檢查日期],"&gt;="&amp;DATE(YEAR(TODAY()),1,1),LabData2016[最近一次HbA1c檢查日期],"&lt;"&amp;DATE(YEAR(TODAY())+1,1,1))&amp;"/"&amp;($AF20+$AG20)&amp;"達標")))</f>
        <v/>
      </c>
      <c r="M20" s="6" t="str" cm="1">
        <f t="array" ref="M20">IF($B20="","",IFERROR(INDEX(PatientCriteria[LDL達標標準],ROWS($A$4:A20)),""))</f>
        <v/>
      </c>
      <c r="N20" s="6" t="str">
        <f>IF($B20="","",IF($O20="","",IFERROR(SUMIFS(LabData2016[最近一次LDL檢查結果(mg/dL)],LabData2016[比對身分證前六碼],$AX20,LabData2016[最近一次LDL檢查日期],$O20,LabData2016[LDL唯一],1),"")))</f>
        <v/>
      </c>
      <c r="O20" s="36" t="str" cm="1">
        <f t="array" ref="O20">IF($B20="","",IFERROR(_xlfn.AGGREGATE(14,6,LabData2016[最近一次LDL檢查日期]/((LabData2016[比對身分證前六碼]=$AX20)*(LabData2016[LDL唯一]=1)),1),""))</f>
        <v/>
      </c>
      <c r="P20" s="6" t="str">
        <f>IF($B20="","",IF($Q20="","",IFERROR(SUMIFS(LabData2016[最近一次LDL檢查結果(mg/dL)],LabData2016[比對身分證前六碼],$AX20,LabData2016[最近一次LDL檢查日期],$Q20,LabData2016[LDL唯一],1),"")))</f>
        <v/>
      </c>
      <c r="Q20" s="36" t="str" cm="1">
        <f t="array" ref="Q20">IF($B20="","",IFERROR(_xlfn.AGGREGATE(14,6,LabData2016[最近一次LDL檢查日期]/((LabData2016[比對身分證前六碼]=$AX20)*(LabData2016[LDL唯一]=1)),2),""))</f>
        <v/>
      </c>
      <c r="R20" s="6" t="str">
        <f t="shared" si="1"/>
        <v/>
      </c>
      <c r="S20" s="6" t="str" cm="1">
        <f t="array" ref="S20">IF($B20="","",IFERROR(_xlfn.AGGREGATE(15,6,LabData2016[最近一次LDL檢查結果(mg/dL)]/((LabData2016[比對身分證前六碼]=$AX20)*(LabData2016[LDL唯一]=1)),1),""))</f>
        <v/>
      </c>
      <c r="T20" s="28" t="str">
        <f ca="1">IF($B20="","",IF($M20="不適用","不適用",IF($N20="","未檢驗",IF(OR(AND($D20="DM only",$O20&gt;=DATE(YEAR(TODAY()),1,1),$O20&lt;DATE(YEAR(TODAY())+1,1,1),$N20&lt;VALUE(SUBSTITUTE($M20,"&lt;",""))),AND($AH20&gt;=1,$AI20&gt;=1,OR($N20&lt;VALUE(SUBSTITUTE($M20,"&lt;","")),SUMIFS(LabData2016[LDL唯一],LabData2016[比對身分證前六碼],$AX20,LabData2016[最近一次LDL檢查結果(mg/dL)],"&lt;"&amp;VALUE(SUBSTITUTE($M20,"&lt;","")),LabData2016[最近一次LDL檢查日期],"&gt;="&amp;DATE(YEAR(TODAY()),1,1),LabData2016[最近一次LDL檢查日期],"&lt;"&amp;DATE(YEAR(TODAY())+1,1,1))/($AH20+$AI20)&gt;=0.5))),"控制達標",IF(AND($AH20&gt;=1,$AI20&gt;=1,ISNUMBER($P20),$R20&gt;84,$N20-$P20&lt;0),"進步達標","未達標")))))</f>
        <v/>
      </c>
      <c r="U20" s="39" t="str">
        <f ca="1">IF($B20="","",IF($T20="不適用","不適用",IF($T20="未檢驗","無檢驗資料","全年"&amp;($AH20+$AI20)&amp;"次／下半年"&amp;$AI20&amp;"次／"&amp;SUMIFS(LabData2016[LDL唯一],LabData2016[比對身分證前六碼],$AX20,LabData2016[最近一次LDL檢查結果(mg/dL)],"&lt;"&amp;VALUE(SUBSTITUTE($M20,"&lt;","")),LabData2016[最近一次LDL檢查日期],"&gt;="&amp;DATE(YEAR(TODAY()),1,1),LabData2016[最近一次LDL檢查日期],"&lt;"&amp;DATE(YEAR(TODAY())+1,1,1))&amp;"/"&amp;($AH20+$AI20)&amp;"達標")))</f>
        <v/>
      </c>
      <c r="V20" s="6" t="str" cm="1">
        <f t="array" ref="V20">IF($B20="","",IFERROR(INDEX(PatientCriteria[UACR達標標準],ROWS($A$4:A20)),""))</f>
        <v/>
      </c>
      <c r="W20" s="6" t="str">
        <f>IF($B20="","",IF($X20="","",IFERROR(SUMIFS(LabData2016[最近一次UACR檢查結果(mg/gm)],LabData2016[比對身分證前六碼],$AX20,LabData2016[最近一次UACR檢查日期],$X20,LabData2016[UACR唯一],1),"")))</f>
        <v/>
      </c>
      <c r="X20" s="36" t="str" cm="1">
        <f t="array" ref="X20">IF($B20="","",IFERROR(_xlfn.AGGREGATE(14,6,LabData2016[最近一次UACR檢查日期]/((LabData2016[比對身分證前六碼]=$AX20)*(LabData2016[UACR唯一]=1)),1),""))</f>
        <v/>
      </c>
      <c r="Y20" s="6" t="str">
        <f>IF($B20="","",IF($Z20="","",IFERROR(SUMIFS(LabData2016[最近一次UACR檢查結果(mg/gm)],LabData2016[比對身分證前六碼],$AX20,LabData2016[最近一次UACR檢查日期],$Z20,LabData2016[UACR唯一],1),"")))</f>
        <v/>
      </c>
      <c r="Z20" s="36" t="str" cm="1">
        <f t="array" ref="Z20">IF($B20="","",IFERROR(_xlfn.AGGREGATE(14,6,LabData2016[最近一次UACR檢查日期]/((LabData2016[比對身分證前六碼]=$AX20)*(LabData2016[UACR唯一]=1)),2),""))</f>
        <v/>
      </c>
      <c r="AA20" s="6" t="str">
        <f t="shared" si="2"/>
        <v/>
      </c>
      <c r="AB20" s="29" t="str">
        <f ca="1">IF($B20="","",IF($V20="不適用","不適用",IF($W20="","未檢驗",IF(AND($AJ20+$AK20&gt;=2,$AK20&gt;=1),IF(OR($W20&lt;30,SUMIFS(LabData2016[UACR唯一],LabData2016[比對身分證前六碼],$AX20,LabData2016[最近一次UACR檢查結果(mg/gm)],"&lt;30",LabData2016[最近一次UACR檢查日期],"&gt;="&amp;DATE(YEAR(TODAY()),1,1),LabData2016[最近一次UACR檢查日期],"&lt;"&amp;DATE(YEAR(TODAY())+1,1,1))/($AJ20+$AK20)&gt;=0.5),"控制達標",IF(ISNUMBER($Y20),IF(AND($AA20&gt;=84,$W20-$Y20&lt;0),"進步達標","未達標"),"未達標")),"未達標"))))</f>
        <v/>
      </c>
      <c r="AC20" s="38" t="str">
        <f ca="1">IF($B20="","",IF($AB20="不適用","不適用",IF($AB20="未檢驗","無檢驗資料","全年"&amp;($AJ20+$AK20)&amp;"次／下半年"&amp;$AK20&amp;"次／"&amp;SUMIFS(LabData2016[UACR唯一],LabData2016[比對身分證前六碼],$AX20,LabData2016[最近一次UACR檢查結果(mg/gm)],"&lt;30",LabData2016[最近一次UACR檢查日期],"&gt;="&amp;DATE(YEAR(TODAY()),1,1),LabData2016[最近一次UACR檢查日期],"&lt;"&amp;DATE(YEAR(TODAY())+1,1,1))&amp;"/"&amp;($AJ20+$AK20)&amp;"達標")))</f>
        <v/>
      </c>
      <c r="AD20" s="6" t="str" cm="1">
        <f t="array" ref="AD20">IF($B20="","",IFERROR(INDEX(PatientCriteria[BP檢驗次數達標標準],ROWS($A$4:A20)),""))</f>
        <v/>
      </c>
      <c r="AE20" s="6" t="str" cm="1">
        <f t="array" aca="1" ref="AE20" ca="1">IF($B20="","",_xlfn.LET(_xlpm.bp,LabData2016[最近一次BP檢查日期],_xlpm.ym,IF(ISNUMBER(_xlpm.bp),TEXT(_xlpm.bp,"yyyy-mm"),LEFT(_xlpm.bp,7)),_xlpm.matched,_xlfn._xlws.FILTER(_xlpm.ym,(LabData2016[比對身分證前六碼]=$AX20)*(LabData2016[比對生日西元]=$AY20)*(_xlpm.ym&lt;&gt;"")*(LEFT(_xlpm.ym,4)=TEXT(YEAR(TODAY()),"0")),""),IF(INDEX(_xlpm.matched,1)="",0,ROWS(_xlfn.UNIQUE(_xlpm.matched)))))</f>
        <v/>
      </c>
      <c r="AF20" s="6" t="str">
        <f ca="1">IF($B20="","",SUMIFS(LabData2016[HbA1c唯一],LabData2016[比對身分證前六碼],$AX20,LabData2016[最近一次HbA1c檢查日期],"&gt;="&amp;DATE(YEAR(TODAY()),1,1),LabData2016[最近一次HbA1c檢查日期],"&lt;"&amp;DATE(YEAR(TODAY()),7,1)))</f>
        <v/>
      </c>
      <c r="AG20" s="6" t="str">
        <f ca="1">IF($B20="","",SUMIFS(LabData2016[HbA1c唯一],LabData2016[比對身分證前六碼],$AX20,LabData2016[最近一次HbA1c檢查日期],"&gt;="&amp;DATE(YEAR(TODAY()),7,1),LabData2016[最近一次HbA1c檢查日期],"&lt;"&amp;DATE(YEAR(TODAY())+1,1,1)))</f>
        <v/>
      </c>
      <c r="AH20" s="6" t="str">
        <f ca="1">IF($B20="","",SUMIFS(LabData2016[LDL唯一],LabData2016[比對身分證前六碼],$AX20,LabData2016[最近一次LDL檢查日期],"&gt;="&amp;DATE(YEAR(TODAY()),1,1),LabData2016[最近一次LDL檢查日期],"&lt;"&amp;DATE(YEAR(TODAY()),7,1)))</f>
        <v/>
      </c>
      <c r="AI20" s="6" t="str">
        <f ca="1">IF($B20="","",SUMIFS(LabData2016[LDL唯一],LabData2016[比對身分證前六碼],$AX20,LabData2016[最近一次LDL檢查日期],"&gt;="&amp;DATE(YEAR(TODAY()),7,1),LabData2016[最近一次LDL檢查日期],"&lt;"&amp;DATE(YEAR(TODAY())+1,1,1)))</f>
        <v/>
      </c>
      <c r="AJ20" s="6" t="str">
        <f ca="1">IF($B20="","",SUMIFS(LabData2016[UACR唯一],LabData2016[比對身分證前六碼],$AX20,LabData2016[最近一次UACR檢查日期],"&gt;="&amp;DATE(YEAR(TODAY()),1,1),LabData2016[最近一次UACR檢查日期],"&lt;"&amp;DATE(YEAR(TODAY()),7,1)))</f>
        <v/>
      </c>
      <c r="AK20" s="6" t="str">
        <f ca="1">IF($B20="","",SUMIFS(LabData2016[UACR唯一],LabData2016[比對身分證前六碼],$AX20,LabData2016[最近一次UACR檢查日期],"&gt;="&amp;DATE(YEAR(TODAY()),7,1),LabData2016[最近一次UACR檢查日期],"&lt;"&amp;DATE(YEAR(TODAY())+1,1,1)))</f>
        <v/>
      </c>
      <c r="AL20" s="6" t="str">
        <f t="shared" si="3"/>
        <v/>
      </c>
      <c r="AM20" s="6" t="str">
        <f t="shared" si="4"/>
        <v/>
      </c>
      <c r="AN20" s="6" t="str">
        <f t="shared" si="5"/>
        <v/>
      </c>
      <c r="AO20" s="6" t="str">
        <f t="shared" si="6"/>
        <v/>
      </c>
      <c r="AP20" s="6" t="str" cm="1">
        <f t="array" ref="AP20">IF($B20="","",IFERROR(INDEX(相容設定!$B$2:$E$9,MATCH($D20,相容設定!$A$2:$A$9,0),MIN(VALUE(LEFT($AQ20,FIND("/",$AQ20)-1)),3)+1),0))</f>
        <v/>
      </c>
      <c r="AQ20" s="6" t="str">
        <f t="shared" si="7"/>
        <v/>
      </c>
      <c r="AR20" s="30" t="str">
        <f t="shared" si="8"/>
        <v/>
      </c>
      <c r="AS20" s="30" t="str">
        <f>IF($B20="","",250+30+IF(OR(ISNUMBER(SEARCH("DM",$D20)),ISNUMBER(SEARCH("+",$D20))),100,0)+IFERROR(INDEX(相容設定!$F$2:$F$9,MATCH($D20,相容設定!$A$2:$A$9,0)),0))</f>
        <v/>
      </c>
      <c r="AT20" s="31" t="str">
        <f t="shared" si="9"/>
        <v/>
      </c>
      <c r="AU20" s="32" t="str">
        <f t="shared" si="10"/>
        <v/>
      </c>
      <c r="AV20" t="str">
        <f t="shared" si="11"/>
        <v/>
      </c>
      <c r="AW20" t="str">
        <f t="shared" si="13"/>
        <v/>
      </c>
      <c r="AX20" t="str">
        <f t="shared" si="12"/>
        <v/>
      </c>
      <c r="AY20" t="str">
        <f t="shared" si="14"/>
        <v/>
      </c>
    </row>
    <row r="21" spans="1:51" x14ac:dyDescent="0.35">
      <c r="A21" s="26" t="str" cm="1">
        <f t="array" ref="A21">IFERROR(IF(INDEX(PatientCriteria[身分證號],ROWS($A$4:A21))="","",ROWS($A$4:A21)),"")</f>
        <v/>
      </c>
      <c r="B21" s="26" t="str" cm="1">
        <f t="array" ref="B21">IFERROR(IF(INDEX(PatientCriteria[身分證號],ROWS($A$4:A21))="","",INDEX(PatientCriteria[身分證號],ROWS($A$4:A21))),"")</f>
        <v/>
      </c>
      <c r="C21" s="26" t="str" cm="1">
        <f t="array" ref="C21">IF($B21="","",IFERROR(INDEX(PatientCriteria[生日],ROWS($A$4:A21)),""))</f>
        <v/>
      </c>
      <c r="D21" s="26" t="str" cm="1">
        <f t="array" ref="D21">IF($B21="","",IFERROR(INDEX(PatientCriteria[疾病組合],ROWS($A$4:A21)),""))</f>
        <v/>
      </c>
      <c r="E21" s="6" t="str" cm="1">
        <f t="array" ref="E21">IF($B21="","",IFERROR(INDEX(PatientCriteria[HbA1c達標標準],ROWS($A$4:A21)),""))</f>
        <v/>
      </c>
      <c r="F21" s="6" t="str">
        <f>IF($B21="","",IF($G21="","",IFERROR(SUMIFS(LabData2016[最近一次HbA1c檢查結果(%)],LabData2016[比對身分證前六碼],$AX21,LabData2016[最近一次HbA1c檢查日期],$G21,LabData2016[HbA1c唯一],1),"")))</f>
        <v/>
      </c>
      <c r="G21" s="36" t="str" cm="1">
        <f t="array" ref="G21">IF($B21="","",IFERROR(_xlfn.AGGREGATE(14,6,LabData2016[最近一次HbA1c檢查日期]/((LabData2016[比對身分證前六碼]=$AX21)*(LabData2016[HbA1c唯一]=1)),1),""))</f>
        <v/>
      </c>
      <c r="H21" s="6" t="str">
        <f>IF($B21="","",IF($I21="","",IFERROR(SUMIFS(LabData2016[最近一次HbA1c檢查結果(%)],LabData2016[比對身分證前六碼],$AX21,LabData2016[最近一次HbA1c檢查日期],$I21,LabData2016[HbA1c唯一],1),"")))</f>
        <v/>
      </c>
      <c r="I21" s="36" t="str" cm="1">
        <f t="array" ref="I21">IF($B21="","",IFERROR(_xlfn.AGGREGATE(14,6,LabData2016[最近一次HbA1c檢查日期]/((LabData2016[比對身分證前六碼]=$AX21)*(LabData2016[HbA1c唯一]=1)),2),""))</f>
        <v/>
      </c>
      <c r="J21" s="6" t="str">
        <f t="shared" si="0"/>
        <v/>
      </c>
      <c r="K21" s="27" t="str">
        <f ca="1">IF($B21="","",IF($E21="不適用","不適用",IF($F21="","未檢驗",IF(AND($AF21+$AG21&gt;=2,$AG21&gt;=1),IF(OR($F21&lt;VALUE(SUBSTITUTE(SUBSTITUTE($E21,"&lt;",""),"%","")),SUMIFS(LabData2016[HbA1c唯一],LabData2016[比對身分證前六碼],$AX21,LabData2016[最近一次HbA1c檢查結果(%)],"&lt;"&amp;VALUE(SUBSTITUTE(SUBSTITUTE($E21,"&lt;",""),"%","")),LabData2016[最近一次HbA1c檢查日期],"&gt;="&amp;DATE(YEAR(TODAY()),1,1),LabData2016[最近一次HbA1c檢查日期],"&lt;"&amp;DATE(YEAR(TODAY())+1,1,1))/($AF21+$AG21)&gt;=0.5),"控制達標",IF(ISNUMBER($H21),IF(AND($J21&gt;=84,$F21-$H21&lt;0),"進步達標","未達標"),"未達標")),"未達標"))))</f>
        <v/>
      </c>
      <c r="L21" s="33" t="str">
        <f ca="1">IF($B21="","",IF($K21="不適用","不適用",IF($K21="未檢驗","無檢驗資料","全年"&amp;($AF21+$AG21)&amp;"次／下半年"&amp;$AG21&amp;"次／"&amp;SUMIFS(LabData2016[HbA1c唯一],LabData2016[比對身分證前六碼],$AX21,LabData2016[最近一次HbA1c檢查結果(%)],"&lt;"&amp;VALUE(SUBSTITUTE(SUBSTITUTE($E21,"&lt;",""),"%","")),LabData2016[最近一次HbA1c檢查日期],"&gt;="&amp;DATE(YEAR(TODAY()),1,1),LabData2016[最近一次HbA1c檢查日期],"&lt;"&amp;DATE(YEAR(TODAY())+1,1,1))&amp;"/"&amp;($AF21+$AG21)&amp;"達標")))</f>
        <v/>
      </c>
      <c r="M21" s="6" t="str" cm="1">
        <f t="array" ref="M21">IF($B21="","",IFERROR(INDEX(PatientCriteria[LDL達標標準],ROWS($A$4:A21)),""))</f>
        <v/>
      </c>
      <c r="N21" s="6" t="str">
        <f>IF($B21="","",IF($O21="","",IFERROR(SUMIFS(LabData2016[最近一次LDL檢查結果(mg/dL)],LabData2016[比對身分證前六碼],$AX21,LabData2016[最近一次LDL檢查日期],$O21,LabData2016[LDL唯一],1),"")))</f>
        <v/>
      </c>
      <c r="O21" s="36" t="str" cm="1">
        <f t="array" ref="O21">IF($B21="","",IFERROR(_xlfn.AGGREGATE(14,6,LabData2016[最近一次LDL檢查日期]/((LabData2016[比對身分證前六碼]=$AX21)*(LabData2016[LDL唯一]=1)),1),""))</f>
        <v/>
      </c>
      <c r="P21" s="6" t="str">
        <f>IF($B21="","",IF($Q21="","",IFERROR(SUMIFS(LabData2016[最近一次LDL檢查結果(mg/dL)],LabData2016[比對身分證前六碼],$AX21,LabData2016[最近一次LDL檢查日期],$Q21,LabData2016[LDL唯一],1),"")))</f>
        <v/>
      </c>
      <c r="Q21" s="36" t="str" cm="1">
        <f t="array" ref="Q21">IF($B21="","",IFERROR(_xlfn.AGGREGATE(14,6,LabData2016[最近一次LDL檢查日期]/((LabData2016[比對身分證前六碼]=$AX21)*(LabData2016[LDL唯一]=1)),2),""))</f>
        <v/>
      </c>
      <c r="R21" s="6" t="str">
        <f t="shared" si="1"/>
        <v/>
      </c>
      <c r="S21" s="6" t="str" cm="1">
        <f t="array" ref="S21">IF($B21="","",IFERROR(_xlfn.AGGREGATE(15,6,LabData2016[最近一次LDL檢查結果(mg/dL)]/((LabData2016[比對身分證前六碼]=$AX21)*(LabData2016[LDL唯一]=1)),1),""))</f>
        <v/>
      </c>
      <c r="T21" s="28" t="str">
        <f ca="1">IF($B21="","",IF($M21="不適用","不適用",IF($N21="","未檢驗",IF(OR(AND($D21="DM only",$O21&gt;=DATE(YEAR(TODAY()),1,1),$O21&lt;DATE(YEAR(TODAY())+1,1,1),$N21&lt;VALUE(SUBSTITUTE($M21,"&lt;",""))),AND($AH21&gt;=1,$AI21&gt;=1,OR($N21&lt;VALUE(SUBSTITUTE($M21,"&lt;","")),SUMIFS(LabData2016[LDL唯一],LabData2016[比對身分證前六碼],$AX21,LabData2016[最近一次LDL檢查結果(mg/dL)],"&lt;"&amp;VALUE(SUBSTITUTE($M21,"&lt;","")),LabData2016[最近一次LDL檢查日期],"&gt;="&amp;DATE(YEAR(TODAY()),1,1),LabData2016[最近一次LDL檢查日期],"&lt;"&amp;DATE(YEAR(TODAY())+1,1,1))/($AH21+$AI21)&gt;=0.5))),"控制達標",IF(AND($AH21&gt;=1,$AI21&gt;=1,ISNUMBER($P21),$R21&gt;84,$N21-$P21&lt;0),"進步達標","未達標")))))</f>
        <v/>
      </c>
      <c r="U21" s="39" t="str">
        <f ca="1">IF($B21="","",IF($T21="不適用","不適用",IF($T21="未檢驗","無檢驗資料","全年"&amp;($AH21+$AI21)&amp;"次／下半年"&amp;$AI21&amp;"次／"&amp;SUMIFS(LabData2016[LDL唯一],LabData2016[比對身分證前六碼],$AX21,LabData2016[最近一次LDL檢查結果(mg/dL)],"&lt;"&amp;VALUE(SUBSTITUTE($M21,"&lt;","")),LabData2016[最近一次LDL檢查日期],"&gt;="&amp;DATE(YEAR(TODAY()),1,1),LabData2016[最近一次LDL檢查日期],"&lt;"&amp;DATE(YEAR(TODAY())+1,1,1))&amp;"/"&amp;($AH21+$AI21)&amp;"達標")))</f>
        <v/>
      </c>
      <c r="V21" s="6" t="str" cm="1">
        <f t="array" ref="V21">IF($B21="","",IFERROR(INDEX(PatientCriteria[UACR達標標準],ROWS($A$4:A21)),""))</f>
        <v/>
      </c>
      <c r="W21" s="6" t="str">
        <f>IF($B21="","",IF($X21="","",IFERROR(SUMIFS(LabData2016[最近一次UACR檢查結果(mg/gm)],LabData2016[比對身分證前六碼],$AX21,LabData2016[最近一次UACR檢查日期],$X21,LabData2016[UACR唯一],1),"")))</f>
        <v/>
      </c>
      <c r="X21" s="36" t="str" cm="1">
        <f t="array" ref="X21">IF($B21="","",IFERROR(_xlfn.AGGREGATE(14,6,LabData2016[最近一次UACR檢查日期]/((LabData2016[比對身分證前六碼]=$AX21)*(LabData2016[UACR唯一]=1)),1),""))</f>
        <v/>
      </c>
      <c r="Y21" s="6" t="str">
        <f>IF($B21="","",IF($Z21="","",IFERROR(SUMIFS(LabData2016[最近一次UACR檢查結果(mg/gm)],LabData2016[比對身分證前六碼],$AX21,LabData2016[最近一次UACR檢查日期],$Z21,LabData2016[UACR唯一],1),"")))</f>
        <v/>
      </c>
      <c r="Z21" s="36" t="str" cm="1">
        <f t="array" ref="Z21">IF($B21="","",IFERROR(_xlfn.AGGREGATE(14,6,LabData2016[最近一次UACR檢查日期]/((LabData2016[比對身分證前六碼]=$AX21)*(LabData2016[UACR唯一]=1)),2),""))</f>
        <v/>
      </c>
      <c r="AA21" s="6" t="str">
        <f t="shared" si="2"/>
        <v/>
      </c>
      <c r="AB21" s="29" t="str">
        <f ca="1">IF($B21="","",IF($V21="不適用","不適用",IF($W21="","未檢驗",IF(AND($AJ21+$AK21&gt;=2,$AK21&gt;=1),IF(OR($W21&lt;30,SUMIFS(LabData2016[UACR唯一],LabData2016[比對身分證前六碼],$AX21,LabData2016[最近一次UACR檢查結果(mg/gm)],"&lt;30",LabData2016[最近一次UACR檢查日期],"&gt;="&amp;DATE(YEAR(TODAY()),1,1),LabData2016[最近一次UACR檢查日期],"&lt;"&amp;DATE(YEAR(TODAY())+1,1,1))/($AJ21+$AK21)&gt;=0.5),"控制達標",IF(ISNUMBER($Y21),IF(AND($AA21&gt;=84,$W21-$Y21&lt;0),"進步達標","未達標"),"未達標")),"未達標"))))</f>
        <v/>
      </c>
      <c r="AC21" s="38" t="str">
        <f ca="1">IF($B21="","",IF($AB21="不適用","不適用",IF($AB21="未檢驗","無檢驗資料","全年"&amp;($AJ21+$AK21)&amp;"次／下半年"&amp;$AK21&amp;"次／"&amp;SUMIFS(LabData2016[UACR唯一],LabData2016[比對身分證前六碼],$AX21,LabData2016[最近一次UACR檢查結果(mg/gm)],"&lt;30",LabData2016[最近一次UACR檢查日期],"&gt;="&amp;DATE(YEAR(TODAY()),1,1),LabData2016[最近一次UACR檢查日期],"&lt;"&amp;DATE(YEAR(TODAY())+1,1,1))&amp;"/"&amp;($AJ21+$AK21)&amp;"達標")))</f>
        <v/>
      </c>
      <c r="AD21" s="6" t="str" cm="1">
        <f t="array" ref="AD21">IF($B21="","",IFERROR(INDEX(PatientCriteria[BP檢驗次數達標標準],ROWS($A$4:A21)),""))</f>
        <v/>
      </c>
      <c r="AE21" s="6" t="str" cm="1">
        <f t="array" aca="1" ref="AE21" ca="1">IF($B21="","",_xlfn.LET(_xlpm.bp,LabData2016[最近一次BP檢查日期],_xlpm.ym,IF(ISNUMBER(_xlpm.bp),TEXT(_xlpm.bp,"yyyy-mm"),LEFT(_xlpm.bp,7)),_xlpm.matched,_xlfn._xlws.FILTER(_xlpm.ym,(LabData2016[比對身分證前六碼]=$AX21)*(LabData2016[比對生日西元]=$AY21)*(_xlpm.ym&lt;&gt;"")*(LEFT(_xlpm.ym,4)=TEXT(YEAR(TODAY()),"0")),""),IF(INDEX(_xlpm.matched,1)="",0,ROWS(_xlfn.UNIQUE(_xlpm.matched)))))</f>
        <v/>
      </c>
      <c r="AF21" s="6" t="str">
        <f ca="1">IF($B21="","",SUMIFS(LabData2016[HbA1c唯一],LabData2016[比對身分證前六碼],$AX21,LabData2016[最近一次HbA1c檢查日期],"&gt;="&amp;DATE(YEAR(TODAY()),1,1),LabData2016[最近一次HbA1c檢查日期],"&lt;"&amp;DATE(YEAR(TODAY()),7,1)))</f>
        <v/>
      </c>
      <c r="AG21" s="6" t="str">
        <f ca="1">IF($B21="","",SUMIFS(LabData2016[HbA1c唯一],LabData2016[比對身分證前六碼],$AX21,LabData2016[最近一次HbA1c檢查日期],"&gt;="&amp;DATE(YEAR(TODAY()),7,1),LabData2016[最近一次HbA1c檢查日期],"&lt;"&amp;DATE(YEAR(TODAY())+1,1,1)))</f>
        <v/>
      </c>
      <c r="AH21" s="6" t="str">
        <f ca="1">IF($B21="","",SUMIFS(LabData2016[LDL唯一],LabData2016[比對身分證前六碼],$AX21,LabData2016[最近一次LDL檢查日期],"&gt;="&amp;DATE(YEAR(TODAY()),1,1),LabData2016[最近一次LDL檢查日期],"&lt;"&amp;DATE(YEAR(TODAY()),7,1)))</f>
        <v/>
      </c>
      <c r="AI21" s="6" t="str">
        <f ca="1">IF($B21="","",SUMIFS(LabData2016[LDL唯一],LabData2016[比對身分證前六碼],$AX21,LabData2016[最近一次LDL檢查日期],"&gt;="&amp;DATE(YEAR(TODAY()),7,1),LabData2016[最近一次LDL檢查日期],"&lt;"&amp;DATE(YEAR(TODAY())+1,1,1)))</f>
        <v/>
      </c>
      <c r="AJ21" s="6" t="str">
        <f ca="1">IF($B21="","",SUMIFS(LabData2016[UACR唯一],LabData2016[比對身分證前六碼],$AX21,LabData2016[最近一次UACR檢查日期],"&gt;="&amp;DATE(YEAR(TODAY()),1,1),LabData2016[最近一次UACR檢查日期],"&lt;"&amp;DATE(YEAR(TODAY()),7,1)))</f>
        <v/>
      </c>
      <c r="AK21" s="6" t="str">
        <f ca="1">IF($B21="","",SUMIFS(LabData2016[UACR唯一],LabData2016[比對身分證前六碼],$AX21,LabData2016[最近一次UACR檢查日期],"&gt;="&amp;DATE(YEAR(TODAY()),7,1),LabData2016[最近一次UACR檢查日期],"&lt;"&amp;DATE(YEAR(TODAY())+1,1,1)))</f>
        <v/>
      </c>
      <c r="AL21" s="6" t="str">
        <f t="shared" si="3"/>
        <v/>
      </c>
      <c r="AM21" s="6" t="str">
        <f t="shared" si="4"/>
        <v/>
      </c>
      <c r="AN21" s="6" t="str">
        <f t="shared" si="5"/>
        <v/>
      </c>
      <c r="AO21" s="6" t="str">
        <f t="shared" si="6"/>
        <v/>
      </c>
      <c r="AP21" s="6" t="str" cm="1">
        <f t="array" ref="AP21">IF($B21="","",IFERROR(INDEX(相容設定!$B$2:$E$9,MATCH($D21,相容設定!$A$2:$A$9,0),MIN(VALUE(LEFT($AQ21,FIND("/",$AQ21)-1)),3)+1),0))</f>
        <v/>
      </c>
      <c r="AQ21" s="6" t="str">
        <f t="shared" si="7"/>
        <v/>
      </c>
      <c r="AR21" s="30" t="str">
        <f t="shared" si="8"/>
        <v/>
      </c>
      <c r="AS21" s="30" t="str">
        <f>IF($B21="","",250+30+IF(OR(ISNUMBER(SEARCH("DM",$D21)),ISNUMBER(SEARCH("+",$D21))),100,0)+IFERROR(INDEX(相容設定!$F$2:$F$9,MATCH($D21,相容設定!$A$2:$A$9,0)),0))</f>
        <v/>
      </c>
      <c r="AT21" s="31" t="str">
        <f t="shared" si="9"/>
        <v/>
      </c>
      <c r="AU21" s="32" t="str">
        <f t="shared" si="10"/>
        <v/>
      </c>
      <c r="AV21" t="str">
        <f t="shared" si="11"/>
        <v/>
      </c>
      <c r="AW21" t="str">
        <f t="shared" si="13"/>
        <v/>
      </c>
      <c r="AX21" t="str">
        <f t="shared" si="12"/>
        <v/>
      </c>
      <c r="AY21" t="str">
        <f t="shared" si="14"/>
        <v/>
      </c>
    </row>
    <row r="22" spans="1:51" x14ac:dyDescent="0.35">
      <c r="A22" s="26" t="str" cm="1">
        <f t="array" ref="A22">IFERROR(IF(INDEX(PatientCriteria[身分證號],ROWS($A$4:A22))="","",ROWS($A$4:A22)),"")</f>
        <v/>
      </c>
      <c r="B22" s="26" t="str" cm="1">
        <f t="array" ref="B22">IFERROR(IF(INDEX(PatientCriteria[身分證號],ROWS($A$4:A22))="","",INDEX(PatientCriteria[身分證號],ROWS($A$4:A22))),"")</f>
        <v/>
      </c>
      <c r="C22" s="26" t="str" cm="1">
        <f t="array" ref="C22">IF($B22="","",IFERROR(INDEX(PatientCriteria[生日],ROWS($A$4:A22)),""))</f>
        <v/>
      </c>
      <c r="D22" s="26" t="str" cm="1">
        <f t="array" ref="D22">IF($B22="","",IFERROR(INDEX(PatientCriteria[疾病組合],ROWS($A$4:A22)),""))</f>
        <v/>
      </c>
      <c r="E22" s="6" t="str" cm="1">
        <f t="array" ref="E22">IF($B22="","",IFERROR(INDEX(PatientCriteria[HbA1c達標標準],ROWS($A$4:A22)),""))</f>
        <v/>
      </c>
      <c r="F22" s="6" t="str">
        <f>IF($B22="","",IF($G22="","",IFERROR(SUMIFS(LabData2016[最近一次HbA1c檢查結果(%)],LabData2016[比對身分證前六碼],$AX22,LabData2016[最近一次HbA1c檢查日期],$G22,LabData2016[HbA1c唯一],1),"")))</f>
        <v/>
      </c>
      <c r="G22" s="36" t="str" cm="1">
        <f t="array" ref="G22">IF($B22="","",IFERROR(_xlfn.AGGREGATE(14,6,LabData2016[最近一次HbA1c檢查日期]/((LabData2016[比對身分證前六碼]=$AX22)*(LabData2016[HbA1c唯一]=1)),1),""))</f>
        <v/>
      </c>
      <c r="H22" s="6" t="str">
        <f>IF($B22="","",IF($I22="","",IFERROR(SUMIFS(LabData2016[最近一次HbA1c檢查結果(%)],LabData2016[比對身分證前六碼],$AX22,LabData2016[最近一次HbA1c檢查日期],$I22,LabData2016[HbA1c唯一],1),"")))</f>
        <v/>
      </c>
      <c r="I22" s="36" t="str" cm="1">
        <f t="array" ref="I22">IF($B22="","",IFERROR(_xlfn.AGGREGATE(14,6,LabData2016[最近一次HbA1c檢查日期]/((LabData2016[比對身分證前六碼]=$AX22)*(LabData2016[HbA1c唯一]=1)),2),""))</f>
        <v/>
      </c>
      <c r="J22" s="6" t="str">
        <f t="shared" si="0"/>
        <v/>
      </c>
      <c r="K22" s="27" t="str">
        <f ca="1">IF($B22="","",IF($E22="不適用","不適用",IF($F22="","未檢驗",IF(AND($AF22+$AG22&gt;=2,$AG22&gt;=1),IF(OR($F22&lt;VALUE(SUBSTITUTE(SUBSTITUTE($E22,"&lt;",""),"%","")),SUMIFS(LabData2016[HbA1c唯一],LabData2016[比對身分證前六碼],$AX22,LabData2016[最近一次HbA1c檢查結果(%)],"&lt;"&amp;VALUE(SUBSTITUTE(SUBSTITUTE($E22,"&lt;",""),"%","")),LabData2016[最近一次HbA1c檢查日期],"&gt;="&amp;DATE(YEAR(TODAY()),1,1),LabData2016[最近一次HbA1c檢查日期],"&lt;"&amp;DATE(YEAR(TODAY())+1,1,1))/($AF22+$AG22)&gt;=0.5),"控制達標",IF(ISNUMBER($H22),IF(AND($J22&gt;=84,$F22-$H22&lt;0),"進步達標","未達標"),"未達標")),"未達標"))))</f>
        <v/>
      </c>
      <c r="L22" s="33" t="str">
        <f ca="1">IF($B22="","",IF($K22="不適用","不適用",IF($K22="未檢驗","無檢驗資料","全年"&amp;($AF22+$AG22)&amp;"次／下半年"&amp;$AG22&amp;"次／"&amp;SUMIFS(LabData2016[HbA1c唯一],LabData2016[比對身分證前六碼],$AX22,LabData2016[最近一次HbA1c檢查結果(%)],"&lt;"&amp;VALUE(SUBSTITUTE(SUBSTITUTE($E22,"&lt;",""),"%","")),LabData2016[最近一次HbA1c檢查日期],"&gt;="&amp;DATE(YEAR(TODAY()),1,1),LabData2016[最近一次HbA1c檢查日期],"&lt;"&amp;DATE(YEAR(TODAY())+1,1,1))&amp;"/"&amp;($AF22+$AG22)&amp;"達標")))</f>
        <v/>
      </c>
      <c r="M22" s="6" t="str" cm="1">
        <f t="array" ref="M22">IF($B22="","",IFERROR(INDEX(PatientCriteria[LDL達標標準],ROWS($A$4:A22)),""))</f>
        <v/>
      </c>
      <c r="N22" s="6" t="str">
        <f>IF($B22="","",IF($O22="","",IFERROR(SUMIFS(LabData2016[最近一次LDL檢查結果(mg/dL)],LabData2016[比對身分證前六碼],$AX22,LabData2016[最近一次LDL檢查日期],$O22,LabData2016[LDL唯一],1),"")))</f>
        <v/>
      </c>
      <c r="O22" s="36" t="str" cm="1">
        <f t="array" ref="O22">IF($B22="","",IFERROR(_xlfn.AGGREGATE(14,6,LabData2016[最近一次LDL檢查日期]/((LabData2016[比對身分證前六碼]=$AX22)*(LabData2016[LDL唯一]=1)),1),""))</f>
        <v/>
      </c>
      <c r="P22" s="6" t="str">
        <f>IF($B22="","",IF($Q22="","",IFERROR(SUMIFS(LabData2016[最近一次LDL檢查結果(mg/dL)],LabData2016[比對身分證前六碼],$AX22,LabData2016[最近一次LDL檢查日期],$Q22,LabData2016[LDL唯一],1),"")))</f>
        <v/>
      </c>
      <c r="Q22" s="36" t="str" cm="1">
        <f t="array" ref="Q22">IF($B22="","",IFERROR(_xlfn.AGGREGATE(14,6,LabData2016[最近一次LDL檢查日期]/((LabData2016[比對身分證前六碼]=$AX22)*(LabData2016[LDL唯一]=1)),2),""))</f>
        <v/>
      </c>
      <c r="R22" s="6" t="str">
        <f t="shared" si="1"/>
        <v/>
      </c>
      <c r="S22" s="6" t="str" cm="1">
        <f t="array" ref="S22">IF($B22="","",IFERROR(_xlfn.AGGREGATE(15,6,LabData2016[最近一次LDL檢查結果(mg/dL)]/((LabData2016[比對身分證前六碼]=$AX22)*(LabData2016[LDL唯一]=1)),1),""))</f>
        <v/>
      </c>
      <c r="T22" s="28" t="str">
        <f ca="1">IF($B22="","",IF($M22="不適用","不適用",IF($N22="","未檢驗",IF(OR(AND($D22="DM only",$O22&gt;=DATE(YEAR(TODAY()),1,1),$O22&lt;DATE(YEAR(TODAY())+1,1,1),$N22&lt;VALUE(SUBSTITUTE($M22,"&lt;",""))),AND($AH22&gt;=1,$AI22&gt;=1,OR($N22&lt;VALUE(SUBSTITUTE($M22,"&lt;","")),SUMIFS(LabData2016[LDL唯一],LabData2016[比對身分證前六碼],$AX22,LabData2016[最近一次LDL檢查結果(mg/dL)],"&lt;"&amp;VALUE(SUBSTITUTE($M22,"&lt;","")),LabData2016[最近一次LDL檢查日期],"&gt;="&amp;DATE(YEAR(TODAY()),1,1),LabData2016[最近一次LDL檢查日期],"&lt;"&amp;DATE(YEAR(TODAY())+1,1,1))/($AH22+$AI22)&gt;=0.5))),"控制達標",IF(AND($AH22&gt;=1,$AI22&gt;=1,ISNUMBER($P22),$R22&gt;84,$N22-$P22&lt;0),"進步達標","未達標")))))</f>
        <v/>
      </c>
      <c r="U22" s="39" t="str">
        <f ca="1">IF($B22="","",IF($T22="不適用","不適用",IF($T22="未檢驗","無檢驗資料","全年"&amp;($AH22+$AI22)&amp;"次／下半年"&amp;$AI22&amp;"次／"&amp;SUMIFS(LabData2016[LDL唯一],LabData2016[比對身分證前六碼],$AX22,LabData2016[最近一次LDL檢查結果(mg/dL)],"&lt;"&amp;VALUE(SUBSTITUTE($M22,"&lt;","")),LabData2016[最近一次LDL檢查日期],"&gt;="&amp;DATE(YEAR(TODAY()),1,1),LabData2016[最近一次LDL檢查日期],"&lt;"&amp;DATE(YEAR(TODAY())+1,1,1))&amp;"/"&amp;($AH22+$AI22)&amp;"達標")))</f>
        <v/>
      </c>
      <c r="V22" s="6" t="str" cm="1">
        <f t="array" ref="V22">IF($B22="","",IFERROR(INDEX(PatientCriteria[UACR達標標準],ROWS($A$4:A22)),""))</f>
        <v/>
      </c>
      <c r="W22" s="6" t="str">
        <f>IF($B22="","",IF($X22="","",IFERROR(SUMIFS(LabData2016[最近一次UACR檢查結果(mg/gm)],LabData2016[比對身分證前六碼],$AX22,LabData2016[最近一次UACR檢查日期],$X22,LabData2016[UACR唯一],1),"")))</f>
        <v/>
      </c>
      <c r="X22" s="36" t="str" cm="1">
        <f t="array" ref="X22">IF($B22="","",IFERROR(_xlfn.AGGREGATE(14,6,LabData2016[最近一次UACR檢查日期]/((LabData2016[比對身分證前六碼]=$AX22)*(LabData2016[UACR唯一]=1)),1),""))</f>
        <v/>
      </c>
      <c r="Y22" s="6" t="str">
        <f>IF($B22="","",IF($Z22="","",IFERROR(SUMIFS(LabData2016[最近一次UACR檢查結果(mg/gm)],LabData2016[比對身分證前六碼],$AX22,LabData2016[最近一次UACR檢查日期],$Z22,LabData2016[UACR唯一],1),"")))</f>
        <v/>
      </c>
      <c r="Z22" s="36" t="str" cm="1">
        <f t="array" ref="Z22">IF($B22="","",IFERROR(_xlfn.AGGREGATE(14,6,LabData2016[最近一次UACR檢查日期]/((LabData2016[比對身分證前六碼]=$AX22)*(LabData2016[UACR唯一]=1)),2),""))</f>
        <v/>
      </c>
      <c r="AA22" s="6" t="str">
        <f t="shared" si="2"/>
        <v/>
      </c>
      <c r="AB22" s="29" t="str">
        <f ca="1">IF($B22="","",IF($V22="不適用","不適用",IF($W22="","未檢驗",IF(AND($AJ22+$AK22&gt;=2,$AK22&gt;=1),IF(OR($W22&lt;30,SUMIFS(LabData2016[UACR唯一],LabData2016[比對身分證前六碼],$AX22,LabData2016[最近一次UACR檢查結果(mg/gm)],"&lt;30",LabData2016[最近一次UACR檢查日期],"&gt;="&amp;DATE(YEAR(TODAY()),1,1),LabData2016[最近一次UACR檢查日期],"&lt;"&amp;DATE(YEAR(TODAY())+1,1,1))/($AJ22+$AK22)&gt;=0.5),"控制達標",IF(ISNUMBER($Y22),IF(AND($AA22&gt;=84,$W22-$Y22&lt;0),"進步達標","未達標"),"未達標")),"未達標"))))</f>
        <v/>
      </c>
      <c r="AC22" s="38" t="str">
        <f ca="1">IF($B22="","",IF($AB22="不適用","不適用",IF($AB22="未檢驗","無檢驗資料","全年"&amp;($AJ22+$AK22)&amp;"次／下半年"&amp;$AK22&amp;"次／"&amp;SUMIFS(LabData2016[UACR唯一],LabData2016[比對身分證前六碼],$AX22,LabData2016[最近一次UACR檢查結果(mg/gm)],"&lt;30",LabData2016[最近一次UACR檢查日期],"&gt;="&amp;DATE(YEAR(TODAY()),1,1),LabData2016[最近一次UACR檢查日期],"&lt;"&amp;DATE(YEAR(TODAY())+1,1,1))&amp;"/"&amp;($AJ22+$AK22)&amp;"達標")))</f>
        <v/>
      </c>
      <c r="AD22" s="6" t="str" cm="1">
        <f t="array" ref="AD22">IF($B22="","",IFERROR(INDEX(PatientCriteria[BP檢驗次數達標標準],ROWS($A$4:A22)),""))</f>
        <v/>
      </c>
      <c r="AE22" s="6" t="str" cm="1">
        <f t="array" aca="1" ref="AE22" ca="1">IF($B22="","",_xlfn.LET(_xlpm.bp,LabData2016[最近一次BP檢查日期],_xlpm.ym,IF(ISNUMBER(_xlpm.bp),TEXT(_xlpm.bp,"yyyy-mm"),LEFT(_xlpm.bp,7)),_xlpm.matched,_xlfn._xlws.FILTER(_xlpm.ym,(LabData2016[比對身分證前六碼]=$AX22)*(LabData2016[比對生日西元]=$AY22)*(_xlpm.ym&lt;&gt;"")*(LEFT(_xlpm.ym,4)=TEXT(YEAR(TODAY()),"0")),""),IF(INDEX(_xlpm.matched,1)="",0,ROWS(_xlfn.UNIQUE(_xlpm.matched)))))</f>
        <v/>
      </c>
      <c r="AF22" s="6" t="str">
        <f ca="1">IF($B22="","",SUMIFS(LabData2016[HbA1c唯一],LabData2016[比對身分證前六碼],$AX22,LabData2016[最近一次HbA1c檢查日期],"&gt;="&amp;DATE(YEAR(TODAY()),1,1),LabData2016[最近一次HbA1c檢查日期],"&lt;"&amp;DATE(YEAR(TODAY()),7,1)))</f>
        <v/>
      </c>
      <c r="AG22" s="6" t="str">
        <f ca="1">IF($B22="","",SUMIFS(LabData2016[HbA1c唯一],LabData2016[比對身分證前六碼],$AX22,LabData2016[最近一次HbA1c檢查日期],"&gt;="&amp;DATE(YEAR(TODAY()),7,1),LabData2016[最近一次HbA1c檢查日期],"&lt;"&amp;DATE(YEAR(TODAY())+1,1,1)))</f>
        <v/>
      </c>
      <c r="AH22" s="6" t="str">
        <f ca="1">IF($B22="","",SUMIFS(LabData2016[LDL唯一],LabData2016[比對身分證前六碼],$AX22,LabData2016[最近一次LDL檢查日期],"&gt;="&amp;DATE(YEAR(TODAY()),1,1),LabData2016[最近一次LDL檢查日期],"&lt;"&amp;DATE(YEAR(TODAY()),7,1)))</f>
        <v/>
      </c>
      <c r="AI22" s="6" t="str">
        <f ca="1">IF($B22="","",SUMIFS(LabData2016[LDL唯一],LabData2016[比對身分證前六碼],$AX22,LabData2016[最近一次LDL檢查日期],"&gt;="&amp;DATE(YEAR(TODAY()),7,1),LabData2016[最近一次LDL檢查日期],"&lt;"&amp;DATE(YEAR(TODAY())+1,1,1)))</f>
        <v/>
      </c>
      <c r="AJ22" s="6" t="str">
        <f ca="1">IF($B22="","",SUMIFS(LabData2016[UACR唯一],LabData2016[比對身分證前六碼],$AX22,LabData2016[最近一次UACR檢查日期],"&gt;="&amp;DATE(YEAR(TODAY()),1,1),LabData2016[最近一次UACR檢查日期],"&lt;"&amp;DATE(YEAR(TODAY()),7,1)))</f>
        <v/>
      </c>
      <c r="AK22" s="6" t="str">
        <f ca="1">IF($B22="","",SUMIFS(LabData2016[UACR唯一],LabData2016[比對身分證前六碼],$AX22,LabData2016[最近一次UACR檢查日期],"&gt;="&amp;DATE(YEAR(TODAY()),7,1),LabData2016[最近一次UACR檢查日期],"&lt;"&amp;DATE(YEAR(TODAY())+1,1,1)))</f>
        <v/>
      </c>
      <c r="AL22" s="6" t="str">
        <f t="shared" si="3"/>
        <v/>
      </c>
      <c r="AM22" s="6" t="str">
        <f t="shared" si="4"/>
        <v/>
      </c>
      <c r="AN22" s="6" t="str">
        <f t="shared" si="5"/>
        <v/>
      </c>
      <c r="AO22" s="6" t="str">
        <f t="shared" si="6"/>
        <v/>
      </c>
      <c r="AP22" s="6" t="str" cm="1">
        <f t="array" ref="AP22">IF($B22="","",IFERROR(INDEX(相容設定!$B$2:$E$9,MATCH($D22,相容設定!$A$2:$A$9,0),MIN(VALUE(LEFT($AQ22,FIND("/",$AQ22)-1)),3)+1),0))</f>
        <v/>
      </c>
      <c r="AQ22" s="6" t="str">
        <f t="shared" si="7"/>
        <v/>
      </c>
      <c r="AR22" s="30" t="str">
        <f t="shared" si="8"/>
        <v/>
      </c>
      <c r="AS22" s="30" t="str">
        <f>IF($B22="","",250+30+IF(OR(ISNUMBER(SEARCH("DM",$D22)),ISNUMBER(SEARCH("+",$D22))),100,0)+IFERROR(INDEX(相容設定!$F$2:$F$9,MATCH($D22,相容設定!$A$2:$A$9,0)),0))</f>
        <v/>
      </c>
      <c r="AT22" s="31" t="str">
        <f t="shared" si="9"/>
        <v/>
      </c>
      <c r="AU22" s="30" t="str">
        <f t="shared" si="10"/>
        <v/>
      </c>
      <c r="AV22" t="str">
        <f t="shared" si="11"/>
        <v/>
      </c>
      <c r="AW22" t="str">
        <f t="shared" si="13"/>
        <v/>
      </c>
      <c r="AX22" t="str">
        <f t="shared" si="12"/>
        <v/>
      </c>
      <c r="AY22" t="str">
        <f t="shared" si="14"/>
        <v/>
      </c>
    </row>
    <row r="23" spans="1:51" x14ac:dyDescent="0.35">
      <c r="A23" s="26" t="str" cm="1">
        <f t="array" ref="A23">IFERROR(IF(INDEX(PatientCriteria[身分證號],ROWS($A$4:A23))="","",ROWS($A$4:A23)),"")</f>
        <v/>
      </c>
      <c r="B23" s="26" t="str" cm="1">
        <f t="array" ref="B23">IFERROR(IF(INDEX(PatientCriteria[身分證號],ROWS($A$4:A23))="","",INDEX(PatientCriteria[身分證號],ROWS($A$4:A23))),"")</f>
        <v/>
      </c>
      <c r="C23" s="26" t="str" cm="1">
        <f t="array" ref="C23">IF($B23="","",IFERROR(INDEX(PatientCriteria[生日],ROWS($A$4:A23)),""))</f>
        <v/>
      </c>
      <c r="D23" s="26" t="str" cm="1">
        <f t="array" ref="D23">IF($B23="","",IFERROR(INDEX(PatientCriteria[疾病組合],ROWS($A$4:A23)),""))</f>
        <v/>
      </c>
      <c r="E23" s="6" t="str" cm="1">
        <f t="array" ref="E23">IF($B23="","",IFERROR(INDEX(PatientCriteria[HbA1c達標標準],ROWS($A$4:A23)),""))</f>
        <v/>
      </c>
      <c r="F23" s="6" t="str">
        <f>IF($B23="","",IF($G23="","",IFERROR(SUMIFS(LabData2016[最近一次HbA1c檢查結果(%)],LabData2016[比對身分證前六碼],$AX23,LabData2016[最近一次HbA1c檢查日期],$G23,LabData2016[HbA1c唯一],1),"")))</f>
        <v/>
      </c>
      <c r="G23" s="36" t="str" cm="1">
        <f t="array" ref="G23">IF($B23="","",IFERROR(_xlfn.AGGREGATE(14,6,LabData2016[最近一次HbA1c檢查日期]/((LabData2016[比對身分證前六碼]=$AX23)*(LabData2016[HbA1c唯一]=1)),1),""))</f>
        <v/>
      </c>
      <c r="H23" s="6" t="str">
        <f>IF($B23="","",IF($I23="","",IFERROR(SUMIFS(LabData2016[最近一次HbA1c檢查結果(%)],LabData2016[比對身分證前六碼],$AX23,LabData2016[最近一次HbA1c檢查日期],$I23,LabData2016[HbA1c唯一],1),"")))</f>
        <v/>
      </c>
      <c r="I23" s="36" t="str" cm="1">
        <f t="array" ref="I23">IF($B23="","",IFERROR(_xlfn.AGGREGATE(14,6,LabData2016[最近一次HbA1c檢查日期]/((LabData2016[比對身分證前六碼]=$AX23)*(LabData2016[HbA1c唯一]=1)),2),""))</f>
        <v/>
      </c>
      <c r="J23" s="6" t="str">
        <f t="shared" si="0"/>
        <v/>
      </c>
      <c r="K23" s="27" t="str">
        <f ca="1">IF($B23="","",IF($E23="不適用","不適用",IF($F23="","未檢驗",IF(AND($AF23+$AG23&gt;=2,$AG23&gt;=1),IF(OR($F23&lt;VALUE(SUBSTITUTE(SUBSTITUTE($E23,"&lt;",""),"%","")),SUMIFS(LabData2016[HbA1c唯一],LabData2016[比對身分證前六碼],$AX23,LabData2016[最近一次HbA1c檢查結果(%)],"&lt;"&amp;VALUE(SUBSTITUTE(SUBSTITUTE($E23,"&lt;",""),"%","")),LabData2016[最近一次HbA1c檢查日期],"&gt;="&amp;DATE(YEAR(TODAY()),1,1),LabData2016[最近一次HbA1c檢查日期],"&lt;"&amp;DATE(YEAR(TODAY())+1,1,1))/($AF23+$AG23)&gt;=0.5),"控制達標",IF(ISNUMBER($H23),IF(AND($J23&gt;=84,$F23-$H23&lt;0),"進步達標","未達標"),"未達標")),"未達標"))))</f>
        <v/>
      </c>
      <c r="L23" s="33" t="str">
        <f ca="1">IF($B23="","",IF($K23="不適用","不適用",IF($K23="未檢驗","無檢驗資料","全年"&amp;($AF23+$AG23)&amp;"次／下半年"&amp;$AG23&amp;"次／"&amp;SUMIFS(LabData2016[HbA1c唯一],LabData2016[比對身分證前六碼],$AX23,LabData2016[最近一次HbA1c檢查結果(%)],"&lt;"&amp;VALUE(SUBSTITUTE(SUBSTITUTE($E23,"&lt;",""),"%","")),LabData2016[最近一次HbA1c檢查日期],"&gt;="&amp;DATE(YEAR(TODAY()),1,1),LabData2016[最近一次HbA1c檢查日期],"&lt;"&amp;DATE(YEAR(TODAY())+1,1,1))&amp;"/"&amp;($AF23+$AG23)&amp;"達標")))</f>
        <v/>
      </c>
      <c r="M23" s="6" t="str" cm="1">
        <f t="array" ref="M23">IF($B23="","",IFERROR(INDEX(PatientCriteria[LDL達標標準],ROWS($A$4:A23)),""))</f>
        <v/>
      </c>
      <c r="N23" s="6" t="str">
        <f>IF($B23="","",IF($O23="","",IFERROR(SUMIFS(LabData2016[最近一次LDL檢查結果(mg/dL)],LabData2016[比對身分證前六碼],$AX23,LabData2016[最近一次LDL檢查日期],$O23,LabData2016[LDL唯一],1),"")))</f>
        <v/>
      </c>
      <c r="O23" s="36" t="str" cm="1">
        <f t="array" ref="O23">IF($B23="","",IFERROR(_xlfn.AGGREGATE(14,6,LabData2016[最近一次LDL檢查日期]/((LabData2016[比對身分證前六碼]=$AX23)*(LabData2016[LDL唯一]=1)),1),""))</f>
        <v/>
      </c>
      <c r="P23" s="6" t="str">
        <f>IF($B23="","",IF($Q23="","",IFERROR(SUMIFS(LabData2016[最近一次LDL檢查結果(mg/dL)],LabData2016[比對身分證前六碼],$AX23,LabData2016[最近一次LDL檢查日期],$Q23,LabData2016[LDL唯一],1),"")))</f>
        <v/>
      </c>
      <c r="Q23" s="36" t="str" cm="1">
        <f t="array" ref="Q23">IF($B23="","",IFERROR(_xlfn.AGGREGATE(14,6,LabData2016[最近一次LDL檢查日期]/((LabData2016[比對身分證前六碼]=$AX23)*(LabData2016[LDL唯一]=1)),2),""))</f>
        <v/>
      </c>
      <c r="R23" s="6" t="str">
        <f t="shared" si="1"/>
        <v/>
      </c>
      <c r="S23" s="6" t="str" cm="1">
        <f t="array" ref="S23">IF($B23="","",IFERROR(_xlfn.AGGREGATE(15,6,LabData2016[最近一次LDL檢查結果(mg/dL)]/((LabData2016[比對身分證前六碼]=$AX23)*(LabData2016[LDL唯一]=1)),1),""))</f>
        <v/>
      </c>
      <c r="T23" s="28" t="str">
        <f ca="1">IF($B23="","",IF($M23="不適用","不適用",IF($N23="","未檢驗",IF(OR(AND($D23="DM only",$O23&gt;=DATE(YEAR(TODAY()),1,1),$O23&lt;DATE(YEAR(TODAY())+1,1,1),$N23&lt;VALUE(SUBSTITUTE($M23,"&lt;",""))),AND($AH23&gt;=1,$AI23&gt;=1,OR($N23&lt;VALUE(SUBSTITUTE($M23,"&lt;","")),SUMIFS(LabData2016[LDL唯一],LabData2016[比對身分證前六碼],$AX23,LabData2016[最近一次LDL檢查結果(mg/dL)],"&lt;"&amp;VALUE(SUBSTITUTE($M23,"&lt;","")),LabData2016[最近一次LDL檢查日期],"&gt;="&amp;DATE(YEAR(TODAY()),1,1),LabData2016[最近一次LDL檢查日期],"&lt;"&amp;DATE(YEAR(TODAY())+1,1,1))/($AH23+$AI23)&gt;=0.5))),"控制達標",IF(AND($AH23&gt;=1,$AI23&gt;=1,ISNUMBER($P23),$R23&gt;84,$N23-$P23&lt;0),"進步達標","未達標")))))</f>
        <v/>
      </c>
      <c r="U23" s="39" t="str">
        <f ca="1">IF($B23="","",IF($T23="不適用","不適用",IF($T23="未檢驗","無檢驗資料","全年"&amp;($AH23+$AI23)&amp;"次／下半年"&amp;$AI23&amp;"次／"&amp;SUMIFS(LabData2016[LDL唯一],LabData2016[比對身分證前六碼],$AX23,LabData2016[最近一次LDL檢查結果(mg/dL)],"&lt;"&amp;VALUE(SUBSTITUTE($M23,"&lt;","")),LabData2016[最近一次LDL檢查日期],"&gt;="&amp;DATE(YEAR(TODAY()),1,1),LabData2016[最近一次LDL檢查日期],"&lt;"&amp;DATE(YEAR(TODAY())+1,1,1))&amp;"/"&amp;($AH23+$AI23)&amp;"達標")))</f>
        <v/>
      </c>
      <c r="V23" s="6" t="str" cm="1">
        <f t="array" ref="V23">IF($B23="","",IFERROR(INDEX(PatientCriteria[UACR達標標準],ROWS($A$4:A23)),""))</f>
        <v/>
      </c>
      <c r="W23" s="6" t="str">
        <f>IF($B23="","",IF($X23="","",IFERROR(SUMIFS(LabData2016[最近一次UACR檢查結果(mg/gm)],LabData2016[比對身分證前六碼],$AX23,LabData2016[最近一次UACR檢查日期],$X23,LabData2016[UACR唯一],1),"")))</f>
        <v/>
      </c>
      <c r="X23" s="36" t="str" cm="1">
        <f t="array" ref="X23">IF($B23="","",IFERROR(_xlfn.AGGREGATE(14,6,LabData2016[最近一次UACR檢查日期]/((LabData2016[比對身分證前六碼]=$AX23)*(LabData2016[UACR唯一]=1)),1),""))</f>
        <v/>
      </c>
      <c r="Y23" s="6" t="str">
        <f>IF($B23="","",IF($Z23="","",IFERROR(SUMIFS(LabData2016[最近一次UACR檢查結果(mg/gm)],LabData2016[比對身分證前六碼],$AX23,LabData2016[最近一次UACR檢查日期],$Z23,LabData2016[UACR唯一],1),"")))</f>
        <v/>
      </c>
      <c r="Z23" s="36" t="str" cm="1">
        <f t="array" ref="Z23">IF($B23="","",IFERROR(_xlfn.AGGREGATE(14,6,LabData2016[最近一次UACR檢查日期]/((LabData2016[比對身分證前六碼]=$AX23)*(LabData2016[UACR唯一]=1)),2),""))</f>
        <v/>
      </c>
      <c r="AA23" s="6" t="str">
        <f t="shared" si="2"/>
        <v/>
      </c>
      <c r="AB23" s="29" t="str">
        <f ca="1">IF($B23="","",IF($V23="不適用","不適用",IF($W23="","未檢驗",IF(AND($AJ23+$AK23&gt;=2,$AK23&gt;=1),IF(OR($W23&lt;30,SUMIFS(LabData2016[UACR唯一],LabData2016[比對身分證前六碼],$AX23,LabData2016[最近一次UACR檢查結果(mg/gm)],"&lt;30",LabData2016[最近一次UACR檢查日期],"&gt;="&amp;DATE(YEAR(TODAY()),1,1),LabData2016[最近一次UACR檢查日期],"&lt;"&amp;DATE(YEAR(TODAY())+1,1,1))/($AJ23+$AK23)&gt;=0.5),"控制達標",IF(ISNUMBER($Y23),IF(AND($AA23&gt;=84,$W23-$Y23&lt;0),"進步達標","未達標"),"未達標")),"未達標"))))</f>
        <v/>
      </c>
      <c r="AC23" s="38" t="str">
        <f ca="1">IF($B23="","",IF($AB23="不適用","不適用",IF($AB23="未檢驗","無檢驗資料","全年"&amp;($AJ23+$AK23)&amp;"次／下半年"&amp;$AK23&amp;"次／"&amp;SUMIFS(LabData2016[UACR唯一],LabData2016[比對身分證前六碼],$AX23,LabData2016[最近一次UACR檢查結果(mg/gm)],"&lt;30",LabData2016[最近一次UACR檢查日期],"&gt;="&amp;DATE(YEAR(TODAY()),1,1),LabData2016[最近一次UACR檢查日期],"&lt;"&amp;DATE(YEAR(TODAY())+1,1,1))&amp;"/"&amp;($AJ23+$AK23)&amp;"達標")))</f>
        <v/>
      </c>
      <c r="AD23" s="6" t="str" cm="1">
        <f t="array" ref="AD23">IF($B23="","",IFERROR(INDEX(PatientCriteria[BP檢驗次數達標標準],ROWS($A$4:A23)),""))</f>
        <v/>
      </c>
      <c r="AE23" s="6" t="str" cm="1">
        <f t="array" aca="1" ref="AE23" ca="1">IF($B23="","",_xlfn.LET(_xlpm.bp,LabData2016[最近一次BP檢查日期],_xlpm.ym,IF(ISNUMBER(_xlpm.bp),TEXT(_xlpm.bp,"yyyy-mm"),LEFT(_xlpm.bp,7)),_xlpm.matched,_xlfn._xlws.FILTER(_xlpm.ym,(LabData2016[比對身分證前六碼]=$AX23)*(LabData2016[比對生日西元]=$AY23)*(_xlpm.ym&lt;&gt;"")*(LEFT(_xlpm.ym,4)=TEXT(YEAR(TODAY()),"0")),""),IF(INDEX(_xlpm.matched,1)="",0,ROWS(_xlfn.UNIQUE(_xlpm.matched)))))</f>
        <v/>
      </c>
      <c r="AF23" s="6" t="str">
        <f ca="1">IF($B23="","",SUMIFS(LabData2016[HbA1c唯一],LabData2016[比對身分證前六碼],$AX23,LabData2016[最近一次HbA1c檢查日期],"&gt;="&amp;DATE(YEAR(TODAY()),1,1),LabData2016[最近一次HbA1c檢查日期],"&lt;"&amp;DATE(YEAR(TODAY()),7,1)))</f>
        <v/>
      </c>
      <c r="AG23" s="6" t="str">
        <f ca="1">IF($B23="","",SUMIFS(LabData2016[HbA1c唯一],LabData2016[比對身分證前六碼],$AX23,LabData2016[最近一次HbA1c檢查日期],"&gt;="&amp;DATE(YEAR(TODAY()),7,1),LabData2016[最近一次HbA1c檢查日期],"&lt;"&amp;DATE(YEAR(TODAY())+1,1,1)))</f>
        <v/>
      </c>
      <c r="AH23" s="6" t="str">
        <f ca="1">IF($B23="","",SUMIFS(LabData2016[LDL唯一],LabData2016[比對身分證前六碼],$AX23,LabData2016[最近一次LDL檢查日期],"&gt;="&amp;DATE(YEAR(TODAY()),1,1),LabData2016[最近一次LDL檢查日期],"&lt;"&amp;DATE(YEAR(TODAY()),7,1)))</f>
        <v/>
      </c>
      <c r="AI23" s="6" t="str">
        <f ca="1">IF($B23="","",SUMIFS(LabData2016[LDL唯一],LabData2016[比對身分證前六碼],$AX23,LabData2016[最近一次LDL檢查日期],"&gt;="&amp;DATE(YEAR(TODAY()),7,1),LabData2016[最近一次LDL檢查日期],"&lt;"&amp;DATE(YEAR(TODAY())+1,1,1)))</f>
        <v/>
      </c>
      <c r="AJ23" s="6" t="str">
        <f ca="1">IF($B23="","",SUMIFS(LabData2016[UACR唯一],LabData2016[比對身分證前六碼],$AX23,LabData2016[最近一次UACR檢查日期],"&gt;="&amp;DATE(YEAR(TODAY()),1,1),LabData2016[最近一次UACR檢查日期],"&lt;"&amp;DATE(YEAR(TODAY()),7,1)))</f>
        <v/>
      </c>
      <c r="AK23" s="6" t="str">
        <f ca="1">IF($B23="","",SUMIFS(LabData2016[UACR唯一],LabData2016[比對身分證前六碼],$AX23,LabData2016[最近一次UACR檢查日期],"&gt;="&amp;DATE(YEAR(TODAY()),7,1),LabData2016[最近一次UACR檢查日期],"&lt;"&amp;DATE(YEAR(TODAY())+1,1,1)))</f>
        <v/>
      </c>
      <c r="AL23" s="6" t="str">
        <f t="shared" si="3"/>
        <v/>
      </c>
      <c r="AM23" s="6" t="str">
        <f t="shared" si="4"/>
        <v/>
      </c>
      <c r="AN23" s="6" t="str">
        <f t="shared" si="5"/>
        <v/>
      </c>
      <c r="AO23" s="6" t="str">
        <f t="shared" si="6"/>
        <v/>
      </c>
      <c r="AP23" s="6" t="str" cm="1">
        <f t="array" ref="AP23">IF($B23="","",IFERROR(INDEX(相容設定!$B$2:$E$9,MATCH($D23,相容設定!$A$2:$A$9,0),MIN(VALUE(LEFT($AQ23,FIND("/",$AQ23)-1)),3)+1),0))</f>
        <v/>
      </c>
      <c r="AQ23" s="6" t="str">
        <f t="shared" si="7"/>
        <v/>
      </c>
      <c r="AR23" s="30" t="str">
        <f t="shared" si="8"/>
        <v/>
      </c>
      <c r="AS23" s="30" t="str">
        <f>IF($B23="","",250+30+IF(OR(ISNUMBER(SEARCH("DM",$D23)),ISNUMBER(SEARCH("+",$D23))),100,0)+IFERROR(INDEX(相容設定!$F$2:$F$9,MATCH($D23,相容設定!$A$2:$A$9,0)),0))</f>
        <v/>
      </c>
      <c r="AT23" s="31" t="str">
        <f t="shared" si="9"/>
        <v/>
      </c>
      <c r="AU23" s="32" t="str">
        <f t="shared" si="10"/>
        <v/>
      </c>
      <c r="AV23" t="str">
        <f t="shared" si="11"/>
        <v/>
      </c>
      <c r="AW23" t="str">
        <f t="shared" si="13"/>
        <v/>
      </c>
      <c r="AX23" t="str">
        <f t="shared" si="12"/>
        <v/>
      </c>
      <c r="AY23" t="str">
        <f t="shared" si="14"/>
        <v/>
      </c>
    </row>
    <row r="24" spans="1:51" x14ac:dyDescent="0.35">
      <c r="A24" s="26" t="str" cm="1">
        <f t="array" ref="A24">IFERROR(IF(INDEX(PatientCriteria[身分證號],ROWS($A$4:A24))="","",ROWS($A$4:A24)),"")</f>
        <v/>
      </c>
      <c r="B24" s="26" t="str" cm="1">
        <f t="array" ref="B24">IFERROR(IF(INDEX(PatientCriteria[身分證號],ROWS($A$4:A24))="","",INDEX(PatientCriteria[身分證號],ROWS($A$4:A24))),"")</f>
        <v/>
      </c>
      <c r="C24" s="26" t="str" cm="1">
        <f t="array" ref="C24">IF($B24="","",IFERROR(INDEX(PatientCriteria[生日],ROWS($A$4:A24)),""))</f>
        <v/>
      </c>
      <c r="D24" s="26" t="str" cm="1">
        <f t="array" ref="D24">IF($B24="","",IFERROR(INDEX(PatientCriteria[疾病組合],ROWS($A$4:A24)),""))</f>
        <v/>
      </c>
      <c r="E24" s="6" t="str" cm="1">
        <f t="array" ref="E24">IF($B24="","",IFERROR(INDEX(PatientCriteria[HbA1c達標標準],ROWS($A$4:A24)),""))</f>
        <v/>
      </c>
      <c r="F24" s="6" t="str">
        <f>IF($B24="","",IF($G24="","",IFERROR(SUMIFS(LabData2016[最近一次HbA1c檢查結果(%)],LabData2016[比對身分證前六碼],$AX24,LabData2016[最近一次HbA1c檢查日期],$G24,LabData2016[HbA1c唯一],1),"")))</f>
        <v/>
      </c>
      <c r="G24" s="36" t="str" cm="1">
        <f t="array" ref="G24">IF($B24="","",IFERROR(_xlfn.AGGREGATE(14,6,LabData2016[最近一次HbA1c檢查日期]/((LabData2016[比對身分證前六碼]=$AX24)*(LabData2016[HbA1c唯一]=1)),1),""))</f>
        <v/>
      </c>
      <c r="H24" s="6" t="str">
        <f>IF($B24="","",IF($I24="","",IFERROR(SUMIFS(LabData2016[最近一次HbA1c檢查結果(%)],LabData2016[比對身分證前六碼],$AX24,LabData2016[最近一次HbA1c檢查日期],$I24,LabData2016[HbA1c唯一],1),"")))</f>
        <v/>
      </c>
      <c r="I24" s="36" t="str" cm="1">
        <f t="array" ref="I24">IF($B24="","",IFERROR(_xlfn.AGGREGATE(14,6,LabData2016[最近一次HbA1c檢查日期]/((LabData2016[比對身分證前六碼]=$AX24)*(LabData2016[HbA1c唯一]=1)),2),""))</f>
        <v/>
      </c>
      <c r="J24" s="6" t="str">
        <f t="shared" si="0"/>
        <v/>
      </c>
      <c r="K24" s="27" t="str">
        <f ca="1">IF($B24="","",IF($E24="不適用","不適用",IF($F24="","未檢驗",IF(AND($AF24+$AG24&gt;=2,$AG24&gt;=1),IF(OR($F24&lt;VALUE(SUBSTITUTE(SUBSTITUTE($E24,"&lt;",""),"%","")),SUMIFS(LabData2016[HbA1c唯一],LabData2016[比對身分證前六碼],$AX24,LabData2016[最近一次HbA1c檢查結果(%)],"&lt;"&amp;VALUE(SUBSTITUTE(SUBSTITUTE($E24,"&lt;",""),"%","")),LabData2016[最近一次HbA1c檢查日期],"&gt;="&amp;DATE(YEAR(TODAY()),1,1),LabData2016[最近一次HbA1c檢查日期],"&lt;"&amp;DATE(YEAR(TODAY())+1,1,1))/($AF24+$AG24)&gt;=0.5),"控制達標",IF(ISNUMBER($H24),IF(AND($J24&gt;=84,$F24-$H24&lt;0),"進步達標","未達標"),"未達標")),"未達標"))))</f>
        <v/>
      </c>
      <c r="L24" s="33" t="str">
        <f ca="1">IF($B24="","",IF($K24="不適用","不適用",IF($K24="未檢驗","無檢驗資料","全年"&amp;($AF24+$AG24)&amp;"次／下半年"&amp;$AG24&amp;"次／"&amp;SUMIFS(LabData2016[HbA1c唯一],LabData2016[比對身分證前六碼],$AX24,LabData2016[最近一次HbA1c檢查結果(%)],"&lt;"&amp;VALUE(SUBSTITUTE(SUBSTITUTE($E24,"&lt;",""),"%","")),LabData2016[最近一次HbA1c檢查日期],"&gt;="&amp;DATE(YEAR(TODAY()),1,1),LabData2016[最近一次HbA1c檢查日期],"&lt;"&amp;DATE(YEAR(TODAY())+1,1,1))&amp;"/"&amp;($AF24+$AG24)&amp;"達標")))</f>
        <v/>
      </c>
      <c r="M24" s="6" t="str" cm="1">
        <f t="array" ref="M24">IF($B24="","",IFERROR(INDEX(PatientCriteria[LDL達標標準],ROWS($A$4:A24)),""))</f>
        <v/>
      </c>
      <c r="N24" s="6" t="str">
        <f>IF($B24="","",IF($O24="","",IFERROR(SUMIFS(LabData2016[最近一次LDL檢查結果(mg/dL)],LabData2016[比對身分證前六碼],$AX24,LabData2016[最近一次LDL檢查日期],$O24,LabData2016[LDL唯一],1),"")))</f>
        <v/>
      </c>
      <c r="O24" s="36" t="str" cm="1">
        <f t="array" ref="O24">IF($B24="","",IFERROR(_xlfn.AGGREGATE(14,6,LabData2016[最近一次LDL檢查日期]/((LabData2016[比對身分證前六碼]=$AX24)*(LabData2016[LDL唯一]=1)),1),""))</f>
        <v/>
      </c>
      <c r="P24" s="6" t="str">
        <f>IF($B24="","",IF($Q24="","",IFERROR(SUMIFS(LabData2016[最近一次LDL檢查結果(mg/dL)],LabData2016[比對身分證前六碼],$AX24,LabData2016[最近一次LDL檢查日期],$Q24,LabData2016[LDL唯一],1),"")))</f>
        <v/>
      </c>
      <c r="Q24" s="36" t="str" cm="1">
        <f t="array" ref="Q24">IF($B24="","",IFERROR(_xlfn.AGGREGATE(14,6,LabData2016[最近一次LDL檢查日期]/((LabData2016[比對身分證前六碼]=$AX24)*(LabData2016[LDL唯一]=1)),2),""))</f>
        <v/>
      </c>
      <c r="R24" s="6" t="str">
        <f t="shared" si="1"/>
        <v/>
      </c>
      <c r="S24" s="6" t="str" cm="1">
        <f t="array" ref="S24">IF($B24="","",IFERROR(_xlfn.AGGREGATE(15,6,LabData2016[最近一次LDL檢查結果(mg/dL)]/((LabData2016[比對身分證前六碼]=$AX24)*(LabData2016[LDL唯一]=1)),1),""))</f>
        <v/>
      </c>
      <c r="T24" s="28" t="str">
        <f ca="1">IF($B24="","",IF($M24="不適用","不適用",IF($N24="","未檢驗",IF(OR(AND($D24="DM only",$O24&gt;=DATE(YEAR(TODAY()),1,1),$O24&lt;DATE(YEAR(TODAY())+1,1,1),$N24&lt;VALUE(SUBSTITUTE($M24,"&lt;",""))),AND($AH24&gt;=1,$AI24&gt;=1,OR($N24&lt;VALUE(SUBSTITUTE($M24,"&lt;","")),SUMIFS(LabData2016[LDL唯一],LabData2016[比對身分證前六碼],$AX24,LabData2016[最近一次LDL檢查結果(mg/dL)],"&lt;"&amp;VALUE(SUBSTITUTE($M24,"&lt;","")),LabData2016[最近一次LDL檢查日期],"&gt;="&amp;DATE(YEAR(TODAY()),1,1),LabData2016[最近一次LDL檢查日期],"&lt;"&amp;DATE(YEAR(TODAY())+1,1,1))/($AH24+$AI24)&gt;=0.5))),"控制達標",IF(AND($AH24&gt;=1,$AI24&gt;=1,ISNUMBER($P24),$R24&gt;84,$N24-$P24&lt;0),"進步達標","未達標")))))</f>
        <v/>
      </c>
      <c r="U24" s="39" t="str">
        <f ca="1">IF($B24="","",IF($T24="不適用","不適用",IF($T24="未檢驗","無檢驗資料","全年"&amp;($AH24+$AI24)&amp;"次／下半年"&amp;$AI24&amp;"次／"&amp;SUMIFS(LabData2016[LDL唯一],LabData2016[比對身分證前六碼],$AX24,LabData2016[最近一次LDL檢查結果(mg/dL)],"&lt;"&amp;VALUE(SUBSTITUTE($M24,"&lt;","")),LabData2016[最近一次LDL檢查日期],"&gt;="&amp;DATE(YEAR(TODAY()),1,1),LabData2016[最近一次LDL檢查日期],"&lt;"&amp;DATE(YEAR(TODAY())+1,1,1))&amp;"/"&amp;($AH24+$AI24)&amp;"達標")))</f>
        <v/>
      </c>
      <c r="V24" s="6" t="str" cm="1">
        <f t="array" ref="V24">IF($B24="","",IFERROR(INDEX(PatientCriteria[UACR達標標準],ROWS($A$4:A24)),""))</f>
        <v/>
      </c>
      <c r="W24" s="6" t="str">
        <f>IF($B24="","",IF($X24="","",IFERROR(SUMIFS(LabData2016[最近一次UACR檢查結果(mg/gm)],LabData2016[比對身分證前六碼],$AX24,LabData2016[最近一次UACR檢查日期],$X24,LabData2016[UACR唯一],1),"")))</f>
        <v/>
      </c>
      <c r="X24" s="36" t="str" cm="1">
        <f t="array" ref="X24">IF($B24="","",IFERROR(_xlfn.AGGREGATE(14,6,LabData2016[最近一次UACR檢查日期]/((LabData2016[比對身分證前六碼]=$AX24)*(LabData2016[UACR唯一]=1)),1),""))</f>
        <v/>
      </c>
      <c r="Y24" s="6" t="str">
        <f>IF($B24="","",IF($Z24="","",IFERROR(SUMIFS(LabData2016[最近一次UACR檢查結果(mg/gm)],LabData2016[比對身分證前六碼],$AX24,LabData2016[最近一次UACR檢查日期],$Z24,LabData2016[UACR唯一],1),"")))</f>
        <v/>
      </c>
      <c r="Z24" s="36" t="str" cm="1">
        <f t="array" ref="Z24">IF($B24="","",IFERROR(_xlfn.AGGREGATE(14,6,LabData2016[最近一次UACR檢查日期]/((LabData2016[比對身分證前六碼]=$AX24)*(LabData2016[UACR唯一]=1)),2),""))</f>
        <v/>
      </c>
      <c r="AA24" s="6" t="str">
        <f t="shared" si="2"/>
        <v/>
      </c>
      <c r="AB24" s="29" t="str">
        <f ca="1">IF($B24="","",IF($V24="不適用","不適用",IF($W24="","未檢驗",IF(AND($AJ24+$AK24&gt;=2,$AK24&gt;=1),IF(OR($W24&lt;30,SUMIFS(LabData2016[UACR唯一],LabData2016[比對身分證前六碼],$AX24,LabData2016[最近一次UACR檢查結果(mg/gm)],"&lt;30",LabData2016[最近一次UACR檢查日期],"&gt;="&amp;DATE(YEAR(TODAY()),1,1),LabData2016[最近一次UACR檢查日期],"&lt;"&amp;DATE(YEAR(TODAY())+1,1,1))/($AJ24+$AK24)&gt;=0.5),"控制達標",IF(ISNUMBER($Y24),IF(AND($AA24&gt;=84,$W24-$Y24&lt;0),"進步達標","未達標"),"未達標")),"未達標"))))</f>
        <v/>
      </c>
      <c r="AC24" s="38" t="str">
        <f ca="1">IF($B24="","",IF($AB24="不適用","不適用",IF($AB24="未檢驗","無檢驗資料","全年"&amp;($AJ24+$AK24)&amp;"次／下半年"&amp;$AK24&amp;"次／"&amp;SUMIFS(LabData2016[UACR唯一],LabData2016[比對身分證前六碼],$AX24,LabData2016[最近一次UACR檢查結果(mg/gm)],"&lt;30",LabData2016[最近一次UACR檢查日期],"&gt;="&amp;DATE(YEAR(TODAY()),1,1),LabData2016[最近一次UACR檢查日期],"&lt;"&amp;DATE(YEAR(TODAY())+1,1,1))&amp;"/"&amp;($AJ24+$AK24)&amp;"達標")))</f>
        <v/>
      </c>
      <c r="AD24" s="6" t="str" cm="1">
        <f t="array" ref="AD24">IF($B24="","",IFERROR(INDEX(PatientCriteria[BP檢驗次數達標標準],ROWS($A$4:A24)),""))</f>
        <v/>
      </c>
      <c r="AE24" s="6" t="str" cm="1">
        <f t="array" aca="1" ref="AE24" ca="1">IF($B24="","",_xlfn.LET(_xlpm.bp,LabData2016[最近一次BP檢查日期],_xlpm.ym,IF(ISNUMBER(_xlpm.bp),TEXT(_xlpm.bp,"yyyy-mm"),LEFT(_xlpm.bp,7)),_xlpm.matched,_xlfn._xlws.FILTER(_xlpm.ym,(LabData2016[比對身分證前六碼]=$AX24)*(LabData2016[比對生日西元]=$AY24)*(_xlpm.ym&lt;&gt;"")*(LEFT(_xlpm.ym,4)=TEXT(YEAR(TODAY()),"0")),""),IF(INDEX(_xlpm.matched,1)="",0,ROWS(_xlfn.UNIQUE(_xlpm.matched)))))</f>
        <v/>
      </c>
      <c r="AF24" s="6" t="str">
        <f ca="1">IF($B24="","",SUMIFS(LabData2016[HbA1c唯一],LabData2016[比對身分證前六碼],$AX24,LabData2016[最近一次HbA1c檢查日期],"&gt;="&amp;DATE(YEAR(TODAY()),1,1),LabData2016[最近一次HbA1c檢查日期],"&lt;"&amp;DATE(YEAR(TODAY()),7,1)))</f>
        <v/>
      </c>
      <c r="AG24" s="6" t="str">
        <f ca="1">IF($B24="","",SUMIFS(LabData2016[HbA1c唯一],LabData2016[比對身分證前六碼],$AX24,LabData2016[最近一次HbA1c檢查日期],"&gt;="&amp;DATE(YEAR(TODAY()),7,1),LabData2016[最近一次HbA1c檢查日期],"&lt;"&amp;DATE(YEAR(TODAY())+1,1,1)))</f>
        <v/>
      </c>
      <c r="AH24" s="6" t="str">
        <f ca="1">IF($B24="","",SUMIFS(LabData2016[LDL唯一],LabData2016[比對身分證前六碼],$AX24,LabData2016[最近一次LDL檢查日期],"&gt;="&amp;DATE(YEAR(TODAY()),1,1),LabData2016[最近一次LDL檢查日期],"&lt;"&amp;DATE(YEAR(TODAY()),7,1)))</f>
        <v/>
      </c>
      <c r="AI24" s="6" t="str">
        <f ca="1">IF($B24="","",SUMIFS(LabData2016[LDL唯一],LabData2016[比對身分證前六碼],$AX24,LabData2016[最近一次LDL檢查日期],"&gt;="&amp;DATE(YEAR(TODAY()),7,1),LabData2016[最近一次LDL檢查日期],"&lt;"&amp;DATE(YEAR(TODAY())+1,1,1)))</f>
        <v/>
      </c>
      <c r="AJ24" s="6" t="str">
        <f ca="1">IF($B24="","",SUMIFS(LabData2016[UACR唯一],LabData2016[比對身分證前六碼],$AX24,LabData2016[最近一次UACR檢查日期],"&gt;="&amp;DATE(YEAR(TODAY()),1,1),LabData2016[最近一次UACR檢查日期],"&lt;"&amp;DATE(YEAR(TODAY()),7,1)))</f>
        <v/>
      </c>
      <c r="AK24" s="6" t="str">
        <f ca="1">IF($B24="","",SUMIFS(LabData2016[UACR唯一],LabData2016[比對身分證前六碼],$AX24,LabData2016[最近一次UACR檢查日期],"&gt;="&amp;DATE(YEAR(TODAY()),7,1),LabData2016[最近一次UACR檢查日期],"&lt;"&amp;DATE(YEAR(TODAY())+1,1,1)))</f>
        <v/>
      </c>
      <c r="AL24" s="6" t="str">
        <f t="shared" si="3"/>
        <v/>
      </c>
      <c r="AM24" s="6" t="str">
        <f t="shared" si="4"/>
        <v/>
      </c>
      <c r="AN24" s="6" t="str">
        <f t="shared" si="5"/>
        <v/>
      </c>
      <c r="AO24" s="6" t="str">
        <f t="shared" si="6"/>
        <v/>
      </c>
      <c r="AP24" s="6" t="str" cm="1">
        <f t="array" ref="AP24">IF($B24="","",IFERROR(INDEX(相容設定!$B$2:$E$9,MATCH($D24,相容設定!$A$2:$A$9,0),MIN(VALUE(LEFT($AQ24,FIND("/",$AQ24)-1)),3)+1),0))</f>
        <v/>
      </c>
      <c r="AQ24" s="6" t="str">
        <f t="shared" si="7"/>
        <v/>
      </c>
      <c r="AR24" s="30" t="str">
        <f t="shared" si="8"/>
        <v/>
      </c>
      <c r="AS24" s="30" t="str">
        <f>IF($B24="","",250+30+IF(OR(ISNUMBER(SEARCH("DM",$D24)),ISNUMBER(SEARCH("+",$D24))),100,0)+IFERROR(INDEX(相容設定!$F$2:$F$9,MATCH($D24,相容設定!$A$2:$A$9,0)),0))</f>
        <v/>
      </c>
      <c r="AT24" s="31" t="str">
        <f t="shared" si="9"/>
        <v/>
      </c>
      <c r="AU24" s="32" t="str">
        <f t="shared" si="10"/>
        <v/>
      </c>
      <c r="AV24" t="str">
        <f t="shared" si="11"/>
        <v/>
      </c>
      <c r="AW24" t="str">
        <f t="shared" si="13"/>
        <v/>
      </c>
      <c r="AX24" t="str">
        <f t="shared" si="12"/>
        <v/>
      </c>
      <c r="AY24" t="str">
        <f t="shared" si="14"/>
        <v/>
      </c>
    </row>
    <row r="25" spans="1:51" x14ac:dyDescent="0.35">
      <c r="A25" s="26" t="str" cm="1">
        <f t="array" ref="A25">IFERROR(IF(INDEX(PatientCriteria[身分證號],ROWS($A$4:A25))="","",ROWS($A$4:A25)),"")</f>
        <v/>
      </c>
      <c r="B25" s="26" t="str" cm="1">
        <f t="array" ref="B25">IFERROR(IF(INDEX(PatientCriteria[身分證號],ROWS($A$4:A25))="","",INDEX(PatientCriteria[身分證號],ROWS($A$4:A25))),"")</f>
        <v/>
      </c>
      <c r="C25" s="26" t="str" cm="1">
        <f t="array" ref="C25">IF($B25="","",IFERROR(INDEX(PatientCriteria[生日],ROWS($A$4:A25)),""))</f>
        <v/>
      </c>
      <c r="D25" s="26" t="str" cm="1">
        <f t="array" ref="D25">IF($B25="","",IFERROR(INDEX(PatientCriteria[疾病組合],ROWS($A$4:A25)),""))</f>
        <v/>
      </c>
      <c r="E25" s="6" t="str" cm="1">
        <f t="array" ref="E25">IF($B25="","",IFERROR(INDEX(PatientCriteria[HbA1c達標標準],ROWS($A$4:A25)),""))</f>
        <v/>
      </c>
      <c r="F25" s="6" t="str">
        <f>IF($B25="","",IF($G25="","",IFERROR(SUMIFS(LabData2016[最近一次HbA1c檢查結果(%)],LabData2016[比對身分證前六碼],$AX25,LabData2016[最近一次HbA1c檢查日期],$G25,LabData2016[HbA1c唯一],1),"")))</f>
        <v/>
      </c>
      <c r="G25" s="36" t="str" cm="1">
        <f t="array" ref="G25">IF($B25="","",IFERROR(_xlfn.AGGREGATE(14,6,LabData2016[最近一次HbA1c檢查日期]/((LabData2016[比對身分證前六碼]=$AX25)*(LabData2016[HbA1c唯一]=1)),1),""))</f>
        <v/>
      </c>
      <c r="H25" s="6" t="str">
        <f>IF($B25="","",IF($I25="","",IFERROR(SUMIFS(LabData2016[最近一次HbA1c檢查結果(%)],LabData2016[比對身分證前六碼],$AX25,LabData2016[最近一次HbA1c檢查日期],$I25,LabData2016[HbA1c唯一],1),"")))</f>
        <v/>
      </c>
      <c r="I25" s="36" t="str" cm="1">
        <f t="array" ref="I25">IF($B25="","",IFERROR(_xlfn.AGGREGATE(14,6,LabData2016[最近一次HbA1c檢查日期]/((LabData2016[比對身分證前六碼]=$AX25)*(LabData2016[HbA1c唯一]=1)),2),""))</f>
        <v/>
      </c>
      <c r="J25" s="6" t="str">
        <f t="shared" si="0"/>
        <v/>
      </c>
      <c r="K25" s="27" t="str">
        <f ca="1">IF($B25="","",IF($E25="不適用","不適用",IF($F25="","未檢驗",IF(AND($AF25+$AG25&gt;=2,$AG25&gt;=1),IF(OR($F25&lt;VALUE(SUBSTITUTE(SUBSTITUTE($E25,"&lt;",""),"%","")),SUMIFS(LabData2016[HbA1c唯一],LabData2016[比對身分證前六碼],$AX25,LabData2016[最近一次HbA1c檢查結果(%)],"&lt;"&amp;VALUE(SUBSTITUTE(SUBSTITUTE($E25,"&lt;",""),"%","")),LabData2016[最近一次HbA1c檢查日期],"&gt;="&amp;DATE(YEAR(TODAY()),1,1),LabData2016[最近一次HbA1c檢查日期],"&lt;"&amp;DATE(YEAR(TODAY())+1,1,1))/($AF25+$AG25)&gt;=0.5),"控制達標",IF(ISNUMBER($H25),IF(AND($J25&gt;=84,$F25-$H25&lt;0),"進步達標","未達標"),"未達標")),"未達標"))))</f>
        <v/>
      </c>
      <c r="L25" s="33" t="str">
        <f ca="1">IF($B25="","",IF($K25="不適用","不適用",IF($K25="未檢驗","無檢驗資料","全年"&amp;($AF25+$AG25)&amp;"次／下半年"&amp;$AG25&amp;"次／"&amp;SUMIFS(LabData2016[HbA1c唯一],LabData2016[比對身分證前六碼],$AX25,LabData2016[最近一次HbA1c檢查結果(%)],"&lt;"&amp;VALUE(SUBSTITUTE(SUBSTITUTE($E25,"&lt;",""),"%","")),LabData2016[最近一次HbA1c檢查日期],"&gt;="&amp;DATE(YEAR(TODAY()),1,1),LabData2016[最近一次HbA1c檢查日期],"&lt;"&amp;DATE(YEAR(TODAY())+1,1,1))&amp;"/"&amp;($AF25+$AG25)&amp;"達標")))</f>
        <v/>
      </c>
      <c r="M25" s="6" t="str" cm="1">
        <f t="array" ref="M25">IF($B25="","",IFERROR(INDEX(PatientCriteria[LDL達標標準],ROWS($A$4:A25)),""))</f>
        <v/>
      </c>
      <c r="N25" s="6" t="str">
        <f>IF($B25="","",IF($O25="","",IFERROR(SUMIFS(LabData2016[最近一次LDL檢查結果(mg/dL)],LabData2016[比對身分證前六碼],$AX25,LabData2016[最近一次LDL檢查日期],$O25,LabData2016[LDL唯一],1),"")))</f>
        <v/>
      </c>
      <c r="O25" s="36" t="str" cm="1">
        <f t="array" ref="O25">IF($B25="","",IFERROR(_xlfn.AGGREGATE(14,6,LabData2016[最近一次LDL檢查日期]/((LabData2016[比對身分證前六碼]=$AX25)*(LabData2016[LDL唯一]=1)),1),""))</f>
        <v/>
      </c>
      <c r="P25" s="6" t="str">
        <f>IF($B25="","",IF($Q25="","",IFERROR(SUMIFS(LabData2016[最近一次LDL檢查結果(mg/dL)],LabData2016[比對身分證前六碼],$AX25,LabData2016[最近一次LDL檢查日期],$Q25,LabData2016[LDL唯一],1),"")))</f>
        <v/>
      </c>
      <c r="Q25" s="36" t="str" cm="1">
        <f t="array" ref="Q25">IF($B25="","",IFERROR(_xlfn.AGGREGATE(14,6,LabData2016[最近一次LDL檢查日期]/((LabData2016[比對身分證前六碼]=$AX25)*(LabData2016[LDL唯一]=1)),2),""))</f>
        <v/>
      </c>
      <c r="R25" s="6" t="str">
        <f t="shared" si="1"/>
        <v/>
      </c>
      <c r="S25" s="6" t="str" cm="1">
        <f t="array" ref="S25">IF($B25="","",IFERROR(_xlfn.AGGREGATE(15,6,LabData2016[最近一次LDL檢查結果(mg/dL)]/((LabData2016[比對身分證前六碼]=$AX25)*(LabData2016[LDL唯一]=1)),1),""))</f>
        <v/>
      </c>
      <c r="T25" s="28" t="str">
        <f ca="1">IF($B25="","",IF($M25="不適用","不適用",IF($N25="","未檢驗",IF(OR(AND($D25="DM only",$O25&gt;=DATE(YEAR(TODAY()),1,1),$O25&lt;DATE(YEAR(TODAY())+1,1,1),$N25&lt;VALUE(SUBSTITUTE($M25,"&lt;",""))),AND($AH25&gt;=1,$AI25&gt;=1,OR($N25&lt;VALUE(SUBSTITUTE($M25,"&lt;","")),SUMIFS(LabData2016[LDL唯一],LabData2016[比對身分證前六碼],$AX25,LabData2016[最近一次LDL檢查結果(mg/dL)],"&lt;"&amp;VALUE(SUBSTITUTE($M25,"&lt;","")),LabData2016[最近一次LDL檢查日期],"&gt;="&amp;DATE(YEAR(TODAY()),1,1),LabData2016[最近一次LDL檢查日期],"&lt;"&amp;DATE(YEAR(TODAY())+1,1,1))/($AH25+$AI25)&gt;=0.5))),"控制達標",IF(AND($AH25&gt;=1,$AI25&gt;=1,ISNUMBER($P25),$R25&gt;84,$N25-$P25&lt;0),"進步達標","未達標")))))</f>
        <v/>
      </c>
      <c r="U25" s="39" t="str">
        <f ca="1">IF($B25="","",IF($T25="不適用","不適用",IF($T25="未檢驗","無檢驗資料","全年"&amp;($AH25+$AI25)&amp;"次／下半年"&amp;$AI25&amp;"次／"&amp;SUMIFS(LabData2016[LDL唯一],LabData2016[比對身分證前六碼],$AX25,LabData2016[最近一次LDL檢查結果(mg/dL)],"&lt;"&amp;VALUE(SUBSTITUTE($M25,"&lt;","")),LabData2016[最近一次LDL檢查日期],"&gt;="&amp;DATE(YEAR(TODAY()),1,1),LabData2016[最近一次LDL檢查日期],"&lt;"&amp;DATE(YEAR(TODAY())+1,1,1))&amp;"/"&amp;($AH25+$AI25)&amp;"達標")))</f>
        <v/>
      </c>
      <c r="V25" s="6" t="str" cm="1">
        <f t="array" ref="V25">IF($B25="","",IFERROR(INDEX(PatientCriteria[UACR達標標準],ROWS($A$4:A25)),""))</f>
        <v/>
      </c>
      <c r="W25" s="6" t="str">
        <f>IF($B25="","",IF($X25="","",IFERROR(SUMIFS(LabData2016[最近一次UACR檢查結果(mg/gm)],LabData2016[比對身分證前六碼],$AX25,LabData2016[最近一次UACR檢查日期],$X25,LabData2016[UACR唯一],1),"")))</f>
        <v/>
      </c>
      <c r="X25" s="36" t="str" cm="1">
        <f t="array" ref="X25">IF($B25="","",IFERROR(_xlfn.AGGREGATE(14,6,LabData2016[最近一次UACR檢查日期]/((LabData2016[比對身分證前六碼]=$AX25)*(LabData2016[UACR唯一]=1)),1),""))</f>
        <v/>
      </c>
      <c r="Y25" s="6" t="str">
        <f>IF($B25="","",IF($Z25="","",IFERROR(SUMIFS(LabData2016[最近一次UACR檢查結果(mg/gm)],LabData2016[比對身分證前六碼],$AX25,LabData2016[最近一次UACR檢查日期],$Z25,LabData2016[UACR唯一],1),"")))</f>
        <v/>
      </c>
      <c r="Z25" s="36" t="str" cm="1">
        <f t="array" ref="Z25">IF($B25="","",IFERROR(_xlfn.AGGREGATE(14,6,LabData2016[最近一次UACR檢查日期]/((LabData2016[比對身分證前六碼]=$AX25)*(LabData2016[UACR唯一]=1)),2),""))</f>
        <v/>
      </c>
      <c r="AA25" s="6" t="str">
        <f t="shared" si="2"/>
        <v/>
      </c>
      <c r="AB25" s="29" t="str">
        <f ca="1">IF($B25="","",IF($V25="不適用","不適用",IF($W25="","未檢驗",IF(AND($AJ25+$AK25&gt;=2,$AK25&gt;=1),IF(OR($W25&lt;30,SUMIFS(LabData2016[UACR唯一],LabData2016[比對身分證前六碼],$AX25,LabData2016[最近一次UACR檢查結果(mg/gm)],"&lt;30",LabData2016[最近一次UACR檢查日期],"&gt;="&amp;DATE(YEAR(TODAY()),1,1),LabData2016[最近一次UACR檢查日期],"&lt;"&amp;DATE(YEAR(TODAY())+1,1,1))/($AJ25+$AK25)&gt;=0.5),"控制達標",IF(ISNUMBER($Y25),IF(AND($AA25&gt;=84,$W25-$Y25&lt;0),"進步達標","未達標"),"未達標")),"未達標"))))</f>
        <v/>
      </c>
      <c r="AC25" s="38" t="str">
        <f ca="1">IF($B25="","",IF($AB25="不適用","不適用",IF($AB25="未檢驗","無檢驗資料","全年"&amp;($AJ25+$AK25)&amp;"次／下半年"&amp;$AK25&amp;"次／"&amp;SUMIFS(LabData2016[UACR唯一],LabData2016[比對身分證前六碼],$AX25,LabData2016[最近一次UACR檢查結果(mg/gm)],"&lt;30",LabData2016[最近一次UACR檢查日期],"&gt;="&amp;DATE(YEAR(TODAY()),1,1),LabData2016[最近一次UACR檢查日期],"&lt;"&amp;DATE(YEAR(TODAY())+1,1,1))&amp;"/"&amp;($AJ25+$AK25)&amp;"達標")))</f>
        <v/>
      </c>
      <c r="AD25" s="6" t="str" cm="1">
        <f t="array" ref="AD25">IF($B25="","",IFERROR(INDEX(PatientCriteria[BP檢驗次數達標標準],ROWS($A$4:A25)),""))</f>
        <v/>
      </c>
      <c r="AE25" s="6" t="str" cm="1">
        <f t="array" aca="1" ref="AE25" ca="1">IF($B25="","",_xlfn.LET(_xlpm.bp,LabData2016[最近一次BP檢查日期],_xlpm.ym,IF(ISNUMBER(_xlpm.bp),TEXT(_xlpm.bp,"yyyy-mm"),LEFT(_xlpm.bp,7)),_xlpm.matched,_xlfn._xlws.FILTER(_xlpm.ym,(LabData2016[比對身分證前六碼]=$AX25)*(LabData2016[比對生日西元]=$AY25)*(_xlpm.ym&lt;&gt;"")*(LEFT(_xlpm.ym,4)=TEXT(YEAR(TODAY()),"0")),""),IF(INDEX(_xlpm.matched,1)="",0,ROWS(_xlfn.UNIQUE(_xlpm.matched)))))</f>
        <v/>
      </c>
      <c r="AF25" s="6" t="str">
        <f ca="1">IF($B25="","",SUMIFS(LabData2016[HbA1c唯一],LabData2016[比對身分證前六碼],$AX25,LabData2016[最近一次HbA1c檢查日期],"&gt;="&amp;DATE(YEAR(TODAY()),1,1),LabData2016[最近一次HbA1c檢查日期],"&lt;"&amp;DATE(YEAR(TODAY()),7,1)))</f>
        <v/>
      </c>
      <c r="AG25" s="6" t="str">
        <f ca="1">IF($B25="","",SUMIFS(LabData2016[HbA1c唯一],LabData2016[比對身分證前六碼],$AX25,LabData2016[最近一次HbA1c檢查日期],"&gt;="&amp;DATE(YEAR(TODAY()),7,1),LabData2016[最近一次HbA1c檢查日期],"&lt;"&amp;DATE(YEAR(TODAY())+1,1,1)))</f>
        <v/>
      </c>
      <c r="AH25" s="6" t="str">
        <f ca="1">IF($B25="","",SUMIFS(LabData2016[LDL唯一],LabData2016[比對身分證前六碼],$AX25,LabData2016[最近一次LDL檢查日期],"&gt;="&amp;DATE(YEAR(TODAY()),1,1),LabData2016[最近一次LDL檢查日期],"&lt;"&amp;DATE(YEAR(TODAY()),7,1)))</f>
        <v/>
      </c>
      <c r="AI25" s="6" t="str">
        <f ca="1">IF($B25="","",SUMIFS(LabData2016[LDL唯一],LabData2016[比對身分證前六碼],$AX25,LabData2016[最近一次LDL檢查日期],"&gt;="&amp;DATE(YEAR(TODAY()),7,1),LabData2016[最近一次LDL檢查日期],"&lt;"&amp;DATE(YEAR(TODAY())+1,1,1)))</f>
        <v/>
      </c>
      <c r="AJ25" s="6" t="str">
        <f ca="1">IF($B25="","",SUMIFS(LabData2016[UACR唯一],LabData2016[比對身分證前六碼],$AX25,LabData2016[最近一次UACR檢查日期],"&gt;="&amp;DATE(YEAR(TODAY()),1,1),LabData2016[最近一次UACR檢查日期],"&lt;"&amp;DATE(YEAR(TODAY()),7,1)))</f>
        <v/>
      </c>
      <c r="AK25" s="6" t="str">
        <f ca="1">IF($B25="","",SUMIFS(LabData2016[UACR唯一],LabData2016[比對身分證前六碼],$AX25,LabData2016[最近一次UACR檢查日期],"&gt;="&amp;DATE(YEAR(TODAY()),7,1),LabData2016[最近一次UACR檢查日期],"&lt;"&amp;DATE(YEAR(TODAY())+1,1,1)))</f>
        <v/>
      </c>
      <c r="AL25" s="6" t="str">
        <f t="shared" si="3"/>
        <v/>
      </c>
      <c r="AM25" s="6" t="str">
        <f t="shared" si="4"/>
        <v/>
      </c>
      <c r="AN25" s="6" t="str">
        <f t="shared" si="5"/>
        <v/>
      </c>
      <c r="AO25" s="6" t="str">
        <f t="shared" si="6"/>
        <v/>
      </c>
      <c r="AP25" s="6" t="str" cm="1">
        <f t="array" ref="AP25">IF($B25="","",IFERROR(INDEX(相容設定!$B$2:$E$9,MATCH($D25,相容設定!$A$2:$A$9,0),MIN(VALUE(LEFT($AQ25,FIND("/",$AQ25)-1)),3)+1),0))</f>
        <v/>
      </c>
      <c r="AQ25" s="6" t="str">
        <f t="shared" si="7"/>
        <v/>
      </c>
      <c r="AR25" s="30" t="str">
        <f t="shared" si="8"/>
        <v/>
      </c>
      <c r="AS25" s="30" t="str">
        <f>IF($B25="","",250+30+IF(OR(ISNUMBER(SEARCH("DM",$D25)),ISNUMBER(SEARCH("+",$D25))),100,0)+IFERROR(INDEX(相容設定!$F$2:$F$9,MATCH($D25,相容設定!$A$2:$A$9,0)),0))</f>
        <v/>
      </c>
      <c r="AT25" s="31" t="str">
        <f t="shared" si="9"/>
        <v/>
      </c>
      <c r="AU25" s="32" t="str">
        <f t="shared" si="10"/>
        <v/>
      </c>
      <c r="AV25" t="str">
        <f t="shared" si="11"/>
        <v/>
      </c>
      <c r="AW25" t="str">
        <f t="shared" si="13"/>
        <v/>
      </c>
      <c r="AX25" t="str">
        <f t="shared" si="12"/>
        <v/>
      </c>
      <c r="AY25" t="str">
        <f t="shared" si="14"/>
        <v/>
      </c>
    </row>
    <row r="26" spans="1:51" x14ac:dyDescent="0.35">
      <c r="A26" s="26" t="str" cm="1">
        <f t="array" ref="A26">IFERROR(IF(INDEX(PatientCriteria[身分證號],ROWS($A$4:A26))="","",ROWS($A$4:A26)),"")</f>
        <v/>
      </c>
      <c r="B26" s="26" t="str" cm="1">
        <f t="array" ref="B26">IFERROR(IF(INDEX(PatientCriteria[身分證號],ROWS($A$4:A26))="","",INDEX(PatientCriteria[身分證號],ROWS($A$4:A26))),"")</f>
        <v/>
      </c>
      <c r="C26" s="26" t="str" cm="1">
        <f t="array" ref="C26">IF($B26="","",IFERROR(INDEX(PatientCriteria[生日],ROWS($A$4:A26)),""))</f>
        <v/>
      </c>
      <c r="D26" s="26" t="str" cm="1">
        <f t="array" ref="D26">IF($B26="","",IFERROR(INDEX(PatientCriteria[疾病組合],ROWS($A$4:A26)),""))</f>
        <v/>
      </c>
      <c r="E26" s="6" t="str" cm="1">
        <f t="array" ref="E26">IF($B26="","",IFERROR(INDEX(PatientCriteria[HbA1c達標標準],ROWS($A$4:A26)),""))</f>
        <v/>
      </c>
      <c r="F26" s="6" t="str">
        <f>IF($B26="","",IF($G26="","",IFERROR(SUMIFS(LabData2016[最近一次HbA1c檢查結果(%)],LabData2016[比對身分證前六碼],$AX26,LabData2016[最近一次HbA1c檢查日期],$G26,LabData2016[HbA1c唯一],1),"")))</f>
        <v/>
      </c>
      <c r="G26" s="36" t="str" cm="1">
        <f t="array" ref="G26">IF($B26="","",IFERROR(_xlfn.AGGREGATE(14,6,LabData2016[最近一次HbA1c檢查日期]/((LabData2016[比對身分證前六碼]=$AX26)*(LabData2016[HbA1c唯一]=1)),1),""))</f>
        <v/>
      </c>
      <c r="H26" s="6" t="str">
        <f>IF($B26="","",IF($I26="","",IFERROR(SUMIFS(LabData2016[最近一次HbA1c檢查結果(%)],LabData2016[比對身分證前六碼],$AX26,LabData2016[最近一次HbA1c檢查日期],$I26,LabData2016[HbA1c唯一],1),"")))</f>
        <v/>
      </c>
      <c r="I26" s="36" t="str" cm="1">
        <f t="array" ref="I26">IF($B26="","",IFERROR(_xlfn.AGGREGATE(14,6,LabData2016[最近一次HbA1c檢查日期]/((LabData2016[比對身分證前六碼]=$AX26)*(LabData2016[HbA1c唯一]=1)),2),""))</f>
        <v/>
      </c>
      <c r="J26" s="6" t="str">
        <f t="shared" si="0"/>
        <v/>
      </c>
      <c r="K26" s="27" t="str">
        <f ca="1">IF($B26="","",IF($E26="不適用","不適用",IF($F26="","未檢驗",IF(AND($AF26+$AG26&gt;=2,$AG26&gt;=1),IF(OR($F26&lt;VALUE(SUBSTITUTE(SUBSTITUTE($E26,"&lt;",""),"%","")),SUMIFS(LabData2016[HbA1c唯一],LabData2016[比對身分證前六碼],$AX26,LabData2016[最近一次HbA1c檢查結果(%)],"&lt;"&amp;VALUE(SUBSTITUTE(SUBSTITUTE($E26,"&lt;",""),"%","")),LabData2016[最近一次HbA1c檢查日期],"&gt;="&amp;DATE(YEAR(TODAY()),1,1),LabData2016[最近一次HbA1c檢查日期],"&lt;"&amp;DATE(YEAR(TODAY())+1,1,1))/($AF26+$AG26)&gt;=0.5),"控制達標",IF(ISNUMBER($H26),IF(AND($J26&gt;=84,$F26-$H26&lt;0),"進步達標","未達標"),"未達標")),"未達標"))))</f>
        <v/>
      </c>
      <c r="L26" s="33" t="str">
        <f ca="1">IF($B26="","",IF($K26="不適用","不適用",IF($K26="未檢驗","無檢驗資料","全年"&amp;($AF26+$AG26)&amp;"次／下半年"&amp;$AG26&amp;"次／"&amp;SUMIFS(LabData2016[HbA1c唯一],LabData2016[比對身分證前六碼],$AX26,LabData2016[最近一次HbA1c檢查結果(%)],"&lt;"&amp;VALUE(SUBSTITUTE(SUBSTITUTE($E26,"&lt;",""),"%","")),LabData2016[最近一次HbA1c檢查日期],"&gt;="&amp;DATE(YEAR(TODAY()),1,1),LabData2016[最近一次HbA1c檢查日期],"&lt;"&amp;DATE(YEAR(TODAY())+1,1,1))&amp;"/"&amp;($AF26+$AG26)&amp;"達標")))</f>
        <v/>
      </c>
      <c r="M26" s="6" t="str" cm="1">
        <f t="array" ref="M26">IF($B26="","",IFERROR(INDEX(PatientCriteria[LDL達標標準],ROWS($A$4:A26)),""))</f>
        <v/>
      </c>
      <c r="N26" s="6" t="str">
        <f>IF($B26="","",IF($O26="","",IFERROR(SUMIFS(LabData2016[最近一次LDL檢查結果(mg/dL)],LabData2016[比對身分證前六碼],$AX26,LabData2016[最近一次LDL檢查日期],$O26,LabData2016[LDL唯一],1),"")))</f>
        <v/>
      </c>
      <c r="O26" s="36" t="str" cm="1">
        <f t="array" ref="O26">IF($B26="","",IFERROR(_xlfn.AGGREGATE(14,6,LabData2016[最近一次LDL檢查日期]/((LabData2016[比對身分證前六碼]=$AX26)*(LabData2016[LDL唯一]=1)),1),""))</f>
        <v/>
      </c>
      <c r="P26" s="6" t="str">
        <f>IF($B26="","",IF($Q26="","",IFERROR(SUMIFS(LabData2016[最近一次LDL檢查結果(mg/dL)],LabData2016[比對身分證前六碼],$AX26,LabData2016[最近一次LDL檢查日期],$Q26,LabData2016[LDL唯一],1),"")))</f>
        <v/>
      </c>
      <c r="Q26" s="36" t="str" cm="1">
        <f t="array" ref="Q26">IF($B26="","",IFERROR(_xlfn.AGGREGATE(14,6,LabData2016[最近一次LDL檢查日期]/((LabData2016[比對身分證前六碼]=$AX26)*(LabData2016[LDL唯一]=1)),2),""))</f>
        <v/>
      </c>
      <c r="R26" s="6" t="str">
        <f t="shared" si="1"/>
        <v/>
      </c>
      <c r="S26" s="6" t="str" cm="1">
        <f t="array" ref="S26">IF($B26="","",IFERROR(_xlfn.AGGREGATE(15,6,LabData2016[最近一次LDL檢查結果(mg/dL)]/((LabData2016[比對身分證前六碼]=$AX26)*(LabData2016[LDL唯一]=1)),1),""))</f>
        <v/>
      </c>
      <c r="T26" s="28" t="str">
        <f ca="1">IF($B26="","",IF($M26="不適用","不適用",IF($N26="","未檢驗",IF(OR(AND($D26="DM only",$O26&gt;=DATE(YEAR(TODAY()),1,1),$O26&lt;DATE(YEAR(TODAY())+1,1,1),$N26&lt;VALUE(SUBSTITUTE($M26,"&lt;",""))),AND($AH26&gt;=1,$AI26&gt;=1,OR($N26&lt;VALUE(SUBSTITUTE($M26,"&lt;","")),SUMIFS(LabData2016[LDL唯一],LabData2016[比對身分證前六碼],$AX26,LabData2016[最近一次LDL檢查結果(mg/dL)],"&lt;"&amp;VALUE(SUBSTITUTE($M26,"&lt;","")),LabData2016[最近一次LDL檢查日期],"&gt;="&amp;DATE(YEAR(TODAY()),1,1),LabData2016[最近一次LDL檢查日期],"&lt;"&amp;DATE(YEAR(TODAY())+1,1,1))/($AH26+$AI26)&gt;=0.5))),"控制達標",IF(AND($AH26&gt;=1,$AI26&gt;=1,ISNUMBER($P26),$R26&gt;84,$N26-$P26&lt;0),"進步達標","未達標")))))</f>
        <v/>
      </c>
      <c r="U26" s="39" t="str">
        <f ca="1">IF($B26="","",IF($T26="不適用","不適用",IF($T26="未檢驗","無檢驗資料","全年"&amp;($AH26+$AI26)&amp;"次／下半年"&amp;$AI26&amp;"次／"&amp;SUMIFS(LabData2016[LDL唯一],LabData2016[比對身分證前六碼],$AX26,LabData2016[最近一次LDL檢查結果(mg/dL)],"&lt;"&amp;VALUE(SUBSTITUTE($M26,"&lt;","")),LabData2016[最近一次LDL檢查日期],"&gt;="&amp;DATE(YEAR(TODAY()),1,1),LabData2016[最近一次LDL檢查日期],"&lt;"&amp;DATE(YEAR(TODAY())+1,1,1))&amp;"/"&amp;($AH26+$AI26)&amp;"達標")))</f>
        <v/>
      </c>
      <c r="V26" s="6" t="str" cm="1">
        <f t="array" ref="V26">IF($B26="","",IFERROR(INDEX(PatientCriteria[UACR達標標準],ROWS($A$4:A26)),""))</f>
        <v/>
      </c>
      <c r="W26" s="6" t="str">
        <f>IF($B26="","",IF($X26="","",IFERROR(SUMIFS(LabData2016[最近一次UACR檢查結果(mg/gm)],LabData2016[比對身分證前六碼],$AX26,LabData2016[最近一次UACR檢查日期],$X26,LabData2016[UACR唯一],1),"")))</f>
        <v/>
      </c>
      <c r="X26" s="36" t="str" cm="1">
        <f t="array" ref="X26">IF($B26="","",IFERROR(_xlfn.AGGREGATE(14,6,LabData2016[最近一次UACR檢查日期]/((LabData2016[比對身分證前六碼]=$AX26)*(LabData2016[UACR唯一]=1)),1),""))</f>
        <v/>
      </c>
      <c r="Y26" s="6" t="str">
        <f>IF($B26="","",IF($Z26="","",IFERROR(SUMIFS(LabData2016[最近一次UACR檢查結果(mg/gm)],LabData2016[比對身分證前六碼],$AX26,LabData2016[最近一次UACR檢查日期],$Z26,LabData2016[UACR唯一],1),"")))</f>
        <v/>
      </c>
      <c r="Z26" s="36" t="str" cm="1">
        <f t="array" ref="Z26">IF($B26="","",IFERROR(_xlfn.AGGREGATE(14,6,LabData2016[最近一次UACR檢查日期]/((LabData2016[比對身分證前六碼]=$AX26)*(LabData2016[UACR唯一]=1)),2),""))</f>
        <v/>
      </c>
      <c r="AA26" s="6" t="str">
        <f t="shared" si="2"/>
        <v/>
      </c>
      <c r="AB26" s="29" t="str">
        <f ca="1">IF($B26="","",IF($V26="不適用","不適用",IF($W26="","未檢驗",IF(AND($AJ26+$AK26&gt;=2,$AK26&gt;=1),IF(OR($W26&lt;30,SUMIFS(LabData2016[UACR唯一],LabData2016[比對身分證前六碼],$AX26,LabData2016[最近一次UACR檢查結果(mg/gm)],"&lt;30",LabData2016[最近一次UACR檢查日期],"&gt;="&amp;DATE(YEAR(TODAY()),1,1),LabData2016[最近一次UACR檢查日期],"&lt;"&amp;DATE(YEAR(TODAY())+1,1,1))/($AJ26+$AK26)&gt;=0.5),"控制達標",IF(ISNUMBER($Y26),IF(AND($AA26&gt;=84,$W26-$Y26&lt;0),"進步達標","未達標"),"未達標")),"未達標"))))</f>
        <v/>
      </c>
      <c r="AC26" s="38" t="str">
        <f ca="1">IF($B26="","",IF($AB26="不適用","不適用",IF($AB26="未檢驗","無檢驗資料","全年"&amp;($AJ26+$AK26)&amp;"次／下半年"&amp;$AK26&amp;"次／"&amp;SUMIFS(LabData2016[UACR唯一],LabData2016[比對身分證前六碼],$AX26,LabData2016[最近一次UACR檢查結果(mg/gm)],"&lt;30",LabData2016[最近一次UACR檢查日期],"&gt;="&amp;DATE(YEAR(TODAY()),1,1),LabData2016[最近一次UACR檢查日期],"&lt;"&amp;DATE(YEAR(TODAY())+1,1,1))&amp;"/"&amp;($AJ26+$AK26)&amp;"達標")))</f>
        <v/>
      </c>
      <c r="AD26" s="6" t="str" cm="1">
        <f t="array" ref="AD26">IF($B26="","",IFERROR(INDEX(PatientCriteria[BP檢驗次數達標標準],ROWS($A$4:A26)),""))</f>
        <v/>
      </c>
      <c r="AE26" s="6" t="str" cm="1">
        <f t="array" aca="1" ref="AE26" ca="1">IF($B26="","",_xlfn.LET(_xlpm.bp,LabData2016[最近一次BP檢查日期],_xlpm.ym,IF(ISNUMBER(_xlpm.bp),TEXT(_xlpm.bp,"yyyy-mm"),LEFT(_xlpm.bp,7)),_xlpm.matched,_xlfn._xlws.FILTER(_xlpm.ym,(LabData2016[比對身分證前六碼]=$AX26)*(LabData2016[比對生日西元]=$AY26)*(_xlpm.ym&lt;&gt;"")*(LEFT(_xlpm.ym,4)=TEXT(YEAR(TODAY()),"0")),""),IF(INDEX(_xlpm.matched,1)="",0,ROWS(_xlfn.UNIQUE(_xlpm.matched)))))</f>
        <v/>
      </c>
      <c r="AF26" s="6" t="str">
        <f ca="1">IF($B26="","",SUMIFS(LabData2016[HbA1c唯一],LabData2016[比對身分證前六碼],$AX26,LabData2016[最近一次HbA1c檢查日期],"&gt;="&amp;DATE(YEAR(TODAY()),1,1),LabData2016[最近一次HbA1c檢查日期],"&lt;"&amp;DATE(YEAR(TODAY()),7,1)))</f>
        <v/>
      </c>
      <c r="AG26" s="6" t="str">
        <f ca="1">IF($B26="","",SUMIFS(LabData2016[HbA1c唯一],LabData2016[比對身分證前六碼],$AX26,LabData2016[最近一次HbA1c檢查日期],"&gt;="&amp;DATE(YEAR(TODAY()),7,1),LabData2016[最近一次HbA1c檢查日期],"&lt;"&amp;DATE(YEAR(TODAY())+1,1,1)))</f>
        <v/>
      </c>
      <c r="AH26" s="6" t="str">
        <f ca="1">IF($B26="","",SUMIFS(LabData2016[LDL唯一],LabData2016[比對身分證前六碼],$AX26,LabData2016[最近一次LDL檢查日期],"&gt;="&amp;DATE(YEAR(TODAY()),1,1),LabData2016[最近一次LDL檢查日期],"&lt;"&amp;DATE(YEAR(TODAY()),7,1)))</f>
        <v/>
      </c>
      <c r="AI26" s="6" t="str">
        <f ca="1">IF($B26="","",SUMIFS(LabData2016[LDL唯一],LabData2016[比對身分證前六碼],$AX26,LabData2016[最近一次LDL檢查日期],"&gt;="&amp;DATE(YEAR(TODAY()),7,1),LabData2016[最近一次LDL檢查日期],"&lt;"&amp;DATE(YEAR(TODAY())+1,1,1)))</f>
        <v/>
      </c>
      <c r="AJ26" s="6" t="str">
        <f ca="1">IF($B26="","",SUMIFS(LabData2016[UACR唯一],LabData2016[比對身分證前六碼],$AX26,LabData2016[最近一次UACR檢查日期],"&gt;="&amp;DATE(YEAR(TODAY()),1,1),LabData2016[最近一次UACR檢查日期],"&lt;"&amp;DATE(YEAR(TODAY()),7,1)))</f>
        <v/>
      </c>
      <c r="AK26" s="6" t="str">
        <f ca="1">IF($B26="","",SUMIFS(LabData2016[UACR唯一],LabData2016[比對身分證前六碼],$AX26,LabData2016[最近一次UACR檢查日期],"&gt;="&amp;DATE(YEAR(TODAY()),7,1),LabData2016[最近一次UACR檢查日期],"&lt;"&amp;DATE(YEAR(TODAY())+1,1,1)))</f>
        <v/>
      </c>
      <c r="AL26" s="6" t="str">
        <f t="shared" si="3"/>
        <v/>
      </c>
      <c r="AM26" s="6" t="str">
        <f t="shared" si="4"/>
        <v/>
      </c>
      <c r="AN26" s="6" t="str">
        <f t="shared" si="5"/>
        <v/>
      </c>
      <c r="AO26" s="6" t="str">
        <f t="shared" si="6"/>
        <v/>
      </c>
      <c r="AP26" s="6" t="str" cm="1">
        <f t="array" ref="AP26">IF($B26="","",IFERROR(INDEX(相容設定!$B$2:$E$9,MATCH($D26,相容設定!$A$2:$A$9,0),MIN(VALUE(LEFT($AQ26,FIND("/",$AQ26)-1)),3)+1),0))</f>
        <v/>
      </c>
      <c r="AQ26" s="6" t="str">
        <f t="shared" si="7"/>
        <v/>
      </c>
      <c r="AR26" s="30" t="str">
        <f t="shared" si="8"/>
        <v/>
      </c>
      <c r="AS26" s="30" t="str">
        <f>IF($B26="","",250+30+IF(OR(ISNUMBER(SEARCH("DM",$D26)),ISNUMBER(SEARCH("+",$D26))),100,0)+IFERROR(INDEX(相容設定!$F$2:$F$9,MATCH($D26,相容設定!$A$2:$A$9,0)),0))</f>
        <v/>
      </c>
      <c r="AT26" s="31" t="str">
        <f t="shared" si="9"/>
        <v/>
      </c>
      <c r="AU26" s="32" t="str">
        <f t="shared" si="10"/>
        <v/>
      </c>
      <c r="AV26" t="str">
        <f t="shared" si="11"/>
        <v/>
      </c>
      <c r="AW26" t="str">
        <f t="shared" si="13"/>
        <v/>
      </c>
      <c r="AX26" t="str">
        <f t="shared" si="12"/>
        <v/>
      </c>
      <c r="AY26" t="str">
        <f t="shared" si="14"/>
        <v/>
      </c>
    </row>
    <row r="27" spans="1:51" x14ac:dyDescent="0.35">
      <c r="A27" s="26" t="str" cm="1">
        <f t="array" ref="A27">IFERROR(IF(INDEX(PatientCriteria[身分證號],ROWS($A$4:A27))="","",ROWS($A$4:A27)),"")</f>
        <v/>
      </c>
      <c r="B27" s="26" t="str" cm="1">
        <f t="array" ref="B27">IFERROR(IF(INDEX(PatientCriteria[身分證號],ROWS($A$4:A27))="","",INDEX(PatientCriteria[身分證號],ROWS($A$4:A27))),"")</f>
        <v/>
      </c>
      <c r="C27" s="26" t="str" cm="1">
        <f t="array" ref="C27">IF($B27="","",IFERROR(INDEX(PatientCriteria[生日],ROWS($A$4:A27)),""))</f>
        <v/>
      </c>
      <c r="D27" s="26" t="str" cm="1">
        <f t="array" ref="D27">IF($B27="","",IFERROR(INDEX(PatientCriteria[疾病組合],ROWS($A$4:A27)),""))</f>
        <v/>
      </c>
      <c r="E27" s="6" t="str" cm="1">
        <f t="array" ref="E27">IF($B27="","",IFERROR(INDEX(PatientCriteria[HbA1c達標標準],ROWS($A$4:A27)),""))</f>
        <v/>
      </c>
      <c r="F27" s="6" t="str">
        <f>IF($B27="","",IF($G27="","",IFERROR(SUMIFS(LabData2016[最近一次HbA1c檢查結果(%)],LabData2016[比對身分證前六碼],$AX27,LabData2016[最近一次HbA1c檢查日期],$G27,LabData2016[HbA1c唯一],1),"")))</f>
        <v/>
      </c>
      <c r="G27" s="36" t="str" cm="1">
        <f t="array" ref="G27">IF($B27="","",IFERROR(_xlfn.AGGREGATE(14,6,LabData2016[最近一次HbA1c檢查日期]/((LabData2016[比對身分證前六碼]=$AX27)*(LabData2016[HbA1c唯一]=1)),1),""))</f>
        <v/>
      </c>
      <c r="H27" s="6" t="str">
        <f>IF($B27="","",IF($I27="","",IFERROR(SUMIFS(LabData2016[最近一次HbA1c檢查結果(%)],LabData2016[比對身分證前六碼],$AX27,LabData2016[最近一次HbA1c檢查日期],$I27,LabData2016[HbA1c唯一],1),"")))</f>
        <v/>
      </c>
      <c r="I27" s="36" t="str" cm="1">
        <f t="array" ref="I27">IF($B27="","",IFERROR(_xlfn.AGGREGATE(14,6,LabData2016[最近一次HbA1c檢查日期]/((LabData2016[比對身分證前六碼]=$AX27)*(LabData2016[HbA1c唯一]=1)),2),""))</f>
        <v/>
      </c>
      <c r="J27" s="6" t="str">
        <f t="shared" si="0"/>
        <v/>
      </c>
      <c r="K27" s="27" t="str">
        <f ca="1">IF($B27="","",IF($E27="不適用","不適用",IF($F27="","未檢驗",IF(AND($AF27+$AG27&gt;=2,$AG27&gt;=1),IF(OR($F27&lt;VALUE(SUBSTITUTE(SUBSTITUTE($E27,"&lt;",""),"%","")),SUMIFS(LabData2016[HbA1c唯一],LabData2016[比對身分證前六碼],$AX27,LabData2016[最近一次HbA1c檢查結果(%)],"&lt;"&amp;VALUE(SUBSTITUTE(SUBSTITUTE($E27,"&lt;",""),"%","")),LabData2016[最近一次HbA1c檢查日期],"&gt;="&amp;DATE(YEAR(TODAY()),1,1),LabData2016[最近一次HbA1c檢查日期],"&lt;"&amp;DATE(YEAR(TODAY())+1,1,1))/($AF27+$AG27)&gt;=0.5),"控制達標",IF(ISNUMBER($H27),IF(AND($J27&gt;=84,$F27-$H27&lt;0),"進步達標","未達標"),"未達標")),"未達標"))))</f>
        <v/>
      </c>
      <c r="L27" s="33" t="str">
        <f ca="1">IF($B27="","",IF($K27="不適用","不適用",IF($K27="未檢驗","無檢驗資料","全年"&amp;($AF27+$AG27)&amp;"次／下半年"&amp;$AG27&amp;"次／"&amp;SUMIFS(LabData2016[HbA1c唯一],LabData2016[比對身分證前六碼],$AX27,LabData2016[最近一次HbA1c檢查結果(%)],"&lt;"&amp;VALUE(SUBSTITUTE(SUBSTITUTE($E27,"&lt;",""),"%","")),LabData2016[最近一次HbA1c檢查日期],"&gt;="&amp;DATE(YEAR(TODAY()),1,1),LabData2016[最近一次HbA1c檢查日期],"&lt;"&amp;DATE(YEAR(TODAY())+1,1,1))&amp;"/"&amp;($AF27+$AG27)&amp;"達標")))</f>
        <v/>
      </c>
      <c r="M27" s="6" t="str" cm="1">
        <f t="array" ref="M27">IF($B27="","",IFERROR(INDEX(PatientCriteria[LDL達標標準],ROWS($A$4:A27)),""))</f>
        <v/>
      </c>
      <c r="N27" s="6" t="str">
        <f>IF($B27="","",IF($O27="","",IFERROR(SUMIFS(LabData2016[最近一次LDL檢查結果(mg/dL)],LabData2016[比對身分證前六碼],$AX27,LabData2016[最近一次LDL檢查日期],$O27,LabData2016[LDL唯一],1),"")))</f>
        <v/>
      </c>
      <c r="O27" s="36" t="str" cm="1">
        <f t="array" ref="O27">IF($B27="","",IFERROR(_xlfn.AGGREGATE(14,6,LabData2016[最近一次LDL檢查日期]/((LabData2016[比對身分證前六碼]=$AX27)*(LabData2016[LDL唯一]=1)),1),""))</f>
        <v/>
      </c>
      <c r="P27" s="6" t="str">
        <f>IF($B27="","",IF($Q27="","",IFERROR(SUMIFS(LabData2016[最近一次LDL檢查結果(mg/dL)],LabData2016[比對身分證前六碼],$AX27,LabData2016[最近一次LDL檢查日期],$Q27,LabData2016[LDL唯一],1),"")))</f>
        <v/>
      </c>
      <c r="Q27" s="36" t="str" cm="1">
        <f t="array" ref="Q27">IF($B27="","",IFERROR(_xlfn.AGGREGATE(14,6,LabData2016[最近一次LDL檢查日期]/((LabData2016[比對身分證前六碼]=$AX27)*(LabData2016[LDL唯一]=1)),2),""))</f>
        <v/>
      </c>
      <c r="R27" s="6" t="str">
        <f t="shared" si="1"/>
        <v/>
      </c>
      <c r="S27" s="6" t="str" cm="1">
        <f t="array" ref="S27">IF($B27="","",IFERROR(_xlfn.AGGREGATE(15,6,LabData2016[最近一次LDL檢查結果(mg/dL)]/((LabData2016[比對身分證前六碼]=$AX27)*(LabData2016[LDL唯一]=1)),1),""))</f>
        <v/>
      </c>
      <c r="T27" s="28" t="str">
        <f ca="1">IF($B27="","",IF($M27="不適用","不適用",IF($N27="","未檢驗",IF(OR(AND($D27="DM only",$O27&gt;=DATE(YEAR(TODAY()),1,1),$O27&lt;DATE(YEAR(TODAY())+1,1,1),$N27&lt;VALUE(SUBSTITUTE($M27,"&lt;",""))),AND($AH27&gt;=1,$AI27&gt;=1,OR($N27&lt;VALUE(SUBSTITUTE($M27,"&lt;","")),SUMIFS(LabData2016[LDL唯一],LabData2016[比對身分證前六碼],$AX27,LabData2016[最近一次LDL檢查結果(mg/dL)],"&lt;"&amp;VALUE(SUBSTITUTE($M27,"&lt;","")),LabData2016[最近一次LDL檢查日期],"&gt;="&amp;DATE(YEAR(TODAY()),1,1),LabData2016[最近一次LDL檢查日期],"&lt;"&amp;DATE(YEAR(TODAY())+1,1,1))/($AH27+$AI27)&gt;=0.5))),"控制達標",IF(AND($AH27&gt;=1,$AI27&gt;=1,ISNUMBER($P27),$R27&gt;84,$N27-$P27&lt;0),"進步達標","未達標")))))</f>
        <v/>
      </c>
      <c r="U27" s="39" t="str">
        <f ca="1">IF($B27="","",IF($T27="不適用","不適用",IF($T27="未檢驗","無檢驗資料","全年"&amp;($AH27+$AI27)&amp;"次／下半年"&amp;$AI27&amp;"次／"&amp;SUMIFS(LabData2016[LDL唯一],LabData2016[比對身分證前六碼],$AX27,LabData2016[最近一次LDL檢查結果(mg/dL)],"&lt;"&amp;VALUE(SUBSTITUTE($M27,"&lt;","")),LabData2016[最近一次LDL檢查日期],"&gt;="&amp;DATE(YEAR(TODAY()),1,1),LabData2016[最近一次LDL檢查日期],"&lt;"&amp;DATE(YEAR(TODAY())+1,1,1))&amp;"/"&amp;($AH27+$AI27)&amp;"達標")))</f>
        <v/>
      </c>
      <c r="V27" s="6" t="str" cm="1">
        <f t="array" ref="V27">IF($B27="","",IFERROR(INDEX(PatientCriteria[UACR達標標準],ROWS($A$4:A27)),""))</f>
        <v/>
      </c>
      <c r="W27" s="6" t="str">
        <f>IF($B27="","",IF($X27="","",IFERROR(SUMIFS(LabData2016[最近一次UACR檢查結果(mg/gm)],LabData2016[比對身分證前六碼],$AX27,LabData2016[最近一次UACR檢查日期],$X27,LabData2016[UACR唯一],1),"")))</f>
        <v/>
      </c>
      <c r="X27" s="36" t="str" cm="1">
        <f t="array" ref="X27">IF($B27="","",IFERROR(_xlfn.AGGREGATE(14,6,LabData2016[最近一次UACR檢查日期]/((LabData2016[比對身分證前六碼]=$AX27)*(LabData2016[UACR唯一]=1)),1),""))</f>
        <v/>
      </c>
      <c r="Y27" s="6" t="str">
        <f>IF($B27="","",IF($Z27="","",IFERROR(SUMIFS(LabData2016[最近一次UACR檢查結果(mg/gm)],LabData2016[比對身分證前六碼],$AX27,LabData2016[最近一次UACR檢查日期],$Z27,LabData2016[UACR唯一],1),"")))</f>
        <v/>
      </c>
      <c r="Z27" s="36" t="str" cm="1">
        <f t="array" ref="Z27">IF($B27="","",IFERROR(_xlfn.AGGREGATE(14,6,LabData2016[最近一次UACR檢查日期]/((LabData2016[比對身分證前六碼]=$AX27)*(LabData2016[UACR唯一]=1)),2),""))</f>
        <v/>
      </c>
      <c r="AA27" s="6" t="str">
        <f t="shared" si="2"/>
        <v/>
      </c>
      <c r="AB27" s="29" t="str">
        <f ca="1">IF($B27="","",IF($V27="不適用","不適用",IF($W27="","未檢驗",IF(AND($AJ27+$AK27&gt;=2,$AK27&gt;=1),IF(OR($W27&lt;30,SUMIFS(LabData2016[UACR唯一],LabData2016[比對身分證前六碼],$AX27,LabData2016[最近一次UACR檢查結果(mg/gm)],"&lt;30",LabData2016[最近一次UACR檢查日期],"&gt;="&amp;DATE(YEAR(TODAY()),1,1),LabData2016[最近一次UACR檢查日期],"&lt;"&amp;DATE(YEAR(TODAY())+1,1,1))/($AJ27+$AK27)&gt;=0.5),"控制達標",IF(ISNUMBER($Y27),IF(AND($AA27&gt;=84,$W27-$Y27&lt;0),"進步達標","未達標"),"未達標")),"未達標"))))</f>
        <v/>
      </c>
      <c r="AC27" s="38" t="str">
        <f ca="1">IF($B27="","",IF($AB27="不適用","不適用",IF($AB27="未檢驗","無檢驗資料","全年"&amp;($AJ27+$AK27)&amp;"次／下半年"&amp;$AK27&amp;"次／"&amp;SUMIFS(LabData2016[UACR唯一],LabData2016[比對身分證前六碼],$AX27,LabData2016[最近一次UACR檢查結果(mg/gm)],"&lt;30",LabData2016[最近一次UACR檢查日期],"&gt;="&amp;DATE(YEAR(TODAY()),1,1),LabData2016[最近一次UACR檢查日期],"&lt;"&amp;DATE(YEAR(TODAY())+1,1,1))&amp;"/"&amp;($AJ27+$AK27)&amp;"達標")))</f>
        <v/>
      </c>
      <c r="AD27" s="6" t="str" cm="1">
        <f t="array" ref="AD27">IF($B27="","",IFERROR(INDEX(PatientCriteria[BP檢驗次數達標標準],ROWS($A$4:A27)),""))</f>
        <v/>
      </c>
      <c r="AE27" s="6" t="str" cm="1">
        <f t="array" aca="1" ref="AE27" ca="1">IF($B27="","",_xlfn.LET(_xlpm.bp,LabData2016[最近一次BP檢查日期],_xlpm.ym,IF(ISNUMBER(_xlpm.bp),TEXT(_xlpm.bp,"yyyy-mm"),LEFT(_xlpm.bp,7)),_xlpm.matched,_xlfn._xlws.FILTER(_xlpm.ym,(LabData2016[比對身分證前六碼]=$AX27)*(LabData2016[比對生日西元]=$AY27)*(_xlpm.ym&lt;&gt;"")*(LEFT(_xlpm.ym,4)=TEXT(YEAR(TODAY()),"0")),""),IF(INDEX(_xlpm.matched,1)="",0,ROWS(_xlfn.UNIQUE(_xlpm.matched)))))</f>
        <v/>
      </c>
      <c r="AF27" s="6" t="str">
        <f ca="1">IF($B27="","",SUMIFS(LabData2016[HbA1c唯一],LabData2016[比對身分證前六碼],$AX27,LabData2016[最近一次HbA1c檢查日期],"&gt;="&amp;DATE(YEAR(TODAY()),1,1),LabData2016[最近一次HbA1c檢查日期],"&lt;"&amp;DATE(YEAR(TODAY()),7,1)))</f>
        <v/>
      </c>
      <c r="AG27" s="6" t="str">
        <f ca="1">IF($B27="","",SUMIFS(LabData2016[HbA1c唯一],LabData2016[比對身分證前六碼],$AX27,LabData2016[最近一次HbA1c檢查日期],"&gt;="&amp;DATE(YEAR(TODAY()),7,1),LabData2016[最近一次HbA1c檢查日期],"&lt;"&amp;DATE(YEAR(TODAY())+1,1,1)))</f>
        <v/>
      </c>
      <c r="AH27" s="6" t="str">
        <f ca="1">IF($B27="","",SUMIFS(LabData2016[LDL唯一],LabData2016[比對身分證前六碼],$AX27,LabData2016[最近一次LDL檢查日期],"&gt;="&amp;DATE(YEAR(TODAY()),1,1),LabData2016[最近一次LDL檢查日期],"&lt;"&amp;DATE(YEAR(TODAY()),7,1)))</f>
        <v/>
      </c>
      <c r="AI27" s="6" t="str">
        <f ca="1">IF($B27="","",SUMIFS(LabData2016[LDL唯一],LabData2016[比對身分證前六碼],$AX27,LabData2016[最近一次LDL檢查日期],"&gt;="&amp;DATE(YEAR(TODAY()),7,1),LabData2016[最近一次LDL檢查日期],"&lt;"&amp;DATE(YEAR(TODAY())+1,1,1)))</f>
        <v/>
      </c>
      <c r="AJ27" s="6" t="str">
        <f ca="1">IF($B27="","",SUMIFS(LabData2016[UACR唯一],LabData2016[比對身分證前六碼],$AX27,LabData2016[最近一次UACR檢查日期],"&gt;="&amp;DATE(YEAR(TODAY()),1,1),LabData2016[最近一次UACR檢查日期],"&lt;"&amp;DATE(YEAR(TODAY()),7,1)))</f>
        <v/>
      </c>
      <c r="AK27" s="6" t="str">
        <f ca="1">IF($B27="","",SUMIFS(LabData2016[UACR唯一],LabData2016[比對身分證前六碼],$AX27,LabData2016[最近一次UACR檢查日期],"&gt;="&amp;DATE(YEAR(TODAY()),7,1),LabData2016[最近一次UACR檢查日期],"&lt;"&amp;DATE(YEAR(TODAY())+1,1,1)))</f>
        <v/>
      </c>
      <c r="AL27" s="6" t="str">
        <f t="shared" si="3"/>
        <v/>
      </c>
      <c r="AM27" s="6" t="str">
        <f t="shared" si="4"/>
        <v/>
      </c>
      <c r="AN27" s="6" t="str">
        <f t="shared" si="5"/>
        <v/>
      </c>
      <c r="AO27" s="6" t="str">
        <f t="shared" si="6"/>
        <v/>
      </c>
      <c r="AP27" s="6" t="str" cm="1">
        <f t="array" ref="AP27">IF($B27="","",IFERROR(INDEX(相容設定!$B$2:$E$9,MATCH($D27,相容設定!$A$2:$A$9,0),MIN(VALUE(LEFT($AQ27,FIND("/",$AQ27)-1)),3)+1),0))</f>
        <v/>
      </c>
      <c r="AQ27" s="6" t="str">
        <f t="shared" si="7"/>
        <v/>
      </c>
      <c r="AR27" s="30" t="str">
        <f t="shared" si="8"/>
        <v/>
      </c>
      <c r="AS27" s="30" t="str">
        <f>IF($B27="","",250+30+IF(OR(ISNUMBER(SEARCH("DM",$D27)),ISNUMBER(SEARCH("+",$D27))),100,0)+IFERROR(INDEX(相容設定!$F$2:$F$9,MATCH($D27,相容設定!$A$2:$A$9,0)),0))</f>
        <v/>
      </c>
      <c r="AT27" s="31" t="str">
        <f t="shared" si="9"/>
        <v/>
      </c>
      <c r="AU27" s="32" t="str">
        <f t="shared" si="10"/>
        <v/>
      </c>
      <c r="AV27" t="str">
        <f t="shared" si="11"/>
        <v/>
      </c>
      <c r="AW27" t="str">
        <f t="shared" si="13"/>
        <v/>
      </c>
      <c r="AX27" t="str">
        <f t="shared" si="12"/>
        <v/>
      </c>
      <c r="AY27" t="str">
        <f t="shared" si="14"/>
        <v/>
      </c>
    </row>
    <row r="28" spans="1:51" x14ac:dyDescent="0.35">
      <c r="A28" s="26" t="str" cm="1">
        <f t="array" ref="A28">IFERROR(IF(INDEX(PatientCriteria[身分證號],ROWS($A$4:A28))="","",ROWS($A$4:A28)),"")</f>
        <v/>
      </c>
      <c r="B28" s="26" t="str" cm="1">
        <f t="array" ref="B28">IFERROR(IF(INDEX(PatientCriteria[身分證號],ROWS($A$4:A28))="","",INDEX(PatientCriteria[身分證號],ROWS($A$4:A28))),"")</f>
        <v/>
      </c>
      <c r="C28" s="26" t="str" cm="1">
        <f t="array" ref="C28">IF($B28="","",IFERROR(INDEX(PatientCriteria[生日],ROWS($A$4:A28)),""))</f>
        <v/>
      </c>
      <c r="D28" s="26" t="str" cm="1">
        <f t="array" ref="D28">IF($B28="","",IFERROR(INDEX(PatientCriteria[疾病組合],ROWS($A$4:A28)),""))</f>
        <v/>
      </c>
      <c r="E28" s="6" t="str" cm="1">
        <f t="array" ref="E28">IF($B28="","",IFERROR(INDEX(PatientCriteria[HbA1c達標標準],ROWS($A$4:A28)),""))</f>
        <v/>
      </c>
      <c r="F28" s="6" t="str">
        <f>IF($B28="","",IF($G28="","",IFERROR(SUMIFS(LabData2016[最近一次HbA1c檢查結果(%)],LabData2016[比對身分證前六碼],$AX28,LabData2016[最近一次HbA1c檢查日期],$G28,LabData2016[HbA1c唯一],1),"")))</f>
        <v/>
      </c>
      <c r="G28" s="36" t="str" cm="1">
        <f t="array" ref="G28">IF($B28="","",IFERROR(_xlfn.AGGREGATE(14,6,LabData2016[最近一次HbA1c檢查日期]/((LabData2016[比對身分證前六碼]=$AX28)*(LabData2016[HbA1c唯一]=1)),1),""))</f>
        <v/>
      </c>
      <c r="H28" s="6" t="str">
        <f>IF($B28="","",IF($I28="","",IFERROR(SUMIFS(LabData2016[最近一次HbA1c檢查結果(%)],LabData2016[比對身分證前六碼],$AX28,LabData2016[最近一次HbA1c檢查日期],$I28,LabData2016[HbA1c唯一],1),"")))</f>
        <v/>
      </c>
      <c r="I28" s="36" t="str" cm="1">
        <f t="array" ref="I28">IF($B28="","",IFERROR(_xlfn.AGGREGATE(14,6,LabData2016[最近一次HbA1c檢查日期]/((LabData2016[比對身分證前六碼]=$AX28)*(LabData2016[HbA1c唯一]=1)),2),""))</f>
        <v/>
      </c>
      <c r="J28" s="6" t="str">
        <f t="shared" si="0"/>
        <v/>
      </c>
      <c r="K28" s="27" t="str">
        <f ca="1">IF($B28="","",IF($E28="不適用","不適用",IF($F28="","未檢驗",IF(AND($AF28+$AG28&gt;=2,$AG28&gt;=1),IF(OR($F28&lt;VALUE(SUBSTITUTE(SUBSTITUTE($E28,"&lt;",""),"%","")),SUMIFS(LabData2016[HbA1c唯一],LabData2016[比對身分證前六碼],$AX28,LabData2016[最近一次HbA1c檢查結果(%)],"&lt;"&amp;VALUE(SUBSTITUTE(SUBSTITUTE($E28,"&lt;",""),"%","")),LabData2016[最近一次HbA1c檢查日期],"&gt;="&amp;DATE(YEAR(TODAY()),1,1),LabData2016[最近一次HbA1c檢查日期],"&lt;"&amp;DATE(YEAR(TODAY())+1,1,1))/($AF28+$AG28)&gt;=0.5),"控制達標",IF(ISNUMBER($H28),IF(AND($J28&gt;=84,$F28-$H28&lt;0),"進步達標","未達標"),"未達標")),"未達標"))))</f>
        <v/>
      </c>
      <c r="L28" s="33" t="str">
        <f ca="1">IF($B28="","",IF($K28="不適用","不適用",IF($K28="未檢驗","無檢驗資料","全年"&amp;($AF28+$AG28)&amp;"次／下半年"&amp;$AG28&amp;"次／"&amp;SUMIFS(LabData2016[HbA1c唯一],LabData2016[比對身分證前六碼],$AX28,LabData2016[最近一次HbA1c檢查結果(%)],"&lt;"&amp;VALUE(SUBSTITUTE(SUBSTITUTE($E28,"&lt;",""),"%","")),LabData2016[最近一次HbA1c檢查日期],"&gt;="&amp;DATE(YEAR(TODAY()),1,1),LabData2016[最近一次HbA1c檢查日期],"&lt;"&amp;DATE(YEAR(TODAY())+1,1,1))&amp;"/"&amp;($AF28+$AG28)&amp;"達標")))</f>
        <v/>
      </c>
      <c r="M28" s="6" t="str" cm="1">
        <f t="array" ref="M28">IF($B28="","",IFERROR(INDEX(PatientCriteria[LDL達標標準],ROWS($A$4:A28)),""))</f>
        <v/>
      </c>
      <c r="N28" s="6" t="str">
        <f>IF($B28="","",IF($O28="","",IFERROR(SUMIFS(LabData2016[最近一次LDL檢查結果(mg/dL)],LabData2016[比對身分證前六碼],$AX28,LabData2016[最近一次LDL檢查日期],$O28,LabData2016[LDL唯一],1),"")))</f>
        <v/>
      </c>
      <c r="O28" s="36" t="str" cm="1">
        <f t="array" ref="O28">IF($B28="","",IFERROR(_xlfn.AGGREGATE(14,6,LabData2016[最近一次LDL檢查日期]/((LabData2016[比對身分證前六碼]=$AX28)*(LabData2016[LDL唯一]=1)),1),""))</f>
        <v/>
      </c>
      <c r="P28" s="6" t="str">
        <f>IF($B28="","",IF($Q28="","",IFERROR(SUMIFS(LabData2016[最近一次LDL檢查結果(mg/dL)],LabData2016[比對身分證前六碼],$AX28,LabData2016[最近一次LDL檢查日期],$Q28,LabData2016[LDL唯一],1),"")))</f>
        <v/>
      </c>
      <c r="Q28" s="36" t="str" cm="1">
        <f t="array" ref="Q28">IF($B28="","",IFERROR(_xlfn.AGGREGATE(14,6,LabData2016[最近一次LDL檢查日期]/((LabData2016[比對身分證前六碼]=$AX28)*(LabData2016[LDL唯一]=1)),2),""))</f>
        <v/>
      </c>
      <c r="R28" s="6" t="str">
        <f t="shared" si="1"/>
        <v/>
      </c>
      <c r="S28" s="6" t="str" cm="1">
        <f t="array" ref="S28">IF($B28="","",IFERROR(_xlfn.AGGREGATE(15,6,LabData2016[最近一次LDL檢查結果(mg/dL)]/((LabData2016[比對身分證前六碼]=$AX28)*(LabData2016[LDL唯一]=1)),1),""))</f>
        <v/>
      </c>
      <c r="T28" s="28" t="str">
        <f ca="1">IF($B28="","",IF($M28="不適用","不適用",IF($N28="","未檢驗",IF(OR(AND($D28="DM only",$O28&gt;=DATE(YEAR(TODAY()),1,1),$O28&lt;DATE(YEAR(TODAY())+1,1,1),$N28&lt;VALUE(SUBSTITUTE($M28,"&lt;",""))),AND($AH28&gt;=1,$AI28&gt;=1,OR($N28&lt;VALUE(SUBSTITUTE($M28,"&lt;","")),SUMIFS(LabData2016[LDL唯一],LabData2016[比對身分證前六碼],$AX28,LabData2016[最近一次LDL檢查結果(mg/dL)],"&lt;"&amp;VALUE(SUBSTITUTE($M28,"&lt;","")),LabData2016[最近一次LDL檢查日期],"&gt;="&amp;DATE(YEAR(TODAY()),1,1),LabData2016[最近一次LDL檢查日期],"&lt;"&amp;DATE(YEAR(TODAY())+1,1,1))/($AH28+$AI28)&gt;=0.5))),"控制達標",IF(AND($AH28&gt;=1,$AI28&gt;=1,ISNUMBER($P28),$R28&gt;84,$N28-$P28&lt;0),"進步達標","未達標")))))</f>
        <v/>
      </c>
      <c r="U28" s="39" t="str">
        <f ca="1">IF($B28="","",IF($T28="不適用","不適用",IF($T28="未檢驗","無檢驗資料","全年"&amp;($AH28+$AI28)&amp;"次／下半年"&amp;$AI28&amp;"次／"&amp;SUMIFS(LabData2016[LDL唯一],LabData2016[比對身分證前六碼],$AX28,LabData2016[最近一次LDL檢查結果(mg/dL)],"&lt;"&amp;VALUE(SUBSTITUTE($M28,"&lt;","")),LabData2016[最近一次LDL檢查日期],"&gt;="&amp;DATE(YEAR(TODAY()),1,1),LabData2016[最近一次LDL檢查日期],"&lt;"&amp;DATE(YEAR(TODAY())+1,1,1))&amp;"/"&amp;($AH28+$AI28)&amp;"達標")))</f>
        <v/>
      </c>
      <c r="V28" s="6" t="str" cm="1">
        <f t="array" ref="V28">IF($B28="","",IFERROR(INDEX(PatientCriteria[UACR達標標準],ROWS($A$4:A28)),""))</f>
        <v/>
      </c>
      <c r="W28" s="6" t="str">
        <f>IF($B28="","",IF($X28="","",IFERROR(SUMIFS(LabData2016[最近一次UACR檢查結果(mg/gm)],LabData2016[比對身分證前六碼],$AX28,LabData2016[最近一次UACR檢查日期],$X28,LabData2016[UACR唯一],1),"")))</f>
        <v/>
      </c>
      <c r="X28" s="36" t="str" cm="1">
        <f t="array" ref="X28">IF($B28="","",IFERROR(_xlfn.AGGREGATE(14,6,LabData2016[最近一次UACR檢查日期]/((LabData2016[比對身分證前六碼]=$AX28)*(LabData2016[UACR唯一]=1)),1),""))</f>
        <v/>
      </c>
      <c r="Y28" s="6" t="str">
        <f>IF($B28="","",IF($Z28="","",IFERROR(SUMIFS(LabData2016[最近一次UACR檢查結果(mg/gm)],LabData2016[比對身分證前六碼],$AX28,LabData2016[最近一次UACR檢查日期],$Z28,LabData2016[UACR唯一],1),"")))</f>
        <v/>
      </c>
      <c r="Z28" s="36" t="str" cm="1">
        <f t="array" ref="Z28">IF($B28="","",IFERROR(_xlfn.AGGREGATE(14,6,LabData2016[最近一次UACR檢查日期]/((LabData2016[比對身分證前六碼]=$AX28)*(LabData2016[UACR唯一]=1)),2),""))</f>
        <v/>
      </c>
      <c r="AA28" s="6" t="str">
        <f t="shared" si="2"/>
        <v/>
      </c>
      <c r="AB28" s="29" t="str">
        <f ca="1">IF($B28="","",IF($V28="不適用","不適用",IF($W28="","未檢驗",IF(AND($AJ28+$AK28&gt;=2,$AK28&gt;=1),IF(OR($W28&lt;30,SUMIFS(LabData2016[UACR唯一],LabData2016[比對身分證前六碼],$AX28,LabData2016[最近一次UACR檢查結果(mg/gm)],"&lt;30",LabData2016[最近一次UACR檢查日期],"&gt;="&amp;DATE(YEAR(TODAY()),1,1),LabData2016[最近一次UACR檢查日期],"&lt;"&amp;DATE(YEAR(TODAY())+1,1,1))/($AJ28+$AK28)&gt;=0.5),"控制達標",IF(ISNUMBER($Y28),IF(AND($AA28&gt;=84,$W28-$Y28&lt;0),"進步達標","未達標"),"未達標")),"未達標"))))</f>
        <v/>
      </c>
      <c r="AC28" s="38" t="str">
        <f ca="1">IF($B28="","",IF($AB28="不適用","不適用",IF($AB28="未檢驗","無檢驗資料","全年"&amp;($AJ28+$AK28)&amp;"次／下半年"&amp;$AK28&amp;"次／"&amp;SUMIFS(LabData2016[UACR唯一],LabData2016[比對身分證前六碼],$AX28,LabData2016[最近一次UACR檢查結果(mg/gm)],"&lt;30",LabData2016[最近一次UACR檢查日期],"&gt;="&amp;DATE(YEAR(TODAY()),1,1),LabData2016[最近一次UACR檢查日期],"&lt;"&amp;DATE(YEAR(TODAY())+1,1,1))&amp;"/"&amp;($AJ28+$AK28)&amp;"達標")))</f>
        <v/>
      </c>
      <c r="AD28" s="6" t="str" cm="1">
        <f t="array" ref="AD28">IF($B28="","",IFERROR(INDEX(PatientCriteria[BP檢驗次數達標標準],ROWS($A$4:A28)),""))</f>
        <v/>
      </c>
      <c r="AE28" s="6" t="str" cm="1">
        <f t="array" aca="1" ref="AE28" ca="1">IF($B28="","",_xlfn.LET(_xlpm.bp,LabData2016[最近一次BP檢查日期],_xlpm.ym,IF(ISNUMBER(_xlpm.bp),TEXT(_xlpm.bp,"yyyy-mm"),LEFT(_xlpm.bp,7)),_xlpm.matched,_xlfn._xlws.FILTER(_xlpm.ym,(LabData2016[比對身分證前六碼]=$AX28)*(LabData2016[比對生日西元]=$AY28)*(_xlpm.ym&lt;&gt;"")*(LEFT(_xlpm.ym,4)=TEXT(YEAR(TODAY()),"0")),""),IF(INDEX(_xlpm.matched,1)="",0,ROWS(_xlfn.UNIQUE(_xlpm.matched)))))</f>
        <v/>
      </c>
      <c r="AF28" s="6" t="str">
        <f ca="1">IF($B28="","",SUMIFS(LabData2016[HbA1c唯一],LabData2016[比對身分證前六碼],$AX28,LabData2016[最近一次HbA1c檢查日期],"&gt;="&amp;DATE(YEAR(TODAY()),1,1),LabData2016[最近一次HbA1c檢查日期],"&lt;"&amp;DATE(YEAR(TODAY()),7,1)))</f>
        <v/>
      </c>
      <c r="AG28" s="6" t="str">
        <f ca="1">IF($B28="","",SUMIFS(LabData2016[HbA1c唯一],LabData2016[比對身分證前六碼],$AX28,LabData2016[最近一次HbA1c檢查日期],"&gt;="&amp;DATE(YEAR(TODAY()),7,1),LabData2016[最近一次HbA1c檢查日期],"&lt;"&amp;DATE(YEAR(TODAY())+1,1,1)))</f>
        <v/>
      </c>
      <c r="AH28" s="6" t="str">
        <f ca="1">IF($B28="","",SUMIFS(LabData2016[LDL唯一],LabData2016[比對身分證前六碼],$AX28,LabData2016[最近一次LDL檢查日期],"&gt;="&amp;DATE(YEAR(TODAY()),1,1),LabData2016[最近一次LDL檢查日期],"&lt;"&amp;DATE(YEAR(TODAY()),7,1)))</f>
        <v/>
      </c>
      <c r="AI28" s="6" t="str">
        <f ca="1">IF($B28="","",SUMIFS(LabData2016[LDL唯一],LabData2016[比對身分證前六碼],$AX28,LabData2016[最近一次LDL檢查日期],"&gt;="&amp;DATE(YEAR(TODAY()),7,1),LabData2016[最近一次LDL檢查日期],"&lt;"&amp;DATE(YEAR(TODAY())+1,1,1)))</f>
        <v/>
      </c>
      <c r="AJ28" s="6" t="str">
        <f ca="1">IF($B28="","",SUMIFS(LabData2016[UACR唯一],LabData2016[比對身分證前六碼],$AX28,LabData2016[最近一次UACR檢查日期],"&gt;="&amp;DATE(YEAR(TODAY()),1,1),LabData2016[最近一次UACR檢查日期],"&lt;"&amp;DATE(YEAR(TODAY()),7,1)))</f>
        <v/>
      </c>
      <c r="AK28" s="6" t="str">
        <f ca="1">IF($B28="","",SUMIFS(LabData2016[UACR唯一],LabData2016[比對身分證前六碼],$AX28,LabData2016[最近一次UACR檢查日期],"&gt;="&amp;DATE(YEAR(TODAY()),7,1),LabData2016[最近一次UACR檢查日期],"&lt;"&amp;DATE(YEAR(TODAY())+1,1,1)))</f>
        <v/>
      </c>
      <c r="AL28" s="6" t="str">
        <f t="shared" si="3"/>
        <v/>
      </c>
      <c r="AM28" s="6" t="str">
        <f t="shared" si="4"/>
        <v/>
      </c>
      <c r="AN28" s="6" t="str">
        <f t="shared" si="5"/>
        <v/>
      </c>
      <c r="AO28" s="6" t="str">
        <f t="shared" si="6"/>
        <v/>
      </c>
      <c r="AP28" s="6" t="str" cm="1">
        <f t="array" ref="AP28">IF($B28="","",IFERROR(INDEX(相容設定!$B$2:$E$9,MATCH($D28,相容設定!$A$2:$A$9,0),MIN(VALUE(LEFT($AQ28,FIND("/",$AQ28)-1)),3)+1),0))</f>
        <v/>
      </c>
      <c r="AQ28" s="6" t="str">
        <f t="shared" si="7"/>
        <v/>
      </c>
      <c r="AR28" s="30" t="str">
        <f t="shared" si="8"/>
        <v/>
      </c>
      <c r="AS28" s="30" t="str">
        <f>IF($B28="","",250+30+IF(OR(ISNUMBER(SEARCH("DM",$D28)),ISNUMBER(SEARCH("+",$D28))),100,0)+IFERROR(INDEX(相容設定!$F$2:$F$9,MATCH($D28,相容設定!$A$2:$A$9,0)),0))</f>
        <v/>
      </c>
      <c r="AT28" s="31" t="str">
        <f t="shared" si="9"/>
        <v/>
      </c>
      <c r="AU28" s="32" t="str">
        <f t="shared" si="10"/>
        <v/>
      </c>
      <c r="AV28" t="str">
        <f t="shared" si="11"/>
        <v/>
      </c>
      <c r="AW28" t="str">
        <f t="shared" si="13"/>
        <v/>
      </c>
      <c r="AX28" t="str">
        <f t="shared" si="12"/>
        <v/>
      </c>
      <c r="AY28" t="str">
        <f t="shared" si="14"/>
        <v/>
      </c>
    </row>
    <row r="29" spans="1:51" x14ac:dyDescent="0.35">
      <c r="A29" s="26" t="str" cm="1">
        <f t="array" ref="A29">IFERROR(IF(INDEX(PatientCriteria[身分證號],ROWS($A$4:A29))="","",ROWS($A$4:A29)),"")</f>
        <v/>
      </c>
      <c r="B29" s="26" t="str" cm="1">
        <f t="array" ref="B29">IFERROR(IF(INDEX(PatientCriteria[身分證號],ROWS($A$4:A29))="","",INDEX(PatientCriteria[身分證號],ROWS($A$4:A29))),"")</f>
        <v/>
      </c>
      <c r="C29" s="26" t="str" cm="1">
        <f t="array" ref="C29">IF($B29="","",IFERROR(INDEX(PatientCriteria[生日],ROWS($A$4:A29)),""))</f>
        <v/>
      </c>
      <c r="D29" s="26" t="str" cm="1">
        <f t="array" ref="D29">IF($B29="","",IFERROR(INDEX(PatientCriteria[疾病組合],ROWS($A$4:A29)),""))</f>
        <v/>
      </c>
      <c r="E29" s="6" t="str" cm="1">
        <f t="array" ref="E29">IF($B29="","",IFERROR(INDEX(PatientCriteria[HbA1c達標標準],ROWS($A$4:A29)),""))</f>
        <v/>
      </c>
      <c r="F29" s="6" t="str">
        <f>IF($B29="","",IF($G29="","",IFERROR(SUMIFS(LabData2016[最近一次HbA1c檢查結果(%)],LabData2016[比對身分證前六碼],$AX29,LabData2016[最近一次HbA1c檢查日期],$G29,LabData2016[HbA1c唯一],1),"")))</f>
        <v/>
      </c>
      <c r="G29" s="36" t="str" cm="1">
        <f t="array" ref="G29">IF($B29="","",IFERROR(_xlfn.AGGREGATE(14,6,LabData2016[最近一次HbA1c檢查日期]/((LabData2016[比對身分證前六碼]=$AX29)*(LabData2016[HbA1c唯一]=1)),1),""))</f>
        <v/>
      </c>
      <c r="H29" s="6" t="str">
        <f>IF($B29="","",IF($I29="","",IFERROR(SUMIFS(LabData2016[最近一次HbA1c檢查結果(%)],LabData2016[比對身分證前六碼],$AX29,LabData2016[最近一次HbA1c檢查日期],$I29,LabData2016[HbA1c唯一],1),"")))</f>
        <v/>
      </c>
      <c r="I29" s="36" t="str" cm="1">
        <f t="array" ref="I29">IF($B29="","",IFERROR(_xlfn.AGGREGATE(14,6,LabData2016[最近一次HbA1c檢查日期]/((LabData2016[比對身分證前六碼]=$AX29)*(LabData2016[HbA1c唯一]=1)),2),""))</f>
        <v/>
      </c>
      <c r="J29" s="6" t="str">
        <f t="shared" si="0"/>
        <v/>
      </c>
      <c r="K29" s="27" t="str">
        <f ca="1">IF($B29="","",IF($E29="不適用","不適用",IF($F29="","未檢驗",IF(AND($AF29+$AG29&gt;=2,$AG29&gt;=1),IF(OR($F29&lt;VALUE(SUBSTITUTE(SUBSTITUTE($E29,"&lt;",""),"%","")),SUMIFS(LabData2016[HbA1c唯一],LabData2016[比對身分證前六碼],$AX29,LabData2016[最近一次HbA1c檢查結果(%)],"&lt;"&amp;VALUE(SUBSTITUTE(SUBSTITUTE($E29,"&lt;",""),"%","")),LabData2016[最近一次HbA1c檢查日期],"&gt;="&amp;DATE(YEAR(TODAY()),1,1),LabData2016[最近一次HbA1c檢查日期],"&lt;"&amp;DATE(YEAR(TODAY())+1,1,1))/($AF29+$AG29)&gt;=0.5),"控制達標",IF(ISNUMBER($H29),IF(AND($J29&gt;=84,$F29-$H29&lt;0),"進步達標","未達標"),"未達標")),"未達標"))))</f>
        <v/>
      </c>
      <c r="L29" s="33" t="str">
        <f ca="1">IF($B29="","",IF($K29="不適用","不適用",IF($K29="未檢驗","無檢驗資料","全年"&amp;($AF29+$AG29)&amp;"次／下半年"&amp;$AG29&amp;"次／"&amp;SUMIFS(LabData2016[HbA1c唯一],LabData2016[比對身分證前六碼],$AX29,LabData2016[最近一次HbA1c檢查結果(%)],"&lt;"&amp;VALUE(SUBSTITUTE(SUBSTITUTE($E29,"&lt;",""),"%","")),LabData2016[最近一次HbA1c檢查日期],"&gt;="&amp;DATE(YEAR(TODAY()),1,1),LabData2016[最近一次HbA1c檢查日期],"&lt;"&amp;DATE(YEAR(TODAY())+1,1,1))&amp;"/"&amp;($AF29+$AG29)&amp;"達標")))</f>
        <v/>
      </c>
      <c r="M29" s="6" t="str" cm="1">
        <f t="array" ref="M29">IF($B29="","",IFERROR(INDEX(PatientCriteria[LDL達標標準],ROWS($A$4:A29)),""))</f>
        <v/>
      </c>
      <c r="N29" s="6" t="str">
        <f>IF($B29="","",IF($O29="","",IFERROR(SUMIFS(LabData2016[最近一次LDL檢查結果(mg/dL)],LabData2016[比對身分證前六碼],$AX29,LabData2016[最近一次LDL檢查日期],$O29,LabData2016[LDL唯一],1),"")))</f>
        <v/>
      </c>
      <c r="O29" s="36" t="str" cm="1">
        <f t="array" ref="O29">IF($B29="","",IFERROR(_xlfn.AGGREGATE(14,6,LabData2016[最近一次LDL檢查日期]/((LabData2016[比對身分證前六碼]=$AX29)*(LabData2016[LDL唯一]=1)),1),""))</f>
        <v/>
      </c>
      <c r="P29" s="6" t="str">
        <f>IF($B29="","",IF($Q29="","",IFERROR(SUMIFS(LabData2016[最近一次LDL檢查結果(mg/dL)],LabData2016[比對身分證前六碼],$AX29,LabData2016[最近一次LDL檢查日期],$Q29,LabData2016[LDL唯一],1),"")))</f>
        <v/>
      </c>
      <c r="Q29" s="36" t="str" cm="1">
        <f t="array" ref="Q29">IF($B29="","",IFERROR(_xlfn.AGGREGATE(14,6,LabData2016[最近一次LDL檢查日期]/((LabData2016[比對身分證前六碼]=$AX29)*(LabData2016[LDL唯一]=1)),2),""))</f>
        <v/>
      </c>
      <c r="R29" s="6" t="str">
        <f t="shared" si="1"/>
        <v/>
      </c>
      <c r="S29" s="6" t="str" cm="1">
        <f t="array" ref="S29">IF($B29="","",IFERROR(_xlfn.AGGREGATE(15,6,LabData2016[最近一次LDL檢查結果(mg/dL)]/((LabData2016[比對身分證前六碼]=$AX29)*(LabData2016[LDL唯一]=1)),1),""))</f>
        <v/>
      </c>
      <c r="T29" s="28" t="str">
        <f ca="1">IF($B29="","",IF($M29="不適用","不適用",IF($N29="","未檢驗",IF(OR(AND($D29="DM only",$O29&gt;=DATE(YEAR(TODAY()),1,1),$O29&lt;DATE(YEAR(TODAY())+1,1,1),$N29&lt;VALUE(SUBSTITUTE($M29,"&lt;",""))),AND($AH29&gt;=1,$AI29&gt;=1,OR($N29&lt;VALUE(SUBSTITUTE($M29,"&lt;","")),SUMIFS(LabData2016[LDL唯一],LabData2016[比對身分證前六碼],$AX29,LabData2016[最近一次LDL檢查結果(mg/dL)],"&lt;"&amp;VALUE(SUBSTITUTE($M29,"&lt;","")),LabData2016[最近一次LDL檢查日期],"&gt;="&amp;DATE(YEAR(TODAY()),1,1),LabData2016[最近一次LDL檢查日期],"&lt;"&amp;DATE(YEAR(TODAY())+1,1,1))/($AH29+$AI29)&gt;=0.5))),"控制達標",IF(AND($AH29&gt;=1,$AI29&gt;=1,ISNUMBER($P29),$R29&gt;84,$N29-$P29&lt;0),"進步達標","未達標")))))</f>
        <v/>
      </c>
      <c r="U29" s="39" t="str">
        <f ca="1">IF($B29="","",IF($T29="不適用","不適用",IF($T29="未檢驗","無檢驗資料","全年"&amp;($AH29+$AI29)&amp;"次／下半年"&amp;$AI29&amp;"次／"&amp;SUMIFS(LabData2016[LDL唯一],LabData2016[比對身分證前六碼],$AX29,LabData2016[最近一次LDL檢查結果(mg/dL)],"&lt;"&amp;VALUE(SUBSTITUTE($M29,"&lt;","")),LabData2016[最近一次LDL檢查日期],"&gt;="&amp;DATE(YEAR(TODAY()),1,1),LabData2016[最近一次LDL檢查日期],"&lt;"&amp;DATE(YEAR(TODAY())+1,1,1))&amp;"/"&amp;($AH29+$AI29)&amp;"達標")))</f>
        <v/>
      </c>
      <c r="V29" s="6" t="str" cm="1">
        <f t="array" ref="V29">IF($B29="","",IFERROR(INDEX(PatientCriteria[UACR達標標準],ROWS($A$4:A29)),""))</f>
        <v/>
      </c>
      <c r="W29" s="6" t="str">
        <f>IF($B29="","",IF($X29="","",IFERROR(SUMIFS(LabData2016[最近一次UACR檢查結果(mg/gm)],LabData2016[比對身分證前六碼],$AX29,LabData2016[最近一次UACR檢查日期],$X29,LabData2016[UACR唯一],1),"")))</f>
        <v/>
      </c>
      <c r="X29" s="36" t="str" cm="1">
        <f t="array" ref="X29">IF($B29="","",IFERROR(_xlfn.AGGREGATE(14,6,LabData2016[最近一次UACR檢查日期]/((LabData2016[比對身分證前六碼]=$AX29)*(LabData2016[UACR唯一]=1)),1),""))</f>
        <v/>
      </c>
      <c r="Y29" s="6" t="str">
        <f>IF($B29="","",IF($Z29="","",IFERROR(SUMIFS(LabData2016[最近一次UACR檢查結果(mg/gm)],LabData2016[比對身分證前六碼],$AX29,LabData2016[最近一次UACR檢查日期],$Z29,LabData2016[UACR唯一],1),"")))</f>
        <v/>
      </c>
      <c r="Z29" s="36" t="str" cm="1">
        <f t="array" ref="Z29">IF($B29="","",IFERROR(_xlfn.AGGREGATE(14,6,LabData2016[最近一次UACR檢查日期]/((LabData2016[比對身分證前六碼]=$AX29)*(LabData2016[UACR唯一]=1)),2),""))</f>
        <v/>
      </c>
      <c r="AA29" s="6" t="str">
        <f t="shared" si="2"/>
        <v/>
      </c>
      <c r="AB29" s="29" t="str">
        <f ca="1">IF($B29="","",IF($V29="不適用","不適用",IF($W29="","未檢驗",IF(AND($AJ29+$AK29&gt;=2,$AK29&gt;=1),IF(OR($W29&lt;30,SUMIFS(LabData2016[UACR唯一],LabData2016[比對身分證前六碼],$AX29,LabData2016[最近一次UACR檢查結果(mg/gm)],"&lt;30",LabData2016[最近一次UACR檢查日期],"&gt;="&amp;DATE(YEAR(TODAY()),1,1),LabData2016[最近一次UACR檢查日期],"&lt;"&amp;DATE(YEAR(TODAY())+1,1,1))/($AJ29+$AK29)&gt;=0.5),"控制達標",IF(ISNUMBER($Y29),IF(AND($AA29&gt;=84,$W29-$Y29&lt;0),"進步達標","未達標"),"未達標")),"未達標"))))</f>
        <v/>
      </c>
      <c r="AC29" s="38" t="str">
        <f ca="1">IF($B29="","",IF($AB29="不適用","不適用",IF($AB29="未檢驗","無檢驗資料","全年"&amp;($AJ29+$AK29)&amp;"次／下半年"&amp;$AK29&amp;"次／"&amp;SUMIFS(LabData2016[UACR唯一],LabData2016[比對身分證前六碼],$AX29,LabData2016[最近一次UACR檢查結果(mg/gm)],"&lt;30",LabData2016[最近一次UACR檢查日期],"&gt;="&amp;DATE(YEAR(TODAY()),1,1),LabData2016[最近一次UACR檢查日期],"&lt;"&amp;DATE(YEAR(TODAY())+1,1,1))&amp;"/"&amp;($AJ29+$AK29)&amp;"達標")))</f>
        <v/>
      </c>
      <c r="AD29" s="6" t="str" cm="1">
        <f t="array" ref="AD29">IF($B29="","",IFERROR(INDEX(PatientCriteria[BP檢驗次數達標標準],ROWS($A$4:A29)),""))</f>
        <v/>
      </c>
      <c r="AE29" s="6" t="str" cm="1">
        <f t="array" aca="1" ref="AE29" ca="1">IF($B29="","",_xlfn.LET(_xlpm.bp,LabData2016[最近一次BP檢查日期],_xlpm.ym,IF(ISNUMBER(_xlpm.bp),TEXT(_xlpm.bp,"yyyy-mm"),LEFT(_xlpm.bp,7)),_xlpm.matched,_xlfn._xlws.FILTER(_xlpm.ym,(LabData2016[比對身分證前六碼]=$AX29)*(LabData2016[比對生日西元]=$AY29)*(_xlpm.ym&lt;&gt;"")*(LEFT(_xlpm.ym,4)=TEXT(YEAR(TODAY()),"0")),""),IF(INDEX(_xlpm.matched,1)="",0,ROWS(_xlfn.UNIQUE(_xlpm.matched)))))</f>
        <v/>
      </c>
      <c r="AF29" s="6" t="str">
        <f ca="1">IF($B29="","",SUMIFS(LabData2016[HbA1c唯一],LabData2016[比對身分證前六碼],$AX29,LabData2016[最近一次HbA1c檢查日期],"&gt;="&amp;DATE(YEAR(TODAY()),1,1),LabData2016[最近一次HbA1c檢查日期],"&lt;"&amp;DATE(YEAR(TODAY()),7,1)))</f>
        <v/>
      </c>
      <c r="AG29" s="6" t="str">
        <f ca="1">IF($B29="","",SUMIFS(LabData2016[HbA1c唯一],LabData2016[比對身分證前六碼],$AX29,LabData2016[最近一次HbA1c檢查日期],"&gt;="&amp;DATE(YEAR(TODAY()),7,1),LabData2016[最近一次HbA1c檢查日期],"&lt;"&amp;DATE(YEAR(TODAY())+1,1,1)))</f>
        <v/>
      </c>
      <c r="AH29" s="6" t="str">
        <f ca="1">IF($B29="","",SUMIFS(LabData2016[LDL唯一],LabData2016[比對身分證前六碼],$AX29,LabData2016[最近一次LDL檢查日期],"&gt;="&amp;DATE(YEAR(TODAY()),1,1),LabData2016[最近一次LDL檢查日期],"&lt;"&amp;DATE(YEAR(TODAY()),7,1)))</f>
        <v/>
      </c>
      <c r="AI29" s="6" t="str">
        <f ca="1">IF($B29="","",SUMIFS(LabData2016[LDL唯一],LabData2016[比對身分證前六碼],$AX29,LabData2016[最近一次LDL檢查日期],"&gt;="&amp;DATE(YEAR(TODAY()),7,1),LabData2016[最近一次LDL檢查日期],"&lt;"&amp;DATE(YEAR(TODAY())+1,1,1)))</f>
        <v/>
      </c>
      <c r="AJ29" s="6" t="str">
        <f ca="1">IF($B29="","",SUMIFS(LabData2016[UACR唯一],LabData2016[比對身分證前六碼],$AX29,LabData2016[最近一次UACR檢查日期],"&gt;="&amp;DATE(YEAR(TODAY()),1,1),LabData2016[最近一次UACR檢查日期],"&lt;"&amp;DATE(YEAR(TODAY()),7,1)))</f>
        <v/>
      </c>
      <c r="AK29" s="6" t="str">
        <f ca="1">IF($B29="","",SUMIFS(LabData2016[UACR唯一],LabData2016[比對身分證前六碼],$AX29,LabData2016[最近一次UACR檢查日期],"&gt;="&amp;DATE(YEAR(TODAY()),7,1),LabData2016[最近一次UACR檢查日期],"&lt;"&amp;DATE(YEAR(TODAY())+1,1,1)))</f>
        <v/>
      </c>
      <c r="AL29" s="6" t="str">
        <f t="shared" si="3"/>
        <v/>
      </c>
      <c r="AM29" s="6" t="str">
        <f t="shared" si="4"/>
        <v/>
      </c>
      <c r="AN29" s="6" t="str">
        <f t="shared" si="5"/>
        <v/>
      </c>
      <c r="AO29" s="6" t="str">
        <f t="shared" si="6"/>
        <v/>
      </c>
      <c r="AP29" s="6" t="str" cm="1">
        <f t="array" ref="AP29">IF($B29="","",IFERROR(INDEX(相容設定!$B$2:$E$9,MATCH($D29,相容設定!$A$2:$A$9,0),MIN(VALUE(LEFT($AQ29,FIND("/",$AQ29)-1)),3)+1),0))</f>
        <v/>
      </c>
      <c r="AQ29" s="6" t="str">
        <f t="shared" si="7"/>
        <v/>
      </c>
      <c r="AR29" s="30" t="str">
        <f t="shared" si="8"/>
        <v/>
      </c>
      <c r="AS29" s="30" t="str">
        <f>IF($B29="","",250+30+IF(OR(ISNUMBER(SEARCH("DM",$D29)),ISNUMBER(SEARCH("+",$D29))),100,0)+IFERROR(INDEX(相容設定!$F$2:$F$9,MATCH($D29,相容設定!$A$2:$A$9,0)),0))</f>
        <v/>
      </c>
      <c r="AT29" s="31" t="str">
        <f t="shared" si="9"/>
        <v/>
      </c>
      <c r="AU29" s="32" t="str">
        <f t="shared" si="10"/>
        <v/>
      </c>
      <c r="AV29" t="str">
        <f t="shared" si="11"/>
        <v/>
      </c>
      <c r="AW29" t="str">
        <f t="shared" si="13"/>
        <v/>
      </c>
      <c r="AX29" t="str">
        <f t="shared" si="12"/>
        <v/>
      </c>
      <c r="AY29" t="str">
        <f t="shared" si="14"/>
        <v/>
      </c>
    </row>
    <row r="30" spans="1:51" x14ac:dyDescent="0.35">
      <c r="A30" s="26" t="str" cm="1">
        <f t="array" ref="A30">IFERROR(IF(INDEX(PatientCriteria[身分證號],ROWS($A$4:A30))="","",ROWS($A$4:A30)),"")</f>
        <v/>
      </c>
      <c r="B30" s="26" t="str" cm="1">
        <f t="array" ref="B30">IFERROR(IF(INDEX(PatientCriteria[身分證號],ROWS($A$4:A30))="","",INDEX(PatientCriteria[身分證號],ROWS($A$4:A30))),"")</f>
        <v/>
      </c>
      <c r="C30" s="26" t="str" cm="1">
        <f t="array" ref="C30">IF($B30="","",IFERROR(INDEX(PatientCriteria[生日],ROWS($A$4:A30)),""))</f>
        <v/>
      </c>
      <c r="D30" s="26" t="str" cm="1">
        <f t="array" ref="D30">IF($B30="","",IFERROR(INDEX(PatientCriteria[疾病組合],ROWS($A$4:A30)),""))</f>
        <v/>
      </c>
      <c r="E30" s="6" t="str" cm="1">
        <f t="array" ref="E30">IF($B30="","",IFERROR(INDEX(PatientCriteria[HbA1c達標標準],ROWS($A$4:A30)),""))</f>
        <v/>
      </c>
      <c r="F30" s="6" t="str">
        <f>IF($B30="","",IF($G30="","",IFERROR(SUMIFS(LabData2016[最近一次HbA1c檢查結果(%)],LabData2016[比對身分證前六碼],$AX30,LabData2016[最近一次HbA1c檢查日期],$G30,LabData2016[HbA1c唯一],1),"")))</f>
        <v/>
      </c>
      <c r="G30" s="36" t="str" cm="1">
        <f t="array" ref="G30">IF($B30="","",IFERROR(_xlfn.AGGREGATE(14,6,LabData2016[最近一次HbA1c檢查日期]/((LabData2016[比對身分證前六碼]=$AX30)*(LabData2016[HbA1c唯一]=1)),1),""))</f>
        <v/>
      </c>
      <c r="H30" s="6" t="str">
        <f>IF($B30="","",IF($I30="","",IFERROR(SUMIFS(LabData2016[最近一次HbA1c檢查結果(%)],LabData2016[比對身分證前六碼],$AX30,LabData2016[最近一次HbA1c檢查日期],$I30,LabData2016[HbA1c唯一],1),"")))</f>
        <v/>
      </c>
      <c r="I30" s="36" t="str" cm="1">
        <f t="array" ref="I30">IF($B30="","",IFERROR(_xlfn.AGGREGATE(14,6,LabData2016[最近一次HbA1c檢查日期]/((LabData2016[比對身分證前六碼]=$AX30)*(LabData2016[HbA1c唯一]=1)),2),""))</f>
        <v/>
      </c>
      <c r="J30" s="6" t="str">
        <f t="shared" si="0"/>
        <v/>
      </c>
      <c r="K30" s="27" t="str">
        <f ca="1">IF($B30="","",IF($E30="不適用","不適用",IF($F30="","未檢驗",IF(AND($AF30+$AG30&gt;=2,$AG30&gt;=1),IF(OR($F30&lt;VALUE(SUBSTITUTE(SUBSTITUTE($E30,"&lt;",""),"%","")),SUMIFS(LabData2016[HbA1c唯一],LabData2016[比對身分證前六碼],$AX30,LabData2016[最近一次HbA1c檢查結果(%)],"&lt;"&amp;VALUE(SUBSTITUTE(SUBSTITUTE($E30,"&lt;",""),"%","")),LabData2016[最近一次HbA1c檢查日期],"&gt;="&amp;DATE(YEAR(TODAY()),1,1),LabData2016[最近一次HbA1c檢查日期],"&lt;"&amp;DATE(YEAR(TODAY())+1,1,1))/($AF30+$AG30)&gt;=0.5),"控制達標",IF(ISNUMBER($H30),IF(AND($J30&gt;=84,$F30-$H30&lt;0),"進步達標","未達標"),"未達標")),"未達標"))))</f>
        <v/>
      </c>
      <c r="L30" s="33" t="str">
        <f ca="1">IF($B30="","",IF($K30="不適用","不適用",IF($K30="未檢驗","無檢驗資料","全年"&amp;($AF30+$AG30)&amp;"次／下半年"&amp;$AG30&amp;"次／"&amp;SUMIFS(LabData2016[HbA1c唯一],LabData2016[比對身分證前六碼],$AX30,LabData2016[最近一次HbA1c檢查結果(%)],"&lt;"&amp;VALUE(SUBSTITUTE(SUBSTITUTE($E30,"&lt;",""),"%","")),LabData2016[最近一次HbA1c檢查日期],"&gt;="&amp;DATE(YEAR(TODAY()),1,1),LabData2016[最近一次HbA1c檢查日期],"&lt;"&amp;DATE(YEAR(TODAY())+1,1,1))&amp;"/"&amp;($AF30+$AG30)&amp;"達標")))</f>
        <v/>
      </c>
      <c r="M30" s="6" t="str" cm="1">
        <f t="array" ref="M30">IF($B30="","",IFERROR(INDEX(PatientCriteria[LDL達標標準],ROWS($A$4:A30)),""))</f>
        <v/>
      </c>
      <c r="N30" s="6" t="str">
        <f>IF($B30="","",IF($O30="","",IFERROR(SUMIFS(LabData2016[最近一次LDL檢查結果(mg/dL)],LabData2016[比對身分證前六碼],$AX30,LabData2016[最近一次LDL檢查日期],$O30,LabData2016[LDL唯一],1),"")))</f>
        <v/>
      </c>
      <c r="O30" s="36" t="str" cm="1">
        <f t="array" ref="O30">IF($B30="","",IFERROR(_xlfn.AGGREGATE(14,6,LabData2016[最近一次LDL檢查日期]/((LabData2016[比對身分證前六碼]=$AX30)*(LabData2016[LDL唯一]=1)),1),""))</f>
        <v/>
      </c>
      <c r="P30" s="6" t="str">
        <f>IF($B30="","",IF($Q30="","",IFERROR(SUMIFS(LabData2016[最近一次LDL檢查結果(mg/dL)],LabData2016[比對身分證前六碼],$AX30,LabData2016[最近一次LDL檢查日期],$Q30,LabData2016[LDL唯一],1),"")))</f>
        <v/>
      </c>
      <c r="Q30" s="36" t="str" cm="1">
        <f t="array" ref="Q30">IF($B30="","",IFERROR(_xlfn.AGGREGATE(14,6,LabData2016[最近一次LDL檢查日期]/((LabData2016[比對身分證前六碼]=$AX30)*(LabData2016[LDL唯一]=1)),2),""))</f>
        <v/>
      </c>
      <c r="R30" s="6" t="str">
        <f t="shared" si="1"/>
        <v/>
      </c>
      <c r="S30" s="6" t="str" cm="1">
        <f t="array" ref="S30">IF($B30="","",IFERROR(_xlfn.AGGREGATE(15,6,LabData2016[最近一次LDL檢查結果(mg/dL)]/((LabData2016[比對身分證前六碼]=$AX30)*(LabData2016[LDL唯一]=1)),1),""))</f>
        <v/>
      </c>
      <c r="T30" s="28" t="str">
        <f ca="1">IF($B30="","",IF($M30="不適用","不適用",IF($N30="","未檢驗",IF(OR(AND($D30="DM only",$O30&gt;=DATE(YEAR(TODAY()),1,1),$O30&lt;DATE(YEAR(TODAY())+1,1,1),$N30&lt;VALUE(SUBSTITUTE($M30,"&lt;",""))),AND($AH30&gt;=1,$AI30&gt;=1,OR($N30&lt;VALUE(SUBSTITUTE($M30,"&lt;","")),SUMIFS(LabData2016[LDL唯一],LabData2016[比對身分證前六碼],$AX30,LabData2016[最近一次LDL檢查結果(mg/dL)],"&lt;"&amp;VALUE(SUBSTITUTE($M30,"&lt;","")),LabData2016[最近一次LDL檢查日期],"&gt;="&amp;DATE(YEAR(TODAY()),1,1),LabData2016[最近一次LDL檢查日期],"&lt;"&amp;DATE(YEAR(TODAY())+1,1,1))/($AH30+$AI30)&gt;=0.5))),"控制達標",IF(AND($AH30&gt;=1,$AI30&gt;=1,ISNUMBER($P30),$R30&gt;84,$N30-$P30&lt;0),"進步達標","未達標")))))</f>
        <v/>
      </c>
      <c r="U30" s="39" t="str">
        <f ca="1">IF($B30="","",IF($T30="不適用","不適用",IF($T30="未檢驗","無檢驗資料","全年"&amp;($AH30+$AI30)&amp;"次／下半年"&amp;$AI30&amp;"次／"&amp;SUMIFS(LabData2016[LDL唯一],LabData2016[比對身分證前六碼],$AX30,LabData2016[最近一次LDL檢查結果(mg/dL)],"&lt;"&amp;VALUE(SUBSTITUTE($M30,"&lt;","")),LabData2016[最近一次LDL檢查日期],"&gt;="&amp;DATE(YEAR(TODAY()),1,1),LabData2016[最近一次LDL檢查日期],"&lt;"&amp;DATE(YEAR(TODAY())+1,1,1))&amp;"/"&amp;($AH30+$AI30)&amp;"達標")))</f>
        <v/>
      </c>
      <c r="V30" s="6" t="str" cm="1">
        <f t="array" ref="V30">IF($B30="","",IFERROR(INDEX(PatientCriteria[UACR達標標準],ROWS($A$4:A30)),""))</f>
        <v/>
      </c>
      <c r="W30" s="6" t="str">
        <f>IF($B30="","",IF($X30="","",IFERROR(SUMIFS(LabData2016[最近一次UACR檢查結果(mg/gm)],LabData2016[比對身分證前六碼],$AX30,LabData2016[最近一次UACR檢查日期],$X30,LabData2016[UACR唯一],1),"")))</f>
        <v/>
      </c>
      <c r="X30" s="36" t="str" cm="1">
        <f t="array" ref="X30">IF($B30="","",IFERROR(_xlfn.AGGREGATE(14,6,LabData2016[最近一次UACR檢查日期]/((LabData2016[比對身分證前六碼]=$AX30)*(LabData2016[UACR唯一]=1)),1),""))</f>
        <v/>
      </c>
      <c r="Y30" s="6" t="str">
        <f>IF($B30="","",IF($Z30="","",IFERROR(SUMIFS(LabData2016[最近一次UACR檢查結果(mg/gm)],LabData2016[比對身分證前六碼],$AX30,LabData2016[最近一次UACR檢查日期],$Z30,LabData2016[UACR唯一],1),"")))</f>
        <v/>
      </c>
      <c r="Z30" s="36" t="str" cm="1">
        <f t="array" ref="Z30">IF($B30="","",IFERROR(_xlfn.AGGREGATE(14,6,LabData2016[最近一次UACR檢查日期]/((LabData2016[比對身分證前六碼]=$AX30)*(LabData2016[UACR唯一]=1)),2),""))</f>
        <v/>
      </c>
      <c r="AA30" s="6" t="str">
        <f t="shared" si="2"/>
        <v/>
      </c>
      <c r="AB30" s="29" t="str">
        <f ca="1">IF($B30="","",IF($V30="不適用","不適用",IF($W30="","未檢驗",IF(AND($AJ30+$AK30&gt;=2,$AK30&gt;=1),IF(OR($W30&lt;30,SUMIFS(LabData2016[UACR唯一],LabData2016[比對身分證前六碼],$AX30,LabData2016[最近一次UACR檢查結果(mg/gm)],"&lt;30",LabData2016[最近一次UACR檢查日期],"&gt;="&amp;DATE(YEAR(TODAY()),1,1),LabData2016[最近一次UACR檢查日期],"&lt;"&amp;DATE(YEAR(TODAY())+1,1,1))/($AJ30+$AK30)&gt;=0.5),"控制達標",IF(ISNUMBER($Y30),IF(AND($AA30&gt;=84,$W30-$Y30&lt;0),"進步達標","未達標"),"未達標")),"未達標"))))</f>
        <v/>
      </c>
      <c r="AC30" s="38" t="str">
        <f ca="1">IF($B30="","",IF($AB30="不適用","不適用",IF($AB30="未檢驗","無檢驗資料","全年"&amp;($AJ30+$AK30)&amp;"次／下半年"&amp;$AK30&amp;"次／"&amp;SUMIFS(LabData2016[UACR唯一],LabData2016[比對身分證前六碼],$AX30,LabData2016[最近一次UACR檢查結果(mg/gm)],"&lt;30",LabData2016[最近一次UACR檢查日期],"&gt;="&amp;DATE(YEAR(TODAY()),1,1),LabData2016[最近一次UACR檢查日期],"&lt;"&amp;DATE(YEAR(TODAY())+1,1,1))&amp;"/"&amp;($AJ30+$AK30)&amp;"達標")))</f>
        <v/>
      </c>
      <c r="AD30" s="6" t="str" cm="1">
        <f t="array" ref="AD30">IF($B30="","",IFERROR(INDEX(PatientCriteria[BP檢驗次數達標標準],ROWS($A$4:A30)),""))</f>
        <v/>
      </c>
      <c r="AE30" s="6" t="str" cm="1">
        <f t="array" aca="1" ref="AE30" ca="1">IF($B30="","",_xlfn.LET(_xlpm.bp,LabData2016[最近一次BP檢查日期],_xlpm.ym,IF(ISNUMBER(_xlpm.bp),TEXT(_xlpm.bp,"yyyy-mm"),LEFT(_xlpm.bp,7)),_xlpm.matched,_xlfn._xlws.FILTER(_xlpm.ym,(LabData2016[比對身分證前六碼]=$AX30)*(LabData2016[比對生日西元]=$AY30)*(_xlpm.ym&lt;&gt;"")*(LEFT(_xlpm.ym,4)=TEXT(YEAR(TODAY()),"0")),""),IF(INDEX(_xlpm.matched,1)="",0,ROWS(_xlfn.UNIQUE(_xlpm.matched)))))</f>
        <v/>
      </c>
      <c r="AF30" s="6" t="str">
        <f ca="1">IF($B30="","",SUMIFS(LabData2016[HbA1c唯一],LabData2016[比對身分證前六碼],$AX30,LabData2016[最近一次HbA1c檢查日期],"&gt;="&amp;DATE(YEAR(TODAY()),1,1),LabData2016[最近一次HbA1c檢查日期],"&lt;"&amp;DATE(YEAR(TODAY()),7,1)))</f>
        <v/>
      </c>
      <c r="AG30" s="6" t="str">
        <f ca="1">IF($B30="","",SUMIFS(LabData2016[HbA1c唯一],LabData2016[比對身分證前六碼],$AX30,LabData2016[最近一次HbA1c檢查日期],"&gt;="&amp;DATE(YEAR(TODAY()),7,1),LabData2016[最近一次HbA1c檢查日期],"&lt;"&amp;DATE(YEAR(TODAY())+1,1,1)))</f>
        <v/>
      </c>
      <c r="AH30" s="6" t="str">
        <f ca="1">IF($B30="","",SUMIFS(LabData2016[LDL唯一],LabData2016[比對身分證前六碼],$AX30,LabData2016[最近一次LDL檢查日期],"&gt;="&amp;DATE(YEAR(TODAY()),1,1),LabData2016[最近一次LDL檢查日期],"&lt;"&amp;DATE(YEAR(TODAY()),7,1)))</f>
        <v/>
      </c>
      <c r="AI30" s="6" t="str">
        <f ca="1">IF($B30="","",SUMIFS(LabData2016[LDL唯一],LabData2016[比對身分證前六碼],$AX30,LabData2016[最近一次LDL檢查日期],"&gt;="&amp;DATE(YEAR(TODAY()),7,1),LabData2016[最近一次LDL檢查日期],"&lt;"&amp;DATE(YEAR(TODAY())+1,1,1)))</f>
        <v/>
      </c>
      <c r="AJ30" s="6" t="str">
        <f ca="1">IF($B30="","",SUMIFS(LabData2016[UACR唯一],LabData2016[比對身分證前六碼],$AX30,LabData2016[最近一次UACR檢查日期],"&gt;="&amp;DATE(YEAR(TODAY()),1,1),LabData2016[最近一次UACR檢查日期],"&lt;"&amp;DATE(YEAR(TODAY()),7,1)))</f>
        <v/>
      </c>
      <c r="AK30" s="6" t="str">
        <f ca="1">IF($B30="","",SUMIFS(LabData2016[UACR唯一],LabData2016[比對身分證前六碼],$AX30,LabData2016[最近一次UACR檢查日期],"&gt;="&amp;DATE(YEAR(TODAY()),7,1),LabData2016[最近一次UACR檢查日期],"&lt;"&amp;DATE(YEAR(TODAY())+1,1,1)))</f>
        <v/>
      </c>
      <c r="AL30" s="6" t="str">
        <f t="shared" si="3"/>
        <v/>
      </c>
      <c r="AM30" s="6" t="str">
        <f t="shared" si="4"/>
        <v/>
      </c>
      <c r="AN30" s="6" t="str">
        <f t="shared" si="5"/>
        <v/>
      </c>
      <c r="AO30" s="6" t="str">
        <f t="shared" si="6"/>
        <v/>
      </c>
      <c r="AP30" s="6" t="str" cm="1">
        <f t="array" ref="AP30">IF($B30="","",IFERROR(INDEX(相容設定!$B$2:$E$9,MATCH($D30,相容設定!$A$2:$A$9,0),MIN(VALUE(LEFT($AQ30,FIND("/",$AQ30)-1)),3)+1),0))</f>
        <v/>
      </c>
      <c r="AQ30" s="6" t="str">
        <f t="shared" si="7"/>
        <v/>
      </c>
      <c r="AR30" s="30" t="str">
        <f t="shared" si="8"/>
        <v/>
      </c>
      <c r="AS30" s="30" t="str">
        <f>IF($B30="","",250+30+IF(OR(ISNUMBER(SEARCH("DM",$D30)),ISNUMBER(SEARCH("+",$D30))),100,0)+IFERROR(INDEX(相容設定!$F$2:$F$9,MATCH($D30,相容設定!$A$2:$A$9,0)),0))</f>
        <v/>
      </c>
      <c r="AT30" s="31" t="str">
        <f t="shared" si="9"/>
        <v/>
      </c>
      <c r="AU30" s="32" t="str">
        <f t="shared" si="10"/>
        <v/>
      </c>
      <c r="AV30" t="str">
        <f t="shared" si="11"/>
        <v/>
      </c>
      <c r="AW30" t="str">
        <f t="shared" si="13"/>
        <v/>
      </c>
      <c r="AX30" t="str">
        <f t="shared" si="12"/>
        <v/>
      </c>
      <c r="AY30" t="str">
        <f t="shared" si="14"/>
        <v/>
      </c>
    </row>
    <row r="31" spans="1:51" x14ac:dyDescent="0.35">
      <c r="A31" s="26" t="str" cm="1">
        <f t="array" ref="A31">IFERROR(IF(INDEX(PatientCriteria[身分證號],ROWS($A$4:A31))="","",ROWS($A$4:A31)),"")</f>
        <v/>
      </c>
      <c r="B31" s="26" t="str" cm="1">
        <f t="array" ref="B31">IFERROR(IF(INDEX(PatientCriteria[身分證號],ROWS($A$4:A31))="","",INDEX(PatientCriteria[身分證號],ROWS($A$4:A31))),"")</f>
        <v/>
      </c>
      <c r="C31" s="26" t="str" cm="1">
        <f t="array" ref="C31">IF($B31="","",IFERROR(INDEX(PatientCriteria[生日],ROWS($A$4:A31)),""))</f>
        <v/>
      </c>
      <c r="D31" s="26" t="str" cm="1">
        <f t="array" ref="D31">IF($B31="","",IFERROR(INDEX(PatientCriteria[疾病組合],ROWS($A$4:A31)),""))</f>
        <v/>
      </c>
      <c r="E31" s="6" t="str" cm="1">
        <f t="array" ref="E31">IF($B31="","",IFERROR(INDEX(PatientCriteria[HbA1c達標標準],ROWS($A$4:A31)),""))</f>
        <v/>
      </c>
      <c r="F31" s="6" t="str">
        <f>IF($B31="","",IF($G31="","",IFERROR(SUMIFS(LabData2016[最近一次HbA1c檢查結果(%)],LabData2016[比對身分證前六碼],$AX31,LabData2016[最近一次HbA1c檢查日期],$G31,LabData2016[HbA1c唯一],1),"")))</f>
        <v/>
      </c>
      <c r="G31" s="36" t="str" cm="1">
        <f t="array" ref="G31">IF($B31="","",IFERROR(_xlfn.AGGREGATE(14,6,LabData2016[最近一次HbA1c檢查日期]/((LabData2016[比對身分證前六碼]=$AX31)*(LabData2016[HbA1c唯一]=1)),1),""))</f>
        <v/>
      </c>
      <c r="H31" s="6" t="str">
        <f>IF($B31="","",IF($I31="","",IFERROR(SUMIFS(LabData2016[最近一次HbA1c檢查結果(%)],LabData2016[比對身分證前六碼],$AX31,LabData2016[最近一次HbA1c檢查日期],$I31,LabData2016[HbA1c唯一],1),"")))</f>
        <v/>
      </c>
      <c r="I31" s="36" t="str" cm="1">
        <f t="array" ref="I31">IF($B31="","",IFERROR(_xlfn.AGGREGATE(14,6,LabData2016[最近一次HbA1c檢查日期]/((LabData2016[比對身分證前六碼]=$AX31)*(LabData2016[HbA1c唯一]=1)),2),""))</f>
        <v/>
      </c>
      <c r="J31" s="6" t="str">
        <f t="shared" si="0"/>
        <v/>
      </c>
      <c r="K31" s="27" t="str">
        <f ca="1">IF($B31="","",IF($E31="不適用","不適用",IF($F31="","未檢驗",IF(AND($AF31+$AG31&gt;=2,$AG31&gt;=1),IF(OR($F31&lt;VALUE(SUBSTITUTE(SUBSTITUTE($E31,"&lt;",""),"%","")),SUMIFS(LabData2016[HbA1c唯一],LabData2016[比對身分證前六碼],$AX31,LabData2016[最近一次HbA1c檢查結果(%)],"&lt;"&amp;VALUE(SUBSTITUTE(SUBSTITUTE($E31,"&lt;",""),"%","")),LabData2016[最近一次HbA1c檢查日期],"&gt;="&amp;DATE(YEAR(TODAY()),1,1),LabData2016[最近一次HbA1c檢查日期],"&lt;"&amp;DATE(YEAR(TODAY())+1,1,1))/($AF31+$AG31)&gt;=0.5),"控制達標",IF(ISNUMBER($H31),IF(AND($J31&gt;=84,$F31-$H31&lt;0),"進步達標","未達標"),"未達標")),"未達標"))))</f>
        <v/>
      </c>
      <c r="L31" s="33" t="str">
        <f ca="1">IF($B31="","",IF($K31="不適用","不適用",IF($K31="未檢驗","無檢驗資料","全年"&amp;($AF31+$AG31)&amp;"次／下半年"&amp;$AG31&amp;"次／"&amp;SUMIFS(LabData2016[HbA1c唯一],LabData2016[比對身分證前六碼],$AX31,LabData2016[最近一次HbA1c檢查結果(%)],"&lt;"&amp;VALUE(SUBSTITUTE(SUBSTITUTE($E31,"&lt;",""),"%","")),LabData2016[最近一次HbA1c檢查日期],"&gt;="&amp;DATE(YEAR(TODAY()),1,1),LabData2016[最近一次HbA1c檢查日期],"&lt;"&amp;DATE(YEAR(TODAY())+1,1,1))&amp;"/"&amp;($AF31+$AG31)&amp;"達標")))</f>
        <v/>
      </c>
      <c r="M31" s="6" t="str" cm="1">
        <f t="array" ref="M31">IF($B31="","",IFERROR(INDEX(PatientCriteria[LDL達標標準],ROWS($A$4:A31)),""))</f>
        <v/>
      </c>
      <c r="N31" s="6" t="str">
        <f>IF($B31="","",IF($O31="","",IFERROR(SUMIFS(LabData2016[最近一次LDL檢查結果(mg/dL)],LabData2016[比對身分證前六碼],$AX31,LabData2016[最近一次LDL檢查日期],$O31,LabData2016[LDL唯一],1),"")))</f>
        <v/>
      </c>
      <c r="O31" s="36" t="str" cm="1">
        <f t="array" ref="O31">IF($B31="","",IFERROR(_xlfn.AGGREGATE(14,6,LabData2016[最近一次LDL檢查日期]/((LabData2016[比對身分證前六碼]=$AX31)*(LabData2016[LDL唯一]=1)),1),""))</f>
        <v/>
      </c>
      <c r="P31" s="6" t="str">
        <f>IF($B31="","",IF($Q31="","",IFERROR(SUMIFS(LabData2016[最近一次LDL檢查結果(mg/dL)],LabData2016[比對身分證前六碼],$AX31,LabData2016[最近一次LDL檢查日期],$Q31,LabData2016[LDL唯一],1),"")))</f>
        <v/>
      </c>
      <c r="Q31" s="36" t="str" cm="1">
        <f t="array" ref="Q31">IF($B31="","",IFERROR(_xlfn.AGGREGATE(14,6,LabData2016[最近一次LDL檢查日期]/((LabData2016[比對身分證前六碼]=$AX31)*(LabData2016[LDL唯一]=1)),2),""))</f>
        <v/>
      </c>
      <c r="R31" s="6" t="str">
        <f t="shared" si="1"/>
        <v/>
      </c>
      <c r="S31" s="6" t="str" cm="1">
        <f t="array" ref="S31">IF($B31="","",IFERROR(_xlfn.AGGREGATE(15,6,LabData2016[最近一次LDL檢查結果(mg/dL)]/((LabData2016[比對身分證前六碼]=$AX31)*(LabData2016[LDL唯一]=1)),1),""))</f>
        <v/>
      </c>
      <c r="T31" s="28" t="str">
        <f ca="1">IF($B31="","",IF($M31="不適用","不適用",IF($N31="","未檢驗",IF(OR(AND($D31="DM only",$O31&gt;=DATE(YEAR(TODAY()),1,1),$O31&lt;DATE(YEAR(TODAY())+1,1,1),$N31&lt;VALUE(SUBSTITUTE($M31,"&lt;",""))),AND($AH31&gt;=1,$AI31&gt;=1,OR($N31&lt;VALUE(SUBSTITUTE($M31,"&lt;","")),SUMIFS(LabData2016[LDL唯一],LabData2016[比對身分證前六碼],$AX31,LabData2016[最近一次LDL檢查結果(mg/dL)],"&lt;"&amp;VALUE(SUBSTITUTE($M31,"&lt;","")),LabData2016[最近一次LDL檢查日期],"&gt;="&amp;DATE(YEAR(TODAY()),1,1),LabData2016[最近一次LDL檢查日期],"&lt;"&amp;DATE(YEAR(TODAY())+1,1,1))/($AH31+$AI31)&gt;=0.5))),"控制達標",IF(AND($AH31&gt;=1,$AI31&gt;=1,ISNUMBER($P31),$R31&gt;84,$N31-$P31&lt;0),"進步達標","未達標")))))</f>
        <v/>
      </c>
      <c r="U31" s="39" t="str">
        <f ca="1">IF($B31="","",IF($T31="不適用","不適用",IF($T31="未檢驗","無檢驗資料","全年"&amp;($AH31+$AI31)&amp;"次／下半年"&amp;$AI31&amp;"次／"&amp;SUMIFS(LabData2016[LDL唯一],LabData2016[比對身分證前六碼],$AX31,LabData2016[最近一次LDL檢查結果(mg/dL)],"&lt;"&amp;VALUE(SUBSTITUTE($M31,"&lt;","")),LabData2016[最近一次LDL檢查日期],"&gt;="&amp;DATE(YEAR(TODAY()),1,1),LabData2016[最近一次LDL檢查日期],"&lt;"&amp;DATE(YEAR(TODAY())+1,1,1))&amp;"/"&amp;($AH31+$AI31)&amp;"達標")))</f>
        <v/>
      </c>
      <c r="V31" s="6" t="str" cm="1">
        <f t="array" ref="V31">IF($B31="","",IFERROR(INDEX(PatientCriteria[UACR達標標準],ROWS($A$4:A31)),""))</f>
        <v/>
      </c>
      <c r="W31" s="6" t="str">
        <f>IF($B31="","",IF($X31="","",IFERROR(SUMIFS(LabData2016[最近一次UACR檢查結果(mg/gm)],LabData2016[比對身分證前六碼],$AX31,LabData2016[最近一次UACR檢查日期],$X31,LabData2016[UACR唯一],1),"")))</f>
        <v/>
      </c>
      <c r="X31" s="36" t="str" cm="1">
        <f t="array" ref="X31">IF($B31="","",IFERROR(_xlfn.AGGREGATE(14,6,LabData2016[最近一次UACR檢查日期]/((LabData2016[比對身分證前六碼]=$AX31)*(LabData2016[UACR唯一]=1)),1),""))</f>
        <v/>
      </c>
      <c r="Y31" s="6" t="str">
        <f>IF($B31="","",IF($Z31="","",IFERROR(SUMIFS(LabData2016[最近一次UACR檢查結果(mg/gm)],LabData2016[比對身分證前六碼],$AX31,LabData2016[最近一次UACR檢查日期],$Z31,LabData2016[UACR唯一],1),"")))</f>
        <v/>
      </c>
      <c r="Z31" s="36" t="str" cm="1">
        <f t="array" ref="Z31">IF($B31="","",IFERROR(_xlfn.AGGREGATE(14,6,LabData2016[最近一次UACR檢查日期]/((LabData2016[比對身分證前六碼]=$AX31)*(LabData2016[UACR唯一]=1)),2),""))</f>
        <v/>
      </c>
      <c r="AA31" s="6" t="str">
        <f t="shared" si="2"/>
        <v/>
      </c>
      <c r="AB31" s="29" t="str">
        <f ca="1">IF($B31="","",IF($V31="不適用","不適用",IF($W31="","未檢驗",IF(AND($AJ31+$AK31&gt;=2,$AK31&gt;=1),IF(OR($W31&lt;30,SUMIFS(LabData2016[UACR唯一],LabData2016[比對身分證前六碼],$AX31,LabData2016[最近一次UACR檢查結果(mg/gm)],"&lt;30",LabData2016[最近一次UACR檢查日期],"&gt;="&amp;DATE(YEAR(TODAY()),1,1),LabData2016[最近一次UACR檢查日期],"&lt;"&amp;DATE(YEAR(TODAY())+1,1,1))/($AJ31+$AK31)&gt;=0.5),"控制達標",IF(ISNUMBER($Y31),IF(AND($AA31&gt;=84,$W31-$Y31&lt;0),"進步達標","未達標"),"未達標")),"未達標"))))</f>
        <v/>
      </c>
      <c r="AC31" s="38" t="str">
        <f ca="1">IF($B31="","",IF($AB31="不適用","不適用",IF($AB31="未檢驗","無檢驗資料","全年"&amp;($AJ31+$AK31)&amp;"次／下半年"&amp;$AK31&amp;"次／"&amp;SUMIFS(LabData2016[UACR唯一],LabData2016[比對身分證前六碼],$AX31,LabData2016[最近一次UACR檢查結果(mg/gm)],"&lt;30",LabData2016[最近一次UACR檢查日期],"&gt;="&amp;DATE(YEAR(TODAY()),1,1),LabData2016[最近一次UACR檢查日期],"&lt;"&amp;DATE(YEAR(TODAY())+1,1,1))&amp;"/"&amp;($AJ31+$AK31)&amp;"達標")))</f>
        <v/>
      </c>
      <c r="AD31" s="6" t="str" cm="1">
        <f t="array" ref="AD31">IF($B31="","",IFERROR(INDEX(PatientCriteria[BP檢驗次數達標標準],ROWS($A$4:A31)),""))</f>
        <v/>
      </c>
      <c r="AE31" s="6" t="str" cm="1">
        <f t="array" aca="1" ref="AE31" ca="1">IF($B31="","",_xlfn.LET(_xlpm.bp,LabData2016[最近一次BP檢查日期],_xlpm.ym,IF(ISNUMBER(_xlpm.bp),TEXT(_xlpm.bp,"yyyy-mm"),LEFT(_xlpm.bp,7)),_xlpm.matched,_xlfn._xlws.FILTER(_xlpm.ym,(LabData2016[比對身分證前六碼]=$AX31)*(LabData2016[比對生日西元]=$AY31)*(_xlpm.ym&lt;&gt;"")*(LEFT(_xlpm.ym,4)=TEXT(YEAR(TODAY()),"0")),""),IF(INDEX(_xlpm.matched,1)="",0,ROWS(_xlfn.UNIQUE(_xlpm.matched)))))</f>
        <v/>
      </c>
      <c r="AF31" s="6" t="str">
        <f ca="1">IF($B31="","",SUMIFS(LabData2016[HbA1c唯一],LabData2016[比對身分證前六碼],$AX31,LabData2016[最近一次HbA1c檢查日期],"&gt;="&amp;DATE(YEAR(TODAY()),1,1),LabData2016[最近一次HbA1c檢查日期],"&lt;"&amp;DATE(YEAR(TODAY()),7,1)))</f>
        <v/>
      </c>
      <c r="AG31" s="6" t="str">
        <f ca="1">IF($B31="","",SUMIFS(LabData2016[HbA1c唯一],LabData2016[比對身分證前六碼],$AX31,LabData2016[最近一次HbA1c檢查日期],"&gt;="&amp;DATE(YEAR(TODAY()),7,1),LabData2016[最近一次HbA1c檢查日期],"&lt;"&amp;DATE(YEAR(TODAY())+1,1,1)))</f>
        <v/>
      </c>
      <c r="AH31" s="6" t="str">
        <f ca="1">IF($B31="","",SUMIFS(LabData2016[LDL唯一],LabData2016[比對身分證前六碼],$AX31,LabData2016[最近一次LDL檢查日期],"&gt;="&amp;DATE(YEAR(TODAY()),1,1),LabData2016[最近一次LDL檢查日期],"&lt;"&amp;DATE(YEAR(TODAY()),7,1)))</f>
        <v/>
      </c>
      <c r="AI31" s="6" t="str">
        <f ca="1">IF($B31="","",SUMIFS(LabData2016[LDL唯一],LabData2016[比對身分證前六碼],$AX31,LabData2016[最近一次LDL檢查日期],"&gt;="&amp;DATE(YEAR(TODAY()),7,1),LabData2016[最近一次LDL檢查日期],"&lt;"&amp;DATE(YEAR(TODAY())+1,1,1)))</f>
        <v/>
      </c>
      <c r="AJ31" s="6" t="str">
        <f ca="1">IF($B31="","",SUMIFS(LabData2016[UACR唯一],LabData2016[比對身分證前六碼],$AX31,LabData2016[最近一次UACR檢查日期],"&gt;="&amp;DATE(YEAR(TODAY()),1,1),LabData2016[最近一次UACR檢查日期],"&lt;"&amp;DATE(YEAR(TODAY()),7,1)))</f>
        <v/>
      </c>
      <c r="AK31" s="6" t="str">
        <f ca="1">IF($B31="","",SUMIFS(LabData2016[UACR唯一],LabData2016[比對身分證前六碼],$AX31,LabData2016[最近一次UACR檢查日期],"&gt;="&amp;DATE(YEAR(TODAY()),7,1),LabData2016[最近一次UACR檢查日期],"&lt;"&amp;DATE(YEAR(TODAY())+1,1,1)))</f>
        <v/>
      </c>
      <c r="AL31" s="6" t="str">
        <f t="shared" si="3"/>
        <v/>
      </c>
      <c r="AM31" s="6" t="str">
        <f t="shared" si="4"/>
        <v/>
      </c>
      <c r="AN31" s="6" t="str">
        <f t="shared" si="5"/>
        <v/>
      </c>
      <c r="AO31" s="6" t="str">
        <f t="shared" si="6"/>
        <v/>
      </c>
      <c r="AP31" s="6" t="str" cm="1">
        <f t="array" ref="AP31">IF($B31="","",IFERROR(INDEX(相容設定!$B$2:$E$9,MATCH($D31,相容設定!$A$2:$A$9,0),MIN(VALUE(LEFT($AQ31,FIND("/",$AQ31)-1)),3)+1),0))</f>
        <v/>
      </c>
      <c r="AQ31" s="6" t="str">
        <f t="shared" si="7"/>
        <v/>
      </c>
      <c r="AR31" s="30" t="str">
        <f t="shared" si="8"/>
        <v/>
      </c>
      <c r="AS31" s="30" t="str">
        <f>IF($B31="","",250+30+IF(OR(ISNUMBER(SEARCH("DM",$D31)),ISNUMBER(SEARCH("+",$D31))),100,0)+IFERROR(INDEX(相容設定!$F$2:$F$9,MATCH($D31,相容設定!$A$2:$A$9,0)),0))</f>
        <v/>
      </c>
      <c r="AT31" s="31" t="str">
        <f t="shared" si="9"/>
        <v/>
      </c>
      <c r="AU31" s="32" t="str">
        <f t="shared" si="10"/>
        <v/>
      </c>
      <c r="AV31" t="str">
        <f t="shared" si="11"/>
        <v/>
      </c>
      <c r="AW31" t="str">
        <f t="shared" si="13"/>
        <v/>
      </c>
      <c r="AX31" t="str">
        <f t="shared" si="12"/>
        <v/>
      </c>
      <c r="AY31" t="str">
        <f t="shared" si="14"/>
        <v/>
      </c>
    </row>
    <row r="32" spans="1:51" x14ac:dyDescent="0.35">
      <c r="A32" s="26" t="str" cm="1">
        <f t="array" ref="A32">IFERROR(IF(INDEX(PatientCriteria[身分證號],ROWS($A$4:A32))="","",ROWS($A$4:A32)),"")</f>
        <v/>
      </c>
      <c r="B32" s="26" t="str" cm="1">
        <f t="array" ref="B32">IFERROR(IF(INDEX(PatientCriteria[身分證號],ROWS($A$4:A32))="","",INDEX(PatientCriteria[身分證號],ROWS($A$4:A32))),"")</f>
        <v/>
      </c>
      <c r="C32" s="26" t="str" cm="1">
        <f t="array" ref="C32">IF($B32="","",IFERROR(INDEX(PatientCriteria[生日],ROWS($A$4:A32)),""))</f>
        <v/>
      </c>
      <c r="D32" s="26" t="str" cm="1">
        <f t="array" ref="D32">IF($B32="","",IFERROR(INDEX(PatientCriteria[疾病組合],ROWS($A$4:A32)),""))</f>
        <v/>
      </c>
      <c r="E32" s="6" t="str" cm="1">
        <f t="array" ref="E32">IF($B32="","",IFERROR(INDEX(PatientCriteria[HbA1c達標標準],ROWS($A$4:A32)),""))</f>
        <v/>
      </c>
      <c r="F32" s="6" t="str">
        <f>IF($B32="","",IF($G32="","",IFERROR(SUMIFS(LabData2016[最近一次HbA1c檢查結果(%)],LabData2016[比對身分證前六碼],$AX32,LabData2016[最近一次HbA1c檢查日期],$G32,LabData2016[HbA1c唯一],1),"")))</f>
        <v/>
      </c>
      <c r="G32" s="36" t="str" cm="1">
        <f t="array" ref="G32">IF($B32="","",IFERROR(_xlfn.AGGREGATE(14,6,LabData2016[最近一次HbA1c檢查日期]/((LabData2016[比對身分證前六碼]=$AX32)*(LabData2016[HbA1c唯一]=1)),1),""))</f>
        <v/>
      </c>
      <c r="H32" s="6" t="str">
        <f>IF($B32="","",IF($I32="","",IFERROR(SUMIFS(LabData2016[最近一次HbA1c檢查結果(%)],LabData2016[比對身分證前六碼],$AX32,LabData2016[最近一次HbA1c檢查日期],$I32,LabData2016[HbA1c唯一],1),"")))</f>
        <v/>
      </c>
      <c r="I32" s="36" t="str" cm="1">
        <f t="array" ref="I32">IF($B32="","",IFERROR(_xlfn.AGGREGATE(14,6,LabData2016[最近一次HbA1c檢查日期]/((LabData2016[比對身分證前六碼]=$AX32)*(LabData2016[HbA1c唯一]=1)),2),""))</f>
        <v/>
      </c>
      <c r="J32" s="6" t="str">
        <f t="shared" si="0"/>
        <v/>
      </c>
      <c r="K32" s="27" t="str">
        <f ca="1">IF($B32="","",IF($E32="不適用","不適用",IF($F32="","未檢驗",IF(AND($AF32+$AG32&gt;=2,$AG32&gt;=1),IF(OR($F32&lt;VALUE(SUBSTITUTE(SUBSTITUTE($E32,"&lt;",""),"%","")),SUMIFS(LabData2016[HbA1c唯一],LabData2016[比對身分證前六碼],$AX32,LabData2016[最近一次HbA1c檢查結果(%)],"&lt;"&amp;VALUE(SUBSTITUTE(SUBSTITUTE($E32,"&lt;",""),"%","")),LabData2016[最近一次HbA1c檢查日期],"&gt;="&amp;DATE(YEAR(TODAY()),1,1),LabData2016[最近一次HbA1c檢查日期],"&lt;"&amp;DATE(YEAR(TODAY())+1,1,1))/($AF32+$AG32)&gt;=0.5),"控制達標",IF(ISNUMBER($H32),IF(AND($J32&gt;=84,$F32-$H32&lt;0),"進步達標","未達標"),"未達標")),"未達標"))))</f>
        <v/>
      </c>
      <c r="L32" s="33" t="str">
        <f ca="1">IF($B32="","",IF($K32="不適用","不適用",IF($K32="未檢驗","無檢驗資料","全年"&amp;($AF32+$AG32)&amp;"次／下半年"&amp;$AG32&amp;"次／"&amp;SUMIFS(LabData2016[HbA1c唯一],LabData2016[比對身分證前六碼],$AX32,LabData2016[最近一次HbA1c檢查結果(%)],"&lt;"&amp;VALUE(SUBSTITUTE(SUBSTITUTE($E32,"&lt;",""),"%","")),LabData2016[最近一次HbA1c檢查日期],"&gt;="&amp;DATE(YEAR(TODAY()),1,1),LabData2016[最近一次HbA1c檢查日期],"&lt;"&amp;DATE(YEAR(TODAY())+1,1,1))&amp;"/"&amp;($AF32+$AG32)&amp;"達標")))</f>
        <v/>
      </c>
      <c r="M32" s="6" t="str" cm="1">
        <f t="array" ref="M32">IF($B32="","",IFERROR(INDEX(PatientCriteria[LDL達標標準],ROWS($A$4:A32)),""))</f>
        <v/>
      </c>
      <c r="N32" s="6" t="str">
        <f>IF($B32="","",IF($O32="","",IFERROR(SUMIFS(LabData2016[最近一次LDL檢查結果(mg/dL)],LabData2016[比對身分證前六碼],$AX32,LabData2016[最近一次LDL檢查日期],$O32,LabData2016[LDL唯一],1),"")))</f>
        <v/>
      </c>
      <c r="O32" s="36" t="str" cm="1">
        <f t="array" ref="O32">IF($B32="","",IFERROR(_xlfn.AGGREGATE(14,6,LabData2016[最近一次LDL檢查日期]/((LabData2016[比對身分證前六碼]=$AX32)*(LabData2016[LDL唯一]=1)),1),""))</f>
        <v/>
      </c>
      <c r="P32" s="6" t="str">
        <f>IF($B32="","",IF($Q32="","",IFERROR(SUMIFS(LabData2016[最近一次LDL檢查結果(mg/dL)],LabData2016[比對身分證前六碼],$AX32,LabData2016[最近一次LDL檢查日期],$Q32,LabData2016[LDL唯一],1),"")))</f>
        <v/>
      </c>
      <c r="Q32" s="36" t="str" cm="1">
        <f t="array" ref="Q32">IF($B32="","",IFERROR(_xlfn.AGGREGATE(14,6,LabData2016[最近一次LDL檢查日期]/((LabData2016[比對身分證前六碼]=$AX32)*(LabData2016[LDL唯一]=1)),2),""))</f>
        <v/>
      </c>
      <c r="R32" s="6" t="str">
        <f t="shared" si="1"/>
        <v/>
      </c>
      <c r="S32" s="6" t="str" cm="1">
        <f t="array" ref="S32">IF($B32="","",IFERROR(_xlfn.AGGREGATE(15,6,LabData2016[最近一次LDL檢查結果(mg/dL)]/((LabData2016[比對身分證前六碼]=$AX32)*(LabData2016[LDL唯一]=1)),1),""))</f>
        <v/>
      </c>
      <c r="T32" s="28" t="str">
        <f ca="1">IF($B32="","",IF($M32="不適用","不適用",IF($N32="","未檢驗",IF(OR(AND($D32="DM only",$O32&gt;=DATE(YEAR(TODAY()),1,1),$O32&lt;DATE(YEAR(TODAY())+1,1,1),$N32&lt;VALUE(SUBSTITUTE($M32,"&lt;",""))),AND($AH32&gt;=1,$AI32&gt;=1,OR($N32&lt;VALUE(SUBSTITUTE($M32,"&lt;","")),SUMIFS(LabData2016[LDL唯一],LabData2016[比對身分證前六碼],$AX32,LabData2016[最近一次LDL檢查結果(mg/dL)],"&lt;"&amp;VALUE(SUBSTITUTE($M32,"&lt;","")),LabData2016[最近一次LDL檢查日期],"&gt;="&amp;DATE(YEAR(TODAY()),1,1),LabData2016[最近一次LDL檢查日期],"&lt;"&amp;DATE(YEAR(TODAY())+1,1,1))/($AH32+$AI32)&gt;=0.5))),"控制達標",IF(AND($AH32&gt;=1,$AI32&gt;=1,ISNUMBER($P32),$R32&gt;84,$N32-$P32&lt;0),"進步達標","未達標")))))</f>
        <v/>
      </c>
      <c r="U32" s="39" t="str">
        <f ca="1">IF($B32="","",IF($T32="不適用","不適用",IF($T32="未檢驗","無檢驗資料","全年"&amp;($AH32+$AI32)&amp;"次／下半年"&amp;$AI32&amp;"次／"&amp;SUMIFS(LabData2016[LDL唯一],LabData2016[比對身分證前六碼],$AX32,LabData2016[最近一次LDL檢查結果(mg/dL)],"&lt;"&amp;VALUE(SUBSTITUTE($M32,"&lt;","")),LabData2016[最近一次LDL檢查日期],"&gt;="&amp;DATE(YEAR(TODAY()),1,1),LabData2016[最近一次LDL檢查日期],"&lt;"&amp;DATE(YEAR(TODAY())+1,1,1))&amp;"/"&amp;($AH32+$AI32)&amp;"達標")))</f>
        <v/>
      </c>
      <c r="V32" s="6" t="str" cm="1">
        <f t="array" ref="V32">IF($B32="","",IFERROR(INDEX(PatientCriteria[UACR達標標準],ROWS($A$4:A32)),""))</f>
        <v/>
      </c>
      <c r="W32" s="6" t="str">
        <f>IF($B32="","",IF($X32="","",IFERROR(SUMIFS(LabData2016[最近一次UACR檢查結果(mg/gm)],LabData2016[比對身分證前六碼],$AX32,LabData2016[最近一次UACR檢查日期],$X32,LabData2016[UACR唯一],1),"")))</f>
        <v/>
      </c>
      <c r="X32" s="36" t="str" cm="1">
        <f t="array" ref="X32">IF($B32="","",IFERROR(_xlfn.AGGREGATE(14,6,LabData2016[最近一次UACR檢查日期]/((LabData2016[比對身分證前六碼]=$AX32)*(LabData2016[UACR唯一]=1)),1),""))</f>
        <v/>
      </c>
      <c r="Y32" s="6" t="str">
        <f>IF($B32="","",IF($Z32="","",IFERROR(SUMIFS(LabData2016[最近一次UACR檢查結果(mg/gm)],LabData2016[比對身分證前六碼],$AX32,LabData2016[最近一次UACR檢查日期],$Z32,LabData2016[UACR唯一],1),"")))</f>
        <v/>
      </c>
      <c r="Z32" s="36" t="str" cm="1">
        <f t="array" ref="Z32">IF($B32="","",IFERROR(_xlfn.AGGREGATE(14,6,LabData2016[最近一次UACR檢查日期]/((LabData2016[比對身分證前六碼]=$AX32)*(LabData2016[UACR唯一]=1)),2),""))</f>
        <v/>
      </c>
      <c r="AA32" s="6" t="str">
        <f t="shared" si="2"/>
        <v/>
      </c>
      <c r="AB32" s="29" t="str">
        <f ca="1">IF($B32="","",IF($V32="不適用","不適用",IF($W32="","未檢驗",IF(AND($AJ32+$AK32&gt;=2,$AK32&gt;=1),IF(OR($W32&lt;30,SUMIFS(LabData2016[UACR唯一],LabData2016[比對身分證前六碼],$AX32,LabData2016[最近一次UACR檢查結果(mg/gm)],"&lt;30",LabData2016[最近一次UACR檢查日期],"&gt;="&amp;DATE(YEAR(TODAY()),1,1),LabData2016[最近一次UACR檢查日期],"&lt;"&amp;DATE(YEAR(TODAY())+1,1,1))/($AJ32+$AK32)&gt;=0.5),"控制達標",IF(ISNUMBER($Y32),IF(AND($AA32&gt;=84,$W32-$Y32&lt;0),"進步達標","未達標"),"未達標")),"未達標"))))</f>
        <v/>
      </c>
      <c r="AC32" s="38" t="str">
        <f ca="1">IF($B32="","",IF($AB32="不適用","不適用",IF($AB32="未檢驗","無檢驗資料","全年"&amp;($AJ32+$AK32)&amp;"次／下半年"&amp;$AK32&amp;"次／"&amp;SUMIFS(LabData2016[UACR唯一],LabData2016[比對身分證前六碼],$AX32,LabData2016[最近一次UACR檢查結果(mg/gm)],"&lt;30",LabData2016[最近一次UACR檢查日期],"&gt;="&amp;DATE(YEAR(TODAY()),1,1),LabData2016[最近一次UACR檢查日期],"&lt;"&amp;DATE(YEAR(TODAY())+1,1,1))&amp;"/"&amp;($AJ32+$AK32)&amp;"達標")))</f>
        <v/>
      </c>
      <c r="AD32" s="6" t="str" cm="1">
        <f t="array" ref="AD32">IF($B32="","",IFERROR(INDEX(PatientCriteria[BP檢驗次數達標標準],ROWS($A$4:A32)),""))</f>
        <v/>
      </c>
      <c r="AE32" s="6" t="str" cm="1">
        <f t="array" aca="1" ref="AE32" ca="1">IF($B32="","",_xlfn.LET(_xlpm.bp,LabData2016[最近一次BP檢查日期],_xlpm.ym,IF(ISNUMBER(_xlpm.bp),TEXT(_xlpm.bp,"yyyy-mm"),LEFT(_xlpm.bp,7)),_xlpm.matched,_xlfn._xlws.FILTER(_xlpm.ym,(LabData2016[比對身分證前六碼]=$AX32)*(LabData2016[比對生日西元]=$AY32)*(_xlpm.ym&lt;&gt;"")*(LEFT(_xlpm.ym,4)=TEXT(YEAR(TODAY()),"0")),""),IF(INDEX(_xlpm.matched,1)="",0,ROWS(_xlfn.UNIQUE(_xlpm.matched)))))</f>
        <v/>
      </c>
      <c r="AF32" s="6" t="str">
        <f ca="1">IF($B32="","",SUMIFS(LabData2016[HbA1c唯一],LabData2016[比對身分證前六碼],$AX32,LabData2016[最近一次HbA1c檢查日期],"&gt;="&amp;DATE(YEAR(TODAY()),1,1),LabData2016[最近一次HbA1c檢查日期],"&lt;"&amp;DATE(YEAR(TODAY()),7,1)))</f>
        <v/>
      </c>
      <c r="AG32" s="6" t="str">
        <f ca="1">IF($B32="","",SUMIFS(LabData2016[HbA1c唯一],LabData2016[比對身分證前六碼],$AX32,LabData2016[最近一次HbA1c檢查日期],"&gt;="&amp;DATE(YEAR(TODAY()),7,1),LabData2016[最近一次HbA1c檢查日期],"&lt;"&amp;DATE(YEAR(TODAY())+1,1,1)))</f>
        <v/>
      </c>
      <c r="AH32" s="6" t="str">
        <f ca="1">IF($B32="","",SUMIFS(LabData2016[LDL唯一],LabData2016[比對身分證前六碼],$AX32,LabData2016[最近一次LDL檢查日期],"&gt;="&amp;DATE(YEAR(TODAY()),1,1),LabData2016[最近一次LDL檢查日期],"&lt;"&amp;DATE(YEAR(TODAY()),7,1)))</f>
        <v/>
      </c>
      <c r="AI32" s="6" t="str">
        <f ca="1">IF($B32="","",SUMIFS(LabData2016[LDL唯一],LabData2016[比對身分證前六碼],$AX32,LabData2016[最近一次LDL檢查日期],"&gt;="&amp;DATE(YEAR(TODAY()),7,1),LabData2016[最近一次LDL檢查日期],"&lt;"&amp;DATE(YEAR(TODAY())+1,1,1)))</f>
        <v/>
      </c>
      <c r="AJ32" s="6" t="str">
        <f ca="1">IF($B32="","",SUMIFS(LabData2016[UACR唯一],LabData2016[比對身分證前六碼],$AX32,LabData2016[最近一次UACR檢查日期],"&gt;="&amp;DATE(YEAR(TODAY()),1,1),LabData2016[最近一次UACR檢查日期],"&lt;"&amp;DATE(YEAR(TODAY()),7,1)))</f>
        <v/>
      </c>
      <c r="AK32" s="6" t="str">
        <f ca="1">IF($B32="","",SUMIFS(LabData2016[UACR唯一],LabData2016[比對身分證前六碼],$AX32,LabData2016[最近一次UACR檢查日期],"&gt;="&amp;DATE(YEAR(TODAY()),7,1),LabData2016[最近一次UACR檢查日期],"&lt;"&amp;DATE(YEAR(TODAY())+1,1,1)))</f>
        <v/>
      </c>
      <c r="AL32" s="6" t="str">
        <f t="shared" si="3"/>
        <v/>
      </c>
      <c r="AM32" s="6" t="str">
        <f t="shared" si="4"/>
        <v/>
      </c>
      <c r="AN32" s="6" t="str">
        <f t="shared" si="5"/>
        <v/>
      </c>
      <c r="AO32" s="6" t="str">
        <f t="shared" si="6"/>
        <v/>
      </c>
      <c r="AP32" s="6" t="str" cm="1">
        <f t="array" ref="AP32">IF($B32="","",IFERROR(INDEX(相容設定!$B$2:$E$9,MATCH($D32,相容設定!$A$2:$A$9,0),MIN(VALUE(LEFT($AQ32,FIND("/",$AQ32)-1)),3)+1),0))</f>
        <v/>
      </c>
      <c r="AQ32" s="6" t="str">
        <f t="shared" si="7"/>
        <v/>
      </c>
      <c r="AR32" s="30" t="str">
        <f t="shared" si="8"/>
        <v/>
      </c>
      <c r="AS32" s="30" t="str">
        <f>IF($B32="","",250+30+IF(OR(ISNUMBER(SEARCH("DM",$D32)),ISNUMBER(SEARCH("+",$D32))),100,0)+IFERROR(INDEX(相容設定!$F$2:$F$9,MATCH($D32,相容設定!$A$2:$A$9,0)),0))</f>
        <v/>
      </c>
      <c r="AT32" s="31" t="str">
        <f t="shared" si="9"/>
        <v/>
      </c>
      <c r="AU32" s="32" t="str">
        <f t="shared" si="10"/>
        <v/>
      </c>
      <c r="AV32" t="str">
        <f t="shared" si="11"/>
        <v/>
      </c>
      <c r="AW32" t="str">
        <f t="shared" si="13"/>
        <v/>
      </c>
      <c r="AX32" t="str">
        <f t="shared" si="12"/>
        <v/>
      </c>
      <c r="AY32" t="str">
        <f t="shared" si="14"/>
        <v/>
      </c>
    </row>
    <row r="33" spans="1:51" x14ac:dyDescent="0.35">
      <c r="A33" s="26" t="str" cm="1">
        <f t="array" ref="A33">IFERROR(IF(INDEX(PatientCriteria[身分證號],ROWS($A$4:A33))="","",ROWS($A$4:A33)),"")</f>
        <v/>
      </c>
      <c r="B33" s="26" t="str" cm="1">
        <f t="array" ref="B33">IFERROR(IF(INDEX(PatientCriteria[身分證號],ROWS($A$4:A33))="","",INDEX(PatientCriteria[身分證號],ROWS($A$4:A33))),"")</f>
        <v/>
      </c>
      <c r="C33" s="26" t="str" cm="1">
        <f t="array" ref="C33">IF($B33="","",IFERROR(INDEX(PatientCriteria[生日],ROWS($A$4:A33)),""))</f>
        <v/>
      </c>
      <c r="D33" s="26" t="str" cm="1">
        <f t="array" ref="D33">IF($B33="","",IFERROR(INDEX(PatientCriteria[疾病組合],ROWS($A$4:A33)),""))</f>
        <v/>
      </c>
      <c r="E33" s="6" t="str" cm="1">
        <f t="array" ref="E33">IF($B33="","",IFERROR(INDEX(PatientCriteria[HbA1c達標標準],ROWS($A$4:A33)),""))</f>
        <v/>
      </c>
      <c r="F33" s="6" t="str">
        <f>IF($B33="","",IF($G33="","",IFERROR(SUMIFS(LabData2016[最近一次HbA1c檢查結果(%)],LabData2016[比對身分證前六碼],$AX33,LabData2016[最近一次HbA1c檢查日期],$G33,LabData2016[HbA1c唯一],1),"")))</f>
        <v/>
      </c>
      <c r="G33" s="36" t="str" cm="1">
        <f t="array" ref="G33">IF($B33="","",IFERROR(_xlfn.AGGREGATE(14,6,LabData2016[最近一次HbA1c檢查日期]/((LabData2016[比對身分證前六碼]=$AX33)*(LabData2016[HbA1c唯一]=1)),1),""))</f>
        <v/>
      </c>
      <c r="H33" s="6" t="str">
        <f>IF($B33="","",IF($I33="","",IFERROR(SUMIFS(LabData2016[最近一次HbA1c檢查結果(%)],LabData2016[比對身分證前六碼],$AX33,LabData2016[最近一次HbA1c檢查日期],$I33,LabData2016[HbA1c唯一],1),"")))</f>
        <v/>
      </c>
      <c r="I33" s="36" t="str" cm="1">
        <f t="array" ref="I33">IF($B33="","",IFERROR(_xlfn.AGGREGATE(14,6,LabData2016[最近一次HbA1c檢查日期]/((LabData2016[比對身分證前六碼]=$AX33)*(LabData2016[HbA1c唯一]=1)),2),""))</f>
        <v/>
      </c>
      <c r="J33" s="6" t="str">
        <f t="shared" si="0"/>
        <v/>
      </c>
      <c r="K33" s="27" t="str">
        <f ca="1">IF($B33="","",IF($E33="不適用","不適用",IF($F33="","未檢驗",IF(AND($AF33+$AG33&gt;=2,$AG33&gt;=1),IF(OR($F33&lt;VALUE(SUBSTITUTE(SUBSTITUTE($E33,"&lt;",""),"%","")),SUMIFS(LabData2016[HbA1c唯一],LabData2016[比對身分證前六碼],$AX33,LabData2016[最近一次HbA1c檢查結果(%)],"&lt;"&amp;VALUE(SUBSTITUTE(SUBSTITUTE($E33,"&lt;",""),"%","")),LabData2016[最近一次HbA1c檢查日期],"&gt;="&amp;DATE(YEAR(TODAY()),1,1),LabData2016[最近一次HbA1c檢查日期],"&lt;"&amp;DATE(YEAR(TODAY())+1,1,1))/($AF33+$AG33)&gt;=0.5),"控制達標",IF(ISNUMBER($H33),IF(AND($J33&gt;=84,$F33-$H33&lt;0),"進步達標","未達標"),"未達標")),"未達標"))))</f>
        <v/>
      </c>
      <c r="L33" s="33" t="str">
        <f ca="1">IF($B33="","",IF($K33="不適用","不適用",IF($K33="未檢驗","無檢驗資料","全年"&amp;($AF33+$AG33)&amp;"次／下半年"&amp;$AG33&amp;"次／"&amp;SUMIFS(LabData2016[HbA1c唯一],LabData2016[比對身分證前六碼],$AX33,LabData2016[最近一次HbA1c檢查結果(%)],"&lt;"&amp;VALUE(SUBSTITUTE(SUBSTITUTE($E33,"&lt;",""),"%","")),LabData2016[最近一次HbA1c檢查日期],"&gt;="&amp;DATE(YEAR(TODAY()),1,1),LabData2016[最近一次HbA1c檢查日期],"&lt;"&amp;DATE(YEAR(TODAY())+1,1,1))&amp;"/"&amp;($AF33+$AG33)&amp;"達標")))</f>
        <v/>
      </c>
      <c r="M33" s="6" t="str" cm="1">
        <f t="array" ref="M33">IF($B33="","",IFERROR(INDEX(PatientCriteria[LDL達標標準],ROWS($A$4:A33)),""))</f>
        <v/>
      </c>
      <c r="N33" s="6" t="str">
        <f>IF($B33="","",IF($O33="","",IFERROR(SUMIFS(LabData2016[最近一次LDL檢查結果(mg/dL)],LabData2016[比對身分證前六碼],$AX33,LabData2016[最近一次LDL檢查日期],$O33,LabData2016[LDL唯一],1),"")))</f>
        <v/>
      </c>
      <c r="O33" s="36" t="str" cm="1">
        <f t="array" ref="O33">IF($B33="","",IFERROR(_xlfn.AGGREGATE(14,6,LabData2016[最近一次LDL檢查日期]/((LabData2016[比對身分證前六碼]=$AX33)*(LabData2016[LDL唯一]=1)),1),""))</f>
        <v/>
      </c>
      <c r="P33" s="6" t="str">
        <f>IF($B33="","",IF($Q33="","",IFERROR(SUMIFS(LabData2016[最近一次LDL檢查結果(mg/dL)],LabData2016[比對身分證前六碼],$AX33,LabData2016[最近一次LDL檢查日期],$Q33,LabData2016[LDL唯一],1),"")))</f>
        <v/>
      </c>
      <c r="Q33" s="36" t="str" cm="1">
        <f t="array" ref="Q33">IF($B33="","",IFERROR(_xlfn.AGGREGATE(14,6,LabData2016[最近一次LDL檢查日期]/((LabData2016[比對身分證前六碼]=$AX33)*(LabData2016[LDL唯一]=1)),2),""))</f>
        <v/>
      </c>
      <c r="R33" s="6" t="str">
        <f t="shared" si="1"/>
        <v/>
      </c>
      <c r="S33" s="6" t="str" cm="1">
        <f t="array" ref="S33">IF($B33="","",IFERROR(_xlfn.AGGREGATE(15,6,LabData2016[最近一次LDL檢查結果(mg/dL)]/((LabData2016[比對身分證前六碼]=$AX33)*(LabData2016[LDL唯一]=1)),1),""))</f>
        <v/>
      </c>
      <c r="T33" s="28" t="str">
        <f ca="1">IF($B33="","",IF($M33="不適用","不適用",IF($N33="","未檢驗",IF(OR(AND($D33="DM only",$O33&gt;=DATE(YEAR(TODAY()),1,1),$O33&lt;DATE(YEAR(TODAY())+1,1,1),$N33&lt;VALUE(SUBSTITUTE($M33,"&lt;",""))),AND($AH33&gt;=1,$AI33&gt;=1,OR($N33&lt;VALUE(SUBSTITUTE($M33,"&lt;","")),SUMIFS(LabData2016[LDL唯一],LabData2016[比對身分證前六碼],$AX33,LabData2016[最近一次LDL檢查結果(mg/dL)],"&lt;"&amp;VALUE(SUBSTITUTE($M33,"&lt;","")),LabData2016[最近一次LDL檢查日期],"&gt;="&amp;DATE(YEAR(TODAY()),1,1),LabData2016[最近一次LDL檢查日期],"&lt;"&amp;DATE(YEAR(TODAY())+1,1,1))/($AH33+$AI33)&gt;=0.5))),"控制達標",IF(AND($AH33&gt;=1,$AI33&gt;=1,ISNUMBER($P33),$R33&gt;84,$N33-$P33&lt;0),"進步達標","未達標")))))</f>
        <v/>
      </c>
      <c r="U33" s="39" t="str">
        <f ca="1">IF($B33="","",IF($T33="不適用","不適用",IF($T33="未檢驗","無檢驗資料","全年"&amp;($AH33+$AI33)&amp;"次／下半年"&amp;$AI33&amp;"次／"&amp;SUMIFS(LabData2016[LDL唯一],LabData2016[比對身分證前六碼],$AX33,LabData2016[最近一次LDL檢查結果(mg/dL)],"&lt;"&amp;VALUE(SUBSTITUTE($M33,"&lt;","")),LabData2016[最近一次LDL檢查日期],"&gt;="&amp;DATE(YEAR(TODAY()),1,1),LabData2016[最近一次LDL檢查日期],"&lt;"&amp;DATE(YEAR(TODAY())+1,1,1))&amp;"/"&amp;($AH33+$AI33)&amp;"達標")))</f>
        <v/>
      </c>
      <c r="V33" s="6" t="str" cm="1">
        <f t="array" ref="V33">IF($B33="","",IFERROR(INDEX(PatientCriteria[UACR達標標準],ROWS($A$4:A33)),""))</f>
        <v/>
      </c>
      <c r="W33" s="6" t="str">
        <f>IF($B33="","",IF($X33="","",IFERROR(SUMIFS(LabData2016[最近一次UACR檢查結果(mg/gm)],LabData2016[比對身分證前六碼],$AX33,LabData2016[最近一次UACR檢查日期],$X33,LabData2016[UACR唯一],1),"")))</f>
        <v/>
      </c>
      <c r="X33" s="36" t="str" cm="1">
        <f t="array" ref="X33">IF($B33="","",IFERROR(_xlfn.AGGREGATE(14,6,LabData2016[最近一次UACR檢查日期]/((LabData2016[比對身分證前六碼]=$AX33)*(LabData2016[UACR唯一]=1)),1),""))</f>
        <v/>
      </c>
      <c r="Y33" s="6" t="str">
        <f>IF($B33="","",IF($Z33="","",IFERROR(SUMIFS(LabData2016[最近一次UACR檢查結果(mg/gm)],LabData2016[比對身分證前六碼],$AX33,LabData2016[最近一次UACR檢查日期],$Z33,LabData2016[UACR唯一],1),"")))</f>
        <v/>
      </c>
      <c r="Z33" s="36" t="str" cm="1">
        <f t="array" ref="Z33">IF($B33="","",IFERROR(_xlfn.AGGREGATE(14,6,LabData2016[最近一次UACR檢查日期]/((LabData2016[比對身分證前六碼]=$AX33)*(LabData2016[UACR唯一]=1)),2),""))</f>
        <v/>
      </c>
      <c r="AA33" s="6" t="str">
        <f t="shared" si="2"/>
        <v/>
      </c>
      <c r="AB33" s="29" t="str">
        <f ca="1">IF($B33="","",IF($V33="不適用","不適用",IF($W33="","未檢驗",IF(AND($AJ33+$AK33&gt;=2,$AK33&gt;=1),IF(OR($W33&lt;30,SUMIFS(LabData2016[UACR唯一],LabData2016[比對身分證前六碼],$AX33,LabData2016[最近一次UACR檢查結果(mg/gm)],"&lt;30",LabData2016[最近一次UACR檢查日期],"&gt;="&amp;DATE(YEAR(TODAY()),1,1),LabData2016[最近一次UACR檢查日期],"&lt;"&amp;DATE(YEAR(TODAY())+1,1,1))/($AJ33+$AK33)&gt;=0.5),"控制達標",IF(ISNUMBER($Y33),IF(AND($AA33&gt;=84,$W33-$Y33&lt;0),"進步達標","未達標"),"未達標")),"未達標"))))</f>
        <v/>
      </c>
      <c r="AC33" s="38" t="str">
        <f ca="1">IF($B33="","",IF($AB33="不適用","不適用",IF($AB33="未檢驗","無檢驗資料","全年"&amp;($AJ33+$AK33)&amp;"次／下半年"&amp;$AK33&amp;"次／"&amp;SUMIFS(LabData2016[UACR唯一],LabData2016[比對身分證前六碼],$AX33,LabData2016[最近一次UACR檢查結果(mg/gm)],"&lt;30",LabData2016[最近一次UACR檢查日期],"&gt;="&amp;DATE(YEAR(TODAY()),1,1),LabData2016[最近一次UACR檢查日期],"&lt;"&amp;DATE(YEAR(TODAY())+1,1,1))&amp;"/"&amp;($AJ33+$AK33)&amp;"達標")))</f>
        <v/>
      </c>
      <c r="AD33" s="6" t="str" cm="1">
        <f t="array" ref="AD33">IF($B33="","",IFERROR(INDEX(PatientCriteria[BP檢驗次數達標標準],ROWS($A$4:A33)),""))</f>
        <v/>
      </c>
      <c r="AE33" s="6" t="str" cm="1">
        <f t="array" aca="1" ref="AE33" ca="1">IF($B33="","",_xlfn.LET(_xlpm.bp,LabData2016[最近一次BP檢查日期],_xlpm.ym,IF(ISNUMBER(_xlpm.bp),TEXT(_xlpm.bp,"yyyy-mm"),LEFT(_xlpm.bp,7)),_xlpm.matched,_xlfn._xlws.FILTER(_xlpm.ym,(LabData2016[比對身分證前六碼]=$AX33)*(LabData2016[比對生日西元]=$AY33)*(_xlpm.ym&lt;&gt;"")*(LEFT(_xlpm.ym,4)=TEXT(YEAR(TODAY()),"0")),""),IF(INDEX(_xlpm.matched,1)="",0,ROWS(_xlfn.UNIQUE(_xlpm.matched)))))</f>
        <v/>
      </c>
      <c r="AF33" s="6" t="str">
        <f ca="1">IF($B33="","",SUMIFS(LabData2016[HbA1c唯一],LabData2016[比對身分證前六碼],$AX33,LabData2016[最近一次HbA1c檢查日期],"&gt;="&amp;DATE(YEAR(TODAY()),1,1),LabData2016[最近一次HbA1c檢查日期],"&lt;"&amp;DATE(YEAR(TODAY()),7,1)))</f>
        <v/>
      </c>
      <c r="AG33" s="6" t="str">
        <f ca="1">IF($B33="","",SUMIFS(LabData2016[HbA1c唯一],LabData2016[比對身分證前六碼],$AX33,LabData2016[最近一次HbA1c檢查日期],"&gt;="&amp;DATE(YEAR(TODAY()),7,1),LabData2016[最近一次HbA1c檢查日期],"&lt;"&amp;DATE(YEAR(TODAY())+1,1,1)))</f>
        <v/>
      </c>
      <c r="AH33" s="6" t="str">
        <f ca="1">IF($B33="","",SUMIFS(LabData2016[LDL唯一],LabData2016[比對身分證前六碼],$AX33,LabData2016[最近一次LDL檢查日期],"&gt;="&amp;DATE(YEAR(TODAY()),1,1),LabData2016[最近一次LDL檢查日期],"&lt;"&amp;DATE(YEAR(TODAY()),7,1)))</f>
        <v/>
      </c>
      <c r="AI33" s="6" t="str">
        <f ca="1">IF($B33="","",SUMIFS(LabData2016[LDL唯一],LabData2016[比對身分證前六碼],$AX33,LabData2016[最近一次LDL檢查日期],"&gt;="&amp;DATE(YEAR(TODAY()),7,1),LabData2016[最近一次LDL檢查日期],"&lt;"&amp;DATE(YEAR(TODAY())+1,1,1)))</f>
        <v/>
      </c>
      <c r="AJ33" s="6" t="str">
        <f ca="1">IF($B33="","",SUMIFS(LabData2016[UACR唯一],LabData2016[比對身分證前六碼],$AX33,LabData2016[最近一次UACR檢查日期],"&gt;="&amp;DATE(YEAR(TODAY()),1,1),LabData2016[最近一次UACR檢查日期],"&lt;"&amp;DATE(YEAR(TODAY()),7,1)))</f>
        <v/>
      </c>
      <c r="AK33" s="6" t="str">
        <f ca="1">IF($B33="","",SUMIFS(LabData2016[UACR唯一],LabData2016[比對身分證前六碼],$AX33,LabData2016[最近一次UACR檢查日期],"&gt;="&amp;DATE(YEAR(TODAY()),7,1),LabData2016[最近一次UACR檢查日期],"&lt;"&amp;DATE(YEAR(TODAY())+1,1,1)))</f>
        <v/>
      </c>
      <c r="AL33" s="6" t="str">
        <f t="shared" si="3"/>
        <v/>
      </c>
      <c r="AM33" s="6" t="str">
        <f t="shared" si="4"/>
        <v/>
      </c>
      <c r="AN33" s="6" t="str">
        <f t="shared" si="5"/>
        <v/>
      </c>
      <c r="AO33" s="6" t="str">
        <f t="shared" si="6"/>
        <v/>
      </c>
      <c r="AP33" s="6" t="str" cm="1">
        <f t="array" ref="AP33">IF($B33="","",IFERROR(INDEX(相容設定!$B$2:$E$9,MATCH($D33,相容設定!$A$2:$A$9,0),MIN(VALUE(LEFT($AQ33,FIND("/",$AQ33)-1)),3)+1),0))</f>
        <v/>
      </c>
      <c r="AQ33" s="6" t="str">
        <f t="shared" si="7"/>
        <v/>
      </c>
      <c r="AR33" s="30" t="str">
        <f t="shared" si="8"/>
        <v/>
      </c>
      <c r="AS33" s="30" t="str">
        <f>IF($B33="","",250+30+IF(OR(ISNUMBER(SEARCH("DM",$D33)),ISNUMBER(SEARCH("+",$D33))),100,0)+IFERROR(INDEX(相容設定!$F$2:$F$9,MATCH($D33,相容設定!$A$2:$A$9,0)),0))</f>
        <v/>
      </c>
      <c r="AT33" s="31" t="str">
        <f t="shared" si="9"/>
        <v/>
      </c>
      <c r="AU33" s="32" t="str">
        <f t="shared" si="10"/>
        <v/>
      </c>
      <c r="AV33" t="str">
        <f t="shared" si="11"/>
        <v/>
      </c>
      <c r="AW33" t="str">
        <f t="shared" si="13"/>
        <v/>
      </c>
      <c r="AX33" t="str">
        <f t="shared" si="12"/>
        <v/>
      </c>
      <c r="AY33" t="str">
        <f t="shared" si="14"/>
        <v/>
      </c>
    </row>
    <row r="34" spans="1:51" x14ac:dyDescent="0.35">
      <c r="A34" s="26" t="str" cm="1">
        <f t="array" ref="A34">IFERROR(IF(INDEX(PatientCriteria[身分證號],ROWS($A$4:A34))="","",ROWS($A$4:A34)),"")</f>
        <v/>
      </c>
      <c r="B34" s="26" t="str" cm="1">
        <f t="array" ref="B34">IFERROR(IF(INDEX(PatientCriteria[身分證號],ROWS($A$4:A34))="","",INDEX(PatientCriteria[身分證號],ROWS($A$4:A34))),"")</f>
        <v/>
      </c>
      <c r="C34" s="26" t="str" cm="1">
        <f t="array" ref="C34">IF($B34="","",IFERROR(INDEX(PatientCriteria[生日],ROWS($A$4:A34)),""))</f>
        <v/>
      </c>
      <c r="D34" s="26" t="str" cm="1">
        <f t="array" ref="D34">IF($B34="","",IFERROR(INDEX(PatientCriteria[疾病組合],ROWS($A$4:A34)),""))</f>
        <v/>
      </c>
      <c r="E34" s="6" t="str" cm="1">
        <f t="array" ref="E34">IF($B34="","",IFERROR(INDEX(PatientCriteria[HbA1c達標標準],ROWS($A$4:A34)),""))</f>
        <v/>
      </c>
      <c r="F34" s="6" t="str">
        <f>IF($B34="","",IF($G34="","",IFERROR(SUMIFS(LabData2016[最近一次HbA1c檢查結果(%)],LabData2016[比對身分證前六碼],$AX34,LabData2016[最近一次HbA1c檢查日期],$G34,LabData2016[HbA1c唯一],1),"")))</f>
        <v/>
      </c>
      <c r="G34" s="36" t="str" cm="1">
        <f t="array" ref="G34">IF($B34="","",IFERROR(_xlfn.AGGREGATE(14,6,LabData2016[最近一次HbA1c檢查日期]/((LabData2016[比對身分證前六碼]=$AX34)*(LabData2016[HbA1c唯一]=1)),1),""))</f>
        <v/>
      </c>
      <c r="H34" s="6" t="str">
        <f>IF($B34="","",IF($I34="","",IFERROR(SUMIFS(LabData2016[最近一次HbA1c檢查結果(%)],LabData2016[比對身分證前六碼],$AX34,LabData2016[最近一次HbA1c檢查日期],$I34,LabData2016[HbA1c唯一],1),"")))</f>
        <v/>
      </c>
      <c r="I34" s="36" t="str" cm="1">
        <f t="array" ref="I34">IF($B34="","",IFERROR(_xlfn.AGGREGATE(14,6,LabData2016[最近一次HbA1c檢查日期]/((LabData2016[比對身分證前六碼]=$AX34)*(LabData2016[HbA1c唯一]=1)),2),""))</f>
        <v/>
      </c>
      <c r="J34" s="6" t="str">
        <f t="shared" si="0"/>
        <v/>
      </c>
      <c r="K34" s="27" t="str">
        <f ca="1">IF($B34="","",IF($E34="不適用","不適用",IF($F34="","未檢驗",IF(AND($AF34+$AG34&gt;=2,$AG34&gt;=1),IF(OR($F34&lt;VALUE(SUBSTITUTE(SUBSTITUTE($E34,"&lt;",""),"%","")),SUMIFS(LabData2016[HbA1c唯一],LabData2016[比對身分證前六碼],$AX34,LabData2016[最近一次HbA1c檢查結果(%)],"&lt;"&amp;VALUE(SUBSTITUTE(SUBSTITUTE($E34,"&lt;",""),"%","")),LabData2016[最近一次HbA1c檢查日期],"&gt;="&amp;DATE(YEAR(TODAY()),1,1),LabData2016[最近一次HbA1c檢查日期],"&lt;"&amp;DATE(YEAR(TODAY())+1,1,1))/($AF34+$AG34)&gt;=0.5),"控制達標",IF(ISNUMBER($H34),IF(AND($J34&gt;=84,$F34-$H34&lt;0),"進步達標","未達標"),"未達標")),"未達標"))))</f>
        <v/>
      </c>
      <c r="L34" s="33" t="str">
        <f ca="1">IF($B34="","",IF($K34="不適用","不適用",IF($K34="未檢驗","無檢驗資料","全年"&amp;($AF34+$AG34)&amp;"次／下半年"&amp;$AG34&amp;"次／"&amp;SUMIFS(LabData2016[HbA1c唯一],LabData2016[比對身分證前六碼],$AX34,LabData2016[最近一次HbA1c檢查結果(%)],"&lt;"&amp;VALUE(SUBSTITUTE(SUBSTITUTE($E34,"&lt;",""),"%","")),LabData2016[最近一次HbA1c檢查日期],"&gt;="&amp;DATE(YEAR(TODAY()),1,1),LabData2016[最近一次HbA1c檢查日期],"&lt;"&amp;DATE(YEAR(TODAY())+1,1,1))&amp;"/"&amp;($AF34+$AG34)&amp;"達標")))</f>
        <v/>
      </c>
      <c r="M34" s="6" t="str" cm="1">
        <f t="array" ref="M34">IF($B34="","",IFERROR(INDEX(PatientCriteria[LDL達標標準],ROWS($A$4:A34)),""))</f>
        <v/>
      </c>
      <c r="N34" s="6" t="str">
        <f>IF($B34="","",IF($O34="","",IFERROR(SUMIFS(LabData2016[最近一次LDL檢查結果(mg/dL)],LabData2016[比對身分證前六碼],$AX34,LabData2016[最近一次LDL檢查日期],$O34,LabData2016[LDL唯一],1),"")))</f>
        <v/>
      </c>
      <c r="O34" s="36" t="str" cm="1">
        <f t="array" ref="O34">IF($B34="","",IFERROR(_xlfn.AGGREGATE(14,6,LabData2016[最近一次LDL檢查日期]/((LabData2016[比對身分證前六碼]=$AX34)*(LabData2016[LDL唯一]=1)),1),""))</f>
        <v/>
      </c>
      <c r="P34" s="6" t="str">
        <f>IF($B34="","",IF($Q34="","",IFERROR(SUMIFS(LabData2016[最近一次LDL檢查結果(mg/dL)],LabData2016[比對身分證前六碼],$AX34,LabData2016[最近一次LDL檢查日期],$Q34,LabData2016[LDL唯一],1),"")))</f>
        <v/>
      </c>
      <c r="Q34" s="36" t="str" cm="1">
        <f t="array" ref="Q34">IF($B34="","",IFERROR(_xlfn.AGGREGATE(14,6,LabData2016[最近一次LDL檢查日期]/((LabData2016[比對身分證前六碼]=$AX34)*(LabData2016[LDL唯一]=1)),2),""))</f>
        <v/>
      </c>
      <c r="R34" s="6" t="str">
        <f t="shared" si="1"/>
        <v/>
      </c>
      <c r="S34" s="6" t="str" cm="1">
        <f t="array" ref="S34">IF($B34="","",IFERROR(_xlfn.AGGREGATE(15,6,LabData2016[最近一次LDL檢查結果(mg/dL)]/((LabData2016[比對身分證前六碼]=$AX34)*(LabData2016[LDL唯一]=1)),1),""))</f>
        <v/>
      </c>
      <c r="T34" s="28" t="str">
        <f ca="1">IF($B34="","",IF($M34="不適用","不適用",IF($N34="","未檢驗",IF(OR(AND($D34="DM only",$O34&gt;=DATE(YEAR(TODAY()),1,1),$O34&lt;DATE(YEAR(TODAY())+1,1,1),$N34&lt;VALUE(SUBSTITUTE($M34,"&lt;",""))),AND($AH34&gt;=1,$AI34&gt;=1,OR($N34&lt;VALUE(SUBSTITUTE($M34,"&lt;","")),SUMIFS(LabData2016[LDL唯一],LabData2016[比對身分證前六碼],$AX34,LabData2016[最近一次LDL檢查結果(mg/dL)],"&lt;"&amp;VALUE(SUBSTITUTE($M34,"&lt;","")),LabData2016[最近一次LDL檢查日期],"&gt;="&amp;DATE(YEAR(TODAY()),1,1),LabData2016[最近一次LDL檢查日期],"&lt;"&amp;DATE(YEAR(TODAY())+1,1,1))/($AH34+$AI34)&gt;=0.5))),"控制達標",IF(AND($AH34&gt;=1,$AI34&gt;=1,ISNUMBER($P34),$R34&gt;84,$N34-$P34&lt;0),"進步達標","未達標")))))</f>
        <v/>
      </c>
      <c r="U34" s="39" t="str">
        <f ca="1">IF($B34="","",IF($T34="不適用","不適用",IF($T34="未檢驗","無檢驗資料","全年"&amp;($AH34+$AI34)&amp;"次／下半年"&amp;$AI34&amp;"次／"&amp;SUMIFS(LabData2016[LDL唯一],LabData2016[比對身分證前六碼],$AX34,LabData2016[最近一次LDL檢查結果(mg/dL)],"&lt;"&amp;VALUE(SUBSTITUTE($M34,"&lt;","")),LabData2016[最近一次LDL檢查日期],"&gt;="&amp;DATE(YEAR(TODAY()),1,1),LabData2016[最近一次LDL檢查日期],"&lt;"&amp;DATE(YEAR(TODAY())+1,1,1))&amp;"/"&amp;($AH34+$AI34)&amp;"達標")))</f>
        <v/>
      </c>
      <c r="V34" s="6" t="str" cm="1">
        <f t="array" ref="V34">IF($B34="","",IFERROR(INDEX(PatientCriteria[UACR達標標準],ROWS($A$4:A34)),""))</f>
        <v/>
      </c>
      <c r="W34" s="6" t="str">
        <f>IF($B34="","",IF($X34="","",IFERROR(SUMIFS(LabData2016[最近一次UACR檢查結果(mg/gm)],LabData2016[比對身分證前六碼],$AX34,LabData2016[最近一次UACR檢查日期],$X34,LabData2016[UACR唯一],1),"")))</f>
        <v/>
      </c>
      <c r="X34" s="36" t="str" cm="1">
        <f t="array" ref="X34">IF($B34="","",IFERROR(_xlfn.AGGREGATE(14,6,LabData2016[最近一次UACR檢查日期]/((LabData2016[比對身分證前六碼]=$AX34)*(LabData2016[UACR唯一]=1)),1),""))</f>
        <v/>
      </c>
      <c r="Y34" s="6" t="str">
        <f>IF($B34="","",IF($Z34="","",IFERROR(SUMIFS(LabData2016[最近一次UACR檢查結果(mg/gm)],LabData2016[比對身分證前六碼],$AX34,LabData2016[最近一次UACR檢查日期],$Z34,LabData2016[UACR唯一],1),"")))</f>
        <v/>
      </c>
      <c r="Z34" s="36" t="str" cm="1">
        <f t="array" ref="Z34">IF($B34="","",IFERROR(_xlfn.AGGREGATE(14,6,LabData2016[最近一次UACR檢查日期]/((LabData2016[比對身分證前六碼]=$AX34)*(LabData2016[UACR唯一]=1)),2),""))</f>
        <v/>
      </c>
      <c r="AA34" s="6" t="str">
        <f t="shared" si="2"/>
        <v/>
      </c>
      <c r="AB34" s="29" t="str">
        <f ca="1">IF($B34="","",IF($V34="不適用","不適用",IF($W34="","未檢驗",IF(AND($AJ34+$AK34&gt;=2,$AK34&gt;=1),IF(OR($W34&lt;30,SUMIFS(LabData2016[UACR唯一],LabData2016[比對身分證前六碼],$AX34,LabData2016[最近一次UACR檢查結果(mg/gm)],"&lt;30",LabData2016[最近一次UACR檢查日期],"&gt;="&amp;DATE(YEAR(TODAY()),1,1),LabData2016[最近一次UACR檢查日期],"&lt;"&amp;DATE(YEAR(TODAY())+1,1,1))/($AJ34+$AK34)&gt;=0.5),"控制達標",IF(ISNUMBER($Y34),IF(AND($AA34&gt;=84,$W34-$Y34&lt;0),"進步達標","未達標"),"未達標")),"未達標"))))</f>
        <v/>
      </c>
      <c r="AC34" s="38" t="str">
        <f ca="1">IF($B34="","",IF($AB34="不適用","不適用",IF($AB34="未檢驗","無檢驗資料","全年"&amp;($AJ34+$AK34)&amp;"次／下半年"&amp;$AK34&amp;"次／"&amp;SUMIFS(LabData2016[UACR唯一],LabData2016[比對身分證前六碼],$AX34,LabData2016[最近一次UACR檢查結果(mg/gm)],"&lt;30",LabData2016[最近一次UACR檢查日期],"&gt;="&amp;DATE(YEAR(TODAY()),1,1),LabData2016[最近一次UACR檢查日期],"&lt;"&amp;DATE(YEAR(TODAY())+1,1,1))&amp;"/"&amp;($AJ34+$AK34)&amp;"達標")))</f>
        <v/>
      </c>
      <c r="AD34" s="6" t="str" cm="1">
        <f t="array" ref="AD34">IF($B34="","",IFERROR(INDEX(PatientCriteria[BP檢驗次數達標標準],ROWS($A$4:A34)),""))</f>
        <v/>
      </c>
      <c r="AE34" s="6" t="str" cm="1">
        <f t="array" aca="1" ref="AE34" ca="1">IF($B34="","",_xlfn.LET(_xlpm.bp,LabData2016[最近一次BP檢查日期],_xlpm.ym,IF(ISNUMBER(_xlpm.bp),TEXT(_xlpm.bp,"yyyy-mm"),LEFT(_xlpm.bp,7)),_xlpm.matched,_xlfn._xlws.FILTER(_xlpm.ym,(LabData2016[比對身分證前六碼]=$AX34)*(LabData2016[比對生日西元]=$AY34)*(_xlpm.ym&lt;&gt;"")*(LEFT(_xlpm.ym,4)=TEXT(YEAR(TODAY()),"0")),""),IF(INDEX(_xlpm.matched,1)="",0,ROWS(_xlfn.UNIQUE(_xlpm.matched)))))</f>
        <v/>
      </c>
      <c r="AF34" s="6" t="str">
        <f ca="1">IF($B34="","",SUMIFS(LabData2016[HbA1c唯一],LabData2016[比對身分證前六碼],$AX34,LabData2016[最近一次HbA1c檢查日期],"&gt;="&amp;DATE(YEAR(TODAY()),1,1),LabData2016[最近一次HbA1c檢查日期],"&lt;"&amp;DATE(YEAR(TODAY()),7,1)))</f>
        <v/>
      </c>
      <c r="AG34" s="6" t="str">
        <f ca="1">IF($B34="","",SUMIFS(LabData2016[HbA1c唯一],LabData2016[比對身分證前六碼],$AX34,LabData2016[最近一次HbA1c檢查日期],"&gt;="&amp;DATE(YEAR(TODAY()),7,1),LabData2016[最近一次HbA1c檢查日期],"&lt;"&amp;DATE(YEAR(TODAY())+1,1,1)))</f>
        <v/>
      </c>
      <c r="AH34" s="6" t="str">
        <f ca="1">IF($B34="","",SUMIFS(LabData2016[LDL唯一],LabData2016[比對身分證前六碼],$AX34,LabData2016[最近一次LDL檢查日期],"&gt;="&amp;DATE(YEAR(TODAY()),1,1),LabData2016[最近一次LDL檢查日期],"&lt;"&amp;DATE(YEAR(TODAY()),7,1)))</f>
        <v/>
      </c>
      <c r="AI34" s="6" t="str">
        <f ca="1">IF($B34="","",SUMIFS(LabData2016[LDL唯一],LabData2016[比對身分證前六碼],$AX34,LabData2016[最近一次LDL檢查日期],"&gt;="&amp;DATE(YEAR(TODAY()),7,1),LabData2016[最近一次LDL檢查日期],"&lt;"&amp;DATE(YEAR(TODAY())+1,1,1)))</f>
        <v/>
      </c>
      <c r="AJ34" s="6" t="str">
        <f ca="1">IF($B34="","",SUMIFS(LabData2016[UACR唯一],LabData2016[比對身分證前六碼],$AX34,LabData2016[最近一次UACR檢查日期],"&gt;="&amp;DATE(YEAR(TODAY()),1,1),LabData2016[最近一次UACR檢查日期],"&lt;"&amp;DATE(YEAR(TODAY()),7,1)))</f>
        <v/>
      </c>
      <c r="AK34" s="6" t="str">
        <f ca="1">IF($B34="","",SUMIFS(LabData2016[UACR唯一],LabData2016[比對身分證前六碼],$AX34,LabData2016[最近一次UACR檢查日期],"&gt;="&amp;DATE(YEAR(TODAY()),7,1),LabData2016[最近一次UACR檢查日期],"&lt;"&amp;DATE(YEAR(TODAY())+1,1,1)))</f>
        <v/>
      </c>
      <c r="AL34" s="6" t="str">
        <f t="shared" si="3"/>
        <v/>
      </c>
      <c r="AM34" s="6" t="str">
        <f t="shared" si="4"/>
        <v/>
      </c>
      <c r="AN34" s="6" t="str">
        <f t="shared" si="5"/>
        <v/>
      </c>
      <c r="AO34" s="6" t="str">
        <f t="shared" si="6"/>
        <v/>
      </c>
      <c r="AP34" s="6" t="str" cm="1">
        <f t="array" ref="AP34">IF($B34="","",IFERROR(INDEX(相容設定!$B$2:$E$9,MATCH($D34,相容設定!$A$2:$A$9,0),MIN(VALUE(LEFT($AQ34,FIND("/",$AQ34)-1)),3)+1),0))</f>
        <v/>
      </c>
      <c r="AQ34" s="6" t="str">
        <f t="shared" si="7"/>
        <v/>
      </c>
      <c r="AR34" s="30" t="str">
        <f t="shared" si="8"/>
        <v/>
      </c>
      <c r="AS34" s="30" t="str">
        <f>IF($B34="","",250+30+IF(OR(ISNUMBER(SEARCH("DM",$D34)),ISNUMBER(SEARCH("+",$D34))),100,0)+IFERROR(INDEX(相容設定!$F$2:$F$9,MATCH($D34,相容設定!$A$2:$A$9,0)),0))</f>
        <v/>
      </c>
      <c r="AT34" s="31" t="str">
        <f t="shared" si="9"/>
        <v/>
      </c>
      <c r="AU34" s="32" t="str">
        <f t="shared" si="10"/>
        <v/>
      </c>
      <c r="AV34" t="str">
        <f t="shared" si="11"/>
        <v/>
      </c>
      <c r="AW34" t="str">
        <f t="shared" si="13"/>
        <v/>
      </c>
      <c r="AX34" t="str">
        <f t="shared" si="12"/>
        <v/>
      </c>
      <c r="AY34" t="str">
        <f t="shared" si="14"/>
        <v/>
      </c>
    </row>
    <row r="35" spans="1:51" x14ac:dyDescent="0.35">
      <c r="A35" s="26" t="str" cm="1">
        <f t="array" ref="A35">IFERROR(IF(INDEX(PatientCriteria[身分證號],ROWS($A$4:A35))="","",ROWS($A$4:A35)),"")</f>
        <v/>
      </c>
      <c r="B35" s="26" t="str" cm="1">
        <f t="array" ref="B35">IFERROR(IF(INDEX(PatientCriteria[身分證號],ROWS($A$4:A35))="","",INDEX(PatientCriteria[身分證號],ROWS($A$4:A35))),"")</f>
        <v/>
      </c>
      <c r="C35" s="26" t="str" cm="1">
        <f t="array" ref="C35">IF($B35="","",IFERROR(INDEX(PatientCriteria[生日],ROWS($A$4:A35)),""))</f>
        <v/>
      </c>
      <c r="D35" s="26" t="str" cm="1">
        <f t="array" ref="D35">IF($B35="","",IFERROR(INDEX(PatientCriteria[疾病組合],ROWS($A$4:A35)),""))</f>
        <v/>
      </c>
      <c r="E35" s="6" t="str" cm="1">
        <f t="array" ref="E35">IF($B35="","",IFERROR(INDEX(PatientCriteria[HbA1c達標標準],ROWS($A$4:A35)),""))</f>
        <v/>
      </c>
      <c r="F35" s="6" t="str">
        <f>IF($B35="","",IF($G35="","",IFERROR(SUMIFS(LabData2016[最近一次HbA1c檢查結果(%)],LabData2016[比對身分證前六碼],$AX35,LabData2016[最近一次HbA1c檢查日期],$G35,LabData2016[HbA1c唯一],1),"")))</f>
        <v/>
      </c>
      <c r="G35" s="36" t="str" cm="1">
        <f t="array" ref="G35">IF($B35="","",IFERROR(_xlfn.AGGREGATE(14,6,LabData2016[最近一次HbA1c檢查日期]/((LabData2016[比對身分證前六碼]=$AX35)*(LabData2016[HbA1c唯一]=1)),1),""))</f>
        <v/>
      </c>
      <c r="H35" s="6" t="str">
        <f>IF($B35="","",IF($I35="","",IFERROR(SUMIFS(LabData2016[最近一次HbA1c檢查結果(%)],LabData2016[比對身分證前六碼],$AX35,LabData2016[最近一次HbA1c檢查日期],$I35,LabData2016[HbA1c唯一],1),"")))</f>
        <v/>
      </c>
      <c r="I35" s="36" t="str" cm="1">
        <f t="array" ref="I35">IF($B35="","",IFERROR(_xlfn.AGGREGATE(14,6,LabData2016[最近一次HbA1c檢查日期]/((LabData2016[比對身分證前六碼]=$AX35)*(LabData2016[HbA1c唯一]=1)),2),""))</f>
        <v/>
      </c>
      <c r="J35" s="6" t="str">
        <f t="shared" si="0"/>
        <v/>
      </c>
      <c r="K35" s="27" t="str">
        <f ca="1">IF($B35="","",IF($E35="不適用","不適用",IF($F35="","未檢驗",IF(AND($AF35+$AG35&gt;=2,$AG35&gt;=1),IF(OR($F35&lt;VALUE(SUBSTITUTE(SUBSTITUTE($E35,"&lt;",""),"%","")),SUMIFS(LabData2016[HbA1c唯一],LabData2016[比對身分證前六碼],$AX35,LabData2016[最近一次HbA1c檢查結果(%)],"&lt;"&amp;VALUE(SUBSTITUTE(SUBSTITUTE($E35,"&lt;",""),"%","")),LabData2016[最近一次HbA1c檢查日期],"&gt;="&amp;DATE(YEAR(TODAY()),1,1),LabData2016[最近一次HbA1c檢查日期],"&lt;"&amp;DATE(YEAR(TODAY())+1,1,1))/($AF35+$AG35)&gt;=0.5),"控制達標",IF(ISNUMBER($H35),IF(AND($J35&gt;=84,$F35-$H35&lt;0),"進步達標","未達標"),"未達標")),"未達標"))))</f>
        <v/>
      </c>
      <c r="L35" s="33" t="str">
        <f ca="1">IF($B35="","",IF($K35="不適用","不適用",IF($K35="未檢驗","無檢驗資料","全年"&amp;($AF35+$AG35)&amp;"次／下半年"&amp;$AG35&amp;"次／"&amp;SUMIFS(LabData2016[HbA1c唯一],LabData2016[比對身分證前六碼],$AX35,LabData2016[最近一次HbA1c檢查結果(%)],"&lt;"&amp;VALUE(SUBSTITUTE(SUBSTITUTE($E35,"&lt;",""),"%","")),LabData2016[最近一次HbA1c檢查日期],"&gt;="&amp;DATE(YEAR(TODAY()),1,1),LabData2016[最近一次HbA1c檢查日期],"&lt;"&amp;DATE(YEAR(TODAY())+1,1,1))&amp;"/"&amp;($AF35+$AG35)&amp;"達標")))</f>
        <v/>
      </c>
      <c r="M35" s="6" t="str" cm="1">
        <f t="array" ref="M35">IF($B35="","",IFERROR(INDEX(PatientCriteria[LDL達標標準],ROWS($A$4:A35)),""))</f>
        <v/>
      </c>
      <c r="N35" s="6" t="str">
        <f>IF($B35="","",IF($O35="","",IFERROR(SUMIFS(LabData2016[最近一次LDL檢查結果(mg/dL)],LabData2016[比對身分證前六碼],$AX35,LabData2016[最近一次LDL檢查日期],$O35,LabData2016[LDL唯一],1),"")))</f>
        <v/>
      </c>
      <c r="O35" s="36" t="str" cm="1">
        <f t="array" ref="O35">IF($B35="","",IFERROR(_xlfn.AGGREGATE(14,6,LabData2016[最近一次LDL檢查日期]/((LabData2016[比對身分證前六碼]=$AX35)*(LabData2016[LDL唯一]=1)),1),""))</f>
        <v/>
      </c>
      <c r="P35" s="6" t="str">
        <f>IF($B35="","",IF($Q35="","",IFERROR(SUMIFS(LabData2016[最近一次LDL檢查結果(mg/dL)],LabData2016[比對身分證前六碼],$AX35,LabData2016[最近一次LDL檢查日期],$Q35,LabData2016[LDL唯一],1),"")))</f>
        <v/>
      </c>
      <c r="Q35" s="36" t="str" cm="1">
        <f t="array" ref="Q35">IF($B35="","",IFERROR(_xlfn.AGGREGATE(14,6,LabData2016[最近一次LDL檢查日期]/((LabData2016[比對身分證前六碼]=$AX35)*(LabData2016[LDL唯一]=1)),2),""))</f>
        <v/>
      </c>
      <c r="R35" s="6" t="str">
        <f t="shared" si="1"/>
        <v/>
      </c>
      <c r="S35" s="6" t="str" cm="1">
        <f t="array" ref="S35">IF($B35="","",IFERROR(_xlfn.AGGREGATE(15,6,LabData2016[最近一次LDL檢查結果(mg/dL)]/((LabData2016[比對身分證前六碼]=$AX35)*(LabData2016[LDL唯一]=1)),1),""))</f>
        <v/>
      </c>
      <c r="T35" s="28" t="str">
        <f ca="1">IF($B35="","",IF($M35="不適用","不適用",IF($N35="","未檢驗",IF(OR(AND($D35="DM only",$O35&gt;=DATE(YEAR(TODAY()),1,1),$O35&lt;DATE(YEAR(TODAY())+1,1,1),$N35&lt;VALUE(SUBSTITUTE($M35,"&lt;",""))),AND($AH35&gt;=1,$AI35&gt;=1,OR($N35&lt;VALUE(SUBSTITUTE($M35,"&lt;","")),SUMIFS(LabData2016[LDL唯一],LabData2016[比對身分證前六碼],$AX35,LabData2016[最近一次LDL檢查結果(mg/dL)],"&lt;"&amp;VALUE(SUBSTITUTE($M35,"&lt;","")),LabData2016[最近一次LDL檢查日期],"&gt;="&amp;DATE(YEAR(TODAY()),1,1),LabData2016[最近一次LDL檢查日期],"&lt;"&amp;DATE(YEAR(TODAY())+1,1,1))/($AH35+$AI35)&gt;=0.5))),"控制達標",IF(AND($AH35&gt;=1,$AI35&gt;=1,ISNUMBER($P35),$R35&gt;84,$N35-$P35&lt;0),"進步達標","未達標")))))</f>
        <v/>
      </c>
      <c r="U35" s="39" t="str">
        <f ca="1">IF($B35="","",IF($T35="不適用","不適用",IF($T35="未檢驗","無檢驗資料","全年"&amp;($AH35+$AI35)&amp;"次／下半年"&amp;$AI35&amp;"次／"&amp;SUMIFS(LabData2016[LDL唯一],LabData2016[比對身分證前六碼],$AX35,LabData2016[最近一次LDL檢查結果(mg/dL)],"&lt;"&amp;VALUE(SUBSTITUTE($M35,"&lt;","")),LabData2016[最近一次LDL檢查日期],"&gt;="&amp;DATE(YEAR(TODAY()),1,1),LabData2016[最近一次LDL檢查日期],"&lt;"&amp;DATE(YEAR(TODAY())+1,1,1))&amp;"/"&amp;($AH35+$AI35)&amp;"達標")))</f>
        <v/>
      </c>
      <c r="V35" s="6" t="str" cm="1">
        <f t="array" ref="V35">IF($B35="","",IFERROR(INDEX(PatientCriteria[UACR達標標準],ROWS($A$4:A35)),""))</f>
        <v/>
      </c>
      <c r="W35" s="6" t="str">
        <f>IF($B35="","",IF($X35="","",IFERROR(SUMIFS(LabData2016[最近一次UACR檢查結果(mg/gm)],LabData2016[比對身分證前六碼],$AX35,LabData2016[最近一次UACR檢查日期],$X35,LabData2016[UACR唯一],1),"")))</f>
        <v/>
      </c>
      <c r="X35" s="36" t="str" cm="1">
        <f t="array" ref="X35">IF($B35="","",IFERROR(_xlfn.AGGREGATE(14,6,LabData2016[最近一次UACR檢查日期]/((LabData2016[比對身分證前六碼]=$AX35)*(LabData2016[UACR唯一]=1)),1),""))</f>
        <v/>
      </c>
      <c r="Y35" s="6" t="str">
        <f>IF($B35="","",IF($Z35="","",IFERROR(SUMIFS(LabData2016[最近一次UACR檢查結果(mg/gm)],LabData2016[比對身分證前六碼],$AX35,LabData2016[最近一次UACR檢查日期],$Z35,LabData2016[UACR唯一],1),"")))</f>
        <v/>
      </c>
      <c r="Z35" s="36" t="str" cm="1">
        <f t="array" ref="Z35">IF($B35="","",IFERROR(_xlfn.AGGREGATE(14,6,LabData2016[最近一次UACR檢查日期]/((LabData2016[比對身分證前六碼]=$AX35)*(LabData2016[UACR唯一]=1)),2),""))</f>
        <v/>
      </c>
      <c r="AA35" s="6" t="str">
        <f t="shared" si="2"/>
        <v/>
      </c>
      <c r="AB35" s="29" t="str">
        <f ca="1">IF($B35="","",IF($V35="不適用","不適用",IF($W35="","未檢驗",IF(AND($AJ35+$AK35&gt;=2,$AK35&gt;=1),IF(OR($W35&lt;30,SUMIFS(LabData2016[UACR唯一],LabData2016[比對身分證前六碼],$AX35,LabData2016[最近一次UACR檢查結果(mg/gm)],"&lt;30",LabData2016[最近一次UACR檢查日期],"&gt;="&amp;DATE(YEAR(TODAY()),1,1),LabData2016[最近一次UACR檢查日期],"&lt;"&amp;DATE(YEAR(TODAY())+1,1,1))/($AJ35+$AK35)&gt;=0.5),"控制達標",IF(ISNUMBER($Y35),IF(AND($AA35&gt;=84,$W35-$Y35&lt;0),"進步達標","未達標"),"未達標")),"未達標"))))</f>
        <v/>
      </c>
      <c r="AC35" s="38" t="str">
        <f ca="1">IF($B35="","",IF($AB35="不適用","不適用",IF($AB35="未檢驗","無檢驗資料","全年"&amp;($AJ35+$AK35)&amp;"次／下半年"&amp;$AK35&amp;"次／"&amp;SUMIFS(LabData2016[UACR唯一],LabData2016[比對身分證前六碼],$AX35,LabData2016[最近一次UACR檢查結果(mg/gm)],"&lt;30",LabData2016[最近一次UACR檢查日期],"&gt;="&amp;DATE(YEAR(TODAY()),1,1),LabData2016[最近一次UACR檢查日期],"&lt;"&amp;DATE(YEAR(TODAY())+1,1,1))&amp;"/"&amp;($AJ35+$AK35)&amp;"達標")))</f>
        <v/>
      </c>
      <c r="AD35" s="6" t="str" cm="1">
        <f t="array" ref="AD35">IF($B35="","",IFERROR(INDEX(PatientCriteria[BP檢驗次數達標標準],ROWS($A$4:A35)),""))</f>
        <v/>
      </c>
      <c r="AE35" s="6" t="str" cm="1">
        <f t="array" aca="1" ref="AE35" ca="1">IF($B35="","",_xlfn.LET(_xlpm.bp,LabData2016[最近一次BP檢查日期],_xlpm.ym,IF(ISNUMBER(_xlpm.bp),TEXT(_xlpm.bp,"yyyy-mm"),LEFT(_xlpm.bp,7)),_xlpm.matched,_xlfn._xlws.FILTER(_xlpm.ym,(LabData2016[比對身分證前六碼]=$AX35)*(LabData2016[比對生日西元]=$AY35)*(_xlpm.ym&lt;&gt;"")*(LEFT(_xlpm.ym,4)=TEXT(YEAR(TODAY()),"0")),""),IF(INDEX(_xlpm.matched,1)="",0,ROWS(_xlfn.UNIQUE(_xlpm.matched)))))</f>
        <v/>
      </c>
      <c r="AF35" s="6" t="str">
        <f ca="1">IF($B35="","",SUMIFS(LabData2016[HbA1c唯一],LabData2016[比對身分證前六碼],$AX35,LabData2016[最近一次HbA1c檢查日期],"&gt;="&amp;DATE(YEAR(TODAY()),1,1),LabData2016[最近一次HbA1c檢查日期],"&lt;"&amp;DATE(YEAR(TODAY()),7,1)))</f>
        <v/>
      </c>
      <c r="AG35" s="6" t="str">
        <f ca="1">IF($B35="","",SUMIFS(LabData2016[HbA1c唯一],LabData2016[比對身分證前六碼],$AX35,LabData2016[最近一次HbA1c檢查日期],"&gt;="&amp;DATE(YEAR(TODAY()),7,1),LabData2016[最近一次HbA1c檢查日期],"&lt;"&amp;DATE(YEAR(TODAY())+1,1,1)))</f>
        <v/>
      </c>
      <c r="AH35" s="6" t="str">
        <f ca="1">IF($B35="","",SUMIFS(LabData2016[LDL唯一],LabData2016[比對身分證前六碼],$AX35,LabData2016[最近一次LDL檢查日期],"&gt;="&amp;DATE(YEAR(TODAY()),1,1),LabData2016[最近一次LDL檢查日期],"&lt;"&amp;DATE(YEAR(TODAY()),7,1)))</f>
        <v/>
      </c>
      <c r="AI35" s="6" t="str">
        <f ca="1">IF($B35="","",SUMIFS(LabData2016[LDL唯一],LabData2016[比對身分證前六碼],$AX35,LabData2016[最近一次LDL檢查日期],"&gt;="&amp;DATE(YEAR(TODAY()),7,1),LabData2016[最近一次LDL檢查日期],"&lt;"&amp;DATE(YEAR(TODAY())+1,1,1)))</f>
        <v/>
      </c>
      <c r="AJ35" s="6" t="str">
        <f ca="1">IF($B35="","",SUMIFS(LabData2016[UACR唯一],LabData2016[比對身分證前六碼],$AX35,LabData2016[最近一次UACR檢查日期],"&gt;="&amp;DATE(YEAR(TODAY()),1,1),LabData2016[最近一次UACR檢查日期],"&lt;"&amp;DATE(YEAR(TODAY()),7,1)))</f>
        <v/>
      </c>
      <c r="AK35" s="6" t="str">
        <f ca="1">IF($B35="","",SUMIFS(LabData2016[UACR唯一],LabData2016[比對身分證前六碼],$AX35,LabData2016[最近一次UACR檢查日期],"&gt;="&amp;DATE(YEAR(TODAY()),7,1),LabData2016[最近一次UACR檢查日期],"&lt;"&amp;DATE(YEAR(TODAY())+1,1,1)))</f>
        <v/>
      </c>
      <c r="AL35" s="6" t="str">
        <f t="shared" si="3"/>
        <v/>
      </c>
      <c r="AM35" s="6" t="str">
        <f t="shared" si="4"/>
        <v/>
      </c>
      <c r="AN35" s="6" t="str">
        <f t="shared" si="5"/>
        <v/>
      </c>
      <c r="AO35" s="6" t="str">
        <f t="shared" si="6"/>
        <v/>
      </c>
      <c r="AP35" s="6" t="str" cm="1">
        <f t="array" ref="AP35">IF($B35="","",IFERROR(INDEX(相容設定!$B$2:$E$9,MATCH($D35,相容設定!$A$2:$A$9,0),MIN(VALUE(LEFT($AQ35,FIND("/",$AQ35)-1)),3)+1),0))</f>
        <v/>
      </c>
      <c r="AQ35" s="6" t="str">
        <f t="shared" si="7"/>
        <v/>
      </c>
      <c r="AR35" s="30" t="str">
        <f t="shared" si="8"/>
        <v/>
      </c>
      <c r="AS35" s="30" t="str">
        <f>IF($B35="","",250+30+IF(OR(ISNUMBER(SEARCH("DM",$D35)),ISNUMBER(SEARCH("+",$D35))),100,0)+IFERROR(INDEX(相容設定!$F$2:$F$9,MATCH($D35,相容設定!$A$2:$A$9,0)),0))</f>
        <v/>
      </c>
      <c r="AT35" s="31" t="str">
        <f t="shared" si="9"/>
        <v/>
      </c>
      <c r="AU35" s="32" t="str">
        <f t="shared" si="10"/>
        <v/>
      </c>
      <c r="AV35" t="str">
        <f t="shared" si="11"/>
        <v/>
      </c>
      <c r="AW35" t="str">
        <f t="shared" si="13"/>
        <v/>
      </c>
      <c r="AX35" t="str">
        <f t="shared" si="12"/>
        <v/>
      </c>
      <c r="AY35" t="str">
        <f t="shared" si="14"/>
        <v/>
      </c>
    </row>
    <row r="36" spans="1:51" x14ac:dyDescent="0.35">
      <c r="A36" s="26" t="str" cm="1">
        <f t="array" ref="A36">IFERROR(IF(INDEX(PatientCriteria[身分證號],ROWS($A$4:A36))="","",ROWS($A$4:A36)),"")</f>
        <v/>
      </c>
      <c r="B36" s="26" t="str" cm="1">
        <f t="array" ref="B36">IFERROR(IF(INDEX(PatientCriteria[身分證號],ROWS($A$4:A36))="","",INDEX(PatientCriteria[身分證號],ROWS($A$4:A36))),"")</f>
        <v/>
      </c>
      <c r="C36" s="26" t="str" cm="1">
        <f t="array" ref="C36">IF($B36="","",IFERROR(INDEX(PatientCriteria[生日],ROWS($A$4:A36)),""))</f>
        <v/>
      </c>
      <c r="D36" s="26" t="str" cm="1">
        <f t="array" ref="D36">IF($B36="","",IFERROR(INDEX(PatientCriteria[疾病組合],ROWS($A$4:A36)),""))</f>
        <v/>
      </c>
      <c r="E36" s="6" t="str" cm="1">
        <f t="array" ref="E36">IF($B36="","",IFERROR(INDEX(PatientCriteria[HbA1c達標標準],ROWS($A$4:A36)),""))</f>
        <v/>
      </c>
      <c r="F36" s="6" t="str">
        <f>IF($B36="","",IF($G36="","",IFERROR(SUMIFS(LabData2016[最近一次HbA1c檢查結果(%)],LabData2016[比對身分證前六碼],$AX36,LabData2016[最近一次HbA1c檢查日期],$G36,LabData2016[HbA1c唯一],1),"")))</f>
        <v/>
      </c>
      <c r="G36" s="36" t="str" cm="1">
        <f t="array" ref="G36">IF($B36="","",IFERROR(_xlfn.AGGREGATE(14,6,LabData2016[最近一次HbA1c檢查日期]/((LabData2016[比對身分證前六碼]=$AX36)*(LabData2016[HbA1c唯一]=1)),1),""))</f>
        <v/>
      </c>
      <c r="H36" s="6" t="str">
        <f>IF($B36="","",IF($I36="","",IFERROR(SUMIFS(LabData2016[最近一次HbA1c檢查結果(%)],LabData2016[比對身分證前六碼],$AX36,LabData2016[最近一次HbA1c檢查日期],$I36,LabData2016[HbA1c唯一],1),"")))</f>
        <v/>
      </c>
      <c r="I36" s="36" t="str" cm="1">
        <f t="array" ref="I36">IF($B36="","",IFERROR(_xlfn.AGGREGATE(14,6,LabData2016[最近一次HbA1c檢查日期]/((LabData2016[比對身分證前六碼]=$AX36)*(LabData2016[HbA1c唯一]=1)),2),""))</f>
        <v/>
      </c>
      <c r="J36" s="6" t="str">
        <f t="shared" si="0"/>
        <v/>
      </c>
      <c r="K36" s="27" t="str">
        <f ca="1">IF($B36="","",IF($E36="不適用","不適用",IF($F36="","未檢驗",IF(AND($AF36+$AG36&gt;=2,$AG36&gt;=1),IF(OR($F36&lt;VALUE(SUBSTITUTE(SUBSTITUTE($E36,"&lt;",""),"%","")),SUMIFS(LabData2016[HbA1c唯一],LabData2016[比對身分證前六碼],$AX36,LabData2016[最近一次HbA1c檢查結果(%)],"&lt;"&amp;VALUE(SUBSTITUTE(SUBSTITUTE($E36,"&lt;",""),"%","")),LabData2016[最近一次HbA1c檢查日期],"&gt;="&amp;DATE(YEAR(TODAY()),1,1),LabData2016[最近一次HbA1c檢查日期],"&lt;"&amp;DATE(YEAR(TODAY())+1,1,1))/($AF36+$AG36)&gt;=0.5),"控制達標",IF(ISNUMBER($H36),IF(AND($J36&gt;=84,$F36-$H36&lt;0),"進步達標","未達標"),"未達標")),"未達標"))))</f>
        <v/>
      </c>
      <c r="L36" s="33" t="str">
        <f ca="1">IF($B36="","",IF($K36="不適用","不適用",IF($K36="未檢驗","無檢驗資料","全年"&amp;($AF36+$AG36)&amp;"次／下半年"&amp;$AG36&amp;"次／"&amp;SUMIFS(LabData2016[HbA1c唯一],LabData2016[比對身分證前六碼],$AX36,LabData2016[最近一次HbA1c檢查結果(%)],"&lt;"&amp;VALUE(SUBSTITUTE(SUBSTITUTE($E36,"&lt;",""),"%","")),LabData2016[最近一次HbA1c檢查日期],"&gt;="&amp;DATE(YEAR(TODAY()),1,1),LabData2016[最近一次HbA1c檢查日期],"&lt;"&amp;DATE(YEAR(TODAY())+1,1,1))&amp;"/"&amp;($AF36+$AG36)&amp;"達標")))</f>
        <v/>
      </c>
      <c r="M36" s="6" t="str" cm="1">
        <f t="array" ref="M36">IF($B36="","",IFERROR(INDEX(PatientCriteria[LDL達標標準],ROWS($A$4:A36)),""))</f>
        <v/>
      </c>
      <c r="N36" s="6" t="str">
        <f>IF($B36="","",IF($O36="","",IFERROR(SUMIFS(LabData2016[最近一次LDL檢查結果(mg/dL)],LabData2016[比對身分證前六碼],$AX36,LabData2016[最近一次LDL檢查日期],$O36,LabData2016[LDL唯一],1),"")))</f>
        <v/>
      </c>
      <c r="O36" s="36" t="str" cm="1">
        <f t="array" ref="O36">IF($B36="","",IFERROR(_xlfn.AGGREGATE(14,6,LabData2016[最近一次LDL檢查日期]/((LabData2016[比對身分證前六碼]=$AX36)*(LabData2016[LDL唯一]=1)),1),""))</f>
        <v/>
      </c>
      <c r="P36" s="6" t="str">
        <f>IF($B36="","",IF($Q36="","",IFERROR(SUMIFS(LabData2016[最近一次LDL檢查結果(mg/dL)],LabData2016[比對身分證前六碼],$AX36,LabData2016[最近一次LDL檢查日期],$Q36,LabData2016[LDL唯一],1),"")))</f>
        <v/>
      </c>
      <c r="Q36" s="36" t="str" cm="1">
        <f t="array" ref="Q36">IF($B36="","",IFERROR(_xlfn.AGGREGATE(14,6,LabData2016[最近一次LDL檢查日期]/((LabData2016[比對身分證前六碼]=$AX36)*(LabData2016[LDL唯一]=1)),2),""))</f>
        <v/>
      </c>
      <c r="R36" s="6" t="str">
        <f t="shared" si="1"/>
        <v/>
      </c>
      <c r="S36" s="6" t="str" cm="1">
        <f t="array" ref="S36">IF($B36="","",IFERROR(_xlfn.AGGREGATE(15,6,LabData2016[最近一次LDL檢查結果(mg/dL)]/((LabData2016[比對身分證前六碼]=$AX36)*(LabData2016[LDL唯一]=1)),1),""))</f>
        <v/>
      </c>
      <c r="T36" s="28" t="str">
        <f ca="1">IF($B36="","",IF($M36="不適用","不適用",IF($N36="","未檢驗",IF(OR(AND($D36="DM only",$O36&gt;=DATE(YEAR(TODAY()),1,1),$O36&lt;DATE(YEAR(TODAY())+1,1,1),$N36&lt;VALUE(SUBSTITUTE($M36,"&lt;",""))),AND($AH36&gt;=1,$AI36&gt;=1,OR($N36&lt;VALUE(SUBSTITUTE($M36,"&lt;","")),SUMIFS(LabData2016[LDL唯一],LabData2016[比對身分證前六碼],$AX36,LabData2016[最近一次LDL檢查結果(mg/dL)],"&lt;"&amp;VALUE(SUBSTITUTE($M36,"&lt;","")),LabData2016[最近一次LDL檢查日期],"&gt;="&amp;DATE(YEAR(TODAY()),1,1),LabData2016[最近一次LDL檢查日期],"&lt;"&amp;DATE(YEAR(TODAY())+1,1,1))/($AH36+$AI36)&gt;=0.5))),"控制達標",IF(AND($AH36&gt;=1,$AI36&gt;=1,ISNUMBER($P36),$R36&gt;84,$N36-$P36&lt;0),"進步達標","未達標")))))</f>
        <v/>
      </c>
      <c r="U36" s="39" t="str">
        <f ca="1">IF($B36="","",IF($T36="不適用","不適用",IF($T36="未檢驗","無檢驗資料","全年"&amp;($AH36+$AI36)&amp;"次／下半年"&amp;$AI36&amp;"次／"&amp;SUMIFS(LabData2016[LDL唯一],LabData2016[比對身分證前六碼],$AX36,LabData2016[最近一次LDL檢查結果(mg/dL)],"&lt;"&amp;VALUE(SUBSTITUTE($M36,"&lt;","")),LabData2016[最近一次LDL檢查日期],"&gt;="&amp;DATE(YEAR(TODAY()),1,1),LabData2016[最近一次LDL檢查日期],"&lt;"&amp;DATE(YEAR(TODAY())+1,1,1))&amp;"/"&amp;($AH36+$AI36)&amp;"達標")))</f>
        <v/>
      </c>
      <c r="V36" s="6" t="str" cm="1">
        <f t="array" ref="V36">IF($B36="","",IFERROR(INDEX(PatientCriteria[UACR達標標準],ROWS($A$4:A36)),""))</f>
        <v/>
      </c>
      <c r="W36" s="6" t="str">
        <f>IF($B36="","",IF($X36="","",IFERROR(SUMIFS(LabData2016[最近一次UACR檢查結果(mg/gm)],LabData2016[比對身分證前六碼],$AX36,LabData2016[最近一次UACR檢查日期],$X36,LabData2016[UACR唯一],1),"")))</f>
        <v/>
      </c>
      <c r="X36" s="36" t="str" cm="1">
        <f t="array" ref="X36">IF($B36="","",IFERROR(_xlfn.AGGREGATE(14,6,LabData2016[最近一次UACR檢查日期]/((LabData2016[比對身分證前六碼]=$AX36)*(LabData2016[UACR唯一]=1)),1),""))</f>
        <v/>
      </c>
      <c r="Y36" s="6" t="str">
        <f>IF($B36="","",IF($Z36="","",IFERROR(SUMIFS(LabData2016[最近一次UACR檢查結果(mg/gm)],LabData2016[比對身分證前六碼],$AX36,LabData2016[最近一次UACR檢查日期],$Z36,LabData2016[UACR唯一],1),"")))</f>
        <v/>
      </c>
      <c r="Z36" s="36" t="str" cm="1">
        <f t="array" ref="Z36">IF($B36="","",IFERROR(_xlfn.AGGREGATE(14,6,LabData2016[最近一次UACR檢查日期]/((LabData2016[比對身分證前六碼]=$AX36)*(LabData2016[UACR唯一]=1)),2),""))</f>
        <v/>
      </c>
      <c r="AA36" s="6" t="str">
        <f t="shared" si="2"/>
        <v/>
      </c>
      <c r="AB36" s="29" t="str">
        <f ca="1">IF($B36="","",IF($V36="不適用","不適用",IF($W36="","未檢驗",IF(AND($AJ36+$AK36&gt;=2,$AK36&gt;=1),IF(OR($W36&lt;30,SUMIFS(LabData2016[UACR唯一],LabData2016[比對身分證前六碼],$AX36,LabData2016[最近一次UACR檢查結果(mg/gm)],"&lt;30",LabData2016[最近一次UACR檢查日期],"&gt;="&amp;DATE(YEAR(TODAY()),1,1),LabData2016[最近一次UACR檢查日期],"&lt;"&amp;DATE(YEAR(TODAY())+1,1,1))/($AJ36+$AK36)&gt;=0.5),"控制達標",IF(ISNUMBER($Y36),IF(AND($AA36&gt;=84,$W36-$Y36&lt;0),"進步達標","未達標"),"未達標")),"未達標"))))</f>
        <v/>
      </c>
      <c r="AC36" s="38" t="str">
        <f ca="1">IF($B36="","",IF($AB36="不適用","不適用",IF($AB36="未檢驗","無檢驗資料","全年"&amp;($AJ36+$AK36)&amp;"次／下半年"&amp;$AK36&amp;"次／"&amp;SUMIFS(LabData2016[UACR唯一],LabData2016[比對身分證前六碼],$AX36,LabData2016[最近一次UACR檢查結果(mg/gm)],"&lt;30",LabData2016[最近一次UACR檢查日期],"&gt;="&amp;DATE(YEAR(TODAY()),1,1),LabData2016[最近一次UACR檢查日期],"&lt;"&amp;DATE(YEAR(TODAY())+1,1,1))&amp;"/"&amp;($AJ36+$AK36)&amp;"達標")))</f>
        <v/>
      </c>
      <c r="AD36" s="6" t="str" cm="1">
        <f t="array" ref="AD36">IF($B36="","",IFERROR(INDEX(PatientCriteria[BP檢驗次數達標標準],ROWS($A$4:A36)),""))</f>
        <v/>
      </c>
      <c r="AE36" s="6" t="str" cm="1">
        <f t="array" aca="1" ref="AE36" ca="1">IF($B36="","",_xlfn.LET(_xlpm.bp,LabData2016[最近一次BP檢查日期],_xlpm.ym,IF(ISNUMBER(_xlpm.bp),TEXT(_xlpm.bp,"yyyy-mm"),LEFT(_xlpm.bp,7)),_xlpm.matched,_xlfn._xlws.FILTER(_xlpm.ym,(LabData2016[比對身分證前六碼]=$AX36)*(LabData2016[比對生日西元]=$AY36)*(_xlpm.ym&lt;&gt;"")*(LEFT(_xlpm.ym,4)=TEXT(YEAR(TODAY()),"0")),""),IF(INDEX(_xlpm.matched,1)="",0,ROWS(_xlfn.UNIQUE(_xlpm.matched)))))</f>
        <v/>
      </c>
      <c r="AF36" s="6" t="str">
        <f ca="1">IF($B36="","",SUMIFS(LabData2016[HbA1c唯一],LabData2016[比對身分證前六碼],$AX36,LabData2016[最近一次HbA1c檢查日期],"&gt;="&amp;DATE(YEAR(TODAY()),1,1),LabData2016[最近一次HbA1c檢查日期],"&lt;"&amp;DATE(YEAR(TODAY()),7,1)))</f>
        <v/>
      </c>
      <c r="AG36" s="6" t="str">
        <f ca="1">IF($B36="","",SUMIFS(LabData2016[HbA1c唯一],LabData2016[比對身分證前六碼],$AX36,LabData2016[最近一次HbA1c檢查日期],"&gt;="&amp;DATE(YEAR(TODAY()),7,1),LabData2016[最近一次HbA1c檢查日期],"&lt;"&amp;DATE(YEAR(TODAY())+1,1,1)))</f>
        <v/>
      </c>
      <c r="AH36" s="6" t="str">
        <f ca="1">IF($B36="","",SUMIFS(LabData2016[LDL唯一],LabData2016[比對身分證前六碼],$AX36,LabData2016[最近一次LDL檢查日期],"&gt;="&amp;DATE(YEAR(TODAY()),1,1),LabData2016[最近一次LDL檢查日期],"&lt;"&amp;DATE(YEAR(TODAY()),7,1)))</f>
        <v/>
      </c>
      <c r="AI36" s="6" t="str">
        <f ca="1">IF($B36="","",SUMIFS(LabData2016[LDL唯一],LabData2016[比對身分證前六碼],$AX36,LabData2016[最近一次LDL檢查日期],"&gt;="&amp;DATE(YEAR(TODAY()),7,1),LabData2016[最近一次LDL檢查日期],"&lt;"&amp;DATE(YEAR(TODAY())+1,1,1)))</f>
        <v/>
      </c>
      <c r="AJ36" s="6" t="str">
        <f ca="1">IF($B36="","",SUMIFS(LabData2016[UACR唯一],LabData2016[比對身分證前六碼],$AX36,LabData2016[最近一次UACR檢查日期],"&gt;="&amp;DATE(YEAR(TODAY()),1,1),LabData2016[最近一次UACR檢查日期],"&lt;"&amp;DATE(YEAR(TODAY()),7,1)))</f>
        <v/>
      </c>
      <c r="AK36" s="6" t="str">
        <f ca="1">IF($B36="","",SUMIFS(LabData2016[UACR唯一],LabData2016[比對身分證前六碼],$AX36,LabData2016[最近一次UACR檢查日期],"&gt;="&amp;DATE(YEAR(TODAY()),7,1),LabData2016[最近一次UACR檢查日期],"&lt;"&amp;DATE(YEAR(TODAY())+1,1,1)))</f>
        <v/>
      </c>
      <c r="AL36" s="6" t="str">
        <f t="shared" si="3"/>
        <v/>
      </c>
      <c r="AM36" s="6" t="str">
        <f t="shared" si="4"/>
        <v/>
      </c>
      <c r="AN36" s="6" t="str">
        <f t="shared" si="5"/>
        <v/>
      </c>
      <c r="AO36" s="6" t="str">
        <f t="shared" si="6"/>
        <v/>
      </c>
      <c r="AP36" s="6" t="str" cm="1">
        <f t="array" ref="AP36">IF($B36="","",IFERROR(INDEX(相容設定!$B$2:$E$9,MATCH($D36,相容設定!$A$2:$A$9,0),MIN(VALUE(LEFT($AQ36,FIND("/",$AQ36)-1)),3)+1),0))</f>
        <v/>
      </c>
      <c r="AQ36" s="6" t="str">
        <f t="shared" si="7"/>
        <v/>
      </c>
      <c r="AR36" s="30" t="str">
        <f t="shared" si="8"/>
        <v/>
      </c>
      <c r="AS36" s="30" t="str">
        <f>IF($B36="","",250+30+IF(OR(ISNUMBER(SEARCH("DM",$D36)),ISNUMBER(SEARCH("+",$D36))),100,0)+IFERROR(INDEX(相容設定!$F$2:$F$9,MATCH($D36,相容設定!$A$2:$A$9,0)),0))</f>
        <v/>
      </c>
      <c r="AT36" s="31" t="str">
        <f t="shared" si="9"/>
        <v/>
      </c>
      <c r="AU36" s="32" t="str">
        <f t="shared" si="10"/>
        <v/>
      </c>
      <c r="AV36" t="str">
        <f t="shared" ref="AV36:AV67" si="15">IF($B36="","",IF($K36="未檢驗","HbA1c未檢驗：建議安排檢查；",IF($K36="未達標","HbA1c未達標：建議安排複檢；",""))&amp;IF($T36="未檢驗","LDL未檢驗：建議安排檢查；",IF($T36="未達標","LDL未達標：建議安排複檢；",""))&amp;IF($AB36="未檢驗","UACR未檢驗：建議安排尿液檢查；",IF($AB36="未達標","UACR未達標：建議安排尿液複檢；","")))</f>
        <v/>
      </c>
      <c r="AW36" t="str">
        <f t="shared" si="13"/>
        <v/>
      </c>
      <c r="AX36" t="str">
        <f t="shared" ref="AX36:AX67" si="16">IF($B36="","",LEFT($B36,6))</f>
        <v/>
      </c>
      <c r="AY36" t="str">
        <f t="shared" si="14"/>
        <v/>
      </c>
    </row>
    <row r="37" spans="1:51" x14ac:dyDescent="0.35">
      <c r="A37" s="26" t="str" cm="1">
        <f t="array" ref="A37">IFERROR(IF(INDEX(PatientCriteria[身分證號],ROWS($A$4:A37))="","",ROWS($A$4:A37)),"")</f>
        <v/>
      </c>
      <c r="B37" s="26" t="str" cm="1">
        <f t="array" ref="B37">IFERROR(IF(INDEX(PatientCriteria[身分證號],ROWS($A$4:A37))="","",INDEX(PatientCriteria[身分證號],ROWS($A$4:A37))),"")</f>
        <v/>
      </c>
      <c r="C37" s="26" t="str" cm="1">
        <f t="array" ref="C37">IF($B37="","",IFERROR(INDEX(PatientCriteria[生日],ROWS($A$4:A37)),""))</f>
        <v/>
      </c>
      <c r="D37" s="26" t="str" cm="1">
        <f t="array" ref="D37">IF($B37="","",IFERROR(INDEX(PatientCriteria[疾病組合],ROWS($A$4:A37)),""))</f>
        <v/>
      </c>
      <c r="E37" s="6" t="str" cm="1">
        <f t="array" ref="E37">IF($B37="","",IFERROR(INDEX(PatientCriteria[HbA1c達標標準],ROWS($A$4:A37)),""))</f>
        <v/>
      </c>
      <c r="F37" s="6" t="str">
        <f>IF($B37="","",IF($G37="","",IFERROR(SUMIFS(LabData2016[最近一次HbA1c檢查結果(%)],LabData2016[比對身分證前六碼],$AX37,LabData2016[最近一次HbA1c檢查日期],$G37,LabData2016[HbA1c唯一],1),"")))</f>
        <v/>
      </c>
      <c r="G37" s="36" t="str" cm="1">
        <f t="array" ref="G37">IF($B37="","",IFERROR(_xlfn.AGGREGATE(14,6,LabData2016[最近一次HbA1c檢查日期]/((LabData2016[比對身分證前六碼]=$AX37)*(LabData2016[HbA1c唯一]=1)),1),""))</f>
        <v/>
      </c>
      <c r="H37" s="6" t="str">
        <f>IF($B37="","",IF($I37="","",IFERROR(SUMIFS(LabData2016[最近一次HbA1c檢查結果(%)],LabData2016[比對身分證前六碼],$AX37,LabData2016[最近一次HbA1c檢查日期],$I37,LabData2016[HbA1c唯一],1),"")))</f>
        <v/>
      </c>
      <c r="I37" s="36" t="str" cm="1">
        <f t="array" ref="I37">IF($B37="","",IFERROR(_xlfn.AGGREGATE(14,6,LabData2016[最近一次HbA1c檢查日期]/((LabData2016[比對身分證前六碼]=$AX37)*(LabData2016[HbA1c唯一]=1)),2),""))</f>
        <v/>
      </c>
      <c r="J37" s="6" t="str">
        <f t="shared" si="0"/>
        <v/>
      </c>
      <c r="K37" s="27" t="str">
        <f ca="1">IF($B37="","",IF($E37="不適用","不適用",IF($F37="","未檢驗",IF(AND($AF37+$AG37&gt;=2,$AG37&gt;=1),IF(OR($F37&lt;VALUE(SUBSTITUTE(SUBSTITUTE($E37,"&lt;",""),"%","")),SUMIFS(LabData2016[HbA1c唯一],LabData2016[比對身分證前六碼],$AX37,LabData2016[最近一次HbA1c檢查結果(%)],"&lt;"&amp;VALUE(SUBSTITUTE(SUBSTITUTE($E37,"&lt;",""),"%","")),LabData2016[最近一次HbA1c檢查日期],"&gt;="&amp;DATE(YEAR(TODAY()),1,1),LabData2016[最近一次HbA1c檢查日期],"&lt;"&amp;DATE(YEAR(TODAY())+1,1,1))/($AF37+$AG37)&gt;=0.5),"控制達標",IF(ISNUMBER($H37),IF(AND($J37&gt;=84,$F37-$H37&lt;0),"進步達標","未達標"),"未達標")),"未達標"))))</f>
        <v/>
      </c>
      <c r="L37" s="33" t="str">
        <f ca="1">IF($B37="","",IF($K37="不適用","不適用",IF($K37="未檢驗","無檢驗資料","全年"&amp;($AF37+$AG37)&amp;"次／下半年"&amp;$AG37&amp;"次／"&amp;SUMIFS(LabData2016[HbA1c唯一],LabData2016[比對身分證前六碼],$AX37,LabData2016[最近一次HbA1c檢查結果(%)],"&lt;"&amp;VALUE(SUBSTITUTE(SUBSTITUTE($E37,"&lt;",""),"%","")),LabData2016[最近一次HbA1c檢查日期],"&gt;="&amp;DATE(YEAR(TODAY()),1,1),LabData2016[最近一次HbA1c檢查日期],"&lt;"&amp;DATE(YEAR(TODAY())+1,1,1))&amp;"/"&amp;($AF37+$AG37)&amp;"達標")))</f>
        <v/>
      </c>
      <c r="M37" s="6" t="str" cm="1">
        <f t="array" ref="M37">IF($B37="","",IFERROR(INDEX(PatientCriteria[LDL達標標準],ROWS($A$4:A37)),""))</f>
        <v/>
      </c>
      <c r="N37" s="6" t="str">
        <f>IF($B37="","",IF($O37="","",IFERROR(SUMIFS(LabData2016[最近一次LDL檢查結果(mg/dL)],LabData2016[比對身分證前六碼],$AX37,LabData2016[最近一次LDL檢查日期],$O37,LabData2016[LDL唯一],1),"")))</f>
        <v/>
      </c>
      <c r="O37" s="36" t="str" cm="1">
        <f t="array" ref="O37">IF($B37="","",IFERROR(_xlfn.AGGREGATE(14,6,LabData2016[最近一次LDL檢查日期]/((LabData2016[比對身分證前六碼]=$AX37)*(LabData2016[LDL唯一]=1)),1),""))</f>
        <v/>
      </c>
      <c r="P37" s="6" t="str">
        <f>IF($B37="","",IF($Q37="","",IFERROR(SUMIFS(LabData2016[最近一次LDL檢查結果(mg/dL)],LabData2016[比對身分證前六碼],$AX37,LabData2016[最近一次LDL檢查日期],$Q37,LabData2016[LDL唯一],1),"")))</f>
        <v/>
      </c>
      <c r="Q37" s="36" t="str" cm="1">
        <f t="array" ref="Q37">IF($B37="","",IFERROR(_xlfn.AGGREGATE(14,6,LabData2016[最近一次LDL檢查日期]/((LabData2016[比對身分證前六碼]=$AX37)*(LabData2016[LDL唯一]=1)),2),""))</f>
        <v/>
      </c>
      <c r="R37" s="6" t="str">
        <f t="shared" si="1"/>
        <v/>
      </c>
      <c r="S37" s="6" t="str" cm="1">
        <f t="array" ref="S37">IF($B37="","",IFERROR(_xlfn.AGGREGATE(15,6,LabData2016[最近一次LDL檢查結果(mg/dL)]/((LabData2016[比對身分證前六碼]=$AX37)*(LabData2016[LDL唯一]=1)),1),""))</f>
        <v/>
      </c>
      <c r="T37" s="28" t="str">
        <f ca="1">IF($B37="","",IF($M37="不適用","不適用",IF($N37="","未檢驗",IF(OR(AND($D37="DM only",$O37&gt;=DATE(YEAR(TODAY()),1,1),$O37&lt;DATE(YEAR(TODAY())+1,1,1),$N37&lt;VALUE(SUBSTITUTE($M37,"&lt;",""))),AND($AH37&gt;=1,$AI37&gt;=1,OR($N37&lt;VALUE(SUBSTITUTE($M37,"&lt;","")),SUMIFS(LabData2016[LDL唯一],LabData2016[比對身分證前六碼],$AX37,LabData2016[最近一次LDL檢查結果(mg/dL)],"&lt;"&amp;VALUE(SUBSTITUTE($M37,"&lt;","")),LabData2016[最近一次LDL檢查日期],"&gt;="&amp;DATE(YEAR(TODAY()),1,1),LabData2016[最近一次LDL檢查日期],"&lt;"&amp;DATE(YEAR(TODAY())+1,1,1))/($AH37+$AI37)&gt;=0.5))),"控制達標",IF(AND($AH37&gt;=1,$AI37&gt;=1,ISNUMBER($P37),$R37&gt;84,$N37-$P37&lt;0),"進步達標","未達標")))))</f>
        <v/>
      </c>
      <c r="U37" s="39" t="str">
        <f ca="1">IF($B37="","",IF($T37="不適用","不適用",IF($T37="未檢驗","無檢驗資料","全年"&amp;($AH37+$AI37)&amp;"次／下半年"&amp;$AI37&amp;"次／"&amp;SUMIFS(LabData2016[LDL唯一],LabData2016[比對身分證前六碼],$AX37,LabData2016[最近一次LDL檢查結果(mg/dL)],"&lt;"&amp;VALUE(SUBSTITUTE($M37,"&lt;","")),LabData2016[最近一次LDL檢查日期],"&gt;="&amp;DATE(YEAR(TODAY()),1,1),LabData2016[最近一次LDL檢查日期],"&lt;"&amp;DATE(YEAR(TODAY())+1,1,1))&amp;"/"&amp;($AH37+$AI37)&amp;"達標")))</f>
        <v/>
      </c>
      <c r="V37" s="6" t="str" cm="1">
        <f t="array" ref="V37">IF($B37="","",IFERROR(INDEX(PatientCriteria[UACR達標標準],ROWS($A$4:A37)),""))</f>
        <v/>
      </c>
      <c r="W37" s="6" t="str">
        <f>IF($B37="","",IF($X37="","",IFERROR(SUMIFS(LabData2016[最近一次UACR檢查結果(mg/gm)],LabData2016[比對身分證前六碼],$AX37,LabData2016[最近一次UACR檢查日期],$X37,LabData2016[UACR唯一],1),"")))</f>
        <v/>
      </c>
      <c r="X37" s="36" t="str" cm="1">
        <f t="array" ref="X37">IF($B37="","",IFERROR(_xlfn.AGGREGATE(14,6,LabData2016[最近一次UACR檢查日期]/((LabData2016[比對身分證前六碼]=$AX37)*(LabData2016[UACR唯一]=1)),1),""))</f>
        <v/>
      </c>
      <c r="Y37" s="6" t="str">
        <f>IF($B37="","",IF($Z37="","",IFERROR(SUMIFS(LabData2016[最近一次UACR檢查結果(mg/gm)],LabData2016[比對身分證前六碼],$AX37,LabData2016[最近一次UACR檢查日期],$Z37,LabData2016[UACR唯一],1),"")))</f>
        <v/>
      </c>
      <c r="Z37" s="36" t="str" cm="1">
        <f t="array" ref="Z37">IF($B37="","",IFERROR(_xlfn.AGGREGATE(14,6,LabData2016[最近一次UACR檢查日期]/((LabData2016[比對身分證前六碼]=$AX37)*(LabData2016[UACR唯一]=1)),2),""))</f>
        <v/>
      </c>
      <c r="AA37" s="6" t="str">
        <f t="shared" si="2"/>
        <v/>
      </c>
      <c r="AB37" s="29" t="str">
        <f ca="1">IF($B37="","",IF($V37="不適用","不適用",IF($W37="","未檢驗",IF(AND($AJ37+$AK37&gt;=2,$AK37&gt;=1),IF(OR($W37&lt;30,SUMIFS(LabData2016[UACR唯一],LabData2016[比對身分證前六碼],$AX37,LabData2016[最近一次UACR檢查結果(mg/gm)],"&lt;30",LabData2016[最近一次UACR檢查日期],"&gt;="&amp;DATE(YEAR(TODAY()),1,1),LabData2016[最近一次UACR檢查日期],"&lt;"&amp;DATE(YEAR(TODAY())+1,1,1))/($AJ37+$AK37)&gt;=0.5),"控制達標",IF(ISNUMBER($Y37),IF(AND($AA37&gt;=84,$W37-$Y37&lt;0),"進步達標","未達標"),"未達標")),"未達標"))))</f>
        <v/>
      </c>
      <c r="AC37" s="38" t="str">
        <f ca="1">IF($B37="","",IF($AB37="不適用","不適用",IF($AB37="未檢驗","無檢驗資料","全年"&amp;($AJ37+$AK37)&amp;"次／下半年"&amp;$AK37&amp;"次／"&amp;SUMIFS(LabData2016[UACR唯一],LabData2016[比對身分證前六碼],$AX37,LabData2016[最近一次UACR檢查結果(mg/gm)],"&lt;30",LabData2016[最近一次UACR檢查日期],"&gt;="&amp;DATE(YEAR(TODAY()),1,1),LabData2016[最近一次UACR檢查日期],"&lt;"&amp;DATE(YEAR(TODAY())+1,1,1))&amp;"/"&amp;($AJ37+$AK37)&amp;"達標")))</f>
        <v/>
      </c>
      <c r="AD37" s="6" t="str" cm="1">
        <f t="array" ref="AD37">IF($B37="","",IFERROR(INDEX(PatientCriteria[BP檢驗次數達標標準],ROWS($A$4:A37)),""))</f>
        <v/>
      </c>
      <c r="AE37" s="6" t="str" cm="1">
        <f t="array" aca="1" ref="AE37" ca="1">IF($B37="","",_xlfn.LET(_xlpm.bp,LabData2016[最近一次BP檢查日期],_xlpm.ym,IF(ISNUMBER(_xlpm.bp),TEXT(_xlpm.bp,"yyyy-mm"),LEFT(_xlpm.bp,7)),_xlpm.matched,_xlfn._xlws.FILTER(_xlpm.ym,(LabData2016[比對身分證前六碼]=$AX37)*(LabData2016[比對生日西元]=$AY37)*(_xlpm.ym&lt;&gt;"")*(LEFT(_xlpm.ym,4)=TEXT(YEAR(TODAY()),"0")),""),IF(INDEX(_xlpm.matched,1)="",0,ROWS(_xlfn.UNIQUE(_xlpm.matched)))))</f>
        <v/>
      </c>
      <c r="AF37" s="6" t="str">
        <f ca="1">IF($B37="","",SUMIFS(LabData2016[HbA1c唯一],LabData2016[比對身分證前六碼],$AX37,LabData2016[最近一次HbA1c檢查日期],"&gt;="&amp;DATE(YEAR(TODAY()),1,1),LabData2016[最近一次HbA1c檢查日期],"&lt;"&amp;DATE(YEAR(TODAY()),7,1)))</f>
        <v/>
      </c>
      <c r="AG37" s="6" t="str">
        <f ca="1">IF($B37="","",SUMIFS(LabData2016[HbA1c唯一],LabData2016[比對身分證前六碼],$AX37,LabData2016[最近一次HbA1c檢查日期],"&gt;="&amp;DATE(YEAR(TODAY()),7,1),LabData2016[最近一次HbA1c檢查日期],"&lt;"&amp;DATE(YEAR(TODAY())+1,1,1)))</f>
        <v/>
      </c>
      <c r="AH37" s="6" t="str">
        <f ca="1">IF($B37="","",SUMIFS(LabData2016[LDL唯一],LabData2016[比對身分證前六碼],$AX37,LabData2016[最近一次LDL檢查日期],"&gt;="&amp;DATE(YEAR(TODAY()),1,1),LabData2016[最近一次LDL檢查日期],"&lt;"&amp;DATE(YEAR(TODAY()),7,1)))</f>
        <v/>
      </c>
      <c r="AI37" s="6" t="str">
        <f ca="1">IF($B37="","",SUMIFS(LabData2016[LDL唯一],LabData2016[比對身分證前六碼],$AX37,LabData2016[最近一次LDL檢查日期],"&gt;="&amp;DATE(YEAR(TODAY()),7,1),LabData2016[最近一次LDL檢查日期],"&lt;"&amp;DATE(YEAR(TODAY())+1,1,1)))</f>
        <v/>
      </c>
      <c r="AJ37" s="6" t="str">
        <f ca="1">IF($B37="","",SUMIFS(LabData2016[UACR唯一],LabData2016[比對身分證前六碼],$AX37,LabData2016[最近一次UACR檢查日期],"&gt;="&amp;DATE(YEAR(TODAY()),1,1),LabData2016[最近一次UACR檢查日期],"&lt;"&amp;DATE(YEAR(TODAY()),7,1)))</f>
        <v/>
      </c>
      <c r="AK37" s="6" t="str">
        <f ca="1">IF($B37="","",SUMIFS(LabData2016[UACR唯一],LabData2016[比對身分證前六碼],$AX37,LabData2016[最近一次UACR檢查日期],"&gt;="&amp;DATE(YEAR(TODAY()),7,1),LabData2016[最近一次UACR檢查日期],"&lt;"&amp;DATE(YEAR(TODAY())+1,1,1)))</f>
        <v/>
      </c>
      <c r="AL37" s="6" t="str">
        <f t="shared" si="3"/>
        <v/>
      </c>
      <c r="AM37" s="6" t="str">
        <f t="shared" si="4"/>
        <v/>
      </c>
      <c r="AN37" s="6" t="str">
        <f t="shared" si="5"/>
        <v/>
      </c>
      <c r="AO37" s="6" t="str">
        <f t="shared" si="6"/>
        <v/>
      </c>
      <c r="AP37" s="6" t="str" cm="1">
        <f t="array" ref="AP37">IF($B37="","",IFERROR(INDEX(相容設定!$B$2:$E$9,MATCH($D37,相容設定!$A$2:$A$9,0),MIN(VALUE(LEFT($AQ37,FIND("/",$AQ37)-1)),3)+1),0))</f>
        <v/>
      </c>
      <c r="AQ37" s="6" t="str">
        <f t="shared" si="7"/>
        <v/>
      </c>
      <c r="AR37" s="30" t="str">
        <f t="shared" si="8"/>
        <v/>
      </c>
      <c r="AS37" s="30" t="str">
        <f>IF($B37="","",250+30+IF(OR(ISNUMBER(SEARCH("DM",$D37)),ISNUMBER(SEARCH("+",$D37))),100,0)+IFERROR(INDEX(相容設定!$F$2:$F$9,MATCH($D37,相容設定!$A$2:$A$9,0)),0))</f>
        <v/>
      </c>
      <c r="AT37" s="31" t="str">
        <f t="shared" si="9"/>
        <v/>
      </c>
      <c r="AU37" s="32" t="str">
        <f t="shared" si="10"/>
        <v/>
      </c>
      <c r="AV37" t="str">
        <f t="shared" si="15"/>
        <v/>
      </c>
      <c r="AW37" t="str">
        <f t="shared" si="13"/>
        <v/>
      </c>
      <c r="AX37" t="str">
        <f t="shared" si="16"/>
        <v/>
      </c>
      <c r="AY37" t="str">
        <f t="shared" si="14"/>
        <v/>
      </c>
    </row>
    <row r="38" spans="1:51" x14ac:dyDescent="0.35">
      <c r="A38" s="26" t="str" cm="1">
        <f t="array" ref="A38">IFERROR(IF(INDEX(PatientCriteria[身分證號],ROWS($A$4:A38))="","",ROWS($A$4:A38)),"")</f>
        <v/>
      </c>
      <c r="B38" s="26" t="str" cm="1">
        <f t="array" ref="B38">IFERROR(IF(INDEX(PatientCriteria[身分證號],ROWS($A$4:A38))="","",INDEX(PatientCriteria[身分證號],ROWS($A$4:A38))),"")</f>
        <v/>
      </c>
      <c r="C38" s="26" t="str" cm="1">
        <f t="array" ref="C38">IF($B38="","",IFERROR(INDEX(PatientCriteria[生日],ROWS($A$4:A38)),""))</f>
        <v/>
      </c>
      <c r="D38" s="26" t="str" cm="1">
        <f t="array" ref="D38">IF($B38="","",IFERROR(INDEX(PatientCriteria[疾病組合],ROWS($A$4:A38)),""))</f>
        <v/>
      </c>
      <c r="E38" s="6" t="str" cm="1">
        <f t="array" ref="E38">IF($B38="","",IFERROR(INDEX(PatientCriteria[HbA1c達標標準],ROWS($A$4:A38)),""))</f>
        <v/>
      </c>
      <c r="F38" s="6" t="str">
        <f>IF($B38="","",IF($G38="","",IFERROR(SUMIFS(LabData2016[最近一次HbA1c檢查結果(%)],LabData2016[比對身分證前六碼],$AX38,LabData2016[最近一次HbA1c檢查日期],$G38,LabData2016[HbA1c唯一],1),"")))</f>
        <v/>
      </c>
      <c r="G38" s="36" t="str" cm="1">
        <f t="array" ref="G38">IF($B38="","",IFERROR(_xlfn.AGGREGATE(14,6,LabData2016[最近一次HbA1c檢查日期]/((LabData2016[比對身分證前六碼]=$AX38)*(LabData2016[HbA1c唯一]=1)),1),""))</f>
        <v/>
      </c>
      <c r="H38" s="6" t="str">
        <f>IF($B38="","",IF($I38="","",IFERROR(SUMIFS(LabData2016[最近一次HbA1c檢查結果(%)],LabData2016[比對身分證前六碼],$AX38,LabData2016[最近一次HbA1c檢查日期],$I38,LabData2016[HbA1c唯一],1),"")))</f>
        <v/>
      </c>
      <c r="I38" s="36" t="str" cm="1">
        <f t="array" ref="I38">IF($B38="","",IFERROR(_xlfn.AGGREGATE(14,6,LabData2016[最近一次HbA1c檢查日期]/((LabData2016[比對身分證前六碼]=$AX38)*(LabData2016[HbA1c唯一]=1)),2),""))</f>
        <v/>
      </c>
      <c r="J38" s="6" t="str">
        <f t="shared" si="0"/>
        <v/>
      </c>
      <c r="K38" s="27" t="str">
        <f ca="1">IF($B38="","",IF($E38="不適用","不適用",IF($F38="","未檢驗",IF(AND($AF38+$AG38&gt;=2,$AG38&gt;=1),IF(OR($F38&lt;VALUE(SUBSTITUTE(SUBSTITUTE($E38,"&lt;",""),"%","")),SUMIFS(LabData2016[HbA1c唯一],LabData2016[比對身分證前六碼],$AX38,LabData2016[最近一次HbA1c檢查結果(%)],"&lt;"&amp;VALUE(SUBSTITUTE(SUBSTITUTE($E38,"&lt;",""),"%","")),LabData2016[最近一次HbA1c檢查日期],"&gt;="&amp;DATE(YEAR(TODAY()),1,1),LabData2016[最近一次HbA1c檢查日期],"&lt;"&amp;DATE(YEAR(TODAY())+1,1,1))/($AF38+$AG38)&gt;=0.5),"控制達標",IF(ISNUMBER($H38),IF(AND($J38&gt;=84,$F38-$H38&lt;0),"進步達標","未達標"),"未達標")),"未達標"))))</f>
        <v/>
      </c>
      <c r="L38" s="33" t="str">
        <f ca="1">IF($B38="","",IF($K38="不適用","不適用",IF($K38="未檢驗","無檢驗資料","全年"&amp;($AF38+$AG38)&amp;"次／下半年"&amp;$AG38&amp;"次／"&amp;SUMIFS(LabData2016[HbA1c唯一],LabData2016[比對身分證前六碼],$AX38,LabData2016[最近一次HbA1c檢查結果(%)],"&lt;"&amp;VALUE(SUBSTITUTE(SUBSTITUTE($E38,"&lt;",""),"%","")),LabData2016[最近一次HbA1c檢查日期],"&gt;="&amp;DATE(YEAR(TODAY()),1,1),LabData2016[最近一次HbA1c檢查日期],"&lt;"&amp;DATE(YEAR(TODAY())+1,1,1))&amp;"/"&amp;($AF38+$AG38)&amp;"達標")))</f>
        <v/>
      </c>
      <c r="M38" s="6" t="str" cm="1">
        <f t="array" ref="M38">IF($B38="","",IFERROR(INDEX(PatientCriteria[LDL達標標準],ROWS($A$4:A38)),""))</f>
        <v/>
      </c>
      <c r="N38" s="6" t="str">
        <f>IF($B38="","",IF($O38="","",IFERROR(SUMIFS(LabData2016[最近一次LDL檢查結果(mg/dL)],LabData2016[比對身分證前六碼],$AX38,LabData2016[最近一次LDL檢查日期],$O38,LabData2016[LDL唯一],1),"")))</f>
        <v/>
      </c>
      <c r="O38" s="36" t="str" cm="1">
        <f t="array" ref="O38">IF($B38="","",IFERROR(_xlfn.AGGREGATE(14,6,LabData2016[最近一次LDL檢查日期]/((LabData2016[比對身分證前六碼]=$AX38)*(LabData2016[LDL唯一]=1)),1),""))</f>
        <v/>
      </c>
      <c r="P38" s="6" t="str">
        <f>IF($B38="","",IF($Q38="","",IFERROR(SUMIFS(LabData2016[最近一次LDL檢查結果(mg/dL)],LabData2016[比對身分證前六碼],$AX38,LabData2016[最近一次LDL檢查日期],$Q38,LabData2016[LDL唯一],1),"")))</f>
        <v/>
      </c>
      <c r="Q38" s="36" t="str" cm="1">
        <f t="array" ref="Q38">IF($B38="","",IFERROR(_xlfn.AGGREGATE(14,6,LabData2016[最近一次LDL檢查日期]/((LabData2016[比對身分證前六碼]=$AX38)*(LabData2016[LDL唯一]=1)),2),""))</f>
        <v/>
      </c>
      <c r="R38" s="6" t="str">
        <f t="shared" si="1"/>
        <v/>
      </c>
      <c r="S38" s="6" t="str" cm="1">
        <f t="array" ref="S38">IF($B38="","",IFERROR(_xlfn.AGGREGATE(15,6,LabData2016[最近一次LDL檢查結果(mg/dL)]/((LabData2016[比對身分證前六碼]=$AX38)*(LabData2016[LDL唯一]=1)),1),""))</f>
        <v/>
      </c>
      <c r="T38" s="28" t="str">
        <f ca="1">IF($B38="","",IF($M38="不適用","不適用",IF($N38="","未檢驗",IF(OR(AND($D38="DM only",$O38&gt;=DATE(YEAR(TODAY()),1,1),$O38&lt;DATE(YEAR(TODAY())+1,1,1),$N38&lt;VALUE(SUBSTITUTE($M38,"&lt;",""))),AND($AH38&gt;=1,$AI38&gt;=1,OR($N38&lt;VALUE(SUBSTITUTE($M38,"&lt;","")),SUMIFS(LabData2016[LDL唯一],LabData2016[比對身分證前六碼],$AX38,LabData2016[最近一次LDL檢查結果(mg/dL)],"&lt;"&amp;VALUE(SUBSTITUTE($M38,"&lt;","")),LabData2016[最近一次LDL檢查日期],"&gt;="&amp;DATE(YEAR(TODAY()),1,1),LabData2016[最近一次LDL檢查日期],"&lt;"&amp;DATE(YEAR(TODAY())+1,1,1))/($AH38+$AI38)&gt;=0.5))),"控制達標",IF(AND($AH38&gt;=1,$AI38&gt;=1,ISNUMBER($P38),$R38&gt;84,$N38-$P38&lt;0),"進步達標","未達標")))))</f>
        <v/>
      </c>
      <c r="U38" s="39" t="str">
        <f ca="1">IF($B38="","",IF($T38="不適用","不適用",IF($T38="未檢驗","無檢驗資料","全年"&amp;($AH38+$AI38)&amp;"次／下半年"&amp;$AI38&amp;"次／"&amp;SUMIFS(LabData2016[LDL唯一],LabData2016[比對身分證前六碼],$AX38,LabData2016[最近一次LDL檢查結果(mg/dL)],"&lt;"&amp;VALUE(SUBSTITUTE($M38,"&lt;","")),LabData2016[最近一次LDL檢查日期],"&gt;="&amp;DATE(YEAR(TODAY()),1,1),LabData2016[最近一次LDL檢查日期],"&lt;"&amp;DATE(YEAR(TODAY())+1,1,1))&amp;"/"&amp;($AH38+$AI38)&amp;"達標")))</f>
        <v/>
      </c>
      <c r="V38" s="6" t="str" cm="1">
        <f t="array" ref="V38">IF($B38="","",IFERROR(INDEX(PatientCriteria[UACR達標標準],ROWS($A$4:A38)),""))</f>
        <v/>
      </c>
      <c r="W38" s="6" t="str">
        <f>IF($B38="","",IF($X38="","",IFERROR(SUMIFS(LabData2016[最近一次UACR檢查結果(mg/gm)],LabData2016[比對身分證前六碼],$AX38,LabData2016[最近一次UACR檢查日期],$X38,LabData2016[UACR唯一],1),"")))</f>
        <v/>
      </c>
      <c r="X38" s="36" t="str" cm="1">
        <f t="array" ref="X38">IF($B38="","",IFERROR(_xlfn.AGGREGATE(14,6,LabData2016[最近一次UACR檢查日期]/((LabData2016[比對身分證前六碼]=$AX38)*(LabData2016[UACR唯一]=1)),1),""))</f>
        <v/>
      </c>
      <c r="Y38" s="6" t="str">
        <f>IF($B38="","",IF($Z38="","",IFERROR(SUMIFS(LabData2016[最近一次UACR檢查結果(mg/gm)],LabData2016[比對身分證前六碼],$AX38,LabData2016[最近一次UACR檢查日期],$Z38,LabData2016[UACR唯一],1),"")))</f>
        <v/>
      </c>
      <c r="Z38" s="36" t="str" cm="1">
        <f t="array" ref="Z38">IF($B38="","",IFERROR(_xlfn.AGGREGATE(14,6,LabData2016[最近一次UACR檢查日期]/((LabData2016[比對身分證前六碼]=$AX38)*(LabData2016[UACR唯一]=1)),2),""))</f>
        <v/>
      </c>
      <c r="AA38" s="6" t="str">
        <f t="shared" si="2"/>
        <v/>
      </c>
      <c r="AB38" s="29" t="str">
        <f ca="1">IF($B38="","",IF($V38="不適用","不適用",IF($W38="","未檢驗",IF(AND($AJ38+$AK38&gt;=2,$AK38&gt;=1),IF(OR($W38&lt;30,SUMIFS(LabData2016[UACR唯一],LabData2016[比對身分證前六碼],$AX38,LabData2016[最近一次UACR檢查結果(mg/gm)],"&lt;30",LabData2016[最近一次UACR檢查日期],"&gt;="&amp;DATE(YEAR(TODAY()),1,1),LabData2016[最近一次UACR檢查日期],"&lt;"&amp;DATE(YEAR(TODAY())+1,1,1))/($AJ38+$AK38)&gt;=0.5),"控制達標",IF(ISNUMBER($Y38),IF(AND($AA38&gt;=84,$W38-$Y38&lt;0),"進步達標","未達標"),"未達標")),"未達標"))))</f>
        <v/>
      </c>
      <c r="AC38" s="38" t="str">
        <f ca="1">IF($B38="","",IF($AB38="不適用","不適用",IF($AB38="未檢驗","無檢驗資料","全年"&amp;($AJ38+$AK38)&amp;"次／下半年"&amp;$AK38&amp;"次／"&amp;SUMIFS(LabData2016[UACR唯一],LabData2016[比對身分證前六碼],$AX38,LabData2016[最近一次UACR檢查結果(mg/gm)],"&lt;30",LabData2016[最近一次UACR檢查日期],"&gt;="&amp;DATE(YEAR(TODAY()),1,1),LabData2016[最近一次UACR檢查日期],"&lt;"&amp;DATE(YEAR(TODAY())+1,1,1))&amp;"/"&amp;($AJ38+$AK38)&amp;"達標")))</f>
        <v/>
      </c>
      <c r="AD38" s="6" t="str" cm="1">
        <f t="array" ref="AD38">IF($B38="","",IFERROR(INDEX(PatientCriteria[BP檢驗次數達標標準],ROWS($A$4:A38)),""))</f>
        <v/>
      </c>
      <c r="AE38" s="6" t="str" cm="1">
        <f t="array" aca="1" ref="AE38" ca="1">IF($B38="","",_xlfn.LET(_xlpm.bp,LabData2016[最近一次BP檢查日期],_xlpm.ym,IF(ISNUMBER(_xlpm.bp),TEXT(_xlpm.bp,"yyyy-mm"),LEFT(_xlpm.bp,7)),_xlpm.matched,_xlfn._xlws.FILTER(_xlpm.ym,(LabData2016[比對身分證前六碼]=$AX38)*(LabData2016[比對生日西元]=$AY38)*(_xlpm.ym&lt;&gt;"")*(LEFT(_xlpm.ym,4)=TEXT(YEAR(TODAY()),"0")),""),IF(INDEX(_xlpm.matched,1)="",0,ROWS(_xlfn.UNIQUE(_xlpm.matched)))))</f>
        <v/>
      </c>
      <c r="AF38" s="6" t="str">
        <f ca="1">IF($B38="","",SUMIFS(LabData2016[HbA1c唯一],LabData2016[比對身分證前六碼],$AX38,LabData2016[最近一次HbA1c檢查日期],"&gt;="&amp;DATE(YEAR(TODAY()),1,1),LabData2016[最近一次HbA1c檢查日期],"&lt;"&amp;DATE(YEAR(TODAY()),7,1)))</f>
        <v/>
      </c>
      <c r="AG38" s="6" t="str">
        <f ca="1">IF($B38="","",SUMIFS(LabData2016[HbA1c唯一],LabData2016[比對身分證前六碼],$AX38,LabData2016[最近一次HbA1c檢查日期],"&gt;="&amp;DATE(YEAR(TODAY()),7,1),LabData2016[最近一次HbA1c檢查日期],"&lt;"&amp;DATE(YEAR(TODAY())+1,1,1)))</f>
        <v/>
      </c>
      <c r="AH38" s="6" t="str">
        <f ca="1">IF($B38="","",SUMIFS(LabData2016[LDL唯一],LabData2016[比對身分證前六碼],$AX38,LabData2016[最近一次LDL檢查日期],"&gt;="&amp;DATE(YEAR(TODAY()),1,1),LabData2016[最近一次LDL檢查日期],"&lt;"&amp;DATE(YEAR(TODAY()),7,1)))</f>
        <v/>
      </c>
      <c r="AI38" s="6" t="str">
        <f ca="1">IF($B38="","",SUMIFS(LabData2016[LDL唯一],LabData2016[比對身分證前六碼],$AX38,LabData2016[最近一次LDL檢查日期],"&gt;="&amp;DATE(YEAR(TODAY()),7,1),LabData2016[最近一次LDL檢查日期],"&lt;"&amp;DATE(YEAR(TODAY())+1,1,1)))</f>
        <v/>
      </c>
      <c r="AJ38" s="6" t="str">
        <f ca="1">IF($B38="","",SUMIFS(LabData2016[UACR唯一],LabData2016[比對身分證前六碼],$AX38,LabData2016[最近一次UACR檢查日期],"&gt;="&amp;DATE(YEAR(TODAY()),1,1),LabData2016[最近一次UACR檢查日期],"&lt;"&amp;DATE(YEAR(TODAY()),7,1)))</f>
        <v/>
      </c>
      <c r="AK38" s="6" t="str">
        <f ca="1">IF($B38="","",SUMIFS(LabData2016[UACR唯一],LabData2016[比對身分證前六碼],$AX38,LabData2016[最近一次UACR檢查日期],"&gt;="&amp;DATE(YEAR(TODAY()),7,1),LabData2016[最近一次UACR檢查日期],"&lt;"&amp;DATE(YEAR(TODAY())+1,1,1)))</f>
        <v/>
      </c>
      <c r="AL38" s="6" t="str">
        <f t="shared" si="3"/>
        <v/>
      </c>
      <c r="AM38" s="6" t="str">
        <f t="shared" si="4"/>
        <v/>
      </c>
      <c r="AN38" s="6" t="str">
        <f t="shared" si="5"/>
        <v/>
      </c>
      <c r="AO38" s="6" t="str">
        <f t="shared" si="6"/>
        <v/>
      </c>
      <c r="AP38" s="6" t="str" cm="1">
        <f t="array" ref="AP38">IF($B38="","",IFERROR(INDEX(相容設定!$B$2:$E$9,MATCH($D38,相容設定!$A$2:$A$9,0),MIN(VALUE(LEFT($AQ38,FIND("/",$AQ38)-1)),3)+1),0))</f>
        <v/>
      </c>
      <c r="AQ38" s="6" t="str">
        <f t="shared" si="7"/>
        <v/>
      </c>
      <c r="AR38" s="30" t="str">
        <f t="shared" si="8"/>
        <v/>
      </c>
      <c r="AS38" s="30" t="str">
        <f>IF($B38="","",250+30+IF(OR(ISNUMBER(SEARCH("DM",$D38)),ISNUMBER(SEARCH("+",$D38))),100,0)+IFERROR(INDEX(相容設定!$F$2:$F$9,MATCH($D38,相容設定!$A$2:$A$9,0)),0))</f>
        <v/>
      </c>
      <c r="AT38" s="31" t="str">
        <f t="shared" si="9"/>
        <v/>
      </c>
      <c r="AU38" s="32" t="str">
        <f t="shared" si="10"/>
        <v/>
      </c>
      <c r="AV38" t="str">
        <f t="shared" si="15"/>
        <v/>
      </c>
      <c r="AW38" t="str">
        <f t="shared" si="13"/>
        <v/>
      </c>
      <c r="AX38" t="str">
        <f t="shared" si="16"/>
        <v/>
      </c>
      <c r="AY38" t="str">
        <f t="shared" si="14"/>
        <v/>
      </c>
    </row>
    <row r="39" spans="1:51" x14ac:dyDescent="0.35">
      <c r="A39" s="26" t="str" cm="1">
        <f t="array" ref="A39">IFERROR(IF(INDEX(PatientCriteria[身分證號],ROWS($A$4:A39))="","",ROWS($A$4:A39)),"")</f>
        <v/>
      </c>
      <c r="B39" s="26" t="str" cm="1">
        <f t="array" ref="B39">IFERROR(IF(INDEX(PatientCriteria[身分證號],ROWS($A$4:A39))="","",INDEX(PatientCriteria[身分證號],ROWS($A$4:A39))),"")</f>
        <v/>
      </c>
      <c r="C39" s="26" t="str" cm="1">
        <f t="array" ref="C39">IF($B39="","",IFERROR(INDEX(PatientCriteria[生日],ROWS($A$4:A39)),""))</f>
        <v/>
      </c>
      <c r="D39" s="26" t="str" cm="1">
        <f t="array" ref="D39">IF($B39="","",IFERROR(INDEX(PatientCriteria[疾病組合],ROWS($A$4:A39)),""))</f>
        <v/>
      </c>
      <c r="E39" s="6" t="str" cm="1">
        <f t="array" ref="E39">IF($B39="","",IFERROR(INDEX(PatientCriteria[HbA1c達標標準],ROWS($A$4:A39)),""))</f>
        <v/>
      </c>
      <c r="F39" s="6" t="str">
        <f>IF($B39="","",IF($G39="","",IFERROR(SUMIFS(LabData2016[最近一次HbA1c檢查結果(%)],LabData2016[比對身分證前六碼],$AX39,LabData2016[最近一次HbA1c檢查日期],$G39,LabData2016[HbA1c唯一],1),"")))</f>
        <v/>
      </c>
      <c r="G39" s="36" t="str" cm="1">
        <f t="array" ref="G39">IF($B39="","",IFERROR(_xlfn.AGGREGATE(14,6,LabData2016[最近一次HbA1c檢查日期]/((LabData2016[比對身分證前六碼]=$AX39)*(LabData2016[HbA1c唯一]=1)),1),""))</f>
        <v/>
      </c>
      <c r="H39" s="6" t="str">
        <f>IF($B39="","",IF($I39="","",IFERROR(SUMIFS(LabData2016[最近一次HbA1c檢查結果(%)],LabData2016[比對身分證前六碼],$AX39,LabData2016[最近一次HbA1c檢查日期],$I39,LabData2016[HbA1c唯一],1),"")))</f>
        <v/>
      </c>
      <c r="I39" s="36" t="str" cm="1">
        <f t="array" ref="I39">IF($B39="","",IFERROR(_xlfn.AGGREGATE(14,6,LabData2016[最近一次HbA1c檢查日期]/((LabData2016[比對身分證前六碼]=$AX39)*(LabData2016[HbA1c唯一]=1)),2),""))</f>
        <v/>
      </c>
      <c r="J39" s="6" t="str">
        <f t="shared" si="0"/>
        <v/>
      </c>
      <c r="K39" s="27" t="str">
        <f ca="1">IF($B39="","",IF($E39="不適用","不適用",IF($F39="","未檢驗",IF(AND($AF39+$AG39&gt;=2,$AG39&gt;=1),IF(OR($F39&lt;VALUE(SUBSTITUTE(SUBSTITUTE($E39,"&lt;",""),"%","")),SUMIFS(LabData2016[HbA1c唯一],LabData2016[比對身分證前六碼],$AX39,LabData2016[最近一次HbA1c檢查結果(%)],"&lt;"&amp;VALUE(SUBSTITUTE(SUBSTITUTE($E39,"&lt;",""),"%","")),LabData2016[最近一次HbA1c檢查日期],"&gt;="&amp;DATE(YEAR(TODAY()),1,1),LabData2016[最近一次HbA1c檢查日期],"&lt;"&amp;DATE(YEAR(TODAY())+1,1,1))/($AF39+$AG39)&gt;=0.5),"控制達標",IF(ISNUMBER($H39),IF(AND($J39&gt;=84,$F39-$H39&lt;0),"進步達標","未達標"),"未達標")),"未達標"))))</f>
        <v/>
      </c>
      <c r="L39" s="33" t="str">
        <f ca="1">IF($B39="","",IF($K39="不適用","不適用",IF($K39="未檢驗","無檢驗資料","全年"&amp;($AF39+$AG39)&amp;"次／下半年"&amp;$AG39&amp;"次／"&amp;SUMIFS(LabData2016[HbA1c唯一],LabData2016[比對身分證前六碼],$AX39,LabData2016[最近一次HbA1c檢查結果(%)],"&lt;"&amp;VALUE(SUBSTITUTE(SUBSTITUTE($E39,"&lt;",""),"%","")),LabData2016[最近一次HbA1c檢查日期],"&gt;="&amp;DATE(YEAR(TODAY()),1,1),LabData2016[最近一次HbA1c檢查日期],"&lt;"&amp;DATE(YEAR(TODAY())+1,1,1))&amp;"/"&amp;($AF39+$AG39)&amp;"達標")))</f>
        <v/>
      </c>
      <c r="M39" s="6" t="str" cm="1">
        <f t="array" ref="M39">IF($B39="","",IFERROR(INDEX(PatientCriteria[LDL達標標準],ROWS($A$4:A39)),""))</f>
        <v/>
      </c>
      <c r="N39" s="6" t="str">
        <f>IF($B39="","",IF($O39="","",IFERROR(SUMIFS(LabData2016[最近一次LDL檢查結果(mg/dL)],LabData2016[比對身分證前六碼],$AX39,LabData2016[最近一次LDL檢查日期],$O39,LabData2016[LDL唯一],1),"")))</f>
        <v/>
      </c>
      <c r="O39" s="36" t="str" cm="1">
        <f t="array" ref="O39">IF($B39="","",IFERROR(_xlfn.AGGREGATE(14,6,LabData2016[最近一次LDL檢查日期]/((LabData2016[比對身分證前六碼]=$AX39)*(LabData2016[LDL唯一]=1)),1),""))</f>
        <v/>
      </c>
      <c r="P39" s="6" t="str">
        <f>IF($B39="","",IF($Q39="","",IFERROR(SUMIFS(LabData2016[最近一次LDL檢查結果(mg/dL)],LabData2016[比對身分證前六碼],$AX39,LabData2016[最近一次LDL檢查日期],$Q39,LabData2016[LDL唯一],1),"")))</f>
        <v/>
      </c>
      <c r="Q39" s="36" t="str" cm="1">
        <f t="array" ref="Q39">IF($B39="","",IFERROR(_xlfn.AGGREGATE(14,6,LabData2016[最近一次LDL檢查日期]/((LabData2016[比對身分證前六碼]=$AX39)*(LabData2016[LDL唯一]=1)),2),""))</f>
        <v/>
      </c>
      <c r="R39" s="6" t="str">
        <f t="shared" si="1"/>
        <v/>
      </c>
      <c r="S39" s="6" t="str" cm="1">
        <f t="array" ref="S39">IF($B39="","",IFERROR(_xlfn.AGGREGATE(15,6,LabData2016[最近一次LDL檢查結果(mg/dL)]/((LabData2016[比對身分證前六碼]=$AX39)*(LabData2016[LDL唯一]=1)),1),""))</f>
        <v/>
      </c>
      <c r="T39" s="28" t="str">
        <f ca="1">IF($B39="","",IF($M39="不適用","不適用",IF($N39="","未檢驗",IF(OR(AND($D39="DM only",$O39&gt;=DATE(YEAR(TODAY()),1,1),$O39&lt;DATE(YEAR(TODAY())+1,1,1),$N39&lt;VALUE(SUBSTITUTE($M39,"&lt;",""))),AND($AH39&gt;=1,$AI39&gt;=1,OR($N39&lt;VALUE(SUBSTITUTE($M39,"&lt;","")),SUMIFS(LabData2016[LDL唯一],LabData2016[比對身分證前六碼],$AX39,LabData2016[最近一次LDL檢查結果(mg/dL)],"&lt;"&amp;VALUE(SUBSTITUTE($M39,"&lt;","")),LabData2016[最近一次LDL檢查日期],"&gt;="&amp;DATE(YEAR(TODAY()),1,1),LabData2016[最近一次LDL檢查日期],"&lt;"&amp;DATE(YEAR(TODAY())+1,1,1))/($AH39+$AI39)&gt;=0.5))),"控制達標",IF(AND($AH39&gt;=1,$AI39&gt;=1,ISNUMBER($P39),$R39&gt;84,$N39-$P39&lt;0),"進步達標","未達標")))))</f>
        <v/>
      </c>
      <c r="U39" s="39" t="str">
        <f ca="1">IF($B39="","",IF($T39="不適用","不適用",IF($T39="未檢驗","無檢驗資料","全年"&amp;($AH39+$AI39)&amp;"次／下半年"&amp;$AI39&amp;"次／"&amp;SUMIFS(LabData2016[LDL唯一],LabData2016[比對身分證前六碼],$AX39,LabData2016[最近一次LDL檢查結果(mg/dL)],"&lt;"&amp;VALUE(SUBSTITUTE($M39,"&lt;","")),LabData2016[最近一次LDL檢查日期],"&gt;="&amp;DATE(YEAR(TODAY()),1,1),LabData2016[最近一次LDL檢查日期],"&lt;"&amp;DATE(YEAR(TODAY())+1,1,1))&amp;"/"&amp;($AH39+$AI39)&amp;"達標")))</f>
        <v/>
      </c>
      <c r="V39" s="6" t="str" cm="1">
        <f t="array" ref="V39">IF($B39="","",IFERROR(INDEX(PatientCriteria[UACR達標標準],ROWS($A$4:A39)),""))</f>
        <v/>
      </c>
      <c r="W39" s="6" t="str">
        <f>IF($B39="","",IF($X39="","",IFERROR(SUMIFS(LabData2016[最近一次UACR檢查結果(mg/gm)],LabData2016[比對身分證前六碼],$AX39,LabData2016[最近一次UACR檢查日期],$X39,LabData2016[UACR唯一],1),"")))</f>
        <v/>
      </c>
      <c r="X39" s="36" t="str" cm="1">
        <f t="array" ref="X39">IF($B39="","",IFERROR(_xlfn.AGGREGATE(14,6,LabData2016[最近一次UACR檢查日期]/((LabData2016[比對身分證前六碼]=$AX39)*(LabData2016[UACR唯一]=1)),1),""))</f>
        <v/>
      </c>
      <c r="Y39" s="6" t="str">
        <f>IF($B39="","",IF($Z39="","",IFERROR(SUMIFS(LabData2016[最近一次UACR檢查結果(mg/gm)],LabData2016[比對身分證前六碼],$AX39,LabData2016[最近一次UACR檢查日期],$Z39,LabData2016[UACR唯一],1),"")))</f>
        <v/>
      </c>
      <c r="Z39" s="36" t="str" cm="1">
        <f t="array" ref="Z39">IF($B39="","",IFERROR(_xlfn.AGGREGATE(14,6,LabData2016[最近一次UACR檢查日期]/((LabData2016[比對身分證前六碼]=$AX39)*(LabData2016[UACR唯一]=1)),2),""))</f>
        <v/>
      </c>
      <c r="AA39" s="6" t="str">
        <f t="shared" si="2"/>
        <v/>
      </c>
      <c r="AB39" s="29" t="str">
        <f ca="1">IF($B39="","",IF($V39="不適用","不適用",IF($W39="","未檢驗",IF(AND($AJ39+$AK39&gt;=2,$AK39&gt;=1),IF(OR($W39&lt;30,SUMIFS(LabData2016[UACR唯一],LabData2016[比對身分證前六碼],$AX39,LabData2016[最近一次UACR檢查結果(mg/gm)],"&lt;30",LabData2016[最近一次UACR檢查日期],"&gt;="&amp;DATE(YEAR(TODAY()),1,1),LabData2016[最近一次UACR檢查日期],"&lt;"&amp;DATE(YEAR(TODAY())+1,1,1))/($AJ39+$AK39)&gt;=0.5),"控制達標",IF(ISNUMBER($Y39),IF(AND($AA39&gt;=84,$W39-$Y39&lt;0),"進步達標","未達標"),"未達標")),"未達標"))))</f>
        <v/>
      </c>
      <c r="AC39" s="38" t="str">
        <f ca="1">IF($B39="","",IF($AB39="不適用","不適用",IF($AB39="未檢驗","無檢驗資料","全年"&amp;($AJ39+$AK39)&amp;"次／下半年"&amp;$AK39&amp;"次／"&amp;SUMIFS(LabData2016[UACR唯一],LabData2016[比對身分證前六碼],$AX39,LabData2016[最近一次UACR檢查結果(mg/gm)],"&lt;30",LabData2016[最近一次UACR檢查日期],"&gt;="&amp;DATE(YEAR(TODAY()),1,1),LabData2016[最近一次UACR檢查日期],"&lt;"&amp;DATE(YEAR(TODAY())+1,1,1))&amp;"/"&amp;($AJ39+$AK39)&amp;"達標")))</f>
        <v/>
      </c>
      <c r="AD39" s="6" t="str" cm="1">
        <f t="array" ref="AD39">IF($B39="","",IFERROR(INDEX(PatientCriteria[BP檢驗次數達標標準],ROWS($A$4:A39)),""))</f>
        <v/>
      </c>
      <c r="AE39" s="6" t="str" cm="1">
        <f t="array" aca="1" ref="AE39" ca="1">IF($B39="","",_xlfn.LET(_xlpm.bp,LabData2016[最近一次BP檢查日期],_xlpm.ym,IF(ISNUMBER(_xlpm.bp),TEXT(_xlpm.bp,"yyyy-mm"),LEFT(_xlpm.bp,7)),_xlpm.matched,_xlfn._xlws.FILTER(_xlpm.ym,(LabData2016[比對身分證前六碼]=$AX39)*(LabData2016[比對生日西元]=$AY39)*(_xlpm.ym&lt;&gt;"")*(LEFT(_xlpm.ym,4)=TEXT(YEAR(TODAY()),"0")),""),IF(INDEX(_xlpm.matched,1)="",0,ROWS(_xlfn.UNIQUE(_xlpm.matched)))))</f>
        <v/>
      </c>
      <c r="AF39" s="6" t="str">
        <f ca="1">IF($B39="","",SUMIFS(LabData2016[HbA1c唯一],LabData2016[比對身分證前六碼],$AX39,LabData2016[最近一次HbA1c檢查日期],"&gt;="&amp;DATE(YEAR(TODAY()),1,1),LabData2016[最近一次HbA1c檢查日期],"&lt;"&amp;DATE(YEAR(TODAY()),7,1)))</f>
        <v/>
      </c>
      <c r="AG39" s="6" t="str">
        <f ca="1">IF($B39="","",SUMIFS(LabData2016[HbA1c唯一],LabData2016[比對身分證前六碼],$AX39,LabData2016[最近一次HbA1c檢查日期],"&gt;="&amp;DATE(YEAR(TODAY()),7,1),LabData2016[最近一次HbA1c檢查日期],"&lt;"&amp;DATE(YEAR(TODAY())+1,1,1)))</f>
        <v/>
      </c>
      <c r="AH39" s="6" t="str">
        <f ca="1">IF($B39="","",SUMIFS(LabData2016[LDL唯一],LabData2016[比對身分證前六碼],$AX39,LabData2016[最近一次LDL檢查日期],"&gt;="&amp;DATE(YEAR(TODAY()),1,1),LabData2016[最近一次LDL檢查日期],"&lt;"&amp;DATE(YEAR(TODAY()),7,1)))</f>
        <v/>
      </c>
      <c r="AI39" s="6" t="str">
        <f ca="1">IF($B39="","",SUMIFS(LabData2016[LDL唯一],LabData2016[比對身分證前六碼],$AX39,LabData2016[最近一次LDL檢查日期],"&gt;="&amp;DATE(YEAR(TODAY()),7,1),LabData2016[最近一次LDL檢查日期],"&lt;"&amp;DATE(YEAR(TODAY())+1,1,1)))</f>
        <v/>
      </c>
      <c r="AJ39" s="6" t="str">
        <f ca="1">IF($B39="","",SUMIFS(LabData2016[UACR唯一],LabData2016[比對身分證前六碼],$AX39,LabData2016[最近一次UACR檢查日期],"&gt;="&amp;DATE(YEAR(TODAY()),1,1),LabData2016[最近一次UACR檢查日期],"&lt;"&amp;DATE(YEAR(TODAY()),7,1)))</f>
        <v/>
      </c>
      <c r="AK39" s="6" t="str">
        <f ca="1">IF($B39="","",SUMIFS(LabData2016[UACR唯一],LabData2016[比對身分證前六碼],$AX39,LabData2016[最近一次UACR檢查日期],"&gt;="&amp;DATE(YEAR(TODAY()),7,1),LabData2016[最近一次UACR檢查日期],"&lt;"&amp;DATE(YEAR(TODAY())+1,1,1)))</f>
        <v/>
      </c>
      <c r="AL39" s="6" t="str">
        <f t="shared" si="3"/>
        <v/>
      </c>
      <c r="AM39" s="6" t="str">
        <f t="shared" si="4"/>
        <v/>
      </c>
      <c r="AN39" s="6" t="str">
        <f t="shared" si="5"/>
        <v/>
      </c>
      <c r="AO39" s="6" t="str">
        <f t="shared" si="6"/>
        <v/>
      </c>
      <c r="AP39" s="6" t="str" cm="1">
        <f t="array" ref="AP39">IF($B39="","",IFERROR(INDEX(相容設定!$B$2:$E$9,MATCH($D39,相容設定!$A$2:$A$9,0),MIN(VALUE(LEFT($AQ39,FIND("/",$AQ39)-1)),3)+1),0))</f>
        <v/>
      </c>
      <c r="AQ39" s="6" t="str">
        <f t="shared" si="7"/>
        <v/>
      </c>
      <c r="AR39" s="30" t="str">
        <f t="shared" si="8"/>
        <v/>
      </c>
      <c r="AS39" s="30" t="str">
        <f>IF($B39="","",250+30+IF(OR(ISNUMBER(SEARCH("DM",$D39)),ISNUMBER(SEARCH("+",$D39))),100,0)+IFERROR(INDEX(相容設定!$F$2:$F$9,MATCH($D39,相容設定!$A$2:$A$9,0)),0))</f>
        <v/>
      </c>
      <c r="AT39" s="31" t="str">
        <f t="shared" si="9"/>
        <v/>
      </c>
      <c r="AU39" s="32" t="str">
        <f t="shared" si="10"/>
        <v/>
      </c>
      <c r="AV39" t="str">
        <f t="shared" si="15"/>
        <v/>
      </c>
      <c r="AW39" t="str">
        <f t="shared" si="13"/>
        <v/>
      </c>
      <c r="AX39" t="str">
        <f t="shared" si="16"/>
        <v/>
      </c>
      <c r="AY39" t="str">
        <f t="shared" si="14"/>
        <v/>
      </c>
    </row>
    <row r="40" spans="1:51" x14ac:dyDescent="0.35">
      <c r="A40" s="26" t="str" cm="1">
        <f t="array" ref="A40">IFERROR(IF(INDEX(PatientCriteria[身分證號],ROWS($A$4:A40))="","",ROWS($A$4:A40)),"")</f>
        <v/>
      </c>
      <c r="B40" s="26" t="str" cm="1">
        <f t="array" ref="B40">IFERROR(IF(INDEX(PatientCriteria[身分證號],ROWS($A$4:A40))="","",INDEX(PatientCriteria[身分證號],ROWS($A$4:A40))),"")</f>
        <v/>
      </c>
      <c r="C40" s="26" t="str" cm="1">
        <f t="array" ref="C40">IF($B40="","",IFERROR(INDEX(PatientCriteria[生日],ROWS($A$4:A40)),""))</f>
        <v/>
      </c>
      <c r="D40" s="26" t="str" cm="1">
        <f t="array" ref="D40">IF($B40="","",IFERROR(INDEX(PatientCriteria[疾病組合],ROWS($A$4:A40)),""))</f>
        <v/>
      </c>
      <c r="E40" s="6" t="str" cm="1">
        <f t="array" ref="E40">IF($B40="","",IFERROR(INDEX(PatientCriteria[HbA1c達標標準],ROWS($A$4:A40)),""))</f>
        <v/>
      </c>
      <c r="F40" s="6" t="str">
        <f>IF($B40="","",IF($G40="","",IFERROR(SUMIFS(LabData2016[最近一次HbA1c檢查結果(%)],LabData2016[比對身分證前六碼],$AX40,LabData2016[最近一次HbA1c檢查日期],$G40,LabData2016[HbA1c唯一],1),"")))</f>
        <v/>
      </c>
      <c r="G40" s="36" t="str" cm="1">
        <f t="array" ref="G40">IF($B40="","",IFERROR(_xlfn.AGGREGATE(14,6,LabData2016[最近一次HbA1c檢查日期]/((LabData2016[比對身分證前六碼]=$AX40)*(LabData2016[HbA1c唯一]=1)),1),""))</f>
        <v/>
      </c>
      <c r="H40" s="6" t="str">
        <f>IF($B40="","",IF($I40="","",IFERROR(SUMIFS(LabData2016[最近一次HbA1c檢查結果(%)],LabData2016[比對身分證前六碼],$AX40,LabData2016[最近一次HbA1c檢查日期],$I40,LabData2016[HbA1c唯一],1),"")))</f>
        <v/>
      </c>
      <c r="I40" s="36" t="str" cm="1">
        <f t="array" ref="I40">IF($B40="","",IFERROR(_xlfn.AGGREGATE(14,6,LabData2016[最近一次HbA1c檢查日期]/((LabData2016[比對身分證前六碼]=$AX40)*(LabData2016[HbA1c唯一]=1)),2),""))</f>
        <v/>
      </c>
      <c r="J40" s="6" t="str">
        <f t="shared" si="0"/>
        <v/>
      </c>
      <c r="K40" s="27" t="str">
        <f ca="1">IF($B40="","",IF($E40="不適用","不適用",IF($F40="","未檢驗",IF(AND($AF40+$AG40&gt;=2,$AG40&gt;=1),IF(OR($F40&lt;VALUE(SUBSTITUTE(SUBSTITUTE($E40,"&lt;",""),"%","")),SUMIFS(LabData2016[HbA1c唯一],LabData2016[比對身分證前六碼],$AX40,LabData2016[最近一次HbA1c檢查結果(%)],"&lt;"&amp;VALUE(SUBSTITUTE(SUBSTITUTE($E40,"&lt;",""),"%","")),LabData2016[最近一次HbA1c檢查日期],"&gt;="&amp;DATE(YEAR(TODAY()),1,1),LabData2016[最近一次HbA1c檢查日期],"&lt;"&amp;DATE(YEAR(TODAY())+1,1,1))/($AF40+$AG40)&gt;=0.5),"控制達標",IF(ISNUMBER($H40),IF(AND($J40&gt;=84,$F40-$H40&lt;0),"進步達標","未達標"),"未達標")),"未達標"))))</f>
        <v/>
      </c>
      <c r="L40" s="33" t="str">
        <f ca="1">IF($B40="","",IF($K40="不適用","不適用",IF($K40="未檢驗","無檢驗資料","全年"&amp;($AF40+$AG40)&amp;"次／下半年"&amp;$AG40&amp;"次／"&amp;SUMIFS(LabData2016[HbA1c唯一],LabData2016[比對身分證前六碼],$AX40,LabData2016[最近一次HbA1c檢查結果(%)],"&lt;"&amp;VALUE(SUBSTITUTE(SUBSTITUTE($E40,"&lt;",""),"%","")),LabData2016[最近一次HbA1c檢查日期],"&gt;="&amp;DATE(YEAR(TODAY()),1,1),LabData2016[最近一次HbA1c檢查日期],"&lt;"&amp;DATE(YEAR(TODAY())+1,1,1))&amp;"/"&amp;($AF40+$AG40)&amp;"達標")))</f>
        <v/>
      </c>
      <c r="M40" s="6" t="str" cm="1">
        <f t="array" ref="M40">IF($B40="","",IFERROR(INDEX(PatientCriteria[LDL達標標準],ROWS($A$4:A40)),""))</f>
        <v/>
      </c>
      <c r="N40" s="6" t="str">
        <f>IF($B40="","",IF($O40="","",IFERROR(SUMIFS(LabData2016[最近一次LDL檢查結果(mg/dL)],LabData2016[比對身分證前六碼],$AX40,LabData2016[最近一次LDL檢查日期],$O40,LabData2016[LDL唯一],1),"")))</f>
        <v/>
      </c>
      <c r="O40" s="36" t="str" cm="1">
        <f t="array" ref="O40">IF($B40="","",IFERROR(_xlfn.AGGREGATE(14,6,LabData2016[最近一次LDL檢查日期]/((LabData2016[比對身分證前六碼]=$AX40)*(LabData2016[LDL唯一]=1)),1),""))</f>
        <v/>
      </c>
      <c r="P40" s="6" t="str">
        <f>IF($B40="","",IF($Q40="","",IFERROR(SUMIFS(LabData2016[最近一次LDL檢查結果(mg/dL)],LabData2016[比對身分證前六碼],$AX40,LabData2016[最近一次LDL檢查日期],$Q40,LabData2016[LDL唯一],1),"")))</f>
        <v/>
      </c>
      <c r="Q40" s="36" t="str" cm="1">
        <f t="array" ref="Q40">IF($B40="","",IFERROR(_xlfn.AGGREGATE(14,6,LabData2016[最近一次LDL檢查日期]/((LabData2016[比對身分證前六碼]=$AX40)*(LabData2016[LDL唯一]=1)),2),""))</f>
        <v/>
      </c>
      <c r="R40" s="6" t="str">
        <f t="shared" si="1"/>
        <v/>
      </c>
      <c r="S40" s="6" t="str" cm="1">
        <f t="array" ref="S40">IF($B40="","",IFERROR(_xlfn.AGGREGATE(15,6,LabData2016[最近一次LDL檢查結果(mg/dL)]/((LabData2016[比對身分證前六碼]=$AX40)*(LabData2016[LDL唯一]=1)),1),""))</f>
        <v/>
      </c>
      <c r="T40" s="28" t="str">
        <f ca="1">IF($B40="","",IF($M40="不適用","不適用",IF($N40="","未檢驗",IF(OR(AND($D40="DM only",$O40&gt;=DATE(YEAR(TODAY()),1,1),$O40&lt;DATE(YEAR(TODAY())+1,1,1),$N40&lt;VALUE(SUBSTITUTE($M40,"&lt;",""))),AND($AH40&gt;=1,$AI40&gt;=1,OR($N40&lt;VALUE(SUBSTITUTE($M40,"&lt;","")),SUMIFS(LabData2016[LDL唯一],LabData2016[比對身分證前六碼],$AX40,LabData2016[最近一次LDL檢查結果(mg/dL)],"&lt;"&amp;VALUE(SUBSTITUTE($M40,"&lt;","")),LabData2016[最近一次LDL檢查日期],"&gt;="&amp;DATE(YEAR(TODAY()),1,1),LabData2016[最近一次LDL檢查日期],"&lt;"&amp;DATE(YEAR(TODAY())+1,1,1))/($AH40+$AI40)&gt;=0.5))),"控制達標",IF(AND($AH40&gt;=1,$AI40&gt;=1,ISNUMBER($P40),$R40&gt;84,$N40-$P40&lt;0),"進步達標","未達標")))))</f>
        <v/>
      </c>
      <c r="U40" s="39" t="str">
        <f ca="1">IF($B40="","",IF($T40="不適用","不適用",IF($T40="未檢驗","無檢驗資料","全年"&amp;($AH40+$AI40)&amp;"次／下半年"&amp;$AI40&amp;"次／"&amp;SUMIFS(LabData2016[LDL唯一],LabData2016[比對身分證前六碼],$AX40,LabData2016[最近一次LDL檢查結果(mg/dL)],"&lt;"&amp;VALUE(SUBSTITUTE($M40,"&lt;","")),LabData2016[最近一次LDL檢查日期],"&gt;="&amp;DATE(YEAR(TODAY()),1,1),LabData2016[最近一次LDL檢查日期],"&lt;"&amp;DATE(YEAR(TODAY())+1,1,1))&amp;"/"&amp;($AH40+$AI40)&amp;"達標")))</f>
        <v/>
      </c>
      <c r="V40" s="6" t="str" cm="1">
        <f t="array" ref="V40">IF($B40="","",IFERROR(INDEX(PatientCriteria[UACR達標標準],ROWS($A$4:A40)),""))</f>
        <v/>
      </c>
      <c r="W40" s="6" t="str">
        <f>IF($B40="","",IF($X40="","",IFERROR(SUMIFS(LabData2016[最近一次UACR檢查結果(mg/gm)],LabData2016[比對身分證前六碼],$AX40,LabData2016[最近一次UACR檢查日期],$X40,LabData2016[UACR唯一],1),"")))</f>
        <v/>
      </c>
      <c r="X40" s="36" t="str" cm="1">
        <f t="array" ref="X40">IF($B40="","",IFERROR(_xlfn.AGGREGATE(14,6,LabData2016[最近一次UACR檢查日期]/((LabData2016[比對身分證前六碼]=$AX40)*(LabData2016[UACR唯一]=1)),1),""))</f>
        <v/>
      </c>
      <c r="Y40" s="6" t="str">
        <f>IF($B40="","",IF($Z40="","",IFERROR(SUMIFS(LabData2016[最近一次UACR檢查結果(mg/gm)],LabData2016[比對身分證前六碼],$AX40,LabData2016[最近一次UACR檢查日期],$Z40,LabData2016[UACR唯一],1),"")))</f>
        <v/>
      </c>
      <c r="Z40" s="36" t="str" cm="1">
        <f t="array" ref="Z40">IF($B40="","",IFERROR(_xlfn.AGGREGATE(14,6,LabData2016[最近一次UACR檢查日期]/((LabData2016[比對身分證前六碼]=$AX40)*(LabData2016[UACR唯一]=1)),2),""))</f>
        <v/>
      </c>
      <c r="AA40" s="6" t="str">
        <f t="shared" si="2"/>
        <v/>
      </c>
      <c r="AB40" s="29" t="str">
        <f ca="1">IF($B40="","",IF($V40="不適用","不適用",IF($W40="","未檢驗",IF(AND($AJ40+$AK40&gt;=2,$AK40&gt;=1),IF(OR($W40&lt;30,SUMIFS(LabData2016[UACR唯一],LabData2016[比對身分證前六碼],$AX40,LabData2016[最近一次UACR檢查結果(mg/gm)],"&lt;30",LabData2016[最近一次UACR檢查日期],"&gt;="&amp;DATE(YEAR(TODAY()),1,1),LabData2016[最近一次UACR檢查日期],"&lt;"&amp;DATE(YEAR(TODAY())+1,1,1))/($AJ40+$AK40)&gt;=0.5),"控制達標",IF(ISNUMBER($Y40),IF(AND($AA40&gt;=84,$W40-$Y40&lt;0),"進步達標","未達標"),"未達標")),"未達標"))))</f>
        <v/>
      </c>
      <c r="AC40" s="38" t="str">
        <f ca="1">IF($B40="","",IF($AB40="不適用","不適用",IF($AB40="未檢驗","無檢驗資料","全年"&amp;($AJ40+$AK40)&amp;"次／下半年"&amp;$AK40&amp;"次／"&amp;SUMIFS(LabData2016[UACR唯一],LabData2016[比對身分證前六碼],$AX40,LabData2016[最近一次UACR檢查結果(mg/gm)],"&lt;30",LabData2016[最近一次UACR檢查日期],"&gt;="&amp;DATE(YEAR(TODAY()),1,1),LabData2016[最近一次UACR檢查日期],"&lt;"&amp;DATE(YEAR(TODAY())+1,1,1))&amp;"/"&amp;($AJ40+$AK40)&amp;"達標")))</f>
        <v/>
      </c>
      <c r="AD40" s="6" t="str" cm="1">
        <f t="array" ref="AD40">IF($B40="","",IFERROR(INDEX(PatientCriteria[BP檢驗次數達標標準],ROWS($A$4:A40)),""))</f>
        <v/>
      </c>
      <c r="AE40" s="6" t="str" cm="1">
        <f t="array" aca="1" ref="AE40" ca="1">IF($B40="","",_xlfn.LET(_xlpm.bp,LabData2016[最近一次BP檢查日期],_xlpm.ym,IF(ISNUMBER(_xlpm.bp),TEXT(_xlpm.bp,"yyyy-mm"),LEFT(_xlpm.bp,7)),_xlpm.matched,_xlfn._xlws.FILTER(_xlpm.ym,(LabData2016[比對身分證前六碼]=$AX40)*(LabData2016[比對生日西元]=$AY40)*(_xlpm.ym&lt;&gt;"")*(LEFT(_xlpm.ym,4)=TEXT(YEAR(TODAY()),"0")),""),IF(INDEX(_xlpm.matched,1)="",0,ROWS(_xlfn.UNIQUE(_xlpm.matched)))))</f>
        <v/>
      </c>
      <c r="AF40" s="6" t="str">
        <f ca="1">IF($B40="","",SUMIFS(LabData2016[HbA1c唯一],LabData2016[比對身分證前六碼],$AX40,LabData2016[最近一次HbA1c檢查日期],"&gt;="&amp;DATE(YEAR(TODAY()),1,1),LabData2016[最近一次HbA1c檢查日期],"&lt;"&amp;DATE(YEAR(TODAY()),7,1)))</f>
        <v/>
      </c>
      <c r="AG40" s="6" t="str">
        <f ca="1">IF($B40="","",SUMIFS(LabData2016[HbA1c唯一],LabData2016[比對身分證前六碼],$AX40,LabData2016[最近一次HbA1c檢查日期],"&gt;="&amp;DATE(YEAR(TODAY()),7,1),LabData2016[最近一次HbA1c檢查日期],"&lt;"&amp;DATE(YEAR(TODAY())+1,1,1)))</f>
        <v/>
      </c>
      <c r="AH40" s="6" t="str">
        <f ca="1">IF($B40="","",SUMIFS(LabData2016[LDL唯一],LabData2016[比對身分證前六碼],$AX40,LabData2016[最近一次LDL檢查日期],"&gt;="&amp;DATE(YEAR(TODAY()),1,1),LabData2016[最近一次LDL檢查日期],"&lt;"&amp;DATE(YEAR(TODAY()),7,1)))</f>
        <v/>
      </c>
      <c r="AI40" s="6" t="str">
        <f ca="1">IF($B40="","",SUMIFS(LabData2016[LDL唯一],LabData2016[比對身分證前六碼],$AX40,LabData2016[最近一次LDL檢查日期],"&gt;="&amp;DATE(YEAR(TODAY()),7,1),LabData2016[最近一次LDL檢查日期],"&lt;"&amp;DATE(YEAR(TODAY())+1,1,1)))</f>
        <v/>
      </c>
      <c r="AJ40" s="6" t="str">
        <f ca="1">IF($B40="","",SUMIFS(LabData2016[UACR唯一],LabData2016[比對身分證前六碼],$AX40,LabData2016[最近一次UACR檢查日期],"&gt;="&amp;DATE(YEAR(TODAY()),1,1),LabData2016[最近一次UACR檢查日期],"&lt;"&amp;DATE(YEAR(TODAY()),7,1)))</f>
        <v/>
      </c>
      <c r="AK40" s="6" t="str">
        <f ca="1">IF($B40="","",SUMIFS(LabData2016[UACR唯一],LabData2016[比對身分證前六碼],$AX40,LabData2016[最近一次UACR檢查日期],"&gt;="&amp;DATE(YEAR(TODAY()),7,1),LabData2016[最近一次UACR檢查日期],"&lt;"&amp;DATE(YEAR(TODAY())+1,1,1)))</f>
        <v/>
      </c>
      <c r="AL40" s="6" t="str">
        <f t="shared" si="3"/>
        <v/>
      </c>
      <c r="AM40" s="6" t="str">
        <f t="shared" si="4"/>
        <v/>
      </c>
      <c r="AN40" s="6" t="str">
        <f t="shared" si="5"/>
        <v/>
      </c>
      <c r="AO40" s="6" t="str">
        <f t="shared" si="6"/>
        <v/>
      </c>
      <c r="AP40" s="6" t="str" cm="1">
        <f t="array" ref="AP40">IF($B40="","",IFERROR(INDEX(相容設定!$B$2:$E$9,MATCH($D40,相容設定!$A$2:$A$9,0),MIN(VALUE(LEFT($AQ40,FIND("/",$AQ40)-1)),3)+1),0))</f>
        <v/>
      </c>
      <c r="AQ40" s="6" t="str">
        <f t="shared" si="7"/>
        <v/>
      </c>
      <c r="AR40" s="30" t="str">
        <f t="shared" si="8"/>
        <v/>
      </c>
      <c r="AS40" s="30" t="str">
        <f>IF($B40="","",250+30+IF(OR(ISNUMBER(SEARCH("DM",$D40)),ISNUMBER(SEARCH("+",$D40))),100,0)+IFERROR(INDEX(相容設定!$F$2:$F$9,MATCH($D40,相容設定!$A$2:$A$9,0)),0))</f>
        <v/>
      </c>
      <c r="AT40" s="31" t="str">
        <f t="shared" si="9"/>
        <v/>
      </c>
      <c r="AU40" s="32" t="str">
        <f t="shared" si="10"/>
        <v/>
      </c>
      <c r="AV40" t="str">
        <f t="shared" si="15"/>
        <v/>
      </c>
      <c r="AW40" t="str">
        <f t="shared" si="13"/>
        <v/>
      </c>
      <c r="AX40" t="str">
        <f t="shared" si="16"/>
        <v/>
      </c>
      <c r="AY40" t="str">
        <f t="shared" si="14"/>
        <v/>
      </c>
    </row>
    <row r="41" spans="1:51" x14ac:dyDescent="0.35">
      <c r="A41" s="26" t="str" cm="1">
        <f t="array" ref="A41">IFERROR(IF(INDEX(PatientCriteria[身分證號],ROWS($A$4:A41))="","",ROWS($A$4:A41)),"")</f>
        <v/>
      </c>
      <c r="B41" s="26" t="str" cm="1">
        <f t="array" ref="B41">IFERROR(IF(INDEX(PatientCriteria[身分證號],ROWS($A$4:A41))="","",INDEX(PatientCriteria[身分證號],ROWS($A$4:A41))),"")</f>
        <v/>
      </c>
      <c r="C41" s="26" t="str" cm="1">
        <f t="array" ref="C41">IF($B41="","",IFERROR(INDEX(PatientCriteria[生日],ROWS($A$4:A41)),""))</f>
        <v/>
      </c>
      <c r="D41" s="26" t="str" cm="1">
        <f t="array" ref="D41">IF($B41="","",IFERROR(INDEX(PatientCriteria[疾病組合],ROWS($A$4:A41)),""))</f>
        <v/>
      </c>
      <c r="E41" s="6" t="str" cm="1">
        <f t="array" ref="E41">IF($B41="","",IFERROR(INDEX(PatientCriteria[HbA1c達標標準],ROWS($A$4:A41)),""))</f>
        <v/>
      </c>
      <c r="F41" s="6" t="str">
        <f>IF($B41="","",IF($G41="","",IFERROR(SUMIFS(LabData2016[最近一次HbA1c檢查結果(%)],LabData2016[比對身分證前六碼],$AX41,LabData2016[最近一次HbA1c檢查日期],$G41,LabData2016[HbA1c唯一],1),"")))</f>
        <v/>
      </c>
      <c r="G41" s="36" t="str" cm="1">
        <f t="array" ref="G41">IF($B41="","",IFERROR(_xlfn.AGGREGATE(14,6,LabData2016[最近一次HbA1c檢查日期]/((LabData2016[比對身分證前六碼]=$AX41)*(LabData2016[HbA1c唯一]=1)),1),""))</f>
        <v/>
      </c>
      <c r="H41" s="6" t="str">
        <f>IF($B41="","",IF($I41="","",IFERROR(SUMIFS(LabData2016[最近一次HbA1c檢查結果(%)],LabData2016[比對身分證前六碼],$AX41,LabData2016[最近一次HbA1c檢查日期],$I41,LabData2016[HbA1c唯一],1),"")))</f>
        <v/>
      </c>
      <c r="I41" s="36" t="str" cm="1">
        <f t="array" ref="I41">IF($B41="","",IFERROR(_xlfn.AGGREGATE(14,6,LabData2016[最近一次HbA1c檢查日期]/((LabData2016[比對身分證前六碼]=$AX41)*(LabData2016[HbA1c唯一]=1)),2),""))</f>
        <v/>
      </c>
      <c r="J41" s="6" t="str">
        <f t="shared" si="0"/>
        <v/>
      </c>
      <c r="K41" s="27" t="str">
        <f ca="1">IF($B41="","",IF($E41="不適用","不適用",IF($F41="","未檢驗",IF(AND($AF41+$AG41&gt;=2,$AG41&gt;=1),IF(OR($F41&lt;VALUE(SUBSTITUTE(SUBSTITUTE($E41,"&lt;",""),"%","")),SUMIFS(LabData2016[HbA1c唯一],LabData2016[比對身分證前六碼],$AX41,LabData2016[最近一次HbA1c檢查結果(%)],"&lt;"&amp;VALUE(SUBSTITUTE(SUBSTITUTE($E41,"&lt;",""),"%","")),LabData2016[最近一次HbA1c檢查日期],"&gt;="&amp;DATE(YEAR(TODAY()),1,1),LabData2016[最近一次HbA1c檢查日期],"&lt;"&amp;DATE(YEAR(TODAY())+1,1,1))/($AF41+$AG41)&gt;=0.5),"控制達標",IF(ISNUMBER($H41),IF(AND($J41&gt;=84,$F41-$H41&lt;0),"進步達標","未達標"),"未達標")),"未達標"))))</f>
        <v/>
      </c>
      <c r="L41" s="33" t="str">
        <f ca="1">IF($B41="","",IF($K41="不適用","不適用",IF($K41="未檢驗","無檢驗資料","全年"&amp;($AF41+$AG41)&amp;"次／下半年"&amp;$AG41&amp;"次／"&amp;SUMIFS(LabData2016[HbA1c唯一],LabData2016[比對身分證前六碼],$AX41,LabData2016[最近一次HbA1c檢查結果(%)],"&lt;"&amp;VALUE(SUBSTITUTE(SUBSTITUTE($E41,"&lt;",""),"%","")),LabData2016[最近一次HbA1c檢查日期],"&gt;="&amp;DATE(YEAR(TODAY()),1,1),LabData2016[最近一次HbA1c檢查日期],"&lt;"&amp;DATE(YEAR(TODAY())+1,1,1))&amp;"/"&amp;($AF41+$AG41)&amp;"達標")))</f>
        <v/>
      </c>
      <c r="M41" s="6" t="str" cm="1">
        <f t="array" ref="M41">IF($B41="","",IFERROR(INDEX(PatientCriteria[LDL達標標準],ROWS($A$4:A41)),""))</f>
        <v/>
      </c>
      <c r="N41" s="6" t="str">
        <f>IF($B41="","",IF($O41="","",IFERROR(SUMIFS(LabData2016[最近一次LDL檢查結果(mg/dL)],LabData2016[比對身分證前六碼],$AX41,LabData2016[最近一次LDL檢查日期],$O41,LabData2016[LDL唯一],1),"")))</f>
        <v/>
      </c>
      <c r="O41" s="36" t="str" cm="1">
        <f t="array" ref="O41">IF($B41="","",IFERROR(_xlfn.AGGREGATE(14,6,LabData2016[最近一次LDL檢查日期]/((LabData2016[比對身分證前六碼]=$AX41)*(LabData2016[LDL唯一]=1)),1),""))</f>
        <v/>
      </c>
      <c r="P41" s="6" t="str">
        <f>IF($B41="","",IF($Q41="","",IFERROR(SUMIFS(LabData2016[最近一次LDL檢查結果(mg/dL)],LabData2016[比對身分證前六碼],$AX41,LabData2016[最近一次LDL檢查日期],$Q41,LabData2016[LDL唯一],1),"")))</f>
        <v/>
      </c>
      <c r="Q41" s="36" t="str" cm="1">
        <f t="array" ref="Q41">IF($B41="","",IFERROR(_xlfn.AGGREGATE(14,6,LabData2016[最近一次LDL檢查日期]/((LabData2016[比對身分證前六碼]=$AX41)*(LabData2016[LDL唯一]=1)),2),""))</f>
        <v/>
      </c>
      <c r="R41" s="6" t="str">
        <f t="shared" si="1"/>
        <v/>
      </c>
      <c r="S41" s="6" t="str" cm="1">
        <f t="array" ref="S41">IF($B41="","",IFERROR(_xlfn.AGGREGATE(15,6,LabData2016[最近一次LDL檢查結果(mg/dL)]/((LabData2016[比對身分證前六碼]=$AX41)*(LabData2016[LDL唯一]=1)),1),""))</f>
        <v/>
      </c>
      <c r="T41" s="28" t="str">
        <f ca="1">IF($B41="","",IF($M41="不適用","不適用",IF($N41="","未檢驗",IF(OR(AND($D41="DM only",$O41&gt;=DATE(YEAR(TODAY()),1,1),$O41&lt;DATE(YEAR(TODAY())+1,1,1),$N41&lt;VALUE(SUBSTITUTE($M41,"&lt;",""))),AND($AH41&gt;=1,$AI41&gt;=1,OR($N41&lt;VALUE(SUBSTITUTE($M41,"&lt;","")),SUMIFS(LabData2016[LDL唯一],LabData2016[比對身分證前六碼],$AX41,LabData2016[最近一次LDL檢查結果(mg/dL)],"&lt;"&amp;VALUE(SUBSTITUTE($M41,"&lt;","")),LabData2016[最近一次LDL檢查日期],"&gt;="&amp;DATE(YEAR(TODAY()),1,1),LabData2016[最近一次LDL檢查日期],"&lt;"&amp;DATE(YEAR(TODAY())+1,1,1))/($AH41+$AI41)&gt;=0.5))),"控制達標",IF(AND($AH41&gt;=1,$AI41&gt;=1,ISNUMBER($P41),$R41&gt;84,$N41-$P41&lt;0),"進步達標","未達標")))))</f>
        <v/>
      </c>
      <c r="U41" s="39" t="str">
        <f ca="1">IF($B41="","",IF($T41="不適用","不適用",IF($T41="未檢驗","無檢驗資料","全年"&amp;($AH41+$AI41)&amp;"次／下半年"&amp;$AI41&amp;"次／"&amp;SUMIFS(LabData2016[LDL唯一],LabData2016[比對身分證前六碼],$AX41,LabData2016[最近一次LDL檢查結果(mg/dL)],"&lt;"&amp;VALUE(SUBSTITUTE($M41,"&lt;","")),LabData2016[最近一次LDL檢查日期],"&gt;="&amp;DATE(YEAR(TODAY()),1,1),LabData2016[最近一次LDL檢查日期],"&lt;"&amp;DATE(YEAR(TODAY())+1,1,1))&amp;"/"&amp;($AH41+$AI41)&amp;"達標")))</f>
        <v/>
      </c>
      <c r="V41" s="6" t="str" cm="1">
        <f t="array" ref="V41">IF($B41="","",IFERROR(INDEX(PatientCriteria[UACR達標標準],ROWS($A$4:A41)),""))</f>
        <v/>
      </c>
      <c r="W41" s="6" t="str">
        <f>IF($B41="","",IF($X41="","",IFERROR(SUMIFS(LabData2016[最近一次UACR檢查結果(mg/gm)],LabData2016[比對身分證前六碼],$AX41,LabData2016[最近一次UACR檢查日期],$X41,LabData2016[UACR唯一],1),"")))</f>
        <v/>
      </c>
      <c r="X41" s="36" t="str" cm="1">
        <f t="array" ref="X41">IF($B41="","",IFERROR(_xlfn.AGGREGATE(14,6,LabData2016[最近一次UACR檢查日期]/((LabData2016[比對身分證前六碼]=$AX41)*(LabData2016[UACR唯一]=1)),1),""))</f>
        <v/>
      </c>
      <c r="Y41" s="6" t="str">
        <f>IF($B41="","",IF($Z41="","",IFERROR(SUMIFS(LabData2016[最近一次UACR檢查結果(mg/gm)],LabData2016[比對身分證前六碼],$AX41,LabData2016[最近一次UACR檢查日期],$Z41,LabData2016[UACR唯一],1),"")))</f>
        <v/>
      </c>
      <c r="Z41" s="36" t="str" cm="1">
        <f t="array" ref="Z41">IF($B41="","",IFERROR(_xlfn.AGGREGATE(14,6,LabData2016[最近一次UACR檢查日期]/((LabData2016[比對身分證前六碼]=$AX41)*(LabData2016[UACR唯一]=1)),2),""))</f>
        <v/>
      </c>
      <c r="AA41" s="6" t="str">
        <f t="shared" si="2"/>
        <v/>
      </c>
      <c r="AB41" s="29" t="str">
        <f ca="1">IF($B41="","",IF($V41="不適用","不適用",IF($W41="","未檢驗",IF(AND($AJ41+$AK41&gt;=2,$AK41&gt;=1),IF(OR($W41&lt;30,SUMIFS(LabData2016[UACR唯一],LabData2016[比對身分證前六碼],$AX41,LabData2016[最近一次UACR檢查結果(mg/gm)],"&lt;30",LabData2016[最近一次UACR檢查日期],"&gt;="&amp;DATE(YEAR(TODAY()),1,1),LabData2016[最近一次UACR檢查日期],"&lt;"&amp;DATE(YEAR(TODAY())+1,1,1))/($AJ41+$AK41)&gt;=0.5),"控制達標",IF(ISNUMBER($Y41),IF(AND($AA41&gt;=84,$W41-$Y41&lt;0),"進步達標","未達標"),"未達標")),"未達標"))))</f>
        <v/>
      </c>
      <c r="AC41" s="38" t="str">
        <f ca="1">IF($B41="","",IF($AB41="不適用","不適用",IF($AB41="未檢驗","無檢驗資料","全年"&amp;($AJ41+$AK41)&amp;"次／下半年"&amp;$AK41&amp;"次／"&amp;SUMIFS(LabData2016[UACR唯一],LabData2016[比對身分證前六碼],$AX41,LabData2016[最近一次UACR檢查結果(mg/gm)],"&lt;30",LabData2016[最近一次UACR檢查日期],"&gt;="&amp;DATE(YEAR(TODAY()),1,1),LabData2016[最近一次UACR檢查日期],"&lt;"&amp;DATE(YEAR(TODAY())+1,1,1))&amp;"/"&amp;($AJ41+$AK41)&amp;"達標")))</f>
        <v/>
      </c>
      <c r="AD41" s="6" t="str" cm="1">
        <f t="array" ref="AD41">IF($B41="","",IFERROR(INDEX(PatientCriteria[BP檢驗次數達標標準],ROWS($A$4:A41)),""))</f>
        <v/>
      </c>
      <c r="AE41" s="6" t="str" cm="1">
        <f t="array" aca="1" ref="AE41" ca="1">IF($B41="","",_xlfn.LET(_xlpm.bp,LabData2016[最近一次BP檢查日期],_xlpm.ym,IF(ISNUMBER(_xlpm.bp),TEXT(_xlpm.bp,"yyyy-mm"),LEFT(_xlpm.bp,7)),_xlpm.matched,_xlfn._xlws.FILTER(_xlpm.ym,(LabData2016[比對身分證前六碼]=$AX41)*(LabData2016[比對生日西元]=$AY41)*(_xlpm.ym&lt;&gt;"")*(LEFT(_xlpm.ym,4)=TEXT(YEAR(TODAY()),"0")),""),IF(INDEX(_xlpm.matched,1)="",0,ROWS(_xlfn.UNIQUE(_xlpm.matched)))))</f>
        <v/>
      </c>
      <c r="AF41" s="6" t="str">
        <f ca="1">IF($B41="","",SUMIFS(LabData2016[HbA1c唯一],LabData2016[比對身分證前六碼],$AX41,LabData2016[最近一次HbA1c檢查日期],"&gt;="&amp;DATE(YEAR(TODAY()),1,1),LabData2016[最近一次HbA1c檢查日期],"&lt;"&amp;DATE(YEAR(TODAY()),7,1)))</f>
        <v/>
      </c>
      <c r="AG41" s="6" t="str">
        <f ca="1">IF($B41="","",SUMIFS(LabData2016[HbA1c唯一],LabData2016[比對身分證前六碼],$AX41,LabData2016[最近一次HbA1c檢查日期],"&gt;="&amp;DATE(YEAR(TODAY()),7,1),LabData2016[最近一次HbA1c檢查日期],"&lt;"&amp;DATE(YEAR(TODAY())+1,1,1)))</f>
        <v/>
      </c>
      <c r="AH41" s="6" t="str">
        <f ca="1">IF($B41="","",SUMIFS(LabData2016[LDL唯一],LabData2016[比對身分證前六碼],$AX41,LabData2016[最近一次LDL檢查日期],"&gt;="&amp;DATE(YEAR(TODAY()),1,1),LabData2016[最近一次LDL檢查日期],"&lt;"&amp;DATE(YEAR(TODAY()),7,1)))</f>
        <v/>
      </c>
      <c r="AI41" s="6" t="str">
        <f ca="1">IF($B41="","",SUMIFS(LabData2016[LDL唯一],LabData2016[比對身分證前六碼],$AX41,LabData2016[最近一次LDL檢查日期],"&gt;="&amp;DATE(YEAR(TODAY()),7,1),LabData2016[最近一次LDL檢查日期],"&lt;"&amp;DATE(YEAR(TODAY())+1,1,1)))</f>
        <v/>
      </c>
      <c r="AJ41" s="6" t="str">
        <f ca="1">IF($B41="","",SUMIFS(LabData2016[UACR唯一],LabData2016[比對身分證前六碼],$AX41,LabData2016[最近一次UACR檢查日期],"&gt;="&amp;DATE(YEAR(TODAY()),1,1),LabData2016[最近一次UACR檢查日期],"&lt;"&amp;DATE(YEAR(TODAY()),7,1)))</f>
        <v/>
      </c>
      <c r="AK41" s="6" t="str">
        <f ca="1">IF($B41="","",SUMIFS(LabData2016[UACR唯一],LabData2016[比對身分證前六碼],$AX41,LabData2016[最近一次UACR檢查日期],"&gt;="&amp;DATE(YEAR(TODAY()),7,1),LabData2016[最近一次UACR檢查日期],"&lt;"&amp;DATE(YEAR(TODAY())+1,1,1)))</f>
        <v/>
      </c>
      <c r="AL41" s="6" t="str">
        <f t="shared" si="3"/>
        <v/>
      </c>
      <c r="AM41" s="6" t="str">
        <f t="shared" si="4"/>
        <v/>
      </c>
      <c r="AN41" s="6" t="str">
        <f t="shared" si="5"/>
        <v/>
      </c>
      <c r="AO41" s="6" t="str">
        <f t="shared" si="6"/>
        <v/>
      </c>
      <c r="AP41" s="6" t="str" cm="1">
        <f t="array" ref="AP41">IF($B41="","",IFERROR(INDEX(相容設定!$B$2:$E$9,MATCH($D41,相容設定!$A$2:$A$9,0),MIN(VALUE(LEFT($AQ41,FIND("/",$AQ41)-1)),3)+1),0))</f>
        <v/>
      </c>
      <c r="AQ41" s="6" t="str">
        <f t="shared" si="7"/>
        <v/>
      </c>
      <c r="AR41" s="30" t="str">
        <f t="shared" si="8"/>
        <v/>
      </c>
      <c r="AS41" s="30" t="str">
        <f>IF($B41="","",250+30+IF(OR(ISNUMBER(SEARCH("DM",$D41)),ISNUMBER(SEARCH("+",$D41))),100,0)+IFERROR(INDEX(相容設定!$F$2:$F$9,MATCH($D41,相容設定!$A$2:$A$9,0)),0))</f>
        <v/>
      </c>
      <c r="AT41" s="31" t="str">
        <f t="shared" si="9"/>
        <v/>
      </c>
      <c r="AU41" s="32" t="str">
        <f t="shared" si="10"/>
        <v/>
      </c>
      <c r="AV41" t="str">
        <f t="shared" si="15"/>
        <v/>
      </c>
      <c r="AW41" t="str">
        <f t="shared" si="13"/>
        <v/>
      </c>
      <c r="AX41" t="str">
        <f t="shared" si="16"/>
        <v/>
      </c>
      <c r="AY41" t="str">
        <f t="shared" si="14"/>
        <v/>
      </c>
    </row>
    <row r="42" spans="1:51" x14ac:dyDescent="0.35">
      <c r="A42" s="26" t="str" cm="1">
        <f t="array" ref="A42">IFERROR(IF(INDEX(PatientCriteria[身分證號],ROWS($A$4:A42))="","",ROWS($A$4:A42)),"")</f>
        <v/>
      </c>
      <c r="B42" s="26" t="str" cm="1">
        <f t="array" ref="B42">IFERROR(IF(INDEX(PatientCriteria[身分證號],ROWS($A$4:A42))="","",INDEX(PatientCriteria[身分證號],ROWS($A$4:A42))),"")</f>
        <v/>
      </c>
      <c r="C42" s="26" t="str" cm="1">
        <f t="array" ref="C42">IF($B42="","",IFERROR(INDEX(PatientCriteria[生日],ROWS($A$4:A42)),""))</f>
        <v/>
      </c>
      <c r="D42" s="26" t="str" cm="1">
        <f t="array" ref="D42">IF($B42="","",IFERROR(INDEX(PatientCriteria[疾病組合],ROWS($A$4:A42)),""))</f>
        <v/>
      </c>
      <c r="E42" s="6" t="str" cm="1">
        <f t="array" ref="E42">IF($B42="","",IFERROR(INDEX(PatientCriteria[HbA1c達標標準],ROWS($A$4:A42)),""))</f>
        <v/>
      </c>
      <c r="F42" s="6" t="str">
        <f>IF($B42="","",IF($G42="","",IFERROR(SUMIFS(LabData2016[最近一次HbA1c檢查結果(%)],LabData2016[比對身分證前六碼],$AX42,LabData2016[最近一次HbA1c檢查日期],$G42,LabData2016[HbA1c唯一],1),"")))</f>
        <v/>
      </c>
      <c r="G42" s="36" t="str" cm="1">
        <f t="array" ref="G42">IF($B42="","",IFERROR(_xlfn.AGGREGATE(14,6,LabData2016[最近一次HbA1c檢查日期]/((LabData2016[比對身分證前六碼]=$AX42)*(LabData2016[HbA1c唯一]=1)),1),""))</f>
        <v/>
      </c>
      <c r="H42" s="6" t="str">
        <f>IF($B42="","",IF($I42="","",IFERROR(SUMIFS(LabData2016[最近一次HbA1c檢查結果(%)],LabData2016[比對身分證前六碼],$AX42,LabData2016[最近一次HbA1c檢查日期],$I42,LabData2016[HbA1c唯一],1),"")))</f>
        <v/>
      </c>
      <c r="I42" s="36" t="str" cm="1">
        <f t="array" ref="I42">IF($B42="","",IFERROR(_xlfn.AGGREGATE(14,6,LabData2016[最近一次HbA1c檢查日期]/((LabData2016[比對身分證前六碼]=$AX42)*(LabData2016[HbA1c唯一]=1)),2),""))</f>
        <v/>
      </c>
      <c r="J42" s="6" t="str">
        <f t="shared" si="0"/>
        <v/>
      </c>
      <c r="K42" s="27" t="str">
        <f ca="1">IF($B42="","",IF($E42="不適用","不適用",IF($F42="","未檢驗",IF(AND($AF42+$AG42&gt;=2,$AG42&gt;=1),IF(OR($F42&lt;VALUE(SUBSTITUTE(SUBSTITUTE($E42,"&lt;",""),"%","")),SUMIFS(LabData2016[HbA1c唯一],LabData2016[比對身分證前六碼],$AX42,LabData2016[最近一次HbA1c檢查結果(%)],"&lt;"&amp;VALUE(SUBSTITUTE(SUBSTITUTE($E42,"&lt;",""),"%","")),LabData2016[最近一次HbA1c檢查日期],"&gt;="&amp;DATE(YEAR(TODAY()),1,1),LabData2016[最近一次HbA1c檢查日期],"&lt;"&amp;DATE(YEAR(TODAY())+1,1,1))/($AF42+$AG42)&gt;=0.5),"控制達標",IF(ISNUMBER($H42),IF(AND($J42&gt;=84,$F42-$H42&lt;0),"進步達標","未達標"),"未達標")),"未達標"))))</f>
        <v/>
      </c>
      <c r="L42" s="33" t="str">
        <f ca="1">IF($B42="","",IF($K42="不適用","不適用",IF($K42="未檢驗","無檢驗資料","全年"&amp;($AF42+$AG42)&amp;"次／下半年"&amp;$AG42&amp;"次／"&amp;SUMIFS(LabData2016[HbA1c唯一],LabData2016[比對身分證前六碼],$AX42,LabData2016[最近一次HbA1c檢查結果(%)],"&lt;"&amp;VALUE(SUBSTITUTE(SUBSTITUTE($E42,"&lt;",""),"%","")),LabData2016[最近一次HbA1c檢查日期],"&gt;="&amp;DATE(YEAR(TODAY()),1,1),LabData2016[最近一次HbA1c檢查日期],"&lt;"&amp;DATE(YEAR(TODAY())+1,1,1))&amp;"/"&amp;($AF42+$AG42)&amp;"達標")))</f>
        <v/>
      </c>
      <c r="M42" s="6" t="str" cm="1">
        <f t="array" ref="M42">IF($B42="","",IFERROR(INDEX(PatientCriteria[LDL達標標準],ROWS($A$4:A42)),""))</f>
        <v/>
      </c>
      <c r="N42" s="6" t="str">
        <f>IF($B42="","",IF($O42="","",IFERROR(SUMIFS(LabData2016[最近一次LDL檢查結果(mg/dL)],LabData2016[比對身分證前六碼],$AX42,LabData2016[最近一次LDL檢查日期],$O42,LabData2016[LDL唯一],1),"")))</f>
        <v/>
      </c>
      <c r="O42" s="36" t="str" cm="1">
        <f t="array" ref="O42">IF($B42="","",IFERROR(_xlfn.AGGREGATE(14,6,LabData2016[最近一次LDL檢查日期]/((LabData2016[比對身分證前六碼]=$AX42)*(LabData2016[LDL唯一]=1)),1),""))</f>
        <v/>
      </c>
      <c r="P42" s="6" t="str">
        <f>IF($B42="","",IF($Q42="","",IFERROR(SUMIFS(LabData2016[最近一次LDL檢查結果(mg/dL)],LabData2016[比對身分證前六碼],$AX42,LabData2016[最近一次LDL檢查日期],$Q42,LabData2016[LDL唯一],1),"")))</f>
        <v/>
      </c>
      <c r="Q42" s="36" t="str" cm="1">
        <f t="array" ref="Q42">IF($B42="","",IFERROR(_xlfn.AGGREGATE(14,6,LabData2016[最近一次LDL檢查日期]/((LabData2016[比對身分證前六碼]=$AX42)*(LabData2016[LDL唯一]=1)),2),""))</f>
        <v/>
      </c>
      <c r="R42" s="6" t="str">
        <f t="shared" si="1"/>
        <v/>
      </c>
      <c r="S42" s="6" t="str" cm="1">
        <f t="array" ref="S42">IF($B42="","",IFERROR(_xlfn.AGGREGATE(15,6,LabData2016[最近一次LDL檢查結果(mg/dL)]/((LabData2016[比對身分證前六碼]=$AX42)*(LabData2016[LDL唯一]=1)),1),""))</f>
        <v/>
      </c>
      <c r="T42" s="28" t="str">
        <f ca="1">IF($B42="","",IF($M42="不適用","不適用",IF($N42="","未檢驗",IF(OR(AND($D42="DM only",$O42&gt;=DATE(YEAR(TODAY()),1,1),$O42&lt;DATE(YEAR(TODAY())+1,1,1),$N42&lt;VALUE(SUBSTITUTE($M42,"&lt;",""))),AND($AH42&gt;=1,$AI42&gt;=1,OR($N42&lt;VALUE(SUBSTITUTE($M42,"&lt;","")),SUMIFS(LabData2016[LDL唯一],LabData2016[比對身分證前六碼],$AX42,LabData2016[最近一次LDL檢查結果(mg/dL)],"&lt;"&amp;VALUE(SUBSTITUTE($M42,"&lt;","")),LabData2016[最近一次LDL檢查日期],"&gt;="&amp;DATE(YEAR(TODAY()),1,1),LabData2016[最近一次LDL檢查日期],"&lt;"&amp;DATE(YEAR(TODAY())+1,1,1))/($AH42+$AI42)&gt;=0.5))),"控制達標",IF(AND($AH42&gt;=1,$AI42&gt;=1,ISNUMBER($P42),$R42&gt;84,$N42-$P42&lt;0),"進步達標","未達標")))))</f>
        <v/>
      </c>
      <c r="U42" s="39" t="str">
        <f ca="1">IF($B42="","",IF($T42="不適用","不適用",IF($T42="未檢驗","無檢驗資料","全年"&amp;($AH42+$AI42)&amp;"次／下半年"&amp;$AI42&amp;"次／"&amp;SUMIFS(LabData2016[LDL唯一],LabData2016[比對身分證前六碼],$AX42,LabData2016[最近一次LDL檢查結果(mg/dL)],"&lt;"&amp;VALUE(SUBSTITUTE($M42,"&lt;","")),LabData2016[最近一次LDL檢查日期],"&gt;="&amp;DATE(YEAR(TODAY()),1,1),LabData2016[最近一次LDL檢查日期],"&lt;"&amp;DATE(YEAR(TODAY())+1,1,1))&amp;"/"&amp;($AH42+$AI42)&amp;"達標")))</f>
        <v/>
      </c>
      <c r="V42" s="6" t="str" cm="1">
        <f t="array" ref="V42">IF($B42="","",IFERROR(INDEX(PatientCriteria[UACR達標標準],ROWS($A$4:A42)),""))</f>
        <v/>
      </c>
      <c r="W42" s="6" t="str">
        <f>IF($B42="","",IF($X42="","",IFERROR(SUMIFS(LabData2016[最近一次UACR檢查結果(mg/gm)],LabData2016[比對身分證前六碼],$AX42,LabData2016[最近一次UACR檢查日期],$X42,LabData2016[UACR唯一],1),"")))</f>
        <v/>
      </c>
      <c r="X42" s="36" t="str" cm="1">
        <f t="array" ref="X42">IF($B42="","",IFERROR(_xlfn.AGGREGATE(14,6,LabData2016[最近一次UACR檢查日期]/((LabData2016[比對身分證前六碼]=$AX42)*(LabData2016[UACR唯一]=1)),1),""))</f>
        <v/>
      </c>
      <c r="Y42" s="6" t="str">
        <f>IF($B42="","",IF($Z42="","",IFERROR(SUMIFS(LabData2016[最近一次UACR檢查結果(mg/gm)],LabData2016[比對身分證前六碼],$AX42,LabData2016[最近一次UACR檢查日期],$Z42,LabData2016[UACR唯一],1),"")))</f>
        <v/>
      </c>
      <c r="Z42" s="36" t="str" cm="1">
        <f t="array" ref="Z42">IF($B42="","",IFERROR(_xlfn.AGGREGATE(14,6,LabData2016[最近一次UACR檢查日期]/((LabData2016[比對身分證前六碼]=$AX42)*(LabData2016[UACR唯一]=1)),2),""))</f>
        <v/>
      </c>
      <c r="AA42" s="6" t="str">
        <f t="shared" si="2"/>
        <v/>
      </c>
      <c r="AB42" s="29" t="str">
        <f ca="1">IF($B42="","",IF($V42="不適用","不適用",IF($W42="","未檢驗",IF(AND($AJ42+$AK42&gt;=2,$AK42&gt;=1),IF(OR($W42&lt;30,SUMIFS(LabData2016[UACR唯一],LabData2016[比對身分證前六碼],$AX42,LabData2016[最近一次UACR檢查結果(mg/gm)],"&lt;30",LabData2016[最近一次UACR檢查日期],"&gt;="&amp;DATE(YEAR(TODAY()),1,1),LabData2016[最近一次UACR檢查日期],"&lt;"&amp;DATE(YEAR(TODAY())+1,1,1))/($AJ42+$AK42)&gt;=0.5),"控制達標",IF(ISNUMBER($Y42),IF(AND($AA42&gt;=84,$W42-$Y42&lt;0),"進步達標","未達標"),"未達標")),"未達標"))))</f>
        <v/>
      </c>
      <c r="AC42" s="38" t="str">
        <f ca="1">IF($B42="","",IF($AB42="不適用","不適用",IF($AB42="未檢驗","無檢驗資料","全年"&amp;($AJ42+$AK42)&amp;"次／下半年"&amp;$AK42&amp;"次／"&amp;SUMIFS(LabData2016[UACR唯一],LabData2016[比對身分證前六碼],$AX42,LabData2016[最近一次UACR檢查結果(mg/gm)],"&lt;30",LabData2016[最近一次UACR檢查日期],"&gt;="&amp;DATE(YEAR(TODAY()),1,1),LabData2016[最近一次UACR檢查日期],"&lt;"&amp;DATE(YEAR(TODAY())+1,1,1))&amp;"/"&amp;($AJ42+$AK42)&amp;"達標")))</f>
        <v/>
      </c>
      <c r="AD42" s="6" t="str" cm="1">
        <f t="array" ref="AD42">IF($B42="","",IFERROR(INDEX(PatientCriteria[BP檢驗次數達標標準],ROWS($A$4:A42)),""))</f>
        <v/>
      </c>
      <c r="AE42" s="6" t="str" cm="1">
        <f t="array" aca="1" ref="AE42" ca="1">IF($B42="","",_xlfn.LET(_xlpm.bp,LabData2016[最近一次BP檢查日期],_xlpm.ym,IF(ISNUMBER(_xlpm.bp),TEXT(_xlpm.bp,"yyyy-mm"),LEFT(_xlpm.bp,7)),_xlpm.matched,_xlfn._xlws.FILTER(_xlpm.ym,(LabData2016[比對身分證前六碼]=$AX42)*(LabData2016[比對生日西元]=$AY42)*(_xlpm.ym&lt;&gt;"")*(LEFT(_xlpm.ym,4)=TEXT(YEAR(TODAY()),"0")),""),IF(INDEX(_xlpm.matched,1)="",0,ROWS(_xlfn.UNIQUE(_xlpm.matched)))))</f>
        <v/>
      </c>
      <c r="AF42" s="6" t="str">
        <f ca="1">IF($B42="","",SUMIFS(LabData2016[HbA1c唯一],LabData2016[比對身分證前六碼],$AX42,LabData2016[最近一次HbA1c檢查日期],"&gt;="&amp;DATE(YEAR(TODAY()),1,1),LabData2016[最近一次HbA1c檢查日期],"&lt;"&amp;DATE(YEAR(TODAY()),7,1)))</f>
        <v/>
      </c>
      <c r="AG42" s="6" t="str">
        <f ca="1">IF($B42="","",SUMIFS(LabData2016[HbA1c唯一],LabData2016[比對身分證前六碼],$AX42,LabData2016[最近一次HbA1c檢查日期],"&gt;="&amp;DATE(YEAR(TODAY()),7,1),LabData2016[最近一次HbA1c檢查日期],"&lt;"&amp;DATE(YEAR(TODAY())+1,1,1)))</f>
        <v/>
      </c>
      <c r="AH42" s="6" t="str">
        <f ca="1">IF($B42="","",SUMIFS(LabData2016[LDL唯一],LabData2016[比對身分證前六碼],$AX42,LabData2016[最近一次LDL檢查日期],"&gt;="&amp;DATE(YEAR(TODAY()),1,1),LabData2016[最近一次LDL檢查日期],"&lt;"&amp;DATE(YEAR(TODAY()),7,1)))</f>
        <v/>
      </c>
      <c r="AI42" s="6" t="str">
        <f ca="1">IF($B42="","",SUMIFS(LabData2016[LDL唯一],LabData2016[比對身分證前六碼],$AX42,LabData2016[最近一次LDL檢查日期],"&gt;="&amp;DATE(YEAR(TODAY()),7,1),LabData2016[最近一次LDL檢查日期],"&lt;"&amp;DATE(YEAR(TODAY())+1,1,1)))</f>
        <v/>
      </c>
      <c r="AJ42" s="6" t="str">
        <f ca="1">IF($B42="","",SUMIFS(LabData2016[UACR唯一],LabData2016[比對身分證前六碼],$AX42,LabData2016[最近一次UACR檢查日期],"&gt;="&amp;DATE(YEAR(TODAY()),1,1),LabData2016[最近一次UACR檢查日期],"&lt;"&amp;DATE(YEAR(TODAY()),7,1)))</f>
        <v/>
      </c>
      <c r="AK42" s="6" t="str">
        <f ca="1">IF($B42="","",SUMIFS(LabData2016[UACR唯一],LabData2016[比對身分證前六碼],$AX42,LabData2016[最近一次UACR檢查日期],"&gt;="&amp;DATE(YEAR(TODAY()),7,1),LabData2016[最近一次UACR檢查日期],"&lt;"&amp;DATE(YEAR(TODAY())+1,1,1)))</f>
        <v/>
      </c>
      <c r="AL42" s="6" t="str">
        <f t="shared" si="3"/>
        <v/>
      </c>
      <c r="AM42" s="6" t="str">
        <f t="shared" si="4"/>
        <v/>
      </c>
      <c r="AN42" s="6" t="str">
        <f t="shared" si="5"/>
        <v/>
      </c>
      <c r="AO42" s="6" t="str">
        <f t="shared" si="6"/>
        <v/>
      </c>
      <c r="AP42" s="6" t="str" cm="1">
        <f t="array" ref="AP42">IF($B42="","",IFERROR(INDEX(相容設定!$B$2:$E$9,MATCH($D42,相容設定!$A$2:$A$9,0),MIN(VALUE(LEFT($AQ42,FIND("/",$AQ42)-1)),3)+1),0))</f>
        <v/>
      </c>
      <c r="AQ42" s="6" t="str">
        <f t="shared" si="7"/>
        <v/>
      </c>
      <c r="AR42" s="30" t="str">
        <f t="shared" si="8"/>
        <v/>
      </c>
      <c r="AS42" s="30" t="str">
        <f>IF($B42="","",250+30+IF(OR(ISNUMBER(SEARCH("DM",$D42)),ISNUMBER(SEARCH("+",$D42))),100,0)+IFERROR(INDEX(相容設定!$F$2:$F$9,MATCH($D42,相容設定!$A$2:$A$9,0)),0))</f>
        <v/>
      </c>
      <c r="AT42" s="31" t="str">
        <f t="shared" si="9"/>
        <v/>
      </c>
      <c r="AU42" s="32" t="str">
        <f t="shared" si="10"/>
        <v/>
      </c>
      <c r="AV42" t="str">
        <f t="shared" si="15"/>
        <v/>
      </c>
      <c r="AW42" t="str">
        <f t="shared" si="13"/>
        <v/>
      </c>
      <c r="AX42" t="str">
        <f t="shared" si="16"/>
        <v/>
      </c>
      <c r="AY42" t="str">
        <f t="shared" si="14"/>
        <v/>
      </c>
    </row>
    <row r="43" spans="1:51" x14ac:dyDescent="0.35">
      <c r="A43" s="26" t="str" cm="1">
        <f t="array" ref="A43">IFERROR(IF(INDEX(PatientCriteria[身分證號],ROWS($A$4:A43))="","",ROWS($A$4:A43)),"")</f>
        <v/>
      </c>
      <c r="B43" s="26" t="str" cm="1">
        <f t="array" ref="B43">IFERROR(IF(INDEX(PatientCriteria[身分證號],ROWS($A$4:A43))="","",INDEX(PatientCriteria[身分證號],ROWS($A$4:A43))),"")</f>
        <v/>
      </c>
      <c r="C43" s="26" t="str" cm="1">
        <f t="array" ref="C43">IF($B43="","",IFERROR(INDEX(PatientCriteria[生日],ROWS($A$4:A43)),""))</f>
        <v/>
      </c>
      <c r="D43" s="26" t="str" cm="1">
        <f t="array" ref="D43">IF($B43="","",IFERROR(INDEX(PatientCriteria[疾病組合],ROWS($A$4:A43)),""))</f>
        <v/>
      </c>
      <c r="E43" s="6" t="str" cm="1">
        <f t="array" ref="E43">IF($B43="","",IFERROR(INDEX(PatientCriteria[HbA1c達標標準],ROWS($A$4:A43)),""))</f>
        <v/>
      </c>
      <c r="F43" s="6" t="str">
        <f>IF($B43="","",IF($G43="","",IFERROR(SUMIFS(LabData2016[最近一次HbA1c檢查結果(%)],LabData2016[比對身分證前六碼],$AX43,LabData2016[最近一次HbA1c檢查日期],$G43,LabData2016[HbA1c唯一],1),"")))</f>
        <v/>
      </c>
      <c r="G43" s="36" t="str" cm="1">
        <f t="array" ref="G43">IF($B43="","",IFERROR(_xlfn.AGGREGATE(14,6,LabData2016[最近一次HbA1c檢查日期]/((LabData2016[比對身分證前六碼]=$AX43)*(LabData2016[HbA1c唯一]=1)),1),""))</f>
        <v/>
      </c>
      <c r="H43" s="6" t="str">
        <f>IF($B43="","",IF($I43="","",IFERROR(SUMIFS(LabData2016[最近一次HbA1c檢查結果(%)],LabData2016[比對身分證前六碼],$AX43,LabData2016[最近一次HbA1c檢查日期],$I43,LabData2016[HbA1c唯一],1),"")))</f>
        <v/>
      </c>
      <c r="I43" s="36" t="str" cm="1">
        <f t="array" ref="I43">IF($B43="","",IFERROR(_xlfn.AGGREGATE(14,6,LabData2016[最近一次HbA1c檢查日期]/((LabData2016[比對身分證前六碼]=$AX43)*(LabData2016[HbA1c唯一]=1)),2),""))</f>
        <v/>
      </c>
      <c r="J43" s="6" t="str">
        <f t="shared" si="0"/>
        <v/>
      </c>
      <c r="K43" s="27" t="str">
        <f ca="1">IF($B43="","",IF($E43="不適用","不適用",IF($F43="","未檢驗",IF(AND($AF43+$AG43&gt;=2,$AG43&gt;=1),IF(OR($F43&lt;VALUE(SUBSTITUTE(SUBSTITUTE($E43,"&lt;",""),"%","")),SUMIFS(LabData2016[HbA1c唯一],LabData2016[比對身分證前六碼],$AX43,LabData2016[最近一次HbA1c檢查結果(%)],"&lt;"&amp;VALUE(SUBSTITUTE(SUBSTITUTE($E43,"&lt;",""),"%","")),LabData2016[最近一次HbA1c檢查日期],"&gt;="&amp;DATE(YEAR(TODAY()),1,1),LabData2016[最近一次HbA1c檢查日期],"&lt;"&amp;DATE(YEAR(TODAY())+1,1,1))/($AF43+$AG43)&gt;=0.5),"控制達標",IF(ISNUMBER($H43),IF(AND($J43&gt;=84,$F43-$H43&lt;0),"進步達標","未達標"),"未達標")),"未達標"))))</f>
        <v/>
      </c>
      <c r="L43" s="33" t="str">
        <f ca="1">IF($B43="","",IF($K43="不適用","不適用",IF($K43="未檢驗","無檢驗資料","全年"&amp;($AF43+$AG43)&amp;"次／下半年"&amp;$AG43&amp;"次／"&amp;SUMIFS(LabData2016[HbA1c唯一],LabData2016[比對身分證前六碼],$AX43,LabData2016[最近一次HbA1c檢查結果(%)],"&lt;"&amp;VALUE(SUBSTITUTE(SUBSTITUTE($E43,"&lt;",""),"%","")),LabData2016[最近一次HbA1c檢查日期],"&gt;="&amp;DATE(YEAR(TODAY()),1,1),LabData2016[最近一次HbA1c檢查日期],"&lt;"&amp;DATE(YEAR(TODAY())+1,1,1))&amp;"/"&amp;($AF43+$AG43)&amp;"達標")))</f>
        <v/>
      </c>
      <c r="M43" s="6" t="str" cm="1">
        <f t="array" ref="M43">IF($B43="","",IFERROR(INDEX(PatientCriteria[LDL達標標準],ROWS($A$4:A43)),""))</f>
        <v/>
      </c>
      <c r="N43" s="6" t="str">
        <f>IF($B43="","",IF($O43="","",IFERROR(SUMIFS(LabData2016[最近一次LDL檢查結果(mg/dL)],LabData2016[比對身分證前六碼],$AX43,LabData2016[最近一次LDL檢查日期],$O43,LabData2016[LDL唯一],1),"")))</f>
        <v/>
      </c>
      <c r="O43" s="36" t="str" cm="1">
        <f t="array" ref="O43">IF($B43="","",IFERROR(_xlfn.AGGREGATE(14,6,LabData2016[最近一次LDL檢查日期]/((LabData2016[比對身分證前六碼]=$AX43)*(LabData2016[LDL唯一]=1)),1),""))</f>
        <v/>
      </c>
      <c r="P43" s="6" t="str">
        <f>IF($B43="","",IF($Q43="","",IFERROR(SUMIFS(LabData2016[最近一次LDL檢查結果(mg/dL)],LabData2016[比對身分證前六碼],$AX43,LabData2016[最近一次LDL檢查日期],$Q43,LabData2016[LDL唯一],1),"")))</f>
        <v/>
      </c>
      <c r="Q43" s="36" t="str" cm="1">
        <f t="array" ref="Q43">IF($B43="","",IFERROR(_xlfn.AGGREGATE(14,6,LabData2016[最近一次LDL檢查日期]/((LabData2016[比對身分證前六碼]=$AX43)*(LabData2016[LDL唯一]=1)),2),""))</f>
        <v/>
      </c>
      <c r="R43" s="6" t="str">
        <f t="shared" si="1"/>
        <v/>
      </c>
      <c r="S43" s="6" t="str" cm="1">
        <f t="array" ref="S43">IF($B43="","",IFERROR(_xlfn.AGGREGATE(15,6,LabData2016[最近一次LDL檢查結果(mg/dL)]/((LabData2016[比對身分證前六碼]=$AX43)*(LabData2016[LDL唯一]=1)),1),""))</f>
        <v/>
      </c>
      <c r="T43" s="28" t="str">
        <f ca="1">IF($B43="","",IF($M43="不適用","不適用",IF($N43="","未檢驗",IF(OR(AND($D43="DM only",$O43&gt;=DATE(YEAR(TODAY()),1,1),$O43&lt;DATE(YEAR(TODAY())+1,1,1),$N43&lt;VALUE(SUBSTITUTE($M43,"&lt;",""))),AND($AH43&gt;=1,$AI43&gt;=1,OR($N43&lt;VALUE(SUBSTITUTE($M43,"&lt;","")),SUMIFS(LabData2016[LDL唯一],LabData2016[比對身分證前六碼],$AX43,LabData2016[最近一次LDL檢查結果(mg/dL)],"&lt;"&amp;VALUE(SUBSTITUTE($M43,"&lt;","")),LabData2016[最近一次LDL檢查日期],"&gt;="&amp;DATE(YEAR(TODAY()),1,1),LabData2016[最近一次LDL檢查日期],"&lt;"&amp;DATE(YEAR(TODAY())+1,1,1))/($AH43+$AI43)&gt;=0.5))),"控制達標",IF(AND($AH43&gt;=1,$AI43&gt;=1,ISNUMBER($P43),$R43&gt;84,$N43-$P43&lt;0),"進步達標","未達標")))))</f>
        <v/>
      </c>
      <c r="U43" s="39" t="str">
        <f ca="1">IF($B43="","",IF($T43="不適用","不適用",IF($T43="未檢驗","無檢驗資料","全年"&amp;($AH43+$AI43)&amp;"次／下半年"&amp;$AI43&amp;"次／"&amp;SUMIFS(LabData2016[LDL唯一],LabData2016[比對身分證前六碼],$AX43,LabData2016[最近一次LDL檢查結果(mg/dL)],"&lt;"&amp;VALUE(SUBSTITUTE($M43,"&lt;","")),LabData2016[最近一次LDL檢查日期],"&gt;="&amp;DATE(YEAR(TODAY()),1,1),LabData2016[最近一次LDL檢查日期],"&lt;"&amp;DATE(YEAR(TODAY())+1,1,1))&amp;"/"&amp;($AH43+$AI43)&amp;"達標")))</f>
        <v/>
      </c>
      <c r="V43" s="6" t="str" cm="1">
        <f t="array" ref="V43">IF($B43="","",IFERROR(INDEX(PatientCriteria[UACR達標標準],ROWS($A$4:A43)),""))</f>
        <v/>
      </c>
      <c r="W43" s="6" t="str">
        <f>IF($B43="","",IF($X43="","",IFERROR(SUMIFS(LabData2016[最近一次UACR檢查結果(mg/gm)],LabData2016[比對身分證前六碼],$AX43,LabData2016[最近一次UACR檢查日期],$X43,LabData2016[UACR唯一],1),"")))</f>
        <v/>
      </c>
      <c r="X43" s="36" t="str" cm="1">
        <f t="array" ref="X43">IF($B43="","",IFERROR(_xlfn.AGGREGATE(14,6,LabData2016[最近一次UACR檢查日期]/((LabData2016[比對身分證前六碼]=$AX43)*(LabData2016[UACR唯一]=1)),1),""))</f>
        <v/>
      </c>
      <c r="Y43" s="6" t="str">
        <f>IF($B43="","",IF($Z43="","",IFERROR(SUMIFS(LabData2016[最近一次UACR檢查結果(mg/gm)],LabData2016[比對身分證前六碼],$AX43,LabData2016[最近一次UACR檢查日期],$Z43,LabData2016[UACR唯一],1),"")))</f>
        <v/>
      </c>
      <c r="Z43" s="36" t="str" cm="1">
        <f t="array" ref="Z43">IF($B43="","",IFERROR(_xlfn.AGGREGATE(14,6,LabData2016[最近一次UACR檢查日期]/((LabData2016[比對身分證前六碼]=$AX43)*(LabData2016[UACR唯一]=1)),2),""))</f>
        <v/>
      </c>
      <c r="AA43" s="6" t="str">
        <f t="shared" si="2"/>
        <v/>
      </c>
      <c r="AB43" s="29" t="str">
        <f ca="1">IF($B43="","",IF($V43="不適用","不適用",IF($W43="","未檢驗",IF(AND($AJ43+$AK43&gt;=2,$AK43&gt;=1),IF(OR($W43&lt;30,SUMIFS(LabData2016[UACR唯一],LabData2016[比對身分證前六碼],$AX43,LabData2016[最近一次UACR檢查結果(mg/gm)],"&lt;30",LabData2016[最近一次UACR檢查日期],"&gt;="&amp;DATE(YEAR(TODAY()),1,1),LabData2016[最近一次UACR檢查日期],"&lt;"&amp;DATE(YEAR(TODAY())+1,1,1))/($AJ43+$AK43)&gt;=0.5),"控制達標",IF(ISNUMBER($Y43),IF(AND($AA43&gt;=84,$W43-$Y43&lt;0),"進步達標","未達標"),"未達標")),"未達標"))))</f>
        <v/>
      </c>
      <c r="AC43" s="38" t="str">
        <f ca="1">IF($B43="","",IF($AB43="不適用","不適用",IF($AB43="未檢驗","無檢驗資料","全年"&amp;($AJ43+$AK43)&amp;"次／下半年"&amp;$AK43&amp;"次／"&amp;SUMIFS(LabData2016[UACR唯一],LabData2016[比對身分證前六碼],$AX43,LabData2016[最近一次UACR檢查結果(mg/gm)],"&lt;30",LabData2016[最近一次UACR檢查日期],"&gt;="&amp;DATE(YEAR(TODAY()),1,1),LabData2016[最近一次UACR檢查日期],"&lt;"&amp;DATE(YEAR(TODAY())+1,1,1))&amp;"/"&amp;($AJ43+$AK43)&amp;"達標")))</f>
        <v/>
      </c>
      <c r="AD43" s="6" t="str" cm="1">
        <f t="array" ref="AD43">IF($B43="","",IFERROR(INDEX(PatientCriteria[BP檢驗次數達標標準],ROWS($A$4:A43)),""))</f>
        <v/>
      </c>
      <c r="AE43" s="6" t="str" cm="1">
        <f t="array" aca="1" ref="AE43" ca="1">IF($B43="","",_xlfn.LET(_xlpm.bp,LabData2016[最近一次BP檢查日期],_xlpm.ym,IF(ISNUMBER(_xlpm.bp),TEXT(_xlpm.bp,"yyyy-mm"),LEFT(_xlpm.bp,7)),_xlpm.matched,_xlfn._xlws.FILTER(_xlpm.ym,(LabData2016[比對身分證前六碼]=$AX43)*(LabData2016[比對生日西元]=$AY43)*(_xlpm.ym&lt;&gt;"")*(LEFT(_xlpm.ym,4)=TEXT(YEAR(TODAY()),"0")),""),IF(INDEX(_xlpm.matched,1)="",0,ROWS(_xlfn.UNIQUE(_xlpm.matched)))))</f>
        <v/>
      </c>
      <c r="AF43" s="6" t="str">
        <f ca="1">IF($B43="","",SUMIFS(LabData2016[HbA1c唯一],LabData2016[比對身分證前六碼],$AX43,LabData2016[最近一次HbA1c檢查日期],"&gt;="&amp;DATE(YEAR(TODAY()),1,1),LabData2016[最近一次HbA1c檢查日期],"&lt;"&amp;DATE(YEAR(TODAY()),7,1)))</f>
        <v/>
      </c>
      <c r="AG43" s="6" t="str">
        <f ca="1">IF($B43="","",SUMIFS(LabData2016[HbA1c唯一],LabData2016[比對身分證前六碼],$AX43,LabData2016[最近一次HbA1c檢查日期],"&gt;="&amp;DATE(YEAR(TODAY()),7,1),LabData2016[最近一次HbA1c檢查日期],"&lt;"&amp;DATE(YEAR(TODAY())+1,1,1)))</f>
        <v/>
      </c>
      <c r="AH43" s="6" t="str">
        <f ca="1">IF($B43="","",SUMIFS(LabData2016[LDL唯一],LabData2016[比對身分證前六碼],$AX43,LabData2016[最近一次LDL檢查日期],"&gt;="&amp;DATE(YEAR(TODAY()),1,1),LabData2016[最近一次LDL檢查日期],"&lt;"&amp;DATE(YEAR(TODAY()),7,1)))</f>
        <v/>
      </c>
      <c r="AI43" s="6" t="str">
        <f ca="1">IF($B43="","",SUMIFS(LabData2016[LDL唯一],LabData2016[比對身分證前六碼],$AX43,LabData2016[最近一次LDL檢查日期],"&gt;="&amp;DATE(YEAR(TODAY()),7,1),LabData2016[最近一次LDL檢查日期],"&lt;"&amp;DATE(YEAR(TODAY())+1,1,1)))</f>
        <v/>
      </c>
      <c r="AJ43" s="6" t="str">
        <f ca="1">IF($B43="","",SUMIFS(LabData2016[UACR唯一],LabData2016[比對身分證前六碼],$AX43,LabData2016[最近一次UACR檢查日期],"&gt;="&amp;DATE(YEAR(TODAY()),1,1),LabData2016[最近一次UACR檢查日期],"&lt;"&amp;DATE(YEAR(TODAY()),7,1)))</f>
        <v/>
      </c>
      <c r="AK43" s="6" t="str">
        <f ca="1">IF($B43="","",SUMIFS(LabData2016[UACR唯一],LabData2016[比對身分證前六碼],$AX43,LabData2016[最近一次UACR檢查日期],"&gt;="&amp;DATE(YEAR(TODAY()),7,1),LabData2016[最近一次UACR檢查日期],"&lt;"&amp;DATE(YEAR(TODAY())+1,1,1)))</f>
        <v/>
      </c>
      <c r="AL43" s="6" t="str">
        <f t="shared" si="3"/>
        <v/>
      </c>
      <c r="AM43" s="6" t="str">
        <f t="shared" si="4"/>
        <v/>
      </c>
      <c r="AN43" s="6" t="str">
        <f t="shared" si="5"/>
        <v/>
      </c>
      <c r="AO43" s="6" t="str">
        <f t="shared" si="6"/>
        <v/>
      </c>
      <c r="AP43" s="6" t="str" cm="1">
        <f t="array" ref="AP43">IF($B43="","",IFERROR(INDEX(相容設定!$B$2:$E$9,MATCH($D43,相容設定!$A$2:$A$9,0),MIN(VALUE(LEFT($AQ43,FIND("/",$AQ43)-1)),3)+1),0))</f>
        <v/>
      </c>
      <c r="AQ43" s="6" t="str">
        <f t="shared" si="7"/>
        <v/>
      </c>
      <c r="AR43" s="30" t="str">
        <f t="shared" si="8"/>
        <v/>
      </c>
      <c r="AS43" s="30" t="str">
        <f>IF($B43="","",250+30+IF(OR(ISNUMBER(SEARCH("DM",$D43)),ISNUMBER(SEARCH("+",$D43))),100,0)+IFERROR(INDEX(相容設定!$F$2:$F$9,MATCH($D43,相容設定!$A$2:$A$9,0)),0))</f>
        <v/>
      </c>
      <c r="AT43" s="31" t="str">
        <f t="shared" si="9"/>
        <v/>
      </c>
      <c r="AU43" s="32" t="str">
        <f t="shared" si="10"/>
        <v/>
      </c>
      <c r="AV43" t="str">
        <f t="shared" si="15"/>
        <v/>
      </c>
      <c r="AW43" t="str">
        <f t="shared" si="13"/>
        <v/>
      </c>
      <c r="AX43" t="str">
        <f t="shared" si="16"/>
        <v/>
      </c>
      <c r="AY43" t="str">
        <f t="shared" si="14"/>
        <v/>
      </c>
    </row>
    <row r="44" spans="1:51" x14ac:dyDescent="0.35">
      <c r="A44" s="26" t="str" cm="1">
        <f t="array" ref="A44">IFERROR(IF(INDEX(PatientCriteria[身分證號],ROWS($A$4:A44))="","",ROWS($A$4:A44)),"")</f>
        <v/>
      </c>
      <c r="B44" s="26" t="str" cm="1">
        <f t="array" ref="B44">IFERROR(IF(INDEX(PatientCriteria[身分證號],ROWS($A$4:A44))="","",INDEX(PatientCriteria[身分證號],ROWS($A$4:A44))),"")</f>
        <v/>
      </c>
      <c r="C44" s="26" t="str" cm="1">
        <f t="array" ref="C44">IF($B44="","",IFERROR(INDEX(PatientCriteria[生日],ROWS($A$4:A44)),""))</f>
        <v/>
      </c>
      <c r="D44" s="26" t="str" cm="1">
        <f t="array" ref="D44">IF($B44="","",IFERROR(INDEX(PatientCriteria[疾病組合],ROWS($A$4:A44)),""))</f>
        <v/>
      </c>
      <c r="E44" s="6" t="str" cm="1">
        <f t="array" ref="E44">IF($B44="","",IFERROR(INDEX(PatientCriteria[HbA1c達標標準],ROWS($A$4:A44)),""))</f>
        <v/>
      </c>
      <c r="F44" s="6" t="str">
        <f>IF($B44="","",IF($G44="","",IFERROR(SUMIFS(LabData2016[最近一次HbA1c檢查結果(%)],LabData2016[比對身分證前六碼],$AX44,LabData2016[最近一次HbA1c檢查日期],$G44,LabData2016[HbA1c唯一],1),"")))</f>
        <v/>
      </c>
      <c r="G44" s="36" t="str" cm="1">
        <f t="array" ref="G44">IF($B44="","",IFERROR(_xlfn.AGGREGATE(14,6,LabData2016[最近一次HbA1c檢查日期]/((LabData2016[比對身分證前六碼]=$AX44)*(LabData2016[HbA1c唯一]=1)),1),""))</f>
        <v/>
      </c>
      <c r="H44" s="6" t="str">
        <f>IF($B44="","",IF($I44="","",IFERROR(SUMIFS(LabData2016[最近一次HbA1c檢查結果(%)],LabData2016[比對身分證前六碼],$AX44,LabData2016[最近一次HbA1c檢查日期],$I44,LabData2016[HbA1c唯一],1),"")))</f>
        <v/>
      </c>
      <c r="I44" s="36" t="str" cm="1">
        <f t="array" ref="I44">IF($B44="","",IFERROR(_xlfn.AGGREGATE(14,6,LabData2016[最近一次HbA1c檢查日期]/((LabData2016[比對身分證前六碼]=$AX44)*(LabData2016[HbA1c唯一]=1)),2),""))</f>
        <v/>
      </c>
      <c r="J44" s="6" t="str">
        <f t="shared" si="0"/>
        <v/>
      </c>
      <c r="K44" s="27" t="str">
        <f ca="1">IF($B44="","",IF($E44="不適用","不適用",IF($F44="","未檢驗",IF(AND($AF44+$AG44&gt;=2,$AG44&gt;=1),IF(OR($F44&lt;VALUE(SUBSTITUTE(SUBSTITUTE($E44,"&lt;",""),"%","")),SUMIFS(LabData2016[HbA1c唯一],LabData2016[比對身分證前六碼],$AX44,LabData2016[最近一次HbA1c檢查結果(%)],"&lt;"&amp;VALUE(SUBSTITUTE(SUBSTITUTE($E44,"&lt;",""),"%","")),LabData2016[最近一次HbA1c檢查日期],"&gt;="&amp;DATE(YEAR(TODAY()),1,1),LabData2016[最近一次HbA1c檢查日期],"&lt;"&amp;DATE(YEAR(TODAY())+1,1,1))/($AF44+$AG44)&gt;=0.5),"控制達標",IF(ISNUMBER($H44),IF(AND($J44&gt;=84,$F44-$H44&lt;0),"進步達標","未達標"),"未達標")),"未達標"))))</f>
        <v/>
      </c>
      <c r="L44" s="33" t="str">
        <f ca="1">IF($B44="","",IF($K44="不適用","不適用",IF($K44="未檢驗","無檢驗資料","全年"&amp;($AF44+$AG44)&amp;"次／下半年"&amp;$AG44&amp;"次／"&amp;SUMIFS(LabData2016[HbA1c唯一],LabData2016[比對身分證前六碼],$AX44,LabData2016[最近一次HbA1c檢查結果(%)],"&lt;"&amp;VALUE(SUBSTITUTE(SUBSTITUTE($E44,"&lt;",""),"%","")),LabData2016[最近一次HbA1c檢查日期],"&gt;="&amp;DATE(YEAR(TODAY()),1,1),LabData2016[最近一次HbA1c檢查日期],"&lt;"&amp;DATE(YEAR(TODAY())+1,1,1))&amp;"/"&amp;($AF44+$AG44)&amp;"達標")))</f>
        <v/>
      </c>
      <c r="M44" s="6" t="str" cm="1">
        <f t="array" ref="M44">IF($B44="","",IFERROR(INDEX(PatientCriteria[LDL達標標準],ROWS($A$4:A44)),""))</f>
        <v/>
      </c>
      <c r="N44" s="6" t="str">
        <f>IF($B44="","",IF($O44="","",IFERROR(SUMIFS(LabData2016[最近一次LDL檢查結果(mg/dL)],LabData2016[比對身分證前六碼],$AX44,LabData2016[最近一次LDL檢查日期],$O44,LabData2016[LDL唯一],1),"")))</f>
        <v/>
      </c>
      <c r="O44" s="36" t="str" cm="1">
        <f t="array" ref="O44">IF($B44="","",IFERROR(_xlfn.AGGREGATE(14,6,LabData2016[最近一次LDL檢查日期]/((LabData2016[比對身分證前六碼]=$AX44)*(LabData2016[LDL唯一]=1)),1),""))</f>
        <v/>
      </c>
      <c r="P44" s="6" t="str">
        <f>IF($B44="","",IF($Q44="","",IFERROR(SUMIFS(LabData2016[最近一次LDL檢查結果(mg/dL)],LabData2016[比對身分證前六碼],$AX44,LabData2016[最近一次LDL檢查日期],$Q44,LabData2016[LDL唯一],1),"")))</f>
        <v/>
      </c>
      <c r="Q44" s="36" t="str" cm="1">
        <f t="array" ref="Q44">IF($B44="","",IFERROR(_xlfn.AGGREGATE(14,6,LabData2016[最近一次LDL檢查日期]/((LabData2016[比對身分證前六碼]=$AX44)*(LabData2016[LDL唯一]=1)),2),""))</f>
        <v/>
      </c>
      <c r="R44" s="6" t="str">
        <f t="shared" si="1"/>
        <v/>
      </c>
      <c r="S44" s="6" t="str" cm="1">
        <f t="array" ref="S44">IF($B44="","",IFERROR(_xlfn.AGGREGATE(15,6,LabData2016[最近一次LDL檢查結果(mg/dL)]/((LabData2016[比對身分證前六碼]=$AX44)*(LabData2016[LDL唯一]=1)),1),""))</f>
        <v/>
      </c>
      <c r="T44" s="28" t="str">
        <f ca="1">IF($B44="","",IF($M44="不適用","不適用",IF($N44="","未檢驗",IF(OR(AND($D44="DM only",$O44&gt;=DATE(YEAR(TODAY()),1,1),$O44&lt;DATE(YEAR(TODAY())+1,1,1),$N44&lt;VALUE(SUBSTITUTE($M44,"&lt;",""))),AND($AH44&gt;=1,$AI44&gt;=1,OR($N44&lt;VALUE(SUBSTITUTE($M44,"&lt;","")),SUMIFS(LabData2016[LDL唯一],LabData2016[比對身分證前六碼],$AX44,LabData2016[最近一次LDL檢查結果(mg/dL)],"&lt;"&amp;VALUE(SUBSTITUTE($M44,"&lt;","")),LabData2016[最近一次LDL檢查日期],"&gt;="&amp;DATE(YEAR(TODAY()),1,1),LabData2016[最近一次LDL檢查日期],"&lt;"&amp;DATE(YEAR(TODAY())+1,1,1))/($AH44+$AI44)&gt;=0.5))),"控制達標",IF(AND($AH44&gt;=1,$AI44&gt;=1,ISNUMBER($P44),$R44&gt;84,$N44-$P44&lt;0),"進步達標","未達標")))))</f>
        <v/>
      </c>
      <c r="U44" s="39" t="str">
        <f ca="1">IF($B44="","",IF($T44="不適用","不適用",IF($T44="未檢驗","無檢驗資料","全年"&amp;($AH44+$AI44)&amp;"次／下半年"&amp;$AI44&amp;"次／"&amp;SUMIFS(LabData2016[LDL唯一],LabData2016[比對身分證前六碼],$AX44,LabData2016[最近一次LDL檢查結果(mg/dL)],"&lt;"&amp;VALUE(SUBSTITUTE($M44,"&lt;","")),LabData2016[最近一次LDL檢查日期],"&gt;="&amp;DATE(YEAR(TODAY()),1,1),LabData2016[最近一次LDL檢查日期],"&lt;"&amp;DATE(YEAR(TODAY())+1,1,1))&amp;"/"&amp;($AH44+$AI44)&amp;"達標")))</f>
        <v/>
      </c>
      <c r="V44" s="6" t="str" cm="1">
        <f t="array" ref="V44">IF($B44="","",IFERROR(INDEX(PatientCriteria[UACR達標標準],ROWS($A$4:A44)),""))</f>
        <v/>
      </c>
      <c r="W44" s="6" t="str">
        <f>IF($B44="","",IF($X44="","",IFERROR(SUMIFS(LabData2016[最近一次UACR檢查結果(mg/gm)],LabData2016[比對身分證前六碼],$AX44,LabData2016[最近一次UACR檢查日期],$X44,LabData2016[UACR唯一],1),"")))</f>
        <v/>
      </c>
      <c r="X44" s="36" t="str" cm="1">
        <f t="array" ref="X44">IF($B44="","",IFERROR(_xlfn.AGGREGATE(14,6,LabData2016[最近一次UACR檢查日期]/((LabData2016[比對身分證前六碼]=$AX44)*(LabData2016[UACR唯一]=1)),1),""))</f>
        <v/>
      </c>
      <c r="Y44" s="6" t="str">
        <f>IF($B44="","",IF($Z44="","",IFERROR(SUMIFS(LabData2016[最近一次UACR檢查結果(mg/gm)],LabData2016[比對身分證前六碼],$AX44,LabData2016[最近一次UACR檢查日期],$Z44,LabData2016[UACR唯一],1),"")))</f>
        <v/>
      </c>
      <c r="Z44" s="36" t="str" cm="1">
        <f t="array" ref="Z44">IF($B44="","",IFERROR(_xlfn.AGGREGATE(14,6,LabData2016[最近一次UACR檢查日期]/((LabData2016[比對身分證前六碼]=$AX44)*(LabData2016[UACR唯一]=1)),2),""))</f>
        <v/>
      </c>
      <c r="AA44" s="6" t="str">
        <f t="shared" si="2"/>
        <v/>
      </c>
      <c r="AB44" s="29" t="str">
        <f ca="1">IF($B44="","",IF($V44="不適用","不適用",IF($W44="","未檢驗",IF(AND($AJ44+$AK44&gt;=2,$AK44&gt;=1),IF(OR($W44&lt;30,SUMIFS(LabData2016[UACR唯一],LabData2016[比對身分證前六碼],$AX44,LabData2016[最近一次UACR檢查結果(mg/gm)],"&lt;30",LabData2016[最近一次UACR檢查日期],"&gt;="&amp;DATE(YEAR(TODAY()),1,1),LabData2016[最近一次UACR檢查日期],"&lt;"&amp;DATE(YEAR(TODAY())+1,1,1))/($AJ44+$AK44)&gt;=0.5),"控制達標",IF(ISNUMBER($Y44),IF(AND($AA44&gt;=84,$W44-$Y44&lt;0),"進步達標","未達標"),"未達標")),"未達標"))))</f>
        <v/>
      </c>
      <c r="AC44" s="38" t="str">
        <f ca="1">IF($B44="","",IF($AB44="不適用","不適用",IF($AB44="未檢驗","無檢驗資料","全年"&amp;($AJ44+$AK44)&amp;"次／下半年"&amp;$AK44&amp;"次／"&amp;SUMIFS(LabData2016[UACR唯一],LabData2016[比對身分證前六碼],$AX44,LabData2016[最近一次UACR檢查結果(mg/gm)],"&lt;30",LabData2016[最近一次UACR檢查日期],"&gt;="&amp;DATE(YEAR(TODAY()),1,1),LabData2016[最近一次UACR檢查日期],"&lt;"&amp;DATE(YEAR(TODAY())+1,1,1))&amp;"/"&amp;($AJ44+$AK44)&amp;"達標")))</f>
        <v/>
      </c>
      <c r="AD44" s="6" t="str" cm="1">
        <f t="array" ref="AD44">IF($B44="","",IFERROR(INDEX(PatientCriteria[BP檢驗次數達標標準],ROWS($A$4:A44)),""))</f>
        <v/>
      </c>
      <c r="AE44" s="6" t="str" cm="1">
        <f t="array" aca="1" ref="AE44" ca="1">IF($B44="","",_xlfn.LET(_xlpm.bp,LabData2016[最近一次BP檢查日期],_xlpm.ym,IF(ISNUMBER(_xlpm.bp),TEXT(_xlpm.bp,"yyyy-mm"),LEFT(_xlpm.bp,7)),_xlpm.matched,_xlfn._xlws.FILTER(_xlpm.ym,(LabData2016[比對身分證前六碼]=$AX44)*(LabData2016[比對生日西元]=$AY44)*(_xlpm.ym&lt;&gt;"")*(LEFT(_xlpm.ym,4)=TEXT(YEAR(TODAY()),"0")),""),IF(INDEX(_xlpm.matched,1)="",0,ROWS(_xlfn.UNIQUE(_xlpm.matched)))))</f>
        <v/>
      </c>
      <c r="AF44" s="6" t="str">
        <f ca="1">IF($B44="","",SUMIFS(LabData2016[HbA1c唯一],LabData2016[比對身分證前六碼],$AX44,LabData2016[最近一次HbA1c檢查日期],"&gt;="&amp;DATE(YEAR(TODAY()),1,1),LabData2016[最近一次HbA1c檢查日期],"&lt;"&amp;DATE(YEAR(TODAY()),7,1)))</f>
        <v/>
      </c>
      <c r="AG44" s="6" t="str">
        <f ca="1">IF($B44="","",SUMIFS(LabData2016[HbA1c唯一],LabData2016[比對身分證前六碼],$AX44,LabData2016[最近一次HbA1c檢查日期],"&gt;="&amp;DATE(YEAR(TODAY()),7,1),LabData2016[最近一次HbA1c檢查日期],"&lt;"&amp;DATE(YEAR(TODAY())+1,1,1)))</f>
        <v/>
      </c>
      <c r="AH44" s="6" t="str">
        <f ca="1">IF($B44="","",SUMIFS(LabData2016[LDL唯一],LabData2016[比對身分證前六碼],$AX44,LabData2016[最近一次LDL檢查日期],"&gt;="&amp;DATE(YEAR(TODAY()),1,1),LabData2016[最近一次LDL檢查日期],"&lt;"&amp;DATE(YEAR(TODAY()),7,1)))</f>
        <v/>
      </c>
      <c r="AI44" s="6" t="str">
        <f ca="1">IF($B44="","",SUMIFS(LabData2016[LDL唯一],LabData2016[比對身分證前六碼],$AX44,LabData2016[最近一次LDL檢查日期],"&gt;="&amp;DATE(YEAR(TODAY()),7,1),LabData2016[最近一次LDL檢查日期],"&lt;"&amp;DATE(YEAR(TODAY())+1,1,1)))</f>
        <v/>
      </c>
      <c r="AJ44" s="6" t="str">
        <f ca="1">IF($B44="","",SUMIFS(LabData2016[UACR唯一],LabData2016[比對身分證前六碼],$AX44,LabData2016[最近一次UACR檢查日期],"&gt;="&amp;DATE(YEAR(TODAY()),1,1),LabData2016[最近一次UACR檢查日期],"&lt;"&amp;DATE(YEAR(TODAY()),7,1)))</f>
        <v/>
      </c>
      <c r="AK44" s="6" t="str">
        <f ca="1">IF($B44="","",SUMIFS(LabData2016[UACR唯一],LabData2016[比對身分證前六碼],$AX44,LabData2016[最近一次UACR檢查日期],"&gt;="&amp;DATE(YEAR(TODAY()),7,1),LabData2016[最近一次UACR檢查日期],"&lt;"&amp;DATE(YEAR(TODAY())+1,1,1)))</f>
        <v/>
      </c>
      <c r="AL44" s="6" t="str">
        <f t="shared" si="3"/>
        <v/>
      </c>
      <c r="AM44" s="6" t="str">
        <f t="shared" si="4"/>
        <v/>
      </c>
      <c r="AN44" s="6" t="str">
        <f t="shared" si="5"/>
        <v/>
      </c>
      <c r="AO44" s="6" t="str">
        <f t="shared" si="6"/>
        <v/>
      </c>
      <c r="AP44" s="6" t="str" cm="1">
        <f t="array" ref="AP44">IF($B44="","",IFERROR(INDEX(相容設定!$B$2:$E$9,MATCH($D44,相容設定!$A$2:$A$9,0),MIN(VALUE(LEFT($AQ44,FIND("/",$AQ44)-1)),3)+1),0))</f>
        <v/>
      </c>
      <c r="AQ44" s="6" t="str">
        <f t="shared" si="7"/>
        <v/>
      </c>
      <c r="AR44" s="30" t="str">
        <f t="shared" si="8"/>
        <v/>
      </c>
      <c r="AS44" s="30" t="str">
        <f>IF($B44="","",250+30+IF(OR(ISNUMBER(SEARCH("DM",$D44)),ISNUMBER(SEARCH("+",$D44))),100,0)+IFERROR(INDEX(相容設定!$F$2:$F$9,MATCH($D44,相容設定!$A$2:$A$9,0)),0))</f>
        <v/>
      </c>
      <c r="AT44" s="31" t="str">
        <f t="shared" si="9"/>
        <v/>
      </c>
      <c r="AU44" s="32" t="str">
        <f t="shared" si="10"/>
        <v/>
      </c>
      <c r="AV44" t="str">
        <f t="shared" si="15"/>
        <v/>
      </c>
      <c r="AW44" t="str">
        <f t="shared" si="13"/>
        <v/>
      </c>
      <c r="AX44" t="str">
        <f t="shared" si="16"/>
        <v/>
      </c>
      <c r="AY44" t="str">
        <f t="shared" si="14"/>
        <v/>
      </c>
    </row>
    <row r="45" spans="1:51" x14ac:dyDescent="0.35">
      <c r="A45" s="26" t="str" cm="1">
        <f t="array" ref="A45">IFERROR(IF(INDEX(PatientCriteria[身分證號],ROWS($A$4:A45))="","",ROWS($A$4:A45)),"")</f>
        <v/>
      </c>
      <c r="B45" s="26" t="str" cm="1">
        <f t="array" ref="B45">IFERROR(IF(INDEX(PatientCriteria[身分證號],ROWS($A$4:A45))="","",INDEX(PatientCriteria[身分證號],ROWS($A$4:A45))),"")</f>
        <v/>
      </c>
      <c r="C45" s="26" t="str" cm="1">
        <f t="array" ref="C45">IF($B45="","",IFERROR(INDEX(PatientCriteria[生日],ROWS($A$4:A45)),""))</f>
        <v/>
      </c>
      <c r="D45" s="26" t="str" cm="1">
        <f t="array" ref="D45">IF($B45="","",IFERROR(INDEX(PatientCriteria[疾病組合],ROWS($A$4:A45)),""))</f>
        <v/>
      </c>
      <c r="E45" s="6" t="str" cm="1">
        <f t="array" ref="E45">IF($B45="","",IFERROR(INDEX(PatientCriteria[HbA1c達標標準],ROWS($A$4:A45)),""))</f>
        <v/>
      </c>
      <c r="F45" s="6" t="str">
        <f>IF($B45="","",IF($G45="","",IFERROR(SUMIFS(LabData2016[最近一次HbA1c檢查結果(%)],LabData2016[比對身分證前六碼],$AX45,LabData2016[最近一次HbA1c檢查日期],$G45,LabData2016[HbA1c唯一],1),"")))</f>
        <v/>
      </c>
      <c r="G45" s="36" t="str" cm="1">
        <f t="array" ref="G45">IF($B45="","",IFERROR(_xlfn.AGGREGATE(14,6,LabData2016[最近一次HbA1c檢查日期]/((LabData2016[比對身分證前六碼]=$AX45)*(LabData2016[HbA1c唯一]=1)),1),""))</f>
        <v/>
      </c>
      <c r="H45" s="6" t="str">
        <f>IF($B45="","",IF($I45="","",IFERROR(SUMIFS(LabData2016[最近一次HbA1c檢查結果(%)],LabData2016[比對身分證前六碼],$AX45,LabData2016[最近一次HbA1c檢查日期],$I45,LabData2016[HbA1c唯一],1),"")))</f>
        <v/>
      </c>
      <c r="I45" s="36" t="str" cm="1">
        <f t="array" ref="I45">IF($B45="","",IFERROR(_xlfn.AGGREGATE(14,6,LabData2016[最近一次HbA1c檢查日期]/((LabData2016[比對身分證前六碼]=$AX45)*(LabData2016[HbA1c唯一]=1)),2),""))</f>
        <v/>
      </c>
      <c r="J45" s="6" t="str">
        <f t="shared" si="0"/>
        <v/>
      </c>
      <c r="K45" s="27" t="str">
        <f ca="1">IF($B45="","",IF($E45="不適用","不適用",IF($F45="","未檢驗",IF(AND($AF45+$AG45&gt;=2,$AG45&gt;=1),IF(OR($F45&lt;VALUE(SUBSTITUTE(SUBSTITUTE($E45,"&lt;",""),"%","")),SUMIFS(LabData2016[HbA1c唯一],LabData2016[比對身分證前六碼],$AX45,LabData2016[最近一次HbA1c檢查結果(%)],"&lt;"&amp;VALUE(SUBSTITUTE(SUBSTITUTE($E45,"&lt;",""),"%","")),LabData2016[最近一次HbA1c檢查日期],"&gt;="&amp;DATE(YEAR(TODAY()),1,1),LabData2016[最近一次HbA1c檢查日期],"&lt;"&amp;DATE(YEAR(TODAY())+1,1,1))/($AF45+$AG45)&gt;=0.5),"控制達標",IF(ISNUMBER($H45),IF(AND($J45&gt;=84,$F45-$H45&lt;0),"進步達標","未達標"),"未達標")),"未達標"))))</f>
        <v/>
      </c>
      <c r="L45" s="33" t="str">
        <f ca="1">IF($B45="","",IF($K45="不適用","不適用",IF($K45="未檢驗","無檢驗資料","全年"&amp;($AF45+$AG45)&amp;"次／下半年"&amp;$AG45&amp;"次／"&amp;SUMIFS(LabData2016[HbA1c唯一],LabData2016[比對身分證前六碼],$AX45,LabData2016[最近一次HbA1c檢查結果(%)],"&lt;"&amp;VALUE(SUBSTITUTE(SUBSTITUTE($E45,"&lt;",""),"%","")),LabData2016[最近一次HbA1c檢查日期],"&gt;="&amp;DATE(YEAR(TODAY()),1,1),LabData2016[最近一次HbA1c檢查日期],"&lt;"&amp;DATE(YEAR(TODAY())+1,1,1))&amp;"/"&amp;($AF45+$AG45)&amp;"達標")))</f>
        <v/>
      </c>
      <c r="M45" s="6" t="str" cm="1">
        <f t="array" ref="M45">IF($B45="","",IFERROR(INDEX(PatientCriteria[LDL達標標準],ROWS($A$4:A45)),""))</f>
        <v/>
      </c>
      <c r="N45" s="6" t="str">
        <f>IF($B45="","",IF($O45="","",IFERROR(SUMIFS(LabData2016[最近一次LDL檢查結果(mg/dL)],LabData2016[比對身分證前六碼],$AX45,LabData2016[最近一次LDL檢查日期],$O45,LabData2016[LDL唯一],1),"")))</f>
        <v/>
      </c>
      <c r="O45" s="36" t="str" cm="1">
        <f t="array" ref="O45">IF($B45="","",IFERROR(_xlfn.AGGREGATE(14,6,LabData2016[最近一次LDL檢查日期]/((LabData2016[比對身分證前六碼]=$AX45)*(LabData2016[LDL唯一]=1)),1),""))</f>
        <v/>
      </c>
      <c r="P45" s="6" t="str">
        <f>IF($B45="","",IF($Q45="","",IFERROR(SUMIFS(LabData2016[最近一次LDL檢查結果(mg/dL)],LabData2016[比對身分證前六碼],$AX45,LabData2016[最近一次LDL檢查日期],$Q45,LabData2016[LDL唯一],1),"")))</f>
        <v/>
      </c>
      <c r="Q45" s="36" t="str" cm="1">
        <f t="array" ref="Q45">IF($B45="","",IFERROR(_xlfn.AGGREGATE(14,6,LabData2016[最近一次LDL檢查日期]/((LabData2016[比對身分證前六碼]=$AX45)*(LabData2016[LDL唯一]=1)),2),""))</f>
        <v/>
      </c>
      <c r="R45" s="6" t="str">
        <f t="shared" si="1"/>
        <v/>
      </c>
      <c r="S45" s="6" t="str" cm="1">
        <f t="array" ref="S45">IF($B45="","",IFERROR(_xlfn.AGGREGATE(15,6,LabData2016[最近一次LDL檢查結果(mg/dL)]/((LabData2016[比對身分證前六碼]=$AX45)*(LabData2016[LDL唯一]=1)),1),""))</f>
        <v/>
      </c>
      <c r="T45" s="28" t="str">
        <f ca="1">IF($B45="","",IF($M45="不適用","不適用",IF($N45="","未檢驗",IF(OR(AND($D45="DM only",$O45&gt;=DATE(YEAR(TODAY()),1,1),$O45&lt;DATE(YEAR(TODAY())+1,1,1),$N45&lt;VALUE(SUBSTITUTE($M45,"&lt;",""))),AND($AH45&gt;=1,$AI45&gt;=1,OR($N45&lt;VALUE(SUBSTITUTE($M45,"&lt;","")),SUMIFS(LabData2016[LDL唯一],LabData2016[比對身分證前六碼],$AX45,LabData2016[最近一次LDL檢查結果(mg/dL)],"&lt;"&amp;VALUE(SUBSTITUTE($M45,"&lt;","")),LabData2016[最近一次LDL檢查日期],"&gt;="&amp;DATE(YEAR(TODAY()),1,1),LabData2016[最近一次LDL檢查日期],"&lt;"&amp;DATE(YEAR(TODAY())+1,1,1))/($AH45+$AI45)&gt;=0.5))),"控制達標",IF(AND($AH45&gt;=1,$AI45&gt;=1,ISNUMBER($P45),$R45&gt;84,$N45-$P45&lt;0),"進步達標","未達標")))))</f>
        <v/>
      </c>
      <c r="U45" s="39" t="str">
        <f ca="1">IF($B45="","",IF($T45="不適用","不適用",IF($T45="未檢驗","無檢驗資料","全年"&amp;($AH45+$AI45)&amp;"次／下半年"&amp;$AI45&amp;"次／"&amp;SUMIFS(LabData2016[LDL唯一],LabData2016[比對身分證前六碼],$AX45,LabData2016[最近一次LDL檢查結果(mg/dL)],"&lt;"&amp;VALUE(SUBSTITUTE($M45,"&lt;","")),LabData2016[最近一次LDL檢查日期],"&gt;="&amp;DATE(YEAR(TODAY()),1,1),LabData2016[最近一次LDL檢查日期],"&lt;"&amp;DATE(YEAR(TODAY())+1,1,1))&amp;"/"&amp;($AH45+$AI45)&amp;"達標")))</f>
        <v/>
      </c>
      <c r="V45" s="6" t="str" cm="1">
        <f t="array" ref="V45">IF($B45="","",IFERROR(INDEX(PatientCriteria[UACR達標標準],ROWS($A$4:A45)),""))</f>
        <v/>
      </c>
      <c r="W45" s="6" t="str">
        <f>IF($B45="","",IF($X45="","",IFERROR(SUMIFS(LabData2016[最近一次UACR檢查結果(mg/gm)],LabData2016[比對身分證前六碼],$AX45,LabData2016[最近一次UACR檢查日期],$X45,LabData2016[UACR唯一],1),"")))</f>
        <v/>
      </c>
      <c r="X45" s="36" t="str" cm="1">
        <f t="array" ref="X45">IF($B45="","",IFERROR(_xlfn.AGGREGATE(14,6,LabData2016[最近一次UACR檢查日期]/((LabData2016[比對身分證前六碼]=$AX45)*(LabData2016[UACR唯一]=1)),1),""))</f>
        <v/>
      </c>
      <c r="Y45" s="6" t="str">
        <f>IF($B45="","",IF($Z45="","",IFERROR(SUMIFS(LabData2016[最近一次UACR檢查結果(mg/gm)],LabData2016[比對身分證前六碼],$AX45,LabData2016[最近一次UACR檢查日期],$Z45,LabData2016[UACR唯一],1),"")))</f>
        <v/>
      </c>
      <c r="Z45" s="36" t="str" cm="1">
        <f t="array" ref="Z45">IF($B45="","",IFERROR(_xlfn.AGGREGATE(14,6,LabData2016[最近一次UACR檢查日期]/((LabData2016[比對身分證前六碼]=$AX45)*(LabData2016[UACR唯一]=1)),2),""))</f>
        <v/>
      </c>
      <c r="AA45" s="6" t="str">
        <f t="shared" si="2"/>
        <v/>
      </c>
      <c r="AB45" s="29" t="str">
        <f ca="1">IF($B45="","",IF($V45="不適用","不適用",IF($W45="","未檢驗",IF(AND($AJ45+$AK45&gt;=2,$AK45&gt;=1),IF(OR($W45&lt;30,SUMIFS(LabData2016[UACR唯一],LabData2016[比對身分證前六碼],$AX45,LabData2016[最近一次UACR檢查結果(mg/gm)],"&lt;30",LabData2016[最近一次UACR檢查日期],"&gt;="&amp;DATE(YEAR(TODAY()),1,1),LabData2016[最近一次UACR檢查日期],"&lt;"&amp;DATE(YEAR(TODAY())+1,1,1))/($AJ45+$AK45)&gt;=0.5),"控制達標",IF(ISNUMBER($Y45),IF(AND($AA45&gt;=84,$W45-$Y45&lt;0),"進步達標","未達標"),"未達標")),"未達標"))))</f>
        <v/>
      </c>
      <c r="AC45" s="38" t="str">
        <f ca="1">IF($B45="","",IF($AB45="不適用","不適用",IF($AB45="未檢驗","無檢驗資料","全年"&amp;($AJ45+$AK45)&amp;"次／下半年"&amp;$AK45&amp;"次／"&amp;SUMIFS(LabData2016[UACR唯一],LabData2016[比對身分證前六碼],$AX45,LabData2016[最近一次UACR檢查結果(mg/gm)],"&lt;30",LabData2016[最近一次UACR檢查日期],"&gt;="&amp;DATE(YEAR(TODAY()),1,1),LabData2016[最近一次UACR檢查日期],"&lt;"&amp;DATE(YEAR(TODAY())+1,1,1))&amp;"/"&amp;($AJ45+$AK45)&amp;"達標")))</f>
        <v/>
      </c>
      <c r="AD45" s="6" t="str" cm="1">
        <f t="array" ref="AD45">IF($B45="","",IFERROR(INDEX(PatientCriteria[BP檢驗次數達標標準],ROWS($A$4:A45)),""))</f>
        <v/>
      </c>
      <c r="AE45" s="6" t="str" cm="1">
        <f t="array" aca="1" ref="AE45" ca="1">IF($B45="","",_xlfn.LET(_xlpm.bp,LabData2016[最近一次BP檢查日期],_xlpm.ym,IF(ISNUMBER(_xlpm.bp),TEXT(_xlpm.bp,"yyyy-mm"),LEFT(_xlpm.bp,7)),_xlpm.matched,_xlfn._xlws.FILTER(_xlpm.ym,(LabData2016[比對身分證前六碼]=$AX45)*(LabData2016[比對生日西元]=$AY45)*(_xlpm.ym&lt;&gt;"")*(LEFT(_xlpm.ym,4)=TEXT(YEAR(TODAY()),"0")),""),IF(INDEX(_xlpm.matched,1)="",0,ROWS(_xlfn.UNIQUE(_xlpm.matched)))))</f>
        <v/>
      </c>
      <c r="AF45" s="6" t="str">
        <f ca="1">IF($B45="","",SUMIFS(LabData2016[HbA1c唯一],LabData2016[比對身分證前六碼],$AX45,LabData2016[最近一次HbA1c檢查日期],"&gt;="&amp;DATE(YEAR(TODAY()),1,1),LabData2016[最近一次HbA1c檢查日期],"&lt;"&amp;DATE(YEAR(TODAY()),7,1)))</f>
        <v/>
      </c>
      <c r="AG45" s="6" t="str">
        <f ca="1">IF($B45="","",SUMIFS(LabData2016[HbA1c唯一],LabData2016[比對身分證前六碼],$AX45,LabData2016[最近一次HbA1c檢查日期],"&gt;="&amp;DATE(YEAR(TODAY()),7,1),LabData2016[最近一次HbA1c檢查日期],"&lt;"&amp;DATE(YEAR(TODAY())+1,1,1)))</f>
        <v/>
      </c>
      <c r="AH45" s="6" t="str">
        <f ca="1">IF($B45="","",SUMIFS(LabData2016[LDL唯一],LabData2016[比對身分證前六碼],$AX45,LabData2016[最近一次LDL檢查日期],"&gt;="&amp;DATE(YEAR(TODAY()),1,1),LabData2016[最近一次LDL檢查日期],"&lt;"&amp;DATE(YEAR(TODAY()),7,1)))</f>
        <v/>
      </c>
      <c r="AI45" s="6" t="str">
        <f ca="1">IF($B45="","",SUMIFS(LabData2016[LDL唯一],LabData2016[比對身分證前六碼],$AX45,LabData2016[最近一次LDL檢查日期],"&gt;="&amp;DATE(YEAR(TODAY()),7,1),LabData2016[最近一次LDL檢查日期],"&lt;"&amp;DATE(YEAR(TODAY())+1,1,1)))</f>
        <v/>
      </c>
      <c r="AJ45" s="6" t="str">
        <f ca="1">IF($B45="","",SUMIFS(LabData2016[UACR唯一],LabData2016[比對身分證前六碼],$AX45,LabData2016[最近一次UACR檢查日期],"&gt;="&amp;DATE(YEAR(TODAY()),1,1),LabData2016[最近一次UACR檢查日期],"&lt;"&amp;DATE(YEAR(TODAY()),7,1)))</f>
        <v/>
      </c>
      <c r="AK45" s="6" t="str">
        <f ca="1">IF($B45="","",SUMIFS(LabData2016[UACR唯一],LabData2016[比對身分證前六碼],$AX45,LabData2016[最近一次UACR檢查日期],"&gt;="&amp;DATE(YEAR(TODAY()),7,1),LabData2016[最近一次UACR檢查日期],"&lt;"&amp;DATE(YEAR(TODAY())+1,1,1)))</f>
        <v/>
      </c>
      <c r="AL45" s="6" t="str">
        <f t="shared" si="3"/>
        <v/>
      </c>
      <c r="AM45" s="6" t="str">
        <f t="shared" si="4"/>
        <v/>
      </c>
      <c r="AN45" s="6" t="str">
        <f t="shared" si="5"/>
        <v/>
      </c>
      <c r="AO45" s="6" t="str">
        <f t="shared" si="6"/>
        <v/>
      </c>
      <c r="AP45" s="6" t="str" cm="1">
        <f t="array" ref="AP45">IF($B45="","",IFERROR(INDEX(相容設定!$B$2:$E$9,MATCH($D45,相容設定!$A$2:$A$9,0),MIN(VALUE(LEFT($AQ45,FIND("/",$AQ45)-1)),3)+1),0))</f>
        <v/>
      </c>
      <c r="AQ45" s="6" t="str">
        <f t="shared" si="7"/>
        <v/>
      </c>
      <c r="AR45" s="30" t="str">
        <f t="shared" si="8"/>
        <v/>
      </c>
      <c r="AS45" s="30" t="str">
        <f>IF($B45="","",250+30+IF(OR(ISNUMBER(SEARCH("DM",$D45)),ISNUMBER(SEARCH("+",$D45))),100,0)+IFERROR(INDEX(相容設定!$F$2:$F$9,MATCH($D45,相容設定!$A$2:$A$9,0)),0))</f>
        <v/>
      </c>
      <c r="AT45" s="31" t="str">
        <f t="shared" si="9"/>
        <v/>
      </c>
      <c r="AU45" s="32" t="str">
        <f t="shared" si="10"/>
        <v/>
      </c>
      <c r="AV45" t="str">
        <f t="shared" si="15"/>
        <v/>
      </c>
      <c r="AW45" t="str">
        <f t="shared" si="13"/>
        <v/>
      </c>
      <c r="AX45" t="str">
        <f t="shared" si="16"/>
        <v/>
      </c>
      <c r="AY45" t="str">
        <f t="shared" si="14"/>
        <v/>
      </c>
    </row>
    <row r="46" spans="1:51" x14ac:dyDescent="0.35">
      <c r="A46" s="26" t="str" cm="1">
        <f t="array" ref="A46">IFERROR(IF(INDEX(PatientCriteria[身分證號],ROWS($A$4:A46))="","",ROWS($A$4:A46)),"")</f>
        <v/>
      </c>
      <c r="B46" s="26" t="str" cm="1">
        <f t="array" ref="B46">IFERROR(IF(INDEX(PatientCriteria[身分證號],ROWS($A$4:A46))="","",INDEX(PatientCriteria[身分證號],ROWS($A$4:A46))),"")</f>
        <v/>
      </c>
      <c r="C46" s="26" t="str" cm="1">
        <f t="array" ref="C46">IF($B46="","",IFERROR(INDEX(PatientCriteria[生日],ROWS($A$4:A46)),""))</f>
        <v/>
      </c>
      <c r="D46" s="26" t="str" cm="1">
        <f t="array" ref="D46">IF($B46="","",IFERROR(INDEX(PatientCriteria[疾病組合],ROWS($A$4:A46)),""))</f>
        <v/>
      </c>
      <c r="E46" s="6" t="str" cm="1">
        <f t="array" ref="E46">IF($B46="","",IFERROR(INDEX(PatientCriteria[HbA1c達標標準],ROWS($A$4:A46)),""))</f>
        <v/>
      </c>
      <c r="F46" s="6" t="str">
        <f>IF($B46="","",IF($G46="","",IFERROR(SUMIFS(LabData2016[最近一次HbA1c檢查結果(%)],LabData2016[比對身分證前六碼],$AX46,LabData2016[最近一次HbA1c檢查日期],$G46,LabData2016[HbA1c唯一],1),"")))</f>
        <v/>
      </c>
      <c r="G46" s="36" t="str" cm="1">
        <f t="array" ref="G46">IF($B46="","",IFERROR(_xlfn.AGGREGATE(14,6,LabData2016[最近一次HbA1c檢查日期]/((LabData2016[比對身分證前六碼]=$AX46)*(LabData2016[HbA1c唯一]=1)),1),""))</f>
        <v/>
      </c>
      <c r="H46" s="6" t="str">
        <f>IF($B46="","",IF($I46="","",IFERROR(SUMIFS(LabData2016[最近一次HbA1c檢查結果(%)],LabData2016[比對身分證前六碼],$AX46,LabData2016[最近一次HbA1c檢查日期],$I46,LabData2016[HbA1c唯一],1),"")))</f>
        <v/>
      </c>
      <c r="I46" s="36" t="str" cm="1">
        <f t="array" ref="I46">IF($B46="","",IFERROR(_xlfn.AGGREGATE(14,6,LabData2016[最近一次HbA1c檢查日期]/((LabData2016[比對身分證前六碼]=$AX46)*(LabData2016[HbA1c唯一]=1)),2),""))</f>
        <v/>
      </c>
      <c r="J46" s="6" t="str">
        <f t="shared" si="0"/>
        <v/>
      </c>
      <c r="K46" s="27" t="str">
        <f ca="1">IF($B46="","",IF($E46="不適用","不適用",IF($F46="","未檢驗",IF(AND($AF46+$AG46&gt;=2,$AG46&gt;=1),IF(OR($F46&lt;VALUE(SUBSTITUTE(SUBSTITUTE($E46,"&lt;",""),"%","")),SUMIFS(LabData2016[HbA1c唯一],LabData2016[比對身分證前六碼],$AX46,LabData2016[最近一次HbA1c檢查結果(%)],"&lt;"&amp;VALUE(SUBSTITUTE(SUBSTITUTE($E46,"&lt;",""),"%","")),LabData2016[最近一次HbA1c檢查日期],"&gt;="&amp;DATE(YEAR(TODAY()),1,1),LabData2016[最近一次HbA1c檢查日期],"&lt;"&amp;DATE(YEAR(TODAY())+1,1,1))/($AF46+$AG46)&gt;=0.5),"控制達標",IF(ISNUMBER($H46),IF(AND($J46&gt;=84,$F46-$H46&lt;0),"進步達標","未達標"),"未達標")),"未達標"))))</f>
        <v/>
      </c>
      <c r="L46" s="33" t="str">
        <f ca="1">IF($B46="","",IF($K46="不適用","不適用",IF($K46="未檢驗","無檢驗資料","全年"&amp;($AF46+$AG46)&amp;"次／下半年"&amp;$AG46&amp;"次／"&amp;SUMIFS(LabData2016[HbA1c唯一],LabData2016[比對身分證前六碼],$AX46,LabData2016[最近一次HbA1c檢查結果(%)],"&lt;"&amp;VALUE(SUBSTITUTE(SUBSTITUTE($E46,"&lt;",""),"%","")),LabData2016[最近一次HbA1c檢查日期],"&gt;="&amp;DATE(YEAR(TODAY()),1,1),LabData2016[最近一次HbA1c檢查日期],"&lt;"&amp;DATE(YEAR(TODAY())+1,1,1))&amp;"/"&amp;($AF46+$AG46)&amp;"達標")))</f>
        <v/>
      </c>
      <c r="M46" s="6" t="str" cm="1">
        <f t="array" ref="M46">IF($B46="","",IFERROR(INDEX(PatientCriteria[LDL達標標準],ROWS($A$4:A46)),""))</f>
        <v/>
      </c>
      <c r="N46" s="6" t="str">
        <f>IF($B46="","",IF($O46="","",IFERROR(SUMIFS(LabData2016[最近一次LDL檢查結果(mg/dL)],LabData2016[比對身分證前六碼],$AX46,LabData2016[最近一次LDL檢查日期],$O46,LabData2016[LDL唯一],1),"")))</f>
        <v/>
      </c>
      <c r="O46" s="36" t="str" cm="1">
        <f t="array" ref="O46">IF($B46="","",IFERROR(_xlfn.AGGREGATE(14,6,LabData2016[最近一次LDL檢查日期]/((LabData2016[比對身分證前六碼]=$AX46)*(LabData2016[LDL唯一]=1)),1),""))</f>
        <v/>
      </c>
      <c r="P46" s="6" t="str">
        <f>IF($B46="","",IF($Q46="","",IFERROR(SUMIFS(LabData2016[最近一次LDL檢查結果(mg/dL)],LabData2016[比對身分證前六碼],$AX46,LabData2016[最近一次LDL檢查日期],$Q46,LabData2016[LDL唯一],1),"")))</f>
        <v/>
      </c>
      <c r="Q46" s="36" t="str" cm="1">
        <f t="array" ref="Q46">IF($B46="","",IFERROR(_xlfn.AGGREGATE(14,6,LabData2016[最近一次LDL檢查日期]/((LabData2016[比對身分證前六碼]=$AX46)*(LabData2016[LDL唯一]=1)),2),""))</f>
        <v/>
      </c>
      <c r="R46" s="6" t="str">
        <f t="shared" si="1"/>
        <v/>
      </c>
      <c r="S46" s="6" t="str" cm="1">
        <f t="array" ref="S46">IF($B46="","",IFERROR(_xlfn.AGGREGATE(15,6,LabData2016[最近一次LDL檢查結果(mg/dL)]/((LabData2016[比對身分證前六碼]=$AX46)*(LabData2016[LDL唯一]=1)),1),""))</f>
        <v/>
      </c>
      <c r="T46" s="28" t="str">
        <f ca="1">IF($B46="","",IF($M46="不適用","不適用",IF($N46="","未檢驗",IF(OR(AND($D46="DM only",$O46&gt;=DATE(YEAR(TODAY()),1,1),$O46&lt;DATE(YEAR(TODAY())+1,1,1),$N46&lt;VALUE(SUBSTITUTE($M46,"&lt;",""))),AND($AH46&gt;=1,$AI46&gt;=1,OR($N46&lt;VALUE(SUBSTITUTE($M46,"&lt;","")),SUMIFS(LabData2016[LDL唯一],LabData2016[比對身分證前六碼],$AX46,LabData2016[最近一次LDL檢查結果(mg/dL)],"&lt;"&amp;VALUE(SUBSTITUTE($M46,"&lt;","")),LabData2016[最近一次LDL檢查日期],"&gt;="&amp;DATE(YEAR(TODAY()),1,1),LabData2016[最近一次LDL檢查日期],"&lt;"&amp;DATE(YEAR(TODAY())+1,1,1))/($AH46+$AI46)&gt;=0.5))),"控制達標",IF(AND($AH46&gt;=1,$AI46&gt;=1,ISNUMBER($P46),$R46&gt;84,$N46-$P46&lt;0),"進步達標","未達標")))))</f>
        <v/>
      </c>
      <c r="U46" s="39" t="str">
        <f ca="1">IF($B46="","",IF($T46="不適用","不適用",IF($T46="未檢驗","無檢驗資料","全年"&amp;($AH46+$AI46)&amp;"次／下半年"&amp;$AI46&amp;"次／"&amp;SUMIFS(LabData2016[LDL唯一],LabData2016[比對身分證前六碼],$AX46,LabData2016[最近一次LDL檢查結果(mg/dL)],"&lt;"&amp;VALUE(SUBSTITUTE($M46,"&lt;","")),LabData2016[最近一次LDL檢查日期],"&gt;="&amp;DATE(YEAR(TODAY()),1,1),LabData2016[最近一次LDL檢查日期],"&lt;"&amp;DATE(YEAR(TODAY())+1,1,1))&amp;"/"&amp;($AH46+$AI46)&amp;"達標")))</f>
        <v/>
      </c>
      <c r="V46" s="6" t="str" cm="1">
        <f t="array" ref="V46">IF($B46="","",IFERROR(INDEX(PatientCriteria[UACR達標標準],ROWS($A$4:A46)),""))</f>
        <v/>
      </c>
      <c r="W46" s="6" t="str">
        <f>IF($B46="","",IF($X46="","",IFERROR(SUMIFS(LabData2016[最近一次UACR檢查結果(mg/gm)],LabData2016[比對身分證前六碼],$AX46,LabData2016[最近一次UACR檢查日期],$X46,LabData2016[UACR唯一],1),"")))</f>
        <v/>
      </c>
      <c r="X46" s="36" t="str" cm="1">
        <f t="array" ref="X46">IF($B46="","",IFERROR(_xlfn.AGGREGATE(14,6,LabData2016[最近一次UACR檢查日期]/((LabData2016[比對身分證前六碼]=$AX46)*(LabData2016[UACR唯一]=1)),1),""))</f>
        <v/>
      </c>
      <c r="Y46" s="6" t="str">
        <f>IF($B46="","",IF($Z46="","",IFERROR(SUMIFS(LabData2016[最近一次UACR檢查結果(mg/gm)],LabData2016[比對身分證前六碼],$AX46,LabData2016[最近一次UACR檢查日期],$Z46,LabData2016[UACR唯一],1),"")))</f>
        <v/>
      </c>
      <c r="Z46" s="36" t="str" cm="1">
        <f t="array" ref="Z46">IF($B46="","",IFERROR(_xlfn.AGGREGATE(14,6,LabData2016[最近一次UACR檢查日期]/((LabData2016[比對身分證前六碼]=$AX46)*(LabData2016[UACR唯一]=1)),2),""))</f>
        <v/>
      </c>
      <c r="AA46" s="6" t="str">
        <f t="shared" si="2"/>
        <v/>
      </c>
      <c r="AB46" s="29" t="str">
        <f ca="1">IF($B46="","",IF($V46="不適用","不適用",IF($W46="","未檢驗",IF(AND($AJ46+$AK46&gt;=2,$AK46&gt;=1),IF(OR($W46&lt;30,SUMIFS(LabData2016[UACR唯一],LabData2016[比對身分證前六碼],$AX46,LabData2016[最近一次UACR檢查結果(mg/gm)],"&lt;30",LabData2016[最近一次UACR檢查日期],"&gt;="&amp;DATE(YEAR(TODAY()),1,1),LabData2016[最近一次UACR檢查日期],"&lt;"&amp;DATE(YEAR(TODAY())+1,1,1))/($AJ46+$AK46)&gt;=0.5),"控制達標",IF(ISNUMBER($Y46),IF(AND($AA46&gt;=84,$W46-$Y46&lt;0),"進步達標","未達標"),"未達標")),"未達標"))))</f>
        <v/>
      </c>
      <c r="AC46" s="38" t="str">
        <f ca="1">IF($B46="","",IF($AB46="不適用","不適用",IF($AB46="未檢驗","無檢驗資料","全年"&amp;($AJ46+$AK46)&amp;"次／下半年"&amp;$AK46&amp;"次／"&amp;SUMIFS(LabData2016[UACR唯一],LabData2016[比對身分證前六碼],$AX46,LabData2016[最近一次UACR檢查結果(mg/gm)],"&lt;30",LabData2016[最近一次UACR檢查日期],"&gt;="&amp;DATE(YEAR(TODAY()),1,1),LabData2016[最近一次UACR檢查日期],"&lt;"&amp;DATE(YEAR(TODAY())+1,1,1))&amp;"/"&amp;($AJ46+$AK46)&amp;"達標")))</f>
        <v/>
      </c>
      <c r="AD46" s="6" t="str" cm="1">
        <f t="array" ref="AD46">IF($B46="","",IFERROR(INDEX(PatientCriteria[BP檢驗次數達標標準],ROWS($A$4:A46)),""))</f>
        <v/>
      </c>
      <c r="AE46" s="6" t="str" cm="1">
        <f t="array" aca="1" ref="AE46" ca="1">IF($B46="","",_xlfn.LET(_xlpm.bp,LabData2016[最近一次BP檢查日期],_xlpm.ym,IF(ISNUMBER(_xlpm.bp),TEXT(_xlpm.bp,"yyyy-mm"),LEFT(_xlpm.bp,7)),_xlpm.matched,_xlfn._xlws.FILTER(_xlpm.ym,(LabData2016[比對身分證前六碼]=$AX46)*(LabData2016[比對生日西元]=$AY46)*(_xlpm.ym&lt;&gt;"")*(LEFT(_xlpm.ym,4)=TEXT(YEAR(TODAY()),"0")),""),IF(INDEX(_xlpm.matched,1)="",0,ROWS(_xlfn.UNIQUE(_xlpm.matched)))))</f>
        <v/>
      </c>
      <c r="AF46" s="6" t="str">
        <f ca="1">IF($B46="","",SUMIFS(LabData2016[HbA1c唯一],LabData2016[比對身分證前六碼],$AX46,LabData2016[最近一次HbA1c檢查日期],"&gt;="&amp;DATE(YEAR(TODAY()),1,1),LabData2016[最近一次HbA1c檢查日期],"&lt;"&amp;DATE(YEAR(TODAY()),7,1)))</f>
        <v/>
      </c>
      <c r="AG46" s="6" t="str">
        <f ca="1">IF($B46="","",SUMIFS(LabData2016[HbA1c唯一],LabData2016[比對身分證前六碼],$AX46,LabData2016[最近一次HbA1c檢查日期],"&gt;="&amp;DATE(YEAR(TODAY()),7,1),LabData2016[最近一次HbA1c檢查日期],"&lt;"&amp;DATE(YEAR(TODAY())+1,1,1)))</f>
        <v/>
      </c>
      <c r="AH46" s="6" t="str">
        <f ca="1">IF($B46="","",SUMIFS(LabData2016[LDL唯一],LabData2016[比對身分證前六碼],$AX46,LabData2016[最近一次LDL檢查日期],"&gt;="&amp;DATE(YEAR(TODAY()),1,1),LabData2016[最近一次LDL檢查日期],"&lt;"&amp;DATE(YEAR(TODAY()),7,1)))</f>
        <v/>
      </c>
      <c r="AI46" s="6" t="str">
        <f ca="1">IF($B46="","",SUMIFS(LabData2016[LDL唯一],LabData2016[比對身分證前六碼],$AX46,LabData2016[最近一次LDL檢查日期],"&gt;="&amp;DATE(YEAR(TODAY()),7,1),LabData2016[最近一次LDL檢查日期],"&lt;"&amp;DATE(YEAR(TODAY())+1,1,1)))</f>
        <v/>
      </c>
      <c r="AJ46" s="6" t="str">
        <f ca="1">IF($B46="","",SUMIFS(LabData2016[UACR唯一],LabData2016[比對身分證前六碼],$AX46,LabData2016[最近一次UACR檢查日期],"&gt;="&amp;DATE(YEAR(TODAY()),1,1),LabData2016[最近一次UACR檢查日期],"&lt;"&amp;DATE(YEAR(TODAY()),7,1)))</f>
        <v/>
      </c>
      <c r="AK46" s="6" t="str">
        <f ca="1">IF($B46="","",SUMIFS(LabData2016[UACR唯一],LabData2016[比對身分證前六碼],$AX46,LabData2016[最近一次UACR檢查日期],"&gt;="&amp;DATE(YEAR(TODAY()),7,1),LabData2016[最近一次UACR檢查日期],"&lt;"&amp;DATE(YEAR(TODAY())+1,1,1)))</f>
        <v/>
      </c>
      <c r="AL46" s="6" t="str">
        <f t="shared" si="3"/>
        <v/>
      </c>
      <c r="AM46" s="6" t="str">
        <f t="shared" si="4"/>
        <v/>
      </c>
      <c r="AN46" s="6" t="str">
        <f t="shared" si="5"/>
        <v/>
      </c>
      <c r="AO46" s="6" t="str">
        <f t="shared" si="6"/>
        <v/>
      </c>
      <c r="AP46" s="6" t="str" cm="1">
        <f t="array" ref="AP46">IF($B46="","",IFERROR(INDEX(相容設定!$B$2:$E$9,MATCH($D46,相容設定!$A$2:$A$9,0),MIN(VALUE(LEFT($AQ46,FIND("/",$AQ46)-1)),3)+1),0))</f>
        <v/>
      </c>
      <c r="AQ46" s="6" t="str">
        <f t="shared" si="7"/>
        <v/>
      </c>
      <c r="AR46" s="30" t="str">
        <f t="shared" si="8"/>
        <v/>
      </c>
      <c r="AS46" s="30" t="str">
        <f>IF($B46="","",250+30+IF(OR(ISNUMBER(SEARCH("DM",$D46)),ISNUMBER(SEARCH("+",$D46))),100,0)+IFERROR(INDEX(相容設定!$F$2:$F$9,MATCH($D46,相容設定!$A$2:$A$9,0)),0))</f>
        <v/>
      </c>
      <c r="AT46" s="31" t="str">
        <f t="shared" si="9"/>
        <v/>
      </c>
      <c r="AU46" s="32" t="str">
        <f t="shared" si="10"/>
        <v/>
      </c>
      <c r="AV46" t="str">
        <f t="shared" si="15"/>
        <v/>
      </c>
      <c r="AW46" t="str">
        <f t="shared" si="13"/>
        <v/>
      </c>
      <c r="AX46" t="str">
        <f t="shared" si="16"/>
        <v/>
      </c>
      <c r="AY46" t="str">
        <f t="shared" si="14"/>
        <v/>
      </c>
    </row>
    <row r="47" spans="1:51" x14ac:dyDescent="0.35">
      <c r="A47" s="26" t="str" cm="1">
        <f t="array" ref="A47">IFERROR(IF(INDEX(PatientCriteria[身分證號],ROWS($A$4:A47))="","",ROWS($A$4:A47)),"")</f>
        <v/>
      </c>
      <c r="B47" s="26" t="str" cm="1">
        <f t="array" ref="B47">IFERROR(IF(INDEX(PatientCriteria[身分證號],ROWS($A$4:A47))="","",INDEX(PatientCriteria[身分證號],ROWS($A$4:A47))),"")</f>
        <v/>
      </c>
      <c r="C47" s="26" t="str" cm="1">
        <f t="array" ref="C47">IF($B47="","",IFERROR(INDEX(PatientCriteria[生日],ROWS($A$4:A47)),""))</f>
        <v/>
      </c>
      <c r="D47" s="26" t="str" cm="1">
        <f t="array" ref="D47">IF($B47="","",IFERROR(INDEX(PatientCriteria[疾病組合],ROWS($A$4:A47)),""))</f>
        <v/>
      </c>
      <c r="E47" s="6" t="str" cm="1">
        <f t="array" ref="E47">IF($B47="","",IFERROR(INDEX(PatientCriteria[HbA1c達標標準],ROWS($A$4:A47)),""))</f>
        <v/>
      </c>
      <c r="F47" s="6" t="str">
        <f>IF($B47="","",IF($G47="","",IFERROR(SUMIFS(LabData2016[最近一次HbA1c檢查結果(%)],LabData2016[比對身分證前六碼],$AX47,LabData2016[最近一次HbA1c檢查日期],$G47,LabData2016[HbA1c唯一],1),"")))</f>
        <v/>
      </c>
      <c r="G47" s="36" t="str" cm="1">
        <f t="array" ref="G47">IF($B47="","",IFERROR(_xlfn.AGGREGATE(14,6,LabData2016[最近一次HbA1c檢查日期]/((LabData2016[比對身分證前六碼]=$AX47)*(LabData2016[HbA1c唯一]=1)),1),""))</f>
        <v/>
      </c>
      <c r="H47" s="6" t="str">
        <f>IF($B47="","",IF($I47="","",IFERROR(SUMIFS(LabData2016[最近一次HbA1c檢查結果(%)],LabData2016[比對身分證前六碼],$AX47,LabData2016[最近一次HbA1c檢查日期],$I47,LabData2016[HbA1c唯一],1),"")))</f>
        <v/>
      </c>
      <c r="I47" s="36" t="str" cm="1">
        <f t="array" ref="I47">IF($B47="","",IFERROR(_xlfn.AGGREGATE(14,6,LabData2016[最近一次HbA1c檢查日期]/((LabData2016[比對身分證前六碼]=$AX47)*(LabData2016[HbA1c唯一]=1)),2),""))</f>
        <v/>
      </c>
      <c r="J47" s="6" t="str">
        <f t="shared" si="0"/>
        <v/>
      </c>
      <c r="K47" s="27" t="str">
        <f ca="1">IF($B47="","",IF($E47="不適用","不適用",IF($F47="","未檢驗",IF(AND($AF47+$AG47&gt;=2,$AG47&gt;=1),IF(OR($F47&lt;VALUE(SUBSTITUTE(SUBSTITUTE($E47,"&lt;",""),"%","")),SUMIFS(LabData2016[HbA1c唯一],LabData2016[比對身分證前六碼],$AX47,LabData2016[最近一次HbA1c檢查結果(%)],"&lt;"&amp;VALUE(SUBSTITUTE(SUBSTITUTE($E47,"&lt;",""),"%","")),LabData2016[最近一次HbA1c檢查日期],"&gt;="&amp;DATE(YEAR(TODAY()),1,1),LabData2016[最近一次HbA1c檢查日期],"&lt;"&amp;DATE(YEAR(TODAY())+1,1,1))/($AF47+$AG47)&gt;=0.5),"控制達標",IF(ISNUMBER($H47),IF(AND($J47&gt;=84,$F47-$H47&lt;0),"進步達標","未達標"),"未達標")),"未達標"))))</f>
        <v/>
      </c>
      <c r="L47" s="33" t="str">
        <f ca="1">IF($B47="","",IF($K47="不適用","不適用",IF($K47="未檢驗","無檢驗資料","全年"&amp;($AF47+$AG47)&amp;"次／下半年"&amp;$AG47&amp;"次／"&amp;SUMIFS(LabData2016[HbA1c唯一],LabData2016[比對身分證前六碼],$AX47,LabData2016[最近一次HbA1c檢查結果(%)],"&lt;"&amp;VALUE(SUBSTITUTE(SUBSTITUTE($E47,"&lt;",""),"%","")),LabData2016[最近一次HbA1c檢查日期],"&gt;="&amp;DATE(YEAR(TODAY()),1,1),LabData2016[最近一次HbA1c檢查日期],"&lt;"&amp;DATE(YEAR(TODAY())+1,1,1))&amp;"/"&amp;($AF47+$AG47)&amp;"達標")))</f>
        <v/>
      </c>
      <c r="M47" s="6" t="str" cm="1">
        <f t="array" ref="M47">IF($B47="","",IFERROR(INDEX(PatientCriteria[LDL達標標準],ROWS($A$4:A47)),""))</f>
        <v/>
      </c>
      <c r="N47" s="6" t="str">
        <f>IF($B47="","",IF($O47="","",IFERROR(SUMIFS(LabData2016[最近一次LDL檢查結果(mg/dL)],LabData2016[比對身分證前六碼],$AX47,LabData2016[最近一次LDL檢查日期],$O47,LabData2016[LDL唯一],1),"")))</f>
        <v/>
      </c>
      <c r="O47" s="36" t="str" cm="1">
        <f t="array" ref="O47">IF($B47="","",IFERROR(_xlfn.AGGREGATE(14,6,LabData2016[最近一次LDL檢查日期]/((LabData2016[比對身分證前六碼]=$AX47)*(LabData2016[LDL唯一]=1)),1),""))</f>
        <v/>
      </c>
      <c r="P47" s="6" t="str">
        <f>IF($B47="","",IF($Q47="","",IFERROR(SUMIFS(LabData2016[最近一次LDL檢查結果(mg/dL)],LabData2016[比對身分證前六碼],$AX47,LabData2016[最近一次LDL檢查日期],$Q47,LabData2016[LDL唯一],1),"")))</f>
        <v/>
      </c>
      <c r="Q47" s="36" t="str" cm="1">
        <f t="array" ref="Q47">IF($B47="","",IFERROR(_xlfn.AGGREGATE(14,6,LabData2016[最近一次LDL檢查日期]/((LabData2016[比對身分證前六碼]=$AX47)*(LabData2016[LDL唯一]=1)),2),""))</f>
        <v/>
      </c>
      <c r="R47" s="6" t="str">
        <f t="shared" si="1"/>
        <v/>
      </c>
      <c r="S47" s="6" t="str" cm="1">
        <f t="array" ref="S47">IF($B47="","",IFERROR(_xlfn.AGGREGATE(15,6,LabData2016[最近一次LDL檢查結果(mg/dL)]/((LabData2016[比對身分證前六碼]=$AX47)*(LabData2016[LDL唯一]=1)),1),""))</f>
        <v/>
      </c>
      <c r="T47" s="28" t="str">
        <f ca="1">IF($B47="","",IF($M47="不適用","不適用",IF($N47="","未檢驗",IF(OR(AND($D47="DM only",$O47&gt;=DATE(YEAR(TODAY()),1,1),$O47&lt;DATE(YEAR(TODAY())+1,1,1),$N47&lt;VALUE(SUBSTITUTE($M47,"&lt;",""))),AND($AH47&gt;=1,$AI47&gt;=1,OR($N47&lt;VALUE(SUBSTITUTE($M47,"&lt;","")),SUMIFS(LabData2016[LDL唯一],LabData2016[比對身分證前六碼],$AX47,LabData2016[最近一次LDL檢查結果(mg/dL)],"&lt;"&amp;VALUE(SUBSTITUTE($M47,"&lt;","")),LabData2016[最近一次LDL檢查日期],"&gt;="&amp;DATE(YEAR(TODAY()),1,1),LabData2016[最近一次LDL檢查日期],"&lt;"&amp;DATE(YEAR(TODAY())+1,1,1))/($AH47+$AI47)&gt;=0.5))),"控制達標",IF(AND($AH47&gt;=1,$AI47&gt;=1,ISNUMBER($P47),$R47&gt;84,$N47-$P47&lt;0),"進步達標","未達標")))))</f>
        <v/>
      </c>
      <c r="U47" s="39" t="str">
        <f ca="1">IF($B47="","",IF($T47="不適用","不適用",IF($T47="未檢驗","無檢驗資料","全年"&amp;($AH47+$AI47)&amp;"次／下半年"&amp;$AI47&amp;"次／"&amp;SUMIFS(LabData2016[LDL唯一],LabData2016[比對身分證前六碼],$AX47,LabData2016[最近一次LDL檢查結果(mg/dL)],"&lt;"&amp;VALUE(SUBSTITUTE($M47,"&lt;","")),LabData2016[最近一次LDL檢查日期],"&gt;="&amp;DATE(YEAR(TODAY()),1,1),LabData2016[最近一次LDL檢查日期],"&lt;"&amp;DATE(YEAR(TODAY())+1,1,1))&amp;"/"&amp;($AH47+$AI47)&amp;"達標")))</f>
        <v/>
      </c>
      <c r="V47" s="6" t="str" cm="1">
        <f t="array" ref="V47">IF($B47="","",IFERROR(INDEX(PatientCriteria[UACR達標標準],ROWS($A$4:A47)),""))</f>
        <v/>
      </c>
      <c r="W47" s="6" t="str">
        <f>IF($B47="","",IF($X47="","",IFERROR(SUMIFS(LabData2016[最近一次UACR檢查結果(mg/gm)],LabData2016[比對身分證前六碼],$AX47,LabData2016[最近一次UACR檢查日期],$X47,LabData2016[UACR唯一],1),"")))</f>
        <v/>
      </c>
      <c r="X47" s="36" t="str" cm="1">
        <f t="array" ref="X47">IF($B47="","",IFERROR(_xlfn.AGGREGATE(14,6,LabData2016[最近一次UACR檢查日期]/((LabData2016[比對身分證前六碼]=$AX47)*(LabData2016[UACR唯一]=1)),1),""))</f>
        <v/>
      </c>
      <c r="Y47" s="6" t="str">
        <f>IF($B47="","",IF($Z47="","",IFERROR(SUMIFS(LabData2016[最近一次UACR檢查結果(mg/gm)],LabData2016[比對身分證前六碼],$AX47,LabData2016[最近一次UACR檢查日期],$Z47,LabData2016[UACR唯一],1),"")))</f>
        <v/>
      </c>
      <c r="Z47" s="36" t="str" cm="1">
        <f t="array" ref="Z47">IF($B47="","",IFERROR(_xlfn.AGGREGATE(14,6,LabData2016[最近一次UACR檢查日期]/((LabData2016[比對身分證前六碼]=$AX47)*(LabData2016[UACR唯一]=1)),2),""))</f>
        <v/>
      </c>
      <c r="AA47" s="6" t="str">
        <f t="shared" si="2"/>
        <v/>
      </c>
      <c r="AB47" s="29" t="str">
        <f ca="1">IF($B47="","",IF($V47="不適用","不適用",IF($W47="","未檢驗",IF(AND($AJ47+$AK47&gt;=2,$AK47&gt;=1),IF(OR($W47&lt;30,SUMIFS(LabData2016[UACR唯一],LabData2016[比對身分證前六碼],$AX47,LabData2016[最近一次UACR檢查結果(mg/gm)],"&lt;30",LabData2016[最近一次UACR檢查日期],"&gt;="&amp;DATE(YEAR(TODAY()),1,1),LabData2016[最近一次UACR檢查日期],"&lt;"&amp;DATE(YEAR(TODAY())+1,1,1))/($AJ47+$AK47)&gt;=0.5),"控制達標",IF(ISNUMBER($Y47),IF(AND($AA47&gt;=84,$W47-$Y47&lt;0),"進步達標","未達標"),"未達標")),"未達標"))))</f>
        <v/>
      </c>
      <c r="AC47" s="38" t="str">
        <f ca="1">IF($B47="","",IF($AB47="不適用","不適用",IF($AB47="未檢驗","無檢驗資料","全年"&amp;($AJ47+$AK47)&amp;"次／下半年"&amp;$AK47&amp;"次／"&amp;SUMIFS(LabData2016[UACR唯一],LabData2016[比對身分證前六碼],$AX47,LabData2016[最近一次UACR檢查結果(mg/gm)],"&lt;30",LabData2016[最近一次UACR檢查日期],"&gt;="&amp;DATE(YEAR(TODAY()),1,1),LabData2016[最近一次UACR檢查日期],"&lt;"&amp;DATE(YEAR(TODAY())+1,1,1))&amp;"/"&amp;($AJ47+$AK47)&amp;"達標")))</f>
        <v/>
      </c>
      <c r="AD47" s="6" t="str" cm="1">
        <f t="array" ref="AD47">IF($B47="","",IFERROR(INDEX(PatientCriteria[BP檢驗次數達標標準],ROWS($A$4:A47)),""))</f>
        <v/>
      </c>
      <c r="AE47" s="6" t="str" cm="1">
        <f t="array" aca="1" ref="AE47" ca="1">IF($B47="","",_xlfn.LET(_xlpm.bp,LabData2016[最近一次BP檢查日期],_xlpm.ym,IF(ISNUMBER(_xlpm.bp),TEXT(_xlpm.bp,"yyyy-mm"),LEFT(_xlpm.bp,7)),_xlpm.matched,_xlfn._xlws.FILTER(_xlpm.ym,(LabData2016[比對身分證前六碼]=$AX47)*(LabData2016[比對生日西元]=$AY47)*(_xlpm.ym&lt;&gt;"")*(LEFT(_xlpm.ym,4)=TEXT(YEAR(TODAY()),"0")),""),IF(INDEX(_xlpm.matched,1)="",0,ROWS(_xlfn.UNIQUE(_xlpm.matched)))))</f>
        <v/>
      </c>
      <c r="AF47" s="6" t="str">
        <f ca="1">IF($B47="","",SUMIFS(LabData2016[HbA1c唯一],LabData2016[比對身分證前六碼],$AX47,LabData2016[最近一次HbA1c檢查日期],"&gt;="&amp;DATE(YEAR(TODAY()),1,1),LabData2016[最近一次HbA1c檢查日期],"&lt;"&amp;DATE(YEAR(TODAY()),7,1)))</f>
        <v/>
      </c>
      <c r="AG47" s="6" t="str">
        <f ca="1">IF($B47="","",SUMIFS(LabData2016[HbA1c唯一],LabData2016[比對身分證前六碼],$AX47,LabData2016[最近一次HbA1c檢查日期],"&gt;="&amp;DATE(YEAR(TODAY()),7,1),LabData2016[最近一次HbA1c檢查日期],"&lt;"&amp;DATE(YEAR(TODAY())+1,1,1)))</f>
        <v/>
      </c>
      <c r="AH47" s="6" t="str">
        <f ca="1">IF($B47="","",SUMIFS(LabData2016[LDL唯一],LabData2016[比對身分證前六碼],$AX47,LabData2016[最近一次LDL檢查日期],"&gt;="&amp;DATE(YEAR(TODAY()),1,1),LabData2016[最近一次LDL檢查日期],"&lt;"&amp;DATE(YEAR(TODAY()),7,1)))</f>
        <v/>
      </c>
      <c r="AI47" s="6" t="str">
        <f ca="1">IF($B47="","",SUMIFS(LabData2016[LDL唯一],LabData2016[比對身分證前六碼],$AX47,LabData2016[最近一次LDL檢查日期],"&gt;="&amp;DATE(YEAR(TODAY()),7,1),LabData2016[最近一次LDL檢查日期],"&lt;"&amp;DATE(YEAR(TODAY())+1,1,1)))</f>
        <v/>
      </c>
      <c r="AJ47" s="6" t="str">
        <f ca="1">IF($B47="","",SUMIFS(LabData2016[UACR唯一],LabData2016[比對身分證前六碼],$AX47,LabData2016[最近一次UACR檢查日期],"&gt;="&amp;DATE(YEAR(TODAY()),1,1),LabData2016[最近一次UACR檢查日期],"&lt;"&amp;DATE(YEAR(TODAY()),7,1)))</f>
        <v/>
      </c>
      <c r="AK47" s="6" t="str">
        <f ca="1">IF($B47="","",SUMIFS(LabData2016[UACR唯一],LabData2016[比對身分證前六碼],$AX47,LabData2016[最近一次UACR檢查日期],"&gt;="&amp;DATE(YEAR(TODAY()),7,1),LabData2016[最近一次UACR檢查日期],"&lt;"&amp;DATE(YEAR(TODAY())+1,1,1)))</f>
        <v/>
      </c>
      <c r="AL47" s="6" t="str">
        <f t="shared" si="3"/>
        <v/>
      </c>
      <c r="AM47" s="6" t="str">
        <f t="shared" si="4"/>
        <v/>
      </c>
      <c r="AN47" s="6" t="str">
        <f t="shared" si="5"/>
        <v/>
      </c>
      <c r="AO47" s="6" t="str">
        <f t="shared" si="6"/>
        <v/>
      </c>
      <c r="AP47" s="6" t="str" cm="1">
        <f t="array" ref="AP47">IF($B47="","",IFERROR(INDEX(相容設定!$B$2:$E$9,MATCH($D47,相容設定!$A$2:$A$9,0),MIN(VALUE(LEFT($AQ47,FIND("/",$AQ47)-1)),3)+1),0))</f>
        <v/>
      </c>
      <c r="AQ47" s="6" t="str">
        <f t="shared" si="7"/>
        <v/>
      </c>
      <c r="AR47" s="30" t="str">
        <f t="shared" si="8"/>
        <v/>
      </c>
      <c r="AS47" s="30" t="str">
        <f>IF($B47="","",250+30+IF(OR(ISNUMBER(SEARCH("DM",$D47)),ISNUMBER(SEARCH("+",$D47))),100,0)+IFERROR(INDEX(相容設定!$F$2:$F$9,MATCH($D47,相容設定!$A$2:$A$9,0)),0))</f>
        <v/>
      </c>
      <c r="AT47" s="31" t="str">
        <f t="shared" si="9"/>
        <v/>
      </c>
      <c r="AU47" s="32" t="str">
        <f t="shared" si="10"/>
        <v/>
      </c>
      <c r="AV47" t="str">
        <f t="shared" si="15"/>
        <v/>
      </c>
      <c r="AW47" t="str">
        <f t="shared" si="13"/>
        <v/>
      </c>
      <c r="AX47" t="str">
        <f t="shared" si="16"/>
        <v/>
      </c>
      <c r="AY47" t="str">
        <f t="shared" si="14"/>
        <v/>
      </c>
    </row>
    <row r="48" spans="1:51" x14ac:dyDescent="0.35">
      <c r="A48" s="26" t="str" cm="1">
        <f t="array" ref="A48">IFERROR(IF(INDEX(PatientCriteria[身分證號],ROWS($A$4:A48))="","",ROWS($A$4:A48)),"")</f>
        <v/>
      </c>
      <c r="B48" s="26" t="str" cm="1">
        <f t="array" ref="B48">IFERROR(IF(INDEX(PatientCriteria[身分證號],ROWS($A$4:A48))="","",INDEX(PatientCriteria[身分證號],ROWS($A$4:A48))),"")</f>
        <v/>
      </c>
      <c r="C48" s="26" t="str" cm="1">
        <f t="array" ref="C48">IF($B48="","",IFERROR(INDEX(PatientCriteria[生日],ROWS($A$4:A48)),""))</f>
        <v/>
      </c>
      <c r="D48" s="26" t="str" cm="1">
        <f t="array" ref="D48">IF($B48="","",IFERROR(INDEX(PatientCriteria[疾病組合],ROWS($A$4:A48)),""))</f>
        <v/>
      </c>
      <c r="E48" s="6" t="str" cm="1">
        <f t="array" ref="E48">IF($B48="","",IFERROR(INDEX(PatientCriteria[HbA1c達標標準],ROWS($A$4:A48)),""))</f>
        <v/>
      </c>
      <c r="F48" s="6" t="str">
        <f>IF($B48="","",IF($G48="","",IFERROR(SUMIFS(LabData2016[最近一次HbA1c檢查結果(%)],LabData2016[比對身分證前六碼],$AX48,LabData2016[最近一次HbA1c檢查日期],$G48,LabData2016[HbA1c唯一],1),"")))</f>
        <v/>
      </c>
      <c r="G48" s="36" t="str" cm="1">
        <f t="array" ref="G48">IF($B48="","",IFERROR(_xlfn.AGGREGATE(14,6,LabData2016[最近一次HbA1c檢查日期]/((LabData2016[比對身分證前六碼]=$AX48)*(LabData2016[HbA1c唯一]=1)),1),""))</f>
        <v/>
      </c>
      <c r="H48" s="6" t="str">
        <f>IF($B48="","",IF($I48="","",IFERROR(SUMIFS(LabData2016[最近一次HbA1c檢查結果(%)],LabData2016[比對身分證前六碼],$AX48,LabData2016[最近一次HbA1c檢查日期],$I48,LabData2016[HbA1c唯一],1),"")))</f>
        <v/>
      </c>
      <c r="I48" s="36" t="str" cm="1">
        <f t="array" ref="I48">IF($B48="","",IFERROR(_xlfn.AGGREGATE(14,6,LabData2016[最近一次HbA1c檢查日期]/((LabData2016[比對身分證前六碼]=$AX48)*(LabData2016[HbA1c唯一]=1)),2),""))</f>
        <v/>
      </c>
      <c r="J48" s="6" t="str">
        <f t="shared" si="0"/>
        <v/>
      </c>
      <c r="K48" s="27" t="str">
        <f ca="1">IF($B48="","",IF($E48="不適用","不適用",IF($F48="","未檢驗",IF(AND($AF48+$AG48&gt;=2,$AG48&gt;=1),IF(OR($F48&lt;VALUE(SUBSTITUTE(SUBSTITUTE($E48,"&lt;",""),"%","")),SUMIFS(LabData2016[HbA1c唯一],LabData2016[比對身分證前六碼],$AX48,LabData2016[最近一次HbA1c檢查結果(%)],"&lt;"&amp;VALUE(SUBSTITUTE(SUBSTITUTE($E48,"&lt;",""),"%","")),LabData2016[最近一次HbA1c檢查日期],"&gt;="&amp;DATE(YEAR(TODAY()),1,1),LabData2016[最近一次HbA1c檢查日期],"&lt;"&amp;DATE(YEAR(TODAY())+1,1,1))/($AF48+$AG48)&gt;=0.5),"控制達標",IF(ISNUMBER($H48),IF(AND($J48&gt;=84,$F48-$H48&lt;0),"進步達標","未達標"),"未達標")),"未達標"))))</f>
        <v/>
      </c>
      <c r="L48" s="33" t="str">
        <f ca="1">IF($B48="","",IF($K48="不適用","不適用",IF($K48="未檢驗","無檢驗資料","全年"&amp;($AF48+$AG48)&amp;"次／下半年"&amp;$AG48&amp;"次／"&amp;SUMIFS(LabData2016[HbA1c唯一],LabData2016[比對身分證前六碼],$AX48,LabData2016[最近一次HbA1c檢查結果(%)],"&lt;"&amp;VALUE(SUBSTITUTE(SUBSTITUTE($E48,"&lt;",""),"%","")),LabData2016[最近一次HbA1c檢查日期],"&gt;="&amp;DATE(YEAR(TODAY()),1,1),LabData2016[最近一次HbA1c檢查日期],"&lt;"&amp;DATE(YEAR(TODAY())+1,1,1))&amp;"/"&amp;($AF48+$AG48)&amp;"達標")))</f>
        <v/>
      </c>
      <c r="M48" s="6" t="str" cm="1">
        <f t="array" ref="M48">IF($B48="","",IFERROR(INDEX(PatientCriteria[LDL達標標準],ROWS($A$4:A48)),""))</f>
        <v/>
      </c>
      <c r="N48" s="6" t="str">
        <f>IF($B48="","",IF($O48="","",IFERROR(SUMIFS(LabData2016[最近一次LDL檢查結果(mg/dL)],LabData2016[比對身分證前六碼],$AX48,LabData2016[最近一次LDL檢查日期],$O48,LabData2016[LDL唯一],1),"")))</f>
        <v/>
      </c>
      <c r="O48" s="36" t="str" cm="1">
        <f t="array" ref="O48">IF($B48="","",IFERROR(_xlfn.AGGREGATE(14,6,LabData2016[最近一次LDL檢查日期]/((LabData2016[比對身分證前六碼]=$AX48)*(LabData2016[LDL唯一]=1)),1),""))</f>
        <v/>
      </c>
      <c r="P48" s="6" t="str">
        <f>IF($B48="","",IF($Q48="","",IFERROR(SUMIFS(LabData2016[最近一次LDL檢查結果(mg/dL)],LabData2016[比對身分證前六碼],$AX48,LabData2016[最近一次LDL檢查日期],$Q48,LabData2016[LDL唯一],1),"")))</f>
        <v/>
      </c>
      <c r="Q48" s="36" t="str" cm="1">
        <f t="array" ref="Q48">IF($B48="","",IFERROR(_xlfn.AGGREGATE(14,6,LabData2016[最近一次LDL檢查日期]/((LabData2016[比對身分證前六碼]=$AX48)*(LabData2016[LDL唯一]=1)),2),""))</f>
        <v/>
      </c>
      <c r="R48" s="6" t="str">
        <f t="shared" si="1"/>
        <v/>
      </c>
      <c r="S48" s="6" t="str" cm="1">
        <f t="array" ref="S48">IF($B48="","",IFERROR(_xlfn.AGGREGATE(15,6,LabData2016[最近一次LDL檢查結果(mg/dL)]/((LabData2016[比對身分證前六碼]=$AX48)*(LabData2016[LDL唯一]=1)),1),""))</f>
        <v/>
      </c>
      <c r="T48" s="28" t="str">
        <f ca="1">IF($B48="","",IF($M48="不適用","不適用",IF($N48="","未檢驗",IF(OR(AND($D48="DM only",$O48&gt;=DATE(YEAR(TODAY()),1,1),$O48&lt;DATE(YEAR(TODAY())+1,1,1),$N48&lt;VALUE(SUBSTITUTE($M48,"&lt;",""))),AND($AH48&gt;=1,$AI48&gt;=1,OR($N48&lt;VALUE(SUBSTITUTE($M48,"&lt;","")),SUMIFS(LabData2016[LDL唯一],LabData2016[比對身分證前六碼],$AX48,LabData2016[最近一次LDL檢查結果(mg/dL)],"&lt;"&amp;VALUE(SUBSTITUTE($M48,"&lt;","")),LabData2016[最近一次LDL檢查日期],"&gt;="&amp;DATE(YEAR(TODAY()),1,1),LabData2016[最近一次LDL檢查日期],"&lt;"&amp;DATE(YEAR(TODAY())+1,1,1))/($AH48+$AI48)&gt;=0.5))),"控制達標",IF(AND($AH48&gt;=1,$AI48&gt;=1,ISNUMBER($P48),$R48&gt;84,$N48-$P48&lt;0),"進步達標","未達標")))))</f>
        <v/>
      </c>
      <c r="U48" s="39" t="str">
        <f ca="1">IF($B48="","",IF($T48="不適用","不適用",IF($T48="未檢驗","無檢驗資料","全年"&amp;($AH48+$AI48)&amp;"次／下半年"&amp;$AI48&amp;"次／"&amp;SUMIFS(LabData2016[LDL唯一],LabData2016[比對身分證前六碼],$AX48,LabData2016[最近一次LDL檢查結果(mg/dL)],"&lt;"&amp;VALUE(SUBSTITUTE($M48,"&lt;","")),LabData2016[最近一次LDL檢查日期],"&gt;="&amp;DATE(YEAR(TODAY()),1,1),LabData2016[最近一次LDL檢查日期],"&lt;"&amp;DATE(YEAR(TODAY())+1,1,1))&amp;"/"&amp;($AH48+$AI48)&amp;"達標")))</f>
        <v/>
      </c>
      <c r="V48" s="6" t="str" cm="1">
        <f t="array" ref="V48">IF($B48="","",IFERROR(INDEX(PatientCriteria[UACR達標標準],ROWS($A$4:A48)),""))</f>
        <v/>
      </c>
      <c r="W48" s="6" t="str">
        <f>IF($B48="","",IF($X48="","",IFERROR(SUMIFS(LabData2016[最近一次UACR檢查結果(mg/gm)],LabData2016[比對身分證前六碼],$AX48,LabData2016[最近一次UACR檢查日期],$X48,LabData2016[UACR唯一],1),"")))</f>
        <v/>
      </c>
      <c r="X48" s="36" t="str" cm="1">
        <f t="array" ref="X48">IF($B48="","",IFERROR(_xlfn.AGGREGATE(14,6,LabData2016[最近一次UACR檢查日期]/((LabData2016[比對身分證前六碼]=$AX48)*(LabData2016[UACR唯一]=1)),1),""))</f>
        <v/>
      </c>
      <c r="Y48" s="6" t="str">
        <f>IF($B48="","",IF($Z48="","",IFERROR(SUMIFS(LabData2016[最近一次UACR檢查結果(mg/gm)],LabData2016[比對身分證前六碼],$AX48,LabData2016[最近一次UACR檢查日期],$Z48,LabData2016[UACR唯一],1),"")))</f>
        <v/>
      </c>
      <c r="Z48" s="36" t="str" cm="1">
        <f t="array" ref="Z48">IF($B48="","",IFERROR(_xlfn.AGGREGATE(14,6,LabData2016[最近一次UACR檢查日期]/((LabData2016[比對身分證前六碼]=$AX48)*(LabData2016[UACR唯一]=1)),2),""))</f>
        <v/>
      </c>
      <c r="AA48" s="6" t="str">
        <f t="shared" si="2"/>
        <v/>
      </c>
      <c r="AB48" s="29" t="str">
        <f ca="1">IF($B48="","",IF($V48="不適用","不適用",IF($W48="","未檢驗",IF(AND($AJ48+$AK48&gt;=2,$AK48&gt;=1),IF(OR($W48&lt;30,SUMIFS(LabData2016[UACR唯一],LabData2016[比對身分證前六碼],$AX48,LabData2016[最近一次UACR檢查結果(mg/gm)],"&lt;30",LabData2016[最近一次UACR檢查日期],"&gt;="&amp;DATE(YEAR(TODAY()),1,1),LabData2016[最近一次UACR檢查日期],"&lt;"&amp;DATE(YEAR(TODAY())+1,1,1))/($AJ48+$AK48)&gt;=0.5),"控制達標",IF(ISNUMBER($Y48),IF(AND($AA48&gt;=84,$W48-$Y48&lt;0),"進步達標","未達標"),"未達標")),"未達標"))))</f>
        <v/>
      </c>
      <c r="AC48" s="38" t="str">
        <f ca="1">IF($B48="","",IF($AB48="不適用","不適用",IF($AB48="未檢驗","無檢驗資料","全年"&amp;($AJ48+$AK48)&amp;"次／下半年"&amp;$AK48&amp;"次／"&amp;SUMIFS(LabData2016[UACR唯一],LabData2016[比對身分證前六碼],$AX48,LabData2016[最近一次UACR檢查結果(mg/gm)],"&lt;30",LabData2016[最近一次UACR檢查日期],"&gt;="&amp;DATE(YEAR(TODAY()),1,1),LabData2016[最近一次UACR檢查日期],"&lt;"&amp;DATE(YEAR(TODAY())+1,1,1))&amp;"/"&amp;($AJ48+$AK48)&amp;"達標")))</f>
        <v/>
      </c>
      <c r="AD48" s="6" t="str" cm="1">
        <f t="array" ref="AD48">IF($B48="","",IFERROR(INDEX(PatientCriteria[BP檢驗次數達標標準],ROWS($A$4:A48)),""))</f>
        <v/>
      </c>
      <c r="AE48" s="6" t="str" cm="1">
        <f t="array" aca="1" ref="AE48" ca="1">IF($B48="","",_xlfn.LET(_xlpm.bp,LabData2016[最近一次BP檢查日期],_xlpm.ym,IF(ISNUMBER(_xlpm.bp),TEXT(_xlpm.bp,"yyyy-mm"),LEFT(_xlpm.bp,7)),_xlpm.matched,_xlfn._xlws.FILTER(_xlpm.ym,(LabData2016[比對身分證前六碼]=$AX48)*(LabData2016[比對生日西元]=$AY48)*(_xlpm.ym&lt;&gt;"")*(LEFT(_xlpm.ym,4)=TEXT(YEAR(TODAY()),"0")),""),IF(INDEX(_xlpm.matched,1)="",0,ROWS(_xlfn.UNIQUE(_xlpm.matched)))))</f>
        <v/>
      </c>
      <c r="AF48" s="6" t="str">
        <f ca="1">IF($B48="","",SUMIFS(LabData2016[HbA1c唯一],LabData2016[比對身分證前六碼],$AX48,LabData2016[最近一次HbA1c檢查日期],"&gt;="&amp;DATE(YEAR(TODAY()),1,1),LabData2016[最近一次HbA1c檢查日期],"&lt;"&amp;DATE(YEAR(TODAY()),7,1)))</f>
        <v/>
      </c>
      <c r="AG48" s="6" t="str">
        <f ca="1">IF($B48="","",SUMIFS(LabData2016[HbA1c唯一],LabData2016[比對身分證前六碼],$AX48,LabData2016[最近一次HbA1c檢查日期],"&gt;="&amp;DATE(YEAR(TODAY()),7,1),LabData2016[最近一次HbA1c檢查日期],"&lt;"&amp;DATE(YEAR(TODAY())+1,1,1)))</f>
        <v/>
      </c>
      <c r="AH48" s="6" t="str">
        <f ca="1">IF($B48="","",SUMIFS(LabData2016[LDL唯一],LabData2016[比對身分證前六碼],$AX48,LabData2016[最近一次LDL檢查日期],"&gt;="&amp;DATE(YEAR(TODAY()),1,1),LabData2016[最近一次LDL檢查日期],"&lt;"&amp;DATE(YEAR(TODAY()),7,1)))</f>
        <v/>
      </c>
      <c r="AI48" s="6" t="str">
        <f ca="1">IF($B48="","",SUMIFS(LabData2016[LDL唯一],LabData2016[比對身分證前六碼],$AX48,LabData2016[最近一次LDL檢查日期],"&gt;="&amp;DATE(YEAR(TODAY()),7,1),LabData2016[最近一次LDL檢查日期],"&lt;"&amp;DATE(YEAR(TODAY())+1,1,1)))</f>
        <v/>
      </c>
      <c r="AJ48" s="6" t="str">
        <f ca="1">IF($B48="","",SUMIFS(LabData2016[UACR唯一],LabData2016[比對身分證前六碼],$AX48,LabData2016[最近一次UACR檢查日期],"&gt;="&amp;DATE(YEAR(TODAY()),1,1),LabData2016[最近一次UACR檢查日期],"&lt;"&amp;DATE(YEAR(TODAY()),7,1)))</f>
        <v/>
      </c>
      <c r="AK48" s="6" t="str">
        <f ca="1">IF($B48="","",SUMIFS(LabData2016[UACR唯一],LabData2016[比對身分證前六碼],$AX48,LabData2016[最近一次UACR檢查日期],"&gt;="&amp;DATE(YEAR(TODAY()),7,1),LabData2016[最近一次UACR檢查日期],"&lt;"&amp;DATE(YEAR(TODAY())+1,1,1)))</f>
        <v/>
      </c>
      <c r="AL48" s="6" t="str">
        <f t="shared" si="3"/>
        <v/>
      </c>
      <c r="AM48" s="6" t="str">
        <f t="shared" si="4"/>
        <v/>
      </c>
      <c r="AN48" s="6" t="str">
        <f t="shared" si="5"/>
        <v/>
      </c>
      <c r="AO48" s="6" t="str">
        <f t="shared" si="6"/>
        <v/>
      </c>
      <c r="AP48" s="6" t="str" cm="1">
        <f t="array" ref="AP48">IF($B48="","",IFERROR(INDEX(相容設定!$B$2:$E$9,MATCH($D48,相容設定!$A$2:$A$9,0),MIN(VALUE(LEFT($AQ48,FIND("/",$AQ48)-1)),3)+1),0))</f>
        <v/>
      </c>
      <c r="AQ48" s="6" t="str">
        <f t="shared" si="7"/>
        <v/>
      </c>
      <c r="AR48" s="30" t="str">
        <f t="shared" si="8"/>
        <v/>
      </c>
      <c r="AS48" s="30" t="str">
        <f>IF($B48="","",250+30+IF(OR(ISNUMBER(SEARCH("DM",$D48)),ISNUMBER(SEARCH("+",$D48))),100,0)+IFERROR(INDEX(相容設定!$F$2:$F$9,MATCH($D48,相容設定!$A$2:$A$9,0)),0))</f>
        <v/>
      </c>
      <c r="AT48" s="31" t="str">
        <f t="shared" si="9"/>
        <v/>
      </c>
      <c r="AU48" s="32" t="str">
        <f t="shared" si="10"/>
        <v/>
      </c>
      <c r="AV48" t="str">
        <f t="shared" si="15"/>
        <v/>
      </c>
      <c r="AW48" t="str">
        <f t="shared" si="13"/>
        <v/>
      </c>
      <c r="AX48" t="str">
        <f t="shared" si="16"/>
        <v/>
      </c>
      <c r="AY48" t="str">
        <f t="shared" si="14"/>
        <v/>
      </c>
    </row>
    <row r="49" spans="1:51" x14ac:dyDescent="0.35">
      <c r="A49" s="26" t="str" cm="1">
        <f t="array" ref="A49">IFERROR(IF(INDEX(PatientCriteria[身分證號],ROWS($A$4:A49))="","",ROWS($A$4:A49)),"")</f>
        <v/>
      </c>
      <c r="B49" s="26" t="str" cm="1">
        <f t="array" ref="B49">IFERROR(IF(INDEX(PatientCriteria[身分證號],ROWS($A$4:A49))="","",INDEX(PatientCriteria[身分證號],ROWS($A$4:A49))),"")</f>
        <v/>
      </c>
      <c r="C49" s="26" t="str" cm="1">
        <f t="array" ref="C49">IF($B49="","",IFERROR(INDEX(PatientCriteria[生日],ROWS($A$4:A49)),""))</f>
        <v/>
      </c>
      <c r="D49" s="26" t="str" cm="1">
        <f t="array" ref="D49">IF($B49="","",IFERROR(INDEX(PatientCriteria[疾病組合],ROWS($A$4:A49)),""))</f>
        <v/>
      </c>
      <c r="E49" s="6" t="str" cm="1">
        <f t="array" ref="E49">IF($B49="","",IFERROR(INDEX(PatientCriteria[HbA1c達標標準],ROWS($A$4:A49)),""))</f>
        <v/>
      </c>
      <c r="F49" s="6" t="str">
        <f>IF($B49="","",IF($G49="","",IFERROR(SUMIFS(LabData2016[最近一次HbA1c檢查結果(%)],LabData2016[比對身分證前六碼],$AX49,LabData2016[最近一次HbA1c檢查日期],$G49,LabData2016[HbA1c唯一],1),"")))</f>
        <v/>
      </c>
      <c r="G49" s="36" t="str" cm="1">
        <f t="array" ref="G49">IF($B49="","",IFERROR(_xlfn.AGGREGATE(14,6,LabData2016[最近一次HbA1c檢查日期]/((LabData2016[比對身分證前六碼]=$AX49)*(LabData2016[HbA1c唯一]=1)),1),""))</f>
        <v/>
      </c>
      <c r="H49" s="6" t="str">
        <f>IF($B49="","",IF($I49="","",IFERROR(SUMIFS(LabData2016[最近一次HbA1c檢查結果(%)],LabData2016[比對身分證前六碼],$AX49,LabData2016[最近一次HbA1c檢查日期],$I49,LabData2016[HbA1c唯一],1),"")))</f>
        <v/>
      </c>
      <c r="I49" s="36" t="str" cm="1">
        <f t="array" ref="I49">IF($B49="","",IFERROR(_xlfn.AGGREGATE(14,6,LabData2016[最近一次HbA1c檢查日期]/((LabData2016[比對身分證前六碼]=$AX49)*(LabData2016[HbA1c唯一]=1)),2),""))</f>
        <v/>
      </c>
      <c r="J49" s="6" t="str">
        <f t="shared" si="0"/>
        <v/>
      </c>
      <c r="K49" s="27" t="str">
        <f ca="1">IF($B49="","",IF($E49="不適用","不適用",IF($F49="","未檢驗",IF(AND($AF49+$AG49&gt;=2,$AG49&gt;=1),IF(OR($F49&lt;VALUE(SUBSTITUTE(SUBSTITUTE($E49,"&lt;",""),"%","")),SUMIFS(LabData2016[HbA1c唯一],LabData2016[比對身分證前六碼],$AX49,LabData2016[最近一次HbA1c檢查結果(%)],"&lt;"&amp;VALUE(SUBSTITUTE(SUBSTITUTE($E49,"&lt;",""),"%","")),LabData2016[最近一次HbA1c檢查日期],"&gt;="&amp;DATE(YEAR(TODAY()),1,1),LabData2016[最近一次HbA1c檢查日期],"&lt;"&amp;DATE(YEAR(TODAY())+1,1,1))/($AF49+$AG49)&gt;=0.5),"控制達標",IF(ISNUMBER($H49),IF(AND($J49&gt;=84,$F49-$H49&lt;0),"進步達標","未達標"),"未達標")),"未達標"))))</f>
        <v/>
      </c>
      <c r="L49" s="33" t="str">
        <f ca="1">IF($B49="","",IF($K49="不適用","不適用",IF($K49="未檢驗","無檢驗資料","全年"&amp;($AF49+$AG49)&amp;"次／下半年"&amp;$AG49&amp;"次／"&amp;SUMIFS(LabData2016[HbA1c唯一],LabData2016[比對身分證前六碼],$AX49,LabData2016[最近一次HbA1c檢查結果(%)],"&lt;"&amp;VALUE(SUBSTITUTE(SUBSTITUTE($E49,"&lt;",""),"%","")),LabData2016[最近一次HbA1c檢查日期],"&gt;="&amp;DATE(YEAR(TODAY()),1,1),LabData2016[最近一次HbA1c檢查日期],"&lt;"&amp;DATE(YEAR(TODAY())+1,1,1))&amp;"/"&amp;($AF49+$AG49)&amp;"達標")))</f>
        <v/>
      </c>
      <c r="M49" s="6" t="str" cm="1">
        <f t="array" ref="M49">IF($B49="","",IFERROR(INDEX(PatientCriteria[LDL達標標準],ROWS($A$4:A49)),""))</f>
        <v/>
      </c>
      <c r="N49" s="6" t="str">
        <f>IF($B49="","",IF($O49="","",IFERROR(SUMIFS(LabData2016[最近一次LDL檢查結果(mg/dL)],LabData2016[比對身分證前六碼],$AX49,LabData2016[最近一次LDL檢查日期],$O49,LabData2016[LDL唯一],1),"")))</f>
        <v/>
      </c>
      <c r="O49" s="36" t="str" cm="1">
        <f t="array" ref="O49">IF($B49="","",IFERROR(_xlfn.AGGREGATE(14,6,LabData2016[最近一次LDL檢查日期]/((LabData2016[比對身分證前六碼]=$AX49)*(LabData2016[LDL唯一]=1)),1),""))</f>
        <v/>
      </c>
      <c r="P49" s="6" t="str">
        <f>IF($B49="","",IF($Q49="","",IFERROR(SUMIFS(LabData2016[最近一次LDL檢查結果(mg/dL)],LabData2016[比對身分證前六碼],$AX49,LabData2016[最近一次LDL檢查日期],$Q49,LabData2016[LDL唯一],1),"")))</f>
        <v/>
      </c>
      <c r="Q49" s="36" t="str" cm="1">
        <f t="array" ref="Q49">IF($B49="","",IFERROR(_xlfn.AGGREGATE(14,6,LabData2016[最近一次LDL檢查日期]/((LabData2016[比對身分證前六碼]=$AX49)*(LabData2016[LDL唯一]=1)),2),""))</f>
        <v/>
      </c>
      <c r="R49" s="6" t="str">
        <f t="shared" si="1"/>
        <v/>
      </c>
      <c r="S49" s="6" t="str" cm="1">
        <f t="array" ref="S49">IF($B49="","",IFERROR(_xlfn.AGGREGATE(15,6,LabData2016[最近一次LDL檢查結果(mg/dL)]/((LabData2016[比對身分證前六碼]=$AX49)*(LabData2016[LDL唯一]=1)),1),""))</f>
        <v/>
      </c>
      <c r="T49" s="28" t="str">
        <f ca="1">IF($B49="","",IF($M49="不適用","不適用",IF($N49="","未檢驗",IF(OR(AND($D49="DM only",$O49&gt;=DATE(YEAR(TODAY()),1,1),$O49&lt;DATE(YEAR(TODAY())+1,1,1),$N49&lt;VALUE(SUBSTITUTE($M49,"&lt;",""))),AND($AH49&gt;=1,$AI49&gt;=1,OR($N49&lt;VALUE(SUBSTITUTE($M49,"&lt;","")),SUMIFS(LabData2016[LDL唯一],LabData2016[比對身分證前六碼],$AX49,LabData2016[最近一次LDL檢查結果(mg/dL)],"&lt;"&amp;VALUE(SUBSTITUTE($M49,"&lt;","")),LabData2016[最近一次LDL檢查日期],"&gt;="&amp;DATE(YEAR(TODAY()),1,1),LabData2016[最近一次LDL檢查日期],"&lt;"&amp;DATE(YEAR(TODAY())+1,1,1))/($AH49+$AI49)&gt;=0.5))),"控制達標",IF(AND($AH49&gt;=1,$AI49&gt;=1,ISNUMBER($P49),$R49&gt;84,$N49-$P49&lt;0),"進步達標","未達標")))))</f>
        <v/>
      </c>
      <c r="U49" s="39" t="str">
        <f ca="1">IF($B49="","",IF($T49="不適用","不適用",IF($T49="未檢驗","無檢驗資料","全年"&amp;($AH49+$AI49)&amp;"次／下半年"&amp;$AI49&amp;"次／"&amp;SUMIFS(LabData2016[LDL唯一],LabData2016[比對身分證前六碼],$AX49,LabData2016[最近一次LDL檢查結果(mg/dL)],"&lt;"&amp;VALUE(SUBSTITUTE($M49,"&lt;","")),LabData2016[最近一次LDL檢查日期],"&gt;="&amp;DATE(YEAR(TODAY()),1,1),LabData2016[最近一次LDL檢查日期],"&lt;"&amp;DATE(YEAR(TODAY())+1,1,1))&amp;"/"&amp;($AH49+$AI49)&amp;"達標")))</f>
        <v/>
      </c>
      <c r="V49" s="6" t="str" cm="1">
        <f t="array" ref="V49">IF($B49="","",IFERROR(INDEX(PatientCriteria[UACR達標標準],ROWS($A$4:A49)),""))</f>
        <v/>
      </c>
      <c r="W49" s="6" t="str">
        <f>IF($B49="","",IF($X49="","",IFERROR(SUMIFS(LabData2016[最近一次UACR檢查結果(mg/gm)],LabData2016[比對身分證前六碼],$AX49,LabData2016[最近一次UACR檢查日期],$X49,LabData2016[UACR唯一],1),"")))</f>
        <v/>
      </c>
      <c r="X49" s="36" t="str" cm="1">
        <f t="array" ref="X49">IF($B49="","",IFERROR(_xlfn.AGGREGATE(14,6,LabData2016[最近一次UACR檢查日期]/((LabData2016[比對身分證前六碼]=$AX49)*(LabData2016[UACR唯一]=1)),1),""))</f>
        <v/>
      </c>
      <c r="Y49" s="6" t="str">
        <f>IF($B49="","",IF($Z49="","",IFERROR(SUMIFS(LabData2016[最近一次UACR檢查結果(mg/gm)],LabData2016[比對身分證前六碼],$AX49,LabData2016[最近一次UACR檢查日期],$Z49,LabData2016[UACR唯一],1),"")))</f>
        <v/>
      </c>
      <c r="Z49" s="36" t="str" cm="1">
        <f t="array" ref="Z49">IF($B49="","",IFERROR(_xlfn.AGGREGATE(14,6,LabData2016[最近一次UACR檢查日期]/((LabData2016[比對身分證前六碼]=$AX49)*(LabData2016[UACR唯一]=1)),2),""))</f>
        <v/>
      </c>
      <c r="AA49" s="6" t="str">
        <f t="shared" si="2"/>
        <v/>
      </c>
      <c r="AB49" s="29" t="str">
        <f ca="1">IF($B49="","",IF($V49="不適用","不適用",IF($W49="","未檢驗",IF(AND($AJ49+$AK49&gt;=2,$AK49&gt;=1),IF(OR($W49&lt;30,SUMIFS(LabData2016[UACR唯一],LabData2016[比對身分證前六碼],$AX49,LabData2016[最近一次UACR檢查結果(mg/gm)],"&lt;30",LabData2016[最近一次UACR檢查日期],"&gt;="&amp;DATE(YEAR(TODAY()),1,1),LabData2016[最近一次UACR檢查日期],"&lt;"&amp;DATE(YEAR(TODAY())+1,1,1))/($AJ49+$AK49)&gt;=0.5),"控制達標",IF(ISNUMBER($Y49),IF(AND($AA49&gt;=84,$W49-$Y49&lt;0),"進步達標","未達標"),"未達標")),"未達標"))))</f>
        <v/>
      </c>
      <c r="AC49" s="38" t="str">
        <f ca="1">IF($B49="","",IF($AB49="不適用","不適用",IF($AB49="未檢驗","無檢驗資料","全年"&amp;($AJ49+$AK49)&amp;"次／下半年"&amp;$AK49&amp;"次／"&amp;SUMIFS(LabData2016[UACR唯一],LabData2016[比對身分證前六碼],$AX49,LabData2016[最近一次UACR檢查結果(mg/gm)],"&lt;30",LabData2016[最近一次UACR檢查日期],"&gt;="&amp;DATE(YEAR(TODAY()),1,1),LabData2016[最近一次UACR檢查日期],"&lt;"&amp;DATE(YEAR(TODAY())+1,1,1))&amp;"/"&amp;($AJ49+$AK49)&amp;"達標")))</f>
        <v/>
      </c>
      <c r="AD49" s="6" t="str" cm="1">
        <f t="array" ref="AD49">IF($B49="","",IFERROR(INDEX(PatientCriteria[BP檢驗次數達標標準],ROWS($A$4:A49)),""))</f>
        <v/>
      </c>
      <c r="AE49" s="6" t="str" cm="1">
        <f t="array" aca="1" ref="AE49" ca="1">IF($B49="","",_xlfn.LET(_xlpm.bp,LabData2016[最近一次BP檢查日期],_xlpm.ym,IF(ISNUMBER(_xlpm.bp),TEXT(_xlpm.bp,"yyyy-mm"),LEFT(_xlpm.bp,7)),_xlpm.matched,_xlfn._xlws.FILTER(_xlpm.ym,(LabData2016[比對身分證前六碼]=$AX49)*(LabData2016[比對生日西元]=$AY49)*(_xlpm.ym&lt;&gt;"")*(LEFT(_xlpm.ym,4)=TEXT(YEAR(TODAY()),"0")),""),IF(INDEX(_xlpm.matched,1)="",0,ROWS(_xlfn.UNIQUE(_xlpm.matched)))))</f>
        <v/>
      </c>
      <c r="AF49" s="6" t="str">
        <f ca="1">IF($B49="","",SUMIFS(LabData2016[HbA1c唯一],LabData2016[比對身分證前六碼],$AX49,LabData2016[最近一次HbA1c檢查日期],"&gt;="&amp;DATE(YEAR(TODAY()),1,1),LabData2016[最近一次HbA1c檢查日期],"&lt;"&amp;DATE(YEAR(TODAY()),7,1)))</f>
        <v/>
      </c>
      <c r="AG49" s="6" t="str">
        <f ca="1">IF($B49="","",SUMIFS(LabData2016[HbA1c唯一],LabData2016[比對身分證前六碼],$AX49,LabData2016[最近一次HbA1c檢查日期],"&gt;="&amp;DATE(YEAR(TODAY()),7,1),LabData2016[最近一次HbA1c檢查日期],"&lt;"&amp;DATE(YEAR(TODAY())+1,1,1)))</f>
        <v/>
      </c>
      <c r="AH49" s="6" t="str">
        <f ca="1">IF($B49="","",SUMIFS(LabData2016[LDL唯一],LabData2016[比對身分證前六碼],$AX49,LabData2016[最近一次LDL檢查日期],"&gt;="&amp;DATE(YEAR(TODAY()),1,1),LabData2016[最近一次LDL檢查日期],"&lt;"&amp;DATE(YEAR(TODAY()),7,1)))</f>
        <v/>
      </c>
      <c r="AI49" s="6" t="str">
        <f ca="1">IF($B49="","",SUMIFS(LabData2016[LDL唯一],LabData2016[比對身分證前六碼],$AX49,LabData2016[最近一次LDL檢查日期],"&gt;="&amp;DATE(YEAR(TODAY()),7,1),LabData2016[最近一次LDL檢查日期],"&lt;"&amp;DATE(YEAR(TODAY())+1,1,1)))</f>
        <v/>
      </c>
      <c r="AJ49" s="6" t="str">
        <f ca="1">IF($B49="","",SUMIFS(LabData2016[UACR唯一],LabData2016[比對身分證前六碼],$AX49,LabData2016[最近一次UACR檢查日期],"&gt;="&amp;DATE(YEAR(TODAY()),1,1),LabData2016[最近一次UACR檢查日期],"&lt;"&amp;DATE(YEAR(TODAY()),7,1)))</f>
        <v/>
      </c>
      <c r="AK49" s="6" t="str">
        <f ca="1">IF($B49="","",SUMIFS(LabData2016[UACR唯一],LabData2016[比對身分證前六碼],$AX49,LabData2016[最近一次UACR檢查日期],"&gt;="&amp;DATE(YEAR(TODAY()),7,1),LabData2016[最近一次UACR檢查日期],"&lt;"&amp;DATE(YEAR(TODAY())+1,1,1)))</f>
        <v/>
      </c>
      <c r="AL49" s="6" t="str">
        <f t="shared" si="3"/>
        <v/>
      </c>
      <c r="AM49" s="6" t="str">
        <f t="shared" si="4"/>
        <v/>
      </c>
      <c r="AN49" s="6" t="str">
        <f t="shared" si="5"/>
        <v/>
      </c>
      <c r="AO49" s="6" t="str">
        <f t="shared" si="6"/>
        <v/>
      </c>
      <c r="AP49" s="6" t="str" cm="1">
        <f t="array" ref="AP49">IF($B49="","",IFERROR(INDEX(相容設定!$B$2:$E$9,MATCH($D49,相容設定!$A$2:$A$9,0),MIN(VALUE(LEFT($AQ49,FIND("/",$AQ49)-1)),3)+1),0))</f>
        <v/>
      </c>
      <c r="AQ49" s="6" t="str">
        <f t="shared" si="7"/>
        <v/>
      </c>
      <c r="AR49" s="30" t="str">
        <f t="shared" si="8"/>
        <v/>
      </c>
      <c r="AS49" s="30" t="str">
        <f>IF($B49="","",250+30+IF(OR(ISNUMBER(SEARCH("DM",$D49)),ISNUMBER(SEARCH("+",$D49))),100,0)+IFERROR(INDEX(相容設定!$F$2:$F$9,MATCH($D49,相容設定!$A$2:$A$9,0)),0))</f>
        <v/>
      </c>
      <c r="AT49" s="31" t="str">
        <f t="shared" si="9"/>
        <v/>
      </c>
      <c r="AU49" s="32" t="str">
        <f t="shared" si="10"/>
        <v/>
      </c>
      <c r="AV49" t="str">
        <f t="shared" si="15"/>
        <v/>
      </c>
      <c r="AW49" t="str">
        <f t="shared" si="13"/>
        <v/>
      </c>
      <c r="AX49" t="str">
        <f t="shared" si="16"/>
        <v/>
      </c>
      <c r="AY49" t="str">
        <f t="shared" si="14"/>
        <v/>
      </c>
    </row>
    <row r="50" spans="1:51" x14ac:dyDescent="0.35">
      <c r="A50" s="26" t="str" cm="1">
        <f t="array" ref="A50">IFERROR(IF(INDEX(PatientCriteria[身分證號],ROWS($A$4:A50))="","",ROWS($A$4:A50)),"")</f>
        <v/>
      </c>
      <c r="B50" s="26" t="str" cm="1">
        <f t="array" ref="B50">IFERROR(IF(INDEX(PatientCriteria[身分證號],ROWS($A$4:A50))="","",INDEX(PatientCriteria[身分證號],ROWS($A$4:A50))),"")</f>
        <v/>
      </c>
      <c r="C50" s="26" t="str" cm="1">
        <f t="array" ref="C50">IF($B50="","",IFERROR(INDEX(PatientCriteria[生日],ROWS($A$4:A50)),""))</f>
        <v/>
      </c>
      <c r="D50" s="26" t="str" cm="1">
        <f t="array" ref="D50">IF($B50="","",IFERROR(INDEX(PatientCriteria[疾病組合],ROWS($A$4:A50)),""))</f>
        <v/>
      </c>
      <c r="E50" s="6" t="str" cm="1">
        <f t="array" ref="E50">IF($B50="","",IFERROR(INDEX(PatientCriteria[HbA1c達標標準],ROWS($A$4:A50)),""))</f>
        <v/>
      </c>
      <c r="F50" s="6" t="str">
        <f>IF($B50="","",IF($G50="","",IFERROR(SUMIFS(LabData2016[最近一次HbA1c檢查結果(%)],LabData2016[比對身分證前六碼],$AX50,LabData2016[最近一次HbA1c檢查日期],$G50,LabData2016[HbA1c唯一],1),"")))</f>
        <v/>
      </c>
      <c r="G50" s="36" t="str" cm="1">
        <f t="array" ref="G50">IF($B50="","",IFERROR(_xlfn.AGGREGATE(14,6,LabData2016[最近一次HbA1c檢查日期]/((LabData2016[比對身分證前六碼]=$AX50)*(LabData2016[HbA1c唯一]=1)),1),""))</f>
        <v/>
      </c>
      <c r="H50" s="6" t="str">
        <f>IF($B50="","",IF($I50="","",IFERROR(SUMIFS(LabData2016[最近一次HbA1c檢查結果(%)],LabData2016[比對身分證前六碼],$AX50,LabData2016[最近一次HbA1c檢查日期],$I50,LabData2016[HbA1c唯一],1),"")))</f>
        <v/>
      </c>
      <c r="I50" s="36" t="str" cm="1">
        <f t="array" ref="I50">IF($B50="","",IFERROR(_xlfn.AGGREGATE(14,6,LabData2016[最近一次HbA1c檢查日期]/((LabData2016[比對身分證前六碼]=$AX50)*(LabData2016[HbA1c唯一]=1)),2),""))</f>
        <v/>
      </c>
      <c r="J50" s="6" t="str">
        <f t="shared" si="0"/>
        <v/>
      </c>
      <c r="K50" s="27" t="str">
        <f ca="1">IF($B50="","",IF($E50="不適用","不適用",IF($F50="","未檢驗",IF(AND($AF50+$AG50&gt;=2,$AG50&gt;=1),IF(OR($F50&lt;VALUE(SUBSTITUTE(SUBSTITUTE($E50,"&lt;",""),"%","")),SUMIFS(LabData2016[HbA1c唯一],LabData2016[比對身分證前六碼],$AX50,LabData2016[最近一次HbA1c檢查結果(%)],"&lt;"&amp;VALUE(SUBSTITUTE(SUBSTITUTE($E50,"&lt;",""),"%","")),LabData2016[最近一次HbA1c檢查日期],"&gt;="&amp;DATE(YEAR(TODAY()),1,1),LabData2016[最近一次HbA1c檢查日期],"&lt;"&amp;DATE(YEAR(TODAY())+1,1,1))/($AF50+$AG50)&gt;=0.5),"控制達標",IF(ISNUMBER($H50),IF(AND($J50&gt;=84,$F50-$H50&lt;0),"進步達標","未達標"),"未達標")),"未達標"))))</f>
        <v/>
      </c>
      <c r="L50" s="33" t="str">
        <f ca="1">IF($B50="","",IF($K50="不適用","不適用",IF($K50="未檢驗","無檢驗資料","全年"&amp;($AF50+$AG50)&amp;"次／下半年"&amp;$AG50&amp;"次／"&amp;SUMIFS(LabData2016[HbA1c唯一],LabData2016[比對身分證前六碼],$AX50,LabData2016[最近一次HbA1c檢查結果(%)],"&lt;"&amp;VALUE(SUBSTITUTE(SUBSTITUTE($E50,"&lt;",""),"%","")),LabData2016[最近一次HbA1c檢查日期],"&gt;="&amp;DATE(YEAR(TODAY()),1,1),LabData2016[最近一次HbA1c檢查日期],"&lt;"&amp;DATE(YEAR(TODAY())+1,1,1))&amp;"/"&amp;($AF50+$AG50)&amp;"達標")))</f>
        <v/>
      </c>
      <c r="M50" s="6" t="str" cm="1">
        <f t="array" ref="M50">IF($B50="","",IFERROR(INDEX(PatientCriteria[LDL達標標準],ROWS($A$4:A50)),""))</f>
        <v/>
      </c>
      <c r="N50" s="6" t="str">
        <f>IF($B50="","",IF($O50="","",IFERROR(SUMIFS(LabData2016[最近一次LDL檢查結果(mg/dL)],LabData2016[比對身分證前六碼],$AX50,LabData2016[最近一次LDL檢查日期],$O50,LabData2016[LDL唯一],1),"")))</f>
        <v/>
      </c>
      <c r="O50" s="36" t="str" cm="1">
        <f t="array" ref="O50">IF($B50="","",IFERROR(_xlfn.AGGREGATE(14,6,LabData2016[最近一次LDL檢查日期]/((LabData2016[比對身分證前六碼]=$AX50)*(LabData2016[LDL唯一]=1)),1),""))</f>
        <v/>
      </c>
      <c r="P50" s="6" t="str">
        <f>IF($B50="","",IF($Q50="","",IFERROR(SUMIFS(LabData2016[最近一次LDL檢查結果(mg/dL)],LabData2016[比對身分證前六碼],$AX50,LabData2016[最近一次LDL檢查日期],$Q50,LabData2016[LDL唯一],1),"")))</f>
        <v/>
      </c>
      <c r="Q50" s="36" t="str" cm="1">
        <f t="array" ref="Q50">IF($B50="","",IFERROR(_xlfn.AGGREGATE(14,6,LabData2016[最近一次LDL檢查日期]/((LabData2016[比對身分證前六碼]=$AX50)*(LabData2016[LDL唯一]=1)),2),""))</f>
        <v/>
      </c>
      <c r="R50" s="6" t="str">
        <f t="shared" si="1"/>
        <v/>
      </c>
      <c r="S50" s="6" t="str" cm="1">
        <f t="array" ref="S50">IF($B50="","",IFERROR(_xlfn.AGGREGATE(15,6,LabData2016[最近一次LDL檢查結果(mg/dL)]/((LabData2016[比對身分證前六碼]=$AX50)*(LabData2016[LDL唯一]=1)),1),""))</f>
        <v/>
      </c>
      <c r="T50" s="28" t="str">
        <f ca="1">IF($B50="","",IF($M50="不適用","不適用",IF($N50="","未檢驗",IF(OR(AND($D50="DM only",$O50&gt;=DATE(YEAR(TODAY()),1,1),$O50&lt;DATE(YEAR(TODAY())+1,1,1),$N50&lt;VALUE(SUBSTITUTE($M50,"&lt;",""))),AND($AH50&gt;=1,$AI50&gt;=1,OR($N50&lt;VALUE(SUBSTITUTE($M50,"&lt;","")),SUMIFS(LabData2016[LDL唯一],LabData2016[比對身分證前六碼],$AX50,LabData2016[最近一次LDL檢查結果(mg/dL)],"&lt;"&amp;VALUE(SUBSTITUTE($M50,"&lt;","")),LabData2016[最近一次LDL檢查日期],"&gt;="&amp;DATE(YEAR(TODAY()),1,1),LabData2016[最近一次LDL檢查日期],"&lt;"&amp;DATE(YEAR(TODAY())+1,1,1))/($AH50+$AI50)&gt;=0.5))),"控制達標",IF(AND($AH50&gt;=1,$AI50&gt;=1,ISNUMBER($P50),$R50&gt;84,$N50-$P50&lt;0),"進步達標","未達標")))))</f>
        <v/>
      </c>
      <c r="U50" s="39" t="str">
        <f ca="1">IF($B50="","",IF($T50="不適用","不適用",IF($T50="未檢驗","無檢驗資料","全年"&amp;($AH50+$AI50)&amp;"次／下半年"&amp;$AI50&amp;"次／"&amp;SUMIFS(LabData2016[LDL唯一],LabData2016[比對身分證前六碼],$AX50,LabData2016[最近一次LDL檢查結果(mg/dL)],"&lt;"&amp;VALUE(SUBSTITUTE($M50,"&lt;","")),LabData2016[最近一次LDL檢查日期],"&gt;="&amp;DATE(YEAR(TODAY()),1,1),LabData2016[最近一次LDL檢查日期],"&lt;"&amp;DATE(YEAR(TODAY())+1,1,1))&amp;"/"&amp;($AH50+$AI50)&amp;"達標")))</f>
        <v/>
      </c>
      <c r="V50" s="6" t="str" cm="1">
        <f t="array" ref="V50">IF($B50="","",IFERROR(INDEX(PatientCriteria[UACR達標標準],ROWS($A$4:A50)),""))</f>
        <v/>
      </c>
      <c r="W50" s="6" t="str">
        <f>IF($B50="","",IF($X50="","",IFERROR(SUMIFS(LabData2016[最近一次UACR檢查結果(mg/gm)],LabData2016[比對身分證前六碼],$AX50,LabData2016[最近一次UACR檢查日期],$X50,LabData2016[UACR唯一],1),"")))</f>
        <v/>
      </c>
      <c r="X50" s="36" t="str" cm="1">
        <f t="array" ref="X50">IF($B50="","",IFERROR(_xlfn.AGGREGATE(14,6,LabData2016[最近一次UACR檢查日期]/((LabData2016[比對身分證前六碼]=$AX50)*(LabData2016[UACR唯一]=1)),1),""))</f>
        <v/>
      </c>
      <c r="Y50" s="6" t="str">
        <f>IF($B50="","",IF($Z50="","",IFERROR(SUMIFS(LabData2016[最近一次UACR檢查結果(mg/gm)],LabData2016[比對身分證前六碼],$AX50,LabData2016[最近一次UACR檢查日期],$Z50,LabData2016[UACR唯一],1),"")))</f>
        <v/>
      </c>
      <c r="Z50" s="36" t="str" cm="1">
        <f t="array" ref="Z50">IF($B50="","",IFERROR(_xlfn.AGGREGATE(14,6,LabData2016[最近一次UACR檢查日期]/((LabData2016[比對身分證前六碼]=$AX50)*(LabData2016[UACR唯一]=1)),2),""))</f>
        <v/>
      </c>
      <c r="AA50" s="6" t="str">
        <f t="shared" si="2"/>
        <v/>
      </c>
      <c r="AB50" s="29" t="str">
        <f ca="1">IF($B50="","",IF($V50="不適用","不適用",IF($W50="","未檢驗",IF(AND($AJ50+$AK50&gt;=2,$AK50&gt;=1),IF(OR($W50&lt;30,SUMIFS(LabData2016[UACR唯一],LabData2016[比對身分證前六碼],$AX50,LabData2016[最近一次UACR檢查結果(mg/gm)],"&lt;30",LabData2016[最近一次UACR檢查日期],"&gt;="&amp;DATE(YEAR(TODAY()),1,1),LabData2016[最近一次UACR檢查日期],"&lt;"&amp;DATE(YEAR(TODAY())+1,1,1))/($AJ50+$AK50)&gt;=0.5),"控制達標",IF(ISNUMBER($Y50),IF(AND($AA50&gt;=84,$W50-$Y50&lt;0),"進步達標","未達標"),"未達標")),"未達標"))))</f>
        <v/>
      </c>
      <c r="AC50" s="38" t="str">
        <f ca="1">IF($B50="","",IF($AB50="不適用","不適用",IF($AB50="未檢驗","無檢驗資料","全年"&amp;($AJ50+$AK50)&amp;"次／下半年"&amp;$AK50&amp;"次／"&amp;SUMIFS(LabData2016[UACR唯一],LabData2016[比對身分證前六碼],$AX50,LabData2016[最近一次UACR檢查結果(mg/gm)],"&lt;30",LabData2016[最近一次UACR檢查日期],"&gt;="&amp;DATE(YEAR(TODAY()),1,1),LabData2016[最近一次UACR檢查日期],"&lt;"&amp;DATE(YEAR(TODAY())+1,1,1))&amp;"/"&amp;($AJ50+$AK50)&amp;"達標")))</f>
        <v/>
      </c>
      <c r="AD50" s="6" t="str" cm="1">
        <f t="array" ref="AD50">IF($B50="","",IFERROR(INDEX(PatientCriteria[BP檢驗次數達標標準],ROWS($A$4:A50)),""))</f>
        <v/>
      </c>
      <c r="AE50" s="6" t="str" cm="1">
        <f t="array" aca="1" ref="AE50" ca="1">IF($B50="","",_xlfn.LET(_xlpm.bp,LabData2016[最近一次BP檢查日期],_xlpm.ym,IF(ISNUMBER(_xlpm.bp),TEXT(_xlpm.bp,"yyyy-mm"),LEFT(_xlpm.bp,7)),_xlpm.matched,_xlfn._xlws.FILTER(_xlpm.ym,(LabData2016[比對身分證前六碼]=$AX50)*(LabData2016[比對生日西元]=$AY50)*(_xlpm.ym&lt;&gt;"")*(LEFT(_xlpm.ym,4)=TEXT(YEAR(TODAY()),"0")),""),IF(INDEX(_xlpm.matched,1)="",0,ROWS(_xlfn.UNIQUE(_xlpm.matched)))))</f>
        <v/>
      </c>
      <c r="AF50" s="6" t="str">
        <f ca="1">IF($B50="","",SUMIFS(LabData2016[HbA1c唯一],LabData2016[比對身分證前六碼],$AX50,LabData2016[最近一次HbA1c檢查日期],"&gt;="&amp;DATE(YEAR(TODAY()),1,1),LabData2016[最近一次HbA1c檢查日期],"&lt;"&amp;DATE(YEAR(TODAY()),7,1)))</f>
        <v/>
      </c>
      <c r="AG50" s="6" t="str">
        <f ca="1">IF($B50="","",SUMIFS(LabData2016[HbA1c唯一],LabData2016[比對身分證前六碼],$AX50,LabData2016[最近一次HbA1c檢查日期],"&gt;="&amp;DATE(YEAR(TODAY()),7,1),LabData2016[最近一次HbA1c檢查日期],"&lt;"&amp;DATE(YEAR(TODAY())+1,1,1)))</f>
        <v/>
      </c>
      <c r="AH50" s="6" t="str">
        <f ca="1">IF($B50="","",SUMIFS(LabData2016[LDL唯一],LabData2016[比對身分證前六碼],$AX50,LabData2016[最近一次LDL檢查日期],"&gt;="&amp;DATE(YEAR(TODAY()),1,1),LabData2016[最近一次LDL檢查日期],"&lt;"&amp;DATE(YEAR(TODAY()),7,1)))</f>
        <v/>
      </c>
      <c r="AI50" s="6" t="str">
        <f ca="1">IF($B50="","",SUMIFS(LabData2016[LDL唯一],LabData2016[比對身分證前六碼],$AX50,LabData2016[最近一次LDL檢查日期],"&gt;="&amp;DATE(YEAR(TODAY()),7,1),LabData2016[最近一次LDL檢查日期],"&lt;"&amp;DATE(YEAR(TODAY())+1,1,1)))</f>
        <v/>
      </c>
      <c r="AJ50" s="6" t="str">
        <f ca="1">IF($B50="","",SUMIFS(LabData2016[UACR唯一],LabData2016[比對身分證前六碼],$AX50,LabData2016[最近一次UACR檢查日期],"&gt;="&amp;DATE(YEAR(TODAY()),1,1),LabData2016[最近一次UACR檢查日期],"&lt;"&amp;DATE(YEAR(TODAY()),7,1)))</f>
        <v/>
      </c>
      <c r="AK50" s="6" t="str">
        <f ca="1">IF($B50="","",SUMIFS(LabData2016[UACR唯一],LabData2016[比對身分證前六碼],$AX50,LabData2016[最近一次UACR檢查日期],"&gt;="&amp;DATE(YEAR(TODAY()),7,1),LabData2016[最近一次UACR檢查日期],"&lt;"&amp;DATE(YEAR(TODAY())+1,1,1)))</f>
        <v/>
      </c>
      <c r="AL50" s="6" t="str">
        <f t="shared" si="3"/>
        <v/>
      </c>
      <c r="AM50" s="6" t="str">
        <f t="shared" si="4"/>
        <v/>
      </c>
      <c r="AN50" s="6" t="str">
        <f t="shared" si="5"/>
        <v/>
      </c>
      <c r="AO50" s="6" t="str">
        <f t="shared" si="6"/>
        <v/>
      </c>
      <c r="AP50" s="6" t="str" cm="1">
        <f t="array" ref="AP50">IF($B50="","",IFERROR(INDEX(相容設定!$B$2:$E$9,MATCH($D50,相容設定!$A$2:$A$9,0),MIN(VALUE(LEFT($AQ50,FIND("/",$AQ50)-1)),3)+1),0))</f>
        <v/>
      </c>
      <c r="AQ50" s="6" t="str">
        <f t="shared" si="7"/>
        <v/>
      </c>
      <c r="AR50" s="30" t="str">
        <f t="shared" si="8"/>
        <v/>
      </c>
      <c r="AS50" s="30" t="str">
        <f>IF($B50="","",250+30+IF(OR(ISNUMBER(SEARCH("DM",$D50)),ISNUMBER(SEARCH("+",$D50))),100,0)+IFERROR(INDEX(相容設定!$F$2:$F$9,MATCH($D50,相容設定!$A$2:$A$9,0)),0))</f>
        <v/>
      </c>
      <c r="AT50" s="31" t="str">
        <f t="shared" si="9"/>
        <v/>
      </c>
      <c r="AU50" s="32" t="str">
        <f t="shared" si="10"/>
        <v/>
      </c>
      <c r="AV50" t="str">
        <f t="shared" si="15"/>
        <v/>
      </c>
      <c r="AW50" t="str">
        <f t="shared" si="13"/>
        <v/>
      </c>
      <c r="AX50" t="str">
        <f t="shared" si="16"/>
        <v/>
      </c>
      <c r="AY50" t="str">
        <f t="shared" si="14"/>
        <v/>
      </c>
    </row>
    <row r="51" spans="1:51" x14ac:dyDescent="0.35">
      <c r="A51" s="26" t="str" cm="1">
        <f t="array" ref="A51">IFERROR(IF(INDEX(PatientCriteria[身分證號],ROWS($A$4:A51))="","",ROWS($A$4:A51)),"")</f>
        <v/>
      </c>
      <c r="B51" s="26" t="str" cm="1">
        <f t="array" ref="B51">IFERROR(IF(INDEX(PatientCriteria[身分證號],ROWS($A$4:A51))="","",INDEX(PatientCriteria[身分證號],ROWS($A$4:A51))),"")</f>
        <v/>
      </c>
      <c r="C51" s="26" t="str" cm="1">
        <f t="array" ref="C51">IF($B51="","",IFERROR(INDEX(PatientCriteria[生日],ROWS($A$4:A51)),""))</f>
        <v/>
      </c>
      <c r="D51" s="26" t="str" cm="1">
        <f t="array" ref="D51">IF($B51="","",IFERROR(INDEX(PatientCriteria[疾病組合],ROWS($A$4:A51)),""))</f>
        <v/>
      </c>
      <c r="E51" s="6" t="str" cm="1">
        <f t="array" ref="E51">IF($B51="","",IFERROR(INDEX(PatientCriteria[HbA1c達標標準],ROWS($A$4:A51)),""))</f>
        <v/>
      </c>
      <c r="F51" s="6" t="str">
        <f>IF($B51="","",IF($G51="","",IFERROR(SUMIFS(LabData2016[最近一次HbA1c檢查結果(%)],LabData2016[比對身分證前六碼],$AX51,LabData2016[最近一次HbA1c檢查日期],$G51,LabData2016[HbA1c唯一],1),"")))</f>
        <v/>
      </c>
      <c r="G51" s="36" t="str" cm="1">
        <f t="array" ref="G51">IF($B51="","",IFERROR(_xlfn.AGGREGATE(14,6,LabData2016[最近一次HbA1c檢查日期]/((LabData2016[比對身分證前六碼]=$AX51)*(LabData2016[HbA1c唯一]=1)),1),""))</f>
        <v/>
      </c>
      <c r="H51" s="6" t="str">
        <f>IF($B51="","",IF($I51="","",IFERROR(SUMIFS(LabData2016[最近一次HbA1c檢查結果(%)],LabData2016[比對身分證前六碼],$AX51,LabData2016[最近一次HbA1c檢查日期],$I51,LabData2016[HbA1c唯一],1),"")))</f>
        <v/>
      </c>
      <c r="I51" s="36" t="str" cm="1">
        <f t="array" ref="I51">IF($B51="","",IFERROR(_xlfn.AGGREGATE(14,6,LabData2016[最近一次HbA1c檢查日期]/((LabData2016[比對身分證前六碼]=$AX51)*(LabData2016[HbA1c唯一]=1)),2),""))</f>
        <v/>
      </c>
      <c r="J51" s="6" t="str">
        <f t="shared" si="0"/>
        <v/>
      </c>
      <c r="K51" s="27" t="str">
        <f ca="1">IF($B51="","",IF($E51="不適用","不適用",IF($F51="","未檢驗",IF(AND($AF51+$AG51&gt;=2,$AG51&gt;=1),IF(OR($F51&lt;VALUE(SUBSTITUTE(SUBSTITUTE($E51,"&lt;",""),"%","")),SUMIFS(LabData2016[HbA1c唯一],LabData2016[比對身分證前六碼],$AX51,LabData2016[最近一次HbA1c檢查結果(%)],"&lt;"&amp;VALUE(SUBSTITUTE(SUBSTITUTE($E51,"&lt;",""),"%","")),LabData2016[最近一次HbA1c檢查日期],"&gt;="&amp;DATE(YEAR(TODAY()),1,1),LabData2016[最近一次HbA1c檢查日期],"&lt;"&amp;DATE(YEAR(TODAY())+1,1,1))/($AF51+$AG51)&gt;=0.5),"控制達標",IF(ISNUMBER($H51),IF(AND($J51&gt;=84,$F51-$H51&lt;0),"進步達標","未達標"),"未達標")),"未達標"))))</f>
        <v/>
      </c>
      <c r="L51" s="33" t="str">
        <f ca="1">IF($B51="","",IF($K51="不適用","不適用",IF($K51="未檢驗","無檢驗資料","全年"&amp;($AF51+$AG51)&amp;"次／下半年"&amp;$AG51&amp;"次／"&amp;SUMIFS(LabData2016[HbA1c唯一],LabData2016[比對身分證前六碼],$AX51,LabData2016[最近一次HbA1c檢查結果(%)],"&lt;"&amp;VALUE(SUBSTITUTE(SUBSTITUTE($E51,"&lt;",""),"%","")),LabData2016[最近一次HbA1c檢查日期],"&gt;="&amp;DATE(YEAR(TODAY()),1,1),LabData2016[最近一次HbA1c檢查日期],"&lt;"&amp;DATE(YEAR(TODAY())+1,1,1))&amp;"/"&amp;($AF51+$AG51)&amp;"達標")))</f>
        <v/>
      </c>
      <c r="M51" s="6" t="str" cm="1">
        <f t="array" ref="M51">IF($B51="","",IFERROR(INDEX(PatientCriteria[LDL達標標準],ROWS($A$4:A51)),""))</f>
        <v/>
      </c>
      <c r="N51" s="6" t="str">
        <f>IF($B51="","",IF($O51="","",IFERROR(SUMIFS(LabData2016[最近一次LDL檢查結果(mg/dL)],LabData2016[比對身分證前六碼],$AX51,LabData2016[最近一次LDL檢查日期],$O51,LabData2016[LDL唯一],1),"")))</f>
        <v/>
      </c>
      <c r="O51" s="36" t="str" cm="1">
        <f t="array" ref="O51">IF($B51="","",IFERROR(_xlfn.AGGREGATE(14,6,LabData2016[最近一次LDL檢查日期]/((LabData2016[比對身分證前六碼]=$AX51)*(LabData2016[LDL唯一]=1)),1),""))</f>
        <v/>
      </c>
      <c r="P51" s="6" t="str">
        <f>IF($B51="","",IF($Q51="","",IFERROR(SUMIFS(LabData2016[最近一次LDL檢查結果(mg/dL)],LabData2016[比對身分證前六碼],$AX51,LabData2016[最近一次LDL檢查日期],$Q51,LabData2016[LDL唯一],1),"")))</f>
        <v/>
      </c>
      <c r="Q51" s="36" t="str" cm="1">
        <f t="array" ref="Q51">IF($B51="","",IFERROR(_xlfn.AGGREGATE(14,6,LabData2016[最近一次LDL檢查日期]/((LabData2016[比對身分證前六碼]=$AX51)*(LabData2016[LDL唯一]=1)),2),""))</f>
        <v/>
      </c>
      <c r="R51" s="6" t="str">
        <f t="shared" si="1"/>
        <v/>
      </c>
      <c r="S51" s="6" t="str" cm="1">
        <f t="array" ref="S51">IF($B51="","",IFERROR(_xlfn.AGGREGATE(15,6,LabData2016[最近一次LDL檢查結果(mg/dL)]/((LabData2016[比對身分證前六碼]=$AX51)*(LabData2016[LDL唯一]=1)),1),""))</f>
        <v/>
      </c>
      <c r="T51" s="28" t="str">
        <f ca="1">IF($B51="","",IF($M51="不適用","不適用",IF($N51="","未檢驗",IF(OR(AND($D51="DM only",$O51&gt;=DATE(YEAR(TODAY()),1,1),$O51&lt;DATE(YEAR(TODAY())+1,1,1),$N51&lt;VALUE(SUBSTITUTE($M51,"&lt;",""))),AND($AH51&gt;=1,$AI51&gt;=1,OR($N51&lt;VALUE(SUBSTITUTE($M51,"&lt;","")),SUMIFS(LabData2016[LDL唯一],LabData2016[比對身分證前六碼],$AX51,LabData2016[最近一次LDL檢查結果(mg/dL)],"&lt;"&amp;VALUE(SUBSTITUTE($M51,"&lt;","")),LabData2016[最近一次LDL檢查日期],"&gt;="&amp;DATE(YEAR(TODAY()),1,1),LabData2016[最近一次LDL檢查日期],"&lt;"&amp;DATE(YEAR(TODAY())+1,1,1))/($AH51+$AI51)&gt;=0.5))),"控制達標",IF(AND($AH51&gt;=1,$AI51&gt;=1,ISNUMBER($P51),$R51&gt;84,$N51-$P51&lt;0),"進步達標","未達標")))))</f>
        <v/>
      </c>
      <c r="U51" s="39" t="str">
        <f ca="1">IF($B51="","",IF($T51="不適用","不適用",IF($T51="未檢驗","無檢驗資料","全年"&amp;($AH51+$AI51)&amp;"次／下半年"&amp;$AI51&amp;"次／"&amp;SUMIFS(LabData2016[LDL唯一],LabData2016[比對身分證前六碼],$AX51,LabData2016[最近一次LDL檢查結果(mg/dL)],"&lt;"&amp;VALUE(SUBSTITUTE($M51,"&lt;","")),LabData2016[最近一次LDL檢查日期],"&gt;="&amp;DATE(YEAR(TODAY()),1,1),LabData2016[最近一次LDL檢查日期],"&lt;"&amp;DATE(YEAR(TODAY())+1,1,1))&amp;"/"&amp;($AH51+$AI51)&amp;"達標")))</f>
        <v/>
      </c>
      <c r="V51" s="6" t="str" cm="1">
        <f t="array" ref="V51">IF($B51="","",IFERROR(INDEX(PatientCriteria[UACR達標標準],ROWS($A$4:A51)),""))</f>
        <v/>
      </c>
      <c r="W51" s="6" t="str">
        <f>IF($B51="","",IF($X51="","",IFERROR(SUMIFS(LabData2016[最近一次UACR檢查結果(mg/gm)],LabData2016[比對身分證前六碼],$AX51,LabData2016[最近一次UACR檢查日期],$X51,LabData2016[UACR唯一],1),"")))</f>
        <v/>
      </c>
      <c r="X51" s="36" t="str" cm="1">
        <f t="array" ref="X51">IF($B51="","",IFERROR(_xlfn.AGGREGATE(14,6,LabData2016[最近一次UACR檢查日期]/((LabData2016[比對身分證前六碼]=$AX51)*(LabData2016[UACR唯一]=1)),1),""))</f>
        <v/>
      </c>
      <c r="Y51" s="6" t="str">
        <f>IF($B51="","",IF($Z51="","",IFERROR(SUMIFS(LabData2016[最近一次UACR檢查結果(mg/gm)],LabData2016[比對身分證前六碼],$AX51,LabData2016[最近一次UACR檢查日期],$Z51,LabData2016[UACR唯一],1),"")))</f>
        <v/>
      </c>
      <c r="Z51" s="36" t="str" cm="1">
        <f t="array" ref="Z51">IF($B51="","",IFERROR(_xlfn.AGGREGATE(14,6,LabData2016[最近一次UACR檢查日期]/((LabData2016[比對身分證前六碼]=$AX51)*(LabData2016[UACR唯一]=1)),2),""))</f>
        <v/>
      </c>
      <c r="AA51" s="6" t="str">
        <f t="shared" si="2"/>
        <v/>
      </c>
      <c r="AB51" s="29" t="str">
        <f ca="1">IF($B51="","",IF($V51="不適用","不適用",IF($W51="","未檢驗",IF(AND($AJ51+$AK51&gt;=2,$AK51&gt;=1),IF(OR($W51&lt;30,SUMIFS(LabData2016[UACR唯一],LabData2016[比對身分證前六碼],$AX51,LabData2016[最近一次UACR檢查結果(mg/gm)],"&lt;30",LabData2016[最近一次UACR檢查日期],"&gt;="&amp;DATE(YEAR(TODAY()),1,1),LabData2016[最近一次UACR檢查日期],"&lt;"&amp;DATE(YEAR(TODAY())+1,1,1))/($AJ51+$AK51)&gt;=0.5),"控制達標",IF(ISNUMBER($Y51),IF(AND($AA51&gt;=84,$W51-$Y51&lt;0),"進步達標","未達標"),"未達標")),"未達標"))))</f>
        <v/>
      </c>
      <c r="AC51" s="38" t="str">
        <f ca="1">IF($B51="","",IF($AB51="不適用","不適用",IF($AB51="未檢驗","無檢驗資料","全年"&amp;($AJ51+$AK51)&amp;"次／下半年"&amp;$AK51&amp;"次／"&amp;SUMIFS(LabData2016[UACR唯一],LabData2016[比對身分證前六碼],$AX51,LabData2016[最近一次UACR檢查結果(mg/gm)],"&lt;30",LabData2016[最近一次UACR檢查日期],"&gt;="&amp;DATE(YEAR(TODAY()),1,1),LabData2016[最近一次UACR檢查日期],"&lt;"&amp;DATE(YEAR(TODAY())+1,1,1))&amp;"/"&amp;($AJ51+$AK51)&amp;"達標")))</f>
        <v/>
      </c>
      <c r="AD51" s="6" t="str" cm="1">
        <f t="array" ref="AD51">IF($B51="","",IFERROR(INDEX(PatientCriteria[BP檢驗次數達標標準],ROWS($A$4:A51)),""))</f>
        <v/>
      </c>
      <c r="AE51" s="6" t="str" cm="1">
        <f t="array" aca="1" ref="AE51" ca="1">IF($B51="","",_xlfn.LET(_xlpm.bp,LabData2016[最近一次BP檢查日期],_xlpm.ym,IF(ISNUMBER(_xlpm.bp),TEXT(_xlpm.bp,"yyyy-mm"),LEFT(_xlpm.bp,7)),_xlpm.matched,_xlfn._xlws.FILTER(_xlpm.ym,(LabData2016[比對身分證前六碼]=$AX51)*(LabData2016[比對生日西元]=$AY51)*(_xlpm.ym&lt;&gt;"")*(LEFT(_xlpm.ym,4)=TEXT(YEAR(TODAY()),"0")),""),IF(INDEX(_xlpm.matched,1)="",0,ROWS(_xlfn.UNIQUE(_xlpm.matched)))))</f>
        <v/>
      </c>
      <c r="AF51" s="6" t="str">
        <f ca="1">IF($B51="","",SUMIFS(LabData2016[HbA1c唯一],LabData2016[比對身分證前六碼],$AX51,LabData2016[最近一次HbA1c檢查日期],"&gt;="&amp;DATE(YEAR(TODAY()),1,1),LabData2016[最近一次HbA1c檢查日期],"&lt;"&amp;DATE(YEAR(TODAY()),7,1)))</f>
        <v/>
      </c>
      <c r="AG51" s="6" t="str">
        <f ca="1">IF($B51="","",SUMIFS(LabData2016[HbA1c唯一],LabData2016[比對身分證前六碼],$AX51,LabData2016[最近一次HbA1c檢查日期],"&gt;="&amp;DATE(YEAR(TODAY()),7,1),LabData2016[最近一次HbA1c檢查日期],"&lt;"&amp;DATE(YEAR(TODAY())+1,1,1)))</f>
        <v/>
      </c>
      <c r="AH51" s="6" t="str">
        <f ca="1">IF($B51="","",SUMIFS(LabData2016[LDL唯一],LabData2016[比對身分證前六碼],$AX51,LabData2016[最近一次LDL檢查日期],"&gt;="&amp;DATE(YEAR(TODAY()),1,1),LabData2016[最近一次LDL檢查日期],"&lt;"&amp;DATE(YEAR(TODAY()),7,1)))</f>
        <v/>
      </c>
      <c r="AI51" s="6" t="str">
        <f ca="1">IF($B51="","",SUMIFS(LabData2016[LDL唯一],LabData2016[比對身分證前六碼],$AX51,LabData2016[最近一次LDL檢查日期],"&gt;="&amp;DATE(YEAR(TODAY()),7,1),LabData2016[最近一次LDL檢查日期],"&lt;"&amp;DATE(YEAR(TODAY())+1,1,1)))</f>
        <v/>
      </c>
      <c r="AJ51" s="6" t="str">
        <f ca="1">IF($B51="","",SUMIFS(LabData2016[UACR唯一],LabData2016[比對身分證前六碼],$AX51,LabData2016[最近一次UACR檢查日期],"&gt;="&amp;DATE(YEAR(TODAY()),1,1),LabData2016[最近一次UACR檢查日期],"&lt;"&amp;DATE(YEAR(TODAY()),7,1)))</f>
        <v/>
      </c>
      <c r="AK51" s="6" t="str">
        <f ca="1">IF($B51="","",SUMIFS(LabData2016[UACR唯一],LabData2016[比對身分證前六碼],$AX51,LabData2016[最近一次UACR檢查日期],"&gt;="&amp;DATE(YEAR(TODAY()),7,1),LabData2016[最近一次UACR檢查日期],"&lt;"&amp;DATE(YEAR(TODAY())+1,1,1)))</f>
        <v/>
      </c>
      <c r="AL51" s="6" t="str">
        <f t="shared" si="3"/>
        <v/>
      </c>
      <c r="AM51" s="6" t="str">
        <f t="shared" si="4"/>
        <v/>
      </c>
      <c r="AN51" s="6" t="str">
        <f t="shared" si="5"/>
        <v/>
      </c>
      <c r="AO51" s="6" t="str">
        <f t="shared" si="6"/>
        <v/>
      </c>
      <c r="AP51" s="6" t="str" cm="1">
        <f t="array" ref="AP51">IF($B51="","",IFERROR(INDEX(相容設定!$B$2:$E$9,MATCH($D51,相容設定!$A$2:$A$9,0),MIN(VALUE(LEFT($AQ51,FIND("/",$AQ51)-1)),3)+1),0))</f>
        <v/>
      </c>
      <c r="AQ51" s="6" t="str">
        <f t="shared" si="7"/>
        <v/>
      </c>
      <c r="AR51" s="30" t="str">
        <f t="shared" si="8"/>
        <v/>
      </c>
      <c r="AS51" s="30" t="str">
        <f>IF($B51="","",250+30+IF(OR(ISNUMBER(SEARCH("DM",$D51)),ISNUMBER(SEARCH("+",$D51))),100,0)+IFERROR(INDEX(相容設定!$F$2:$F$9,MATCH($D51,相容設定!$A$2:$A$9,0)),0))</f>
        <v/>
      </c>
      <c r="AT51" s="31" t="str">
        <f t="shared" si="9"/>
        <v/>
      </c>
      <c r="AU51" s="32" t="str">
        <f t="shared" si="10"/>
        <v/>
      </c>
      <c r="AV51" t="str">
        <f t="shared" si="15"/>
        <v/>
      </c>
      <c r="AW51" t="str">
        <f t="shared" si="13"/>
        <v/>
      </c>
      <c r="AX51" t="str">
        <f t="shared" si="16"/>
        <v/>
      </c>
      <c r="AY51" t="str">
        <f t="shared" si="14"/>
        <v/>
      </c>
    </row>
    <row r="52" spans="1:51" x14ac:dyDescent="0.35">
      <c r="A52" s="26" t="str" cm="1">
        <f t="array" ref="A52">IFERROR(IF(INDEX(PatientCriteria[身分證號],ROWS($A$4:A52))="","",ROWS($A$4:A52)),"")</f>
        <v/>
      </c>
      <c r="B52" s="26" t="str" cm="1">
        <f t="array" ref="B52">IFERROR(IF(INDEX(PatientCriteria[身分證號],ROWS($A$4:A52))="","",INDEX(PatientCriteria[身分證號],ROWS($A$4:A52))),"")</f>
        <v/>
      </c>
      <c r="C52" s="26" t="str" cm="1">
        <f t="array" ref="C52">IF($B52="","",IFERROR(INDEX(PatientCriteria[生日],ROWS($A$4:A52)),""))</f>
        <v/>
      </c>
      <c r="D52" s="26" t="str" cm="1">
        <f t="array" ref="D52">IF($B52="","",IFERROR(INDEX(PatientCriteria[疾病組合],ROWS($A$4:A52)),""))</f>
        <v/>
      </c>
      <c r="E52" s="6" t="str" cm="1">
        <f t="array" ref="E52">IF($B52="","",IFERROR(INDEX(PatientCriteria[HbA1c達標標準],ROWS($A$4:A52)),""))</f>
        <v/>
      </c>
      <c r="F52" s="6" t="str">
        <f>IF($B52="","",IF($G52="","",IFERROR(SUMIFS(LabData2016[最近一次HbA1c檢查結果(%)],LabData2016[比對身分證前六碼],$AX52,LabData2016[最近一次HbA1c檢查日期],$G52,LabData2016[HbA1c唯一],1),"")))</f>
        <v/>
      </c>
      <c r="G52" s="36" t="str" cm="1">
        <f t="array" ref="G52">IF($B52="","",IFERROR(_xlfn.AGGREGATE(14,6,LabData2016[最近一次HbA1c檢查日期]/((LabData2016[比對身分證前六碼]=$AX52)*(LabData2016[HbA1c唯一]=1)),1),""))</f>
        <v/>
      </c>
      <c r="H52" s="6" t="str">
        <f>IF($B52="","",IF($I52="","",IFERROR(SUMIFS(LabData2016[最近一次HbA1c檢查結果(%)],LabData2016[比對身分證前六碼],$AX52,LabData2016[最近一次HbA1c檢查日期],$I52,LabData2016[HbA1c唯一],1),"")))</f>
        <v/>
      </c>
      <c r="I52" s="36" t="str" cm="1">
        <f t="array" ref="I52">IF($B52="","",IFERROR(_xlfn.AGGREGATE(14,6,LabData2016[最近一次HbA1c檢查日期]/((LabData2016[比對身分證前六碼]=$AX52)*(LabData2016[HbA1c唯一]=1)),2),""))</f>
        <v/>
      </c>
      <c r="J52" s="6" t="str">
        <f t="shared" si="0"/>
        <v/>
      </c>
      <c r="K52" s="27" t="str">
        <f ca="1">IF($B52="","",IF($E52="不適用","不適用",IF($F52="","未檢驗",IF(AND($AF52+$AG52&gt;=2,$AG52&gt;=1),IF(OR($F52&lt;VALUE(SUBSTITUTE(SUBSTITUTE($E52,"&lt;",""),"%","")),SUMIFS(LabData2016[HbA1c唯一],LabData2016[比對身分證前六碼],$AX52,LabData2016[最近一次HbA1c檢查結果(%)],"&lt;"&amp;VALUE(SUBSTITUTE(SUBSTITUTE($E52,"&lt;",""),"%","")),LabData2016[最近一次HbA1c檢查日期],"&gt;="&amp;DATE(YEAR(TODAY()),1,1),LabData2016[最近一次HbA1c檢查日期],"&lt;"&amp;DATE(YEAR(TODAY())+1,1,1))/($AF52+$AG52)&gt;=0.5),"控制達標",IF(ISNUMBER($H52),IF(AND($J52&gt;=84,$F52-$H52&lt;0),"進步達標","未達標"),"未達標")),"未達標"))))</f>
        <v/>
      </c>
      <c r="L52" s="33" t="str">
        <f ca="1">IF($B52="","",IF($K52="不適用","不適用",IF($K52="未檢驗","無檢驗資料","全年"&amp;($AF52+$AG52)&amp;"次／下半年"&amp;$AG52&amp;"次／"&amp;SUMIFS(LabData2016[HbA1c唯一],LabData2016[比對身分證前六碼],$AX52,LabData2016[最近一次HbA1c檢查結果(%)],"&lt;"&amp;VALUE(SUBSTITUTE(SUBSTITUTE($E52,"&lt;",""),"%","")),LabData2016[最近一次HbA1c檢查日期],"&gt;="&amp;DATE(YEAR(TODAY()),1,1),LabData2016[最近一次HbA1c檢查日期],"&lt;"&amp;DATE(YEAR(TODAY())+1,1,1))&amp;"/"&amp;($AF52+$AG52)&amp;"達標")))</f>
        <v/>
      </c>
      <c r="M52" s="6" t="str" cm="1">
        <f t="array" ref="M52">IF($B52="","",IFERROR(INDEX(PatientCriteria[LDL達標標準],ROWS($A$4:A52)),""))</f>
        <v/>
      </c>
      <c r="N52" s="6" t="str">
        <f>IF($B52="","",IF($O52="","",IFERROR(SUMIFS(LabData2016[最近一次LDL檢查結果(mg/dL)],LabData2016[比對身分證前六碼],$AX52,LabData2016[最近一次LDL檢查日期],$O52,LabData2016[LDL唯一],1),"")))</f>
        <v/>
      </c>
      <c r="O52" s="36" t="str" cm="1">
        <f t="array" ref="O52">IF($B52="","",IFERROR(_xlfn.AGGREGATE(14,6,LabData2016[最近一次LDL檢查日期]/((LabData2016[比對身分證前六碼]=$AX52)*(LabData2016[LDL唯一]=1)),1),""))</f>
        <v/>
      </c>
      <c r="P52" s="6" t="str">
        <f>IF($B52="","",IF($Q52="","",IFERROR(SUMIFS(LabData2016[最近一次LDL檢查結果(mg/dL)],LabData2016[比對身分證前六碼],$AX52,LabData2016[最近一次LDL檢查日期],$Q52,LabData2016[LDL唯一],1),"")))</f>
        <v/>
      </c>
      <c r="Q52" s="36" t="str" cm="1">
        <f t="array" ref="Q52">IF($B52="","",IFERROR(_xlfn.AGGREGATE(14,6,LabData2016[最近一次LDL檢查日期]/((LabData2016[比對身分證前六碼]=$AX52)*(LabData2016[LDL唯一]=1)),2),""))</f>
        <v/>
      </c>
      <c r="R52" s="6" t="str">
        <f t="shared" si="1"/>
        <v/>
      </c>
      <c r="S52" s="6" t="str" cm="1">
        <f t="array" ref="S52">IF($B52="","",IFERROR(_xlfn.AGGREGATE(15,6,LabData2016[最近一次LDL檢查結果(mg/dL)]/((LabData2016[比對身分證前六碼]=$AX52)*(LabData2016[LDL唯一]=1)),1),""))</f>
        <v/>
      </c>
      <c r="T52" s="28" t="str">
        <f ca="1">IF($B52="","",IF($M52="不適用","不適用",IF($N52="","未檢驗",IF(OR(AND($D52="DM only",$O52&gt;=DATE(YEAR(TODAY()),1,1),$O52&lt;DATE(YEAR(TODAY())+1,1,1),$N52&lt;VALUE(SUBSTITUTE($M52,"&lt;",""))),AND($AH52&gt;=1,$AI52&gt;=1,OR($N52&lt;VALUE(SUBSTITUTE($M52,"&lt;","")),SUMIFS(LabData2016[LDL唯一],LabData2016[比對身分證前六碼],$AX52,LabData2016[最近一次LDL檢查結果(mg/dL)],"&lt;"&amp;VALUE(SUBSTITUTE($M52,"&lt;","")),LabData2016[最近一次LDL檢查日期],"&gt;="&amp;DATE(YEAR(TODAY()),1,1),LabData2016[最近一次LDL檢查日期],"&lt;"&amp;DATE(YEAR(TODAY())+1,1,1))/($AH52+$AI52)&gt;=0.5))),"控制達標",IF(AND($AH52&gt;=1,$AI52&gt;=1,ISNUMBER($P52),$R52&gt;84,$N52-$P52&lt;0),"進步達標","未達標")))))</f>
        <v/>
      </c>
      <c r="U52" s="39" t="str">
        <f ca="1">IF($B52="","",IF($T52="不適用","不適用",IF($T52="未檢驗","無檢驗資料","全年"&amp;($AH52+$AI52)&amp;"次／下半年"&amp;$AI52&amp;"次／"&amp;SUMIFS(LabData2016[LDL唯一],LabData2016[比對身分證前六碼],$AX52,LabData2016[最近一次LDL檢查結果(mg/dL)],"&lt;"&amp;VALUE(SUBSTITUTE($M52,"&lt;","")),LabData2016[最近一次LDL檢查日期],"&gt;="&amp;DATE(YEAR(TODAY()),1,1),LabData2016[最近一次LDL檢查日期],"&lt;"&amp;DATE(YEAR(TODAY())+1,1,1))&amp;"/"&amp;($AH52+$AI52)&amp;"達標")))</f>
        <v/>
      </c>
      <c r="V52" s="6" t="str" cm="1">
        <f t="array" ref="V52">IF($B52="","",IFERROR(INDEX(PatientCriteria[UACR達標標準],ROWS($A$4:A52)),""))</f>
        <v/>
      </c>
      <c r="W52" s="6" t="str">
        <f>IF($B52="","",IF($X52="","",IFERROR(SUMIFS(LabData2016[最近一次UACR檢查結果(mg/gm)],LabData2016[比對身分證前六碼],$AX52,LabData2016[最近一次UACR檢查日期],$X52,LabData2016[UACR唯一],1),"")))</f>
        <v/>
      </c>
      <c r="X52" s="36" t="str" cm="1">
        <f t="array" ref="X52">IF($B52="","",IFERROR(_xlfn.AGGREGATE(14,6,LabData2016[最近一次UACR檢查日期]/((LabData2016[比對身分證前六碼]=$AX52)*(LabData2016[UACR唯一]=1)),1),""))</f>
        <v/>
      </c>
      <c r="Y52" s="6" t="str">
        <f>IF($B52="","",IF($Z52="","",IFERROR(SUMIFS(LabData2016[最近一次UACR檢查結果(mg/gm)],LabData2016[比對身分證前六碼],$AX52,LabData2016[最近一次UACR檢查日期],$Z52,LabData2016[UACR唯一],1),"")))</f>
        <v/>
      </c>
      <c r="Z52" s="36" t="str" cm="1">
        <f t="array" ref="Z52">IF($B52="","",IFERROR(_xlfn.AGGREGATE(14,6,LabData2016[最近一次UACR檢查日期]/((LabData2016[比對身分證前六碼]=$AX52)*(LabData2016[UACR唯一]=1)),2),""))</f>
        <v/>
      </c>
      <c r="AA52" s="6" t="str">
        <f t="shared" si="2"/>
        <v/>
      </c>
      <c r="AB52" s="29" t="str">
        <f ca="1">IF($B52="","",IF($V52="不適用","不適用",IF($W52="","未檢驗",IF(AND($AJ52+$AK52&gt;=2,$AK52&gt;=1),IF(OR($W52&lt;30,SUMIFS(LabData2016[UACR唯一],LabData2016[比對身分證前六碼],$AX52,LabData2016[最近一次UACR檢查結果(mg/gm)],"&lt;30",LabData2016[最近一次UACR檢查日期],"&gt;="&amp;DATE(YEAR(TODAY()),1,1),LabData2016[最近一次UACR檢查日期],"&lt;"&amp;DATE(YEAR(TODAY())+1,1,1))/($AJ52+$AK52)&gt;=0.5),"控制達標",IF(ISNUMBER($Y52),IF(AND($AA52&gt;=84,$W52-$Y52&lt;0),"進步達標","未達標"),"未達標")),"未達標"))))</f>
        <v/>
      </c>
      <c r="AC52" s="38" t="str">
        <f ca="1">IF($B52="","",IF($AB52="不適用","不適用",IF($AB52="未檢驗","無檢驗資料","全年"&amp;($AJ52+$AK52)&amp;"次／下半年"&amp;$AK52&amp;"次／"&amp;SUMIFS(LabData2016[UACR唯一],LabData2016[比對身分證前六碼],$AX52,LabData2016[最近一次UACR檢查結果(mg/gm)],"&lt;30",LabData2016[最近一次UACR檢查日期],"&gt;="&amp;DATE(YEAR(TODAY()),1,1),LabData2016[最近一次UACR檢查日期],"&lt;"&amp;DATE(YEAR(TODAY())+1,1,1))&amp;"/"&amp;($AJ52+$AK52)&amp;"達標")))</f>
        <v/>
      </c>
      <c r="AD52" s="6" t="str" cm="1">
        <f t="array" ref="AD52">IF($B52="","",IFERROR(INDEX(PatientCriteria[BP檢驗次數達標標準],ROWS($A$4:A52)),""))</f>
        <v/>
      </c>
      <c r="AE52" s="6" t="str" cm="1">
        <f t="array" aca="1" ref="AE52" ca="1">IF($B52="","",_xlfn.LET(_xlpm.bp,LabData2016[最近一次BP檢查日期],_xlpm.ym,IF(ISNUMBER(_xlpm.bp),TEXT(_xlpm.bp,"yyyy-mm"),LEFT(_xlpm.bp,7)),_xlpm.matched,_xlfn._xlws.FILTER(_xlpm.ym,(LabData2016[比對身分證前六碼]=$AX52)*(LabData2016[比對生日西元]=$AY52)*(_xlpm.ym&lt;&gt;"")*(LEFT(_xlpm.ym,4)=TEXT(YEAR(TODAY()),"0")),""),IF(INDEX(_xlpm.matched,1)="",0,ROWS(_xlfn.UNIQUE(_xlpm.matched)))))</f>
        <v/>
      </c>
      <c r="AF52" s="6" t="str">
        <f ca="1">IF($B52="","",SUMIFS(LabData2016[HbA1c唯一],LabData2016[比對身分證前六碼],$AX52,LabData2016[最近一次HbA1c檢查日期],"&gt;="&amp;DATE(YEAR(TODAY()),1,1),LabData2016[最近一次HbA1c檢查日期],"&lt;"&amp;DATE(YEAR(TODAY()),7,1)))</f>
        <v/>
      </c>
      <c r="AG52" s="6" t="str">
        <f ca="1">IF($B52="","",SUMIFS(LabData2016[HbA1c唯一],LabData2016[比對身分證前六碼],$AX52,LabData2016[最近一次HbA1c檢查日期],"&gt;="&amp;DATE(YEAR(TODAY()),7,1),LabData2016[最近一次HbA1c檢查日期],"&lt;"&amp;DATE(YEAR(TODAY())+1,1,1)))</f>
        <v/>
      </c>
      <c r="AH52" s="6" t="str">
        <f ca="1">IF($B52="","",SUMIFS(LabData2016[LDL唯一],LabData2016[比對身分證前六碼],$AX52,LabData2016[最近一次LDL檢查日期],"&gt;="&amp;DATE(YEAR(TODAY()),1,1),LabData2016[最近一次LDL檢查日期],"&lt;"&amp;DATE(YEAR(TODAY()),7,1)))</f>
        <v/>
      </c>
      <c r="AI52" s="6" t="str">
        <f ca="1">IF($B52="","",SUMIFS(LabData2016[LDL唯一],LabData2016[比對身分證前六碼],$AX52,LabData2016[最近一次LDL檢查日期],"&gt;="&amp;DATE(YEAR(TODAY()),7,1),LabData2016[最近一次LDL檢查日期],"&lt;"&amp;DATE(YEAR(TODAY())+1,1,1)))</f>
        <v/>
      </c>
      <c r="AJ52" s="6" t="str">
        <f ca="1">IF($B52="","",SUMIFS(LabData2016[UACR唯一],LabData2016[比對身分證前六碼],$AX52,LabData2016[最近一次UACR檢查日期],"&gt;="&amp;DATE(YEAR(TODAY()),1,1),LabData2016[最近一次UACR檢查日期],"&lt;"&amp;DATE(YEAR(TODAY()),7,1)))</f>
        <v/>
      </c>
      <c r="AK52" s="6" t="str">
        <f ca="1">IF($B52="","",SUMIFS(LabData2016[UACR唯一],LabData2016[比對身分證前六碼],$AX52,LabData2016[最近一次UACR檢查日期],"&gt;="&amp;DATE(YEAR(TODAY()),7,1),LabData2016[最近一次UACR檢查日期],"&lt;"&amp;DATE(YEAR(TODAY())+1,1,1)))</f>
        <v/>
      </c>
      <c r="AL52" s="6" t="str">
        <f t="shared" si="3"/>
        <v/>
      </c>
      <c r="AM52" s="6" t="str">
        <f t="shared" si="4"/>
        <v/>
      </c>
      <c r="AN52" s="6" t="str">
        <f t="shared" si="5"/>
        <v/>
      </c>
      <c r="AO52" s="6" t="str">
        <f t="shared" si="6"/>
        <v/>
      </c>
      <c r="AP52" s="6" t="str" cm="1">
        <f t="array" ref="AP52">IF($B52="","",IFERROR(INDEX(相容設定!$B$2:$E$9,MATCH($D52,相容設定!$A$2:$A$9,0),MIN(VALUE(LEFT($AQ52,FIND("/",$AQ52)-1)),3)+1),0))</f>
        <v/>
      </c>
      <c r="AQ52" s="6" t="str">
        <f t="shared" si="7"/>
        <v/>
      </c>
      <c r="AR52" s="30" t="str">
        <f t="shared" si="8"/>
        <v/>
      </c>
      <c r="AS52" s="30" t="str">
        <f>IF($B52="","",250+30+IF(OR(ISNUMBER(SEARCH("DM",$D52)),ISNUMBER(SEARCH("+",$D52))),100,0)+IFERROR(INDEX(相容設定!$F$2:$F$9,MATCH($D52,相容設定!$A$2:$A$9,0)),0))</f>
        <v/>
      </c>
      <c r="AT52" s="31" t="str">
        <f t="shared" si="9"/>
        <v/>
      </c>
      <c r="AU52" s="32" t="str">
        <f t="shared" si="10"/>
        <v/>
      </c>
      <c r="AV52" t="str">
        <f t="shared" si="15"/>
        <v/>
      </c>
      <c r="AW52" t="str">
        <f t="shared" si="13"/>
        <v/>
      </c>
      <c r="AX52" t="str">
        <f t="shared" si="16"/>
        <v/>
      </c>
      <c r="AY52" t="str">
        <f t="shared" si="14"/>
        <v/>
      </c>
    </row>
    <row r="53" spans="1:51" x14ac:dyDescent="0.35">
      <c r="A53" s="26" t="str" cm="1">
        <f t="array" ref="A53">IFERROR(IF(INDEX(PatientCriteria[身分證號],ROWS($A$4:A53))="","",ROWS($A$4:A53)),"")</f>
        <v/>
      </c>
      <c r="B53" s="26" t="str" cm="1">
        <f t="array" ref="B53">IFERROR(IF(INDEX(PatientCriteria[身分證號],ROWS($A$4:A53))="","",INDEX(PatientCriteria[身分證號],ROWS($A$4:A53))),"")</f>
        <v/>
      </c>
      <c r="C53" s="26" t="str" cm="1">
        <f t="array" ref="C53">IF($B53="","",IFERROR(INDEX(PatientCriteria[生日],ROWS($A$4:A53)),""))</f>
        <v/>
      </c>
      <c r="D53" s="26" t="str" cm="1">
        <f t="array" ref="D53">IF($B53="","",IFERROR(INDEX(PatientCriteria[疾病組合],ROWS($A$4:A53)),""))</f>
        <v/>
      </c>
      <c r="E53" s="6" t="str" cm="1">
        <f t="array" ref="E53">IF($B53="","",IFERROR(INDEX(PatientCriteria[HbA1c達標標準],ROWS($A$4:A53)),""))</f>
        <v/>
      </c>
      <c r="F53" s="6" t="str">
        <f>IF($B53="","",IF($G53="","",IFERROR(SUMIFS(LabData2016[最近一次HbA1c檢查結果(%)],LabData2016[比對身分證前六碼],$AX53,LabData2016[最近一次HbA1c檢查日期],$G53,LabData2016[HbA1c唯一],1),"")))</f>
        <v/>
      </c>
      <c r="G53" s="36" t="str" cm="1">
        <f t="array" ref="G53">IF($B53="","",IFERROR(_xlfn.AGGREGATE(14,6,LabData2016[最近一次HbA1c檢查日期]/((LabData2016[比對身分證前六碼]=$AX53)*(LabData2016[HbA1c唯一]=1)),1),""))</f>
        <v/>
      </c>
      <c r="H53" s="6" t="str">
        <f>IF($B53="","",IF($I53="","",IFERROR(SUMIFS(LabData2016[最近一次HbA1c檢查結果(%)],LabData2016[比對身分證前六碼],$AX53,LabData2016[最近一次HbA1c檢查日期],$I53,LabData2016[HbA1c唯一],1),"")))</f>
        <v/>
      </c>
      <c r="I53" s="36" t="str" cm="1">
        <f t="array" ref="I53">IF($B53="","",IFERROR(_xlfn.AGGREGATE(14,6,LabData2016[最近一次HbA1c檢查日期]/((LabData2016[比對身分證前六碼]=$AX53)*(LabData2016[HbA1c唯一]=1)),2),""))</f>
        <v/>
      </c>
      <c r="J53" s="6" t="str">
        <f t="shared" si="0"/>
        <v/>
      </c>
      <c r="K53" s="27" t="str">
        <f ca="1">IF($B53="","",IF($E53="不適用","不適用",IF($F53="","未檢驗",IF(AND($AF53+$AG53&gt;=2,$AG53&gt;=1),IF(OR($F53&lt;VALUE(SUBSTITUTE(SUBSTITUTE($E53,"&lt;",""),"%","")),SUMIFS(LabData2016[HbA1c唯一],LabData2016[比對身分證前六碼],$AX53,LabData2016[最近一次HbA1c檢查結果(%)],"&lt;"&amp;VALUE(SUBSTITUTE(SUBSTITUTE($E53,"&lt;",""),"%","")),LabData2016[最近一次HbA1c檢查日期],"&gt;="&amp;DATE(YEAR(TODAY()),1,1),LabData2016[最近一次HbA1c檢查日期],"&lt;"&amp;DATE(YEAR(TODAY())+1,1,1))/($AF53+$AG53)&gt;=0.5),"控制達標",IF(ISNUMBER($H53),IF(AND($J53&gt;=84,$F53-$H53&lt;0),"進步達標","未達標"),"未達標")),"未達標"))))</f>
        <v/>
      </c>
      <c r="L53" s="33" t="str">
        <f ca="1">IF($B53="","",IF($K53="不適用","不適用",IF($K53="未檢驗","無檢驗資料","全年"&amp;($AF53+$AG53)&amp;"次／下半年"&amp;$AG53&amp;"次／"&amp;SUMIFS(LabData2016[HbA1c唯一],LabData2016[比對身分證前六碼],$AX53,LabData2016[最近一次HbA1c檢查結果(%)],"&lt;"&amp;VALUE(SUBSTITUTE(SUBSTITUTE($E53,"&lt;",""),"%","")),LabData2016[最近一次HbA1c檢查日期],"&gt;="&amp;DATE(YEAR(TODAY()),1,1),LabData2016[最近一次HbA1c檢查日期],"&lt;"&amp;DATE(YEAR(TODAY())+1,1,1))&amp;"/"&amp;($AF53+$AG53)&amp;"達標")))</f>
        <v/>
      </c>
      <c r="M53" s="6" t="str" cm="1">
        <f t="array" ref="M53">IF($B53="","",IFERROR(INDEX(PatientCriteria[LDL達標標準],ROWS($A$4:A53)),""))</f>
        <v/>
      </c>
      <c r="N53" s="6" t="str">
        <f>IF($B53="","",IF($O53="","",IFERROR(SUMIFS(LabData2016[最近一次LDL檢查結果(mg/dL)],LabData2016[比對身分證前六碼],$AX53,LabData2016[最近一次LDL檢查日期],$O53,LabData2016[LDL唯一],1),"")))</f>
        <v/>
      </c>
      <c r="O53" s="36" t="str" cm="1">
        <f t="array" ref="O53">IF($B53="","",IFERROR(_xlfn.AGGREGATE(14,6,LabData2016[最近一次LDL檢查日期]/((LabData2016[比對身分證前六碼]=$AX53)*(LabData2016[LDL唯一]=1)),1),""))</f>
        <v/>
      </c>
      <c r="P53" s="6" t="str">
        <f>IF($B53="","",IF($Q53="","",IFERROR(SUMIFS(LabData2016[最近一次LDL檢查結果(mg/dL)],LabData2016[比對身分證前六碼],$AX53,LabData2016[最近一次LDL檢查日期],$Q53,LabData2016[LDL唯一],1),"")))</f>
        <v/>
      </c>
      <c r="Q53" s="36" t="str" cm="1">
        <f t="array" ref="Q53">IF($B53="","",IFERROR(_xlfn.AGGREGATE(14,6,LabData2016[最近一次LDL檢查日期]/((LabData2016[比對身分證前六碼]=$AX53)*(LabData2016[LDL唯一]=1)),2),""))</f>
        <v/>
      </c>
      <c r="R53" s="6" t="str">
        <f t="shared" si="1"/>
        <v/>
      </c>
      <c r="S53" s="6" t="str" cm="1">
        <f t="array" ref="S53">IF($B53="","",IFERROR(_xlfn.AGGREGATE(15,6,LabData2016[最近一次LDL檢查結果(mg/dL)]/((LabData2016[比對身分證前六碼]=$AX53)*(LabData2016[LDL唯一]=1)),1),""))</f>
        <v/>
      </c>
      <c r="T53" s="28" t="str">
        <f ca="1">IF($B53="","",IF($M53="不適用","不適用",IF($N53="","未檢驗",IF(OR(AND($D53="DM only",$O53&gt;=DATE(YEAR(TODAY()),1,1),$O53&lt;DATE(YEAR(TODAY())+1,1,1),$N53&lt;VALUE(SUBSTITUTE($M53,"&lt;",""))),AND($AH53&gt;=1,$AI53&gt;=1,OR($N53&lt;VALUE(SUBSTITUTE($M53,"&lt;","")),SUMIFS(LabData2016[LDL唯一],LabData2016[比對身分證前六碼],$AX53,LabData2016[最近一次LDL檢查結果(mg/dL)],"&lt;"&amp;VALUE(SUBSTITUTE($M53,"&lt;","")),LabData2016[最近一次LDL檢查日期],"&gt;="&amp;DATE(YEAR(TODAY()),1,1),LabData2016[最近一次LDL檢查日期],"&lt;"&amp;DATE(YEAR(TODAY())+1,1,1))/($AH53+$AI53)&gt;=0.5))),"控制達標",IF(AND($AH53&gt;=1,$AI53&gt;=1,ISNUMBER($P53),$R53&gt;84,$N53-$P53&lt;0),"進步達標","未達標")))))</f>
        <v/>
      </c>
      <c r="U53" s="39" t="str">
        <f ca="1">IF($B53="","",IF($T53="不適用","不適用",IF($T53="未檢驗","無檢驗資料","全年"&amp;($AH53+$AI53)&amp;"次／下半年"&amp;$AI53&amp;"次／"&amp;SUMIFS(LabData2016[LDL唯一],LabData2016[比對身分證前六碼],$AX53,LabData2016[最近一次LDL檢查結果(mg/dL)],"&lt;"&amp;VALUE(SUBSTITUTE($M53,"&lt;","")),LabData2016[最近一次LDL檢查日期],"&gt;="&amp;DATE(YEAR(TODAY()),1,1),LabData2016[最近一次LDL檢查日期],"&lt;"&amp;DATE(YEAR(TODAY())+1,1,1))&amp;"/"&amp;($AH53+$AI53)&amp;"達標")))</f>
        <v/>
      </c>
      <c r="V53" s="6" t="str" cm="1">
        <f t="array" ref="V53">IF($B53="","",IFERROR(INDEX(PatientCriteria[UACR達標標準],ROWS($A$4:A53)),""))</f>
        <v/>
      </c>
      <c r="W53" s="6" t="str">
        <f>IF($B53="","",IF($X53="","",IFERROR(SUMIFS(LabData2016[最近一次UACR檢查結果(mg/gm)],LabData2016[比對身分證前六碼],$AX53,LabData2016[最近一次UACR檢查日期],$X53,LabData2016[UACR唯一],1),"")))</f>
        <v/>
      </c>
      <c r="X53" s="36" t="str" cm="1">
        <f t="array" ref="X53">IF($B53="","",IFERROR(_xlfn.AGGREGATE(14,6,LabData2016[最近一次UACR檢查日期]/((LabData2016[比對身分證前六碼]=$AX53)*(LabData2016[UACR唯一]=1)),1),""))</f>
        <v/>
      </c>
      <c r="Y53" s="6" t="str">
        <f>IF($B53="","",IF($Z53="","",IFERROR(SUMIFS(LabData2016[最近一次UACR檢查結果(mg/gm)],LabData2016[比對身分證前六碼],$AX53,LabData2016[最近一次UACR檢查日期],$Z53,LabData2016[UACR唯一],1),"")))</f>
        <v/>
      </c>
      <c r="Z53" s="36" t="str" cm="1">
        <f t="array" ref="Z53">IF($B53="","",IFERROR(_xlfn.AGGREGATE(14,6,LabData2016[最近一次UACR檢查日期]/((LabData2016[比對身分證前六碼]=$AX53)*(LabData2016[UACR唯一]=1)),2),""))</f>
        <v/>
      </c>
      <c r="AA53" s="6" t="str">
        <f t="shared" si="2"/>
        <v/>
      </c>
      <c r="AB53" s="29" t="str">
        <f ca="1">IF($B53="","",IF($V53="不適用","不適用",IF($W53="","未檢驗",IF(AND($AJ53+$AK53&gt;=2,$AK53&gt;=1),IF(OR($W53&lt;30,SUMIFS(LabData2016[UACR唯一],LabData2016[比對身分證前六碼],$AX53,LabData2016[最近一次UACR檢查結果(mg/gm)],"&lt;30",LabData2016[最近一次UACR檢查日期],"&gt;="&amp;DATE(YEAR(TODAY()),1,1),LabData2016[最近一次UACR檢查日期],"&lt;"&amp;DATE(YEAR(TODAY())+1,1,1))/($AJ53+$AK53)&gt;=0.5),"控制達標",IF(ISNUMBER($Y53),IF(AND($AA53&gt;=84,$W53-$Y53&lt;0),"進步達標","未達標"),"未達標")),"未達標"))))</f>
        <v/>
      </c>
      <c r="AC53" s="38" t="str">
        <f ca="1">IF($B53="","",IF($AB53="不適用","不適用",IF($AB53="未檢驗","無檢驗資料","全年"&amp;($AJ53+$AK53)&amp;"次／下半年"&amp;$AK53&amp;"次／"&amp;SUMIFS(LabData2016[UACR唯一],LabData2016[比對身分證前六碼],$AX53,LabData2016[最近一次UACR檢查結果(mg/gm)],"&lt;30",LabData2016[最近一次UACR檢查日期],"&gt;="&amp;DATE(YEAR(TODAY()),1,1),LabData2016[最近一次UACR檢查日期],"&lt;"&amp;DATE(YEAR(TODAY())+1,1,1))&amp;"/"&amp;($AJ53+$AK53)&amp;"達標")))</f>
        <v/>
      </c>
      <c r="AD53" s="6" t="str" cm="1">
        <f t="array" ref="AD53">IF($B53="","",IFERROR(INDEX(PatientCriteria[BP檢驗次數達標標準],ROWS($A$4:A53)),""))</f>
        <v/>
      </c>
      <c r="AE53" s="6" t="str" cm="1">
        <f t="array" aca="1" ref="AE53" ca="1">IF($B53="","",_xlfn.LET(_xlpm.bp,LabData2016[最近一次BP檢查日期],_xlpm.ym,IF(ISNUMBER(_xlpm.bp),TEXT(_xlpm.bp,"yyyy-mm"),LEFT(_xlpm.bp,7)),_xlpm.matched,_xlfn._xlws.FILTER(_xlpm.ym,(LabData2016[比對身分證前六碼]=$AX53)*(LabData2016[比對生日西元]=$AY53)*(_xlpm.ym&lt;&gt;"")*(LEFT(_xlpm.ym,4)=TEXT(YEAR(TODAY()),"0")),""),IF(INDEX(_xlpm.matched,1)="",0,ROWS(_xlfn.UNIQUE(_xlpm.matched)))))</f>
        <v/>
      </c>
      <c r="AF53" s="6" t="str">
        <f ca="1">IF($B53="","",SUMIFS(LabData2016[HbA1c唯一],LabData2016[比對身分證前六碼],$AX53,LabData2016[最近一次HbA1c檢查日期],"&gt;="&amp;DATE(YEAR(TODAY()),1,1),LabData2016[最近一次HbA1c檢查日期],"&lt;"&amp;DATE(YEAR(TODAY()),7,1)))</f>
        <v/>
      </c>
      <c r="AG53" s="6" t="str">
        <f ca="1">IF($B53="","",SUMIFS(LabData2016[HbA1c唯一],LabData2016[比對身分證前六碼],$AX53,LabData2016[最近一次HbA1c檢查日期],"&gt;="&amp;DATE(YEAR(TODAY()),7,1),LabData2016[最近一次HbA1c檢查日期],"&lt;"&amp;DATE(YEAR(TODAY())+1,1,1)))</f>
        <v/>
      </c>
      <c r="AH53" s="6" t="str">
        <f ca="1">IF($B53="","",SUMIFS(LabData2016[LDL唯一],LabData2016[比對身分證前六碼],$AX53,LabData2016[最近一次LDL檢查日期],"&gt;="&amp;DATE(YEAR(TODAY()),1,1),LabData2016[最近一次LDL檢查日期],"&lt;"&amp;DATE(YEAR(TODAY()),7,1)))</f>
        <v/>
      </c>
      <c r="AI53" s="6" t="str">
        <f ca="1">IF($B53="","",SUMIFS(LabData2016[LDL唯一],LabData2016[比對身分證前六碼],$AX53,LabData2016[最近一次LDL檢查日期],"&gt;="&amp;DATE(YEAR(TODAY()),7,1),LabData2016[最近一次LDL檢查日期],"&lt;"&amp;DATE(YEAR(TODAY())+1,1,1)))</f>
        <v/>
      </c>
      <c r="AJ53" s="6" t="str">
        <f ca="1">IF($B53="","",SUMIFS(LabData2016[UACR唯一],LabData2016[比對身分證前六碼],$AX53,LabData2016[最近一次UACR檢查日期],"&gt;="&amp;DATE(YEAR(TODAY()),1,1),LabData2016[最近一次UACR檢查日期],"&lt;"&amp;DATE(YEAR(TODAY()),7,1)))</f>
        <v/>
      </c>
      <c r="AK53" s="6" t="str">
        <f ca="1">IF($B53="","",SUMIFS(LabData2016[UACR唯一],LabData2016[比對身分證前六碼],$AX53,LabData2016[最近一次UACR檢查日期],"&gt;="&amp;DATE(YEAR(TODAY()),7,1),LabData2016[最近一次UACR檢查日期],"&lt;"&amp;DATE(YEAR(TODAY())+1,1,1)))</f>
        <v/>
      </c>
      <c r="AL53" s="6" t="str">
        <f t="shared" si="3"/>
        <v/>
      </c>
      <c r="AM53" s="6" t="str">
        <f t="shared" si="4"/>
        <v/>
      </c>
      <c r="AN53" s="6" t="str">
        <f t="shared" si="5"/>
        <v/>
      </c>
      <c r="AO53" s="6" t="str">
        <f t="shared" si="6"/>
        <v/>
      </c>
      <c r="AP53" s="6" t="str" cm="1">
        <f t="array" ref="AP53">IF($B53="","",IFERROR(INDEX(相容設定!$B$2:$E$9,MATCH($D53,相容設定!$A$2:$A$9,0),MIN(VALUE(LEFT($AQ53,FIND("/",$AQ53)-1)),3)+1),0))</f>
        <v/>
      </c>
      <c r="AQ53" s="6" t="str">
        <f t="shared" si="7"/>
        <v/>
      </c>
      <c r="AR53" s="30" t="str">
        <f t="shared" si="8"/>
        <v/>
      </c>
      <c r="AS53" s="30" t="str">
        <f>IF($B53="","",250+30+IF(OR(ISNUMBER(SEARCH("DM",$D53)),ISNUMBER(SEARCH("+",$D53))),100,0)+IFERROR(INDEX(相容設定!$F$2:$F$9,MATCH($D53,相容設定!$A$2:$A$9,0)),0))</f>
        <v/>
      </c>
      <c r="AT53" s="31" t="str">
        <f t="shared" si="9"/>
        <v/>
      </c>
      <c r="AU53" s="32" t="str">
        <f t="shared" si="10"/>
        <v/>
      </c>
      <c r="AV53" t="str">
        <f t="shared" si="15"/>
        <v/>
      </c>
      <c r="AW53" t="str">
        <f t="shared" si="13"/>
        <v/>
      </c>
      <c r="AX53" t="str">
        <f t="shared" si="16"/>
        <v/>
      </c>
      <c r="AY53" t="str">
        <f t="shared" si="14"/>
        <v/>
      </c>
    </row>
    <row r="54" spans="1:51" x14ac:dyDescent="0.35">
      <c r="A54" s="26" t="str" cm="1">
        <f t="array" ref="A54">IFERROR(IF(INDEX(PatientCriteria[身分證號],ROWS($A$4:A54))="","",ROWS($A$4:A54)),"")</f>
        <v/>
      </c>
      <c r="B54" s="26" t="str" cm="1">
        <f t="array" ref="B54">IFERROR(IF(INDEX(PatientCriteria[身分證號],ROWS($A$4:A54))="","",INDEX(PatientCriteria[身分證號],ROWS($A$4:A54))),"")</f>
        <v/>
      </c>
      <c r="C54" s="26" t="str" cm="1">
        <f t="array" ref="C54">IF($B54="","",IFERROR(INDEX(PatientCriteria[生日],ROWS($A$4:A54)),""))</f>
        <v/>
      </c>
      <c r="D54" s="26" t="str" cm="1">
        <f t="array" ref="D54">IF($B54="","",IFERROR(INDEX(PatientCriteria[疾病組合],ROWS($A$4:A54)),""))</f>
        <v/>
      </c>
      <c r="E54" s="6" t="str" cm="1">
        <f t="array" ref="E54">IF($B54="","",IFERROR(INDEX(PatientCriteria[HbA1c達標標準],ROWS($A$4:A54)),""))</f>
        <v/>
      </c>
      <c r="F54" s="6" t="str">
        <f>IF($B54="","",IF($G54="","",IFERROR(SUMIFS(LabData2016[最近一次HbA1c檢查結果(%)],LabData2016[比對身分證前六碼],$AX54,LabData2016[最近一次HbA1c檢查日期],$G54,LabData2016[HbA1c唯一],1),"")))</f>
        <v/>
      </c>
      <c r="G54" s="36" t="str" cm="1">
        <f t="array" ref="G54">IF($B54="","",IFERROR(_xlfn.AGGREGATE(14,6,LabData2016[最近一次HbA1c檢查日期]/((LabData2016[比對身分證前六碼]=$AX54)*(LabData2016[HbA1c唯一]=1)),1),""))</f>
        <v/>
      </c>
      <c r="H54" s="6" t="str">
        <f>IF($B54="","",IF($I54="","",IFERROR(SUMIFS(LabData2016[最近一次HbA1c檢查結果(%)],LabData2016[比對身分證前六碼],$AX54,LabData2016[最近一次HbA1c檢查日期],$I54,LabData2016[HbA1c唯一],1),"")))</f>
        <v/>
      </c>
      <c r="I54" s="36" t="str" cm="1">
        <f t="array" ref="I54">IF($B54="","",IFERROR(_xlfn.AGGREGATE(14,6,LabData2016[最近一次HbA1c檢查日期]/((LabData2016[比對身分證前六碼]=$AX54)*(LabData2016[HbA1c唯一]=1)),2),""))</f>
        <v/>
      </c>
      <c r="J54" s="6" t="str">
        <f t="shared" si="0"/>
        <v/>
      </c>
      <c r="K54" s="27" t="str">
        <f ca="1">IF($B54="","",IF($E54="不適用","不適用",IF($F54="","未檢驗",IF(AND($AF54+$AG54&gt;=2,$AG54&gt;=1),IF(OR($F54&lt;VALUE(SUBSTITUTE(SUBSTITUTE($E54,"&lt;",""),"%","")),SUMIFS(LabData2016[HbA1c唯一],LabData2016[比對身分證前六碼],$AX54,LabData2016[最近一次HbA1c檢查結果(%)],"&lt;"&amp;VALUE(SUBSTITUTE(SUBSTITUTE($E54,"&lt;",""),"%","")),LabData2016[最近一次HbA1c檢查日期],"&gt;="&amp;DATE(YEAR(TODAY()),1,1),LabData2016[最近一次HbA1c檢查日期],"&lt;"&amp;DATE(YEAR(TODAY())+1,1,1))/($AF54+$AG54)&gt;=0.5),"控制達標",IF(ISNUMBER($H54),IF(AND($J54&gt;=84,$F54-$H54&lt;0),"進步達標","未達標"),"未達標")),"未達標"))))</f>
        <v/>
      </c>
      <c r="L54" s="33" t="str">
        <f ca="1">IF($B54="","",IF($K54="不適用","不適用",IF($K54="未檢驗","無檢驗資料","全年"&amp;($AF54+$AG54)&amp;"次／下半年"&amp;$AG54&amp;"次／"&amp;SUMIFS(LabData2016[HbA1c唯一],LabData2016[比對身分證前六碼],$AX54,LabData2016[最近一次HbA1c檢查結果(%)],"&lt;"&amp;VALUE(SUBSTITUTE(SUBSTITUTE($E54,"&lt;",""),"%","")),LabData2016[最近一次HbA1c檢查日期],"&gt;="&amp;DATE(YEAR(TODAY()),1,1),LabData2016[最近一次HbA1c檢查日期],"&lt;"&amp;DATE(YEAR(TODAY())+1,1,1))&amp;"/"&amp;($AF54+$AG54)&amp;"達標")))</f>
        <v/>
      </c>
      <c r="M54" s="6" t="str" cm="1">
        <f t="array" ref="M54">IF($B54="","",IFERROR(INDEX(PatientCriteria[LDL達標標準],ROWS($A$4:A54)),""))</f>
        <v/>
      </c>
      <c r="N54" s="6" t="str">
        <f>IF($B54="","",IF($O54="","",IFERROR(SUMIFS(LabData2016[最近一次LDL檢查結果(mg/dL)],LabData2016[比對身分證前六碼],$AX54,LabData2016[最近一次LDL檢查日期],$O54,LabData2016[LDL唯一],1),"")))</f>
        <v/>
      </c>
      <c r="O54" s="36" t="str" cm="1">
        <f t="array" ref="O54">IF($B54="","",IFERROR(_xlfn.AGGREGATE(14,6,LabData2016[最近一次LDL檢查日期]/((LabData2016[比對身分證前六碼]=$AX54)*(LabData2016[LDL唯一]=1)),1),""))</f>
        <v/>
      </c>
      <c r="P54" s="6" t="str">
        <f>IF($B54="","",IF($Q54="","",IFERROR(SUMIFS(LabData2016[最近一次LDL檢查結果(mg/dL)],LabData2016[比對身分證前六碼],$AX54,LabData2016[最近一次LDL檢查日期],$Q54,LabData2016[LDL唯一],1),"")))</f>
        <v/>
      </c>
      <c r="Q54" s="36" t="str" cm="1">
        <f t="array" ref="Q54">IF($B54="","",IFERROR(_xlfn.AGGREGATE(14,6,LabData2016[最近一次LDL檢查日期]/((LabData2016[比對身分證前六碼]=$AX54)*(LabData2016[LDL唯一]=1)),2),""))</f>
        <v/>
      </c>
      <c r="R54" s="6" t="str">
        <f t="shared" si="1"/>
        <v/>
      </c>
      <c r="S54" s="6" t="str" cm="1">
        <f t="array" ref="S54">IF($B54="","",IFERROR(_xlfn.AGGREGATE(15,6,LabData2016[最近一次LDL檢查結果(mg/dL)]/((LabData2016[比對身分證前六碼]=$AX54)*(LabData2016[LDL唯一]=1)),1),""))</f>
        <v/>
      </c>
      <c r="T54" s="28" t="str">
        <f ca="1">IF($B54="","",IF($M54="不適用","不適用",IF($N54="","未檢驗",IF(OR(AND($D54="DM only",$O54&gt;=DATE(YEAR(TODAY()),1,1),$O54&lt;DATE(YEAR(TODAY())+1,1,1),$N54&lt;VALUE(SUBSTITUTE($M54,"&lt;",""))),AND($AH54&gt;=1,$AI54&gt;=1,OR($N54&lt;VALUE(SUBSTITUTE($M54,"&lt;","")),SUMIFS(LabData2016[LDL唯一],LabData2016[比對身分證前六碼],$AX54,LabData2016[最近一次LDL檢查結果(mg/dL)],"&lt;"&amp;VALUE(SUBSTITUTE($M54,"&lt;","")),LabData2016[最近一次LDL檢查日期],"&gt;="&amp;DATE(YEAR(TODAY()),1,1),LabData2016[最近一次LDL檢查日期],"&lt;"&amp;DATE(YEAR(TODAY())+1,1,1))/($AH54+$AI54)&gt;=0.5))),"控制達標",IF(AND($AH54&gt;=1,$AI54&gt;=1,ISNUMBER($P54),$R54&gt;84,$N54-$P54&lt;0),"進步達標","未達標")))))</f>
        <v/>
      </c>
      <c r="U54" s="39" t="str">
        <f ca="1">IF($B54="","",IF($T54="不適用","不適用",IF($T54="未檢驗","無檢驗資料","全年"&amp;($AH54+$AI54)&amp;"次／下半年"&amp;$AI54&amp;"次／"&amp;SUMIFS(LabData2016[LDL唯一],LabData2016[比對身分證前六碼],$AX54,LabData2016[最近一次LDL檢查結果(mg/dL)],"&lt;"&amp;VALUE(SUBSTITUTE($M54,"&lt;","")),LabData2016[最近一次LDL檢查日期],"&gt;="&amp;DATE(YEAR(TODAY()),1,1),LabData2016[最近一次LDL檢查日期],"&lt;"&amp;DATE(YEAR(TODAY())+1,1,1))&amp;"/"&amp;($AH54+$AI54)&amp;"達標")))</f>
        <v/>
      </c>
      <c r="V54" s="6" t="str" cm="1">
        <f t="array" ref="V54">IF($B54="","",IFERROR(INDEX(PatientCriteria[UACR達標標準],ROWS($A$4:A54)),""))</f>
        <v/>
      </c>
      <c r="W54" s="6" t="str">
        <f>IF($B54="","",IF($X54="","",IFERROR(SUMIFS(LabData2016[最近一次UACR檢查結果(mg/gm)],LabData2016[比對身分證前六碼],$AX54,LabData2016[最近一次UACR檢查日期],$X54,LabData2016[UACR唯一],1),"")))</f>
        <v/>
      </c>
      <c r="X54" s="36" t="str" cm="1">
        <f t="array" ref="X54">IF($B54="","",IFERROR(_xlfn.AGGREGATE(14,6,LabData2016[最近一次UACR檢查日期]/((LabData2016[比對身分證前六碼]=$AX54)*(LabData2016[UACR唯一]=1)),1),""))</f>
        <v/>
      </c>
      <c r="Y54" s="6" t="str">
        <f>IF($B54="","",IF($Z54="","",IFERROR(SUMIFS(LabData2016[最近一次UACR檢查結果(mg/gm)],LabData2016[比對身分證前六碼],$AX54,LabData2016[最近一次UACR檢查日期],$Z54,LabData2016[UACR唯一],1),"")))</f>
        <v/>
      </c>
      <c r="Z54" s="36" t="str" cm="1">
        <f t="array" ref="Z54">IF($B54="","",IFERROR(_xlfn.AGGREGATE(14,6,LabData2016[最近一次UACR檢查日期]/((LabData2016[比對身分證前六碼]=$AX54)*(LabData2016[UACR唯一]=1)),2),""))</f>
        <v/>
      </c>
      <c r="AA54" s="6" t="str">
        <f t="shared" si="2"/>
        <v/>
      </c>
      <c r="AB54" s="29" t="str">
        <f ca="1">IF($B54="","",IF($V54="不適用","不適用",IF($W54="","未檢驗",IF(AND($AJ54+$AK54&gt;=2,$AK54&gt;=1),IF(OR($W54&lt;30,SUMIFS(LabData2016[UACR唯一],LabData2016[比對身分證前六碼],$AX54,LabData2016[最近一次UACR檢查結果(mg/gm)],"&lt;30",LabData2016[最近一次UACR檢查日期],"&gt;="&amp;DATE(YEAR(TODAY()),1,1),LabData2016[最近一次UACR檢查日期],"&lt;"&amp;DATE(YEAR(TODAY())+1,1,1))/($AJ54+$AK54)&gt;=0.5),"控制達標",IF(ISNUMBER($Y54),IF(AND($AA54&gt;=84,$W54-$Y54&lt;0),"進步達標","未達標"),"未達標")),"未達標"))))</f>
        <v/>
      </c>
      <c r="AC54" s="38" t="str">
        <f ca="1">IF($B54="","",IF($AB54="不適用","不適用",IF($AB54="未檢驗","無檢驗資料","全年"&amp;($AJ54+$AK54)&amp;"次／下半年"&amp;$AK54&amp;"次／"&amp;SUMIFS(LabData2016[UACR唯一],LabData2016[比對身分證前六碼],$AX54,LabData2016[最近一次UACR檢查結果(mg/gm)],"&lt;30",LabData2016[最近一次UACR檢查日期],"&gt;="&amp;DATE(YEAR(TODAY()),1,1),LabData2016[最近一次UACR檢查日期],"&lt;"&amp;DATE(YEAR(TODAY())+1,1,1))&amp;"/"&amp;($AJ54+$AK54)&amp;"達標")))</f>
        <v/>
      </c>
      <c r="AD54" s="6" t="str" cm="1">
        <f t="array" ref="AD54">IF($B54="","",IFERROR(INDEX(PatientCriteria[BP檢驗次數達標標準],ROWS($A$4:A54)),""))</f>
        <v/>
      </c>
      <c r="AE54" s="6" t="str" cm="1">
        <f t="array" aca="1" ref="AE54" ca="1">IF($B54="","",_xlfn.LET(_xlpm.bp,LabData2016[最近一次BP檢查日期],_xlpm.ym,IF(ISNUMBER(_xlpm.bp),TEXT(_xlpm.bp,"yyyy-mm"),LEFT(_xlpm.bp,7)),_xlpm.matched,_xlfn._xlws.FILTER(_xlpm.ym,(LabData2016[比對身分證前六碼]=$AX54)*(LabData2016[比對生日西元]=$AY54)*(_xlpm.ym&lt;&gt;"")*(LEFT(_xlpm.ym,4)=TEXT(YEAR(TODAY()),"0")),""),IF(INDEX(_xlpm.matched,1)="",0,ROWS(_xlfn.UNIQUE(_xlpm.matched)))))</f>
        <v/>
      </c>
      <c r="AF54" s="6" t="str">
        <f ca="1">IF($B54="","",SUMIFS(LabData2016[HbA1c唯一],LabData2016[比對身分證前六碼],$AX54,LabData2016[最近一次HbA1c檢查日期],"&gt;="&amp;DATE(YEAR(TODAY()),1,1),LabData2016[最近一次HbA1c檢查日期],"&lt;"&amp;DATE(YEAR(TODAY()),7,1)))</f>
        <v/>
      </c>
      <c r="AG54" s="6" t="str">
        <f ca="1">IF($B54="","",SUMIFS(LabData2016[HbA1c唯一],LabData2016[比對身分證前六碼],$AX54,LabData2016[最近一次HbA1c檢查日期],"&gt;="&amp;DATE(YEAR(TODAY()),7,1),LabData2016[最近一次HbA1c檢查日期],"&lt;"&amp;DATE(YEAR(TODAY())+1,1,1)))</f>
        <v/>
      </c>
      <c r="AH54" s="6" t="str">
        <f ca="1">IF($B54="","",SUMIFS(LabData2016[LDL唯一],LabData2016[比對身分證前六碼],$AX54,LabData2016[最近一次LDL檢查日期],"&gt;="&amp;DATE(YEAR(TODAY()),1,1),LabData2016[最近一次LDL檢查日期],"&lt;"&amp;DATE(YEAR(TODAY()),7,1)))</f>
        <v/>
      </c>
      <c r="AI54" s="6" t="str">
        <f ca="1">IF($B54="","",SUMIFS(LabData2016[LDL唯一],LabData2016[比對身分證前六碼],$AX54,LabData2016[最近一次LDL檢查日期],"&gt;="&amp;DATE(YEAR(TODAY()),7,1),LabData2016[最近一次LDL檢查日期],"&lt;"&amp;DATE(YEAR(TODAY())+1,1,1)))</f>
        <v/>
      </c>
      <c r="AJ54" s="6" t="str">
        <f ca="1">IF($B54="","",SUMIFS(LabData2016[UACR唯一],LabData2016[比對身分證前六碼],$AX54,LabData2016[最近一次UACR檢查日期],"&gt;="&amp;DATE(YEAR(TODAY()),1,1),LabData2016[最近一次UACR檢查日期],"&lt;"&amp;DATE(YEAR(TODAY()),7,1)))</f>
        <v/>
      </c>
      <c r="AK54" s="6" t="str">
        <f ca="1">IF($B54="","",SUMIFS(LabData2016[UACR唯一],LabData2016[比對身分證前六碼],$AX54,LabData2016[最近一次UACR檢查日期],"&gt;="&amp;DATE(YEAR(TODAY()),7,1),LabData2016[最近一次UACR檢查日期],"&lt;"&amp;DATE(YEAR(TODAY())+1,1,1)))</f>
        <v/>
      </c>
      <c r="AL54" s="6" t="str">
        <f t="shared" si="3"/>
        <v/>
      </c>
      <c r="AM54" s="6" t="str">
        <f t="shared" si="4"/>
        <v/>
      </c>
      <c r="AN54" s="6" t="str">
        <f t="shared" si="5"/>
        <v/>
      </c>
      <c r="AO54" s="6" t="str">
        <f t="shared" si="6"/>
        <v/>
      </c>
      <c r="AP54" s="6" t="str" cm="1">
        <f t="array" ref="AP54">IF($B54="","",IFERROR(INDEX(相容設定!$B$2:$E$9,MATCH($D54,相容設定!$A$2:$A$9,0),MIN(VALUE(LEFT($AQ54,FIND("/",$AQ54)-1)),3)+1),0))</f>
        <v/>
      </c>
      <c r="AQ54" s="6" t="str">
        <f t="shared" si="7"/>
        <v/>
      </c>
      <c r="AR54" s="30" t="str">
        <f t="shared" si="8"/>
        <v/>
      </c>
      <c r="AS54" s="30" t="str">
        <f>IF($B54="","",250+30+IF(OR(ISNUMBER(SEARCH("DM",$D54)),ISNUMBER(SEARCH("+",$D54))),100,0)+IFERROR(INDEX(相容設定!$F$2:$F$9,MATCH($D54,相容設定!$A$2:$A$9,0)),0))</f>
        <v/>
      </c>
      <c r="AT54" s="31" t="str">
        <f t="shared" si="9"/>
        <v/>
      </c>
      <c r="AU54" s="32" t="str">
        <f t="shared" si="10"/>
        <v/>
      </c>
      <c r="AV54" t="str">
        <f t="shared" si="15"/>
        <v/>
      </c>
      <c r="AW54" t="str">
        <f t="shared" si="13"/>
        <v/>
      </c>
      <c r="AX54" t="str">
        <f t="shared" si="16"/>
        <v/>
      </c>
      <c r="AY54" t="str">
        <f t="shared" si="14"/>
        <v/>
      </c>
    </row>
    <row r="55" spans="1:51" x14ac:dyDescent="0.35">
      <c r="A55" s="26" t="str" cm="1">
        <f t="array" ref="A55">IFERROR(IF(INDEX(PatientCriteria[身分證號],ROWS($A$4:A55))="","",ROWS($A$4:A55)),"")</f>
        <v/>
      </c>
      <c r="B55" s="26" t="str" cm="1">
        <f t="array" ref="B55">IFERROR(IF(INDEX(PatientCriteria[身分證號],ROWS($A$4:A55))="","",INDEX(PatientCriteria[身分證號],ROWS($A$4:A55))),"")</f>
        <v/>
      </c>
      <c r="C55" s="26" t="str" cm="1">
        <f t="array" ref="C55">IF($B55="","",IFERROR(INDEX(PatientCriteria[生日],ROWS($A$4:A55)),""))</f>
        <v/>
      </c>
      <c r="D55" s="26" t="str" cm="1">
        <f t="array" ref="D55">IF($B55="","",IFERROR(INDEX(PatientCriteria[疾病組合],ROWS($A$4:A55)),""))</f>
        <v/>
      </c>
      <c r="E55" s="6" t="str" cm="1">
        <f t="array" ref="E55">IF($B55="","",IFERROR(INDEX(PatientCriteria[HbA1c達標標準],ROWS($A$4:A55)),""))</f>
        <v/>
      </c>
      <c r="F55" s="6" t="str">
        <f>IF($B55="","",IF($G55="","",IFERROR(SUMIFS(LabData2016[最近一次HbA1c檢查結果(%)],LabData2016[比對身分證前六碼],$AX55,LabData2016[最近一次HbA1c檢查日期],$G55,LabData2016[HbA1c唯一],1),"")))</f>
        <v/>
      </c>
      <c r="G55" s="36" t="str" cm="1">
        <f t="array" ref="G55">IF($B55="","",IFERROR(_xlfn.AGGREGATE(14,6,LabData2016[最近一次HbA1c檢查日期]/((LabData2016[比對身分證前六碼]=$AX55)*(LabData2016[HbA1c唯一]=1)),1),""))</f>
        <v/>
      </c>
      <c r="H55" s="6" t="str">
        <f>IF($B55="","",IF($I55="","",IFERROR(SUMIFS(LabData2016[最近一次HbA1c檢查結果(%)],LabData2016[比對身分證前六碼],$AX55,LabData2016[最近一次HbA1c檢查日期],$I55,LabData2016[HbA1c唯一],1),"")))</f>
        <v/>
      </c>
      <c r="I55" s="36" t="str" cm="1">
        <f t="array" ref="I55">IF($B55="","",IFERROR(_xlfn.AGGREGATE(14,6,LabData2016[最近一次HbA1c檢查日期]/((LabData2016[比對身分證前六碼]=$AX55)*(LabData2016[HbA1c唯一]=1)),2),""))</f>
        <v/>
      </c>
      <c r="J55" s="6" t="str">
        <f t="shared" si="0"/>
        <v/>
      </c>
      <c r="K55" s="27" t="str">
        <f ca="1">IF($B55="","",IF($E55="不適用","不適用",IF($F55="","未檢驗",IF(AND($AF55+$AG55&gt;=2,$AG55&gt;=1),IF(OR($F55&lt;VALUE(SUBSTITUTE(SUBSTITUTE($E55,"&lt;",""),"%","")),SUMIFS(LabData2016[HbA1c唯一],LabData2016[比對身分證前六碼],$AX55,LabData2016[最近一次HbA1c檢查結果(%)],"&lt;"&amp;VALUE(SUBSTITUTE(SUBSTITUTE($E55,"&lt;",""),"%","")),LabData2016[最近一次HbA1c檢查日期],"&gt;="&amp;DATE(YEAR(TODAY()),1,1),LabData2016[最近一次HbA1c檢查日期],"&lt;"&amp;DATE(YEAR(TODAY())+1,1,1))/($AF55+$AG55)&gt;=0.5),"控制達標",IF(ISNUMBER($H55),IF(AND($J55&gt;=84,$F55-$H55&lt;0),"進步達標","未達標"),"未達標")),"未達標"))))</f>
        <v/>
      </c>
      <c r="L55" s="33" t="str">
        <f ca="1">IF($B55="","",IF($K55="不適用","不適用",IF($K55="未檢驗","無檢驗資料","全年"&amp;($AF55+$AG55)&amp;"次／下半年"&amp;$AG55&amp;"次／"&amp;SUMIFS(LabData2016[HbA1c唯一],LabData2016[比對身分證前六碼],$AX55,LabData2016[最近一次HbA1c檢查結果(%)],"&lt;"&amp;VALUE(SUBSTITUTE(SUBSTITUTE($E55,"&lt;",""),"%","")),LabData2016[最近一次HbA1c檢查日期],"&gt;="&amp;DATE(YEAR(TODAY()),1,1),LabData2016[最近一次HbA1c檢查日期],"&lt;"&amp;DATE(YEAR(TODAY())+1,1,1))&amp;"/"&amp;($AF55+$AG55)&amp;"達標")))</f>
        <v/>
      </c>
      <c r="M55" s="6" t="str" cm="1">
        <f t="array" ref="M55">IF($B55="","",IFERROR(INDEX(PatientCriteria[LDL達標標準],ROWS($A$4:A55)),""))</f>
        <v/>
      </c>
      <c r="N55" s="6" t="str">
        <f>IF($B55="","",IF($O55="","",IFERROR(SUMIFS(LabData2016[最近一次LDL檢查結果(mg/dL)],LabData2016[比對身分證前六碼],$AX55,LabData2016[最近一次LDL檢查日期],$O55,LabData2016[LDL唯一],1),"")))</f>
        <v/>
      </c>
      <c r="O55" s="36" t="str" cm="1">
        <f t="array" ref="O55">IF($B55="","",IFERROR(_xlfn.AGGREGATE(14,6,LabData2016[最近一次LDL檢查日期]/((LabData2016[比對身分證前六碼]=$AX55)*(LabData2016[LDL唯一]=1)),1),""))</f>
        <v/>
      </c>
      <c r="P55" s="6" t="str">
        <f>IF($B55="","",IF($Q55="","",IFERROR(SUMIFS(LabData2016[最近一次LDL檢查結果(mg/dL)],LabData2016[比對身分證前六碼],$AX55,LabData2016[最近一次LDL檢查日期],$Q55,LabData2016[LDL唯一],1),"")))</f>
        <v/>
      </c>
      <c r="Q55" s="36" t="str" cm="1">
        <f t="array" ref="Q55">IF($B55="","",IFERROR(_xlfn.AGGREGATE(14,6,LabData2016[最近一次LDL檢查日期]/((LabData2016[比對身分證前六碼]=$AX55)*(LabData2016[LDL唯一]=1)),2),""))</f>
        <v/>
      </c>
      <c r="R55" s="6" t="str">
        <f t="shared" si="1"/>
        <v/>
      </c>
      <c r="S55" s="6" t="str" cm="1">
        <f t="array" ref="S55">IF($B55="","",IFERROR(_xlfn.AGGREGATE(15,6,LabData2016[最近一次LDL檢查結果(mg/dL)]/((LabData2016[比對身分證前六碼]=$AX55)*(LabData2016[LDL唯一]=1)),1),""))</f>
        <v/>
      </c>
      <c r="T55" s="28" t="str">
        <f ca="1">IF($B55="","",IF($M55="不適用","不適用",IF($N55="","未檢驗",IF(OR(AND($D55="DM only",$O55&gt;=DATE(YEAR(TODAY()),1,1),$O55&lt;DATE(YEAR(TODAY())+1,1,1),$N55&lt;VALUE(SUBSTITUTE($M55,"&lt;",""))),AND($AH55&gt;=1,$AI55&gt;=1,OR($N55&lt;VALUE(SUBSTITUTE($M55,"&lt;","")),SUMIFS(LabData2016[LDL唯一],LabData2016[比對身分證前六碼],$AX55,LabData2016[最近一次LDL檢查結果(mg/dL)],"&lt;"&amp;VALUE(SUBSTITUTE($M55,"&lt;","")),LabData2016[最近一次LDL檢查日期],"&gt;="&amp;DATE(YEAR(TODAY()),1,1),LabData2016[最近一次LDL檢查日期],"&lt;"&amp;DATE(YEAR(TODAY())+1,1,1))/($AH55+$AI55)&gt;=0.5))),"控制達標",IF(AND($AH55&gt;=1,$AI55&gt;=1,ISNUMBER($P55),$R55&gt;84,$N55-$P55&lt;0),"進步達標","未達標")))))</f>
        <v/>
      </c>
      <c r="U55" s="39" t="str">
        <f ca="1">IF($B55="","",IF($T55="不適用","不適用",IF($T55="未檢驗","無檢驗資料","全年"&amp;($AH55+$AI55)&amp;"次／下半年"&amp;$AI55&amp;"次／"&amp;SUMIFS(LabData2016[LDL唯一],LabData2016[比對身分證前六碼],$AX55,LabData2016[最近一次LDL檢查結果(mg/dL)],"&lt;"&amp;VALUE(SUBSTITUTE($M55,"&lt;","")),LabData2016[最近一次LDL檢查日期],"&gt;="&amp;DATE(YEAR(TODAY()),1,1),LabData2016[最近一次LDL檢查日期],"&lt;"&amp;DATE(YEAR(TODAY())+1,1,1))&amp;"/"&amp;($AH55+$AI55)&amp;"達標")))</f>
        <v/>
      </c>
      <c r="V55" s="6" t="str" cm="1">
        <f t="array" ref="V55">IF($B55="","",IFERROR(INDEX(PatientCriteria[UACR達標標準],ROWS($A$4:A55)),""))</f>
        <v/>
      </c>
      <c r="W55" s="6" t="str">
        <f>IF($B55="","",IF($X55="","",IFERROR(SUMIFS(LabData2016[最近一次UACR檢查結果(mg/gm)],LabData2016[比對身分證前六碼],$AX55,LabData2016[最近一次UACR檢查日期],$X55,LabData2016[UACR唯一],1),"")))</f>
        <v/>
      </c>
      <c r="X55" s="36" t="str" cm="1">
        <f t="array" ref="X55">IF($B55="","",IFERROR(_xlfn.AGGREGATE(14,6,LabData2016[最近一次UACR檢查日期]/((LabData2016[比對身分證前六碼]=$AX55)*(LabData2016[UACR唯一]=1)),1),""))</f>
        <v/>
      </c>
      <c r="Y55" s="6" t="str">
        <f>IF($B55="","",IF($Z55="","",IFERROR(SUMIFS(LabData2016[最近一次UACR檢查結果(mg/gm)],LabData2016[比對身分證前六碼],$AX55,LabData2016[最近一次UACR檢查日期],$Z55,LabData2016[UACR唯一],1),"")))</f>
        <v/>
      </c>
      <c r="Z55" s="36" t="str" cm="1">
        <f t="array" ref="Z55">IF($B55="","",IFERROR(_xlfn.AGGREGATE(14,6,LabData2016[最近一次UACR檢查日期]/((LabData2016[比對身分證前六碼]=$AX55)*(LabData2016[UACR唯一]=1)),2),""))</f>
        <v/>
      </c>
      <c r="AA55" s="6" t="str">
        <f t="shared" si="2"/>
        <v/>
      </c>
      <c r="AB55" s="29" t="str">
        <f ca="1">IF($B55="","",IF($V55="不適用","不適用",IF($W55="","未檢驗",IF(AND($AJ55+$AK55&gt;=2,$AK55&gt;=1),IF(OR($W55&lt;30,SUMIFS(LabData2016[UACR唯一],LabData2016[比對身分證前六碼],$AX55,LabData2016[最近一次UACR檢查結果(mg/gm)],"&lt;30",LabData2016[最近一次UACR檢查日期],"&gt;="&amp;DATE(YEAR(TODAY()),1,1),LabData2016[最近一次UACR檢查日期],"&lt;"&amp;DATE(YEAR(TODAY())+1,1,1))/($AJ55+$AK55)&gt;=0.5),"控制達標",IF(ISNUMBER($Y55),IF(AND($AA55&gt;=84,$W55-$Y55&lt;0),"進步達標","未達標"),"未達標")),"未達標"))))</f>
        <v/>
      </c>
      <c r="AC55" s="38" t="str">
        <f ca="1">IF($B55="","",IF($AB55="不適用","不適用",IF($AB55="未檢驗","無檢驗資料","全年"&amp;($AJ55+$AK55)&amp;"次／下半年"&amp;$AK55&amp;"次／"&amp;SUMIFS(LabData2016[UACR唯一],LabData2016[比對身分證前六碼],$AX55,LabData2016[最近一次UACR檢查結果(mg/gm)],"&lt;30",LabData2016[最近一次UACR檢查日期],"&gt;="&amp;DATE(YEAR(TODAY()),1,1),LabData2016[最近一次UACR檢查日期],"&lt;"&amp;DATE(YEAR(TODAY())+1,1,1))&amp;"/"&amp;($AJ55+$AK55)&amp;"達標")))</f>
        <v/>
      </c>
      <c r="AD55" s="6" t="str" cm="1">
        <f t="array" ref="AD55">IF($B55="","",IFERROR(INDEX(PatientCriteria[BP檢驗次數達標標準],ROWS($A$4:A55)),""))</f>
        <v/>
      </c>
      <c r="AE55" s="6" t="str" cm="1">
        <f t="array" aca="1" ref="AE55" ca="1">IF($B55="","",_xlfn.LET(_xlpm.bp,LabData2016[最近一次BP檢查日期],_xlpm.ym,IF(ISNUMBER(_xlpm.bp),TEXT(_xlpm.bp,"yyyy-mm"),LEFT(_xlpm.bp,7)),_xlpm.matched,_xlfn._xlws.FILTER(_xlpm.ym,(LabData2016[比對身分證前六碼]=$AX55)*(LabData2016[比對生日西元]=$AY55)*(_xlpm.ym&lt;&gt;"")*(LEFT(_xlpm.ym,4)=TEXT(YEAR(TODAY()),"0")),""),IF(INDEX(_xlpm.matched,1)="",0,ROWS(_xlfn.UNIQUE(_xlpm.matched)))))</f>
        <v/>
      </c>
      <c r="AF55" s="6" t="str">
        <f ca="1">IF($B55="","",SUMIFS(LabData2016[HbA1c唯一],LabData2016[比對身分證前六碼],$AX55,LabData2016[最近一次HbA1c檢查日期],"&gt;="&amp;DATE(YEAR(TODAY()),1,1),LabData2016[最近一次HbA1c檢查日期],"&lt;"&amp;DATE(YEAR(TODAY()),7,1)))</f>
        <v/>
      </c>
      <c r="AG55" s="6" t="str">
        <f ca="1">IF($B55="","",SUMIFS(LabData2016[HbA1c唯一],LabData2016[比對身分證前六碼],$AX55,LabData2016[最近一次HbA1c檢查日期],"&gt;="&amp;DATE(YEAR(TODAY()),7,1),LabData2016[最近一次HbA1c檢查日期],"&lt;"&amp;DATE(YEAR(TODAY())+1,1,1)))</f>
        <v/>
      </c>
      <c r="AH55" s="6" t="str">
        <f ca="1">IF($B55="","",SUMIFS(LabData2016[LDL唯一],LabData2016[比對身分證前六碼],$AX55,LabData2016[最近一次LDL檢查日期],"&gt;="&amp;DATE(YEAR(TODAY()),1,1),LabData2016[最近一次LDL檢查日期],"&lt;"&amp;DATE(YEAR(TODAY()),7,1)))</f>
        <v/>
      </c>
      <c r="AI55" s="6" t="str">
        <f ca="1">IF($B55="","",SUMIFS(LabData2016[LDL唯一],LabData2016[比對身分證前六碼],$AX55,LabData2016[最近一次LDL檢查日期],"&gt;="&amp;DATE(YEAR(TODAY()),7,1),LabData2016[最近一次LDL檢查日期],"&lt;"&amp;DATE(YEAR(TODAY())+1,1,1)))</f>
        <v/>
      </c>
      <c r="AJ55" s="6" t="str">
        <f ca="1">IF($B55="","",SUMIFS(LabData2016[UACR唯一],LabData2016[比對身分證前六碼],$AX55,LabData2016[最近一次UACR檢查日期],"&gt;="&amp;DATE(YEAR(TODAY()),1,1),LabData2016[最近一次UACR檢查日期],"&lt;"&amp;DATE(YEAR(TODAY()),7,1)))</f>
        <v/>
      </c>
      <c r="AK55" s="6" t="str">
        <f ca="1">IF($B55="","",SUMIFS(LabData2016[UACR唯一],LabData2016[比對身分證前六碼],$AX55,LabData2016[最近一次UACR檢查日期],"&gt;="&amp;DATE(YEAR(TODAY()),7,1),LabData2016[最近一次UACR檢查日期],"&lt;"&amp;DATE(YEAR(TODAY())+1,1,1)))</f>
        <v/>
      </c>
      <c r="AL55" s="6" t="str">
        <f t="shared" si="3"/>
        <v/>
      </c>
      <c r="AM55" s="6" t="str">
        <f t="shared" si="4"/>
        <v/>
      </c>
      <c r="AN55" s="6" t="str">
        <f t="shared" si="5"/>
        <v/>
      </c>
      <c r="AO55" s="6" t="str">
        <f t="shared" si="6"/>
        <v/>
      </c>
      <c r="AP55" s="6" t="str" cm="1">
        <f t="array" ref="AP55">IF($B55="","",IFERROR(INDEX(相容設定!$B$2:$E$9,MATCH($D55,相容設定!$A$2:$A$9,0),MIN(VALUE(LEFT($AQ55,FIND("/",$AQ55)-1)),3)+1),0))</f>
        <v/>
      </c>
      <c r="AQ55" s="6" t="str">
        <f t="shared" si="7"/>
        <v/>
      </c>
      <c r="AR55" s="30" t="str">
        <f t="shared" si="8"/>
        <v/>
      </c>
      <c r="AS55" s="30" t="str">
        <f>IF($B55="","",250+30+IF(OR(ISNUMBER(SEARCH("DM",$D55)),ISNUMBER(SEARCH("+",$D55))),100,0)+IFERROR(INDEX(相容設定!$F$2:$F$9,MATCH($D55,相容設定!$A$2:$A$9,0)),0))</f>
        <v/>
      </c>
      <c r="AT55" s="31" t="str">
        <f t="shared" si="9"/>
        <v/>
      </c>
      <c r="AU55" s="32" t="str">
        <f t="shared" si="10"/>
        <v/>
      </c>
      <c r="AV55" t="str">
        <f t="shared" si="15"/>
        <v/>
      </c>
      <c r="AW55" t="str">
        <f t="shared" si="13"/>
        <v/>
      </c>
      <c r="AX55" t="str">
        <f t="shared" si="16"/>
        <v/>
      </c>
      <c r="AY55" t="str">
        <f t="shared" si="14"/>
        <v/>
      </c>
    </row>
    <row r="56" spans="1:51" x14ac:dyDescent="0.35">
      <c r="A56" s="26" t="str" cm="1">
        <f t="array" ref="A56">IFERROR(IF(INDEX(PatientCriteria[身分證號],ROWS($A$4:A56))="","",ROWS($A$4:A56)),"")</f>
        <v/>
      </c>
      <c r="B56" s="26" t="str" cm="1">
        <f t="array" ref="B56">IFERROR(IF(INDEX(PatientCriteria[身分證號],ROWS($A$4:A56))="","",INDEX(PatientCriteria[身分證號],ROWS($A$4:A56))),"")</f>
        <v/>
      </c>
      <c r="C56" s="26" t="str" cm="1">
        <f t="array" ref="C56">IF($B56="","",IFERROR(INDEX(PatientCriteria[生日],ROWS($A$4:A56)),""))</f>
        <v/>
      </c>
      <c r="D56" s="26" t="str" cm="1">
        <f t="array" ref="D56">IF($B56="","",IFERROR(INDEX(PatientCriteria[疾病組合],ROWS($A$4:A56)),""))</f>
        <v/>
      </c>
      <c r="E56" s="6" t="str" cm="1">
        <f t="array" ref="E56">IF($B56="","",IFERROR(INDEX(PatientCriteria[HbA1c達標標準],ROWS($A$4:A56)),""))</f>
        <v/>
      </c>
      <c r="F56" s="6" t="str">
        <f>IF($B56="","",IF($G56="","",IFERROR(SUMIFS(LabData2016[最近一次HbA1c檢查結果(%)],LabData2016[比對身分證前六碼],$AX56,LabData2016[最近一次HbA1c檢查日期],$G56,LabData2016[HbA1c唯一],1),"")))</f>
        <v/>
      </c>
      <c r="G56" s="36" t="str" cm="1">
        <f t="array" ref="G56">IF($B56="","",IFERROR(_xlfn.AGGREGATE(14,6,LabData2016[最近一次HbA1c檢查日期]/((LabData2016[比對身分證前六碼]=$AX56)*(LabData2016[HbA1c唯一]=1)),1),""))</f>
        <v/>
      </c>
      <c r="H56" s="6" t="str">
        <f>IF($B56="","",IF($I56="","",IFERROR(SUMIFS(LabData2016[最近一次HbA1c檢查結果(%)],LabData2016[比對身分證前六碼],$AX56,LabData2016[最近一次HbA1c檢查日期],$I56,LabData2016[HbA1c唯一],1),"")))</f>
        <v/>
      </c>
      <c r="I56" s="36" t="str" cm="1">
        <f t="array" ref="I56">IF($B56="","",IFERROR(_xlfn.AGGREGATE(14,6,LabData2016[最近一次HbA1c檢查日期]/((LabData2016[比對身分證前六碼]=$AX56)*(LabData2016[HbA1c唯一]=1)),2),""))</f>
        <v/>
      </c>
      <c r="J56" s="6" t="str">
        <f t="shared" si="0"/>
        <v/>
      </c>
      <c r="K56" s="27" t="str">
        <f ca="1">IF($B56="","",IF($E56="不適用","不適用",IF($F56="","未檢驗",IF(AND($AF56+$AG56&gt;=2,$AG56&gt;=1),IF(OR($F56&lt;VALUE(SUBSTITUTE(SUBSTITUTE($E56,"&lt;",""),"%","")),SUMIFS(LabData2016[HbA1c唯一],LabData2016[比對身分證前六碼],$AX56,LabData2016[最近一次HbA1c檢查結果(%)],"&lt;"&amp;VALUE(SUBSTITUTE(SUBSTITUTE($E56,"&lt;",""),"%","")),LabData2016[最近一次HbA1c檢查日期],"&gt;="&amp;DATE(YEAR(TODAY()),1,1),LabData2016[最近一次HbA1c檢查日期],"&lt;"&amp;DATE(YEAR(TODAY())+1,1,1))/($AF56+$AG56)&gt;=0.5),"控制達標",IF(ISNUMBER($H56),IF(AND($J56&gt;=84,$F56-$H56&lt;0),"進步達標","未達標"),"未達標")),"未達標"))))</f>
        <v/>
      </c>
      <c r="L56" s="33" t="str">
        <f ca="1">IF($B56="","",IF($K56="不適用","不適用",IF($K56="未檢驗","無檢驗資料","全年"&amp;($AF56+$AG56)&amp;"次／下半年"&amp;$AG56&amp;"次／"&amp;SUMIFS(LabData2016[HbA1c唯一],LabData2016[比對身分證前六碼],$AX56,LabData2016[最近一次HbA1c檢查結果(%)],"&lt;"&amp;VALUE(SUBSTITUTE(SUBSTITUTE($E56,"&lt;",""),"%","")),LabData2016[最近一次HbA1c檢查日期],"&gt;="&amp;DATE(YEAR(TODAY()),1,1),LabData2016[最近一次HbA1c檢查日期],"&lt;"&amp;DATE(YEAR(TODAY())+1,1,1))&amp;"/"&amp;($AF56+$AG56)&amp;"達標")))</f>
        <v/>
      </c>
      <c r="M56" s="6" t="str" cm="1">
        <f t="array" ref="M56">IF($B56="","",IFERROR(INDEX(PatientCriteria[LDL達標標準],ROWS($A$4:A56)),""))</f>
        <v/>
      </c>
      <c r="N56" s="6" t="str">
        <f>IF($B56="","",IF($O56="","",IFERROR(SUMIFS(LabData2016[最近一次LDL檢查結果(mg/dL)],LabData2016[比對身分證前六碼],$AX56,LabData2016[最近一次LDL檢查日期],$O56,LabData2016[LDL唯一],1),"")))</f>
        <v/>
      </c>
      <c r="O56" s="36" t="str" cm="1">
        <f t="array" ref="O56">IF($B56="","",IFERROR(_xlfn.AGGREGATE(14,6,LabData2016[最近一次LDL檢查日期]/((LabData2016[比對身分證前六碼]=$AX56)*(LabData2016[LDL唯一]=1)),1),""))</f>
        <v/>
      </c>
      <c r="P56" s="6" t="str">
        <f>IF($B56="","",IF($Q56="","",IFERROR(SUMIFS(LabData2016[最近一次LDL檢查結果(mg/dL)],LabData2016[比對身分證前六碼],$AX56,LabData2016[最近一次LDL檢查日期],$Q56,LabData2016[LDL唯一],1),"")))</f>
        <v/>
      </c>
      <c r="Q56" s="36" t="str" cm="1">
        <f t="array" ref="Q56">IF($B56="","",IFERROR(_xlfn.AGGREGATE(14,6,LabData2016[最近一次LDL檢查日期]/((LabData2016[比對身分證前六碼]=$AX56)*(LabData2016[LDL唯一]=1)),2),""))</f>
        <v/>
      </c>
      <c r="R56" s="6" t="str">
        <f t="shared" si="1"/>
        <v/>
      </c>
      <c r="S56" s="6" t="str" cm="1">
        <f t="array" ref="S56">IF($B56="","",IFERROR(_xlfn.AGGREGATE(15,6,LabData2016[最近一次LDL檢查結果(mg/dL)]/((LabData2016[比對身分證前六碼]=$AX56)*(LabData2016[LDL唯一]=1)),1),""))</f>
        <v/>
      </c>
      <c r="T56" s="28" t="str">
        <f ca="1">IF($B56="","",IF($M56="不適用","不適用",IF($N56="","未檢驗",IF(OR(AND($D56="DM only",$O56&gt;=DATE(YEAR(TODAY()),1,1),$O56&lt;DATE(YEAR(TODAY())+1,1,1),$N56&lt;VALUE(SUBSTITUTE($M56,"&lt;",""))),AND($AH56&gt;=1,$AI56&gt;=1,OR($N56&lt;VALUE(SUBSTITUTE($M56,"&lt;","")),SUMIFS(LabData2016[LDL唯一],LabData2016[比對身分證前六碼],$AX56,LabData2016[最近一次LDL檢查結果(mg/dL)],"&lt;"&amp;VALUE(SUBSTITUTE($M56,"&lt;","")),LabData2016[最近一次LDL檢查日期],"&gt;="&amp;DATE(YEAR(TODAY()),1,1),LabData2016[最近一次LDL檢查日期],"&lt;"&amp;DATE(YEAR(TODAY())+1,1,1))/($AH56+$AI56)&gt;=0.5))),"控制達標",IF(AND($AH56&gt;=1,$AI56&gt;=1,ISNUMBER($P56),$R56&gt;84,$N56-$P56&lt;0),"進步達標","未達標")))))</f>
        <v/>
      </c>
      <c r="U56" s="39" t="str">
        <f ca="1">IF($B56="","",IF($T56="不適用","不適用",IF($T56="未檢驗","無檢驗資料","全年"&amp;($AH56+$AI56)&amp;"次／下半年"&amp;$AI56&amp;"次／"&amp;SUMIFS(LabData2016[LDL唯一],LabData2016[比對身分證前六碼],$AX56,LabData2016[最近一次LDL檢查結果(mg/dL)],"&lt;"&amp;VALUE(SUBSTITUTE($M56,"&lt;","")),LabData2016[最近一次LDL檢查日期],"&gt;="&amp;DATE(YEAR(TODAY()),1,1),LabData2016[最近一次LDL檢查日期],"&lt;"&amp;DATE(YEAR(TODAY())+1,1,1))&amp;"/"&amp;($AH56+$AI56)&amp;"達標")))</f>
        <v/>
      </c>
      <c r="V56" s="6" t="str" cm="1">
        <f t="array" ref="V56">IF($B56="","",IFERROR(INDEX(PatientCriteria[UACR達標標準],ROWS($A$4:A56)),""))</f>
        <v/>
      </c>
      <c r="W56" s="6" t="str">
        <f>IF($B56="","",IF($X56="","",IFERROR(SUMIFS(LabData2016[最近一次UACR檢查結果(mg/gm)],LabData2016[比對身分證前六碼],$AX56,LabData2016[最近一次UACR檢查日期],$X56,LabData2016[UACR唯一],1),"")))</f>
        <v/>
      </c>
      <c r="X56" s="36" t="str" cm="1">
        <f t="array" ref="X56">IF($B56="","",IFERROR(_xlfn.AGGREGATE(14,6,LabData2016[最近一次UACR檢查日期]/((LabData2016[比對身分證前六碼]=$AX56)*(LabData2016[UACR唯一]=1)),1),""))</f>
        <v/>
      </c>
      <c r="Y56" s="6" t="str">
        <f>IF($B56="","",IF($Z56="","",IFERROR(SUMIFS(LabData2016[最近一次UACR檢查結果(mg/gm)],LabData2016[比對身分證前六碼],$AX56,LabData2016[最近一次UACR檢查日期],$Z56,LabData2016[UACR唯一],1),"")))</f>
        <v/>
      </c>
      <c r="Z56" s="36" t="str" cm="1">
        <f t="array" ref="Z56">IF($B56="","",IFERROR(_xlfn.AGGREGATE(14,6,LabData2016[最近一次UACR檢查日期]/((LabData2016[比對身分證前六碼]=$AX56)*(LabData2016[UACR唯一]=1)),2),""))</f>
        <v/>
      </c>
      <c r="AA56" s="6" t="str">
        <f t="shared" si="2"/>
        <v/>
      </c>
      <c r="AB56" s="29" t="str">
        <f ca="1">IF($B56="","",IF($V56="不適用","不適用",IF($W56="","未檢驗",IF(AND($AJ56+$AK56&gt;=2,$AK56&gt;=1),IF(OR($W56&lt;30,SUMIFS(LabData2016[UACR唯一],LabData2016[比對身分證前六碼],$AX56,LabData2016[最近一次UACR檢查結果(mg/gm)],"&lt;30",LabData2016[最近一次UACR檢查日期],"&gt;="&amp;DATE(YEAR(TODAY()),1,1),LabData2016[最近一次UACR檢查日期],"&lt;"&amp;DATE(YEAR(TODAY())+1,1,1))/($AJ56+$AK56)&gt;=0.5),"控制達標",IF(ISNUMBER($Y56),IF(AND($AA56&gt;=84,$W56-$Y56&lt;0),"進步達標","未達標"),"未達標")),"未達標"))))</f>
        <v/>
      </c>
      <c r="AC56" s="38" t="str">
        <f ca="1">IF($B56="","",IF($AB56="不適用","不適用",IF($AB56="未檢驗","無檢驗資料","全年"&amp;($AJ56+$AK56)&amp;"次／下半年"&amp;$AK56&amp;"次／"&amp;SUMIFS(LabData2016[UACR唯一],LabData2016[比對身分證前六碼],$AX56,LabData2016[最近一次UACR檢查結果(mg/gm)],"&lt;30",LabData2016[最近一次UACR檢查日期],"&gt;="&amp;DATE(YEAR(TODAY()),1,1),LabData2016[最近一次UACR檢查日期],"&lt;"&amp;DATE(YEAR(TODAY())+1,1,1))&amp;"/"&amp;($AJ56+$AK56)&amp;"達標")))</f>
        <v/>
      </c>
      <c r="AD56" s="6" t="str" cm="1">
        <f t="array" ref="AD56">IF($B56="","",IFERROR(INDEX(PatientCriteria[BP檢驗次數達標標準],ROWS($A$4:A56)),""))</f>
        <v/>
      </c>
      <c r="AE56" s="6" t="str" cm="1">
        <f t="array" aca="1" ref="AE56" ca="1">IF($B56="","",_xlfn.LET(_xlpm.bp,LabData2016[最近一次BP檢查日期],_xlpm.ym,IF(ISNUMBER(_xlpm.bp),TEXT(_xlpm.bp,"yyyy-mm"),LEFT(_xlpm.bp,7)),_xlpm.matched,_xlfn._xlws.FILTER(_xlpm.ym,(LabData2016[比對身分證前六碼]=$AX56)*(LabData2016[比對生日西元]=$AY56)*(_xlpm.ym&lt;&gt;"")*(LEFT(_xlpm.ym,4)=TEXT(YEAR(TODAY()),"0")),""),IF(INDEX(_xlpm.matched,1)="",0,ROWS(_xlfn.UNIQUE(_xlpm.matched)))))</f>
        <v/>
      </c>
      <c r="AF56" s="6" t="str">
        <f ca="1">IF($B56="","",SUMIFS(LabData2016[HbA1c唯一],LabData2016[比對身分證前六碼],$AX56,LabData2016[最近一次HbA1c檢查日期],"&gt;="&amp;DATE(YEAR(TODAY()),1,1),LabData2016[最近一次HbA1c檢查日期],"&lt;"&amp;DATE(YEAR(TODAY()),7,1)))</f>
        <v/>
      </c>
      <c r="AG56" s="6" t="str">
        <f ca="1">IF($B56="","",SUMIFS(LabData2016[HbA1c唯一],LabData2016[比對身分證前六碼],$AX56,LabData2016[最近一次HbA1c檢查日期],"&gt;="&amp;DATE(YEAR(TODAY()),7,1),LabData2016[最近一次HbA1c檢查日期],"&lt;"&amp;DATE(YEAR(TODAY())+1,1,1)))</f>
        <v/>
      </c>
      <c r="AH56" s="6" t="str">
        <f ca="1">IF($B56="","",SUMIFS(LabData2016[LDL唯一],LabData2016[比對身分證前六碼],$AX56,LabData2016[最近一次LDL檢查日期],"&gt;="&amp;DATE(YEAR(TODAY()),1,1),LabData2016[最近一次LDL檢查日期],"&lt;"&amp;DATE(YEAR(TODAY()),7,1)))</f>
        <v/>
      </c>
      <c r="AI56" s="6" t="str">
        <f ca="1">IF($B56="","",SUMIFS(LabData2016[LDL唯一],LabData2016[比對身分證前六碼],$AX56,LabData2016[最近一次LDL檢查日期],"&gt;="&amp;DATE(YEAR(TODAY()),7,1),LabData2016[最近一次LDL檢查日期],"&lt;"&amp;DATE(YEAR(TODAY())+1,1,1)))</f>
        <v/>
      </c>
      <c r="AJ56" s="6" t="str">
        <f ca="1">IF($B56="","",SUMIFS(LabData2016[UACR唯一],LabData2016[比對身分證前六碼],$AX56,LabData2016[最近一次UACR檢查日期],"&gt;="&amp;DATE(YEAR(TODAY()),1,1),LabData2016[最近一次UACR檢查日期],"&lt;"&amp;DATE(YEAR(TODAY()),7,1)))</f>
        <v/>
      </c>
      <c r="AK56" s="6" t="str">
        <f ca="1">IF($B56="","",SUMIFS(LabData2016[UACR唯一],LabData2016[比對身分證前六碼],$AX56,LabData2016[最近一次UACR檢查日期],"&gt;="&amp;DATE(YEAR(TODAY()),7,1),LabData2016[最近一次UACR檢查日期],"&lt;"&amp;DATE(YEAR(TODAY())+1,1,1)))</f>
        <v/>
      </c>
      <c r="AL56" s="6" t="str">
        <f t="shared" si="3"/>
        <v/>
      </c>
      <c r="AM56" s="6" t="str">
        <f t="shared" si="4"/>
        <v/>
      </c>
      <c r="AN56" s="6" t="str">
        <f t="shared" si="5"/>
        <v/>
      </c>
      <c r="AO56" s="6" t="str">
        <f t="shared" si="6"/>
        <v/>
      </c>
      <c r="AP56" s="6" t="str" cm="1">
        <f t="array" ref="AP56">IF($B56="","",IFERROR(INDEX(相容設定!$B$2:$E$9,MATCH($D56,相容設定!$A$2:$A$9,0),MIN(VALUE(LEFT($AQ56,FIND("/",$AQ56)-1)),3)+1),0))</f>
        <v/>
      </c>
      <c r="AQ56" s="6" t="str">
        <f t="shared" si="7"/>
        <v/>
      </c>
      <c r="AR56" s="30" t="str">
        <f t="shared" si="8"/>
        <v/>
      </c>
      <c r="AS56" s="30" t="str">
        <f>IF($B56="","",250+30+IF(OR(ISNUMBER(SEARCH("DM",$D56)),ISNUMBER(SEARCH("+",$D56))),100,0)+IFERROR(INDEX(相容設定!$F$2:$F$9,MATCH($D56,相容設定!$A$2:$A$9,0)),0))</f>
        <v/>
      </c>
      <c r="AT56" s="31" t="str">
        <f t="shared" si="9"/>
        <v/>
      </c>
      <c r="AU56" s="32" t="str">
        <f t="shared" si="10"/>
        <v/>
      </c>
      <c r="AV56" t="str">
        <f t="shared" si="15"/>
        <v/>
      </c>
      <c r="AW56" t="str">
        <f t="shared" si="13"/>
        <v/>
      </c>
      <c r="AX56" t="str">
        <f t="shared" si="16"/>
        <v/>
      </c>
      <c r="AY56" t="str">
        <f t="shared" si="14"/>
        <v/>
      </c>
    </row>
    <row r="57" spans="1:51" x14ac:dyDescent="0.35">
      <c r="A57" s="26" t="str" cm="1">
        <f t="array" ref="A57">IFERROR(IF(INDEX(PatientCriteria[身分證號],ROWS($A$4:A57))="","",ROWS($A$4:A57)),"")</f>
        <v/>
      </c>
      <c r="B57" s="26" t="str" cm="1">
        <f t="array" ref="B57">IFERROR(IF(INDEX(PatientCriteria[身分證號],ROWS($A$4:A57))="","",INDEX(PatientCriteria[身分證號],ROWS($A$4:A57))),"")</f>
        <v/>
      </c>
      <c r="C57" s="26" t="str" cm="1">
        <f t="array" ref="C57">IF($B57="","",IFERROR(INDEX(PatientCriteria[生日],ROWS($A$4:A57)),""))</f>
        <v/>
      </c>
      <c r="D57" s="26" t="str" cm="1">
        <f t="array" ref="D57">IF($B57="","",IFERROR(INDEX(PatientCriteria[疾病組合],ROWS($A$4:A57)),""))</f>
        <v/>
      </c>
      <c r="E57" s="6" t="str" cm="1">
        <f t="array" ref="E57">IF($B57="","",IFERROR(INDEX(PatientCriteria[HbA1c達標標準],ROWS($A$4:A57)),""))</f>
        <v/>
      </c>
      <c r="F57" s="6" t="str">
        <f>IF($B57="","",IF($G57="","",IFERROR(SUMIFS(LabData2016[最近一次HbA1c檢查結果(%)],LabData2016[比對身分證前六碼],$AX57,LabData2016[最近一次HbA1c檢查日期],$G57,LabData2016[HbA1c唯一],1),"")))</f>
        <v/>
      </c>
      <c r="G57" s="36" t="str" cm="1">
        <f t="array" ref="G57">IF($B57="","",IFERROR(_xlfn.AGGREGATE(14,6,LabData2016[最近一次HbA1c檢查日期]/((LabData2016[比對身分證前六碼]=$AX57)*(LabData2016[HbA1c唯一]=1)),1),""))</f>
        <v/>
      </c>
      <c r="H57" s="6" t="str">
        <f>IF($B57="","",IF($I57="","",IFERROR(SUMIFS(LabData2016[最近一次HbA1c檢查結果(%)],LabData2016[比對身分證前六碼],$AX57,LabData2016[最近一次HbA1c檢查日期],$I57,LabData2016[HbA1c唯一],1),"")))</f>
        <v/>
      </c>
      <c r="I57" s="36" t="str" cm="1">
        <f t="array" ref="I57">IF($B57="","",IFERROR(_xlfn.AGGREGATE(14,6,LabData2016[最近一次HbA1c檢查日期]/((LabData2016[比對身分證前六碼]=$AX57)*(LabData2016[HbA1c唯一]=1)),2),""))</f>
        <v/>
      </c>
      <c r="J57" s="6" t="str">
        <f t="shared" si="0"/>
        <v/>
      </c>
      <c r="K57" s="27" t="str">
        <f ca="1">IF($B57="","",IF($E57="不適用","不適用",IF($F57="","未檢驗",IF(AND($AF57+$AG57&gt;=2,$AG57&gt;=1),IF(OR($F57&lt;VALUE(SUBSTITUTE(SUBSTITUTE($E57,"&lt;",""),"%","")),SUMIFS(LabData2016[HbA1c唯一],LabData2016[比對身分證前六碼],$AX57,LabData2016[最近一次HbA1c檢查結果(%)],"&lt;"&amp;VALUE(SUBSTITUTE(SUBSTITUTE($E57,"&lt;",""),"%","")),LabData2016[最近一次HbA1c檢查日期],"&gt;="&amp;DATE(YEAR(TODAY()),1,1),LabData2016[最近一次HbA1c檢查日期],"&lt;"&amp;DATE(YEAR(TODAY())+1,1,1))/($AF57+$AG57)&gt;=0.5),"控制達標",IF(ISNUMBER($H57),IF(AND($J57&gt;=84,$F57-$H57&lt;0),"進步達標","未達標"),"未達標")),"未達標"))))</f>
        <v/>
      </c>
      <c r="L57" s="33" t="str">
        <f ca="1">IF($B57="","",IF($K57="不適用","不適用",IF($K57="未檢驗","無檢驗資料","全年"&amp;($AF57+$AG57)&amp;"次／下半年"&amp;$AG57&amp;"次／"&amp;SUMIFS(LabData2016[HbA1c唯一],LabData2016[比對身分證前六碼],$AX57,LabData2016[最近一次HbA1c檢查結果(%)],"&lt;"&amp;VALUE(SUBSTITUTE(SUBSTITUTE($E57,"&lt;",""),"%","")),LabData2016[最近一次HbA1c檢查日期],"&gt;="&amp;DATE(YEAR(TODAY()),1,1),LabData2016[最近一次HbA1c檢查日期],"&lt;"&amp;DATE(YEAR(TODAY())+1,1,1))&amp;"/"&amp;($AF57+$AG57)&amp;"達標")))</f>
        <v/>
      </c>
      <c r="M57" s="6" t="str" cm="1">
        <f t="array" ref="M57">IF($B57="","",IFERROR(INDEX(PatientCriteria[LDL達標標準],ROWS($A$4:A57)),""))</f>
        <v/>
      </c>
      <c r="N57" s="6" t="str">
        <f>IF($B57="","",IF($O57="","",IFERROR(SUMIFS(LabData2016[最近一次LDL檢查結果(mg/dL)],LabData2016[比對身分證前六碼],$AX57,LabData2016[最近一次LDL檢查日期],$O57,LabData2016[LDL唯一],1),"")))</f>
        <v/>
      </c>
      <c r="O57" s="36" t="str" cm="1">
        <f t="array" ref="O57">IF($B57="","",IFERROR(_xlfn.AGGREGATE(14,6,LabData2016[最近一次LDL檢查日期]/((LabData2016[比對身分證前六碼]=$AX57)*(LabData2016[LDL唯一]=1)),1),""))</f>
        <v/>
      </c>
      <c r="P57" s="6" t="str">
        <f>IF($B57="","",IF($Q57="","",IFERROR(SUMIFS(LabData2016[最近一次LDL檢查結果(mg/dL)],LabData2016[比對身分證前六碼],$AX57,LabData2016[最近一次LDL檢查日期],$Q57,LabData2016[LDL唯一],1),"")))</f>
        <v/>
      </c>
      <c r="Q57" s="36" t="str" cm="1">
        <f t="array" ref="Q57">IF($B57="","",IFERROR(_xlfn.AGGREGATE(14,6,LabData2016[最近一次LDL檢查日期]/((LabData2016[比對身分證前六碼]=$AX57)*(LabData2016[LDL唯一]=1)),2),""))</f>
        <v/>
      </c>
      <c r="R57" s="6" t="str">
        <f t="shared" si="1"/>
        <v/>
      </c>
      <c r="S57" s="6" t="str" cm="1">
        <f t="array" ref="S57">IF($B57="","",IFERROR(_xlfn.AGGREGATE(15,6,LabData2016[最近一次LDL檢查結果(mg/dL)]/((LabData2016[比對身分證前六碼]=$AX57)*(LabData2016[LDL唯一]=1)),1),""))</f>
        <v/>
      </c>
      <c r="T57" s="28" t="str">
        <f ca="1">IF($B57="","",IF($M57="不適用","不適用",IF($N57="","未檢驗",IF(OR(AND($D57="DM only",$O57&gt;=DATE(YEAR(TODAY()),1,1),$O57&lt;DATE(YEAR(TODAY())+1,1,1),$N57&lt;VALUE(SUBSTITUTE($M57,"&lt;",""))),AND($AH57&gt;=1,$AI57&gt;=1,OR($N57&lt;VALUE(SUBSTITUTE($M57,"&lt;","")),SUMIFS(LabData2016[LDL唯一],LabData2016[比對身分證前六碼],$AX57,LabData2016[最近一次LDL檢查結果(mg/dL)],"&lt;"&amp;VALUE(SUBSTITUTE($M57,"&lt;","")),LabData2016[最近一次LDL檢查日期],"&gt;="&amp;DATE(YEAR(TODAY()),1,1),LabData2016[最近一次LDL檢查日期],"&lt;"&amp;DATE(YEAR(TODAY())+1,1,1))/($AH57+$AI57)&gt;=0.5))),"控制達標",IF(AND($AH57&gt;=1,$AI57&gt;=1,ISNUMBER($P57),$R57&gt;84,$N57-$P57&lt;0),"進步達標","未達標")))))</f>
        <v/>
      </c>
      <c r="U57" s="39" t="str">
        <f ca="1">IF($B57="","",IF($T57="不適用","不適用",IF($T57="未檢驗","無檢驗資料","全年"&amp;($AH57+$AI57)&amp;"次／下半年"&amp;$AI57&amp;"次／"&amp;SUMIFS(LabData2016[LDL唯一],LabData2016[比對身分證前六碼],$AX57,LabData2016[最近一次LDL檢查結果(mg/dL)],"&lt;"&amp;VALUE(SUBSTITUTE($M57,"&lt;","")),LabData2016[最近一次LDL檢查日期],"&gt;="&amp;DATE(YEAR(TODAY()),1,1),LabData2016[最近一次LDL檢查日期],"&lt;"&amp;DATE(YEAR(TODAY())+1,1,1))&amp;"/"&amp;($AH57+$AI57)&amp;"達標")))</f>
        <v/>
      </c>
      <c r="V57" s="6" t="str" cm="1">
        <f t="array" ref="V57">IF($B57="","",IFERROR(INDEX(PatientCriteria[UACR達標標準],ROWS($A$4:A57)),""))</f>
        <v/>
      </c>
      <c r="W57" s="6" t="str">
        <f>IF($B57="","",IF($X57="","",IFERROR(SUMIFS(LabData2016[最近一次UACR檢查結果(mg/gm)],LabData2016[比對身分證前六碼],$AX57,LabData2016[最近一次UACR檢查日期],$X57,LabData2016[UACR唯一],1),"")))</f>
        <v/>
      </c>
      <c r="X57" s="36" t="str" cm="1">
        <f t="array" ref="X57">IF($B57="","",IFERROR(_xlfn.AGGREGATE(14,6,LabData2016[最近一次UACR檢查日期]/((LabData2016[比對身分證前六碼]=$AX57)*(LabData2016[UACR唯一]=1)),1),""))</f>
        <v/>
      </c>
      <c r="Y57" s="6" t="str">
        <f>IF($B57="","",IF($Z57="","",IFERROR(SUMIFS(LabData2016[最近一次UACR檢查結果(mg/gm)],LabData2016[比對身分證前六碼],$AX57,LabData2016[最近一次UACR檢查日期],$Z57,LabData2016[UACR唯一],1),"")))</f>
        <v/>
      </c>
      <c r="Z57" s="36" t="str" cm="1">
        <f t="array" ref="Z57">IF($B57="","",IFERROR(_xlfn.AGGREGATE(14,6,LabData2016[最近一次UACR檢查日期]/((LabData2016[比對身分證前六碼]=$AX57)*(LabData2016[UACR唯一]=1)),2),""))</f>
        <v/>
      </c>
      <c r="AA57" s="6" t="str">
        <f t="shared" si="2"/>
        <v/>
      </c>
      <c r="AB57" s="29" t="str">
        <f ca="1">IF($B57="","",IF($V57="不適用","不適用",IF($W57="","未檢驗",IF(AND($AJ57+$AK57&gt;=2,$AK57&gt;=1),IF(OR($W57&lt;30,SUMIFS(LabData2016[UACR唯一],LabData2016[比對身分證前六碼],$AX57,LabData2016[最近一次UACR檢查結果(mg/gm)],"&lt;30",LabData2016[最近一次UACR檢查日期],"&gt;="&amp;DATE(YEAR(TODAY()),1,1),LabData2016[最近一次UACR檢查日期],"&lt;"&amp;DATE(YEAR(TODAY())+1,1,1))/($AJ57+$AK57)&gt;=0.5),"控制達標",IF(ISNUMBER($Y57),IF(AND($AA57&gt;=84,$W57-$Y57&lt;0),"進步達標","未達標"),"未達標")),"未達標"))))</f>
        <v/>
      </c>
      <c r="AC57" s="38" t="str">
        <f ca="1">IF($B57="","",IF($AB57="不適用","不適用",IF($AB57="未檢驗","無檢驗資料","全年"&amp;($AJ57+$AK57)&amp;"次／下半年"&amp;$AK57&amp;"次／"&amp;SUMIFS(LabData2016[UACR唯一],LabData2016[比對身分證前六碼],$AX57,LabData2016[最近一次UACR檢查結果(mg/gm)],"&lt;30",LabData2016[最近一次UACR檢查日期],"&gt;="&amp;DATE(YEAR(TODAY()),1,1),LabData2016[最近一次UACR檢查日期],"&lt;"&amp;DATE(YEAR(TODAY())+1,1,1))&amp;"/"&amp;($AJ57+$AK57)&amp;"達標")))</f>
        <v/>
      </c>
      <c r="AD57" s="6" t="str" cm="1">
        <f t="array" ref="AD57">IF($B57="","",IFERROR(INDEX(PatientCriteria[BP檢驗次數達標標準],ROWS($A$4:A57)),""))</f>
        <v/>
      </c>
      <c r="AE57" s="6" t="str" cm="1">
        <f t="array" aca="1" ref="AE57" ca="1">IF($B57="","",_xlfn.LET(_xlpm.bp,LabData2016[最近一次BP檢查日期],_xlpm.ym,IF(ISNUMBER(_xlpm.bp),TEXT(_xlpm.bp,"yyyy-mm"),LEFT(_xlpm.bp,7)),_xlpm.matched,_xlfn._xlws.FILTER(_xlpm.ym,(LabData2016[比對身分證前六碼]=$AX57)*(LabData2016[比對生日西元]=$AY57)*(_xlpm.ym&lt;&gt;"")*(LEFT(_xlpm.ym,4)=TEXT(YEAR(TODAY()),"0")),""),IF(INDEX(_xlpm.matched,1)="",0,ROWS(_xlfn.UNIQUE(_xlpm.matched)))))</f>
        <v/>
      </c>
      <c r="AF57" s="6" t="str">
        <f ca="1">IF($B57="","",SUMIFS(LabData2016[HbA1c唯一],LabData2016[比對身分證前六碼],$AX57,LabData2016[最近一次HbA1c檢查日期],"&gt;="&amp;DATE(YEAR(TODAY()),1,1),LabData2016[最近一次HbA1c檢查日期],"&lt;"&amp;DATE(YEAR(TODAY()),7,1)))</f>
        <v/>
      </c>
      <c r="AG57" s="6" t="str">
        <f ca="1">IF($B57="","",SUMIFS(LabData2016[HbA1c唯一],LabData2016[比對身分證前六碼],$AX57,LabData2016[最近一次HbA1c檢查日期],"&gt;="&amp;DATE(YEAR(TODAY()),7,1),LabData2016[最近一次HbA1c檢查日期],"&lt;"&amp;DATE(YEAR(TODAY())+1,1,1)))</f>
        <v/>
      </c>
      <c r="AH57" s="6" t="str">
        <f ca="1">IF($B57="","",SUMIFS(LabData2016[LDL唯一],LabData2016[比對身分證前六碼],$AX57,LabData2016[最近一次LDL檢查日期],"&gt;="&amp;DATE(YEAR(TODAY()),1,1),LabData2016[最近一次LDL檢查日期],"&lt;"&amp;DATE(YEAR(TODAY()),7,1)))</f>
        <v/>
      </c>
      <c r="AI57" s="6" t="str">
        <f ca="1">IF($B57="","",SUMIFS(LabData2016[LDL唯一],LabData2016[比對身分證前六碼],$AX57,LabData2016[最近一次LDL檢查日期],"&gt;="&amp;DATE(YEAR(TODAY()),7,1),LabData2016[最近一次LDL檢查日期],"&lt;"&amp;DATE(YEAR(TODAY())+1,1,1)))</f>
        <v/>
      </c>
      <c r="AJ57" s="6" t="str">
        <f ca="1">IF($B57="","",SUMIFS(LabData2016[UACR唯一],LabData2016[比對身分證前六碼],$AX57,LabData2016[最近一次UACR檢查日期],"&gt;="&amp;DATE(YEAR(TODAY()),1,1),LabData2016[最近一次UACR檢查日期],"&lt;"&amp;DATE(YEAR(TODAY()),7,1)))</f>
        <v/>
      </c>
      <c r="AK57" s="6" t="str">
        <f ca="1">IF($B57="","",SUMIFS(LabData2016[UACR唯一],LabData2016[比對身分證前六碼],$AX57,LabData2016[最近一次UACR檢查日期],"&gt;="&amp;DATE(YEAR(TODAY()),7,1),LabData2016[最近一次UACR檢查日期],"&lt;"&amp;DATE(YEAR(TODAY())+1,1,1)))</f>
        <v/>
      </c>
      <c r="AL57" s="6" t="str">
        <f t="shared" si="3"/>
        <v/>
      </c>
      <c r="AM57" s="6" t="str">
        <f t="shared" si="4"/>
        <v/>
      </c>
      <c r="AN57" s="6" t="str">
        <f t="shared" si="5"/>
        <v/>
      </c>
      <c r="AO57" s="6" t="str">
        <f t="shared" si="6"/>
        <v/>
      </c>
      <c r="AP57" s="6" t="str" cm="1">
        <f t="array" ref="AP57">IF($B57="","",IFERROR(INDEX(相容設定!$B$2:$E$9,MATCH($D57,相容設定!$A$2:$A$9,0),MIN(VALUE(LEFT($AQ57,FIND("/",$AQ57)-1)),3)+1),0))</f>
        <v/>
      </c>
      <c r="AQ57" s="6" t="str">
        <f t="shared" si="7"/>
        <v/>
      </c>
      <c r="AR57" s="30" t="str">
        <f t="shared" si="8"/>
        <v/>
      </c>
      <c r="AS57" s="30" t="str">
        <f>IF($B57="","",250+30+IF(OR(ISNUMBER(SEARCH("DM",$D57)),ISNUMBER(SEARCH("+",$D57))),100,0)+IFERROR(INDEX(相容設定!$F$2:$F$9,MATCH($D57,相容設定!$A$2:$A$9,0)),0))</f>
        <v/>
      </c>
      <c r="AT57" s="31" t="str">
        <f t="shared" si="9"/>
        <v/>
      </c>
      <c r="AU57" s="32" t="str">
        <f t="shared" si="10"/>
        <v/>
      </c>
      <c r="AV57" t="str">
        <f t="shared" si="15"/>
        <v/>
      </c>
      <c r="AW57" t="str">
        <f t="shared" si="13"/>
        <v/>
      </c>
      <c r="AX57" t="str">
        <f t="shared" si="16"/>
        <v/>
      </c>
      <c r="AY57" t="str">
        <f t="shared" si="14"/>
        <v/>
      </c>
    </row>
    <row r="58" spans="1:51" x14ac:dyDescent="0.35">
      <c r="A58" s="26" t="str" cm="1">
        <f t="array" ref="A58">IFERROR(IF(INDEX(PatientCriteria[身分證號],ROWS($A$4:A58))="","",ROWS($A$4:A58)),"")</f>
        <v/>
      </c>
      <c r="B58" s="26" t="str" cm="1">
        <f t="array" ref="B58">IFERROR(IF(INDEX(PatientCriteria[身分證號],ROWS($A$4:A58))="","",INDEX(PatientCriteria[身分證號],ROWS($A$4:A58))),"")</f>
        <v/>
      </c>
      <c r="C58" s="26" t="str" cm="1">
        <f t="array" ref="C58">IF($B58="","",IFERROR(INDEX(PatientCriteria[生日],ROWS($A$4:A58)),""))</f>
        <v/>
      </c>
      <c r="D58" s="26" t="str" cm="1">
        <f t="array" ref="D58">IF($B58="","",IFERROR(INDEX(PatientCriteria[疾病組合],ROWS($A$4:A58)),""))</f>
        <v/>
      </c>
      <c r="E58" s="6" t="str" cm="1">
        <f t="array" ref="E58">IF($B58="","",IFERROR(INDEX(PatientCriteria[HbA1c達標標準],ROWS($A$4:A58)),""))</f>
        <v/>
      </c>
      <c r="F58" s="6" t="str">
        <f>IF($B58="","",IF($G58="","",IFERROR(SUMIFS(LabData2016[最近一次HbA1c檢查結果(%)],LabData2016[比對身分證前六碼],$AX58,LabData2016[最近一次HbA1c檢查日期],$G58,LabData2016[HbA1c唯一],1),"")))</f>
        <v/>
      </c>
      <c r="G58" s="36" t="str" cm="1">
        <f t="array" ref="G58">IF($B58="","",IFERROR(_xlfn.AGGREGATE(14,6,LabData2016[最近一次HbA1c檢查日期]/((LabData2016[比對身分證前六碼]=$AX58)*(LabData2016[HbA1c唯一]=1)),1),""))</f>
        <v/>
      </c>
      <c r="H58" s="6" t="str">
        <f>IF($B58="","",IF($I58="","",IFERROR(SUMIFS(LabData2016[最近一次HbA1c檢查結果(%)],LabData2016[比對身分證前六碼],$AX58,LabData2016[最近一次HbA1c檢查日期],$I58,LabData2016[HbA1c唯一],1),"")))</f>
        <v/>
      </c>
      <c r="I58" s="36" t="str" cm="1">
        <f t="array" ref="I58">IF($B58="","",IFERROR(_xlfn.AGGREGATE(14,6,LabData2016[最近一次HbA1c檢查日期]/((LabData2016[比對身分證前六碼]=$AX58)*(LabData2016[HbA1c唯一]=1)),2),""))</f>
        <v/>
      </c>
      <c r="J58" s="6" t="str">
        <f t="shared" si="0"/>
        <v/>
      </c>
      <c r="K58" s="27" t="str">
        <f ca="1">IF($B58="","",IF($E58="不適用","不適用",IF($F58="","未檢驗",IF(AND($AF58+$AG58&gt;=2,$AG58&gt;=1),IF(OR($F58&lt;VALUE(SUBSTITUTE(SUBSTITUTE($E58,"&lt;",""),"%","")),SUMIFS(LabData2016[HbA1c唯一],LabData2016[比對身分證前六碼],$AX58,LabData2016[最近一次HbA1c檢查結果(%)],"&lt;"&amp;VALUE(SUBSTITUTE(SUBSTITUTE($E58,"&lt;",""),"%","")),LabData2016[最近一次HbA1c檢查日期],"&gt;="&amp;DATE(YEAR(TODAY()),1,1),LabData2016[最近一次HbA1c檢查日期],"&lt;"&amp;DATE(YEAR(TODAY())+1,1,1))/($AF58+$AG58)&gt;=0.5),"控制達標",IF(ISNUMBER($H58),IF(AND($J58&gt;=84,$F58-$H58&lt;0),"進步達標","未達標"),"未達標")),"未達標"))))</f>
        <v/>
      </c>
      <c r="L58" s="33" t="str">
        <f ca="1">IF($B58="","",IF($K58="不適用","不適用",IF($K58="未檢驗","無檢驗資料","全年"&amp;($AF58+$AG58)&amp;"次／下半年"&amp;$AG58&amp;"次／"&amp;SUMIFS(LabData2016[HbA1c唯一],LabData2016[比對身分證前六碼],$AX58,LabData2016[最近一次HbA1c檢查結果(%)],"&lt;"&amp;VALUE(SUBSTITUTE(SUBSTITUTE($E58,"&lt;",""),"%","")),LabData2016[最近一次HbA1c檢查日期],"&gt;="&amp;DATE(YEAR(TODAY()),1,1),LabData2016[最近一次HbA1c檢查日期],"&lt;"&amp;DATE(YEAR(TODAY())+1,1,1))&amp;"/"&amp;($AF58+$AG58)&amp;"達標")))</f>
        <v/>
      </c>
      <c r="M58" s="6" t="str" cm="1">
        <f t="array" ref="M58">IF($B58="","",IFERROR(INDEX(PatientCriteria[LDL達標標準],ROWS($A$4:A58)),""))</f>
        <v/>
      </c>
      <c r="N58" s="6" t="str">
        <f>IF($B58="","",IF($O58="","",IFERROR(SUMIFS(LabData2016[最近一次LDL檢查結果(mg/dL)],LabData2016[比對身分證前六碼],$AX58,LabData2016[最近一次LDL檢查日期],$O58,LabData2016[LDL唯一],1),"")))</f>
        <v/>
      </c>
      <c r="O58" s="36" t="str" cm="1">
        <f t="array" ref="O58">IF($B58="","",IFERROR(_xlfn.AGGREGATE(14,6,LabData2016[最近一次LDL檢查日期]/((LabData2016[比對身分證前六碼]=$AX58)*(LabData2016[LDL唯一]=1)),1),""))</f>
        <v/>
      </c>
      <c r="P58" s="6" t="str">
        <f>IF($B58="","",IF($Q58="","",IFERROR(SUMIFS(LabData2016[最近一次LDL檢查結果(mg/dL)],LabData2016[比對身分證前六碼],$AX58,LabData2016[最近一次LDL檢查日期],$Q58,LabData2016[LDL唯一],1),"")))</f>
        <v/>
      </c>
      <c r="Q58" s="36" t="str" cm="1">
        <f t="array" ref="Q58">IF($B58="","",IFERROR(_xlfn.AGGREGATE(14,6,LabData2016[最近一次LDL檢查日期]/((LabData2016[比對身分證前六碼]=$AX58)*(LabData2016[LDL唯一]=1)),2),""))</f>
        <v/>
      </c>
      <c r="R58" s="6" t="str">
        <f t="shared" si="1"/>
        <v/>
      </c>
      <c r="S58" s="6" t="str" cm="1">
        <f t="array" ref="S58">IF($B58="","",IFERROR(_xlfn.AGGREGATE(15,6,LabData2016[最近一次LDL檢查結果(mg/dL)]/((LabData2016[比對身分證前六碼]=$AX58)*(LabData2016[LDL唯一]=1)),1),""))</f>
        <v/>
      </c>
      <c r="T58" s="28" t="str">
        <f ca="1">IF($B58="","",IF($M58="不適用","不適用",IF($N58="","未檢驗",IF(OR(AND($D58="DM only",$O58&gt;=DATE(YEAR(TODAY()),1,1),$O58&lt;DATE(YEAR(TODAY())+1,1,1),$N58&lt;VALUE(SUBSTITUTE($M58,"&lt;",""))),AND($AH58&gt;=1,$AI58&gt;=1,OR($N58&lt;VALUE(SUBSTITUTE($M58,"&lt;","")),SUMIFS(LabData2016[LDL唯一],LabData2016[比對身分證前六碼],$AX58,LabData2016[最近一次LDL檢查結果(mg/dL)],"&lt;"&amp;VALUE(SUBSTITUTE($M58,"&lt;","")),LabData2016[最近一次LDL檢查日期],"&gt;="&amp;DATE(YEAR(TODAY()),1,1),LabData2016[最近一次LDL檢查日期],"&lt;"&amp;DATE(YEAR(TODAY())+1,1,1))/($AH58+$AI58)&gt;=0.5))),"控制達標",IF(AND($AH58&gt;=1,$AI58&gt;=1,ISNUMBER($P58),$R58&gt;84,$N58-$P58&lt;0),"進步達標","未達標")))))</f>
        <v/>
      </c>
      <c r="U58" s="39" t="str">
        <f ca="1">IF($B58="","",IF($T58="不適用","不適用",IF($T58="未檢驗","無檢驗資料","全年"&amp;($AH58+$AI58)&amp;"次／下半年"&amp;$AI58&amp;"次／"&amp;SUMIFS(LabData2016[LDL唯一],LabData2016[比對身分證前六碼],$AX58,LabData2016[最近一次LDL檢查結果(mg/dL)],"&lt;"&amp;VALUE(SUBSTITUTE($M58,"&lt;","")),LabData2016[最近一次LDL檢查日期],"&gt;="&amp;DATE(YEAR(TODAY()),1,1),LabData2016[最近一次LDL檢查日期],"&lt;"&amp;DATE(YEAR(TODAY())+1,1,1))&amp;"/"&amp;($AH58+$AI58)&amp;"達標")))</f>
        <v/>
      </c>
      <c r="V58" s="6" t="str" cm="1">
        <f t="array" ref="V58">IF($B58="","",IFERROR(INDEX(PatientCriteria[UACR達標標準],ROWS($A$4:A58)),""))</f>
        <v/>
      </c>
      <c r="W58" s="6" t="str">
        <f>IF($B58="","",IF($X58="","",IFERROR(SUMIFS(LabData2016[最近一次UACR檢查結果(mg/gm)],LabData2016[比對身分證前六碼],$AX58,LabData2016[最近一次UACR檢查日期],$X58,LabData2016[UACR唯一],1),"")))</f>
        <v/>
      </c>
      <c r="X58" s="36" t="str" cm="1">
        <f t="array" ref="X58">IF($B58="","",IFERROR(_xlfn.AGGREGATE(14,6,LabData2016[最近一次UACR檢查日期]/((LabData2016[比對身分證前六碼]=$AX58)*(LabData2016[UACR唯一]=1)),1),""))</f>
        <v/>
      </c>
      <c r="Y58" s="6" t="str">
        <f>IF($B58="","",IF($Z58="","",IFERROR(SUMIFS(LabData2016[最近一次UACR檢查結果(mg/gm)],LabData2016[比對身分證前六碼],$AX58,LabData2016[最近一次UACR檢查日期],$Z58,LabData2016[UACR唯一],1),"")))</f>
        <v/>
      </c>
      <c r="Z58" s="36" t="str" cm="1">
        <f t="array" ref="Z58">IF($B58="","",IFERROR(_xlfn.AGGREGATE(14,6,LabData2016[最近一次UACR檢查日期]/((LabData2016[比對身分證前六碼]=$AX58)*(LabData2016[UACR唯一]=1)),2),""))</f>
        <v/>
      </c>
      <c r="AA58" s="6" t="str">
        <f t="shared" si="2"/>
        <v/>
      </c>
      <c r="AB58" s="29" t="str">
        <f ca="1">IF($B58="","",IF($V58="不適用","不適用",IF($W58="","未檢驗",IF(AND($AJ58+$AK58&gt;=2,$AK58&gt;=1),IF(OR($W58&lt;30,SUMIFS(LabData2016[UACR唯一],LabData2016[比對身分證前六碼],$AX58,LabData2016[最近一次UACR檢查結果(mg/gm)],"&lt;30",LabData2016[最近一次UACR檢查日期],"&gt;="&amp;DATE(YEAR(TODAY()),1,1),LabData2016[最近一次UACR檢查日期],"&lt;"&amp;DATE(YEAR(TODAY())+1,1,1))/($AJ58+$AK58)&gt;=0.5),"控制達標",IF(ISNUMBER($Y58),IF(AND($AA58&gt;=84,$W58-$Y58&lt;0),"進步達標","未達標"),"未達標")),"未達標"))))</f>
        <v/>
      </c>
      <c r="AC58" s="38" t="str">
        <f ca="1">IF($B58="","",IF($AB58="不適用","不適用",IF($AB58="未檢驗","無檢驗資料","全年"&amp;($AJ58+$AK58)&amp;"次／下半年"&amp;$AK58&amp;"次／"&amp;SUMIFS(LabData2016[UACR唯一],LabData2016[比對身分證前六碼],$AX58,LabData2016[最近一次UACR檢查結果(mg/gm)],"&lt;30",LabData2016[最近一次UACR檢查日期],"&gt;="&amp;DATE(YEAR(TODAY()),1,1),LabData2016[最近一次UACR檢查日期],"&lt;"&amp;DATE(YEAR(TODAY())+1,1,1))&amp;"/"&amp;($AJ58+$AK58)&amp;"達標")))</f>
        <v/>
      </c>
      <c r="AD58" s="6" t="str" cm="1">
        <f t="array" ref="AD58">IF($B58="","",IFERROR(INDEX(PatientCriteria[BP檢驗次數達標標準],ROWS($A$4:A58)),""))</f>
        <v/>
      </c>
      <c r="AE58" s="6" t="str" cm="1">
        <f t="array" aca="1" ref="AE58" ca="1">IF($B58="","",_xlfn.LET(_xlpm.bp,LabData2016[最近一次BP檢查日期],_xlpm.ym,IF(ISNUMBER(_xlpm.bp),TEXT(_xlpm.bp,"yyyy-mm"),LEFT(_xlpm.bp,7)),_xlpm.matched,_xlfn._xlws.FILTER(_xlpm.ym,(LabData2016[比對身分證前六碼]=$AX58)*(LabData2016[比對生日西元]=$AY58)*(_xlpm.ym&lt;&gt;"")*(LEFT(_xlpm.ym,4)=TEXT(YEAR(TODAY()),"0")),""),IF(INDEX(_xlpm.matched,1)="",0,ROWS(_xlfn.UNIQUE(_xlpm.matched)))))</f>
        <v/>
      </c>
      <c r="AF58" s="6" t="str">
        <f ca="1">IF($B58="","",SUMIFS(LabData2016[HbA1c唯一],LabData2016[比對身分證前六碼],$AX58,LabData2016[最近一次HbA1c檢查日期],"&gt;="&amp;DATE(YEAR(TODAY()),1,1),LabData2016[最近一次HbA1c檢查日期],"&lt;"&amp;DATE(YEAR(TODAY()),7,1)))</f>
        <v/>
      </c>
      <c r="AG58" s="6" t="str">
        <f ca="1">IF($B58="","",SUMIFS(LabData2016[HbA1c唯一],LabData2016[比對身分證前六碼],$AX58,LabData2016[最近一次HbA1c檢查日期],"&gt;="&amp;DATE(YEAR(TODAY()),7,1),LabData2016[最近一次HbA1c檢查日期],"&lt;"&amp;DATE(YEAR(TODAY())+1,1,1)))</f>
        <v/>
      </c>
      <c r="AH58" s="6" t="str">
        <f ca="1">IF($B58="","",SUMIFS(LabData2016[LDL唯一],LabData2016[比對身分證前六碼],$AX58,LabData2016[最近一次LDL檢查日期],"&gt;="&amp;DATE(YEAR(TODAY()),1,1),LabData2016[最近一次LDL檢查日期],"&lt;"&amp;DATE(YEAR(TODAY()),7,1)))</f>
        <v/>
      </c>
      <c r="AI58" s="6" t="str">
        <f ca="1">IF($B58="","",SUMIFS(LabData2016[LDL唯一],LabData2016[比對身分證前六碼],$AX58,LabData2016[最近一次LDL檢查日期],"&gt;="&amp;DATE(YEAR(TODAY()),7,1),LabData2016[最近一次LDL檢查日期],"&lt;"&amp;DATE(YEAR(TODAY())+1,1,1)))</f>
        <v/>
      </c>
      <c r="AJ58" s="6" t="str">
        <f ca="1">IF($B58="","",SUMIFS(LabData2016[UACR唯一],LabData2016[比對身分證前六碼],$AX58,LabData2016[最近一次UACR檢查日期],"&gt;="&amp;DATE(YEAR(TODAY()),1,1),LabData2016[最近一次UACR檢查日期],"&lt;"&amp;DATE(YEAR(TODAY()),7,1)))</f>
        <v/>
      </c>
      <c r="AK58" s="6" t="str">
        <f ca="1">IF($B58="","",SUMIFS(LabData2016[UACR唯一],LabData2016[比對身分證前六碼],$AX58,LabData2016[最近一次UACR檢查日期],"&gt;="&amp;DATE(YEAR(TODAY()),7,1),LabData2016[最近一次UACR檢查日期],"&lt;"&amp;DATE(YEAR(TODAY())+1,1,1)))</f>
        <v/>
      </c>
      <c r="AL58" s="6" t="str">
        <f t="shared" si="3"/>
        <v/>
      </c>
      <c r="AM58" s="6" t="str">
        <f t="shared" si="4"/>
        <v/>
      </c>
      <c r="AN58" s="6" t="str">
        <f t="shared" si="5"/>
        <v/>
      </c>
      <c r="AO58" s="6" t="str">
        <f t="shared" si="6"/>
        <v/>
      </c>
      <c r="AP58" s="6" t="str" cm="1">
        <f t="array" ref="AP58">IF($B58="","",IFERROR(INDEX(相容設定!$B$2:$E$9,MATCH($D58,相容設定!$A$2:$A$9,0),MIN(VALUE(LEFT($AQ58,FIND("/",$AQ58)-1)),3)+1),0))</f>
        <v/>
      </c>
      <c r="AQ58" s="6" t="str">
        <f t="shared" si="7"/>
        <v/>
      </c>
      <c r="AR58" s="30" t="str">
        <f t="shared" si="8"/>
        <v/>
      </c>
      <c r="AS58" s="30" t="str">
        <f>IF($B58="","",250+30+IF(OR(ISNUMBER(SEARCH("DM",$D58)),ISNUMBER(SEARCH("+",$D58))),100,0)+IFERROR(INDEX(相容設定!$F$2:$F$9,MATCH($D58,相容設定!$A$2:$A$9,0)),0))</f>
        <v/>
      </c>
      <c r="AT58" s="31" t="str">
        <f t="shared" si="9"/>
        <v/>
      </c>
      <c r="AU58" s="32" t="str">
        <f t="shared" si="10"/>
        <v/>
      </c>
      <c r="AV58" t="str">
        <f t="shared" si="15"/>
        <v/>
      </c>
      <c r="AW58" t="str">
        <f t="shared" si="13"/>
        <v/>
      </c>
      <c r="AX58" t="str">
        <f t="shared" si="16"/>
        <v/>
      </c>
      <c r="AY58" t="str">
        <f t="shared" si="14"/>
        <v/>
      </c>
    </row>
    <row r="59" spans="1:51" x14ac:dyDescent="0.35">
      <c r="A59" s="26" t="str" cm="1">
        <f t="array" ref="A59">IFERROR(IF(INDEX(PatientCriteria[身分證號],ROWS($A$4:A59))="","",ROWS($A$4:A59)),"")</f>
        <v/>
      </c>
      <c r="B59" s="26" t="str" cm="1">
        <f t="array" ref="B59">IFERROR(IF(INDEX(PatientCriteria[身分證號],ROWS($A$4:A59))="","",INDEX(PatientCriteria[身分證號],ROWS($A$4:A59))),"")</f>
        <v/>
      </c>
      <c r="C59" s="26" t="str" cm="1">
        <f t="array" ref="C59">IF($B59="","",IFERROR(INDEX(PatientCriteria[生日],ROWS($A$4:A59)),""))</f>
        <v/>
      </c>
      <c r="D59" s="26" t="str" cm="1">
        <f t="array" ref="D59">IF($B59="","",IFERROR(INDEX(PatientCriteria[疾病組合],ROWS($A$4:A59)),""))</f>
        <v/>
      </c>
      <c r="E59" s="6" t="str" cm="1">
        <f t="array" ref="E59">IF($B59="","",IFERROR(INDEX(PatientCriteria[HbA1c達標標準],ROWS($A$4:A59)),""))</f>
        <v/>
      </c>
      <c r="F59" s="6" t="str">
        <f>IF($B59="","",IF($G59="","",IFERROR(SUMIFS(LabData2016[最近一次HbA1c檢查結果(%)],LabData2016[比對身分證前六碼],$AX59,LabData2016[最近一次HbA1c檢查日期],$G59,LabData2016[HbA1c唯一],1),"")))</f>
        <v/>
      </c>
      <c r="G59" s="36" t="str" cm="1">
        <f t="array" ref="G59">IF($B59="","",IFERROR(_xlfn.AGGREGATE(14,6,LabData2016[最近一次HbA1c檢查日期]/((LabData2016[比對身分證前六碼]=$AX59)*(LabData2016[HbA1c唯一]=1)),1),""))</f>
        <v/>
      </c>
      <c r="H59" s="6" t="str">
        <f>IF($B59="","",IF($I59="","",IFERROR(SUMIFS(LabData2016[最近一次HbA1c檢查結果(%)],LabData2016[比對身分證前六碼],$AX59,LabData2016[最近一次HbA1c檢查日期],$I59,LabData2016[HbA1c唯一],1),"")))</f>
        <v/>
      </c>
      <c r="I59" s="36" t="str" cm="1">
        <f t="array" ref="I59">IF($B59="","",IFERROR(_xlfn.AGGREGATE(14,6,LabData2016[最近一次HbA1c檢查日期]/((LabData2016[比對身分證前六碼]=$AX59)*(LabData2016[HbA1c唯一]=1)),2),""))</f>
        <v/>
      </c>
      <c r="J59" s="6" t="str">
        <f t="shared" si="0"/>
        <v/>
      </c>
      <c r="K59" s="27" t="str">
        <f ca="1">IF($B59="","",IF($E59="不適用","不適用",IF($F59="","未檢驗",IF(AND($AF59+$AG59&gt;=2,$AG59&gt;=1),IF(OR($F59&lt;VALUE(SUBSTITUTE(SUBSTITUTE($E59,"&lt;",""),"%","")),SUMIFS(LabData2016[HbA1c唯一],LabData2016[比對身分證前六碼],$AX59,LabData2016[最近一次HbA1c檢查結果(%)],"&lt;"&amp;VALUE(SUBSTITUTE(SUBSTITUTE($E59,"&lt;",""),"%","")),LabData2016[最近一次HbA1c檢查日期],"&gt;="&amp;DATE(YEAR(TODAY()),1,1),LabData2016[最近一次HbA1c檢查日期],"&lt;"&amp;DATE(YEAR(TODAY())+1,1,1))/($AF59+$AG59)&gt;=0.5),"控制達標",IF(ISNUMBER($H59),IF(AND($J59&gt;=84,$F59-$H59&lt;0),"進步達標","未達標"),"未達標")),"未達標"))))</f>
        <v/>
      </c>
      <c r="L59" s="33" t="str">
        <f ca="1">IF($B59="","",IF($K59="不適用","不適用",IF($K59="未檢驗","無檢驗資料","全年"&amp;($AF59+$AG59)&amp;"次／下半年"&amp;$AG59&amp;"次／"&amp;SUMIFS(LabData2016[HbA1c唯一],LabData2016[比對身分證前六碼],$AX59,LabData2016[最近一次HbA1c檢查結果(%)],"&lt;"&amp;VALUE(SUBSTITUTE(SUBSTITUTE($E59,"&lt;",""),"%","")),LabData2016[最近一次HbA1c檢查日期],"&gt;="&amp;DATE(YEAR(TODAY()),1,1),LabData2016[最近一次HbA1c檢查日期],"&lt;"&amp;DATE(YEAR(TODAY())+1,1,1))&amp;"/"&amp;($AF59+$AG59)&amp;"達標")))</f>
        <v/>
      </c>
      <c r="M59" s="6" t="str" cm="1">
        <f t="array" ref="M59">IF($B59="","",IFERROR(INDEX(PatientCriteria[LDL達標標準],ROWS($A$4:A59)),""))</f>
        <v/>
      </c>
      <c r="N59" s="6" t="str">
        <f>IF($B59="","",IF($O59="","",IFERROR(SUMIFS(LabData2016[最近一次LDL檢查結果(mg/dL)],LabData2016[比對身分證前六碼],$AX59,LabData2016[最近一次LDL檢查日期],$O59,LabData2016[LDL唯一],1),"")))</f>
        <v/>
      </c>
      <c r="O59" s="36" t="str" cm="1">
        <f t="array" ref="O59">IF($B59="","",IFERROR(_xlfn.AGGREGATE(14,6,LabData2016[最近一次LDL檢查日期]/((LabData2016[比對身分證前六碼]=$AX59)*(LabData2016[LDL唯一]=1)),1),""))</f>
        <v/>
      </c>
      <c r="P59" s="6" t="str">
        <f>IF($B59="","",IF($Q59="","",IFERROR(SUMIFS(LabData2016[最近一次LDL檢查結果(mg/dL)],LabData2016[比對身分證前六碼],$AX59,LabData2016[最近一次LDL檢查日期],$Q59,LabData2016[LDL唯一],1),"")))</f>
        <v/>
      </c>
      <c r="Q59" s="36" t="str" cm="1">
        <f t="array" ref="Q59">IF($B59="","",IFERROR(_xlfn.AGGREGATE(14,6,LabData2016[最近一次LDL檢查日期]/((LabData2016[比對身分證前六碼]=$AX59)*(LabData2016[LDL唯一]=1)),2),""))</f>
        <v/>
      </c>
      <c r="R59" s="6" t="str">
        <f t="shared" si="1"/>
        <v/>
      </c>
      <c r="S59" s="6" t="str" cm="1">
        <f t="array" ref="S59">IF($B59="","",IFERROR(_xlfn.AGGREGATE(15,6,LabData2016[最近一次LDL檢查結果(mg/dL)]/((LabData2016[比對身分證前六碼]=$AX59)*(LabData2016[LDL唯一]=1)),1),""))</f>
        <v/>
      </c>
      <c r="T59" s="28" t="str">
        <f ca="1">IF($B59="","",IF($M59="不適用","不適用",IF($N59="","未檢驗",IF(OR(AND($D59="DM only",$O59&gt;=DATE(YEAR(TODAY()),1,1),$O59&lt;DATE(YEAR(TODAY())+1,1,1),$N59&lt;VALUE(SUBSTITUTE($M59,"&lt;",""))),AND($AH59&gt;=1,$AI59&gt;=1,OR($N59&lt;VALUE(SUBSTITUTE($M59,"&lt;","")),SUMIFS(LabData2016[LDL唯一],LabData2016[比對身分證前六碼],$AX59,LabData2016[最近一次LDL檢查結果(mg/dL)],"&lt;"&amp;VALUE(SUBSTITUTE($M59,"&lt;","")),LabData2016[最近一次LDL檢查日期],"&gt;="&amp;DATE(YEAR(TODAY()),1,1),LabData2016[最近一次LDL檢查日期],"&lt;"&amp;DATE(YEAR(TODAY())+1,1,1))/($AH59+$AI59)&gt;=0.5))),"控制達標",IF(AND($AH59&gt;=1,$AI59&gt;=1,ISNUMBER($P59),$R59&gt;84,$N59-$P59&lt;0),"進步達標","未達標")))))</f>
        <v/>
      </c>
      <c r="U59" s="39" t="str">
        <f ca="1">IF($B59="","",IF($T59="不適用","不適用",IF($T59="未檢驗","無檢驗資料","全年"&amp;($AH59+$AI59)&amp;"次／下半年"&amp;$AI59&amp;"次／"&amp;SUMIFS(LabData2016[LDL唯一],LabData2016[比對身分證前六碼],$AX59,LabData2016[最近一次LDL檢查結果(mg/dL)],"&lt;"&amp;VALUE(SUBSTITUTE($M59,"&lt;","")),LabData2016[最近一次LDL檢查日期],"&gt;="&amp;DATE(YEAR(TODAY()),1,1),LabData2016[最近一次LDL檢查日期],"&lt;"&amp;DATE(YEAR(TODAY())+1,1,1))&amp;"/"&amp;($AH59+$AI59)&amp;"達標")))</f>
        <v/>
      </c>
      <c r="V59" s="6" t="str" cm="1">
        <f t="array" ref="V59">IF($B59="","",IFERROR(INDEX(PatientCriteria[UACR達標標準],ROWS($A$4:A59)),""))</f>
        <v/>
      </c>
      <c r="W59" s="6" t="str">
        <f>IF($B59="","",IF($X59="","",IFERROR(SUMIFS(LabData2016[最近一次UACR檢查結果(mg/gm)],LabData2016[比對身分證前六碼],$AX59,LabData2016[最近一次UACR檢查日期],$X59,LabData2016[UACR唯一],1),"")))</f>
        <v/>
      </c>
      <c r="X59" s="36" t="str" cm="1">
        <f t="array" ref="X59">IF($B59="","",IFERROR(_xlfn.AGGREGATE(14,6,LabData2016[最近一次UACR檢查日期]/((LabData2016[比對身分證前六碼]=$AX59)*(LabData2016[UACR唯一]=1)),1),""))</f>
        <v/>
      </c>
      <c r="Y59" s="6" t="str">
        <f>IF($B59="","",IF($Z59="","",IFERROR(SUMIFS(LabData2016[最近一次UACR檢查結果(mg/gm)],LabData2016[比對身分證前六碼],$AX59,LabData2016[最近一次UACR檢查日期],$Z59,LabData2016[UACR唯一],1),"")))</f>
        <v/>
      </c>
      <c r="Z59" s="36" t="str" cm="1">
        <f t="array" ref="Z59">IF($B59="","",IFERROR(_xlfn.AGGREGATE(14,6,LabData2016[最近一次UACR檢查日期]/((LabData2016[比對身分證前六碼]=$AX59)*(LabData2016[UACR唯一]=1)),2),""))</f>
        <v/>
      </c>
      <c r="AA59" s="6" t="str">
        <f t="shared" si="2"/>
        <v/>
      </c>
      <c r="AB59" s="29" t="str">
        <f ca="1">IF($B59="","",IF($V59="不適用","不適用",IF($W59="","未檢驗",IF(AND($AJ59+$AK59&gt;=2,$AK59&gt;=1),IF(OR($W59&lt;30,SUMIFS(LabData2016[UACR唯一],LabData2016[比對身分證前六碼],$AX59,LabData2016[最近一次UACR檢查結果(mg/gm)],"&lt;30",LabData2016[最近一次UACR檢查日期],"&gt;="&amp;DATE(YEAR(TODAY()),1,1),LabData2016[最近一次UACR檢查日期],"&lt;"&amp;DATE(YEAR(TODAY())+1,1,1))/($AJ59+$AK59)&gt;=0.5),"控制達標",IF(ISNUMBER($Y59),IF(AND($AA59&gt;=84,$W59-$Y59&lt;0),"進步達標","未達標"),"未達標")),"未達標"))))</f>
        <v/>
      </c>
      <c r="AC59" s="38" t="str">
        <f ca="1">IF($B59="","",IF($AB59="不適用","不適用",IF($AB59="未檢驗","無檢驗資料","全年"&amp;($AJ59+$AK59)&amp;"次／下半年"&amp;$AK59&amp;"次／"&amp;SUMIFS(LabData2016[UACR唯一],LabData2016[比對身分證前六碼],$AX59,LabData2016[最近一次UACR檢查結果(mg/gm)],"&lt;30",LabData2016[最近一次UACR檢查日期],"&gt;="&amp;DATE(YEAR(TODAY()),1,1),LabData2016[最近一次UACR檢查日期],"&lt;"&amp;DATE(YEAR(TODAY())+1,1,1))&amp;"/"&amp;($AJ59+$AK59)&amp;"達標")))</f>
        <v/>
      </c>
      <c r="AD59" s="6" t="str" cm="1">
        <f t="array" ref="AD59">IF($B59="","",IFERROR(INDEX(PatientCriteria[BP檢驗次數達標標準],ROWS($A$4:A59)),""))</f>
        <v/>
      </c>
      <c r="AE59" s="6" t="str" cm="1">
        <f t="array" aca="1" ref="AE59" ca="1">IF($B59="","",_xlfn.LET(_xlpm.bp,LabData2016[最近一次BP檢查日期],_xlpm.ym,IF(ISNUMBER(_xlpm.bp),TEXT(_xlpm.bp,"yyyy-mm"),LEFT(_xlpm.bp,7)),_xlpm.matched,_xlfn._xlws.FILTER(_xlpm.ym,(LabData2016[比對身分證前六碼]=$AX59)*(LabData2016[比對生日西元]=$AY59)*(_xlpm.ym&lt;&gt;"")*(LEFT(_xlpm.ym,4)=TEXT(YEAR(TODAY()),"0")),""),IF(INDEX(_xlpm.matched,1)="",0,ROWS(_xlfn.UNIQUE(_xlpm.matched)))))</f>
        <v/>
      </c>
      <c r="AF59" s="6" t="str">
        <f ca="1">IF($B59="","",SUMIFS(LabData2016[HbA1c唯一],LabData2016[比對身分證前六碼],$AX59,LabData2016[最近一次HbA1c檢查日期],"&gt;="&amp;DATE(YEAR(TODAY()),1,1),LabData2016[最近一次HbA1c檢查日期],"&lt;"&amp;DATE(YEAR(TODAY()),7,1)))</f>
        <v/>
      </c>
      <c r="AG59" s="6" t="str">
        <f ca="1">IF($B59="","",SUMIFS(LabData2016[HbA1c唯一],LabData2016[比對身分證前六碼],$AX59,LabData2016[最近一次HbA1c檢查日期],"&gt;="&amp;DATE(YEAR(TODAY()),7,1),LabData2016[最近一次HbA1c檢查日期],"&lt;"&amp;DATE(YEAR(TODAY())+1,1,1)))</f>
        <v/>
      </c>
      <c r="AH59" s="6" t="str">
        <f ca="1">IF($B59="","",SUMIFS(LabData2016[LDL唯一],LabData2016[比對身分證前六碼],$AX59,LabData2016[最近一次LDL檢查日期],"&gt;="&amp;DATE(YEAR(TODAY()),1,1),LabData2016[最近一次LDL檢查日期],"&lt;"&amp;DATE(YEAR(TODAY()),7,1)))</f>
        <v/>
      </c>
      <c r="AI59" s="6" t="str">
        <f ca="1">IF($B59="","",SUMIFS(LabData2016[LDL唯一],LabData2016[比對身分證前六碼],$AX59,LabData2016[最近一次LDL檢查日期],"&gt;="&amp;DATE(YEAR(TODAY()),7,1),LabData2016[最近一次LDL檢查日期],"&lt;"&amp;DATE(YEAR(TODAY())+1,1,1)))</f>
        <v/>
      </c>
      <c r="AJ59" s="6" t="str">
        <f ca="1">IF($B59="","",SUMIFS(LabData2016[UACR唯一],LabData2016[比對身分證前六碼],$AX59,LabData2016[最近一次UACR檢查日期],"&gt;="&amp;DATE(YEAR(TODAY()),1,1),LabData2016[最近一次UACR檢查日期],"&lt;"&amp;DATE(YEAR(TODAY()),7,1)))</f>
        <v/>
      </c>
      <c r="AK59" s="6" t="str">
        <f ca="1">IF($B59="","",SUMIFS(LabData2016[UACR唯一],LabData2016[比對身分證前六碼],$AX59,LabData2016[最近一次UACR檢查日期],"&gt;="&amp;DATE(YEAR(TODAY()),7,1),LabData2016[最近一次UACR檢查日期],"&lt;"&amp;DATE(YEAR(TODAY())+1,1,1)))</f>
        <v/>
      </c>
      <c r="AL59" s="6" t="str">
        <f t="shared" si="3"/>
        <v/>
      </c>
      <c r="AM59" s="6" t="str">
        <f t="shared" si="4"/>
        <v/>
      </c>
      <c r="AN59" s="6" t="str">
        <f t="shared" si="5"/>
        <v/>
      </c>
      <c r="AO59" s="6" t="str">
        <f t="shared" si="6"/>
        <v/>
      </c>
      <c r="AP59" s="6" t="str" cm="1">
        <f t="array" ref="AP59">IF($B59="","",IFERROR(INDEX(相容設定!$B$2:$E$9,MATCH($D59,相容設定!$A$2:$A$9,0),MIN(VALUE(LEFT($AQ59,FIND("/",$AQ59)-1)),3)+1),0))</f>
        <v/>
      </c>
      <c r="AQ59" s="6" t="str">
        <f t="shared" si="7"/>
        <v/>
      </c>
      <c r="AR59" s="30" t="str">
        <f t="shared" si="8"/>
        <v/>
      </c>
      <c r="AS59" s="30" t="str">
        <f>IF($B59="","",250+30+IF(OR(ISNUMBER(SEARCH("DM",$D59)),ISNUMBER(SEARCH("+",$D59))),100,0)+IFERROR(INDEX(相容設定!$F$2:$F$9,MATCH($D59,相容設定!$A$2:$A$9,0)),0))</f>
        <v/>
      </c>
      <c r="AT59" s="31" t="str">
        <f t="shared" si="9"/>
        <v/>
      </c>
      <c r="AU59" s="32" t="str">
        <f t="shared" si="10"/>
        <v/>
      </c>
      <c r="AV59" t="str">
        <f t="shared" si="15"/>
        <v/>
      </c>
      <c r="AW59" t="str">
        <f t="shared" si="13"/>
        <v/>
      </c>
      <c r="AX59" t="str">
        <f t="shared" si="16"/>
        <v/>
      </c>
      <c r="AY59" t="str">
        <f t="shared" si="14"/>
        <v/>
      </c>
    </row>
    <row r="60" spans="1:51" x14ac:dyDescent="0.35">
      <c r="A60" s="26" t="str" cm="1">
        <f t="array" ref="A60">IFERROR(IF(INDEX(PatientCriteria[身分證號],ROWS($A$4:A60))="","",ROWS($A$4:A60)),"")</f>
        <v/>
      </c>
      <c r="B60" s="26" t="str" cm="1">
        <f t="array" ref="B60">IFERROR(IF(INDEX(PatientCriteria[身分證號],ROWS($A$4:A60))="","",INDEX(PatientCriteria[身分證號],ROWS($A$4:A60))),"")</f>
        <v/>
      </c>
      <c r="C60" s="26" t="str" cm="1">
        <f t="array" ref="C60">IF($B60="","",IFERROR(INDEX(PatientCriteria[生日],ROWS($A$4:A60)),""))</f>
        <v/>
      </c>
      <c r="D60" s="26" t="str" cm="1">
        <f t="array" ref="D60">IF($B60="","",IFERROR(INDEX(PatientCriteria[疾病組合],ROWS($A$4:A60)),""))</f>
        <v/>
      </c>
      <c r="E60" s="6" t="str" cm="1">
        <f t="array" ref="E60">IF($B60="","",IFERROR(INDEX(PatientCriteria[HbA1c達標標準],ROWS($A$4:A60)),""))</f>
        <v/>
      </c>
      <c r="F60" s="6" t="str">
        <f>IF($B60="","",IF($G60="","",IFERROR(SUMIFS(LabData2016[最近一次HbA1c檢查結果(%)],LabData2016[比對身分證前六碼],$AX60,LabData2016[最近一次HbA1c檢查日期],$G60,LabData2016[HbA1c唯一],1),"")))</f>
        <v/>
      </c>
      <c r="G60" s="36" t="str" cm="1">
        <f t="array" ref="G60">IF($B60="","",IFERROR(_xlfn.AGGREGATE(14,6,LabData2016[最近一次HbA1c檢查日期]/((LabData2016[比對身分證前六碼]=$AX60)*(LabData2016[HbA1c唯一]=1)),1),""))</f>
        <v/>
      </c>
      <c r="H60" s="6" t="str">
        <f>IF($B60="","",IF($I60="","",IFERROR(SUMIFS(LabData2016[最近一次HbA1c檢查結果(%)],LabData2016[比對身分證前六碼],$AX60,LabData2016[最近一次HbA1c檢查日期],$I60,LabData2016[HbA1c唯一],1),"")))</f>
        <v/>
      </c>
      <c r="I60" s="36" t="str" cm="1">
        <f t="array" ref="I60">IF($B60="","",IFERROR(_xlfn.AGGREGATE(14,6,LabData2016[最近一次HbA1c檢查日期]/((LabData2016[比對身分證前六碼]=$AX60)*(LabData2016[HbA1c唯一]=1)),2),""))</f>
        <v/>
      </c>
      <c r="J60" s="6" t="str">
        <f t="shared" si="0"/>
        <v/>
      </c>
      <c r="K60" s="27" t="str">
        <f ca="1">IF($B60="","",IF($E60="不適用","不適用",IF($F60="","未檢驗",IF(AND($AF60+$AG60&gt;=2,$AG60&gt;=1),IF(OR($F60&lt;VALUE(SUBSTITUTE(SUBSTITUTE($E60,"&lt;",""),"%","")),SUMIFS(LabData2016[HbA1c唯一],LabData2016[比對身分證前六碼],$AX60,LabData2016[最近一次HbA1c檢查結果(%)],"&lt;"&amp;VALUE(SUBSTITUTE(SUBSTITUTE($E60,"&lt;",""),"%","")),LabData2016[最近一次HbA1c檢查日期],"&gt;="&amp;DATE(YEAR(TODAY()),1,1),LabData2016[最近一次HbA1c檢查日期],"&lt;"&amp;DATE(YEAR(TODAY())+1,1,1))/($AF60+$AG60)&gt;=0.5),"控制達標",IF(ISNUMBER($H60),IF(AND($J60&gt;=84,$F60-$H60&lt;0),"進步達標","未達標"),"未達標")),"未達標"))))</f>
        <v/>
      </c>
      <c r="L60" s="33" t="str">
        <f ca="1">IF($B60="","",IF($K60="不適用","不適用",IF($K60="未檢驗","無檢驗資料","全年"&amp;($AF60+$AG60)&amp;"次／下半年"&amp;$AG60&amp;"次／"&amp;SUMIFS(LabData2016[HbA1c唯一],LabData2016[比對身分證前六碼],$AX60,LabData2016[最近一次HbA1c檢查結果(%)],"&lt;"&amp;VALUE(SUBSTITUTE(SUBSTITUTE($E60,"&lt;",""),"%","")),LabData2016[最近一次HbA1c檢查日期],"&gt;="&amp;DATE(YEAR(TODAY()),1,1),LabData2016[最近一次HbA1c檢查日期],"&lt;"&amp;DATE(YEAR(TODAY())+1,1,1))&amp;"/"&amp;($AF60+$AG60)&amp;"達標")))</f>
        <v/>
      </c>
      <c r="M60" s="6" t="str" cm="1">
        <f t="array" ref="M60">IF($B60="","",IFERROR(INDEX(PatientCriteria[LDL達標標準],ROWS($A$4:A60)),""))</f>
        <v/>
      </c>
      <c r="N60" s="6" t="str">
        <f>IF($B60="","",IF($O60="","",IFERROR(SUMIFS(LabData2016[最近一次LDL檢查結果(mg/dL)],LabData2016[比對身分證前六碼],$AX60,LabData2016[最近一次LDL檢查日期],$O60,LabData2016[LDL唯一],1),"")))</f>
        <v/>
      </c>
      <c r="O60" s="36" t="str" cm="1">
        <f t="array" ref="O60">IF($B60="","",IFERROR(_xlfn.AGGREGATE(14,6,LabData2016[最近一次LDL檢查日期]/((LabData2016[比對身分證前六碼]=$AX60)*(LabData2016[LDL唯一]=1)),1),""))</f>
        <v/>
      </c>
      <c r="P60" s="6" t="str">
        <f>IF($B60="","",IF($Q60="","",IFERROR(SUMIFS(LabData2016[最近一次LDL檢查結果(mg/dL)],LabData2016[比對身分證前六碼],$AX60,LabData2016[最近一次LDL檢查日期],$Q60,LabData2016[LDL唯一],1),"")))</f>
        <v/>
      </c>
      <c r="Q60" s="36" t="str" cm="1">
        <f t="array" ref="Q60">IF($B60="","",IFERROR(_xlfn.AGGREGATE(14,6,LabData2016[最近一次LDL檢查日期]/((LabData2016[比對身分證前六碼]=$AX60)*(LabData2016[LDL唯一]=1)),2),""))</f>
        <v/>
      </c>
      <c r="R60" s="6" t="str">
        <f t="shared" si="1"/>
        <v/>
      </c>
      <c r="S60" s="6" t="str" cm="1">
        <f t="array" ref="S60">IF($B60="","",IFERROR(_xlfn.AGGREGATE(15,6,LabData2016[最近一次LDL檢查結果(mg/dL)]/((LabData2016[比對身分證前六碼]=$AX60)*(LabData2016[LDL唯一]=1)),1),""))</f>
        <v/>
      </c>
      <c r="T60" s="28" t="str">
        <f ca="1">IF($B60="","",IF($M60="不適用","不適用",IF($N60="","未檢驗",IF(OR(AND($D60="DM only",$O60&gt;=DATE(YEAR(TODAY()),1,1),$O60&lt;DATE(YEAR(TODAY())+1,1,1),$N60&lt;VALUE(SUBSTITUTE($M60,"&lt;",""))),AND($AH60&gt;=1,$AI60&gt;=1,OR($N60&lt;VALUE(SUBSTITUTE($M60,"&lt;","")),SUMIFS(LabData2016[LDL唯一],LabData2016[比對身分證前六碼],$AX60,LabData2016[最近一次LDL檢查結果(mg/dL)],"&lt;"&amp;VALUE(SUBSTITUTE($M60,"&lt;","")),LabData2016[最近一次LDL檢查日期],"&gt;="&amp;DATE(YEAR(TODAY()),1,1),LabData2016[最近一次LDL檢查日期],"&lt;"&amp;DATE(YEAR(TODAY())+1,1,1))/($AH60+$AI60)&gt;=0.5))),"控制達標",IF(AND($AH60&gt;=1,$AI60&gt;=1,ISNUMBER($P60),$R60&gt;84,$N60-$P60&lt;0),"進步達標","未達標")))))</f>
        <v/>
      </c>
      <c r="U60" s="39" t="str">
        <f ca="1">IF($B60="","",IF($T60="不適用","不適用",IF($T60="未檢驗","無檢驗資料","全年"&amp;($AH60+$AI60)&amp;"次／下半年"&amp;$AI60&amp;"次／"&amp;SUMIFS(LabData2016[LDL唯一],LabData2016[比對身分證前六碼],$AX60,LabData2016[最近一次LDL檢查結果(mg/dL)],"&lt;"&amp;VALUE(SUBSTITUTE($M60,"&lt;","")),LabData2016[最近一次LDL檢查日期],"&gt;="&amp;DATE(YEAR(TODAY()),1,1),LabData2016[最近一次LDL檢查日期],"&lt;"&amp;DATE(YEAR(TODAY())+1,1,1))&amp;"/"&amp;($AH60+$AI60)&amp;"達標")))</f>
        <v/>
      </c>
      <c r="V60" s="6" t="str" cm="1">
        <f t="array" ref="V60">IF($B60="","",IFERROR(INDEX(PatientCriteria[UACR達標標準],ROWS($A$4:A60)),""))</f>
        <v/>
      </c>
      <c r="W60" s="6" t="str">
        <f>IF($B60="","",IF($X60="","",IFERROR(SUMIFS(LabData2016[最近一次UACR檢查結果(mg/gm)],LabData2016[比對身分證前六碼],$AX60,LabData2016[最近一次UACR檢查日期],$X60,LabData2016[UACR唯一],1),"")))</f>
        <v/>
      </c>
      <c r="X60" s="36" t="str" cm="1">
        <f t="array" ref="X60">IF($B60="","",IFERROR(_xlfn.AGGREGATE(14,6,LabData2016[最近一次UACR檢查日期]/((LabData2016[比對身分證前六碼]=$AX60)*(LabData2016[UACR唯一]=1)),1),""))</f>
        <v/>
      </c>
      <c r="Y60" s="6" t="str">
        <f>IF($B60="","",IF($Z60="","",IFERROR(SUMIFS(LabData2016[最近一次UACR檢查結果(mg/gm)],LabData2016[比對身分證前六碼],$AX60,LabData2016[最近一次UACR檢查日期],$Z60,LabData2016[UACR唯一],1),"")))</f>
        <v/>
      </c>
      <c r="Z60" s="36" t="str" cm="1">
        <f t="array" ref="Z60">IF($B60="","",IFERROR(_xlfn.AGGREGATE(14,6,LabData2016[最近一次UACR檢查日期]/((LabData2016[比對身分證前六碼]=$AX60)*(LabData2016[UACR唯一]=1)),2),""))</f>
        <v/>
      </c>
      <c r="AA60" s="6" t="str">
        <f t="shared" si="2"/>
        <v/>
      </c>
      <c r="AB60" s="29" t="str">
        <f ca="1">IF($B60="","",IF($V60="不適用","不適用",IF($W60="","未檢驗",IF(AND($AJ60+$AK60&gt;=2,$AK60&gt;=1),IF(OR($W60&lt;30,SUMIFS(LabData2016[UACR唯一],LabData2016[比對身分證前六碼],$AX60,LabData2016[最近一次UACR檢查結果(mg/gm)],"&lt;30",LabData2016[最近一次UACR檢查日期],"&gt;="&amp;DATE(YEAR(TODAY()),1,1),LabData2016[最近一次UACR檢查日期],"&lt;"&amp;DATE(YEAR(TODAY())+1,1,1))/($AJ60+$AK60)&gt;=0.5),"控制達標",IF(ISNUMBER($Y60),IF(AND($AA60&gt;=84,$W60-$Y60&lt;0),"進步達標","未達標"),"未達標")),"未達標"))))</f>
        <v/>
      </c>
      <c r="AC60" s="38" t="str">
        <f ca="1">IF($B60="","",IF($AB60="不適用","不適用",IF($AB60="未檢驗","無檢驗資料","全年"&amp;($AJ60+$AK60)&amp;"次／下半年"&amp;$AK60&amp;"次／"&amp;SUMIFS(LabData2016[UACR唯一],LabData2016[比對身分證前六碼],$AX60,LabData2016[最近一次UACR檢查結果(mg/gm)],"&lt;30",LabData2016[最近一次UACR檢查日期],"&gt;="&amp;DATE(YEAR(TODAY()),1,1),LabData2016[最近一次UACR檢查日期],"&lt;"&amp;DATE(YEAR(TODAY())+1,1,1))&amp;"/"&amp;($AJ60+$AK60)&amp;"達標")))</f>
        <v/>
      </c>
      <c r="AD60" s="6" t="str" cm="1">
        <f t="array" ref="AD60">IF($B60="","",IFERROR(INDEX(PatientCriteria[BP檢驗次數達標標準],ROWS($A$4:A60)),""))</f>
        <v/>
      </c>
      <c r="AE60" s="6" t="str" cm="1">
        <f t="array" aca="1" ref="AE60" ca="1">IF($B60="","",_xlfn.LET(_xlpm.bp,LabData2016[最近一次BP檢查日期],_xlpm.ym,IF(ISNUMBER(_xlpm.bp),TEXT(_xlpm.bp,"yyyy-mm"),LEFT(_xlpm.bp,7)),_xlpm.matched,_xlfn._xlws.FILTER(_xlpm.ym,(LabData2016[比對身分證前六碼]=$AX60)*(LabData2016[比對生日西元]=$AY60)*(_xlpm.ym&lt;&gt;"")*(LEFT(_xlpm.ym,4)=TEXT(YEAR(TODAY()),"0")),""),IF(INDEX(_xlpm.matched,1)="",0,ROWS(_xlfn.UNIQUE(_xlpm.matched)))))</f>
        <v/>
      </c>
      <c r="AF60" s="6" t="str">
        <f ca="1">IF($B60="","",SUMIFS(LabData2016[HbA1c唯一],LabData2016[比對身分證前六碼],$AX60,LabData2016[最近一次HbA1c檢查日期],"&gt;="&amp;DATE(YEAR(TODAY()),1,1),LabData2016[最近一次HbA1c檢查日期],"&lt;"&amp;DATE(YEAR(TODAY()),7,1)))</f>
        <v/>
      </c>
      <c r="AG60" s="6" t="str">
        <f ca="1">IF($B60="","",SUMIFS(LabData2016[HbA1c唯一],LabData2016[比對身分證前六碼],$AX60,LabData2016[最近一次HbA1c檢查日期],"&gt;="&amp;DATE(YEAR(TODAY()),7,1),LabData2016[最近一次HbA1c檢查日期],"&lt;"&amp;DATE(YEAR(TODAY())+1,1,1)))</f>
        <v/>
      </c>
      <c r="AH60" s="6" t="str">
        <f ca="1">IF($B60="","",SUMIFS(LabData2016[LDL唯一],LabData2016[比對身分證前六碼],$AX60,LabData2016[最近一次LDL檢查日期],"&gt;="&amp;DATE(YEAR(TODAY()),1,1),LabData2016[最近一次LDL檢查日期],"&lt;"&amp;DATE(YEAR(TODAY()),7,1)))</f>
        <v/>
      </c>
      <c r="AI60" s="6" t="str">
        <f ca="1">IF($B60="","",SUMIFS(LabData2016[LDL唯一],LabData2016[比對身分證前六碼],$AX60,LabData2016[最近一次LDL檢查日期],"&gt;="&amp;DATE(YEAR(TODAY()),7,1),LabData2016[最近一次LDL檢查日期],"&lt;"&amp;DATE(YEAR(TODAY())+1,1,1)))</f>
        <v/>
      </c>
      <c r="AJ60" s="6" t="str">
        <f ca="1">IF($B60="","",SUMIFS(LabData2016[UACR唯一],LabData2016[比對身分證前六碼],$AX60,LabData2016[最近一次UACR檢查日期],"&gt;="&amp;DATE(YEAR(TODAY()),1,1),LabData2016[最近一次UACR檢查日期],"&lt;"&amp;DATE(YEAR(TODAY()),7,1)))</f>
        <v/>
      </c>
      <c r="AK60" s="6" t="str">
        <f ca="1">IF($B60="","",SUMIFS(LabData2016[UACR唯一],LabData2016[比對身分證前六碼],$AX60,LabData2016[最近一次UACR檢查日期],"&gt;="&amp;DATE(YEAR(TODAY()),7,1),LabData2016[最近一次UACR檢查日期],"&lt;"&amp;DATE(YEAR(TODAY())+1,1,1)))</f>
        <v/>
      </c>
      <c r="AL60" s="6" t="str">
        <f t="shared" si="3"/>
        <v/>
      </c>
      <c r="AM60" s="6" t="str">
        <f t="shared" si="4"/>
        <v/>
      </c>
      <c r="AN60" s="6" t="str">
        <f t="shared" si="5"/>
        <v/>
      </c>
      <c r="AO60" s="6" t="str">
        <f t="shared" si="6"/>
        <v/>
      </c>
      <c r="AP60" s="6" t="str" cm="1">
        <f t="array" ref="AP60">IF($B60="","",IFERROR(INDEX(相容設定!$B$2:$E$9,MATCH($D60,相容設定!$A$2:$A$9,0),MIN(VALUE(LEFT($AQ60,FIND("/",$AQ60)-1)),3)+1),0))</f>
        <v/>
      </c>
      <c r="AQ60" s="6" t="str">
        <f t="shared" si="7"/>
        <v/>
      </c>
      <c r="AR60" s="30" t="str">
        <f t="shared" si="8"/>
        <v/>
      </c>
      <c r="AS60" s="30" t="str">
        <f>IF($B60="","",250+30+IF(OR(ISNUMBER(SEARCH("DM",$D60)),ISNUMBER(SEARCH("+",$D60))),100,0)+IFERROR(INDEX(相容設定!$F$2:$F$9,MATCH($D60,相容設定!$A$2:$A$9,0)),0))</f>
        <v/>
      </c>
      <c r="AT60" s="31" t="str">
        <f t="shared" si="9"/>
        <v/>
      </c>
      <c r="AU60" s="32" t="str">
        <f t="shared" si="10"/>
        <v/>
      </c>
      <c r="AV60" t="str">
        <f t="shared" si="15"/>
        <v/>
      </c>
      <c r="AW60" t="str">
        <f t="shared" si="13"/>
        <v/>
      </c>
      <c r="AX60" t="str">
        <f t="shared" si="16"/>
        <v/>
      </c>
      <c r="AY60" t="str">
        <f t="shared" si="14"/>
        <v/>
      </c>
    </row>
    <row r="61" spans="1:51" x14ac:dyDescent="0.35">
      <c r="A61" s="26" t="str" cm="1">
        <f t="array" ref="A61">IFERROR(IF(INDEX(PatientCriteria[身分證號],ROWS($A$4:A61))="","",ROWS($A$4:A61)),"")</f>
        <v/>
      </c>
      <c r="B61" s="26" t="str" cm="1">
        <f t="array" ref="B61">IFERROR(IF(INDEX(PatientCriteria[身分證號],ROWS($A$4:A61))="","",INDEX(PatientCriteria[身分證號],ROWS($A$4:A61))),"")</f>
        <v/>
      </c>
      <c r="C61" s="26" t="str" cm="1">
        <f t="array" ref="C61">IF($B61="","",IFERROR(INDEX(PatientCriteria[生日],ROWS($A$4:A61)),""))</f>
        <v/>
      </c>
      <c r="D61" s="26" t="str" cm="1">
        <f t="array" ref="D61">IF($B61="","",IFERROR(INDEX(PatientCriteria[疾病組合],ROWS($A$4:A61)),""))</f>
        <v/>
      </c>
      <c r="E61" s="6" t="str" cm="1">
        <f t="array" ref="E61">IF($B61="","",IFERROR(INDEX(PatientCriteria[HbA1c達標標準],ROWS($A$4:A61)),""))</f>
        <v/>
      </c>
      <c r="F61" s="6" t="str">
        <f>IF($B61="","",IF($G61="","",IFERROR(SUMIFS(LabData2016[最近一次HbA1c檢查結果(%)],LabData2016[比對身分證前六碼],$AX61,LabData2016[最近一次HbA1c檢查日期],$G61,LabData2016[HbA1c唯一],1),"")))</f>
        <v/>
      </c>
      <c r="G61" s="36" t="str" cm="1">
        <f t="array" ref="G61">IF($B61="","",IFERROR(_xlfn.AGGREGATE(14,6,LabData2016[最近一次HbA1c檢查日期]/((LabData2016[比對身分證前六碼]=$AX61)*(LabData2016[HbA1c唯一]=1)),1),""))</f>
        <v/>
      </c>
      <c r="H61" s="6" t="str">
        <f>IF($B61="","",IF($I61="","",IFERROR(SUMIFS(LabData2016[最近一次HbA1c檢查結果(%)],LabData2016[比對身分證前六碼],$AX61,LabData2016[最近一次HbA1c檢查日期],$I61,LabData2016[HbA1c唯一],1),"")))</f>
        <v/>
      </c>
      <c r="I61" s="36" t="str" cm="1">
        <f t="array" ref="I61">IF($B61="","",IFERROR(_xlfn.AGGREGATE(14,6,LabData2016[最近一次HbA1c檢查日期]/((LabData2016[比對身分證前六碼]=$AX61)*(LabData2016[HbA1c唯一]=1)),2),""))</f>
        <v/>
      </c>
      <c r="J61" s="6" t="str">
        <f t="shared" si="0"/>
        <v/>
      </c>
      <c r="K61" s="27" t="str">
        <f ca="1">IF($B61="","",IF($E61="不適用","不適用",IF($F61="","未檢驗",IF(AND($AF61+$AG61&gt;=2,$AG61&gt;=1),IF(OR($F61&lt;VALUE(SUBSTITUTE(SUBSTITUTE($E61,"&lt;",""),"%","")),SUMIFS(LabData2016[HbA1c唯一],LabData2016[比對身分證前六碼],$AX61,LabData2016[最近一次HbA1c檢查結果(%)],"&lt;"&amp;VALUE(SUBSTITUTE(SUBSTITUTE($E61,"&lt;",""),"%","")),LabData2016[最近一次HbA1c檢查日期],"&gt;="&amp;DATE(YEAR(TODAY()),1,1),LabData2016[最近一次HbA1c檢查日期],"&lt;"&amp;DATE(YEAR(TODAY())+1,1,1))/($AF61+$AG61)&gt;=0.5),"控制達標",IF(ISNUMBER($H61),IF(AND($J61&gt;=84,$F61-$H61&lt;0),"進步達標","未達標"),"未達標")),"未達標"))))</f>
        <v/>
      </c>
      <c r="L61" s="33" t="str">
        <f ca="1">IF($B61="","",IF($K61="不適用","不適用",IF($K61="未檢驗","無檢驗資料","全年"&amp;($AF61+$AG61)&amp;"次／下半年"&amp;$AG61&amp;"次／"&amp;SUMIFS(LabData2016[HbA1c唯一],LabData2016[比對身分證前六碼],$AX61,LabData2016[最近一次HbA1c檢查結果(%)],"&lt;"&amp;VALUE(SUBSTITUTE(SUBSTITUTE($E61,"&lt;",""),"%","")),LabData2016[最近一次HbA1c檢查日期],"&gt;="&amp;DATE(YEAR(TODAY()),1,1),LabData2016[最近一次HbA1c檢查日期],"&lt;"&amp;DATE(YEAR(TODAY())+1,1,1))&amp;"/"&amp;($AF61+$AG61)&amp;"達標")))</f>
        <v/>
      </c>
      <c r="M61" s="6" t="str" cm="1">
        <f t="array" ref="M61">IF($B61="","",IFERROR(INDEX(PatientCriteria[LDL達標標準],ROWS($A$4:A61)),""))</f>
        <v/>
      </c>
      <c r="N61" s="6" t="str">
        <f>IF($B61="","",IF($O61="","",IFERROR(SUMIFS(LabData2016[最近一次LDL檢查結果(mg/dL)],LabData2016[比對身分證前六碼],$AX61,LabData2016[最近一次LDL檢查日期],$O61,LabData2016[LDL唯一],1),"")))</f>
        <v/>
      </c>
      <c r="O61" s="36" t="str" cm="1">
        <f t="array" ref="O61">IF($B61="","",IFERROR(_xlfn.AGGREGATE(14,6,LabData2016[最近一次LDL檢查日期]/((LabData2016[比對身分證前六碼]=$AX61)*(LabData2016[LDL唯一]=1)),1),""))</f>
        <v/>
      </c>
      <c r="P61" s="6" t="str">
        <f>IF($B61="","",IF($Q61="","",IFERROR(SUMIFS(LabData2016[最近一次LDL檢查結果(mg/dL)],LabData2016[比對身分證前六碼],$AX61,LabData2016[最近一次LDL檢查日期],$Q61,LabData2016[LDL唯一],1),"")))</f>
        <v/>
      </c>
      <c r="Q61" s="36" t="str" cm="1">
        <f t="array" ref="Q61">IF($B61="","",IFERROR(_xlfn.AGGREGATE(14,6,LabData2016[最近一次LDL檢查日期]/((LabData2016[比對身分證前六碼]=$AX61)*(LabData2016[LDL唯一]=1)),2),""))</f>
        <v/>
      </c>
      <c r="R61" s="6" t="str">
        <f t="shared" si="1"/>
        <v/>
      </c>
      <c r="S61" s="6" t="str" cm="1">
        <f t="array" ref="S61">IF($B61="","",IFERROR(_xlfn.AGGREGATE(15,6,LabData2016[最近一次LDL檢查結果(mg/dL)]/((LabData2016[比對身分證前六碼]=$AX61)*(LabData2016[LDL唯一]=1)),1),""))</f>
        <v/>
      </c>
      <c r="T61" s="28" t="str">
        <f ca="1">IF($B61="","",IF($M61="不適用","不適用",IF($N61="","未檢驗",IF(OR(AND($D61="DM only",$O61&gt;=DATE(YEAR(TODAY()),1,1),$O61&lt;DATE(YEAR(TODAY())+1,1,1),$N61&lt;VALUE(SUBSTITUTE($M61,"&lt;",""))),AND($AH61&gt;=1,$AI61&gt;=1,OR($N61&lt;VALUE(SUBSTITUTE($M61,"&lt;","")),SUMIFS(LabData2016[LDL唯一],LabData2016[比對身分證前六碼],$AX61,LabData2016[最近一次LDL檢查結果(mg/dL)],"&lt;"&amp;VALUE(SUBSTITUTE($M61,"&lt;","")),LabData2016[最近一次LDL檢查日期],"&gt;="&amp;DATE(YEAR(TODAY()),1,1),LabData2016[最近一次LDL檢查日期],"&lt;"&amp;DATE(YEAR(TODAY())+1,1,1))/($AH61+$AI61)&gt;=0.5))),"控制達標",IF(AND($AH61&gt;=1,$AI61&gt;=1,ISNUMBER($P61),$R61&gt;84,$N61-$P61&lt;0),"進步達標","未達標")))))</f>
        <v/>
      </c>
      <c r="U61" s="39" t="str">
        <f ca="1">IF($B61="","",IF($T61="不適用","不適用",IF($T61="未檢驗","無檢驗資料","全年"&amp;($AH61+$AI61)&amp;"次／下半年"&amp;$AI61&amp;"次／"&amp;SUMIFS(LabData2016[LDL唯一],LabData2016[比對身分證前六碼],$AX61,LabData2016[最近一次LDL檢查結果(mg/dL)],"&lt;"&amp;VALUE(SUBSTITUTE($M61,"&lt;","")),LabData2016[最近一次LDL檢查日期],"&gt;="&amp;DATE(YEAR(TODAY()),1,1),LabData2016[最近一次LDL檢查日期],"&lt;"&amp;DATE(YEAR(TODAY())+1,1,1))&amp;"/"&amp;($AH61+$AI61)&amp;"達標")))</f>
        <v/>
      </c>
      <c r="V61" s="6" t="str" cm="1">
        <f t="array" ref="V61">IF($B61="","",IFERROR(INDEX(PatientCriteria[UACR達標標準],ROWS($A$4:A61)),""))</f>
        <v/>
      </c>
      <c r="W61" s="6" t="str">
        <f>IF($B61="","",IF($X61="","",IFERROR(SUMIFS(LabData2016[最近一次UACR檢查結果(mg/gm)],LabData2016[比對身分證前六碼],$AX61,LabData2016[最近一次UACR檢查日期],$X61,LabData2016[UACR唯一],1),"")))</f>
        <v/>
      </c>
      <c r="X61" s="36" t="str" cm="1">
        <f t="array" ref="X61">IF($B61="","",IFERROR(_xlfn.AGGREGATE(14,6,LabData2016[最近一次UACR檢查日期]/((LabData2016[比對身分證前六碼]=$AX61)*(LabData2016[UACR唯一]=1)),1),""))</f>
        <v/>
      </c>
      <c r="Y61" s="6" t="str">
        <f>IF($B61="","",IF($Z61="","",IFERROR(SUMIFS(LabData2016[最近一次UACR檢查結果(mg/gm)],LabData2016[比對身分證前六碼],$AX61,LabData2016[最近一次UACR檢查日期],$Z61,LabData2016[UACR唯一],1),"")))</f>
        <v/>
      </c>
      <c r="Z61" s="36" t="str" cm="1">
        <f t="array" ref="Z61">IF($B61="","",IFERROR(_xlfn.AGGREGATE(14,6,LabData2016[最近一次UACR檢查日期]/((LabData2016[比對身分證前六碼]=$AX61)*(LabData2016[UACR唯一]=1)),2),""))</f>
        <v/>
      </c>
      <c r="AA61" s="6" t="str">
        <f t="shared" si="2"/>
        <v/>
      </c>
      <c r="AB61" s="29" t="str">
        <f ca="1">IF($B61="","",IF($V61="不適用","不適用",IF($W61="","未檢驗",IF(AND($AJ61+$AK61&gt;=2,$AK61&gt;=1),IF(OR($W61&lt;30,SUMIFS(LabData2016[UACR唯一],LabData2016[比對身分證前六碼],$AX61,LabData2016[最近一次UACR檢查結果(mg/gm)],"&lt;30",LabData2016[最近一次UACR檢查日期],"&gt;="&amp;DATE(YEAR(TODAY()),1,1),LabData2016[最近一次UACR檢查日期],"&lt;"&amp;DATE(YEAR(TODAY())+1,1,1))/($AJ61+$AK61)&gt;=0.5),"控制達標",IF(ISNUMBER($Y61),IF(AND($AA61&gt;=84,$W61-$Y61&lt;0),"進步達標","未達標"),"未達標")),"未達標"))))</f>
        <v/>
      </c>
      <c r="AC61" s="38" t="str">
        <f ca="1">IF($B61="","",IF($AB61="不適用","不適用",IF($AB61="未檢驗","無檢驗資料","全年"&amp;($AJ61+$AK61)&amp;"次／下半年"&amp;$AK61&amp;"次／"&amp;SUMIFS(LabData2016[UACR唯一],LabData2016[比對身分證前六碼],$AX61,LabData2016[最近一次UACR檢查結果(mg/gm)],"&lt;30",LabData2016[最近一次UACR檢查日期],"&gt;="&amp;DATE(YEAR(TODAY()),1,1),LabData2016[最近一次UACR檢查日期],"&lt;"&amp;DATE(YEAR(TODAY())+1,1,1))&amp;"/"&amp;($AJ61+$AK61)&amp;"達標")))</f>
        <v/>
      </c>
      <c r="AD61" s="6" t="str" cm="1">
        <f t="array" ref="AD61">IF($B61="","",IFERROR(INDEX(PatientCriteria[BP檢驗次數達標標準],ROWS($A$4:A61)),""))</f>
        <v/>
      </c>
      <c r="AE61" s="6" t="str" cm="1">
        <f t="array" aca="1" ref="AE61" ca="1">IF($B61="","",_xlfn.LET(_xlpm.bp,LabData2016[最近一次BP檢查日期],_xlpm.ym,IF(ISNUMBER(_xlpm.bp),TEXT(_xlpm.bp,"yyyy-mm"),LEFT(_xlpm.bp,7)),_xlpm.matched,_xlfn._xlws.FILTER(_xlpm.ym,(LabData2016[比對身分證前六碼]=$AX61)*(LabData2016[比對生日西元]=$AY61)*(_xlpm.ym&lt;&gt;"")*(LEFT(_xlpm.ym,4)=TEXT(YEAR(TODAY()),"0")),""),IF(INDEX(_xlpm.matched,1)="",0,ROWS(_xlfn.UNIQUE(_xlpm.matched)))))</f>
        <v/>
      </c>
      <c r="AF61" s="6" t="str">
        <f ca="1">IF($B61="","",SUMIFS(LabData2016[HbA1c唯一],LabData2016[比對身分證前六碼],$AX61,LabData2016[最近一次HbA1c檢查日期],"&gt;="&amp;DATE(YEAR(TODAY()),1,1),LabData2016[最近一次HbA1c檢查日期],"&lt;"&amp;DATE(YEAR(TODAY()),7,1)))</f>
        <v/>
      </c>
      <c r="AG61" s="6" t="str">
        <f ca="1">IF($B61="","",SUMIFS(LabData2016[HbA1c唯一],LabData2016[比對身分證前六碼],$AX61,LabData2016[最近一次HbA1c檢查日期],"&gt;="&amp;DATE(YEAR(TODAY()),7,1),LabData2016[最近一次HbA1c檢查日期],"&lt;"&amp;DATE(YEAR(TODAY())+1,1,1)))</f>
        <v/>
      </c>
      <c r="AH61" s="6" t="str">
        <f ca="1">IF($B61="","",SUMIFS(LabData2016[LDL唯一],LabData2016[比對身分證前六碼],$AX61,LabData2016[最近一次LDL檢查日期],"&gt;="&amp;DATE(YEAR(TODAY()),1,1),LabData2016[最近一次LDL檢查日期],"&lt;"&amp;DATE(YEAR(TODAY()),7,1)))</f>
        <v/>
      </c>
      <c r="AI61" s="6" t="str">
        <f ca="1">IF($B61="","",SUMIFS(LabData2016[LDL唯一],LabData2016[比對身分證前六碼],$AX61,LabData2016[最近一次LDL檢查日期],"&gt;="&amp;DATE(YEAR(TODAY()),7,1),LabData2016[最近一次LDL檢查日期],"&lt;"&amp;DATE(YEAR(TODAY())+1,1,1)))</f>
        <v/>
      </c>
      <c r="AJ61" s="6" t="str">
        <f ca="1">IF($B61="","",SUMIFS(LabData2016[UACR唯一],LabData2016[比對身分證前六碼],$AX61,LabData2016[最近一次UACR檢查日期],"&gt;="&amp;DATE(YEAR(TODAY()),1,1),LabData2016[最近一次UACR檢查日期],"&lt;"&amp;DATE(YEAR(TODAY()),7,1)))</f>
        <v/>
      </c>
      <c r="AK61" s="6" t="str">
        <f ca="1">IF($B61="","",SUMIFS(LabData2016[UACR唯一],LabData2016[比對身分證前六碼],$AX61,LabData2016[最近一次UACR檢查日期],"&gt;="&amp;DATE(YEAR(TODAY()),7,1),LabData2016[最近一次UACR檢查日期],"&lt;"&amp;DATE(YEAR(TODAY())+1,1,1)))</f>
        <v/>
      </c>
      <c r="AL61" s="6" t="str">
        <f t="shared" si="3"/>
        <v/>
      </c>
      <c r="AM61" s="6" t="str">
        <f t="shared" si="4"/>
        <v/>
      </c>
      <c r="AN61" s="6" t="str">
        <f t="shared" si="5"/>
        <v/>
      </c>
      <c r="AO61" s="6" t="str">
        <f t="shared" si="6"/>
        <v/>
      </c>
      <c r="AP61" s="6" t="str" cm="1">
        <f t="array" ref="AP61">IF($B61="","",IFERROR(INDEX(相容設定!$B$2:$E$9,MATCH($D61,相容設定!$A$2:$A$9,0),MIN(VALUE(LEFT($AQ61,FIND("/",$AQ61)-1)),3)+1),0))</f>
        <v/>
      </c>
      <c r="AQ61" s="6" t="str">
        <f t="shared" si="7"/>
        <v/>
      </c>
      <c r="AR61" s="30" t="str">
        <f t="shared" si="8"/>
        <v/>
      </c>
      <c r="AS61" s="30" t="str">
        <f>IF($B61="","",250+30+IF(OR(ISNUMBER(SEARCH("DM",$D61)),ISNUMBER(SEARCH("+",$D61))),100,0)+IFERROR(INDEX(相容設定!$F$2:$F$9,MATCH($D61,相容設定!$A$2:$A$9,0)),0))</f>
        <v/>
      </c>
      <c r="AT61" s="31" t="str">
        <f t="shared" si="9"/>
        <v/>
      </c>
      <c r="AU61" s="32" t="str">
        <f t="shared" si="10"/>
        <v/>
      </c>
      <c r="AV61" t="str">
        <f t="shared" si="15"/>
        <v/>
      </c>
      <c r="AW61" t="str">
        <f t="shared" si="13"/>
        <v/>
      </c>
      <c r="AX61" t="str">
        <f t="shared" si="16"/>
        <v/>
      </c>
      <c r="AY61" t="str">
        <f t="shared" si="14"/>
        <v/>
      </c>
    </row>
    <row r="62" spans="1:51" x14ac:dyDescent="0.35">
      <c r="A62" s="26" t="str" cm="1">
        <f t="array" ref="A62">IFERROR(IF(INDEX(PatientCriteria[身分證號],ROWS($A$4:A62))="","",ROWS($A$4:A62)),"")</f>
        <v/>
      </c>
      <c r="B62" s="26" t="str" cm="1">
        <f t="array" ref="B62">IFERROR(IF(INDEX(PatientCriteria[身分證號],ROWS($A$4:A62))="","",INDEX(PatientCriteria[身分證號],ROWS($A$4:A62))),"")</f>
        <v/>
      </c>
      <c r="C62" s="26" t="str" cm="1">
        <f t="array" ref="C62">IF($B62="","",IFERROR(INDEX(PatientCriteria[生日],ROWS($A$4:A62)),""))</f>
        <v/>
      </c>
      <c r="D62" s="26" t="str" cm="1">
        <f t="array" ref="D62">IF($B62="","",IFERROR(INDEX(PatientCriteria[疾病組合],ROWS($A$4:A62)),""))</f>
        <v/>
      </c>
      <c r="E62" s="6" t="str" cm="1">
        <f t="array" ref="E62">IF($B62="","",IFERROR(INDEX(PatientCriteria[HbA1c達標標準],ROWS($A$4:A62)),""))</f>
        <v/>
      </c>
      <c r="F62" s="6" t="str">
        <f>IF($B62="","",IF($G62="","",IFERROR(SUMIFS(LabData2016[最近一次HbA1c檢查結果(%)],LabData2016[比對身分證前六碼],$AX62,LabData2016[最近一次HbA1c檢查日期],$G62,LabData2016[HbA1c唯一],1),"")))</f>
        <v/>
      </c>
      <c r="G62" s="36" t="str" cm="1">
        <f t="array" ref="G62">IF($B62="","",IFERROR(_xlfn.AGGREGATE(14,6,LabData2016[最近一次HbA1c檢查日期]/((LabData2016[比對身分證前六碼]=$AX62)*(LabData2016[HbA1c唯一]=1)),1),""))</f>
        <v/>
      </c>
      <c r="H62" s="6" t="str">
        <f>IF($B62="","",IF($I62="","",IFERROR(SUMIFS(LabData2016[最近一次HbA1c檢查結果(%)],LabData2016[比對身分證前六碼],$AX62,LabData2016[最近一次HbA1c檢查日期],$I62,LabData2016[HbA1c唯一],1),"")))</f>
        <v/>
      </c>
      <c r="I62" s="36" t="str" cm="1">
        <f t="array" ref="I62">IF($B62="","",IFERROR(_xlfn.AGGREGATE(14,6,LabData2016[最近一次HbA1c檢查日期]/((LabData2016[比對身分證前六碼]=$AX62)*(LabData2016[HbA1c唯一]=1)),2),""))</f>
        <v/>
      </c>
      <c r="J62" s="6" t="str">
        <f t="shared" si="0"/>
        <v/>
      </c>
      <c r="K62" s="27" t="str">
        <f ca="1">IF($B62="","",IF($E62="不適用","不適用",IF($F62="","未檢驗",IF(AND($AF62+$AG62&gt;=2,$AG62&gt;=1),IF(OR($F62&lt;VALUE(SUBSTITUTE(SUBSTITUTE($E62,"&lt;",""),"%","")),SUMIFS(LabData2016[HbA1c唯一],LabData2016[比對身分證前六碼],$AX62,LabData2016[最近一次HbA1c檢查結果(%)],"&lt;"&amp;VALUE(SUBSTITUTE(SUBSTITUTE($E62,"&lt;",""),"%","")),LabData2016[最近一次HbA1c檢查日期],"&gt;="&amp;DATE(YEAR(TODAY()),1,1),LabData2016[最近一次HbA1c檢查日期],"&lt;"&amp;DATE(YEAR(TODAY())+1,1,1))/($AF62+$AG62)&gt;=0.5),"控制達標",IF(ISNUMBER($H62),IF(AND($J62&gt;=84,$F62-$H62&lt;0),"進步達標","未達標"),"未達標")),"未達標"))))</f>
        <v/>
      </c>
      <c r="L62" s="33" t="str">
        <f ca="1">IF($B62="","",IF($K62="不適用","不適用",IF($K62="未檢驗","無檢驗資料","全年"&amp;($AF62+$AG62)&amp;"次／下半年"&amp;$AG62&amp;"次／"&amp;SUMIFS(LabData2016[HbA1c唯一],LabData2016[比對身分證前六碼],$AX62,LabData2016[最近一次HbA1c檢查結果(%)],"&lt;"&amp;VALUE(SUBSTITUTE(SUBSTITUTE($E62,"&lt;",""),"%","")),LabData2016[最近一次HbA1c檢查日期],"&gt;="&amp;DATE(YEAR(TODAY()),1,1),LabData2016[最近一次HbA1c檢查日期],"&lt;"&amp;DATE(YEAR(TODAY())+1,1,1))&amp;"/"&amp;($AF62+$AG62)&amp;"達標")))</f>
        <v/>
      </c>
      <c r="M62" s="6" t="str" cm="1">
        <f t="array" ref="M62">IF($B62="","",IFERROR(INDEX(PatientCriteria[LDL達標標準],ROWS($A$4:A62)),""))</f>
        <v/>
      </c>
      <c r="N62" s="6" t="str">
        <f>IF($B62="","",IF($O62="","",IFERROR(SUMIFS(LabData2016[最近一次LDL檢查結果(mg/dL)],LabData2016[比對身分證前六碼],$AX62,LabData2016[最近一次LDL檢查日期],$O62,LabData2016[LDL唯一],1),"")))</f>
        <v/>
      </c>
      <c r="O62" s="36" t="str" cm="1">
        <f t="array" ref="O62">IF($B62="","",IFERROR(_xlfn.AGGREGATE(14,6,LabData2016[最近一次LDL檢查日期]/((LabData2016[比對身分證前六碼]=$AX62)*(LabData2016[LDL唯一]=1)),1),""))</f>
        <v/>
      </c>
      <c r="P62" s="6" t="str">
        <f>IF($B62="","",IF($Q62="","",IFERROR(SUMIFS(LabData2016[最近一次LDL檢查結果(mg/dL)],LabData2016[比對身分證前六碼],$AX62,LabData2016[最近一次LDL檢查日期],$Q62,LabData2016[LDL唯一],1),"")))</f>
        <v/>
      </c>
      <c r="Q62" s="36" t="str" cm="1">
        <f t="array" ref="Q62">IF($B62="","",IFERROR(_xlfn.AGGREGATE(14,6,LabData2016[最近一次LDL檢查日期]/((LabData2016[比對身分證前六碼]=$AX62)*(LabData2016[LDL唯一]=1)),2),""))</f>
        <v/>
      </c>
      <c r="R62" s="6" t="str">
        <f t="shared" si="1"/>
        <v/>
      </c>
      <c r="S62" s="6" t="str" cm="1">
        <f t="array" ref="S62">IF($B62="","",IFERROR(_xlfn.AGGREGATE(15,6,LabData2016[最近一次LDL檢查結果(mg/dL)]/((LabData2016[比對身分證前六碼]=$AX62)*(LabData2016[LDL唯一]=1)),1),""))</f>
        <v/>
      </c>
      <c r="T62" s="28" t="str">
        <f ca="1">IF($B62="","",IF($M62="不適用","不適用",IF($N62="","未檢驗",IF(OR(AND($D62="DM only",$O62&gt;=DATE(YEAR(TODAY()),1,1),$O62&lt;DATE(YEAR(TODAY())+1,1,1),$N62&lt;VALUE(SUBSTITUTE($M62,"&lt;",""))),AND($AH62&gt;=1,$AI62&gt;=1,OR($N62&lt;VALUE(SUBSTITUTE($M62,"&lt;","")),SUMIFS(LabData2016[LDL唯一],LabData2016[比對身分證前六碼],$AX62,LabData2016[最近一次LDL檢查結果(mg/dL)],"&lt;"&amp;VALUE(SUBSTITUTE($M62,"&lt;","")),LabData2016[最近一次LDL檢查日期],"&gt;="&amp;DATE(YEAR(TODAY()),1,1),LabData2016[最近一次LDL檢查日期],"&lt;"&amp;DATE(YEAR(TODAY())+1,1,1))/($AH62+$AI62)&gt;=0.5))),"控制達標",IF(AND($AH62&gt;=1,$AI62&gt;=1,ISNUMBER($P62),$R62&gt;84,$N62-$P62&lt;0),"進步達標","未達標")))))</f>
        <v/>
      </c>
      <c r="U62" s="39" t="str">
        <f ca="1">IF($B62="","",IF($T62="不適用","不適用",IF($T62="未檢驗","無檢驗資料","全年"&amp;($AH62+$AI62)&amp;"次／下半年"&amp;$AI62&amp;"次／"&amp;SUMIFS(LabData2016[LDL唯一],LabData2016[比對身分證前六碼],$AX62,LabData2016[最近一次LDL檢查結果(mg/dL)],"&lt;"&amp;VALUE(SUBSTITUTE($M62,"&lt;","")),LabData2016[最近一次LDL檢查日期],"&gt;="&amp;DATE(YEAR(TODAY()),1,1),LabData2016[最近一次LDL檢查日期],"&lt;"&amp;DATE(YEAR(TODAY())+1,1,1))&amp;"/"&amp;($AH62+$AI62)&amp;"達標")))</f>
        <v/>
      </c>
      <c r="V62" s="6" t="str" cm="1">
        <f t="array" ref="V62">IF($B62="","",IFERROR(INDEX(PatientCriteria[UACR達標標準],ROWS($A$4:A62)),""))</f>
        <v/>
      </c>
      <c r="W62" s="6" t="str">
        <f>IF($B62="","",IF($X62="","",IFERROR(SUMIFS(LabData2016[最近一次UACR檢查結果(mg/gm)],LabData2016[比對身分證前六碼],$AX62,LabData2016[最近一次UACR檢查日期],$X62,LabData2016[UACR唯一],1),"")))</f>
        <v/>
      </c>
      <c r="X62" s="36" t="str" cm="1">
        <f t="array" ref="X62">IF($B62="","",IFERROR(_xlfn.AGGREGATE(14,6,LabData2016[最近一次UACR檢查日期]/((LabData2016[比對身分證前六碼]=$AX62)*(LabData2016[UACR唯一]=1)),1),""))</f>
        <v/>
      </c>
      <c r="Y62" s="6" t="str">
        <f>IF($B62="","",IF($Z62="","",IFERROR(SUMIFS(LabData2016[最近一次UACR檢查結果(mg/gm)],LabData2016[比對身分證前六碼],$AX62,LabData2016[最近一次UACR檢查日期],$Z62,LabData2016[UACR唯一],1),"")))</f>
        <v/>
      </c>
      <c r="Z62" s="36" t="str" cm="1">
        <f t="array" ref="Z62">IF($B62="","",IFERROR(_xlfn.AGGREGATE(14,6,LabData2016[最近一次UACR檢查日期]/((LabData2016[比對身分證前六碼]=$AX62)*(LabData2016[UACR唯一]=1)),2),""))</f>
        <v/>
      </c>
      <c r="AA62" s="6" t="str">
        <f t="shared" si="2"/>
        <v/>
      </c>
      <c r="AB62" s="29" t="str">
        <f ca="1">IF($B62="","",IF($V62="不適用","不適用",IF($W62="","未檢驗",IF(AND($AJ62+$AK62&gt;=2,$AK62&gt;=1),IF(OR($W62&lt;30,SUMIFS(LabData2016[UACR唯一],LabData2016[比對身分證前六碼],$AX62,LabData2016[最近一次UACR檢查結果(mg/gm)],"&lt;30",LabData2016[最近一次UACR檢查日期],"&gt;="&amp;DATE(YEAR(TODAY()),1,1),LabData2016[最近一次UACR檢查日期],"&lt;"&amp;DATE(YEAR(TODAY())+1,1,1))/($AJ62+$AK62)&gt;=0.5),"控制達標",IF(ISNUMBER($Y62),IF(AND($AA62&gt;=84,$W62-$Y62&lt;0),"進步達標","未達標"),"未達標")),"未達標"))))</f>
        <v/>
      </c>
      <c r="AC62" s="38" t="str">
        <f ca="1">IF($B62="","",IF($AB62="不適用","不適用",IF($AB62="未檢驗","無檢驗資料","全年"&amp;($AJ62+$AK62)&amp;"次／下半年"&amp;$AK62&amp;"次／"&amp;SUMIFS(LabData2016[UACR唯一],LabData2016[比對身分證前六碼],$AX62,LabData2016[最近一次UACR檢查結果(mg/gm)],"&lt;30",LabData2016[最近一次UACR檢查日期],"&gt;="&amp;DATE(YEAR(TODAY()),1,1),LabData2016[最近一次UACR檢查日期],"&lt;"&amp;DATE(YEAR(TODAY())+1,1,1))&amp;"/"&amp;($AJ62+$AK62)&amp;"達標")))</f>
        <v/>
      </c>
      <c r="AD62" s="6" t="str" cm="1">
        <f t="array" ref="AD62">IF($B62="","",IFERROR(INDEX(PatientCriteria[BP檢驗次數達標標準],ROWS($A$4:A62)),""))</f>
        <v/>
      </c>
      <c r="AE62" s="6" t="str" cm="1">
        <f t="array" aca="1" ref="AE62" ca="1">IF($B62="","",_xlfn.LET(_xlpm.bp,LabData2016[最近一次BP檢查日期],_xlpm.ym,IF(ISNUMBER(_xlpm.bp),TEXT(_xlpm.bp,"yyyy-mm"),LEFT(_xlpm.bp,7)),_xlpm.matched,_xlfn._xlws.FILTER(_xlpm.ym,(LabData2016[比對身分證前六碼]=$AX62)*(LabData2016[比對生日西元]=$AY62)*(_xlpm.ym&lt;&gt;"")*(LEFT(_xlpm.ym,4)=TEXT(YEAR(TODAY()),"0")),""),IF(INDEX(_xlpm.matched,1)="",0,ROWS(_xlfn.UNIQUE(_xlpm.matched)))))</f>
        <v/>
      </c>
      <c r="AF62" s="6" t="str">
        <f ca="1">IF($B62="","",SUMIFS(LabData2016[HbA1c唯一],LabData2016[比對身分證前六碼],$AX62,LabData2016[最近一次HbA1c檢查日期],"&gt;="&amp;DATE(YEAR(TODAY()),1,1),LabData2016[最近一次HbA1c檢查日期],"&lt;"&amp;DATE(YEAR(TODAY()),7,1)))</f>
        <v/>
      </c>
      <c r="AG62" s="6" t="str">
        <f ca="1">IF($B62="","",SUMIFS(LabData2016[HbA1c唯一],LabData2016[比對身分證前六碼],$AX62,LabData2016[最近一次HbA1c檢查日期],"&gt;="&amp;DATE(YEAR(TODAY()),7,1),LabData2016[最近一次HbA1c檢查日期],"&lt;"&amp;DATE(YEAR(TODAY())+1,1,1)))</f>
        <v/>
      </c>
      <c r="AH62" s="6" t="str">
        <f ca="1">IF($B62="","",SUMIFS(LabData2016[LDL唯一],LabData2016[比對身分證前六碼],$AX62,LabData2016[最近一次LDL檢查日期],"&gt;="&amp;DATE(YEAR(TODAY()),1,1),LabData2016[最近一次LDL檢查日期],"&lt;"&amp;DATE(YEAR(TODAY()),7,1)))</f>
        <v/>
      </c>
      <c r="AI62" s="6" t="str">
        <f ca="1">IF($B62="","",SUMIFS(LabData2016[LDL唯一],LabData2016[比對身分證前六碼],$AX62,LabData2016[最近一次LDL檢查日期],"&gt;="&amp;DATE(YEAR(TODAY()),7,1),LabData2016[最近一次LDL檢查日期],"&lt;"&amp;DATE(YEAR(TODAY())+1,1,1)))</f>
        <v/>
      </c>
      <c r="AJ62" s="6" t="str">
        <f ca="1">IF($B62="","",SUMIFS(LabData2016[UACR唯一],LabData2016[比對身分證前六碼],$AX62,LabData2016[最近一次UACR檢查日期],"&gt;="&amp;DATE(YEAR(TODAY()),1,1),LabData2016[最近一次UACR檢查日期],"&lt;"&amp;DATE(YEAR(TODAY()),7,1)))</f>
        <v/>
      </c>
      <c r="AK62" s="6" t="str">
        <f ca="1">IF($B62="","",SUMIFS(LabData2016[UACR唯一],LabData2016[比對身分證前六碼],$AX62,LabData2016[最近一次UACR檢查日期],"&gt;="&amp;DATE(YEAR(TODAY()),7,1),LabData2016[最近一次UACR檢查日期],"&lt;"&amp;DATE(YEAR(TODAY())+1,1,1)))</f>
        <v/>
      </c>
      <c r="AL62" s="6" t="str">
        <f t="shared" si="3"/>
        <v/>
      </c>
      <c r="AM62" s="6" t="str">
        <f t="shared" si="4"/>
        <v/>
      </c>
      <c r="AN62" s="6" t="str">
        <f t="shared" si="5"/>
        <v/>
      </c>
      <c r="AO62" s="6" t="str">
        <f t="shared" si="6"/>
        <v/>
      </c>
      <c r="AP62" s="6" t="str" cm="1">
        <f t="array" ref="AP62">IF($B62="","",IFERROR(INDEX(相容設定!$B$2:$E$9,MATCH($D62,相容設定!$A$2:$A$9,0),MIN(VALUE(LEFT($AQ62,FIND("/",$AQ62)-1)),3)+1),0))</f>
        <v/>
      </c>
      <c r="AQ62" s="6" t="str">
        <f t="shared" si="7"/>
        <v/>
      </c>
      <c r="AR62" s="30" t="str">
        <f t="shared" si="8"/>
        <v/>
      </c>
      <c r="AS62" s="30" t="str">
        <f>IF($B62="","",250+30+IF(OR(ISNUMBER(SEARCH("DM",$D62)),ISNUMBER(SEARCH("+",$D62))),100,0)+IFERROR(INDEX(相容設定!$F$2:$F$9,MATCH($D62,相容設定!$A$2:$A$9,0)),0))</f>
        <v/>
      </c>
      <c r="AT62" s="31" t="str">
        <f t="shared" si="9"/>
        <v/>
      </c>
      <c r="AU62" s="32" t="str">
        <f t="shared" si="10"/>
        <v/>
      </c>
      <c r="AV62" t="str">
        <f t="shared" si="15"/>
        <v/>
      </c>
      <c r="AW62" t="str">
        <f t="shared" si="13"/>
        <v/>
      </c>
      <c r="AX62" t="str">
        <f t="shared" si="16"/>
        <v/>
      </c>
      <c r="AY62" t="str">
        <f t="shared" si="14"/>
        <v/>
      </c>
    </row>
    <row r="63" spans="1:51" x14ac:dyDescent="0.35">
      <c r="A63" s="26" t="str" cm="1">
        <f t="array" ref="A63">IFERROR(IF(INDEX(PatientCriteria[身分證號],ROWS($A$4:A63))="","",ROWS($A$4:A63)),"")</f>
        <v/>
      </c>
      <c r="B63" s="26" t="str" cm="1">
        <f t="array" ref="B63">IFERROR(IF(INDEX(PatientCriteria[身分證號],ROWS($A$4:A63))="","",INDEX(PatientCriteria[身分證號],ROWS($A$4:A63))),"")</f>
        <v/>
      </c>
      <c r="C63" s="26" t="str" cm="1">
        <f t="array" ref="C63">IF($B63="","",IFERROR(INDEX(PatientCriteria[生日],ROWS($A$4:A63)),""))</f>
        <v/>
      </c>
      <c r="D63" s="26" t="str" cm="1">
        <f t="array" ref="D63">IF($B63="","",IFERROR(INDEX(PatientCriteria[疾病組合],ROWS($A$4:A63)),""))</f>
        <v/>
      </c>
      <c r="E63" s="6" t="str" cm="1">
        <f t="array" ref="E63">IF($B63="","",IFERROR(INDEX(PatientCriteria[HbA1c達標標準],ROWS($A$4:A63)),""))</f>
        <v/>
      </c>
      <c r="F63" s="6" t="str">
        <f>IF($B63="","",IF($G63="","",IFERROR(SUMIFS(LabData2016[最近一次HbA1c檢查結果(%)],LabData2016[比對身分證前六碼],$AX63,LabData2016[最近一次HbA1c檢查日期],$G63,LabData2016[HbA1c唯一],1),"")))</f>
        <v/>
      </c>
      <c r="G63" s="36" t="str" cm="1">
        <f t="array" ref="G63">IF($B63="","",IFERROR(_xlfn.AGGREGATE(14,6,LabData2016[最近一次HbA1c檢查日期]/((LabData2016[比對身分證前六碼]=$AX63)*(LabData2016[HbA1c唯一]=1)),1),""))</f>
        <v/>
      </c>
      <c r="H63" s="6" t="str">
        <f>IF($B63="","",IF($I63="","",IFERROR(SUMIFS(LabData2016[最近一次HbA1c檢查結果(%)],LabData2016[比對身分證前六碼],$AX63,LabData2016[最近一次HbA1c檢查日期],$I63,LabData2016[HbA1c唯一],1),"")))</f>
        <v/>
      </c>
      <c r="I63" s="36" t="str" cm="1">
        <f t="array" ref="I63">IF($B63="","",IFERROR(_xlfn.AGGREGATE(14,6,LabData2016[最近一次HbA1c檢查日期]/((LabData2016[比對身分證前六碼]=$AX63)*(LabData2016[HbA1c唯一]=1)),2),""))</f>
        <v/>
      </c>
      <c r="J63" s="6" t="str">
        <f t="shared" si="0"/>
        <v/>
      </c>
      <c r="K63" s="27" t="str">
        <f ca="1">IF($B63="","",IF($E63="不適用","不適用",IF($F63="","未檢驗",IF(AND($AF63+$AG63&gt;=2,$AG63&gt;=1),IF(OR($F63&lt;VALUE(SUBSTITUTE(SUBSTITUTE($E63,"&lt;",""),"%","")),SUMIFS(LabData2016[HbA1c唯一],LabData2016[比對身分證前六碼],$AX63,LabData2016[最近一次HbA1c檢查結果(%)],"&lt;"&amp;VALUE(SUBSTITUTE(SUBSTITUTE($E63,"&lt;",""),"%","")),LabData2016[最近一次HbA1c檢查日期],"&gt;="&amp;DATE(YEAR(TODAY()),1,1),LabData2016[最近一次HbA1c檢查日期],"&lt;"&amp;DATE(YEAR(TODAY())+1,1,1))/($AF63+$AG63)&gt;=0.5),"控制達標",IF(ISNUMBER($H63),IF(AND($J63&gt;=84,$F63-$H63&lt;0),"進步達標","未達標"),"未達標")),"未達標"))))</f>
        <v/>
      </c>
      <c r="L63" s="33" t="str">
        <f ca="1">IF($B63="","",IF($K63="不適用","不適用",IF($K63="未檢驗","無檢驗資料","全年"&amp;($AF63+$AG63)&amp;"次／下半年"&amp;$AG63&amp;"次／"&amp;SUMIFS(LabData2016[HbA1c唯一],LabData2016[比對身分證前六碼],$AX63,LabData2016[最近一次HbA1c檢查結果(%)],"&lt;"&amp;VALUE(SUBSTITUTE(SUBSTITUTE($E63,"&lt;",""),"%","")),LabData2016[最近一次HbA1c檢查日期],"&gt;="&amp;DATE(YEAR(TODAY()),1,1),LabData2016[最近一次HbA1c檢查日期],"&lt;"&amp;DATE(YEAR(TODAY())+1,1,1))&amp;"/"&amp;($AF63+$AG63)&amp;"達標")))</f>
        <v/>
      </c>
      <c r="M63" s="6" t="str" cm="1">
        <f t="array" ref="M63">IF($B63="","",IFERROR(INDEX(PatientCriteria[LDL達標標準],ROWS($A$4:A63)),""))</f>
        <v/>
      </c>
      <c r="N63" s="6" t="str">
        <f>IF($B63="","",IF($O63="","",IFERROR(SUMIFS(LabData2016[最近一次LDL檢查結果(mg/dL)],LabData2016[比對身分證前六碼],$AX63,LabData2016[最近一次LDL檢查日期],$O63,LabData2016[LDL唯一],1),"")))</f>
        <v/>
      </c>
      <c r="O63" s="36" t="str" cm="1">
        <f t="array" ref="O63">IF($B63="","",IFERROR(_xlfn.AGGREGATE(14,6,LabData2016[最近一次LDL檢查日期]/((LabData2016[比對身分證前六碼]=$AX63)*(LabData2016[LDL唯一]=1)),1),""))</f>
        <v/>
      </c>
      <c r="P63" s="6" t="str">
        <f>IF($B63="","",IF($Q63="","",IFERROR(SUMIFS(LabData2016[最近一次LDL檢查結果(mg/dL)],LabData2016[比對身分證前六碼],$AX63,LabData2016[最近一次LDL檢查日期],$Q63,LabData2016[LDL唯一],1),"")))</f>
        <v/>
      </c>
      <c r="Q63" s="36" t="str" cm="1">
        <f t="array" ref="Q63">IF($B63="","",IFERROR(_xlfn.AGGREGATE(14,6,LabData2016[最近一次LDL檢查日期]/((LabData2016[比對身分證前六碼]=$AX63)*(LabData2016[LDL唯一]=1)),2),""))</f>
        <v/>
      </c>
      <c r="R63" s="6" t="str">
        <f t="shared" si="1"/>
        <v/>
      </c>
      <c r="S63" s="6" t="str" cm="1">
        <f t="array" ref="S63">IF($B63="","",IFERROR(_xlfn.AGGREGATE(15,6,LabData2016[最近一次LDL檢查結果(mg/dL)]/((LabData2016[比對身分證前六碼]=$AX63)*(LabData2016[LDL唯一]=1)),1),""))</f>
        <v/>
      </c>
      <c r="T63" s="28" t="str">
        <f ca="1">IF($B63="","",IF($M63="不適用","不適用",IF($N63="","未檢驗",IF(OR(AND($D63="DM only",$O63&gt;=DATE(YEAR(TODAY()),1,1),$O63&lt;DATE(YEAR(TODAY())+1,1,1),$N63&lt;VALUE(SUBSTITUTE($M63,"&lt;",""))),AND($AH63&gt;=1,$AI63&gt;=1,OR($N63&lt;VALUE(SUBSTITUTE($M63,"&lt;","")),SUMIFS(LabData2016[LDL唯一],LabData2016[比對身分證前六碼],$AX63,LabData2016[最近一次LDL檢查結果(mg/dL)],"&lt;"&amp;VALUE(SUBSTITUTE($M63,"&lt;","")),LabData2016[最近一次LDL檢查日期],"&gt;="&amp;DATE(YEAR(TODAY()),1,1),LabData2016[最近一次LDL檢查日期],"&lt;"&amp;DATE(YEAR(TODAY())+1,1,1))/($AH63+$AI63)&gt;=0.5))),"控制達標",IF(AND($AH63&gt;=1,$AI63&gt;=1,ISNUMBER($P63),$R63&gt;84,$N63-$P63&lt;0),"進步達標","未達標")))))</f>
        <v/>
      </c>
      <c r="U63" s="39" t="str">
        <f ca="1">IF($B63="","",IF($T63="不適用","不適用",IF($T63="未檢驗","無檢驗資料","全年"&amp;($AH63+$AI63)&amp;"次／下半年"&amp;$AI63&amp;"次／"&amp;SUMIFS(LabData2016[LDL唯一],LabData2016[比對身分證前六碼],$AX63,LabData2016[最近一次LDL檢查結果(mg/dL)],"&lt;"&amp;VALUE(SUBSTITUTE($M63,"&lt;","")),LabData2016[最近一次LDL檢查日期],"&gt;="&amp;DATE(YEAR(TODAY()),1,1),LabData2016[最近一次LDL檢查日期],"&lt;"&amp;DATE(YEAR(TODAY())+1,1,1))&amp;"/"&amp;($AH63+$AI63)&amp;"達標")))</f>
        <v/>
      </c>
      <c r="V63" s="6" t="str" cm="1">
        <f t="array" ref="V63">IF($B63="","",IFERROR(INDEX(PatientCriteria[UACR達標標準],ROWS($A$4:A63)),""))</f>
        <v/>
      </c>
      <c r="W63" s="6" t="str">
        <f>IF($B63="","",IF($X63="","",IFERROR(SUMIFS(LabData2016[最近一次UACR檢查結果(mg/gm)],LabData2016[比對身分證前六碼],$AX63,LabData2016[最近一次UACR檢查日期],$X63,LabData2016[UACR唯一],1),"")))</f>
        <v/>
      </c>
      <c r="X63" s="36" t="str" cm="1">
        <f t="array" ref="X63">IF($B63="","",IFERROR(_xlfn.AGGREGATE(14,6,LabData2016[最近一次UACR檢查日期]/((LabData2016[比對身分證前六碼]=$AX63)*(LabData2016[UACR唯一]=1)),1),""))</f>
        <v/>
      </c>
      <c r="Y63" s="6" t="str">
        <f>IF($B63="","",IF($Z63="","",IFERROR(SUMIFS(LabData2016[最近一次UACR檢查結果(mg/gm)],LabData2016[比對身分證前六碼],$AX63,LabData2016[最近一次UACR檢查日期],$Z63,LabData2016[UACR唯一],1),"")))</f>
        <v/>
      </c>
      <c r="Z63" s="36" t="str" cm="1">
        <f t="array" ref="Z63">IF($B63="","",IFERROR(_xlfn.AGGREGATE(14,6,LabData2016[最近一次UACR檢查日期]/((LabData2016[比對身分證前六碼]=$AX63)*(LabData2016[UACR唯一]=1)),2),""))</f>
        <v/>
      </c>
      <c r="AA63" s="6" t="str">
        <f t="shared" si="2"/>
        <v/>
      </c>
      <c r="AB63" s="29" t="str">
        <f ca="1">IF($B63="","",IF($V63="不適用","不適用",IF($W63="","未檢驗",IF(AND($AJ63+$AK63&gt;=2,$AK63&gt;=1),IF(OR($W63&lt;30,SUMIFS(LabData2016[UACR唯一],LabData2016[比對身分證前六碼],$AX63,LabData2016[最近一次UACR檢查結果(mg/gm)],"&lt;30",LabData2016[最近一次UACR檢查日期],"&gt;="&amp;DATE(YEAR(TODAY()),1,1),LabData2016[最近一次UACR檢查日期],"&lt;"&amp;DATE(YEAR(TODAY())+1,1,1))/($AJ63+$AK63)&gt;=0.5),"控制達標",IF(ISNUMBER($Y63),IF(AND($AA63&gt;=84,$W63-$Y63&lt;0),"進步達標","未達標"),"未達標")),"未達標"))))</f>
        <v/>
      </c>
      <c r="AC63" s="38" t="str">
        <f ca="1">IF($B63="","",IF($AB63="不適用","不適用",IF($AB63="未檢驗","無檢驗資料","全年"&amp;($AJ63+$AK63)&amp;"次／下半年"&amp;$AK63&amp;"次／"&amp;SUMIFS(LabData2016[UACR唯一],LabData2016[比對身分證前六碼],$AX63,LabData2016[最近一次UACR檢查結果(mg/gm)],"&lt;30",LabData2016[最近一次UACR檢查日期],"&gt;="&amp;DATE(YEAR(TODAY()),1,1),LabData2016[最近一次UACR檢查日期],"&lt;"&amp;DATE(YEAR(TODAY())+1,1,1))&amp;"/"&amp;($AJ63+$AK63)&amp;"達標")))</f>
        <v/>
      </c>
      <c r="AD63" s="6" t="str" cm="1">
        <f t="array" ref="AD63">IF($B63="","",IFERROR(INDEX(PatientCriteria[BP檢驗次數達標標準],ROWS($A$4:A63)),""))</f>
        <v/>
      </c>
      <c r="AE63" s="6" t="str" cm="1">
        <f t="array" aca="1" ref="AE63" ca="1">IF($B63="","",_xlfn.LET(_xlpm.bp,LabData2016[最近一次BP檢查日期],_xlpm.ym,IF(ISNUMBER(_xlpm.bp),TEXT(_xlpm.bp,"yyyy-mm"),LEFT(_xlpm.bp,7)),_xlpm.matched,_xlfn._xlws.FILTER(_xlpm.ym,(LabData2016[比對身分證前六碼]=$AX63)*(LabData2016[比對生日西元]=$AY63)*(_xlpm.ym&lt;&gt;"")*(LEFT(_xlpm.ym,4)=TEXT(YEAR(TODAY()),"0")),""),IF(INDEX(_xlpm.matched,1)="",0,ROWS(_xlfn.UNIQUE(_xlpm.matched)))))</f>
        <v/>
      </c>
      <c r="AF63" s="6" t="str">
        <f ca="1">IF($B63="","",SUMIFS(LabData2016[HbA1c唯一],LabData2016[比對身分證前六碼],$AX63,LabData2016[最近一次HbA1c檢查日期],"&gt;="&amp;DATE(YEAR(TODAY()),1,1),LabData2016[最近一次HbA1c檢查日期],"&lt;"&amp;DATE(YEAR(TODAY()),7,1)))</f>
        <v/>
      </c>
      <c r="AG63" s="6" t="str">
        <f ca="1">IF($B63="","",SUMIFS(LabData2016[HbA1c唯一],LabData2016[比對身分證前六碼],$AX63,LabData2016[最近一次HbA1c檢查日期],"&gt;="&amp;DATE(YEAR(TODAY()),7,1),LabData2016[最近一次HbA1c檢查日期],"&lt;"&amp;DATE(YEAR(TODAY())+1,1,1)))</f>
        <v/>
      </c>
      <c r="AH63" s="6" t="str">
        <f ca="1">IF($B63="","",SUMIFS(LabData2016[LDL唯一],LabData2016[比對身分證前六碼],$AX63,LabData2016[最近一次LDL檢查日期],"&gt;="&amp;DATE(YEAR(TODAY()),1,1),LabData2016[最近一次LDL檢查日期],"&lt;"&amp;DATE(YEAR(TODAY()),7,1)))</f>
        <v/>
      </c>
      <c r="AI63" s="6" t="str">
        <f ca="1">IF($B63="","",SUMIFS(LabData2016[LDL唯一],LabData2016[比對身分證前六碼],$AX63,LabData2016[最近一次LDL檢查日期],"&gt;="&amp;DATE(YEAR(TODAY()),7,1),LabData2016[最近一次LDL檢查日期],"&lt;"&amp;DATE(YEAR(TODAY())+1,1,1)))</f>
        <v/>
      </c>
      <c r="AJ63" s="6" t="str">
        <f ca="1">IF($B63="","",SUMIFS(LabData2016[UACR唯一],LabData2016[比對身分證前六碼],$AX63,LabData2016[最近一次UACR檢查日期],"&gt;="&amp;DATE(YEAR(TODAY()),1,1),LabData2016[最近一次UACR檢查日期],"&lt;"&amp;DATE(YEAR(TODAY()),7,1)))</f>
        <v/>
      </c>
      <c r="AK63" s="6" t="str">
        <f ca="1">IF($B63="","",SUMIFS(LabData2016[UACR唯一],LabData2016[比對身分證前六碼],$AX63,LabData2016[最近一次UACR檢查日期],"&gt;="&amp;DATE(YEAR(TODAY()),7,1),LabData2016[最近一次UACR檢查日期],"&lt;"&amp;DATE(YEAR(TODAY())+1,1,1)))</f>
        <v/>
      </c>
      <c r="AL63" s="6" t="str">
        <f t="shared" si="3"/>
        <v/>
      </c>
      <c r="AM63" s="6" t="str">
        <f t="shared" si="4"/>
        <v/>
      </c>
      <c r="AN63" s="6" t="str">
        <f t="shared" si="5"/>
        <v/>
      </c>
      <c r="AO63" s="6" t="str">
        <f t="shared" si="6"/>
        <v/>
      </c>
      <c r="AP63" s="6" t="str" cm="1">
        <f t="array" ref="AP63">IF($B63="","",IFERROR(INDEX(相容設定!$B$2:$E$9,MATCH($D63,相容設定!$A$2:$A$9,0),MIN(VALUE(LEFT($AQ63,FIND("/",$AQ63)-1)),3)+1),0))</f>
        <v/>
      </c>
      <c r="AQ63" s="6" t="str">
        <f t="shared" si="7"/>
        <v/>
      </c>
      <c r="AR63" s="30" t="str">
        <f t="shared" si="8"/>
        <v/>
      </c>
      <c r="AS63" s="30" t="str">
        <f>IF($B63="","",250+30+IF(OR(ISNUMBER(SEARCH("DM",$D63)),ISNUMBER(SEARCH("+",$D63))),100,0)+IFERROR(INDEX(相容設定!$F$2:$F$9,MATCH($D63,相容設定!$A$2:$A$9,0)),0))</f>
        <v/>
      </c>
      <c r="AT63" s="31" t="str">
        <f t="shared" si="9"/>
        <v/>
      </c>
      <c r="AU63" s="32" t="str">
        <f t="shared" si="10"/>
        <v/>
      </c>
      <c r="AV63" t="str">
        <f t="shared" si="15"/>
        <v/>
      </c>
      <c r="AW63" t="str">
        <f t="shared" si="13"/>
        <v/>
      </c>
      <c r="AX63" t="str">
        <f t="shared" si="16"/>
        <v/>
      </c>
      <c r="AY63" t="str">
        <f t="shared" si="14"/>
        <v/>
      </c>
    </row>
    <row r="64" spans="1:51" x14ac:dyDescent="0.35">
      <c r="A64" s="26" t="str" cm="1">
        <f t="array" ref="A64">IFERROR(IF(INDEX(PatientCriteria[身分證號],ROWS($A$4:A64))="","",ROWS($A$4:A64)),"")</f>
        <v/>
      </c>
      <c r="B64" s="26" t="str" cm="1">
        <f t="array" ref="B64">IFERROR(IF(INDEX(PatientCriteria[身分證號],ROWS($A$4:A64))="","",INDEX(PatientCriteria[身分證號],ROWS($A$4:A64))),"")</f>
        <v/>
      </c>
      <c r="C64" s="26" t="str" cm="1">
        <f t="array" ref="C64">IF($B64="","",IFERROR(INDEX(PatientCriteria[生日],ROWS($A$4:A64)),""))</f>
        <v/>
      </c>
      <c r="D64" s="26" t="str" cm="1">
        <f t="array" ref="D64">IF($B64="","",IFERROR(INDEX(PatientCriteria[疾病組合],ROWS($A$4:A64)),""))</f>
        <v/>
      </c>
      <c r="E64" s="6" t="str" cm="1">
        <f t="array" ref="E64">IF($B64="","",IFERROR(INDEX(PatientCriteria[HbA1c達標標準],ROWS($A$4:A64)),""))</f>
        <v/>
      </c>
      <c r="F64" s="6" t="str">
        <f>IF($B64="","",IF($G64="","",IFERROR(SUMIFS(LabData2016[最近一次HbA1c檢查結果(%)],LabData2016[比對身分證前六碼],$AX64,LabData2016[最近一次HbA1c檢查日期],$G64,LabData2016[HbA1c唯一],1),"")))</f>
        <v/>
      </c>
      <c r="G64" s="36" t="str" cm="1">
        <f t="array" ref="G64">IF($B64="","",IFERROR(_xlfn.AGGREGATE(14,6,LabData2016[最近一次HbA1c檢查日期]/((LabData2016[比對身分證前六碼]=$AX64)*(LabData2016[HbA1c唯一]=1)),1),""))</f>
        <v/>
      </c>
      <c r="H64" s="6" t="str">
        <f>IF($B64="","",IF($I64="","",IFERROR(SUMIFS(LabData2016[最近一次HbA1c檢查結果(%)],LabData2016[比對身分證前六碼],$AX64,LabData2016[最近一次HbA1c檢查日期],$I64,LabData2016[HbA1c唯一],1),"")))</f>
        <v/>
      </c>
      <c r="I64" s="36" t="str" cm="1">
        <f t="array" ref="I64">IF($B64="","",IFERROR(_xlfn.AGGREGATE(14,6,LabData2016[最近一次HbA1c檢查日期]/((LabData2016[比對身分證前六碼]=$AX64)*(LabData2016[HbA1c唯一]=1)),2),""))</f>
        <v/>
      </c>
      <c r="J64" s="6" t="str">
        <f t="shared" si="0"/>
        <v/>
      </c>
      <c r="K64" s="27" t="str">
        <f ca="1">IF($B64="","",IF($E64="不適用","不適用",IF($F64="","未檢驗",IF(AND($AF64+$AG64&gt;=2,$AG64&gt;=1),IF(OR($F64&lt;VALUE(SUBSTITUTE(SUBSTITUTE($E64,"&lt;",""),"%","")),SUMIFS(LabData2016[HbA1c唯一],LabData2016[比對身分證前六碼],$AX64,LabData2016[最近一次HbA1c檢查結果(%)],"&lt;"&amp;VALUE(SUBSTITUTE(SUBSTITUTE($E64,"&lt;",""),"%","")),LabData2016[最近一次HbA1c檢查日期],"&gt;="&amp;DATE(YEAR(TODAY()),1,1),LabData2016[最近一次HbA1c檢查日期],"&lt;"&amp;DATE(YEAR(TODAY())+1,1,1))/($AF64+$AG64)&gt;=0.5),"控制達標",IF(ISNUMBER($H64),IF(AND($J64&gt;=84,$F64-$H64&lt;0),"進步達標","未達標"),"未達標")),"未達標"))))</f>
        <v/>
      </c>
      <c r="L64" s="33" t="str">
        <f ca="1">IF($B64="","",IF($K64="不適用","不適用",IF($K64="未檢驗","無檢驗資料","全年"&amp;($AF64+$AG64)&amp;"次／下半年"&amp;$AG64&amp;"次／"&amp;SUMIFS(LabData2016[HbA1c唯一],LabData2016[比對身分證前六碼],$AX64,LabData2016[最近一次HbA1c檢查結果(%)],"&lt;"&amp;VALUE(SUBSTITUTE(SUBSTITUTE($E64,"&lt;",""),"%","")),LabData2016[最近一次HbA1c檢查日期],"&gt;="&amp;DATE(YEAR(TODAY()),1,1),LabData2016[最近一次HbA1c檢查日期],"&lt;"&amp;DATE(YEAR(TODAY())+1,1,1))&amp;"/"&amp;($AF64+$AG64)&amp;"達標")))</f>
        <v/>
      </c>
      <c r="M64" s="6" t="str" cm="1">
        <f t="array" ref="M64">IF($B64="","",IFERROR(INDEX(PatientCriteria[LDL達標標準],ROWS($A$4:A64)),""))</f>
        <v/>
      </c>
      <c r="N64" s="6" t="str">
        <f>IF($B64="","",IF($O64="","",IFERROR(SUMIFS(LabData2016[最近一次LDL檢查結果(mg/dL)],LabData2016[比對身分證前六碼],$AX64,LabData2016[最近一次LDL檢查日期],$O64,LabData2016[LDL唯一],1),"")))</f>
        <v/>
      </c>
      <c r="O64" s="36" t="str" cm="1">
        <f t="array" ref="O64">IF($B64="","",IFERROR(_xlfn.AGGREGATE(14,6,LabData2016[最近一次LDL檢查日期]/((LabData2016[比對身分證前六碼]=$AX64)*(LabData2016[LDL唯一]=1)),1),""))</f>
        <v/>
      </c>
      <c r="P64" s="6" t="str">
        <f>IF($B64="","",IF($Q64="","",IFERROR(SUMIFS(LabData2016[最近一次LDL檢查結果(mg/dL)],LabData2016[比對身分證前六碼],$AX64,LabData2016[最近一次LDL檢查日期],$Q64,LabData2016[LDL唯一],1),"")))</f>
        <v/>
      </c>
      <c r="Q64" s="36" t="str" cm="1">
        <f t="array" ref="Q64">IF($B64="","",IFERROR(_xlfn.AGGREGATE(14,6,LabData2016[最近一次LDL檢查日期]/((LabData2016[比對身分證前六碼]=$AX64)*(LabData2016[LDL唯一]=1)),2),""))</f>
        <v/>
      </c>
      <c r="R64" s="6" t="str">
        <f t="shared" si="1"/>
        <v/>
      </c>
      <c r="S64" s="6" t="str" cm="1">
        <f t="array" ref="S64">IF($B64="","",IFERROR(_xlfn.AGGREGATE(15,6,LabData2016[最近一次LDL檢查結果(mg/dL)]/((LabData2016[比對身分證前六碼]=$AX64)*(LabData2016[LDL唯一]=1)),1),""))</f>
        <v/>
      </c>
      <c r="T64" s="28" t="str">
        <f ca="1">IF($B64="","",IF($M64="不適用","不適用",IF($N64="","未檢驗",IF(OR(AND($D64="DM only",$O64&gt;=DATE(YEAR(TODAY()),1,1),$O64&lt;DATE(YEAR(TODAY())+1,1,1),$N64&lt;VALUE(SUBSTITUTE($M64,"&lt;",""))),AND($AH64&gt;=1,$AI64&gt;=1,OR($N64&lt;VALUE(SUBSTITUTE($M64,"&lt;","")),SUMIFS(LabData2016[LDL唯一],LabData2016[比對身分證前六碼],$AX64,LabData2016[最近一次LDL檢查結果(mg/dL)],"&lt;"&amp;VALUE(SUBSTITUTE($M64,"&lt;","")),LabData2016[最近一次LDL檢查日期],"&gt;="&amp;DATE(YEAR(TODAY()),1,1),LabData2016[最近一次LDL檢查日期],"&lt;"&amp;DATE(YEAR(TODAY())+1,1,1))/($AH64+$AI64)&gt;=0.5))),"控制達標",IF(AND($AH64&gt;=1,$AI64&gt;=1,ISNUMBER($P64),$R64&gt;84,$N64-$P64&lt;0),"進步達標","未達標")))))</f>
        <v/>
      </c>
      <c r="U64" s="39" t="str">
        <f ca="1">IF($B64="","",IF($T64="不適用","不適用",IF($T64="未檢驗","無檢驗資料","全年"&amp;($AH64+$AI64)&amp;"次／下半年"&amp;$AI64&amp;"次／"&amp;SUMIFS(LabData2016[LDL唯一],LabData2016[比對身分證前六碼],$AX64,LabData2016[最近一次LDL檢查結果(mg/dL)],"&lt;"&amp;VALUE(SUBSTITUTE($M64,"&lt;","")),LabData2016[最近一次LDL檢查日期],"&gt;="&amp;DATE(YEAR(TODAY()),1,1),LabData2016[最近一次LDL檢查日期],"&lt;"&amp;DATE(YEAR(TODAY())+1,1,1))&amp;"/"&amp;($AH64+$AI64)&amp;"達標")))</f>
        <v/>
      </c>
      <c r="V64" s="6" t="str" cm="1">
        <f t="array" ref="V64">IF($B64="","",IFERROR(INDEX(PatientCriteria[UACR達標標準],ROWS($A$4:A64)),""))</f>
        <v/>
      </c>
      <c r="W64" s="6" t="str">
        <f>IF($B64="","",IF($X64="","",IFERROR(SUMIFS(LabData2016[最近一次UACR檢查結果(mg/gm)],LabData2016[比對身分證前六碼],$AX64,LabData2016[最近一次UACR檢查日期],$X64,LabData2016[UACR唯一],1),"")))</f>
        <v/>
      </c>
      <c r="X64" s="36" t="str" cm="1">
        <f t="array" ref="X64">IF($B64="","",IFERROR(_xlfn.AGGREGATE(14,6,LabData2016[最近一次UACR檢查日期]/((LabData2016[比對身分證前六碼]=$AX64)*(LabData2016[UACR唯一]=1)),1),""))</f>
        <v/>
      </c>
      <c r="Y64" s="6" t="str">
        <f>IF($B64="","",IF($Z64="","",IFERROR(SUMIFS(LabData2016[最近一次UACR檢查結果(mg/gm)],LabData2016[比對身分證前六碼],$AX64,LabData2016[最近一次UACR檢查日期],$Z64,LabData2016[UACR唯一],1),"")))</f>
        <v/>
      </c>
      <c r="Z64" s="36" t="str" cm="1">
        <f t="array" ref="Z64">IF($B64="","",IFERROR(_xlfn.AGGREGATE(14,6,LabData2016[最近一次UACR檢查日期]/((LabData2016[比對身分證前六碼]=$AX64)*(LabData2016[UACR唯一]=1)),2),""))</f>
        <v/>
      </c>
      <c r="AA64" s="6" t="str">
        <f t="shared" si="2"/>
        <v/>
      </c>
      <c r="AB64" s="29" t="str">
        <f ca="1">IF($B64="","",IF($V64="不適用","不適用",IF($W64="","未檢驗",IF(AND($AJ64+$AK64&gt;=2,$AK64&gt;=1),IF(OR($W64&lt;30,SUMIFS(LabData2016[UACR唯一],LabData2016[比對身分證前六碼],$AX64,LabData2016[最近一次UACR檢查結果(mg/gm)],"&lt;30",LabData2016[最近一次UACR檢查日期],"&gt;="&amp;DATE(YEAR(TODAY()),1,1),LabData2016[最近一次UACR檢查日期],"&lt;"&amp;DATE(YEAR(TODAY())+1,1,1))/($AJ64+$AK64)&gt;=0.5),"控制達標",IF(ISNUMBER($Y64),IF(AND($AA64&gt;=84,$W64-$Y64&lt;0),"進步達標","未達標"),"未達標")),"未達標"))))</f>
        <v/>
      </c>
      <c r="AC64" s="38" t="str">
        <f ca="1">IF($B64="","",IF($AB64="不適用","不適用",IF($AB64="未檢驗","無檢驗資料","全年"&amp;($AJ64+$AK64)&amp;"次／下半年"&amp;$AK64&amp;"次／"&amp;SUMIFS(LabData2016[UACR唯一],LabData2016[比對身分證前六碼],$AX64,LabData2016[最近一次UACR檢查結果(mg/gm)],"&lt;30",LabData2016[最近一次UACR檢查日期],"&gt;="&amp;DATE(YEAR(TODAY()),1,1),LabData2016[最近一次UACR檢查日期],"&lt;"&amp;DATE(YEAR(TODAY())+1,1,1))&amp;"/"&amp;($AJ64+$AK64)&amp;"達標")))</f>
        <v/>
      </c>
      <c r="AD64" s="6" t="str" cm="1">
        <f t="array" ref="AD64">IF($B64="","",IFERROR(INDEX(PatientCriteria[BP檢驗次數達標標準],ROWS($A$4:A64)),""))</f>
        <v/>
      </c>
      <c r="AE64" s="6" t="str" cm="1">
        <f t="array" aca="1" ref="AE64" ca="1">IF($B64="","",_xlfn.LET(_xlpm.bp,LabData2016[最近一次BP檢查日期],_xlpm.ym,IF(ISNUMBER(_xlpm.bp),TEXT(_xlpm.bp,"yyyy-mm"),LEFT(_xlpm.bp,7)),_xlpm.matched,_xlfn._xlws.FILTER(_xlpm.ym,(LabData2016[比對身分證前六碼]=$AX64)*(LabData2016[比對生日西元]=$AY64)*(_xlpm.ym&lt;&gt;"")*(LEFT(_xlpm.ym,4)=TEXT(YEAR(TODAY()),"0")),""),IF(INDEX(_xlpm.matched,1)="",0,ROWS(_xlfn.UNIQUE(_xlpm.matched)))))</f>
        <v/>
      </c>
      <c r="AF64" s="6" t="str">
        <f ca="1">IF($B64="","",SUMIFS(LabData2016[HbA1c唯一],LabData2016[比對身分證前六碼],$AX64,LabData2016[最近一次HbA1c檢查日期],"&gt;="&amp;DATE(YEAR(TODAY()),1,1),LabData2016[最近一次HbA1c檢查日期],"&lt;"&amp;DATE(YEAR(TODAY()),7,1)))</f>
        <v/>
      </c>
      <c r="AG64" s="6" t="str">
        <f ca="1">IF($B64="","",SUMIFS(LabData2016[HbA1c唯一],LabData2016[比對身分證前六碼],$AX64,LabData2016[最近一次HbA1c檢查日期],"&gt;="&amp;DATE(YEAR(TODAY()),7,1),LabData2016[最近一次HbA1c檢查日期],"&lt;"&amp;DATE(YEAR(TODAY())+1,1,1)))</f>
        <v/>
      </c>
      <c r="AH64" s="6" t="str">
        <f ca="1">IF($B64="","",SUMIFS(LabData2016[LDL唯一],LabData2016[比對身分證前六碼],$AX64,LabData2016[最近一次LDL檢查日期],"&gt;="&amp;DATE(YEAR(TODAY()),1,1),LabData2016[最近一次LDL檢查日期],"&lt;"&amp;DATE(YEAR(TODAY()),7,1)))</f>
        <v/>
      </c>
      <c r="AI64" s="6" t="str">
        <f ca="1">IF($B64="","",SUMIFS(LabData2016[LDL唯一],LabData2016[比對身分證前六碼],$AX64,LabData2016[最近一次LDL檢查日期],"&gt;="&amp;DATE(YEAR(TODAY()),7,1),LabData2016[最近一次LDL檢查日期],"&lt;"&amp;DATE(YEAR(TODAY())+1,1,1)))</f>
        <v/>
      </c>
      <c r="AJ64" s="6" t="str">
        <f ca="1">IF($B64="","",SUMIFS(LabData2016[UACR唯一],LabData2016[比對身分證前六碼],$AX64,LabData2016[最近一次UACR檢查日期],"&gt;="&amp;DATE(YEAR(TODAY()),1,1),LabData2016[最近一次UACR檢查日期],"&lt;"&amp;DATE(YEAR(TODAY()),7,1)))</f>
        <v/>
      </c>
      <c r="AK64" s="6" t="str">
        <f ca="1">IF($B64="","",SUMIFS(LabData2016[UACR唯一],LabData2016[比對身分證前六碼],$AX64,LabData2016[最近一次UACR檢查日期],"&gt;="&amp;DATE(YEAR(TODAY()),7,1),LabData2016[最近一次UACR檢查日期],"&lt;"&amp;DATE(YEAR(TODAY())+1,1,1)))</f>
        <v/>
      </c>
      <c r="AL64" s="6" t="str">
        <f t="shared" si="3"/>
        <v/>
      </c>
      <c r="AM64" s="6" t="str">
        <f t="shared" si="4"/>
        <v/>
      </c>
      <c r="AN64" s="6" t="str">
        <f t="shared" si="5"/>
        <v/>
      </c>
      <c r="AO64" s="6" t="str">
        <f t="shared" si="6"/>
        <v/>
      </c>
      <c r="AP64" s="6" t="str" cm="1">
        <f t="array" ref="AP64">IF($B64="","",IFERROR(INDEX(相容設定!$B$2:$E$9,MATCH($D64,相容設定!$A$2:$A$9,0),MIN(VALUE(LEFT($AQ64,FIND("/",$AQ64)-1)),3)+1),0))</f>
        <v/>
      </c>
      <c r="AQ64" s="6" t="str">
        <f t="shared" si="7"/>
        <v/>
      </c>
      <c r="AR64" s="30" t="str">
        <f t="shared" si="8"/>
        <v/>
      </c>
      <c r="AS64" s="30" t="str">
        <f>IF($B64="","",250+30+IF(OR(ISNUMBER(SEARCH("DM",$D64)),ISNUMBER(SEARCH("+",$D64))),100,0)+IFERROR(INDEX(相容設定!$F$2:$F$9,MATCH($D64,相容設定!$A$2:$A$9,0)),0))</f>
        <v/>
      </c>
      <c r="AT64" s="31" t="str">
        <f t="shared" si="9"/>
        <v/>
      </c>
      <c r="AU64" s="32" t="str">
        <f t="shared" si="10"/>
        <v/>
      </c>
      <c r="AV64" t="str">
        <f t="shared" si="15"/>
        <v/>
      </c>
      <c r="AW64" t="str">
        <f t="shared" si="13"/>
        <v/>
      </c>
      <c r="AX64" t="str">
        <f t="shared" si="16"/>
        <v/>
      </c>
      <c r="AY64" t="str">
        <f t="shared" si="14"/>
        <v/>
      </c>
    </row>
    <row r="65" spans="1:51" x14ac:dyDescent="0.35">
      <c r="A65" s="26" t="str" cm="1">
        <f t="array" ref="A65">IFERROR(IF(INDEX(PatientCriteria[身分證號],ROWS($A$4:A65))="","",ROWS($A$4:A65)),"")</f>
        <v/>
      </c>
      <c r="B65" s="26" t="str" cm="1">
        <f t="array" ref="B65">IFERROR(IF(INDEX(PatientCriteria[身分證號],ROWS($A$4:A65))="","",INDEX(PatientCriteria[身分證號],ROWS($A$4:A65))),"")</f>
        <v/>
      </c>
      <c r="C65" s="26" t="str" cm="1">
        <f t="array" ref="C65">IF($B65="","",IFERROR(INDEX(PatientCriteria[生日],ROWS($A$4:A65)),""))</f>
        <v/>
      </c>
      <c r="D65" s="26" t="str" cm="1">
        <f t="array" ref="D65">IF($B65="","",IFERROR(INDEX(PatientCriteria[疾病組合],ROWS($A$4:A65)),""))</f>
        <v/>
      </c>
      <c r="E65" s="6" t="str" cm="1">
        <f t="array" ref="E65">IF($B65="","",IFERROR(INDEX(PatientCriteria[HbA1c達標標準],ROWS($A$4:A65)),""))</f>
        <v/>
      </c>
      <c r="F65" s="6" t="str">
        <f>IF($B65="","",IF($G65="","",IFERROR(SUMIFS(LabData2016[最近一次HbA1c檢查結果(%)],LabData2016[比對身分證前六碼],$AX65,LabData2016[最近一次HbA1c檢查日期],$G65,LabData2016[HbA1c唯一],1),"")))</f>
        <v/>
      </c>
      <c r="G65" s="36" t="str" cm="1">
        <f t="array" ref="G65">IF($B65="","",IFERROR(_xlfn.AGGREGATE(14,6,LabData2016[最近一次HbA1c檢查日期]/((LabData2016[比對身分證前六碼]=$AX65)*(LabData2016[HbA1c唯一]=1)),1),""))</f>
        <v/>
      </c>
      <c r="H65" s="6" t="str">
        <f>IF($B65="","",IF($I65="","",IFERROR(SUMIFS(LabData2016[最近一次HbA1c檢查結果(%)],LabData2016[比對身分證前六碼],$AX65,LabData2016[最近一次HbA1c檢查日期],$I65,LabData2016[HbA1c唯一],1),"")))</f>
        <v/>
      </c>
      <c r="I65" s="36" t="str" cm="1">
        <f t="array" ref="I65">IF($B65="","",IFERROR(_xlfn.AGGREGATE(14,6,LabData2016[最近一次HbA1c檢查日期]/((LabData2016[比對身分證前六碼]=$AX65)*(LabData2016[HbA1c唯一]=1)),2),""))</f>
        <v/>
      </c>
      <c r="J65" s="6" t="str">
        <f t="shared" si="0"/>
        <v/>
      </c>
      <c r="K65" s="27" t="str">
        <f ca="1">IF($B65="","",IF($E65="不適用","不適用",IF($F65="","未檢驗",IF(AND($AF65+$AG65&gt;=2,$AG65&gt;=1),IF(OR($F65&lt;VALUE(SUBSTITUTE(SUBSTITUTE($E65,"&lt;",""),"%","")),SUMIFS(LabData2016[HbA1c唯一],LabData2016[比對身分證前六碼],$AX65,LabData2016[最近一次HbA1c檢查結果(%)],"&lt;"&amp;VALUE(SUBSTITUTE(SUBSTITUTE($E65,"&lt;",""),"%","")),LabData2016[最近一次HbA1c檢查日期],"&gt;="&amp;DATE(YEAR(TODAY()),1,1),LabData2016[最近一次HbA1c檢查日期],"&lt;"&amp;DATE(YEAR(TODAY())+1,1,1))/($AF65+$AG65)&gt;=0.5),"控制達標",IF(ISNUMBER($H65),IF(AND($J65&gt;=84,$F65-$H65&lt;0),"進步達標","未達標"),"未達標")),"未達標"))))</f>
        <v/>
      </c>
      <c r="L65" s="33" t="str">
        <f ca="1">IF($B65="","",IF($K65="不適用","不適用",IF($K65="未檢驗","無檢驗資料","全年"&amp;($AF65+$AG65)&amp;"次／下半年"&amp;$AG65&amp;"次／"&amp;SUMIFS(LabData2016[HbA1c唯一],LabData2016[比對身分證前六碼],$AX65,LabData2016[最近一次HbA1c檢查結果(%)],"&lt;"&amp;VALUE(SUBSTITUTE(SUBSTITUTE($E65,"&lt;",""),"%","")),LabData2016[最近一次HbA1c檢查日期],"&gt;="&amp;DATE(YEAR(TODAY()),1,1),LabData2016[最近一次HbA1c檢查日期],"&lt;"&amp;DATE(YEAR(TODAY())+1,1,1))&amp;"/"&amp;($AF65+$AG65)&amp;"達標")))</f>
        <v/>
      </c>
      <c r="M65" s="6" t="str" cm="1">
        <f t="array" ref="M65">IF($B65="","",IFERROR(INDEX(PatientCriteria[LDL達標標準],ROWS($A$4:A65)),""))</f>
        <v/>
      </c>
      <c r="N65" s="6" t="str">
        <f>IF($B65="","",IF($O65="","",IFERROR(SUMIFS(LabData2016[最近一次LDL檢查結果(mg/dL)],LabData2016[比對身分證前六碼],$AX65,LabData2016[最近一次LDL檢查日期],$O65,LabData2016[LDL唯一],1),"")))</f>
        <v/>
      </c>
      <c r="O65" s="36" t="str" cm="1">
        <f t="array" ref="O65">IF($B65="","",IFERROR(_xlfn.AGGREGATE(14,6,LabData2016[最近一次LDL檢查日期]/((LabData2016[比對身分證前六碼]=$AX65)*(LabData2016[LDL唯一]=1)),1),""))</f>
        <v/>
      </c>
      <c r="P65" s="6" t="str">
        <f>IF($B65="","",IF($Q65="","",IFERROR(SUMIFS(LabData2016[最近一次LDL檢查結果(mg/dL)],LabData2016[比對身分證前六碼],$AX65,LabData2016[最近一次LDL檢查日期],$Q65,LabData2016[LDL唯一],1),"")))</f>
        <v/>
      </c>
      <c r="Q65" s="36" t="str" cm="1">
        <f t="array" ref="Q65">IF($B65="","",IFERROR(_xlfn.AGGREGATE(14,6,LabData2016[最近一次LDL檢查日期]/((LabData2016[比對身分證前六碼]=$AX65)*(LabData2016[LDL唯一]=1)),2),""))</f>
        <v/>
      </c>
      <c r="R65" s="6" t="str">
        <f t="shared" si="1"/>
        <v/>
      </c>
      <c r="S65" s="6" t="str" cm="1">
        <f t="array" ref="S65">IF($B65="","",IFERROR(_xlfn.AGGREGATE(15,6,LabData2016[最近一次LDL檢查結果(mg/dL)]/((LabData2016[比對身分證前六碼]=$AX65)*(LabData2016[LDL唯一]=1)),1),""))</f>
        <v/>
      </c>
      <c r="T65" s="28" t="str">
        <f ca="1">IF($B65="","",IF($M65="不適用","不適用",IF($N65="","未檢驗",IF(OR(AND($D65="DM only",$O65&gt;=DATE(YEAR(TODAY()),1,1),$O65&lt;DATE(YEAR(TODAY())+1,1,1),$N65&lt;VALUE(SUBSTITUTE($M65,"&lt;",""))),AND($AH65&gt;=1,$AI65&gt;=1,OR($N65&lt;VALUE(SUBSTITUTE($M65,"&lt;","")),SUMIFS(LabData2016[LDL唯一],LabData2016[比對身分證前六碼],$AX65,LabData2016[最近一次LDL檢查結果(mg/dL)],"&lt;"&amp;VALUE(SUBSTITUTE($M65,"&lt;","")),LabData2016[最近一次LDL檢查日期],"&gt;="&amp;DATE(YEAR(TODAY()),1,1),LabData2016[最近一次LDL檢查日期],"&lt;"&amp;DATE(YEAR(TODAY())+1,1,1))/($AH65+$AI65)&gt;=0.5))),"控制達標",IF(AND($AH65&gt;=1,$AI65&gt;=1,ISNUMBER($P65),$R65&gt;84,$N65-$P65&lt;0),"進步達標","未達標")))))</f>
        <v/>
      </c>
      <c r="U65" s="39" t="str">
        <f ca="1">IF($B65="","",IF($T65="不適用","不適用",IF($T65="未檢驗","無檢驗資料","全年"&amp;($AH65+$AI65)&amp;"次／下半年"&amp;$AI65&amp;"次／"&amp;SUMIFS(LabData2016[LDL唯一],LabData2016[比對身分證前六碼],$AX65,LabData2016[最近一次LDL檢查結果(mg/dL)],"&lt;"&amp;VALUE(SUBSTITUTE($M65,"&lt;","")),LabData2016[最近一次LDL檢查日期],"&gt;="&amp;DATE(YEAR(TODAY()),1,1),LabData2016[最近一次LDL檢查日期],"&lt;"&amp;DATE(YEAR(TODAY())+1,1,1))&amp;"/"&amp;($AH65+$AI65)&amp;"達標")))</f>
        <v/>
      </c>
      <c r="V65" s="6" t="str" cm="1">
        <f t="array" ref="V65">IF($B65="","",IFERROR(INDEX(PatientCriteria[UACR達標標準],ROWS($A$4:A65)),""))</f>
        <v/>
      </c>
      <c r="W65" s="6" t="str">
        <f>IF($B65="","",IF($X65="","",IFERROR(SUMIFS(LabData2016[最近一次UACR檢查結果(mg/gm)],LabData2016[比對身分證前六碼],$AX65,LabData2016[最近一次UACR檢查日期],$X65,LabData2016[UACR唯一],1),"")))</f>
        <v/>
      </c>
      <c r="X65" s="36" t="str" cm="1">
        <f t="array" ref="X65">IF($B65="","",IFERROR(_xlfn.AGGREGATE(14,6,LabData2016[最近一次UACR檢查日期]/((LabData2016[比對身分證前六碼]=$AX65)*(LabData2016[UACR唯一]=1)),1),""))</f>
        <v/>
      </c>
      <c r="Y65" s="6" t="str">
        <f>IF($B65="","",IF($Z65="","",IFERROR(SUMIFS(LabData2016[最近一次UACR檢查結果(mg/gm)],LabData2016[比對身分證前六碼],$AX65,LabData2016[最近一次UACR檢查日期],$Z65,LabData2016[UACR唯一],1),"")))</f>
        <v/>
      </c>
      <c r="Z65" s="36" t="str" cm="1">
        <f t="array" ref="Z65">IF($B65="","",IFERROR(_xlfn.AGGREGATE(14,6,LabData2016[最近一次UACR檢查日期]/((LabData2016[比對身分證前六碼]=$AX65)*(LabData2016[UACR唯一]=1)),2),""))</f>
        <v/>
      </c>
      <c r="AA65" s="6" t="str">
        <f t="shared" si="2"/>
        <v/>
      </c>
      <c r="AB65" s="29" t="str">
        <f ca="1">IF($B65="","",IF($V65="不適用","不適用",IF($W65="","未檢驗",IF(AND($AJ65+$AK65&gt;=2,$AK65&gt;=1),IF(OR($W65&lt;30,SUMIFS(LabData2016[UACR唯一],LabData2016[比對身分證前六碼],$AX65,LabData2016[最近一次UACR檢查結果(mg/gm)],"&lt;30",LabData2016[最近一次UACR檢查日期],"&gt;="&amp;DATE(YEAR(TODAY()),1,1),LabData2016[最近一次UACR檢查日期],"&lt;"&amp;DATE(YEAR(TODAY())+1,1,1))/($AJ65+$AK65)&gt;=0.5),"控制達標",IF(ISNUMBER($Y65),IF(AND($AA65&gt;=84,$W65-$Y65&lt;0),"進步達標","未達標"),"未達標")),"未達標"))))</f>
        <v/>
      </c>
      <c r="AC65" s="38" t="str">
        <f ca="1">IF($B65="","",IF($AB65="不適用","不適用",IF($AB65="未檢驗","無檢驗資料","全年"&amp;($AJ65+$AK65)&amp;"次／下半年"&amp;$AK65&amp;"次／"&amp;SUMIFS(LabData2016[UACR唯一],LabData2016[比對身分證前六碼],$AX65,LabData2016[最近一次UACR檢查結果(mg/gm)],"&lt;30",LabData2016[最近一次UACR檢查日期],"&gt;="&amp;DATE(YEAR(TODAY()),1,1),LabData2016[最近一次UACR檢查日期],"&lt;"&amp;DATE(YEAR(TODAY())+1,1,1))&amp;"/"&amp;($AJ65+$AK65)&amp;"達標")))</f>
        <v/>
      </c>
      <c r="AD65" s="6" t="str" cm="1">
        <f t="array" ref="AD65">IF($B65="","",IFERROR(INDEX(PatientCriteria[BP檢驗次數達標標準],ROWS($A$4:A65)),""))</f>
        <v/>
      </c>
      <c r="AE65" s="6" t="str" cm="1">
        <f t="array" aca="1" ref="AE65" ca="1">IF($B65="","",_xlfn.LET(_xlpm.bp,LabData2016[最近一次BP檢查日期],_xlpm.ym,IF(ISNUMBER(_xlpm.bp),TEXT(_xlpm.bp,"yyyy-mm"),LEFT(_xlpm.bp,7)),_xlpm.matched,_xlfn._xlws.FILTER(_xlpm.ym,(LabData2016[比對身分證前六碼]=$AX65)*(LabData2016[比對生日西元]=$AY65)*(_xlpm.ym&lt;&gt;"")*(LEFT(_xlpm.ym,4)=TEXT(YEAR(TODAY()),"0")),""),IF(INDEX(_xlpm.matched,1)="",0,ROWS(_xlfn.UNIQUE(_xlpm.matched)))))</f>
        <v/>
      </c>
      <c r="AF65" s="6" t="str">
        <f ca="1">IF($B65="","",SUMIFS(LabData2016[HbA1c唯一],LabData2016[比對身分證前六碼],$AX65,LabData2016[最近一次HbA1c檢查日期],"&gt;="&amp;DATE(YEAR(TODAY()),1,1),LabData2016[最近一次HbA1c檢查日期],"&lt;"&amp;DATE(YEAR(TODAY()),7,1)))</f>
        <v/>
      </c>
      <c r="AG65" s="6" t="str">
        <f ca="1">IF($B65="","",SUMIFS(LabData2016[HbA1c唯一],LabData2016[比對身分證前六碼],$AX65,LabData2016[最近一次HbA1c檢查日期],"&gt;="&amp;DATE(YEAR(TODAY()),7,1),LabData2016[最近一次HbA1c檢查日期],"&lt;"&amp;DATE(YEAR(TODAY())+1,1,1)))</f>
        <v/>
      </c>
      <c r="AH65" s="6" t="str">
        <f ca="1">IF($B65="","",SUMIFS(LabData2016[LDL唯一],LabData2016[比對身分證前六碼],$AX65,LabData2016[最近一次LDL檢查日期],"&gt;="&amp;DATE(YEAR(TODAY()),1,1),LabData2016[最近一次LDL檢查日期],"&lt;"&amp;DATE(YEAR(TODAY()),7,1)))</f>
        <v/>
      </c>
      <c r="AI65" s="6" t="str">
        <f ca="1">IF($B65="","",SUMIFS(LabData2016[LDL唯一],LabData2016[比對身分證前六碼],$AX65,LabData2016[最近一次LDL檢查日期],"&gt;="&amp;DATE(YEAR(TODAY()),7,1),LabData2016[最近一次LDL檢查日期],"&lt;"&amp;DATE(YEAR(TODAY())+1,1,1)))</f>
        <v/>
      </c>
      <c r="AJ65" s="6" t="str">
        <f ca="1">IF($B65="","",SUMIFS(LabData2016[UACR唯一],LabData2016[比對身分證前六碼],$AX65,LabData2016[最近一次UACR檢查日期],"&gt;="&amp;DATE(YEAR(TODAY()),1,1),LabData2016[最近一次UACR檢查日期],"&lt;"&amp;DATE(YEAR(TODAY()),7,1)))</f>
        <v/>
      </c>
      <c r="AK65" s="6" t="str">
        <f ca="1">IF($B65="","",SUMIFS(LabData2016[UACR唯一],LabData2016[比對身分證前六碼],$AX65,LabData2016[最近一次UACR檢查日期],"&gt;="&amp;DATE(YEAR(TODAY()),7,1),LabData2016[最近一次UACR檢查日期],"&lt;"&amp;DATE(YEAR(TODAY())+1,1,1)))</f>
        <v/>
      </c>
      <c r="AL65" s="6" t="str">
        <f t="shared" si="3"/>
        <v/>
      </c>
      <c r="AM65" s="6" t="str">
        <f t="shared" si="4"/>
        <v/>
      </c>
      <c r="AN65" s="6" t="str">
        <f t="shared" si="5"/>
        <v/>
      </c>
      <c r="AO65" s="6" t="str">
        <f t="shared" si="6"/>
        <v/>
      </c>
      <c r="AP65" s="6" t="str" cm="1">
        <f t="array" ref="AP65">IF($B65="","",IFERROR(INDEX(相容設定!$B$2:$E$9,MATCH($D65,相容設定!$A$2:$A$9,0),MIN(VALUE(LEFT($AQ65,FIND("/",$AQ65)-1)),3)+1),0))</f>
        <v/>
      </c>
      <c r="AQ65" s="6" t="str">
        <f t="shared" si="7"/>
        <v/>
      </c>
      <c r="AR65" s="30" t="str">
        <f t="shared" si="8"/>
        <v/>
      </c>
      <c r="AS65" s="30" t="str">
        <f>IF($B65="","",250+30+IF(OR(ISNUMBER(SEARCH("DM",$D65)),ISNUMBER(SEARCH("+",$D65))),100,0)+IFERROR(INDEX(相容設定!$F$2:$F$9,MATCH($D65,相容設定!$A$2:$A$9,0)),0))</f>
        <v/>
      </c>
      <c r="AT65" s="31" t="str">
        <f t="shared" si="9"/>
        <v/>
      </c>
      <c r="AU65" s="32" t="str">
        <f t="shared" si="10"/>
        <v/>
      </c>
      <c r="AV65" t="str">
        <f t="shared" si="15"/>
        <v/>
      </c>
      <c r="AW65" t="str">
        <f t="shared" si="13"/>
        <v/>
      </c>
      <c r="AX65" t="str">
        <f t="shared" si="16"/>
        <v/>
      </c>
      <c r="AY65" t="str">
        <f t="shared" si="14"/>
        <v/>
      </c>
    </row>
    <row r="66" spans="1:51" x14ac:dyDescent="0.35">
      <c r="A66" s="26" t="str" cm="1">
        <f t="array" ref="A66">IFERROR(IF(INDEX(PatientCriteria[身分證號],ROWS($A$4:A66))="","",ROWS($A$4:A66)),"")</f>
        <v/>
      </c>
      <c r="B66" s="26" t="str" cm="1">
        <f t="array" ref="B66">IFERROR(IF(INDEX(PatientCriteria[身分證號],ROWS($A$4:A66))="","",INDEX(PatientCriteria[身分證號],ROWS($A$4:A66))),"")</f>
        <v/>
      </c>
      <c r="C66" s="26" t="str" cm="1">
        <f t="array" ref="C66">IF($B66="","",IFERROR(INDEX(PatientCriteria[生日],ROWS($A$4:A66)),""))</f>
        <v/>
      </c>
      <c r="D66" s="26" t="str" cm="1">
        <f t="array" ref="D66">IF($B66="","",IFERROR(INDEX(PatientCriteria[疾病組合],ROWS($A$4:A66)),""))</f>
        <v/>
      </c>
      <c r="E66" s="6" t="str" cm="1">
        <f t="array" ref="E66">IF($B66="","",IFERROR(INDEX(PatientCriteria[HbA1c達標標準],ROWS($A$4:A66)),""))</f>
        <v/>
      </c>
      <c r="F66" s="6" t="str">
        <f>IF($B66="","",IF($G66="","",IFERROR(SUMIFS(LabData2016[最近一次HbA1c檢查結果(%)],LabData2016[比對身分證前六碼],$AX66,LabData2016[最近一次HbA1c檢查日期],$G66,LabData2016[HbA1c唯一],1),"")))</f>
        <v/>
      </c>
      <c r="G66" s="36" t="str" cm="1">
        <f t="array" ref="G66">IF($B66="","",IFERROR(_xlfn.AGGREGATE(14,6,LabData2016[最近一次HbA1c檢查日期]/((LabData2016[比對身分證前六碼]=$AX66)*(LabData2016[HbA1c唯一]=1)),1),""))</f>
        <v/>
      </c>
      <c r="H66" s="6" t="str">
        <f>IF($B66="","",IF($I66="","",IFERROR(SUMIFS(LabData2016[最近一次HbA1c檢查結果(%)],LabData2016[比對身分證前六碼],$AX66,LabData2016[最近一次HbA1c檢查日期],$I66,LabData2016[HbA1c唯一],1),"")))</f>
        <v/>
      </c>
      <c r="I66" s="36" t="str" cm="1">
        <f t="array" ref="I66">IF($B66="","",IFERROR(_xlfn.AGGREGATE(14,6,LabData2016[最近一次HbA1c檢查日期]/((LabData2016[比對身分證前六碼]=$AX66)*(LabData2016[HbA1c唯一]=1)),2),""))</f>
        <v/>
      </c>
      <c r="J66" s="6" t="str">
        <f t="shared" si="0"/>
        <v/>
      </c>
      <c r="K66" s="27" t="str">
        <f ca="1">IF($B66="","",IF($E66="不適用","不適用",IF($F66="","未檢驗",IF(AND($AF66+$AG66&gt;=2,$AG66&gt;=1),IF(OR($F66&lt;VALUE(SUBSTITUTE(SUBSTITUTE($E66,"&lt;",""),"%","")),SUMIFS(LabData2016[HbA1c唯一],LabData2016[比對身分證前六碼],$AX66,LabData2016[最近一次HbA1c檢查結果(%)],"&lt;"&amp;VALUE(SUBSTITUTE(SUBSTITUTE($E66,"&lt;",""),"%","")),LabData2016[最近一次HbA1c檢查日期],"&gt;="&amp;DATE(YEAR(TODAY()),1,1),LabData2016[最近一次HbA1c檢查日期],"&lt;"&amp;DATE(YEAR(TODAY())+1,1,1))/($AF66+$AG66)&gt;=0.5),"控制達標",IF(ISNUMBER($H66),IF(AND($J66&gt;=84,$F66-$H66&lt;0),"進步達標","未達標"),"未達標")),"未達標"))))</f>
        <v/>
      </c>
      <c r="L66" s="33" t="str">
        <f ca="1">IF($B66="","",IF($K66="不適用","不適用",IF($K66="未檢驗","無檢驗資料","全年"&amp;($AF66+$AG66)&amp;"次／下半年"&amp;$AG66&amp;"次／"&amp;SUMIFS(LabData2016[HbA1c唯一],LabData2016[比對身分證前六碼],$AX66,LabData2016[最近一次HbA1c檢查結果(%)],"&lt;"&amp;VALUE(SUBSTITUTE(SUBSTITUTE($E66,"&lt;",""),"%","")),LabData2016[最近一次HbA1c檢查日期],"&gt;="&amp;DATE(YEAR(TODAY()),1,1),LabData2016[最近一次HbA1c檢查日期],"&lt;"&amp;DATE(YEAR(TODAY())+1,1,1))&amp;"/"&amp;($AF66+$AG66)&amp;"達標")))</f>
        <v/>
      </c>
      <c r="M66" s="6" t="str" cm="1">
        <f t="array" ref="M66">IF($B66="","",IFERROR(INDEX(PatientCriteria[LDL達標標準],ROWS($A$4:A66)),""))</f>
        <v/>
      </c>
      <c r="N66" s="6" t="str">
        <f>IF($B66="","",IF($O66="","",IFERROR(SUMIFS(LabData2016[最近一次LDL檢查結果(mg/dL)],LabData2016[比對身分證前六碼],$AX66,LabData2016[最近一次LDL檢查日期],$O66,LabData2016[LDL唯一],1),"")))</f>
        <v/>
      </c>
      <c r="O66" s="36" t="str" cm="1">
        <f t="array" ref="O66">IF($B66="","",IFERROR(_xlfn.AGGREGATE(14,6,LabData2016[最近一次LDL檢查日期]/((LabData2016[比對身分證前六碼]=$AX66)*(LabData2016[LDL唯一]=1)),1),""))</f>
        <v/>
      </c>
      <c r="P66" s="6" t="str">
        <f>IF($B66="","",IF($Q66="","",IFERROR(SUMIFS(LabData2016[最近一次LDL檢查結果(mg/dL)],LabData2016[比對身分證前六碼],$AX66,LabData2016[最近一次LDL檢查日期],$Q66,LabData2016[LDL唯一],1),"")))</f>
        <v/>
      </c>
      <c r="Q66" s="36" t="str" cm="1">
        <f t="array" ref="Q66">IF($B66="","",IFERROR(_xlfn.AGGREGATE(14,6,LabData2016[最近一次LDL檢查日期]/((LabData2016[比對身分證前六碼]=$AX66)*(LabData2016[LDL唯一]=1)),2),""))</f>
        <v/>
      </c>
      <c r="R66" s="6" t="str">
        <f t="shared" si="1"/>
        <v/>
      </c>
      <c r="S66" s="6" t="str" cm="1">
        <f t="array" ref="S66">IF($B66="","",IFERROR(_xlfn.AGGREGATE(15,6,LabData2016[最近一次LDL檢查結果(mg/dL)]/((LabData2016[比對身分證前六碼]=$AX66)*(LabData2016[LDL唯一]=1)),1),""))</f>
        <v/>
      </c>
      <c r="T66" s="28" t="str">
        <f ca="1">IF($B66="","",IF($M66="不適用","不適用",IF($N66="","未檢驗",IF(OR(AND($D66="DM only",$O66&gt;=DATE(YEAR(TODAY()),1,1),$O66&lt;DATE(YEAR(TODAY())+1,1,1),$N66&lt;VALUE(SUBSTITUTE($M66,"&lt;",""))),AND($AH66&gt;=1,$AI66&gt;=1,OR($N66&lt;VALUE(SUBSTITUTE($M66,"&lt;","")),SUMIFS(LabData2016[LDL唯一],LabData2016[比對身分證前六碼],$AX66,LabData2016[最近一次LDL檢查結果(mg/dL)],"&lt;"&amp;VALUE(SUBSTITUTE($M66,"&lt;","")),LabData2016[最近一次LDL檢查日期],"&gt;="&amp;DATE(YEAR(TODAY()),1,1),LabData2016[最近一次LDL檢查日期],"&lt;"&amp;DATE(YEAR(TODAY())+1,1,1))/($AH66+$AI66)&gt;=0.5))),"控制達標",IF(AND($AH66&gt;=1,$AI66&gt;=1,ISNUMBER($P66),$R66&gt;84,$N66-$P66&lt;0),"進步達標","未達標")))))</f>
        <v/>
      </c>
      <c r="U66" s="39" t="str">
        <f ca="1">IF($B66="","",IF($T66="不適用","不適用",IF($T66="未檢驗","無檢驗資料","全年"&amp;($AH66+$AI66)&amp;"次／下半年"&amp;$AI66&amp;"次／"&amp;SUMIFS(LabData2016[LDL唯一],LabData2016[比對身分證前六碼],$AX66,LabData2016[最近一次LDL檢查結果(mg/dL)],"&lt;"&amp;VALUE(SUBSTITUTE($M66,"&lt;","")),LabData2016[最近一次LDL檢查日期],"&gt;="&amp;DATE(YEAR(TODAY()),1,1),LabData2016[最近一次LDL檢查日期],"&lt;"&amp;DATE(YEAR(TODAY())+1,1,1))&amp;"/"&amp;($AH66+$AI66)&amp;"達標")))</f>
        <v/>
      </c>
      <c r="V66" s="6" t="str" cm="1">
        <f t="array" ref="V66">IF($B66="","",IFERROR(INDEX(PatientCriteria[UACR達標標準],ROWS($A$4:A66)),""))</f>
        <v/>
      </c>
      <c r="W66" s="6" t="str">
        <f>IF($B66="","",IF($X66="","",IFERROR(SUMIFS(LabData2016[最近一次UACR檢查結果(mg/gm)],LabData2016[比對身分證前六碼],$AX66,LabData2016[最近一次UACR檢查日期],$X66,LabData2016[UACR唯一],1),"")))</f>
        <v/>
      </c>
      <c r="X66" s="36" t="str" cm="1">
        <f t="array" ref="X66">IF($B66="","",IFERROR(_xlfn.AGGREGATE(14,6,LabData2016[最近一次UACR檢查日期]/((LabData2016[比對身分證前六碼]=$AX66)*(LabData2016[UACR唯一]=1)),1),""))</f>
        <v/>
      </c>
      <c r="Y66" s="6" t="str">
        <f>IF($B66="","",IF($Z66="","",IFERROR(SUMIFS(LabData2016[最近一次UACR檢查結果(mg/gm)],LabData2016[比對身分證前六碼],$AX66,LabData2016[最近一次UACR檢查日期],$Z66,LabData2016[UACR唯一],1),"")))</f>
        <v/>
      </c>
      <c r="Z66" s="36" t="str" cm="1">
        <f t="array" ref="Z66">IF($B66="","",IFERROR(_xlfn.AGGREGATE(14,6,LabData2016[最近一次UACR檢查日期]/((LabData2016[比對身分證前六碼]=$AX66)*(LabData2016[UACR唯一]=1)),2),""))</f>
        <v/>
      </c>
      <c r="AA66" s="6" t="str">
        <f t="shared" si="2"/>
        <v/>
      </c>
      <c r="AB66" s="29" t="str">
        <f ca="1">IF($B66="","",IF($V66="不適用","不適用",IF($W66="","未檢驗",IF(AND($AJ66+$AK66&gt;=2,$AK66&gt;=1),IF(OR($W66&lt;30,SUMIFS(LabData2016[UACR唯一],LabData2016[比對身分證前六碼],$AX66,LabData2016[最近一次UACR檢查結果(mg/gm)],"&lt;30",LabData2016[最近一次UACR檢查日期],"&gt;="&amp;DATE(YEAR(TODAY()),1,1),LabData2016[最近一次UACR檢查日期],"&lt;"&amp;DATE(YEAR(TODAY())+1,1,1))/($AJ66+$AK66)&gt;=0.5),"控制達標",IF(ISNUMBER($Y66),IF(AND($AA66&gt;=84,$W66-$Y66&lt;0),"進步達標","未達標"),"未達標")),"未達標"))))</f>
        <v/>
      </c>
      <c r="AC66" s="38" t="str">
        <f ca="1">IF($B66="","",IF($AB66="不適用","不適用",IF($AB66="未檢驗","無檢驗資料","全年"&amp;($AJ66+$AK66)&amp;"次／下半年"&amp;$AK66&amp;"次／"&amp;SUMIFS(LabData2016[UACR唯一],LabData2016[比對身分證前六碼],$AX66,LabData2016[最近一次UACR檢查結果(mg/gm)],"&lt;30",LabData2016[最近一次UACR檢查日期],"&gt;="&amp;DATE(YEAR(TODAY()),1,1),LabData2016[最近一次UACR檢查日期],"&lt;"&amp;DATE(YEAR(TODAY())+1,1,1))&amp;"/"&amp;($AJ66+$AK66)&amp;"達標")))</f>
        <v/>
      </c>
      <c r="AD66" s="6" t="str" cm="1">
        <f t="array" ref="AD66">IF($B66="","",IFERROR(INDEX(PatientCriteria[BP檢驗次數達標標準],ROWS($A$4:A66)),""))</f>
        <v/>
      </c>
      <c r="AE66" s="6" t="str" cm="1">
        <f t="array" aca="1" ref="AE66" ca="1">IF($B66="","",_xlfn.LET(_xlpm.bp,LabData2016[最近一次BP檢查日期],_xlpm.ym,IF(ISNUMBER(_xlpm.bp),TEXT(_xlpm.bp,"yyyy-mm"),LEFT(_xlpm.bp,7)),_xlpm.matched,_xlfn._xlws.FILTER(_xlpm.ym,(LabData2016[比對身分證前六碼]=$AX66)*(LabData2016[比對生日西元]=$AY66)*(_xlpm.ym&lt;&gt;"")*(LEFT(_xlpm.ym,4)=TEXT(YEAR(TODAY()),"0")),""),IF(INDEX(_xlpm.matched,1)="",0,ROWS(_xlfn.UNIQUE(_xlpm.matched)))))</f>
        <v/>
      </c>
      <c r="AF66" s="6" t="str">
        <f ca="1">IF($B66="","",SUMIFS(LabData2016[HbA1c唯一],LabData2016[比對身分證前六碼],$AX66,LabData2016[最近一次HbA1c檢查日期],"&gt;="&amp;DATE(YEAR(TODAY()),1,1),LabData2016[最近一次HbA1c檢查日期],"&lt;"&amp;DATE(YEAR(TODAY()),7,1)))</f>
        <v/>
      </c>
      <c r="AG66" s="6" t="str">
        <f ca="1">IF($B66="","",SUMIFS(LabData2016[HbA1c唯一],LabData2016[比對身分證前六碼],$AX66,LabData2016[最近一次HbA1c檢查日期],"&gt;="&amp;DATE(YEAR(TODAY()),7,1),LabData2016[最近一次HbA1c檢查日期],"&lt;"&amp;DATE(YEAR(TODAY())+1,1,1)))</f>
        <v/>
      </c>
      <c r="AH66" s="6" t="str">
        <f ca="1">IF($B66="","",SUMIFS(LabData2016[LDL唯一],LabData2016[比對身分證前六碼],$AX66,LabData2016[最近一次LDL檢查日期],"&gt;="&amp;DATE(YEAR(TODAY()),1,1),LabData2016[最近一次LDL檢查日期],"&lt;"&amp;DATE(YEAR(TODAY()),7,1)))</f>
        <v/>
      </c>
      <c r="AI66" s="6" t="str">
        <f ca="1">IF($B66="","",SUMIFS(LabData2016[LDL唯一],LabData2016[比對身分證前六碼],$AX66,LabData2016[最近一次LDL檢查日期],"&gt;="&amp;DATE(YEAR(TODAY()),7,1),LabData2016[最近一次LDL檢查日期],"&lt;"&amp;DATE(YEAR(TODAY())+1,1,1)))</f>
        <v/>
      </c>
      <c r="AJ66" s="6" t="str">
        <f ca="1">IF($B66="","",SUMIFS(LabData2016[UACR唯一],LabData2016[比對身分證前六碼],$AX66,LabData2016[最近一次UACR檢查日期],"&gt;="&amp;DATE(YEAR(TODAY()),1,1),LabData2016[最近一次UACR檢查日期],"&lt;"&amp;DATE(YEAR(TODAY()),7,1)))</f>
        <v/>
      </c>
      <c r="AK66" s="6" t="str">
        <f ca="1">IF($B66="","",SUMIFS(LabData2016[UACR唯一],LabData2016[比對身分證前六碼],$AX66,LabData2016[最近一次UACR檢查日期],"&gt;="&amp;DATE(YEAR(TODAY()),7,1),LabData2016[最近一次UACR檢查日期],"&lt;"&amp;DATE(YEAR(TODAY())+1,1,1)))</f>
        <v/>
      </c>
      <c r="AL66" s="6" t="str">
        <f t="shared" si="3"/>
        <v/>
      </c>
      <c r="AM66" s="6" t="str">
        <f t="shared" si="4"/>
        <v/>
      </c>
      <c r="AN66" s="6" t="str">
        <f t="shared" si="5"/>
        <v/>
      </c>
      <c r="AO66" s="6" t="str">
        <f t="shared" si="6"/>
        <v/>
      </c>
      <c r="AP66" s="6" t="str" cm="1">
        <f t="array" ref="AP66">IF($B66="","",IFERROR(INDEX(相容設定!$B$2:$E$9,MATCH($D66,相容設定!$A$2:$A$9,0),MIN(VALUE(LEFT($AQ66,FIND("/",$AQ66)-1)),3)+1),0))</f>
        <v/>
      </c>
      <c r="AQ66" s="6" t="str">
        <f t="shared" si="7"/>
        <v/>
      </c>
      <c r="AR66" s="30" t="str">
        <f t="shared" si="8"/>
        <v/>
      </c>
      <c r="AS66" s="30" t="str">
        <f>IF($B66="","",250+30+IF(OR(ISNUMBER(SEARCH("DM",$D66)),ISNUMBER(SEARCH("+",$D66))),100,0)+IFERROR(INDEX(相容設定!$F$2:$F$9,MATCH($D66,相容設定!$A$2:$A$9,0)),0))</f>
        <v/>
      </c>
      <c r="AT66" s="31" t="str">
        <f t="shared" si="9"/>
        <v/>
      </c>
      <c r="AU66" s="32" t="str">
        <f t="shared" si="10"/>
        <v/>
      </c>
      <c r="AV66" t="str">
        <f t="shared" si="15"/>
        <v/>
      </c>
      <c r="AW66" t="str">
        <f t="shared" si="13"/>
        <v/>
      </c>
      <c r="AX66" t="str">
        <f t="shared" si="16"/>
        <v/>
      </c>
      <c r="AY66" t="str">
        <f t="shared" si="14"/>
        <v/>
      </c>
    </row>
    <row r="67" spans="1:51" x14ac:dyDescent="0.35">
      <c r="A67" s="26" t="str" cm="1">
        <f t="array" ref="A67">IFERROR(IF(INDEX(PatientCriteria[身分證號],ROWS($A$4:A67))="","",ROWS($A$4:A67)),"")</f>
        <v/>
      </c>
      <c r="B67" s="26" t="str" cm="1">
        <f t="array" ref="B67">IFERROR(IF(INDEX(PatientCriteria[身分證號],ROWS($A$4:A67))="","",INDEX(PatientCriteria[身分證號],ROWS($A$4:A67))),"")</f>
        <v/>
      </c>
      <c r="C67" s="26" t="str" cm="1">
        <f t="array" ref="C67">IF($B67="","",IFERROR(INDEX(PatientCriteria[生日],ROWS($A$4:A67)),""))</f>
        <v/>
      </c>
      <c r="D67" s="26" t="str" cm="1">
        <f t="array" ref="D67">IF($B67="","",IFERROR(INDEX(PatientCriteria[疾病組合],ROWS($A$4:A67)),""))</f>
        <v/>
      </c>
      <c r="E67" s="6" t="str" cm="1">
        <f t="array" ref="E67">IF($B67="","",IFERROR(INDEX(PatientCriteria[HbA1c達標標準],ROWS($A$4:A67)),""))</f>
        <v/>
      </c>
      <c r="F67" s="6" t="str">
        <f>IF($B67="","",IF($G67="","",IFERROR(SUMIFS(LabData2016[最近一次HbA1c檢查結果(%)],LabData2016[比對身分證前六碼],$AX67,LabData2016[最近一次HbA1c檢查日期],$G67,LabData2016[HbA1c唯一],1),"")))</f>
        <v/>
      </c>
      <c r="G67" s="36" t="str" cm="1">
        <f t="array" ref="G67">IF($B67="","",IFERROR(_xlfn.AGGREGATE(14,6,LabData2016[最近一次HbA1c檢查日期]/((LabData2016[比對身分證前六碼]=$AX67)*(LabData2016[HbA1c唯一]=1)),1),""))</f>
        <v/>
      </c>
      <c r="H67" s="6" t="str">
        <f>IF($B67="","",IF($I67="","",IFERROR(SUMIFS(LabData2016[最近一次HbA1c檢查結果(%)],LabData2016[比對身分證前六碼],$AX67,LabData2016[最近一次HbA1c檢查日期],$I67,LabData2016[HbA1c唯一],1),"")))</f>
        <v/>
      </c>
      <c r="I67" s="36" t="str" cm="1">
        <f t="array" ref="I67">IF($B67="","",IFERROR(_xlfn.AGGREGATE(14,6,LabData2016[最近一次HbA1c檢查日期]/((LabData2016[比對身分證前六碼]=$AX67)*(LabData2016[HbA1c唯一]=1)),2),""))</f>
        <v/>
      </c>
      <c r="J67" s="6" t="str">
        <f t="shared" si="0"/>
        <v/>
      </c>
      <c r="K67" s="27" t="str">
        <f ca="1">IF($B67="","",IF($E67="不適用","不適用",IF($F67="","未檢驗",IF(AND($AF67+$AG67&gt;=2,$AG67&gt;=1),IF(OR($F67&lt;VALUE(SUBSTITUTE(SUBSTITUTE($E67,"&lt;",""),"%","")),SUMIFS(LabData2016[HbA1c唯一],LabData2016[比對身分證前六碼],$AX67,LabData2016[最近一次HbA1c檢查結果(%)],"&lt;"&amp;VALUE(SUBSTITUTE(SUBSTITUTE($E67,"&lt;",""),"%","")),LabData2016[最近一次HbA1c檢查日期],"&gt;="&amp;DATE(YEAR(TODAY()),1,1),LabData2016[最近一次HbA1c檢查日期],"&lt;"&amp;DATE(YEAR(TODAY())+1,1,1))/($AF67+$AG67)&gt;=0.5),"控制達標",IF(ISNUMBER($H67),IF(AND($J67&gt;=84,$F67-$H67&lt;0),"進步達標","未達標"),"未達標")),"未達標"))))</f>
        <v/>
      </c>
      <c r="L67" s="33" t="str">
        <f ca="1">IF($B67="","",IF($K67="不適用","不適用",IF($K67="未檢驗","無檢驗資料","全年"&amp;($AF67+$AG67)&amp;"次／下半年"&amp;$AG67&amp;"次／"&amp;SUMIFS(LabData2016[HbA1c唯一],LabData2016[比對身分證前六碼],$AX67,LabData2016[最近一次HbA1c檢查結果(%)],"&lt;"&amp;VALUE(SUBSTITUTE(SUBSTITUTE($E67,"&lt;",""),"%","")),LabData2016[最近一次HbA1c檢查日期],"&gt;="&amp;DATE(YEAR(TODAY()),1,1),LabData2016[最近一次HbA1c檢查日期],"&lt;"&amp;DATE(YEAR(TODAY())+1,1,1))&amp;"/"&amp;($AF67+$AG67)&amp;"達標")))</f>
        <v/>
      </c>
      <c r="M67" s="6" t="str" cm="1">
        <f t="array" ref="M67">IF($B67="","",IFERROR(INDEX(PatientCriteria[LDL達標標準],ROWS($A$4:A67)),""))</f>
        <v/>
      </c>
      <c r="N67" s="6" t="str">
        <f>IF($B67="","",IF($O67="","",IFERROR(SUMIFS(LabData2016[最近一次LDL檢查結果(mg/dL)],LabData2016[比對身分證前六碼],$AX67,LabData2016[最近一次LDL檢查日期],$O67,LabData2016[LDL唯一],1),"")))</f>
        <v/>
      </c>
      <c r="O67" s="36" t="str" cm="1">
        <f t="array" ref="O67">IF($B67="","",IFERROR(_xlfn.AGGREGATE(14,6,LabData2016[最近一次LDL檢查日期]/((LabData2016[比對身分證前六碼]=$AX67)*(LabData2016[LDL唯一]=1)),1),""))</f>
        <v/>
      </c>
      <c r="P67" s="6" t="str">
        <f>IF($B67="","",IF($Q67="","",IFERROR(SUMIFS(LabData2016[最近一次LDL檢查結果(mg/dL)],LabData2016[比對身分證前六碼],$AX67,LabData2016[最近一次LDL檢查日期],$Q67,LabData2016[LDL唯一],1),"")))</f>
        <v/>
      </c>
      <c r="Q67" s="36" t="str" cm="1">
        <f t="array" ref="Q67">IF($B67="","",IFERROR(_xlfn.AGGREGATE(14,6,LabData2016[最近一次LDL檢查日期]/((LabData2016[比對身分證前六碼]=$AX67)*(LabData2016[LDL唯一]=1)),2),""))</f>
        <v/>
      </c>
      <c r="R67" s="6" t="str">
        <f t="shared" si="1"/>
        <v/>
      </c>
      <c r="S67" s="6" t="str" cm="1">
        <f t="array" ref="S67">IF($B67="","",IFERROR(_xlfn.AGGREGATE(15,6,LabData2016[最近一次LDL檢查結果(mg/dL)]/((LabData2016[比對身分證前六碼]=$AX67)*(LabData2016[LDL唯一]=1)),1),""))</f>
        <v/>
      </c>
      <c r="T67" s="28" t="str">
        <f ca="1">IF($B67="","",IF($M67="不適用","不適用",IF($N67="","未檢驗",IF(OR(AND($D67="DM only",$O67&gt;=DATE(YEAR(TODAY()),1,1),$O67&lt;DATE(YEAR(TODAY())+1,1,1),$N67&lt;VALUE(SUBSTITUTE($M67,"&lt;",""))),AND($AH67&gt;=1,$AI67&gt;=1,OR($N67&lt;VALUE(SUBSTITUTE($M67,"&lt;","")),SUMIFS(LabData2016[LDL唯一],LabData2016[比對身分證前六碼],$AX67,LabData2016[最近一次LDL檢查結果(mg/dL)],"&lt;"&amp;VALUE(SUBSTITUTE($M67,"&lt;","")),LabData2016[最近一次LDL檢查日期],"&gt;="&amp;DATE(YEAR(TODAY()),1,1),LabData2016[最近一次LDL檢查日期],"&lt;"&amp;DATE(YEAR(TODAY())+1,1,1))/($AH67+$AI67)&gt;=0.5))),"控制達標",IF(AND($AH67&gt;=1,$AI67&gt;=1,ISNUMBER($P67),$R67&gt;84,$N67-$P67&lt;0),"進步達標","未達標")))))</f>
        <v/>
      </c>
      <c r="U67" s="39" t="str">
        <f ca="1">IF($B67="","",IF($T67="不適用","不適用",IF($T67="未檢驗","無檢驗資料","全年"&amp;($AH67+$AI67)&amp;"次／下半年"&amp;$AI67&amp;"次／"&amp;SUMIFS(LabData2016[LDL唯一],LabData2016[比對身分證前六碼],$AX67,LabData2016[最近一次LDL檢查結果(mg/dL)],"&lt;"&amp;VALUE(SUBSTITUTE($M67,"&lt;","")),LabData2016[最近一次LDL檢查日期],"&gt;="&amp;DATE(YEAR(TODAY()),1,1),LabData2016[最近一次LDL檢查日期],"&lt;"&amp;DATE(YEAR(TODAY())+1,1,1))&amp;"/"&amp;($AH67+$AI67)&amp;"達標")))</f>
        <v/>
      </c>
      <c r="V67" s="6" t="str" cm="1">
        <f t="array" ref="V67">IF($B67="","",IFERROR(INDEX(PatientCriteria[UACR達標標準],ROWS($A$4:A67)),""))</f>
        <v/>
      </c>
      <c r="W67" s="6" t="str">
        <f>IF($B67="","",IF($X67="","",IFERROR(SUMIFS(LabData2016[最近一次UACR檢查結果(mg/gm)],LabData2016[比對身分證前六碼],$AX67,LabData2016[最近一次UACR檢查日期],$X67,LabData2016[UACR唯一],1),"")))</f>
        <v/>
      </c>
      <c r="X67" s="36" t="str" cm="1">
        <f t="array" ref="X67">IF($B67="","",IFERROR(_xlfn.AGGREGATE(14,6,LabData2016[最近一次UACR檢查日期]/((LabData2016[比對身分證前六碼]=$AX67)*(LabData2016[UACR唯一]=1)),1),""))</f>
        <v/>
      </c>
      <c r="Y67" s="6" t="str">
        <f>IF($B67="","",IF($Z67="","",IFERROR(SUMIFS(LabData2016[最近一次UACR檢查結果(mg/gm)],LabData2016[比對身分證前六碼],$AX67,LabData2016[最近一次UACR檢查日期],$Z67,LabData2016[UACR唯一],1),"")))</f>
        <v/>
      </c>
      <c r="Z67" s="36" t="str" cm="1">
        <f t="array" ref="Z67">IF($B67="","",IFERROR(_xlfn.AGGREGATE(14,6,LabData2016[最近一次UACR檢查日期]/((LabData2016[比對身分證前六碼]=$AX67)*(LabData2016[UACR唯一]=1)),2),""))</f>
        <v/>
      </c>
      <c r="AA67" s="6" t="str">
        <f t="shared" si="2"/>
        <v/>
      </c>
      <c r="AB67" s="29" t="str">
        <f ca="1">IF($B67="","",IF($V67="不適用","不適用",IF($W67="","未檢驗",IF(AND($AJ67+$AK67&gt;=2,$AK67&gt;=1),IF(OR($W67&lt;30,SUMIFS(LabData2016[UACR唯一],LabData2016[比對身分證前六碼],$AX67,LabData2016[最近一次UACR檢查結果(mg/gm)],"&lt;30",LabData2016[最近一次UACR檢查日期],"&gt;="&amp;DATE(YEAR(TODAY()),1,1),LabData2016[最近一次UACR檢查日期],"&lt;"&amp;DATE(YEAR(TODAY())+1,1,1))/($AJ67+$AK67)&gt;=0.5),"控制達標",IF(ISNUMBER($Y67),IF(AND($AA67&gt;=84,$W67-$Y67&lt;0),"進步達標","未達標"),"未達標")),"未達標"))))</f>
        <v/>
      </c>
      <c r="AC67" s="38" t="str">
        <f ca="1">IF($B67="","",IF($AB67="不適用","不適用",IF($AB67="未檢驗","無檢驗資料","全年"&amp;($AJ67+$AK67)&amp;"次／下半年"&amp;$AK67&amp;"次／"&amp;SUMIFS(LabData2016[UACR唯一],LabData2016[比對身分證前六碼],$AX67,LabData2016[最近一次UACR檢查結果(mg/gm)],"&lt;30",LabData2016[最近一次UACR檢查日期],"&gt;="&amp;DATE(YEAR(TODAY()),1,1),LabData2016[最近一次UACR檢查日期],"&lt;"&amp;DATE(YEAR(TODAY())+1,1,1))&amp;"/"&amp;($AJ67+$AK67)&amp;"達標")))</f>
        <v/>
      </c>
      <c r="AD67" s="6" t="str" cm="1">
        <f t="array" ref="AD67">IF($B67="","",IFERROR(INDEX(PatientCriteria[BP檢驗次數達標標準],ROWS($A$4:A67)),""))</f>
        <v/>
      </c>
      <c r="AE67" s="6" t="str" cm="1">
        <f t="array" aca="1" ref="AE67" ca="1">IF($B67="","",_xlfn.LET(_xlpm.bp,LabData2016[最近一次BP檢查日期],_xlpm.ym,IF(ISNUMBER(_xlpm.bp),TEXT(_xlpm.bp,"yyyy-mm"),LEFT(_xlpm.bp,7)),_xlpm.matched,_xlfn._xlws.FILTER(_xlpm.ym,(LabData2016[比對身分證前六碼]=$AX67)*(LabData2016[比對生日西元]=$AY67)*(_xlpm.ym&lt;&gt;"")*(LEFT(_xlpm.ym,4)=TEXT(YEAR(TODAY()),"0")),""),IF(INDEX(_xlpm.matched,1)="",0,ROWS(_xlfn.UNIQUE(_xlpm.matched)))))</f>
        <v/>
      </c>
      <c r="AF67" s="6" t="str">
        <f ca="1">IF($B67="","",SUMIFS(LabData2016[HbA1c唯一],LabData2016[比對身分證前六碼],$AX67,LabData2016[最近一次HbA1c檢查日期],"&gt;="&amp;DATE(YEAR(TODAY()),1,1),LabData2016[最近一次HbA1c檢查日期],"&lt;"&amp;DATE(YEAR(TODAY()),7,1)))</f>
        <v/>
      </c>
      <c r="AG67" s="6" t="str">
        <f ca="1">IF($B67="","",SUMIFS(LabData2016[HbA1c唯一],LabData2016[比對身分證前六碼],$AX67,LabData2016[最近一次HbA1c檢查日期],"&gt;="&amp;DATE(YEAR(TODAY()),7,1),LabData2016[最近一次HbA1c檢查日期],"&lt;"&amp;DATE(YEAR(TODAY())+1,1,1)))</f>
        <v/>
      </c>
      <c r="AH67" s="6" t="str">
        <f ca="1">IF($B67="","",SUMIFS(LabData2016[LDL唯一],LabData2016[比對身分證前六碼],$AX67,LabData2016[最近一次LDL檢查日期],"&gt;="&amp;DATE(YEAR(TODAY()),1,1),LabData2016[最近一次LDL檢查日期],"&lt;"&amp;DATE(YEAR(TODAY()),7,1)))</f>
        <v/>
      </c>
      <c r="AI67" s="6" t="str">
        <f ca="1">IF($B67="","",SUMIFS(LabData2016[LDL唯一],LabData2016[比對身分證前六碼],$AX67,LabData2016[最近一次LDL檢查日期],"&gt;="&amp;DATE(YEAR(TODAY()),7,1),LabData2016[最近一次LDL檢查日期],"&lt;"&amp;DATE(YEAR(TODAY())+1,1,1)))</f>
        <v/>
      </c>
      <c r="AJ67" s="6" t="str">
        <f ca="1">IF($B67="","",SUMIFS(LabData2016[UACR唯一],LabData2016[比對身分證前六碼],$AX67,LabData2016[最近一次UACR檢查日期],"&gt;="&amp;DATE(YEAR(TODAY()),1,1),LabData2016[最近一次UACR檢查日期],"&lt;"&amp;DATE(YEAR(TODAY()),7,1)))</f>
        <v/>
      </c>
      <c r="AK67" s="6" t="str">
        <f ca="1">IF($B67="","",SUMIFS(LabData2016[UACR唯一],LabData2016[比對身分證前六碼],$AX67,LabData2016[最近一次UACR檢查日期],"&gt;="&amp;DATE(YEAR(TODAY()),7,1),LabData2016[最近一次UACR檢查日期],"&lt;"&amp;DATE(YEAR(TODAY())+1,1,1)))</f>
        <v/>
      </c>
      <c r="AL67" s="6" t="str">
        <f t="shared" si="3"/>
        <v/>
      </c>
      <c r="AM67" s="6" t="str">
        <f t="shared" si="4"/>
        <v/>
      </c>
      <c r="AN67" s="6" t="str">
        <f t="shared" si="5"/>
        <v/>
      </c>
      <c r="AO67" s="6" t="str">
        <f t="shared" si="6"/>
        <v/>
      </c>
      <c r="AP67" s="6" t="str" cm="1">
        <f t="array" ref="AP67">IF($B67="","",IFERROR(INDEX(相容設定!$B$2:$E$9,MATCH($D67,相容設定!$A$2:$A$9,0),MIN(VALUE(LEFT($AQ67,FIND("/",$AQ67)-1)),3)+1),0))</f>
        <v/>
      </c>
      <c r="AQ67" s="6" t="str">
        <f t="shared" si="7"/>
        <v/>
      </c>
      <c r="AR67" s="30" t="str">
        <f t="shared" si="8"/>
        <v/>
      </c>
      <c r="AS67" s="30" t="str">
        <f>IF($B67="","",250+30+IF(OR(ISNUMBER(SEARCH("DM",$D67)),ISNUMBER(SEARCH("+",$D67))),100,0)+IFERROR(INDEX(相容設定!$F$2:$F$9,MATCH($D67,相容設定!$A$2:$A$9,0)),0))</f>
        <v/>
      </c>
      <c r="AT67" s="31" t="str">
        <f t="shared" si="9"/>
        <v/>
      </c>
      <c r="AU67" s="32" t="str">
        <f t="shared" si="10"/>
        <v/>
      </c>
      <c r="AV67" t="str">
        <f t="shared" si="15"/>
        <v/>
      </c>
      <c r="AW67" t="str">
        <f t="shared" si="13"/>
        <v/>
      </c>
      <c r="AX67" t="str">
        <f t="shared" si="16"/>
        <v/>
      </c>
      <c r="AY67" t="str">
        <f t="shared" si="14"/>
        <v/>
      </c>
    </row>
    <row r="68" spans="1:51" x14ac:dyDescent="0.35">
      <c r="A68" s="26" t="str" cm="1">
        <f t="array" ref="A68">IFERROR(IF(INDEX(PatientCriteria[身分證號],ROWS($A$4:A68))="","",ROWS($A$4:A68)),"")</f>
        <v/>
      </c>
      <c r="B68" s="26" t="str" cm="1">
        <f t="array" ref="B68">IFERROR(IF(INDEX(PatientCriteria[身分證號],ROWS($A$4:A68))="","",INDEX(PatientCriteria[身分證號],ROWS($A$4:A68))),"")</f>
        <v/>
      </c>
      <c r="C68" s="26" t="str" cm="1">
        <f t="array" ref="C68">IF($B68="","",IFERROR(INDEX(PatientCriteria[生日],ROWS($A$4:A68)),""))</f>
        <v/>
      </c>
      <c r="D68" s="26" t="str" cm="1">
        <f t="array" ref="D68">IF($B68="","",IFERROR(INDEX(PatientCriteria[疾病組合],ROWS($A$4:A68)),""))</f>
        <v/>
      </c>
      <c r="E68" s="6" t="str" cm="1">
        <f t="array" ref="E68">IF($B68="","",IFERROR(INDEX(PatientCriteria[HbA1c達標標準],ROWS($A$4:A68)),""))</f>
        <v/>
      </c>
      <c r="F68" s="6" t="str">
        <f>IF($B68="","",IF($G68="","",IFERROR(SUMIFS(LabData2016[最近一次HbA1c檢查結果(%)],LabData2016[比對身分證前六碼],$AX68,LabData2016[最近一次HbA1c檢查日期],$G68,LabData2016[HbA1c唯一],1),"")))</f>
        <v/>
      </c>
      <c r="G68" s="36" t="str" cm="1">
        <f t="array" ref="G68">IF($B68="","",IFERROR(_xlfn.AGGREGATE(14,6,LabData2016[最近一次HbA1c檢查日期]/((LabData2016[比對身分證前六碼]=$AX68)*(LabData2016[HbA1c唯一]=1)),1),""))</f>
        <v/>
      </c>
      <c r="H68" s="6" t="str">
        <f>IF($B68="","",IF($I68="","",IFERROR(SUMIFS(LabData2016[最近一次HbA1c檢查結果(%)],LabData2016[比對身分證前六碼],$AX68,LabData2016[最近一次HbA1c檢查日期],$I68,LabData2016[HbA1c唯一],1),"")))</f>
        <v/>
      </c>
      <c r="I68" s="36" t="str" cm="1">
        <f t="array" ref="I68">IF($B68="","",IFERROR(_xlfn.AGGREGATE(14,6,LabData2016[最近一次HbA1c檢查日期]/((LabData2016[比對身分證前六碼]=$AX68)*(LabData2016[HbA1c唯一]=1)),2),""))</f>
        <v/>
      </c>
      <c r="J68" s="6" t="str">
        <f t="shared" ref="J68:J131" si="17">IF($B68="","",IF(AND(G68&lt;&gt;"",I68&lt;&gt;""),G68-I68,""))</f>
        <v/>
      </c>
      <c r="K68" s="27" t="str">
        <f ca="1">IF($B68="","",IF($E68="不適用","不適用",IF($F68="","未檢驗",IF(AND($AF68+$AG68&gt;=2,$AG68&gt;=1),IF(OR($F68&lt;VALUE(SUBSTITUTE(SUBSTITUTE($E68,"&lt;",""),"%","")),SUMIFS(LabData2016[HbA1c唯一],LabData2016[比對身分證前六碼],$AX68,LabData2016[最近一次HbA1c檢查結果(%)],"&lt;"&amp;VALUE(SUBSTITUTE(SUBSTITUTE($E68,"&lt;",""),"%","")),LabData2016[最近一次HbA1c檢查日期],"&gt;="&amp;DATE(YEAR(TODAY()),1,1),LabData2016[最近一次HbA1c檢查日期],"&lt;"&amp;DATE(YEAR(TODAY())+1,1,1))/($AF68+$AG68)&gt;=0.5),"控制達標",IF(ISNUMBER($H68),IF(AND($J68&gt;=84,$F68-$H68&lt;0),"進步達標","未達標"),"未達標")),"未達標"))))</f>
        <v/>
      </c>
      <c r="L68" s="33" t="str">
        <f ca="1">IF($B68="","",IF($K68="不適用","不適用",IF($K68="未檢驗","無檢驗資料","全年"&amp;($AF68+$AG68)&amp;"次／下半年"&amp;$AG68&amp;"次／"&amp;SUMIFS(LabData2016[HbA1c唯一],LabData2016[比對身分證前六碼],$AX68,LabData2016[最近一次HbA1c檢查結果(%)],"&lt;"&amp;VALUE(SUBSTITUTE(SUBSTITUTE($E68,"&lt;",""),"%","")),LabData2016[最近一次HbA1c檢查日期],"&gt;="&amp;DATE(YEAR(TODAY()),1,1),LabData2016[最近一次HbA1c檢查日期],"&lt;"&amp;DATE(YEAR(TODAY())+1,1,1))&amp;"/"&amp;($AF68+$AG68)&amp;"達標")))</f>
        <v/>
      </c>
      <c r="M68" s="6" t="str" cm="1">
        <f t="array" ref="M68">IF($B68="","",IFERROR(INDEX(PatientCriteria[LDL達標標準],ROWS($A$4:A68)),""))</f>
        <v/>
      </c>
      <c r="N68" s="6" t="str">
        <f>IF($B68="","",IF($O68="","",IFERROR(SUMIFS(LabData2016[最近一次LDL檢查結果(mg/dL)],LabData2016[比對身分證前六碼],$AX68,LabData2016[最近一次LDL檢查日期],$O68,LabData2016[LDL唯一],1),"")))</f>
        <v/>
      </c>
      <c r="O68" s="36" t="str" cm="1">
        <f t="array" ref="O68">IF($B68="","",IFERROR(_xlfn.AGGREGATE(14,6,LabData2016[最近一次LDL檢查日期]/((LabData2016[比對身分證前六碼]=$AX68)*(LabData2016[LDL唯一]=1)),1),""))</f>
        <v/>
      </c>
      <c r="P68" s="6" t="str">
        <f>IF($B68="","",IF($Q68="","",IFERROR(SUMIFS(LabData2016[最近一次LDL檢查結果(mg/dL)],LabData2016[比對身分證前六碼],$AX68,LabData2016[最近一次LDL檢查日期],$Q68,LabData2016[LDL唯一],1),"")))</f>
        <v/>
      </c>
      <c r="Q68" s="36" t="str" cm="1">
        <f t="array" ref="Q68">IF($B68="","",IFERROR(_xlfn.AGGREGATE(14,6,LabData2016[最近一次LDL檢查日期]/((LabData2016[比對身分證前六碼]=$AX68)*(LabData2016[LDL唯一]=1)),2),""))</f>
        <v/>
      </c>
      <c r="R68" s="6" t="str">
        <f t="shared" ref="R68:R131" si="18">IF($B68="","",IF(AND(O68&lt;&gt;"",Q68&lt;&gt;""),O68-Q68,""))</f>
        <v/>
      </c>
      <c r="S68" s="6" t="str" cm="1">
        <f t="array" ref="S68">IF($B68="","",IFERROR(_xlfn.AGGREGATE(15,6,LabData2016[最近一次LDL檢查結果(mg/dL)]/((LabData2016[比對身分證前六碼]=$AX68)*(LabData2016[LDL唯一]=1)),1),""))</f>
        <v/>
      </c>
      <c r="T68" s="28" t="str">
        <f ca="1">IF($B68="","",IF($M68="不適用","不適用",IF($N68="","未檢驗",IF(OR(AND($D68="DM only",$O68&gt;=DATE(YEAR(TODAY()),1,1),$O68&lt;DATE(YEAR(TODAY())+1,1,1),$N68&lt;VALUE(SUBSTITUTE($M68,"&lt;",""))),AND($AH68&gt;=1,$AI68&gt;=1,OR($N68&lt;VALUE(SUBSTITUTE($M68,"&lt;","")),SUMIFS(LabData2016[LDL唯一],LabData2016[比對身分證前六碼],$AX68,LabData2016[最近一次LDL檢查結果(mg/dL)],"&lt;"&amp;VALUE(SUBSTITUTE($M68,"&lt;","")),LabData2016[最近一次LDL檢查日期],"&gt;="&amp;DATE(YEAR(TODAY()),1,1),LabData2016[最近一次LDL檢查日期],"&lt;"&amp;DATE(YEAR(TODAY())+1,1,1))/($AH68+$AI68)&gt;=0.5))),"控制達標",IF(AND($AH68&gt;=1,$AI68&gt;=1,ISNUMBER($P68),$R68&gt;84,$N68-$P68&lt;0),"進步達標","未達標")))))</f>
        <v/>
      </c>
      <c r="U68" s="39" t="str">
        <f ca="1">IF($B68="","",IF($T68="不適用","不適用",IF($T68="未檢驗","無檢驗資料","全年"&amp;($AH68+$AI68)&amp;"次／下半年"&amp;$AI68&amp;"次／"&amp;SUMIFS(LabData2016[LDL唯一],LabData2016[比對身分證前六碼],$AX68,LabData2016[最近一次LDL檢查結果(mg/dL)],"&lt;"&amp;VALUE(SUBSTITUTE($M68,"&lt;","")),LabData2016[最近一次LDL檢查日期],"&gt;="&amp;DATE(YEAR(TODAY()),1,1),LabData2016[最近一次LDL檢查日期],"&lt;"&amp;DATE(YEAR(TODAY())+1,1,1))&amp;"/"&amp;($AH68+$AI68)&amp;"達標")))</f>
        <v/>
      </c>
      <c r="V68" s="6" t="str" cm="1">
        <f t="array" ref="V68">IF($B68="","",IFERROR(INDEX(PatientCriteria[UACR達標標準],ROWS($A$4:A68)),""))</f>
        <v/>
      </c>
      <c r="W68" s="6" t="str">
        <f>IF($B68="","",IF($X68="","",IFERROR(SUMIFS(LabData2016[最近一次UACR檢查結果(mg/gm)],LabData2016[比對身分證前六碼],$AX68,LabData2016[最近一次UACR檢查日期],$X68,LabData2016[UACR唯一],1),"")))</f>
        <v/>
      </c>
      <c r="X68" s="36" t="str" cm="1">
        <f t="array" ref="X68">IF($B68="","",IFERROR(_xlfn.AGGREGATE(14,6,LabData2016[最近一次UACR檢查日期]/((LabData2016[比對身分證前六碼]=$AX68)*(LabData2016[UACR唯一]=1)),1),""))</f>
        <v/>
      </c>
      <c r="Y68" s="6" t="str">
        <f>IF($B68="","",IF($Z68="","",IFERROR(SUMIFS(LabData2016[最近一次UACR檢查結果(mg/gm)],LabData2016[比對身分證前六碼],$AX68,LabData2016[最近一次UACR檢查日期],$Z68,LabData2016[UACR唯一],1),"")))</f>
        <v/>
      </c>
      <c r="Z68" s="36" t="str" cm="1">
        <f t="array" ref="Z68">IF($B68="","",IFERROR(_xlfn.AGGREGATE(14,6,LabData2016[最近一次UACR檢查日期]/((LabData2016[比對身分證前六碼]=$AX68)*(LabData2016[UACR唯一]=1)),2),""))</f>
        <v/>
      </c>
      <c r="AA68" s="6" t="str">
        <f t="shared" ref="AA68:AA131" si="19">IF($B68="","",IF(AND(X68&lt;&gt;"",Z68&lt;&gt;""),X68-Z68,""))</f>
        <v/>
      </c>
      <c r="AB68" s="29" t="str">
        <f ca="1">IF($B68="","",IF($V68="不適用","不適用",IF($W68="","未檢驗",IF(AND($AJ68+$AK68&gt;=2,$AK68&gt;=1),IF(OR($W68&lt;30,SUMIFS(LabData2016[UACR唯一],LabData2016[比對身分證前六碼],$AX68,LabData2016[最近一次UACR檢查結果(mg/gm)],"&lt;30",LabData2016[最近一次UACR檢查日期],"&gt;="&amp;DATE(YEAR(TODAY()),1,1),LabData2016[最近一次UACR檢查日期],"&lt;"&amp;DATE(YEAR(TODAY())+1,1,1))/($AJ68+$AK68)&gt;=0.5),"控制達標",IF(ISNUMBER($Y68),IF(AND($AA68&gt;=84,$W68-$Y68&lt;0),"進步達標","未達標"),"未達標")),"未達標"))))</f>
        <v/>
      </c>
      <c r="AC68" s="38" t="str">
        <f ca="1">IF($B68="","",IF($AB68="不適用","不適用",IF($AB68="未檢驗","無檢驗資料","全年"&amp;($AJ68+$AK68)&amp;"次／下半年"&amp;$AK68&amp;"次／"&amp;SUMIFS(LabData2016[UACR唯一],LabData2016[比對身分證前六碼],$AX68,LabData2016[最近一次UACR檢查結果(mg/gm)],"&lt;30",LabData2016[最近一次UACR檢查日期],"&gt;="&amp;DATE(YEAR(TODAY()),1,1),LabData2016[最近一次UACR檢查日期],"&lt;"&amp;DATE(YEAR(TODAY())+1,1,1))&amp;"/"&amp;($AJ68+$AK68)&amp;"達標")))</f>
        <v/>
      </c>
      <c r="AD68" s="6" t="str" cm="1">
        <f t="array" ref="AD68">IF($B68="","",IFERROR(INDEX(PatientCriteria[BP檢驗次數達標標準],ROWS($A$4:A68)),""))</f>
        <v/>
      </c>
      <c r="AE68" s="6" t="str" cm="1">
        <f t="array" aca="1" ref="AE68" ca="1">IF($B68="","",_xlfn.LET(_xlpm.bp,LabData2016[最近一次BP檢查日期],_xlpm.ym,IF(ISNUMBER(_xlpm.bp),TEXT(_xlpm.bp,"yyyy-mm"),LEFT(_xlpm.bp,7)),_xlpm.matched,_xlfn._xlws.FILTER(_xlpm.ym,(LabData2016[比對身分證前六碼]=$AX68)*(LabData2016[比對生日西元]=$AY68)*(_xlpm.ym&lt;&gt;"")*(LEFT(_xlpm.ym,4)=TEXT(YEAR(TODAY()),"0")),""),IF(INDEX(_xlpm.matched,1)="",0,ROWS(_xlfn.UNIQUE(_xlpm.matched)))))</f>
        <v/>
      </c>
      <c r="AF68" s="6" t="str">
        <f ca="1">IF($B68="","",SUMIFS(LabData2016[HbA1c唯一],LabData2016[比對身分證前六碼],$AX68,LabData2016[最近一次HbA1c檢查日期],"&gt;="&amp;DATE(YEAR(TODAY()),1,1),LabData2016[最近一次HbA1c檢查日期],"&lt;"&amp;DATE(YEAR(TODAY()),7,1)))</f>
        <v/>
      </c>
      <c r="AG68" s="6" t="str">
        <f ca="1">IF($B68="","",SUMIFS(LabData2016[HbA1c唯一],LabData2016[比對身分證前六碼],$AX68,LabData2016[最近一次HbA1c檢查日期],"&gt;="&amp;DATE(YEAR(TODAY()),7,1),LabData2016[最近一次HbA1c檢查日期],"&lt;"&amp;DATE(YEAR(TODAY())+1,1,1)))</f>
        <v/>
      </c>
      <c r="AH68" s="6" t="str">
        <f ca="1">IF($B68="","",SUMIFS(LabData2016[LDL唯一],LabData2016[比對身分證前六碼],$AX68,LabData2016[最近一次LDL檢查日期],"&gt;="&amp;DATE(YEAR(TODAY()),1,1),LabData2016[最近一次LDL檢查日期],"&lt;"&amp;DATE(YEAR(TODAY()),7,1)))</f>
        <v/>
      </c>
      <c r="AI68" s="6" t="str">
        <f ca="1">IF($B68="","",SUMIFS(LabData2016[LDL唯一],LabData2016[比對身分證前六碼],$AX68,LabData2016[最近一次LDL檢查日期],"&gt;="&amp;DATE(YEAR(TODAY()),7,1),LabData2016[最近一次LDL檢查日期],"&lt;"&amp;DATE(YEAR(TODAY())+1,1,1)))</f>
        <v/>
      </c>
      <c r="AJ68" s="6" t="str">
        <f ca="1">IF($B68="","",SUMIFS(LabData2016[UACR唯一],LabData2016[比對身分證前六碼],$AX68,LabData2016[最近一次UACR檢查日期],"&gt;="&amp;DATE(YEAR(TODAY()),1,1),LabData2016[最近一次UACR檢查日期],"&lt;"&amp;DATE(YEAR(TODAY()),7,1)))</f>
        <v/>
      </c>
      <c r="AK68" s="6" t="str">
        <f ca="1">IF($B68="","",SUMIFS(LabData2016[UACR唯一],LabData2016[比對身分證前六碼],$AX68,LabData2016[最近一次UACR檢查日期],"&gt;="&amp;DATE(YEAR(TODAY()),7,1),LabData2016[最近一次UACR檢查日期],"&lt;"&amp;DATE(YEAR(TODAY())+1,1,1)))</f>
        <v/>
      </c>
      <c r="AL68" s="6" t="str">
        <f t="shared" ref="AL68:AL131" si="20">IF($B68="","",IF(NOT(OR($D68="DM only",$D68="DM+CKD",$D68="DM+ASCVD",$D68="CKD+ASCVD",$D68="DM+CKD+ASCVD")),"不適用",IF(AND(IF(OR($D68="DM only",$D68="DM+CKD",$D68="DM+ASCVD",$D68="DM+CKD+ASCVD"),AND($AF68&gt;=1,$AG68&gt;=1),TRUE),AND($AH68&gt;=1,$AI68&gt;=1),IF(OR($D68="DM+CKD",$D68="CKD+ASCVD",$D68="DM+CKD+ASCVD"),AND($AJ68&gt;=1,$AK68&gt;=1),TRUE),OR($AD68="不適用",$AE68&gt;=3)),"達標","未達標")))</f>
        <v/>
      </c>
      <c r="AM68" s="6" t="str">
        <f t="shared" ref="AM68:AM131" si="21">IF($B68="","",250)</f>
        <v/>
      </c>
      <c r="AN68" s="6" t="str">
        <f t="shared" ref="AN68:AN131" si="22">IF($B68="","",30)</f>
        <v/>
      </c>
      <c r="AO68" s="6" t="str">
        <f t="shared" ref="AO68:AO131" si="23">IF($B68="","",IF(AND($AL68="達標",OR(ISNUMBER(SEARCH("DM",$D68)),ISNUMBER(SEARCH("+",$D68)))),100,0))</f>
        <v/>
      </c>
      <c r="AP68" s="6" t="str" cm="1">
        <f t="array" ref="AP68">IF($B68="","",IFERROR(INDEX(相容設定!$B$2:$E$9,MATCH($D68,相容設定!$A$2:$A$9,0),MIN(VALUE(LEFT($AQ68,FIND("/",$AQ68)-1)),3)+1),0))</f>
        <v/>
      </c>
      <c r="AQ68" s="6" t="str">
        <f t="shared" ref="AQ68:AQ131" si="24">IF($B68="","",(IF(OR($K68="控制達標",$K68="進步達標"),1,0)+IF(OR($T68="控制達標",$T68="進步達標"),1,0)+IF(OR($AB68="控制達標",$AB68="進步達標"),1,0))&amp;"/"&amp;(IF($K68&lt;&gt;"不適用",1,0)+IF($T68&lt;&gt;"不適用",1,0)+IF($AB68&lt;&gt;"不適用",1,0)))</f>
        <v/>
      </c>
      <c r="AR68" s="30" t="str">
        <f t="shared" ref="AR68:AR131" si="25">IF($B68="","",AM68+AN68+AO68+AP68)</f>
        <v/>
      </c>
      <c r="AS68" s="30" t="str">
        <f>IF($B68="","",250+30+IF(OR(ISNUMBER(SEARCH("DM",$D68)),ISNUMBER(SEARCH("+",$D68))),100,0)+IFERROR(INDEX(相容設定!$F$2:$F$9,MATCH($D68,相容設定!$A$2:$A$9,0)),0))</f>
        <v/>
      </c>
      <c r="AT68" s="31" t="str">
        <f t="shared" ref="AT68:AT131" si="26">IF($B68="","",_xlfn.LET(_xlpm.a,--AND($K68&lt;&gt;"",$K68&lt;&gt;"不適用")+--AND($T68&lt;&gt;"",$T68&lt;&gt;"不適用")+--AND($AB68&lt;&gt;"",$AB68&lt;&gt;"不適用"),_xlpm.h,--OR($K68="控制達標",$K68="進步達標",$K68="達標")+--OR($T68="控制達標",$T68="進步達標",$T68="達標")+--OR($AB68="控制達標",$AB68="進步達標",$AB68="達標"),IF(_xlpm.a=0,"",IF(_xlpm.h=_xlpm.a,"🟢",IF(_xlpm.h=0,"🔴","🟡")))))</f>
        <v/>
      </c>
      <c r="AU68" s="32" t="str">
        <f t="shared" ref="AU68:AU131" si="27">IF($B68="","",IF($AQ68="0/0","無適用評估項目：依個案狀況常規追蹤",IF($AV68&amp;$AW68="","維持現況並定期追蹤",LEFT($AV68&amp;$AW68,LEN($AV68&amp;$AW68)-1))))</f>
        <v/>
      </c>
      <c r="AV68" t="str">
        <f t="shared" ref="AV68:AV99" si="28">IF($B68="","",IF($K68="未檢驗","HbA1c未檢驗：建議安排檢查；",IF($K68="未達標","HbA1c未達標：建議安排複檢；",""))&amp;IF($T68="未檢驗","LDL未檢驗：建議安排檢查；",IF($T68="未達標","LDL未達標：建議安排複檢；",""))&amp;IF($AB68="未檢驗","UACR未檢驗：建議安排尿液檢查；",IF($AB68="未達標","UACR未達標：建議安排尿液複檢；","")))</f>
        <v/>
      </c>
      <c r="AW68" t="str">
        <f t="shared" si="13"/>
        <v/>
      </c>
      <c r="AX68" t="str">
        <f t="shared" ref="AX68:AX99" si="29">IF($B68="","",LEFT($B68,6))</f>
        <v/>
      </c>
      <c r="AY68" t="str">
        <f t="shared" si="14"/>
        <v/>
      </c>
    </row>
    <row r="69" spans="1:51" x14ac:dyDescent="0.35">
      <c r="A69" s="26" t="str" cm="1">
        <f t="array" ref="A69">IFERROR(IF(INDEX(PatientCriteria[身分證號],ROWS($A$4:A69))="","",ROWS($A$4:A69)),"")</f>
        <v/>
      </c>
      <c r="B69" s="26" t="str" cm="1">
        <f t="array" ref="B69">IFERROR(IF(INDEX(PatientCriteria[身分證號],ROWS($A$4:A69))="","",INDEX(PatientCriteria[身分證號],ROWS($A$4:A69))),"")</f>
        <v/>
      </c>
      <c r="C69" s="26" t="str" cm="1">
        <f t="array" ref="C69">IF($B69="","",IFERROR(INDEX(PatientCriteria[生日],ROWS($A$4:A69)),""))</f>
        <v/>
      </c>
      <c r="D69" s="26" t="str" cm="1">
        <f t="array" ref="D69">IF($B69="","",IFERROR(INDEX(PatientCriteria[疾病組合],ROWS($A$4:A69)),""))</f>
        <v/>
      </c>
      <c r="E69" s="6" t="str" cm="1">
        <f t="array" ref="E69">IF($B69="","",IFERROR(INDEX(PatientCriteria[HbA1c達標標準],ROWS($A$4:A69)),""))</f>
        <v/>
      </c>
      <c r="F69" s="6" t="str">
        <f>IF($B69="","",IF($G69="","",IFERROR(SUMIFS(LabData2016[最近一次HbA1c檢查結果(%)],LabData2016[比對身分證前六碼],$AX69,LabData2016[最近一次HbA1c檢查日期],$G69,LabData2016[HbA1c唯一],1),"")))</f>
        <v/>
      </c>
      <c r="G69" s="36" t="str" cm="1">
        <f t="array" ref="G69">IF($B69="","",IFERROR(_xlfn.AGGREGATE(14,6,LabData2016[最近一次HbA1c檢查日期]/((LabData2016[比對身分證前六碼]=$AX69)*(LabData2016[HbA1c唯一]=1)),1),""))</f>
        <v/>
      </c>
      <c r="H69" s="6" t="str">
        <f>IF($B69="","",IF($I69="","",IFERROR(SUMIFS(LabData2016[最近一次HbA1c檢查結果(%)],LabData2016[比對身分證前六碼],$AX69,LabData2016[最近一次HbA1c檢查日期],$I69,LabData2016[HbA1c唯一],1),"")))</f>
        <v/>
      </c>
      <c r="I69" s="36" t="str" cm="1">
        <f t="array" ref="I69">IF($B69="","",IFERROR(_xlfn.AGGREGATE(14,6,LabData2016[最近一次HbA1c檢查日期]/((LabData2016[比對身分證前六碼]=$AX69)*(LabData2016[HbA1c唯一]=1)),2),""))</f>
        <v/>
      </c>
      <c r="J69" s="6" t="str">
        <f t="shared" si="17"/>
        <v/>
      </c>
      <c r="K69" s="27" t="str">
        <f ca="1">IF($B69="","",IF($E69="不適用","不適用",IF($F69="","未檢驗",IF(AND($AF69+$AG69&gt;=2,$AG69&gt;=1),IF(OR($F69&lt;VALUE(SUBSTITUTE(SUBSTITUTE($E69,"&lt;",""),"%","")),SUMIFS(LabData2016[HbA1c唯一],LabData2016[比對身分證前六碼],$AX69,LabData2016[最近一次HbA1c檢查結果(%)],"&lt;"&amp;VALUE(SUBSTITUTE(SUBSTITUTE($E69,"&lt;",""),"%","")),LabData2016[最近一次HbA1c檢查日期],"&gt;="&amp;DATE(YEAR(TODAY()),1,1),LabData2016[最近一次HbA1c檢查日期],"&lt;"&amp;DATE(YEAR(TODAY())+1,1,1))/($AF69+$AG69)&gt;=0.5),"控制達標",IF(ISNUMBER($H69),IF(AND($J69&gt;=84,$F69-$H69&lt;0),"進步達標","未達標"),"未達標")),"未達標"))))</f>
        <v/>
      </c>
      <c r="L69" s="33" t="str">
        <f ca="1">IF($B69="","",IF($K69="不適用","不適用",IF($K69="未檢驗","無檢驗資料","全年"&amp;($AF69+$AG69)&amp;"次／下半年"&amp;$AG69&amp;"次／"&amp;SUMIFS(LabData2016[HbA1c唯一],LabData2016[比對身分證前六碼],$AX69,LabData2016[最近一次HbA1c檢查結果(%)],"&lt;"&amp;VALUE(SUBSTITUTE(SUBSTITUTE($E69,"&lt;",""),"%","")),LabData2016[最近一次HbA1c檢查日期],"&gt;="&amp;DATE(YEAR(TODAY()),1,1),LabData2016[最近一次HbA1c檢查日期],"&lt;"&amp;DATE(YEAR(TODAY())+1,1,1))&amp;"/"&amp;($AF69+$AG69)&amp;"達標")))</f>
        <v/>
      </c>
      <c r="M69" s="6" t="str" cm="1">
        <f t="array" ref="M69">IF($B69="","",IFERROR(INDEX(PatientCriteria[LDL達標標準],ROWS($A$4:A69)),""))</f>
        <v/>
      </c>
      <c r="N69" s="6" t="str">
        <f>IF($B69="","",IF($O69="","",IFERROR(SUMIFS(LabData2016[最近一次LDL檢查結果(mg/dL)],LabData2016[比對身分證前六碼],$AX69,LabData2016[最近一次LDL檢查日期],$O69,LabData2016[LDL唯一],1),"")))</f>
        <v/>
      </c>
      <c r="O69" s="36" t="str" cm="1">
        <f t="array" ref="O69">IF($B69="","",IFERROR(_xlfn.AGGREGATE(14,6,LabData2016[最近一次LDL檢查日期]/((LabData2016[比對身分證前六碼]=$AX69)*(LabData2016[LDL唯一]=1)),1),""))</f>
        <v/>
      </c>
      <c r="P69" s="6" t="str">
        <f>IF($B69="","",IF($Q69="","",IFERROR(SUMIFS(LabData2016[最近一次LDL檢查結果(mg/dL)],LabData2016[比對身分證前六碼],$AX69,LabData2016[最近一次LDL檢查日期],$Q69,LabData2016[LDL唯一],1),"")))</f>
        <v/>
      </c>
      <c r="Q69" s="36" t="str" cm="1">
        <f t="array" ref="Q69">IF($B69="","",IFERROR(_xlfn.AGGREGATE(14,6,LabData2016[最近一次LDL檢查日期]/((LabData2016[比對身分證前六碼]=$AX69)*(LabData2016[LDL唯一]=1)),2),""))</f>
        <v/>
      </c>
      <c r="R69" s="6" t="str">
        <f t="shared" si="18"/>
        <v/>
      </c>
      <c r="S69" s="6" t="str" cm="1">
        <f t="array" ref="S69">IF($B69="","",IFERROR(_xlfn.AGGREGATE(15,6,LabData2016[最近一次LDL檢查結果(mg/dL)]/((LabData2016[比對身分證前六碼]=$AX69)*(LabData2016[LDL唯一]=1)),1),""))</f>
        <v/>
      </c>
      <c r="T69" s="28" t="str">
        <f ca="1">IF($B69="","",IF($M69="不適用","不適用",IF($N69="","未檢驗",IF(OR(AND($D69="DM only",$O69&gt;=DATE(YEAR(TODAY()),1,1),$O69&lt;DATE(YEAR(TODAY())+1,1,1),$N69&lt;VALUE(SUBSTITUTE($M69,"&lt;",""))),AND($AH69&gt;=1,$AI69&gt;=1,OR($N69&lt;VALUE(SUBSTITUTE($M69,"&lt;","")),SUMIFS(LabData2016[LDL唯一],LabData2016[比對身分證前六碼],$AX69,LabData2016[最近一次LDL檢查結果(mg/dL)],"&lt;"&amp;VALUE(SUBSTITUTE($M69,"&lt;","")),LabData2016[最近一次LDL檢查日期],"&gt;="&amp;DATE(YEAR(TODAY()),1,1),LabData2016[最近一次LDL檢查日期],"&lt;"&amp;DATE(YEAR(TODAY())+1,1,1))/($AH69+$AI69)&gt;=0.5))),"控制達標",IF(AND($AH69&gt;=1,$AI69&gt;=1,ISNUMBER($P69),$R69&gt;84,$N69-$P69&lt;0),"進步達標","未達標")))))</f>
        <v/>
      </c>
      <c r="U69" s="39" t="str">
        <f ca="1">IF($B69="","",IF($T69="不適用","不適用",IF($T69="未檢驗","無檢驗資料","全年"&amp;($AH69+$AI69)&amp;"次／下半年"&amp;$AI69&amp;"次／"&amp;SUMIFS(LabData2016[LDL唯一],LabData2016[比對身分證前六碼],$AX69,LabData2016[最近一次LDL檢查結果(mg/dL)],"&lt;"&amp;VALUE(SUBSTITUTE($M69,"&lt;","")),LabData2016[最近一次LDL檢查日期],"&gt;="&amp;DATE(YEAR(TODAY()),1,1),LabData2016[最近一次LDL檢查日期],"&lt;"&amp;DATE(YEAR(TODAY())+1,1,1))&amp;"/"&amp;($AH69+$AI69)&amp;"達標")))</f>
        <v/>
      </c>
      <c r="V69" s="6" t="str" cm="1">
        <f t="array" ref="V69">IF($B69="","",IFERROR(INDEX(PatientCriteria[UACR達標標準],ROWS($A$4:A69)),""))</f>
        <v/>
      </c>
      <c r="W69" s="6" t="str">
        <f>IF($B69="","",IF($X69="","",IFERROR(SUMIFS(LabData2016[最近一次UACR檢查結果(mg/gm)],LabData2016[比對身分證前六碼],$AX69,LabData2016[最近一次UACR檢查日期],$X69,LabData2016[UACR唯一],1),"")))</f>
        <v/>
      </c>
      <c r="X69" s="36" t="str" cm="1">
        <f t="array" ref="X69">IF($B69="","",IFERROR(_xlfn.AGGREGATE(14,6,LabData2016[最近一次UACR檢查日期]/((LabData2016[比對身分證前六碼]=$AX69)*(LabData2016[UACR唯一]=1)),1),""))</f>
        <v/>
      </c>
      <c r="Y69" s="6" t="str">
        <f>IF($B69="","",IF($Z69="","",IFERROR(SUMIFS(LabData2016[最近一次UACR檢查結果(mg/gm)],LabData2016[比對身分證前六碼],$AX69,LabData2016[最近一次UACR檢查日期],$Z69,LabData2016[UACR唯一],1),"")))</f>
        <v/>
      </c>
      <c r="Z69" s="36" t="str" cm="1">
        <f t="array" ref="Z69">IF($B69="","",IFERROR(_xlfn.AGGREGATE(14,6,LabData2016[最近一次UACR檢查日期]/((LabData2016[比對身分證前六碼]=$AX69)*(LabData2016[UACR唯一]=1)),2),""))</f>
        <v/>
      </c>
      <c r="AA69" s="6" t="str">
        <f t="shared" si="19"/>
        <v/>
      </c>
      <c r="AB69" s="29" t="str">
        <f ca="1">IF($B69="","",IF($V69="不適用","不適用",IF($W69="","未檢驗",IF(AND($AJ69+$AK69&gt;=2,$AK69&gt;=1),IF(OR($W69&lt;30,SUMIFS(LabData2016[UACR唯一],LabData2016[比對身分證前六碼],$AX69,LabData2016[最近一次UACR檢查結果(mg/gm)],"&lt;30",LabData2016[最近一次UACR檢查日期],"&gt;="&amp;DATE(YEAR(TODAY()),1,1),LabData2016[最近一次UACR檢查日期],"&lt;"&amp;DATE(YEAR(TODAY())+1,1,1))/($AJ69+$AK69)&gt;=0.5),"控制達標",IF(ISNUMBER($Y69),IF(AND($AA69&gt;=84,$W69-$Y69&lt;0),"進步達標","未達標"),"未達標")),"未達標"))))</f>
        <v/>
      </c>
      <c r="AC69" s="38" t="str">
        <f ca="1">IF($B69="","",IF($AB69="不適用","不適用",IF($AB69="未檢驗","無檢驗資料","全年"&amp;($AJ69+$AK69)&amp;"次／下半年"&amp;$AK69&amp;"次／"&amp;SUMIFS(LabData2016[UACR唯一],LabData2016[比對身分證前六碼],$AX69,LabData2016[最近一次UACR檢查結果(mg/gm)],"&lt;30",LabData2016[最近一次UACR檢查日期],"&gt;="&amp;DATE(YEAR(TODAY()),1,1),LabData2016[最近一次UACR檢查日期],"&lt;"&amp;DATE(YEAR(TODAY())+1,1,1))&amp;"/"&amp;($AJ69+$AK69)&amp;"達標")))</f>
        <v/>
      </c>
      <c r="AD69" s="6" t="str" cm="1">
        <f t="array" ref="AD69">IF($B69="","",IFERROR(INDEX(PatientCriteria[BP檢驗次數達標標準],ROWS($A$4:A69)),""))</f>
        <v/>
      </c>
      <c r="AE69" s="6" t="str" cm="1">
        <f t="array" aca="1" ref="AE69" ca="1">IF($B69="","",_xlfn.LET(_xlpm.bp,LabData2016[最近一次BP檢查日期],_xlpm.ym,IF(ISNUMBER(_xlpm.bp),TEXT(_xlpm.bp,"yyyy-mm"),LEFT(_xlpm.bp,7)),_xlpm.matched,_xlfn._xlws.FILTER(_xlpm.ym,(LabData2016[比對身分證前六碼]=$AX69)*(LabData2016[比對生日西元]=$AY69)*(_xlpm.ym&lt;&gt;"")*(LEFT(_xlpm.ym,4)=TEXT(YEAR(TODAY()),"0")),""),IF(INDEX(_xlpm.matched,1)="",0,ROWS(_xlfn.UNIQUE(_xlpm.matched)))))</f>
        <v/>
      </c>
      <c r="AF69" s="6" t="str">
        <f ca="1">IF($B69="","",SUMIFS(LabData2016[HbA1c唯一],LabData2016[比對身分證前六碼],$AX69,LabData2016[最近一次HbA1c檢查日期],"&gt;="&amp;DATE(YEAR(TODAY()),1,1),LabData2016[最近一次HbA1c檢查日期],"&lt;"&amp;DATE(YEAR(TODAY()),7,1)))</f>
        <v/>
      </c>
      <c r="AG69" s="6" t="str">
        <f ca="1">IF($B69="","",SUMIFS(LabData2016[HbA1c唯一],LabData2016[比對身分證前六碼],$AX69,LabData2016[最近一次HbA1c檢查日期],"&gt;="&amp;DATE(YEAR(TODAY()),7,1),LabData2016[最近一次HbA1c檢查日期],"&lt;"&amp;DATE(YEAR(TODAY())+1,1,1)))</f>
        <v/>
      </c>
      <c r="AH69" s="6" t="str">
        <f ca="1">IF($B69="","",SUMIFS(LabData2016[LDL唯一],LabData2016[比對身分證前六碼],$AX69,LabData2016[最近一次LDL檢查日期],"&gt;="&amp;DATE(YEAR(TODAY()),1,1),LabData2016[最近一次LDL檢查日期],"&lt;"&amp;DATE(YEAR(TODAY()),7,1)))</f>
        <v/>
      </c>
      <c r="AI69" s="6" t="str">
        <f ca="1">IF($B69="","",SUMIFS(LabData2016[LDL唯一],LabData2016[比對身分證前六碼],$AX69,LabData2016[最近一次LDL檢查日期],"&gt;="&amp;DATE(YEAR(TODAY()),7,1),LabData2016[最近一次LDL檢查日期],"&lt;"&amp;DATE(YEAR(TODAY())+1,1,1)))</f>
        <v/>
      </c>
      <c r="AJ69" s="6" t="str">
        <f ca="1">IF($B69="","",SUMIFS(LabData2016[UACR唯一],LabData2016[比對身分證前六碼],$AX69,LabData2016[最近一次UACR檢查日期],"&gt;="&amp;DATE(YEAR(TODAY()),1,1),LabData2016[最近一次UACR檢查日期],"&lt;"&amp;DATE(YEAR(TODAY()),7,1)))</f>
        <v/>
      </c>
      <c r="AK69" s="6" t="str">
        <f ca="1">IF($B69="","",SUMIFS(LabData2016[UACR唯一],LabData2016[比對身分證前六碼],$AX69,LabData2016[最近一次UACR檢查日期],"&gt;="&amp;DATE(YEAR(TODAY()),7,1),LabData2016[最近一次UACR檢查日期],"&lt;"&amp;DATE(YEAR(TODAY())+1,1,1)))</f>
        <v/>
      </c>
      <c r="AL69" s="6" t="str">
        <f t="shared" si="20"/>
        <v/>
      </c>
      <c r="AM69" s="6" t="str">
        <f t="shared" si="21"/>
        <v/>
      </c>
      <c r="AN69" s="6" t="str">
        <f t="shared" si="22"/>
        <v/>
      </c>
      <c r="AO69" s="6" t="str">
        <f t="shared" si="23"/>
        <v/>
      </c>
      <c r="AP69" s="6" t="str" cm="1">
        <f t="array" ref="AP69">IF($B69="","",IFERROR(INDEX(相容設定!$B$2:$E$9,MATCH($D69,相容設定!$A$2:$A$9,0),MIN(VALUE(LEFT($AQ69,FIND("/",$AQ69)-1)),3)+1),0))</f>
        <v/>
      </c>
      <c r="AQ69" s="6" t="str">
        <f t="shared" si="24"/>
        <v/>
      </c>
      <c r="AR69" s="30" t="str">
        <f t="shared" si="25"/>
        <v/>
      </c>
      <c r="AS69" s="30" t="str">
        <f>IF($B69="","",250+30+IF(OR(ISNUMBER(SEARCH("DM",$D69)),ISNUMBER(SEARCH("+",$D69))),100,0)+IFERROR(INDEX(相容設定!$F$2:$F$9,MATCH($D69,相容設定!$A$2:$A$9,0)),0))</f>
        <v/>
      </c>
      <c r="AT69" s="31" t="str">
        <f t="shared" si="26"/>
        <v/>
      </c>
      <c r="AU69" s="32" t="str">
        <f t="shared" si="27"/>
        <v/>
      </c>
      <c r="AV69" t="str">
        <f t="shared" si="28"/>
        <v/>
      </c>
      <c r="AW69" t="str">
        <f t="shared" ref="AW69:AW132" si="30">IF($B69="","",IF($AL69&lt;&gt;"未達標","",IF(AND($E69&lt;&gt;"不適用",$AF69&lt;1),"HbA1c上半年缺檢：安排檢驗；","")&amp;IF(AND($E69&lt;&gt;"不適用",$AG69&lt;1),"HbA1c下半年缺檢：安排檢驗；","")&amp;IF(AND($M69&lt;&gt;"不適用",$AH69&lt;1),"LDL上半年缺檢：安排檢驗；","")&amp;IF(AND($M69&lt;&gt;"不適用",$AI69&lt;1),"LDL下半年缺檢：安排檢驗；","")&amp;IF(AND($V69&lt;&gt;"不適用",$AJ69&lt;1),"UACR上半年缺檢：安排尿液檢查；","")&amp;IF(AND($V69&lt;&gt;"不適用",$AK69&lt;1),"UACR下半年缺檢：安排尿液檢查；","")&amp;_xlfn.LET(_xlpm.bpNeed,IFERROR(VALUE(SUBSTITUTE($AD69,"次","")),0),IF(AND(_xlpm.bpNeed&gt;0,$AE69&lt;_xlpm.bpNeed),"BP次數不足：尚缺"&amp;(_xlpm.bpNeed-$AE69)&amp;"次；",""))))</f>
        <v/>
      </c>
      <c r="AX69" t="str">
        <f t="shared" si="29"/>
        <v/>
      </c>
      <c r="AY69" t="str">
        <f t="shared" ref="AY69:AY132" si="31">IF($C69="","",IF(ISNUMBER($C69),TEXT($C69,"yyyy-mm-dd"),TEXT(DATE(VALUE(LEFT($C69,3))+1911,VALUE(MID($C69,5,2)),VALUE(RIGHT($C69,2))),"yyyy-mm-dd")))</f>
        <v/>
      </c>
    </row>
    <row r="70" spans="1:51" x14ac:dyDescent="0.35">
      <c r="A70" s="26" t="str" cm="1">
        <f t="array" ref="A70">IFERROR(IF(INDEX(PatientCriteria[身分證號],ROWS($A$4:A70))="","",ROWS($A$4:A70)),"")</f>
        <v/>
      </c>
      <c r="B70" s="26" t="str" cm="1">
        <f t="array" ref="B70">IFERROR(IF(INDEX(PatientCriteria[身分證號],ROWS($A$4:A70))="","",INDEX(PatientCriteria[身分證號],ROWS($A$4:A70))),"")</f>
        <v/>
      </c>
      <c r="C70" s="26" t="str" cm="1">
        <f t="array" ref="C70">IF($B70="","",IFERROR(INDEX(PatientCriteria[生日],ROWS($A$4:A70)),""))</f>
        <v/>
      </c>
      <c r="D70" s="26" t="str" cm="1">
        <f t="array" ref="D70">IF($B70="","",IFERROR(INDEX(PatientCriteria[疾病組合],ROWS($A$4:A70)),""))</f>
        <v/>
      </c>
      <c r="E70" s="6" t="str" cm="1">
        <f t="array" ref="E70">IF($B70="","",IFERROR(INDEX(PatientCriteria[HbA1c達標標準],ROWS($A$4:A70)),""))</f>
        <v/>
      </c>
      <c r="F70" s="6" t="str">
        <f>IF($B70="","",IF($G70="","",IFERROR(SUMIFS(LabData2016[最近一次HbA1c檢查結果(%)],LabData2016[比對身分證前六碼],$AX70,LabData2016[最近一次HbA1c檢查日期],$G70,LabData2016[HbA1c唯一],1),"")))</f>
        <v/>
      </c>
      <c r="G70" s="36" t="str" cm="1">
        <f t="array" ref="G70">IF($B70="","",IFERROR(_xlfn.AGGREGATE(14,6,LabData2016[最近一次HbA1c檢查日期]/((LabData2016[比對身分證前六碼]=$AX70)*(LabData2016[HbA1c唯一]=1)),1),""))</f>
        <v/>
      </c>
      <c r="H70" s="6" t="str">
        <f>IF($B70="","",IF($I70="","",IFERROR(SUMIFS(LabData2016[最近一次HbA1c檢查結果(%)],LabData2016[比對身分證前六碼],$AX70,LabData2016[最近一次HbA1c檢查日期],$I70,LabData2016[HbA1c唯一],1),"")))</f>
        <v/>
      </c>
      <c r="I70" s="36" t="str" cm="1">
        <f t="array" ref="I70">IF($B70="","",IFERROR(_xlfn.AGGREGATE(14,6,LabData2016[最近一次HbA1c檢查日期]/((LabData2016[比對身分證前六碼]=$AX70)*(LabData2016[HbA1c唯一]=1)),2),""))</f>
        <v/>
      </c>
      <c r="J70" s="6" t="str">
        <f t="shared" si="17"/>
        <v/>
      </c>
      <c r="K70" s="27" t="str">
        <f ca="1">IF($B70="","",IF($E70="不適用","不適用",IF($F70="","未檢驗",IF(AND($AF70+$AG70&gt;=2,$AG70&gt;=1),IF(OR($F70&lt;VALUE(SUBSTITUTE(SUBSTITUTE($E70,"&lt;",""),"%","")),SUMIFS(LabData2016[HbA1c唯一],LabData2016[比對身分證前六碼],$AX70,LabData2016[最近一次HbA1c檢查結果(%)],"&lt;"&amp;VALUE(SUBSTITUTE(SUBSTITUTE($E70,"&lt;",""),"%","")),LabData2016[最近一次HbA1c檢查日期],"&gt;="&amp;DATE(YEAR(TODAY()),1,1),LabData2016[最近一次HbA1c檢查日期],"&lt;"&amp;DATE(YEAR(TODAY())+1,1,1))/($AF70+$AG70)&gt;=0.5),"控制達標",IF(ISNUMBER($H70),IF(AND($J70&gt;=84,$F70-$H70&lt;0),"進步達標","未達標"),"未達標")),"未達標"))))</f>
        <v/>
      </c>
      <c r="L70" s="33" t="str">
        <f ca="1">IF($B70="","",IF($K70="不適用","不適用",IF($K70="未檢驗","無檢驗資料","全年"&amp;($AF70+$AG70)&amp;"次／下半年"&amp;$AG70&amp;"次／"&amp;SUMIFS(LabData2016[HbA1c唯一],LabData2016[比對身分證前六碼],$AX70,LabData2016[最近一次HbA1c檢查結果(%)],"&lt;"&amp;VALUE(SUBSTITUTE(SUBSTITUTE($E70,"&lt;",""),"%","")),LabData2016[最近一次HbA1c檢查日期],"&gt;="&amp;DATE(YEAR(TODAY()),1,1),LabData2016[最近一次HbA1c檢查日期],"&lt;"&amp;DATE(YEAR(TODAY())+1,1,1))&amp;"/"&amp;($AF70+$AG70)&amp;"達標")))</f>
        <v/>
      </c>
      <c r="M70" s="6" t="str" cm="1">
        <f t="array" ref="M70">IF($B70="","",IFERROR(INDEX(PatientCriteria[LDL達標標準],ROWS($A$4:A70)),""))</f>
        <v/>
      </c>
      <c r="N70" s="6" t="str">
        <f>IF($B70="","",IF($O70="","",IFERROR(SUMIFS(LabData2016[最近一次LDL檢查結果(mg/dL)],LabData2016[比對身分證前六碼],$AX70,LabData2016[最近一次LDL檢查日期],$O70,LabData2016[LDL唯一],1),"")))</f>
        <v/>
      </c>
      <c r="O70" s="36" t="str" cm="1">
        <f t="array" ref="O70">IF($B70="","",IFERROR(_xlfn.AGGREGATE(14,6,LabData2016[最近一次LDL檢查日期]/((LabData2016[比對身分證前六碼]=$AX70)*(LabData2016[LDL唯一]=1)),1),""))</f>
        <v/>
      </c>
      <c r="P70" s="6" t="str">
        <f>IF($B70="","",IF($Q70="","",IFERROR(SUMIFS(LabData2016[最近一次LDL檢查結果(mg/dL)],LabData2016[比對身分證前六碼],$AX70,LabData2016[最近一次LDL檢查日期],$Q70,LabData2016[LDL唯一],1),"")))</f>
        <v/>
      </c>
      <c r="Q70" s="36" t="str" cm="1">
        <f t="array" ref="Q70">IF($B70="","",IFERROR(_xlfn.AGGREGATE(14,6,LabData2016[最近一次LDL檢查日期]/((LabData2016[比對身分證前六碼]=$AX70)*(LabData2016[LDL唯一]=1)),2),""))</f>
        <v/>
      </c>
      <c r="R70" s="6" t="str">
        <f t="shared" si="18"/>
        <v/>
      </c>
      <c r="S70" s="6" t="str" cm="1">
        <f t="array" ref="S70">IF($B70="","",IFERROR(_xlfn.AGGREGATE(15,6,LabData2016[最近一次LDL檢查結果(mg/dL)]/((LabData2016[比對身分證前六碼]=$AX70)*(LabData2016[LDL唯一]=1)),1),""))</f>
        <v/>
      </c>
      <c r="T70" s="28" t="str">
        <f ca="1">IF($B70="","",IF($M70="不適用","不適用",IF($N70="","未檢驗",IF(OR(AND($D70="DM only",$O70&gt;=DATE(YEAR(TODAY()),1,1),$O70&lt;DATE(YEAR(TODAY())+1,1,1),$N70&lt;VALUE(SUBSTITUTE($M70,"&lt;",""))),AND($AH70&gt;=1,$AI70&gt;=1,OR($N70&lt;VALUE(SUBSTITUTE($M70,"&lt;","")),SUMIFS(LabData2016[LDL唯一],LabData2016[比對身分證前六碼],$AX70,LabData2016[最近一次LDL檢查結果(mg/dL)],"&lt;"&amp;VALUE(SUBSTITUTE($M70,"&lt;","")),LabData2016[最近一次LDL檢查日期],"&gt;="&amp;DATE(YEAR(TODAY()),1,1),LabData2016[最近一次LDL檢查日期],"&lt;"&amp;DATE(YEAR(TODAY())+1,1,1))/($AH70+$AI70)&gt;=0.5))),"控制達標",IF(AND($AH70&gt;=1,$AI70&gt;=1,ISNUMBER($P70),$R70&gt;84,$N70-$P70&lt;0),"進步達標","未達標")))))</f>
        <v/>
      </c>
      <c r="U70" s="39" t="str">
        <f ca="1">IF($B70="","",IF($T70="不適用","不適用",IF($T70="未檢驗","無檢驗資料","全年"&amp;($AH70+$AI70)&amp;"次／下半年"&amp;$AI70&amp;"次／"&amp;SUMIFS(LabData2016[LDL唯一],LabData2016[比對身分證前六碼],$AX70,LabData2016[最近一次LDL檢查結果(mg/dL)],"&lt;"&amp;VALUE(SUBSTITUTE($M70,"&lt;","")),LabData2016[最近一次LDL檢查日期],"&gt;="&amp;DATE(YEAR(TODAY()),1,1),LabData2016[最近一次LDL檢查日期],"&lt;"&amp;DATE(YEAR(TODAY())+1,1,1))&amp;"/"&amp;($AH70+$AI70)&amp;"達標")))</f>
        <v/>
      </c>
      <c r="V70" s="6" t="str" cm="1">
        <f t="array" ref="V70">IF($B70="","",IFERROR(INDEX(PatientCriteria[UACR達標標準],ROWS($A$4:A70)),""))</f>
        <v/>
      </c>
      <c r="W70" s="6" t="str">
        <f>IF($B70="","",IF($X70="","",IFERROR(SUMIFS(LabData2016[最近一次UACR檢查結果(mg/gm)],LabData2016[比對身分證前六碼],$AX70,LabData2016[最近一次UACR檢查日期],$X70,LabData2016[UACR唯一],1),"")))</f>
        <v/>
      </c>
      <c r="X70" s="36" t="str" cm="1">
        <f t="array" ref="X70">IF($B70="","",IFERROR(_xlfn.AGGREGATE(14,6,LabData2016[最近一次UACR檢查日期]/((LabData2016[比對身分證前六碼]=$AX70)*(LabData2016[UACR唯一]=1)),1),""))</f>
        <v/>
      </c>
      <c r="Y70" s="6" t="str">
        <f>IF($B70="","",IF($Z70="","",IFERROR(SUMIFS(LabData2016[最近一次UACR檢查結果(mg/gm)],LabData2016[比對身分證前六碼],$AX70,LabData2016[最近一次UACR檢查日期],$Z70,LabData2016[UACR唯一],1),"")))</f>
        <v/>
      </c>
      <c r="Z70" s="36" t="str" cm="1">
        <f t="array" ref="Z70">IF($B70="","",IFERROR(_xlfn.AGGREGATE(14,6,LabData2016[最近一次UACR檢查日期]/((LabData2016[比對身分證前六碼]=$AX70)*(LabData2016[UACR唯一]=1)),2),""))</f>
        <v/>
      </c>
      <c r="AA70" s="6" t="str">
        <f t="shared" si="19"/>
        <v/>
      </c>
      <c r="AB70" s="29" t="str">
        <f ca="1">IF($B70="","",IF($V70="不適用","不適用",IF($W70="","未檢驗",IF(AND($AJ70+$AK70&gt;=2,$AK70&gt;=1),IF(OR($W70&lt;30,SUMIFS(LabData2016[UACR唯一],LabData2016[比對身分證前六碼],$AX70,LabData2016[最近一次UACR檢查結果(mg/gm)],"&lt;30",LabData2016[最近一次UACR檢查日期],"&gt;="&amp;DATE(YEAR(TODAY()),1,1),LabData2016[最近一次UACR檢查日期],"&lt;"&amp;DATE(YEAR(TODAY())+1,1,1))/($AJ70+$AK70)&gt;=0.5),"控制達標",IF(ISNUMBER($Y70),IF(AND($AA70&gt;=84,$W70-$Y70&lt;0),"進步達標","未達標"),"未達標")),"未達標"))))</f>
        <v/>
      </c>
      <c r="AC70" s="38" t="str">
        <f ca="1">IF($B70="","",IF($AB70="不適用","不適用",IF($AB70="未檢驗","無檢驗資料","全年"&amp;($AJ70+$AK70)&amp;"次／下半年"&amp;$AK70&amp;"次／"&amp;SUMIFS(LabData2016[UACR唯一],LabData2016[比對身分證前六碼],$AX70,LabData2016[最近一次UACR檢查結果(mg/gm)],"&lt;30",LabData2016[最近一次UACR檢查日期],"&gt;="&amp;DATE(YEAR(TODAY()),1,1),LabData2016[最近一次UACR檢查日期],"&lt;"&amp;DATE(YEAR(TODAY())+1,1,1))&amp;"/"&amp;($AJ70+$AK70)&amp;"達標")))</f>
        <v/>
      </c>
      <c r="AD70" s="6" t="str" cm="1">
        <f t="array" ref="AD70">IF($B70="","",IFERROR(INDEX(PatientCriteria[BP檢驗次數達標標準],ROWS($A$4:A70)),""))</f>
        <v/>
      </c>
      <c r="AE70" s="6" t="str" cm="1">
        <f t="array" aca="1" ref="AE70" ca="1">IF($B70="","",_xlfn.LET(_xlpm.bp,LabData2016[最近一次BP檢查日期],_xlpm.ym,IF(ISNUMBER(_xlpm.bp),TEXT(_xlpm.bp,"yyyy-mm"),LEFT(_xlpm.bp,7)),_xlpm.matched,_xlfn._xlws.FILTER(_xlpm.ym,(LabData2016[比對身分證前六碼]=$AX70)*(LabData2016[比對生日西元]=$AY70)*(_xlpm.ym&lt;&gt;"")*(LEFT(_xlpm.ym,4)=TEXT(YEAR(TODAY()),"0")),""),IF(INDEX(_xlpm.matched,1)="",0,ROWS(_xlfn.UNIQUE(_xlpm.matched)))))</f>
        <v/>
      </c>
      <c r="AF70" s="6" t="str">
        <f ca="1">IF($B70="","",SUMIFS(LabData2016[HbA1c唯一],LabData2016[比對身分證前六碼],$AX70,LabData2016[最近一次HbA1c檢查日期],"&gt;="&amp;DATE(YEAR(TODAY()),1,1),LabData2016[最近一次HbA1c檢查日期],"&lt;"&amp;DATE(YEAR(TODAY()),7,1)))</f>
        <v/>
      </c>
      <c r="AG70" s="6" t="str">
        <f ca="1">IF($B70="","",SUMIFS(LabData2016[HbA1c唯一],LabData2016[比對身分證前六碼],$AX70,LabData2016[最近一次HbA1c檢查日期],"&gt;="&amp;DATE(YEAR(TODAY()),7,1),LabData2016[最近一次HbA1c檢查日期],"&lt;"&amp;DATE(YEAR(TODAY())+1,1,1)))</f>
        <v/>
      </c>
      <c r="AH70" s="6" t="str">
        <f ca="1">IF($B70="","",SUMIFS(LabData2016[LDL唯一],LabData2016[比對身分證前六碼],$AX70,LabData2016[最近一次LDL檢查日期],"&gt;="&amp;DATE(YEAR(TODAY()),1,1),LabData2016[最近一次LDL檢查日期],"&lt;"&amp;DATE(YEAR(TODAY()),7,1)))</f>
        <v/>
      </c>
      <c r="AI70" s="6" t="str">
        <f ca="1">IF($B70="","",SUMIFS(LabData2016[LDL唯一],LabData2016[比對身分證前六碼],$AX70,LabData2016[最近一次LDL檢查日期],"&gt;="&amp;DATE(YEAR(TODAY()),7,1),LabData2016[最近一次LDL檢查日期],"&lt;"&amp;DATE(YEAR(TODAY())+1,1,1)))</f>
        <v/>
      </c>
      <c r="AJ70" s="6" t="str">
        <f ca="1">IF($B70="","",SUMIFS(LabData2016[UACR唯一],LabData2016[比對身分證前六碼],$AX70,LabData2016[最近一次UACR檢查日期],"&gt;="&amp;DATE(YEAR(TODAY()),1,1),LabData2016[最近一次UACR檢查日期],"&lt;"&amp;DATE(YEAR(TODAY()),7,1)))</f>
        <v/>
      </c>
      <c r="AK70" s="6" t="str">
        <f ca="1">IF($B70="","",SUMIFS(LabData2016[UACR唯一],LabData2016[比對身分證前六碼],$AX70,LabData2016[最近一次UACR檢查日期],"&gt;="&amp;DATE(YEAR(TODAY()),7,1),LabData2016[最近一次UACR檢查日期],"&lt;"&amp;DATE(YEAR(TODAY())+1,1,1)))</f>
        <v/>
      </c>
      <c r="AL70" s="6" t="str">
        <f t="shared" si="20"/>
        <v/>
      </c>
      <c r="AM70" s="6" t="str">
        <f t="shared" si="21"/>
        <v/>
      </c>
      <c r="AN70" s="6" t="str">
        <f t="shared" si="22"/>
        <v/>
      </c>
      <c r="AO70" s="6" t="str">
        <f t="shared" si="23"/>
        <v/>
      </c>
      <c r="AP70" s="6" t="str" cm="1">
        <f t="array" ref="AP70">IF($B70="","",IFERROR(INDEX(相容設定!$B$2:$E$9,MATCH($D70,相容設定!$A$2:$A$9,0),MIN(VALUE(LEFT($AQ70,FIND("/",$AQ70)-1)),3)+1),0))</f>
        <v/>
      </c>
      <c r="AQ70" s="6" t="str">
        <f t="shared" si="24"/>
        <v/>
      </c>
      <c r="AR70" s="30" t="str">
        <f t="shared" si="25"/>
        <v/>
      </c>
      <c r="AS70" s="30" t="str">
        <f>IF($B70="","",250+30+IF(OR(ISNUMBER(SEARCH("DM",$D70)),ISNUMBER(SEARCH("+",$D70))),100,0)+IFERROR(INDEX(相容設定!$F$2:$F$9,MATCH($D70,相容設定!$A$2:$A$9,0)),0))</f>
        <v/>
      </c>
      <c r="AT70" s="31" t="str">
        <f t="shared" si="26"/>
        <v/>
      </c>
      <c r="AU70" s="32" t="str">
        <f t="shared" si="27"/>
        <v/>
      </c>
      <c r="AV70" t="str">
        <f t="shared" si="28"/>
        <v/>
      </c>
      <c r="AW70" t="str">
        <f t="shared" si="30"/>
        <v/>
      </c>
      <c r="AX70" t="str">
        <f t="shared" si="29"/>
        <v/>
      </c>
      <c r="AY70" t="str">
        <f t="shared" si="31"/>
        <v/>
      </c>
    </row>
    <row r="71" spans="1:51" x14ac:dyDescent="0.35">
      <c r="A71" s="26" t="str" cm="1">
        <f t="array" ref="A71">IFERROR(IF(INDEX(PatientCriteria[身分證號],ROWS($A$4:A71))="","",ROWS($A$4:A71)),"")</f>
        <v/>
      </c>
      <c r="B71" s="26" t="str" cm="1">
        <f t="array" ref="B71">IFERROR(IF(INDEX(PatientCriteria[身分證號],ROWS($A$4:A71))="","",INDEX(PatientCriteria[身分證號],ROWS($A$4:A71))),"")</f>
        <v/>
      </c>
      <c r="C71" s="26" t="str" cm="1">
        <f t="array" ref="C71">IF($B71="","",IFERROR(INDEX(PatientCriteria[生日],ROWS($A$4:A71)),""))</f>
        <v/>
      </c>
      <c r="D71" s="26" t="str" cm="1">
        <f t="array" ref="D71">IF($B71="","",IFERROR(INDEX(PatientCriteria[疾病組合],ROWS($A$4:A71)),""))</f>
        <v/>
      </c>
      <c r="E71" s="6" t="str" cm="1">
        <f t="array" ref="E71">IF($B71="","",IFERROR(INDEX(PatientCriteria[HbA1c達標標準],ROWS($A$4:A71)),""))</f>
        <v/>
      </c>
      <c r="F71" s="6" t="str">
        <f>IF($B71="","",IF($G71="","",IFERROR(SUMIFS(LabData2016[最近一次HbA1c檢查結果(%)],LabData2016[比對身分證前六碼],$AX71,LabData2016[最近一次HbA1c檢查日期],$G71,LabData2016[HbA1c唯一],1),"")))</f>
        <v/>
      </c>
      <c r="G71" s="36" t="str" cm="1">
        <f t="array" ref="G71">IF($B71="","",IFERROR(_xlfn.AGGREGATE(14,6,LabData2016[最近一次HbA1c檢查日期]/((LabData2016[比對身分證前六碼]=$AX71)*(LabData2016[HbA1c唯一]=1)),1),""))</f>
        <v/>
      </c>
      <c r="H71" s="6" t="str">
        <f>IF($B71="","",IF($I71="","",IFERROR(SUMIFS(LabData2016[最近一次HbA1c檢查結果(%)],LabData2016[比對身分證前六碼],$AX71,LabData2016[最近一次HbA1c檢查日期],$I71,LabData2016[HbA1c唯一],1),"")))</f>
        <v/>
      </c>
      <c r="I71" s="36" t="str" cm="1">
        <f t="array" ref="I71">IF($B71="","",IFERROR(_xlfn.AGGREGATE(14,6,LabData2016[最近一次HbA1c檢查日期]/((LabData2016[比對身分證前六碼]=$AX71)*(LabData2016[HbA1c唯一]=1)),2),""))</f>
        <v/>
      </c>
      <c r="J71" s="6" t="str">
        <f t="shared" si="17"/>
        <v/>
      </c>
      <c r="K71" s="27" t="str">
        <f ca="1">IF($B71="","",IF($E71="不適用","不適用",IF($F71="","未檢驗",IF(AND($AF71+$AG71&gt;=2,$AG71&gt;=1),IF(OR($F71&lt;VALUE(SUBSTITUTE(SUBSTITUTE($E71,"&lt;",""),"%","")),SUMIFS(LabData2016[HbA1c唯一],LabData2016[比對身分證前六碼],$AX71,LabData2016[最近一次HbA1c檢查結果(%)],"&lt;"&amp;VALUE(SUBSTITUTE(SUBSTITUTE($E71,"&lt;",""),"%","")),LabData2016[最近一次HbA1c檢查日期],"&gt;="&amp;DATE(YEAR(TODAY()),1,1),LabData2016[最近一次HbA1c檢查日期],"&lt;"&amp;DATE(YEAR(TODAY())+1,1,1))/($AF71+$AG71)&gt;=0.5),"控制達標",IF(ISNUMBER($H71),IF(AND($J71&gt;=84,$F71-$H71&lt;0),"進步達標","未達標"),"未達標")),"未達標"))))</f>
        <v/>
      </c>
      <c r="L71" s="33" t="str">
        <f ca="1">IF($B71="","",IF($K71="不適用","不適用",IF($K71="未檢驗","無檢驗資料","全年"&amp;($AF71+$AG71)&amp;"次／下半年"&amp;$AG71&amp;"次／"&amp;SUMIFS(LabData2016[HbA1c唯一],LabData2016[比對身分證前六碼],$AX71,LabData2016[最近一次HbA1c檢查結果(%)],"&lt;"&amp;VALUE(SUBSTITUTE(SUBSTITUTE($E71,"&lt;",""),"%","")),LabData2016[最近一次HbA1c檢查日期],"&gt;="&amp;DATE(YEAR(TODAY()),1,1),LabData2016[最近一次HbA1c檢查日期],"&lt;"&amp;DATE(YEAR(TODAY())+1,1,1))&amp;"/"&amp;($AF71+$AG71)&amp;"達標")))</f>
        <v/>
      </c>
      <c r="M71" s="6" t="str" cm="1">
        <f t="array" ref="M71">IF($B71="","",IFERROR(INDEX(PatientCriteria[LDL達標標準],ROWS($A$4:A71)),""))</f>
        <v/>
      </c>
      <c r="N71" s="6" t="str">
        <f>IF($B71="","",IF($O71="","",IFERROR(SUMIFS(LabData2016[最近一次LDL檢查結果(mg/dL)],LabData2016[比對身分證前六碼],$AX71,LabData2016[最近一次LDL檢查日期],$O71,LabData2016[LDL唯一],1),"")))</f>
        <v/>
      </c>
      <c r="O71" s="36" t="str" cm="1">
        <f t="array" ref="O71">IF($B71="","",IFERROR(_xlfn.AGGREGATE(14,6,LabData2016[最近一次LDL檢查日期]/((LabData2016[比對身分證前六碼]=$AX71)*(LabData2016[LDL唯一]=1)),1),""))</f>
        <v/>
      </c>
      <c r="P71" s="6" t="str">
        <f>IF($B71="","",IF($Q71="","",IFERROR(SUMIFS(LabData2016[最近一次LDL檢查結果(mg/dL)],LabData2016[比對身分證前六碼],$AX71,LabData2016[最近一次LDL檢查日期],$Q71,LabData2016[LDL唯一],1),"")))</f>
        <v/>
      </c>
      <c r="Q71" s="36" t="str" cm="1">
        <f t="array" ref="Q71">IF($B71="","",IFERROR(_xlfn.AGGREGATE(14,6,LabData2016[最近一次LDL檢查日期]/((LabData2016[比對身分證前六碼]=$AX71)*(LabData2016[LDL唯一]=1)),2),""))</f>
        <v/>
      </c>
      <c r="R71" s="6" t="str">
        <f t="shared" si="18"/>
        <v/>
      </c>
      <c r="S71" s="6" t="str" cm="1">
        <f t="array" ref="S71">IF($B71="","",IFERROR(_xlfn.AGGREGATE(15,6,LabData2016[最近一次LDL檢查結果(mg/dL)]/((LabData2016[比對身分證前六碼]=$AX71)*(LabData2016[LDL唯一]=1)),1),""))</f>
        <v/>
      </c>
      <c r="T71" s="28" t="str">
        <f ca="1">IF($B71="","",IF($M71="不適用","不適用",IF($N71="","未檢驗",IF(OR(AND($D71="DM only",$O71&gt;=DATE(YEAR(TODAY()),1,1),$O71&lt;DATE(YEAR(TODAY())+1,1,1),$N71&lt;VALUE(SUBSTITUTE($M71,"&lt;",""))),AND($AH71&gt;=1,$AI71&gt;=1,OR($N71&lt;VALUE(SUBSTITUTE($M71,"&lt;","")),SUMIFS(LabData2016[LDL唯一],LabData2016[比對身分證前六碼],$AX71,LabData2016[最近一次LDL檢查結果(mg/dL)],"&lt;"&amp;VALUE(SUBSTITUTE($M71,"&lt;","")),LabData2016[最近一次LDL檢查日期],"&gt;="&amp;DATE(YEAR(TODAY()),1,1),LabData2016[最近一次LDL檢查日期],"&lt;"&amp;DATE(YEAR(TODAY())+1,1,1))/($AH71+$AI71)&gt;=0.5))),"控制達標",IF(AND($AH71&gt;=1,$AI71&gt;=1,ISNUMBER($P71),$R71&gt;84,$N71-$P71&lt;0),"進步達標","未達標")))))</f>
        <v/>
      </c>
      <c r="U71" s="39" t="str">
        <f ca="1">IF($B71="","",IF($T71="不適用","不適用",IF($T71="未檢驗","無檢驗資料","全年"&amp;($AH71+$AI71)&amp;"次／下半年"&amp;$AI71&amp;"次／"&amp;SUMIFS(LabData2016[LDL唯一],LabData2016[比對身分證前六碼],$AX71,LabData2016[最近一次LDL檢查結果(mg/dL)],"&lt;"&amp;VALUE(SUBSTITUTE($M71,"&lt;","")),LabData2016[最近一次LDL檢查日期],"&gt;="&amp;DATE(YEAR(TODAY()),1,1),LabData2016[最近一次LDL檢查日期],"&lt;"&amp;DATE(YEAR(TODAY())+1,1,1))&amp;"/"&amp;($AH71+$AI71)&amp;"達標")))</f>
        <v/>
      </c>
      <c r="V71" s="6" t="str" cm="1">
        <f t="array" ref="V71">IF($B71="","",IFERROR(INDEX(PatientCriteria[UACR達標標準],ROWS($A$4:A71)),""))</f>
        <v/>
      </c>
      <c r="W71" s="6" t="str">
        <f>IF($B71="","",IF($X71="","",IFERROR(SUMIFS(LabData2016[最近一次UACR檢查結果(mg/gm)],LabData2016[比對身分證前六碼],$AX71,LabData2016[最近一次UACR檢查日期],$X71,LabData2016[UACR唯一],1),"")))</f>
        <v/>
      </c>
      <c r="X71" s="36" t="str" cm="1">
        <f t="array" ref="X71">IF($B71="","",IFERROR(_xlfn.AGGREGATE(14,6,LabData2016[最近一次UACR檢查日期]/((LabData2016[比對身分證前六碼]=$AX71)*(LabData2016[UACR唯一]=1)),1),""))</f>
        <v/>
      </c>
      <c r="Y71" s="6" t="str">
        <f>IF($B71="","",IF($Z71="","",IFERROR(SUMIFS(LabData2016[最近一次UACR檢查結果(mg/gm)],LabData2016[比對身分證前六碼],$AX71,LabData2016[最近一次UACR檢查日期],$Z71,LabData2016[UACR唯一],1),"")))</f>
        <v/>
      </c>
      <c r="Z71" s="36" t="str" cm="1">
        <f t="array" ref="Z71">IF($B71="","",IFERROR(_xlfn.AGGREGATE(14,6,LabData2016[最近一次UACR檢查日期]/((LabData2016[比對身分證前六碼]=$AX71)*(LabData2016[UACR唯一]=1)),2),""))</f>
        <v/>
      </c>
      <c r="AA71" s="6" t="str">
        <f t="shared" si="19"/>
        <v/>
      </c>
      <c r="AB71" s="29" t="str">
        <f ca="1">IF($B71="","",IF($V71="不適用","不適用",IF($W71="","未檢驗",IF(AND($AJ71+$AK71&gt;=2,$AK71&gt;=1),IF(OR($W71&lt;30,SUMIFS(LabData2016[UACR唯一],LabData2016[比對身分證前六碼],$AX71,LabData2016[最近一次UACR檢查結果(mg/gm)],"&lt;30",LabData2016[最近一次UACR檢查日期],"&gt;="&amp;DATE(YEAR(TODAY()),1,1),LabData2016[最近一次UACR檢查日期],"&lt;"&amp;DATE(YEAR(TODAY())+1,1,1))/($AJ71+$AK71)&gt;=0.5),"控制達標",IF(ISNUMBER($Y71),IF(AND($AA71&gt;=84,$W71-$Y71&lt;0),"進步達標","未達標"),"未達標")),"未達標"))))</f>
        <v/>
      </c>
      <c r="AC71" s="38" t="str">
        <f ca="1">IF($B71="","",IF($AB71="不適用","不適用",IF($AB71="未檢驗","無檢驗資料","全年"&amp;($AJ71+$AK71)&amp;"次／下半年"&amp;$AK71&amp;"次／"&amp;SUMIFS(LabData2016[UACR唯一],LabData2016[比對身分證前六碼],$AX71,LabData2016[最近一次UACR檢查結果(mg/gm)],"&lt;30",LabData2016[最近一次UACR檢查日期],"&gt;="&amp;DATE(YEAR(TODAY()),1,1),LabData2016[最近一次UACR檢查日期],"&lt;"&amp;DATE(YEAR(TODAY())+1,1,1))&amp;"/"&amp;($AJ71+$AK71)&amp;"達標")))</f>
        <v/>
      </c>
      <c r="AD71" s="6" t="str" cm="1">
        <f t="array" ref="AD71">IF($B71="","",IFERROR(INDEX(PatientCriteria[BP檢驗次數達標標準],ROWS($A$4:A71)),""))</f>
        <v/>
      </c>
      <c r="AE71" s="6" t="str" cm="1">
        <f t="array" aca="1" ref="AE71" ca="1">IF($B71="","",_xlfn.LET(_xlpm.bp,LabData2016[最近一次BP檢查日期],_xlpm.ym,IF(ISNUMBER(_xlpm.bp),TEXT(_xlpm.bp,"yyyy-mm"),LEFT(_xlpm.bp,7)),_xlpm.matched,_xlfn._xlws.FILTER(_xlpm.ym,(LabData2016[比對身分證前六碼]=$AX71)*(LabData2016[比對生日西元]=$AY71)*(_xlpm.ym&lt;&gt;"")*(LEFT(_xlpm.ym,4)=TEXT(YEAR(TODAY()),"0")),""),IF(INDEX(_xlpm.matched,1)="",0,ROWS(_xlfn.UNIQUE(_xlpm.matched)))))</f>
        <v/>
      </c>
      <c r="AF71" s="6" t="str">
        <f ca="1">IF($B71="","",SUMIFS(LabData2016[HbA1c唯一],LabData2016[比對身分證前六碼],$AX71,LabData2016[最近一次HbA1c檢查日期],"&gt;="&amp;DATE(YEAR(TODAY()),1,1),LabData2016[最近一次HbA1c檢查日期],"&lt;"&amp;DATE(YEAR(TODAY()),7,1)))</f>
        <v/>
      </c>
      <c r="AG71" s="6" t="str">
        <f ca="1">IF($B71="","",SUMIFS(LabData2016[HbA1c唯一],LabData2016[比對身分證前六碼],$AX71,LabData2016[最近一次HbA1c檢查日期],"&gt;="&amp;DATE(YEAR(TODAY()),7,1),LabData2016[最近一次HbA1c檢查日期],"&lt;"&amp;DATE(YEAR(TODAY())+1,1,1)))</f>
        <v/>
      </c>
      <c r="AH71" s="6" t="str">
        <f ca="1">IF($B71="","",SUMIFS(LabData2016[LDL唯一],LabData2016[比對身分證前六碼],$AX71,LabData2016[最近一次LDL檢查日期],"&gt;="&amp;DATE(YEAR(TODAY()),1,1),LabData2016[最近一次LDL檢查日期],"&lt;"&amp;DATE(YEAR(TODAY()),7,1)))</f>
        <v/>
      </c>
      <c r="AI71" s="6" t="str">
        <f ca="1">IF($B71="","",SUMIFS(LabData2016[LDL唯一],LabData2016[比對身分證前六碼],$AX71,LabData2016[最近一次LDL檢查日期],"&gt;="&amp;DATE(YEAR(TODAY()),7,1),LabData2016[最近一次LDL檢查日期],"&lt;"&amp;DATE(YEAR(TODAY())+1,1,1)))</f>
        <v/>
      </c>
      <c r="AJ71" s="6" t="str">
        <f ca="1">IF($B71="","",SUMIFS(LabData2016[UACR唯一],LabData2016[比對身分證前六碼],$AX71,LabData2016[最近一次UACR檢查日期],"&gt;="&amp;DATE(YEAR(TODAY()),1,1),LabData2016[最近一次UACR檢查日期],"&lt;"&amp;DATE(YEAR(TODAY()),7,1)))</f>
        <v/>
      </c>
      <c r="AK71" s="6" t="str">
        <f ca="1">IF($B71="","",SUMIFS(LabData2016[UACR唯一],LabData2016[比對身分證前六碼],$AX71,LabData2016[最近一次UACR檢查日期],"&gt;="&amp;DATE(YEAR(TODAY()),7,1),LabData2016[最近一次UACR檢查日期],"&lt;"&amp;DATE(YEAR(TODAY())+1,1,1)))</f>
        <v/>
      </c>
      <c r="AL71" s="6" t="str">
        <f t="shared" si="20"/>
        <v/>
      </c>
      <c r="AM71" s="6" t="str">
        <f t="shared" si="21"/>
        <v/>
      </c>
      <c r="AN71" s="6" t="str">
        <f t="shared" si="22"/>
        <v/>
      </c>
      <c r="AO71" s="6" t="str">
        <f t="shared" si="23"/>
        <v/>
      </c>
      <c r="AP71" s="6" t="str" cm="1">
        <f t="array" ref="AP71">IF($B71="","",IFERROR(INDEX(相容設定!$B$2:$E$9,MATCH($D71,相容設定!$A$2:$A$9,0),MIN(VALUE(LEFT($AQ71,FIND("/",$AQ71)-1)),3)+1),0))</f>
        <v/>
      </c>
      <c r="AQ71" s="6" t="str">
        <f t="shared" si="24"/>
        <v/>
      </c>
      <c r="AR71" s="30" t="str">
        <f t="shared" si="25"/>
        <v/>
      </c>
      <c r="AS71" s="30" t="str">
        <f>IF($B71="","",250+30+IF(OR(ISNUMBER(SEARCH("DM",$D71)),ISNUMBER(SEARCH("+",$D71))),100,0)+IFERROR(INDEX(相容設定!$F$2:$F$9,MATCH($D71,相容設定!$A$2:$A$9,0)),0))</f>
        <v/>
      </c>
      <c r="AT71" s="31" t="str">
        <f t="shared" si="26"/>
        <v/>
      </c>
      <c r="AU71" s="32" t="str">
        <f t="shared" si="27"/>
        <v/>
      </c>
      <c r="AV71" t="str">
        <f t="shared" si="28"/>
        <v/>
      </c>
      <c r="AW71" t="str">
        <f t="shared" si="30"/>
        <v/>
      </c>
      <c r="AX71" t="str">
        <f t="shared" si="29"/>
        <v/>
      </c>
      <c r="AY71" t="str">
        <f t="shared" si="31"/>
        <v/>
      </c>
    </row>
    <row r="72" spans="1:51" x14ac:dyDescent="0.35">
      <c r="A72" s="26" t="str" cm="1">
        <f t="array" ref="A72">IFERROR(IF(INDEX(PatientCriteria[身分證號],ROWS($A$4:A72))="","",ROWS($A$4:A72)),"")</f>
        <v/>
      </c>
      <c r="B72" s="26" t="str" cm="1">
        <f t="array" ref="B72">IFERROR(IF(INDEX(PatientCriteria[身分證號],ROWS($A$4:A72))="","",INDEX(PatientCriteria[身分證號],ROWS($A$4:A72))),"")</f>
        <v/>
      </c>
      <c r="C72" s="26" t="str" cm="1">
        <f t="array" ref="C72">IF($B72="","",IFERROR(INDEX(PatientCriteria[生日],ROWS($A$4:A72)),""))</f>
        <v/>
      </c>
      <c r="D72" s="26" t="str" cm="1">
        <f t="array" ref="D72">IF($B72="","",IFERROR(INDEX(PatientCriteria[疾病組合],ROWS($A$4:A72)),""))</f>
        <v/>
      </c>
      <c r="E72" s="6" t="str" cm="1">
        <f t="array" ref="E72">IF($B72="","",IFERROR(INDEX(PatientCriteria[HbA1c達標標準],ROWS($A$4:A72)),""))</f>
        <v/>
      </c>
      <c r="F72" s="6" t="str">
        <f>IF($B72="","",IF($G72="","",IFERROR(SUMIFS(LabData2016[最近一次HbA1c檢查結果(%)],LabData2016[比對身分證前六碼],$AX72,LabData2016[最近一次HbA1c檢查日期],$G72,LabData2016[HbA1c唯一],1),"")))</f>
        <v/>
      </c>
      <c r="G72" s="36" t="str" cm="1">
        <f t="array" ref="G72">IF($B72="","",IFERROR(_xlfn.AGGREGATE(14,6,LabData2016[最近一次HbA1c檢查日期]/((LabData2016[比對身分證前六碼]=$AX72)*(LabData2016[HbA1c唯一]=1)),1),""))</f>
        <v/>
      </c>
      <c r="H72" s="6" t="str">
        <f>IF($B72="","",IF($I72="","",IFERROR(SUMIFS(LabData2016[最近一次HbA1c檢查結果(%)],LabData2016[比對身分證前六碼],$AX72,LabData2016[最近一次HbA1c檢查日期],$I72,LabData2016[HbA1c唯一],1),"")))</f>
        <v/>
      </c>
      <c r="I72" s="36" t="str" cm="1">
        <f t="array" ref="I72">IF($B72="","",IFERROR(_xlfn.AGGREGATE(14,6,LabData2016[最近一次HbA1c檢查日期]/((LabData2016[比對身分證前六碼]=$AX72)*(LabData2016[HbA1c唯一]=1)),2),""))</f>
        <v/>
      </c>
      <c r="J72" s="6" t="str">
        <f t="shared" si="17"/>
        <v/>
      </c>
      <c r="K72" s="27" t="str">
        <f ca="1">IF($B72="","",IF($E72="不適用","不適用",IF($F72="","未檢驗",IF(AND($AF72+$AG72&gt;=2,$AG72&gt;=1),IF(OR($F72&lt;VALUE(SUBSTITUTE(SUBSTITUTE($E72,"&lt;",""),"%","")),SUMIFS(LabData2016[HbA1c唯一],LabData2016[比對身分證前六碼],$AX72,LabData2016[最近一次HbA1c檢查結果(%)],"&lt;"&amp;VALUE(SUBSTITUTE(SUBSTITUTE($E72,"&lt;",""),"%","")),LabData2016[最近一次HbA1c檢查日期],"&gt;="&amp;DATE(YEAR(TODAY()),1,1),LabData2016[最近一次HbA1c檢查日期],"&lt;"&amp;DATE(YEAR(TODAY())+1,1,1))/($AF72+$AG72)&gt;=0.5),"控制達標",IF(ISNUMBER($H72),IF(AND($J72&gt;=84,$F72-$H72&lt;0),"進步達標","未達標"),"未達標")),"未達標"))))</f>
        <v/>
      </c>
      <c r="L72" s="33" t="str">
        <f ca="1">IF($B72="","",IF($K72="不適用","不適用",IF($K72="未檢驗","無檢驗資料","全年"&amp;($AF72+$AG72)&amp;"次／下半年"&amp;$AG72&amp;"次／"&amp;SUMIFS(LabData2016[HbA1c唯一],LabData2016[比對身分證前六碼],$AX72,LabData2016[最近一次HbA1c檢查結果(%)],"&lt;"&amp;VALUE(SUBSTITUTE(SUBSTITUTE($E72,"&lt;",""),"%","")),LabData2016[最近一次HbA1c檢查日期],"&gt;="&amp;DATE(YEAR(TODAY()),1,1),LabData2016[最近一次HbA1c檢查日期],"&lt;"&amp;DATE(YEAR(TODAY())+1,1,1))&amp;"/"&amp;($AF72+$AG72)&amp;"達標")))</f>
        <v/>
      </c>
      <c r="M72" s="6" t="str" cm="1">
        <f t="array" ref="M72">IF($B72="","",IFERROR(INDEX(PatientCriteria[LDL達標標準],ROWS($A$4:A72)),""))</f>
        <v/>
      </c>
      <c r="N72" s="6" t="str">
        <f>IF($B72="","",IF($O72="","",IFERROR(SUMIFS(LabData2016[最近一次LDL檢查結果(mg/dL)],LabData2016[比對身分證前六碼],$AX72,LabData2016[最近一次LDL檢查日期],$O72,LabData2016[LDL唯一],1),"")))</f>
        <v/>
      </c>
      <c r="O72" s="36" t="str" cm="1">
        <f t="array" ref="O72">IF($B72="","",IFERROR(_xlfn.AGGREGATE(14,6,LabData2016[最近一次LDL檢查日期]/((LabData2016[比對身分證前六碼]=$AX72)*(LabData2016[LDL唯一]=1)),1),""))</f>
        <v/>
      </c>
      <c r="P72" s="6" t="str">
        <f>IF($B72="","",IF($Q72="","",IFERROR(SUMIFS(LabData2016[最近一次LDL檢查結果(mg/dL)],LabData2016[比對身分證前六碼],$AX72,LabData2016[最近一次LDL檢查日期],$Q72,LabData2016[LDL唯一],1),"")))</f>
        <v/>
      </c>
      <c r="Q72" s="36" t="str" cm="1">
        <f t="array" ref="Q72">IF($B72="","",IFERROR(_xlfn.AGGREGATE(14,6,LabData2016[最近一次LDL檢查日期]/((LabData2016[比對身分證前六碼]=$AX72)*(LabData2016[LDL唯一]=1)),2),""))</f>
        <v/>
      </c>
      <c r="R72" s="6" t="str">
        <f t="shared" si="18"/>
        <v/>
      </c>
      <c r="S72" s="6" t="str" cm="1">
        <f t="array" ref="S72">IF($B72="","",IFERROR(_xlfn.AGGREGATE(15,6,LabData2016[最近一次LDL檢查結果(mg/dL)]/((LabData2016[比對身分證前六碼]=$AX72)*(LabData2016[LDL唯一]=1)),1),""))</f>
        <v/>
      </c>
      <c r="T72" s="28" t="str">
        <f ca="1">IF($B72="","",IF($M72="不適用","不適用",IF($N72="","未檢驗",IF(OR(AND($D72="DM only",$O72&gt;=DATE(YEAR(TODAY()),1,1),$O72&lt;DATE(YEAR(TODAY())+1,1,1),$N72&lt;VALUE(SUBSTITUTE($M72,"&lt;",""))),AND($AH72&gt;=1,$AI72&gt;=1,OR($N72&lt;VALUE(SUBSTITUTE($M72,"&lt;","")),SUMIFS(LabData2016[LDL唯一],LabData2016[比對身分證前六碼],$AX72,LabData2016[最近一次LDL檢查結果(mg/dL)],"&lt;"&amp;VALUE(SUBSTITUTE($M72,"&lt;","")),LabData2016[最近一次LDL檢查日期],"&gt;="&amp;DATE(YEAR(TODAY()),1,1),LabData2016[最近一次LDL檢查日期],"&lt;"&amp;DATE(YEAR(TODAY())+1,1,1))/($AH72+$AI72)&gt;=0.5))),"控制達標",IF(AND($AH72&gt;=1,$AI72&gt;=1,ISNUMBER($P72),$R72&gt;84,$N72-$P72&lt;0),"進步達標","未達標")))))</f>
        <v/>
      </c>
      <c r="U72" s="39" t="str">
        <f ca="1">IF($B72="","",IF($T72="不適用","不適用",IF($T72="未檢驗","無檢驗資料","全年"&amp;($AH72+$AI72)&amp;"次／下半年"&amp;$AI72&amp;"次／"&amp;SUMIFS(LabData2016[LDL唯一],LabData2016[比對身分證前六碼],$AX72,LabData2016[最近一次LDL檢查結果(mg/dL)],"&lt;"&amp;VALUE(SUBSTITUTE($M72,"&lt;","")),LabData2016[最近一次LDL檢查日期],"&gt;="&amp;DATE(YEAR(TODAY()),1,1),LabData2016[最近一次LDL檢查日期],"&lt;"&amp;DATE(YEAR(TODAY())+1,1,1))&amp;"/"&amp;($AH72+$AI72)&amp;"達標")))</f>
        <v/>
      </c>
      <c r="V72" s="6" t="str" cm="1">
        <f t="array" ref="V72">IF($B72="","",IFERROR(INDEX(PatientCriteria[UACR達標標準],ROWS($A$4:A72)),""))</f>
        <v/>
      </c>
      <c r="W72" s="6" t="str">
        <f>IF($B72="","",IF($X72="","",IFERROR(SUMIFS(LabData2016[最近一次UACR檢查結果(mg/gm)],LabData2016[比對身分證前六碼],$AX72,LabData2016[最近一次UACR檢查日期],$X72,LabData2016[UACR唯一],1),"")))</f>
        <v/>
      </c>
      <c r="X72" s="36" t="str" cm="1">
        <f t="array" ref="X72">IF($B72="","",IFERROR(_xlfn.AGGREGATE(14,6,LabData2016[最近一次UACR檢查日期]/((LabData2016[比對身分證前六碼]=$AX72)*(LabData2016[UACR唯一]=1)),1),""))</f>
        <v/>
      </c>
      <c r="Y72" s="6" t="str">
        <f>IF($B72="","",IF($Z72="","",IFERROR(SUMIFS(LabData2016[最近一次UACR檢查結果(mg/gm)],LabData2016[比對身分證前六碼],$AX72,LabData2016[最近一次UACR檢查日期],$Z72,LabData2016[UACR唯一],1),"")))</f>
        <v/>
      </c>
      <c r="Z72" s="36" t="str" cm="1">
        <f t="array" ref="Z72">IF($B72="","",IFERROR(_xlfn.AGGREGATE(14,6,LabData2016[最近一次UACR檢查日期]/((LabData2016[比對身分證前六碼]=$AX72)*(LabData2016[UACR唯一]=1)),2),""))</f>
        <v/>
      </c>
      <c r="AA72" s="6" t="str">
        <f t="shared" si="19"/>
        <v/>
      </c>
      <c r="AB72" s="29" t="str">
        <f ca="1">IF($B72="","",IF($V72="不適用","不適用",IF($W72="","未檢驗",IF(AND($AJ72+$AK72&gt;=2,$AK72&gt;=1),IF(OR($W72&lt;30,SUMIFS(LabData2016[UACR唯一],LabData2016[比對身分證前六碼],$AX72,LabData2016[最近一次UACR檢查結果(mg/gm)],"&lt;30",LabData2016[最近一次UACR檢查日期],"&gt;="&amp;DATE(YEAR(TODAY()),1,1),LabData2016[最近一次UACR檢查日期],"&lt;"&amp;DATE(YEAR(TODAY())+1,1,1))/($AJ72+$AK72)&gt;=0.5),"控制達標",IF(ISNUMBER($Y72),IF(AND($AA72&gt;=84,$W72-$Y72&lt;0),"進步達標","未達標"),"未達標")),"未達標"))))</f>
        <v/>
      </c>
      <c r="AC72" s="38" t="str">
        <f ca="1">IF($B72="","",IF($AB72="不適用","不適用",IF($AB72="未檢驗","無檢驗資料","全年"&amp;($AJ72+$AK72)&amp;"次／下半年"&amp;$AK72&amp;"次／"&amp;SUMIFS(LabData2016[UACR唯一],LabData2016[比對身分證前六碼],$AX72,LabData2016[最近一次UACR檢查結果(mg/gm)],"&lt;30",LabData2016[最近一次UACR檢查日期],"&gt;="&amp;DATE(YEAR(TODAY()),1,1),LabData2016[最近一次UACR檢查日期],"&lt;"&amp;DATE(YEAR(TODAY())+1,1,1))&amp;"/"&amp;($AJ72+$AK72)&amp;"達標")))</f>
        <v/>
      </c>
      <c r="AD72" s="6" t="str" cm="1">
        <f t="array" ref="AD72">IF($B72="","",IFERROR(INDEX(PatientCriteria[BP檢驗次數達標標準],ROWS($A$4:A72)),""))</f>
        <v/>
      </c>
      <c r="AE72" s="6" t="str" cm="1">
        <f t="array" aca="1" ref="AE72" ca="1">IF($B72="","",_xlfn.LET(_xlpm.bp,LabData2016[最近一次BP檢查日期],_xlpm.ym,IF(ISNUMBER(_xlpm.bp),TEXT(_xlpm.bp,"yyyy-mm"),LEFT(_xlpm.bp,7)),_xlpm.matched,_xlfn._xlws.FILTER(_xlpm.ym,(LabData2016[比對身分證前六碼]=$AX72)*(LabData2016[比對生日西元]=$AY72)*(_xlpm.ym&lt;&gt;"")*(LEFT(_xlpm.ym,4)=TEXT(YEAR(TODAY()),"0")),""),IF(INDEX(_xlpm.matched,1)="",0,ROWS(_xlfn.UNIQUE(_xlpm.matched)))))</f>
        <v/>
      </c>
      <c r="AF72" s="6" t="str">
        <f ca="1">IF($B72="","",SUMIFS(LabData2016[HbA1c唯一],LabData2016[比對身分證前六碼],$AX72,LabData2016[最近一次HbA1c檢查日期],"&gt;="&amp;DATE(YEAR(TODAY()),1,1),LabData2016[最近一次HbA1c檢查日期],"&lt;"&amp;DATE(YEAR(TODAY()),7,1)))</f>
        <v/>
      </c>
      <c r="AG72" s="6" t="str">
        <f ca="1">IF($B72="","",SUMIFS(LabData2016[HbA1c唯一],LabData2016[比對身分證前六碼],$AX72,LabData2016[最近一次HbA1c檢查日期],"&gt;="&amp;DATE(YEAR(TODAY()),7,1),LabData2016[最近一次HbA1c檢查日期],"&lt;"&amp;DATE(YEAR(TODAY())+1,1,1)))</f>
        <v/>
      </c>
      <c r="AH72" s="6" t="str">
        <f ca="1">IF($B72="","",SUMIFS(LabData2016[LDL唯一],LabData2016[比對身分證前六碼],$AX72,LabData2016[最近一次LDL檢查日期],"&gt;="&amp;DATE(YEAR(TODAY()),1,1),LabData2016[最近一次LDL檢查日期],"&lt;"&amp;DATE(YEAR(TODAY()),7,1)))</f>
        <v/>
      </c>
      <c r="AI72" s="6" t="str">
        <f ca="1">IF($B72="","",SUMIFS(LabData2016[LDL唯一],LabData2016[比對身分證前六碼],$AX72,LabData2016[最近一次LDL檢查日期],"&gt;="&amp;DATE(YEAR(TODAY()),7,1),LabData2016[最近一次LDL檢查日期],"&lt;"&amp;DATE(YEAR(TODAY())+1,1,1)))</f>
        <v/>
      </c>
      <c r="AJ72" s="6" t="str">
        <f ca="1">IF($B72="","",SUMIFS(LabData2016[UACR唯一],LabData2016[比對身分證前六碼],$AX72,LabData2016[最近一次UACR檢查日期],"&gt;="&amp;DATE(YEAR(TODAY()),1,1),LabData2016[最近一次UACR檢查日期],"&lt;"&amp;DATE(YEAR(TODAY()),7,1)))</f>
        <v/>
      </c>
      <c r="AK72" s="6" t="str">
        <f ca="1">IF($B72="","",SUMIFS(LabData2016[UACR唯一],LabData2016[比對身分證前六碼],$AX72,LabData2016[最近一次UACR檢查日期],"&gt;="&amp;DATE(YEAR(TODAY()),7,1),LabData2016[最近一次UACR檢查日期],"&lt;"&amp;DATE(YEAR(TODAY())+1,1,1)))</f>
        <v/>
      </c>
      <c r="AL72" s="6" t="str">
        <f t="shared" si="20"/>
        <v/>
      </c>
      <c r="AM72" s="6" t="str">
        <f t="shared" si="21"/>
        <v/>
      </c>
      <c r="AN72" s="6" t="str">
        <f t="shared" si="22"/>
        <v/>
      </c>
      <c r="AO72" s="6" t="str">
        <f t="shared" si="23"/>
        <v/>
      </c>
      <c r="AP72" s="6" t="str" cm="1">
        <f t="array" ref="AP72">IF($B72="","",IFERROR(INDEX(相容設定!$B$2:$E$9,MATCH($D72,相容設定!$A$2:$A$9,0),MIN(VALUE(LEFT($AQ72,FIND("/",$AQ72)-1)),3)+1),0))</f>
        <v/>
      </c>
      <c r="AQ72" s="6" t="str">
        <f t="shared" si="24"/>
        <v/>
      </c>
      <c r="AR72" s="30" t="str">
        <f t="shared" si="25"/>
        <v/>
      </c>
      <c r="AS72" s="30" t="str">
        <f>IF($B72="","",250+30+IF(OR(ISNUMBER(SEARCH("DM",$D72)),ISNUMBER(SEARCH("+",$D72))),100,0)+IFERROR(INDEX(相容設定!$F$2:$F$9,MATCH($D72,相容設定!$A$2:$A$9,0)),0))</f>
        <v/>
      </c>
      <c r="AT72" s="31" t="str">
        <f t="shared" si="26"/>
        <v/>
      </c>
      <c r="AU72" s="32" t="str">
        <f t="shared" si="27"/>
        <v/>
      </c>
      <c r="AV72" t="str">
        <f t="shared" si="28"/>
        <v/>
      </c>
      <c r="AW72" t="str">
        <f t="shared" si="30"/>
        <v/>
      </c>
      <c r="AX72" t="str">
        <f t="shared" si="29"/>
        <v/>
      </c>
      <c r="AY72" t="str">
        <f t="shared" si="31"/>
        <v/>
      </c>
    </row>
    <row r="73" spans="1:51" x14ac:dyDescent="0.35">
      <c r="A73" s="26" t="str" cm="1">
        <f t="array" ref="A73">IFERROR(IF(INDEX(PatientCriteria[身分證號],ROWS($A$4:A73))="","",ROWS($A$4:A73)),"")</f>
        <v/>
      </c>
      <c r="B73" s="26" t="str" cm="1">
        <f t="array" ref="B73">IFERROR(IF(INDEX(PatientCriteria[身分證號],ROWS($A$4:A73))="","",INDEX(PatientCriteria[身分證號],ROWS($A$4:A73))),"")</f>
        <v/>
      </c>
      <c r="C73" s="26" t="str" cm="1">
        <f t="array" ref="C73">IF($B73="","",IFERROR(INDEX(PatientCriteria[生日],ROWS($A$4:A73)),""))</f>
        <v/>
      </c>
      <c r="D73" s="26" t="str" cm="1">
        <f t="array" ref="D73">IF($B73="","",IFERROR(INDEX(PatientCriteria[疾病組合],ROWS($A$4:A73)),""))</f>
        <v/>
      </c>
      <c r="E73" s="6" t="str" cm="1">
        <f t="array" ref="E73">IF($B73="","",IFERROR(INDEX(PatientCriteria[HbA1c達標標準],ROWS($A$4:A73)),""))</f>
        <v/>
      </c>
      <c r="F73" s="6" t="str">
        <f>IF($B73="","",IF($G73="","",IFERROR(SUMIFS(LabData2016[最近一次HbA1c檢查結果(%)],LabData2016[比對身分證前六碼],$AX73,LabData2016[最近一次HbA1c檢查日期],$G73,LabData2016[HbA1c唯一],1),"")))</f>
        <v/>
      </c>
      <c r="G73" s="36" t="str" cm="1">
        <f t="array" ref="G73">IF($B73="","",IFERROR(_xlfn.AGGREGATE(14,6,LabData2016[最近一次HbA1c檢查日期]/((LabData2016[比對身分證前六碼]=$AX73)*(LabData2016[HbA1c唯一]=1)),1),""))</f>
        <v/>
      </c>
      <c r="H73" s="6" t="str">
        <f>IF($B73="","",IF($I73="","",IFERROR(SUMIFS(LabData2016[最近一次HbA1c檢查結果(%)],LabData2016[比對身分證前六碼],$AX73,LabData2016[最近一次HbA1c檢查日期],$I73,LabData2016[HbA1c唯一],1),"")))</f>
        <v/>
      </c>
      <c r="I73" s="36" t="str" cm="1">
        <f t="array" ref="I73">IF($B73="","",IFERROR(_xlfn.AGGREGATE(14,6,LabData2016[最近一次HbA1c檢查日期]/((LabData2016[比對身分證前六碼]=$AX73)*(LabData2016[HbA1c唯一]=1)),2),""))</f>
        <v/>
      </c>
      <c r="J73" s="6" t="str">
        <f t="shared" si="17"/>
        <v/>
      </c>
      <c r="K73" s="27" t="str">
        <f ca="1">IF($B73="","",IF($E73="不適用","不適用",IF($F73="","未檢驗",IF(AND($AF73+$AG73&gt;=2,$AG73&gt;=1),IF(OR($F73&lt;VALUE(SUBSTITUTE(SUBSTITUTE($E73,"&lt;",""),"%","")),SUMIFS(LabData2016[HbA1c唯一],LabData2016[比對身分證前六碼],$AX73,LabData2016[最近一次HbA1c檢查結果(%)],"&lt;"&amp;VALUE(SUBSTITUTE(SUBSTITUTE($E73,"&lt;",""),"%","")),LabData2016[最近一次HbA1c檢查日期],"&gt;="&amp;DATE(YEAR(TODAY()),1,1),LabData2016[最近一次HbA1c檢查日期],"&lt;"&amp;DATE(YEAR(TODAY())+1,1,1))/($AF73+$AG73)&gt;=0.5),"控制達標",IF(ISNUMBER($H73),IF(AND($J73&gt;=84,$F73-$H73&lt;0),"進步達標","未達標"),"未達標")),"未達標"))))</f>
        <v/>
      </c>
      <c r="L73" s="33" t="str">
        <f ca="1">IF($B73="","",IF($K73="不適用","不適用",IF($K73="未檢驗","無檢驗資料","全年"&amp;($AF73+$AG73)&amp;"次／下半年"&amp;$AG73&amp;"次／"&amp;SUMIFS(LabData2016[HbA1c唯一],LabData2016[比對身分證前六碼],$AX73,LabData2016[最近一次HbA1c檢查結果(%)],"&lt;"&amp;VALUE(SUBSTITUTE(SUBSTITUTE($E73,"&lt;",""),"%","")),LabData2016[最近一次HbA1c檢查日期],"&gt;="&amp;DATE(YEAR(TODAY()),1,1),LabData2016[最近一次HbA1c檢查日期],"&lt;"&amp;DATE(YEAR(TODAY())+1,1,1))&amp;"/"&amp;($AF73+$AG73)&amp;"達標")))</f>
        <v/>
      </c>
      <c r="M73" s="6" t="str" cm="1">
        <f t="array" ref="M73">IF($B73="","",IFERROR(INDEX(PatientCriteria[LDL達標標準],ROWS($A$4:A73)),""))</f>
        <v/>
      </c>
      <c r="N73" s="6" t="str">
        <f>IF($B73="","",IF($O73="","",IFERROR(SUMIFS(LabData2016[最近一次LDL檢查結果(mg/dL)],LabData2016[比對身分證前六碼],$AX73,LabData2016[最近一次LDL檢查日期],$O73,LabData2016[LDL唯一],1),"")))</f>
        <v/>
      </c>
      <c r="O73" s="36" t="str" cm="1">
        <f t="array" ref="O73">IF($B73="","",IFERROR(_xlfn.AGGREGATE(14,6,LabData2016[最近一次LDL檢查日期]/((LabData2016[比對身分證前六碼]=$AX73)*(LabData2016[LDL唯一]=1)),1),""))</f>
        <v/>
      </c>
      <c r="P73" s="6" t="str">
        <f>IF($B73="","",IF($Q73="","",IFERROR(SUMIFS(LabData2016[最近一次LDL檢查結果(mg/dL)],LabData2016[比對身分證前六碼],$AX73,LabData2016[最近一次LDL檢查日期],$Q73,LabData2016[LDL唯一],1),"")))</f>
        <v/>
      </c>
      <c r="Q73" s="36" t="str" cm="1">
        <f t="array" ref="Q73">IF($B73="","",IFERROR(_xlfn.AGGREGATE(14,6,LabData2016[最近一次LDL檢查日期]/((LabData2016[比對身分證前六碼]=$AX73)*(LabData2016[LDL唯一]=1)),2),""))</f>
        <v/>
      </c>
      <c r="R73" s="6" t="str">
        <f t="shared" si="18"/>
        <v/>
      </c>
      <c r="S73" s="6" t="str" cm="1">
        <f t="array" ref="S73">IF($B73="","",IFERROR(_xlfn.AGGREGATE(15,6,LabData2016[最近一次LDL檢查結果(mg/dL)]/((LabData2016[比對身分證前六碼]=$AX73)*(LabData2016[LDL唯一]=1)),1),""))</f>
        <v/>
      </c>
      <c r="T73" s="28" t="str">
        <f ca="1">IF($B73="","",IF($M73="不適用","不適用",IF($N73="","未檢驗",IF(OR(AND($D73="DM only",$O73&gt;=DATE(YEAR(TODAY()),1,1),$O73&lt;DATE(YEAR(TODAY())+1,1,1),$N73&lt;VALUE(SUBSTITUTE($M73,"&lt;",""))),AND($AH73&gt;=1,$AI73&gt;=1,OR($N73&lt;VALUE(SUBSTITUTE($M73,"&lt;","")),SUMIFS(LabData2016[LDL唯一],LabData2016[比對身分證前六碼],$AX73,LabData2016[最近一次LDL檢查結果(mg/dL)],"&lt;"&amp;VALUE(SUBSTITUTE($M73,"&lt;","")),LabData2016[最近一次LDL檢查日期],"&gt;="&amp;DATE(YEAR(TODAY()),1,1),LabData2016[最近一次LDL檢查日期],"&lt;"&amp;DATE(YEAR(TODAY())+1,1,1))/($AH73+$AI73)&gt;=0.5))),"控制達標",IF(AND($AH73&gt;=1,$AI73&gt;=1,ISNUMBER($P73),$R73&gt;84,$N73-$P73&lt;0),"進步達標","未達標")))))</f>
        <v/>
      </c>
      <c r="U73" s="39" t="str">
        <f ca="1">IF($B73="","",IF($T73="不適用","不適用",IF($T73="未檢驗","無檢驗資料","全年"&amp;($AH73+$AI73)&amp;"次／下半年"&amp;$AI73&amp;"次／"&amp;SUMIFS(LabData2016[LDL唯一],LabData2016[比對身分證前六碼],$AX73,LabData2016[最近一次LDL檢查結果(mg/dL)],"&lt;"&amp;VALUE(SUBSTITUTE($M73,"&lt;","")),LabData2016[最近一次LDL檢查日期],"&gt;="&amp;DATE(YEAR(TODAY()),1,1),LabData2016[最近一次LDL檢查日期],"&lt;"&amp;DATE(YEAR(TODAY())+1,1,1))&amp;"/"&amp;($AH73+$AI73)&amp;"達標")))</f>
        <v/>
      </c>
      <c r="V73" s="6" t="str" cm="1">
        <f t="array" ref="V73">IF($B73="","",IFERROR(INDEX(PatientCriteria[UACR達標標準],ROWS($A$4:A73)),""))</f>
        <v/>
      </c>
      <c r="W73" s="6" t="str">
        <f>IF($B73="","",IF($X73="","",IFERROR(SUMIFS(LabData2016[最近一次UACR檢查結果(mg/gm)],LabData2016[比對身分證前六碼],$AX73,LabData2016[最近一次UACR檢查日期],$X73,LabData2016[UACR唯一],1),"")))</f>
        <v/>
      </c>
      <c r="X73" s="36" t="str" cm="1">
        <f t="array" ref="X73">IF($B73="","",IFERROR(_xlfn.AGGREGATE(14,6,LabData2016[最近一次UACR檢查日期]/((LabData2016[比對身分證前六碼]=$AX73)*(LabData2016[UACR唯一]=1)),1),""))</f>
        <v/>
      </c>
      <c r="Y73" s="6" t="str">
        <f>IF($B73="","",IF($Z73="","",IFERROR(SUMIFS(LabData2016[最近一次UACR檢查結果(mg/gm)],LabData2016[比對身分證前六碼],$AX73,LabData2016[最近一次UACR檢查日期],$Z73,LabData2016[UACR唯一],1),"")))</f>
        <v/>
      </c>
      <c r="Z73" s="36" t="str" cm="1">
        <f t="array" ref="Z73">IF($B73="","",IFERROR(_xlfn.AGGREGATE(14,6,LabData2016[最近一次UACR檢查日期]/((LabData2016[比對身分證前六碼]=$AX73)*(LabData2016[UACR唯一]=1)),2),""))</f>
        <v/>
      </c>
      <c r="AA73" s="6" t="str">
        <f t="shared" si="19"/>
        <v/>
      </c>
      <c r="AB73" s="29" t="str">
        <f ca="1">IF($B73="","",IF($V73="不適用","不適用",IF($W73="","未檢驗",IF(AND($AJ73+$AK73&gt;=2,$AK73&gt;=1),IF(OR($W73&lt;30,SUMIFS(LabData2016[UACR唯一],LabData2016[比對身分證前六碼],$AX73,LabData2016[最近一次UACR檢查結果(mg/gm)],"&lt;30",LabData2016[最近一次UACR檢查日期],"&gt;="&amp;DATE(YEAR(TODAY()),1,1),LabData2016[最近一次UACR檢查日期],"&lt;"&amp;DATE(YEAR(TODAY())+1,1,1))/($AJ73+$AK73)&gt;=0.5),"控制達標",IF(ISNUMBER($Y73),IF(AND($AA73&gt;=84,$W73-$Y73&lt;0),"進步達標","未達標"),"未達標")),"未達標"))))</f>
        <v/>
      </c>
      <c r="AC73" s="38" t="str">
        <f ca="1">IF($B73="","",IF($AB73="不適用","不適用",IF($AB73="未檢驗","無檢驗資料","全年"&amp;($AJ73+$AK73)&amp;"次／下半年"&amp;$AK73&amp;"次／"&amp;SUMIFS(LabData2016[UACR唯一],LabData2016[比對身分證前六碼],$AX73,LabData2016[最近一次UACR檢查結果(mg/gm)],"&lt;30",LabData2016[最近一次UACR檢查日期],"&gt;="&amp;DATE(YEAR(TODAY()),1,1),LabData2016[最近一次UACR檢查日期],"&lt;"&amp;DATE(YEAR(TODAY())+1,1,1))&amp;"/"&amp;($AJ73+$AK73)&amp;"達標")))</f>
        <v/>
      </c>
      <c r="AD73" s="6" t="str" cm="1">
        <f t="array" ref="AD73">IF($B73="","",IFERROR(INDEX(PatientCriteria[BP檢驗次數達標標準],ROWS($A$4:A73)),""))</f>
        <v/>
      </c>
      <c r="AE73" s="6" t="str" cm="1">
        <f t="array" aca="1" ref="AE73" ca="1">IF($B73="","",_xlfn.LET(_xlpm.bp,LabData2016[最近一次BP檢查日期],_xlpm.ym,IF(ISNUMBER(_xlpm.bp),TEXT(_xlpm.bp,"yyyy-mm"),LEFT(_xlpm.bp,7)),_xlpm.matched,_xlfn._xlws.FILTER(_xlpm.ym,(LabData2016[比對身分證前六碼]=$AX73)*(LabData2016[比對生日西元]=$AY73)*(_xlpm.ym&lt;&gt;"")*(LEFT(_xlpm.ym,4)=TEXT(YEAR(TODAY()),"0")),""),IF(INDEX(_xlpm.matched,1)="",0,ROWS(_xlfn.UNIQUE(_xlpm.matched)))))</f>
        <v/>
      </c>
      <c r="AF73" s="6" t="str">
        <f ca="1">IF($B73="","",SUMIFS(LabData2016[HbA1c唯一],LabData2016[比對身分證前六碼],$AX73,LabData2016[最近一次HbA1c檢查日期],"&gt;="&amp;DATE(YEAR(TODAY()),1,1),LabData2016[最近一次HbA1c檢查日期],"&lt;"&amp;DATE(YEAR(TODAY()),7,1)))</f>
        <v/>
      </c>
      <c r="AG73" s="6" t="str">
        <f ca="1">IF($B73="","",SUMIFS(LabData2016[HbA1c唯一],LabData2016[比對身分證前六碼],$AX73,LabData2016[最近一次HbA1c檢查日期],"&gt;="&amp;DATE(YEAR(TODAY()),7,1),LabData2016[最近一次HbA1c檢查日期],"&lt;"&amp;DATE(YEAR(TODAY())+1,1,1)))</f>
        <v/>
      </c>
      <c r="AH73" s="6" t="str">
        <f ca="1">IF($B73="","",SUMIFS(LabData2016[LDL唯一],LabData2016[比對身分證前六碼],$AX73,LabData2016[最近一次LDL檢查日期],"&gt;="&amp;DATE(YEAR(TODAY()),1,1),LabData2016[最近一次LDL檢查日期],"&lt;"&amp;DATE(YEAR(TODAY()),7,1)))</f>
        <v/>
      </c>
      <c r="AI73" s="6" t="str">
        <f ca="1">IF($B73="","",SUMIFS(LabData2016[LDL唯一],LabData2016[比對身分證前六碼],$AX73,LabData2016[最近一次LDL檢查日期],"&gt;="&amp;DATE(YEAR(TODAY()),7,1),LabData2016[最近一次LDL檢查日期],"&lt;"&amp;DATE(YEAR(TODAY())+1,1,1)))</f>
        <v/>
      </c>
      <c r="AJ73" s="6" t="str">
        <f ca="1">IF($B73="","",SUMIFS(LabData2016[UACR唯一],LabData2016[比對身分證前六碼],$AX73,LabData2016[最近一次UACR檢查日期],"&gt;="&amp;DATE(YEAR(TODAY()),1,1),LabData2016[最近一次UACR檢查日期],"&lt;"&amp;DATE(YEAR(TODAY()),7,1)))</f>
        <v/>
      </c>
      <c r="AK73" s="6" t="str">
        <f ca="1">IF($B73="","",SUMIFS(LabData2016[UACR唯一],LabData2016[比對身分證前六碼],$AX73,LabData2016[最近一次UACR檢查日期],"&gt;="&amp;DATE(YEAR(TODAY()),7,1),LabData2016[最近一次UACR檢查日期],"&lt;"&amp;DATE(YEAR(TODAY())+1,1,1)))</f>
        <v/>
      </c>
      <c r="AL73" s="6" t="str">
        <f t="shared" si="20"/>
        <v/>
      </c>
      <c r="AM73" s="6" t="str">
        <f t="shared" si="21"/>
        <v/>
      </c>
      <c r="AN73" s="6" t="str">
        <f t="shared" si="22"/>
        <v/>
      </c>
      <c r="AO73" s="6" t="str">
        <f t="shared" si="23"/>
        <v/>
      </c>
      <c r="AP73" s="6" t="str" cm="1">
        <f t="array" ref="AP73">IF($B73="","",IFERROR(INDEX(相容設定!$B$2:$E$9,MATCH($D73,相容設定!$A$2:$A$9,0),MIN(VALUE(LEFT($AQ73,FIND("/",$AQ73)-1)),3)+1),0))</f>
        <v/>
      </c>
      <c r="AQ73" s="6" t="str">
        <f t="shared" si="24"/>
        <v/>
      </c>
      <c r="AR73" s="30" t="str">
        <f t="shared" si="25"/>
        <v/>
      </c>
      <c r="AS73" s="30" t="str">
        <f>IF($B73="","",250+30+IF(OR(ISNUMBER(SEARCH("DM",$D73)),ISNUMBER(SEARCH("+",$D73))),100,0)+IFERROR(INDEX(相容設定!$F$2:$F$9,MATCH($D73,相容設定!$A$2:$A$9,0)),0))</f>
        <v/>
      </c>
      <c r="AT73" s="31" t="str">
        <f t="shared" si="26"/>
        <v/>
      </c>
      <c r="AU73" s="32" t="str">
        <f t="shared" si="27"/>
        <v/>
      </c>
      <c r="AV73" t="str">
        <f t="shared" si="28"/>
        <v/>
      </c>
      <c r="AW73" t="str">
        <f t="shared" si="30"/>
        <v/>
      </c>
      <c r="AX73" t="str">
        <f t="shared" si="29"/>
        <v/>
      </c>
      <c r="AY73" t="str">
        <f t="shared" si="31"/>
        <v/>
      </c>
    </row>
    <row r="74" spans="1:51" x14ac:dyDescent="0.35">
      <c r="A74" s="26" t="str" cm="1">
        <f t="array" ref="A74">IFERROR(IF(INDEX(PatientCriteria[身分證號],ROWS($A$4:A74))="","",ROWS($A$4:A74)),"")</f>
        <v/>
      </c>
      <c r="B74" s="26" t="str" cm="1">
        <f t="array" ref="B74">IFERROR(IF(INDEX(PatientCriteria[身分證號],ROWS($A$4:A74))="","",INDEX(PatientCriteria[身分證號],ROWS($A$4:A74))),"")</f>
        <v/>
      </c>
      <c r="C74" s="26" t="str" cm="1">
        <f t="array" ref="C74">IF($B74="","",IFERROR(INDEX(PatientCriteria[生日],ROWS($A$4:A74)),""))</f>
        <v/>
      </c>
      <c r="D74" s="26" t="str" cm="1">
        <f t="array" ref="D74">IF($B74="","",IFERROR(INDEX(PatientCriteria[疾病組合],ROWS($A$4:A74)),""))</f>
        <v/>
      </c>
      <c r="E74" s="6" t="str" cm="1">
        <f t="array" ref="E74">IF($B74="","",IFERROR(INDEX(PatientCriteria[HbA1c達標標準],ROWS($A$4:A74)),""))</f>
        <v/>
      </c>
      <c r="F74" s="6" t="str">
        <f>IF($B74="","",IF($G74="","",IFERROR(SUMIFS(LabData2016[最近一次HbA1c檢查結果(%)],LabData2016[比對身分證前六碼],$AX74,LabData2016[最近一次HbA1c檢查日期],$G74,LabData2016[HbA1c唯一],1),"")))</f>
        <v/>
      </c>
      <c r="G74" s="36" t="str" cm="1">
        <f t="array" ref="G74">IF($B74="","",IFERROR(_xlfn.AGGREGATE(14,6,LabData2016[最近一次HbA1c檢查日期]/((LabData2016[比對身分證前六碼]=$AX74)*(LabData2016[HbA1c唯一]=1)),1),""))</f>
        <v/>
      </c>
      <c r="H74" s="6" t="str">
        <f>IF($B74="","",IF($I74="","",IFERROR(SUMIFS(LabData2016[最近一次HbA1c檢查結果(%)],LabData2016[比對身分證前六碼],$AX74,LabData2016[最近一次HbA1c檢查日期],$I74,LabData2016[HbA1c唯一],1),"")))</f>
        <v/>
      </c>
      <c r="I74" s="36" t="str" cm="1">
        <f t="array" ref="I74">IF($B74="","",IFERROR(_xlfn.AGGREGATE(14,6,LabData2016[最近一次HbA1c檢查日期]/((LabData2016[比對身分證前六碼]=$AX74)*(LabData2016[HbA1c唯一]=1)),2),""))</f>
        <v/>
      </c>
      <c r="J74" s="6" t="str">
        <f t="shared" si="17"/>
        <v/>
      </c>
      <c r="K74" s="27" t="str">
        <f ca="1">IF($B74="","",IF($E74="不適用","不適用",IF($F74="","未檢驗",IF(AND($AF74+$AG74&gt;=2,$AG74&gt;=1),IF(OR($F74&lt;VALUE(SUBSTITUTE(SUBSTITUTE($E74,"&lt;",""),"%","")),SUMIFS(LabData2016[HbA1c唯一],LabData2016[比對身分證前六碼],$AX74,LabData2016[最近一次HbA1c檢查結果(%)],"&lt;"&amp;VALUE(SUBSTITUTE(SUBSTITUTE($E74,"&lt;",""),"%","")),LabData2016[最近一次HbA1c檢查日期],"&gt;="&amp;DATE(YEAR(TODAY()),1,1),LabData2016[最近一次HbA1c檢查日期],"&lt;"&amp;DATE(YEAR(TODAY())+1,1,1))/($AF74+$AG74)&gt;=0.5),"控制達標",IF(ISNUMBER($H74),IF(AND($J74&gt;=84,$F74-$H74&lt;0),"進步達標","未達標"),"未達標")),"未達標"))))</f>
        <v/>
      </c>
      <c r="L74" s="33" t="str">
        <f ca="1">IF($B74="","",IF($K74="不適用","不適用",IF($K74="未檢驗","無檢驗資料","全年"&amp;($AF74+$AG74)&amp;"次／下半年"&amp;$AG74&amp;"次／"&amp;SUMIFS(LabData2016[HbA1c唯一],LabData2016[比對身分證前六碼],$AX74,LabData2016[最近一次HbA1c檢查結果(%)],"&lt;"&amp;VALUE(SUBSTITUTE(SUBSTITUTE($E74,"&lt;",""),"%","")),LabData2016[最近一次HbA1c檢查日期],"&gt;="&amp;DATE(YEAR(TODAY()),1,1),LabData2016[最近一次HbA1c檢查日期],"&lt;"&amp;DATE(YEAR(TODAY())+1,1,1))&amp;"/"&amp;($AF74+$AG74)&amp;"達標")))</f>
        <v/>
      </c>
      <c r="M74" s="6" t="str" cm="1">
        <f t="array" ref="M74">IF($B74="","",IFERROR(INDEX(PatientCriteria[LDL達標標準],ROWS($A$4:A74)),""))</f>
        <v/>
      </c>
      <c r="N74" s="6" t="str">
        <f>IF($B74="","",IF($O74="","",IFERROR(SUMIFS(LabData2016[最近一次LDL檢查結果(mg/dL)],LabData2016[比對身分證前六碼],$AX74,LabData2016[最近一次LDL檢查日期],$O74,LabData2016[LDL唯一],1),"")))</f>
        <v/>
      </c>
      <c r="O74" s="36" t="str" cm="1">
        <f t="array" ref="O74">IF($B74="","",IFERROR(_xlfn.AGGREGATE(14,6,LabData2016[最近一次LDL檢查日期]/((LabData2016[比對身分證前六碼]=$AX74)*(LabData2016[LDL唯一]=1)),1),""))</f>
        <v/>
      </c>
      <c r="P74" s="6" t="str">
        <f>IF($B74="","",IF($Q74="","",IFERROR(SUMIFS(LabData2016[最近一次LDL檢查結果(mg/dL)],LabData2016[比對身分證前六碼],$AX74,LabData2016[最近一次LDL檢查日期],$Q74,LabData2016[LDL唯一],1),"")))</f>
        <v/>
      </c>
      <c r="Q74" s="36" t="str" cm="1">
        <f t="array" ref="Q74">IF($B74="","",IFERROR(_xlfn.AGGREGATE(14,6,LabData2016[最近一次LDL檢查日期]/((LabData2016[比對身分證前六碼]=$AX74)*(LabData2016[LDL唯一]=1)),2),""))</f>
        <v/>
      </c>
      <c r="R74" s="6" t="str">
        <f t="shared" si="18"/>
        <v/>
      </c>
      <c r="S74" s="6" t="str" cm="1">
        <f t="array" ref="S74">IF($B74="","",IFERROR(_xlfn.AGGREGATE(15,6,LabData2016[最近一次LDL檢查結果(mg/dL)]/((LabData2016[比對身分證前六碼]=$AX74)*(LabData2016[LDL唯一]=1)),1),""))</f>
        <v/>
      </c>
      <c r="T74" s="28" t="str">
        <f ca="1">IF($B74="","",IF($M74="不適用","不適用",IF($N74="","未檢驗",IF(OR(AND($D74="DM only",$O74&gt;=DATE(YEAR(TODAY()),1,1),$O74&lt;DATE(YEAR(TODAY())+1,1,1),$N74&lt;VALUE(SUBSTITUTE($M74,"&lt;",""))),AND($AH74&gt;=1,$AI74&gt;=1,OR($N74&lt;VALUE(SUBSTITUTE($M74,"&lt;","")),SUMIFS(LabData2016[LDL唯一],LabData2016[比對身分證前六碼],$AX74,LabData2016[最近一次LDL檢查結果(mg/dL)],"&lt;"&amp;VALUE(SUBSTITUTE($M74,"&lt;","")),LabData2016[最近一次LDL檢查日期],"&gt;="&amp;DATE(YEAR(TODAY()),1,1),LabData2016[最近一次LDL檢查日期],"&lt;"&amp;DATE(YEAR(TODAY())+1,1,1))/($AH74+$AI74)&gt;=0.5))),"控制達標",IF(AND($AH74&gt;=1,$AI74&gt;=1,ISNUMBER($P74),$R74&gt;84,$N74-$P74&lt;0),"進步達標","未達標")))))</f>
        <v/>
      </c>
      <c r="U74" s="39" t="str">
        <f ca="1">IF($B74="","",IF($T74="不適用","不適用",IF($T74="未檢驗","無檢驗資料","全年"&amp;($AH74+$AI74)&amp;"次／下半年"&amp;$AI74&amp;"次／"&amp;SUMIFS(LabData2016[LDL唯一],LabData2016[比對身分證前六碼],$AX74,LabData2016[最近一次LDL檢查結果(mg/dL)],"&lt;"&amp;VALUE(SUBSTITUTE($M74,"&lt;","")),LabData2016[最近一次LDL檢查日期],"&gt;="&amp;DATE(YEAR(TODAY()),1,1),LabData2016[最近一次LDL檢查日期],"&lt;"&amp;DATE(YEAR(TODAY())+1,1,1))&amp;"/"&amp;($AH74+$AI74)&amp;"達標")))</f>
        <v/>
      </c>
      <c r="V74" s="6" t="str" cm="1">
        <f t="array" ref="V74">IF($B74="","",IFERROR(INDEX(PatientCriteria[UACR達標標準],ROWS($A$4:A74)),""))</f>
        <v/>
      </c>
      <c r="W74" s="6" t="str">
        <f>IF($B74="","",IF($X74="","",IFERROR(SUMIFS(LabData2016[最近一次UACR檢查結果(mg/gm)],LabData2016[比對身分證前六碼],$AX74,LabData2016[最近一次UACR檢查日期],$X74,LabData2016[UACR唯一],1),"")))</f>
        <v/>
      </c>
      <c r="X74" s="36" t="str" cm="1">
        <f t="array" ref="X74">IF($B74="","",IFERROR(_xlfn.AGGREGATE(14,6,LabData2016[最近一次UACR檢查日期]/((LabData2016[比對身分證前六碼]=$AX74)*(LabData2016[UACR唯一]=1)),1),""))</f>
        <v/>
      </c>
      <c r="Y74" s="6" t="str">
        <f>IF($B74="","",IF($Z74="","",IFERROR(SUMIFS(LabData2016[最近一次UACR檢查結果(mg/gm)],LabData2016[比對身分證前六碼],$AX74,LabData2016[最近一次UACR檢查日期],$Z74,LabData2016[UACR唯一],1),"")))</f>
        <v/>
      </c>
      <c r="Z74" s="36" t="str" cm="1">
        <f t="array" ref="Z74">IF($B74="","",IFERROR(_xlfn.AGGREGATE(14,6,LabData2016[最近一次UACR檢查日期]/((LabData2016[比對身分證前六碼]=$AX74)*(LabData2016[UACR唯一]=1)),2),""))</f>
        <v/>
      </c>
      <c r="AA74" s="6" t="str">
        <f t="shared" si="19"/>
        <v/>
      </c>
      <c r="AB74" s="29" t="str">
        <f ca="1">IF($B74="","",IF($V74="不適用","不適用",IF($W74="","未檢驗",IF(AND($AJ74+$AK74&gt;=2,$AK74&gt;=1),IF(OR($W74&lt;30,SUMIFS(LabData2016[UACR唯一],LabData2016[比對身分證前六碼],$AX74,LabData2016[最近一次UACR檢查結果(mg/gm)],"&lt;30",LabData2016[最近一次UACR檢查日期],"&gt;="&amp;DATE(YEAR(TODAY()),1,1),LabData2016[最近一次UACR檢查日期],"&lt;"&amp;DATE(YEAR(TODAY())+1,1,1))/($AJ74+$AK74)&gt;=0.5),"控制達標",IF(ISNUMBER($Y74),IF(AND($AA74&gt;=84,$W74-$Y74&lt;0),"進步達標","未達標"),"未達標")),"未達標"))))</f>
        <v/>
      </c>
      <c r="AC74" s="38" t="str">
        <f ca="1">IF($B74="","",IF($AB74="不適用","不適用",IF($AB74="未檢驗","無檢驗資料","全年"&amp;($AJ74+$AK74)&amp;"次／下半年"&amp;$AK74&amp;"次／"&amp;SUMIFS(LabData2016[UACR唯一],LabData2016[比對身分證前六碼],$AX74,LabData2016[最近一次UACR檢查結果(mg/gm)],"&lt;30",LabData2016[最近一次UACR檢查日期],"&gt;="&amp;DATE(YEAR(TODAY()),1,1),LabData2016[最近一次UACR檢查日期],"&lt;"&amp;DATE(YEAR(TODAY())+1,1,1))&amp;"/"&amp;($AJ74+$AK74)&amp;"達標")))</f>
        <v/>
      </c>
      <c r="AD74" s="6" t="str" cm="1">
        <f t="array" ref="AD74">IF($B74="","",IFERROR(INDEX(PatientCriteria[BP檢驗次數達標標準],ROWS($A$4:A74)),""))</f>
        <v/>
      </c>
      <c r="AE74" s="6" t="str" cm="1">
        <f t="array" aca="1" ref="AE74" ca="1">IF($B74="","",_xlfn.LET(_xlpm.bp,LabData2016[最近一次BP檢查日期],_xlpm.ym,IF(ISNUMBER(_xlpm.bp),TEXT(_xlpm.bp,"yyyy-mm"),LEFT(_xlpm.bp,7)),_xlpm.matched,_xlfn._xlws.FILTER(_xlpm.ym,(LabData2016[比對身分證前六碼]=$AX74)*(LabData2016[比對生日西元]=$AY74)*(_xlpm.ym&lt;&gt;"")*(LEFT(_xlpm.ym,4)=TEXT(YEAR(TODAY()),"0")),""),IF(INDEX(_xlpm.matched,1)="",0,ROWS(_xlfn.UNIQUE(_xlpm.matched)))))</f>
        <v/>
      </c>
      <c r="AF74" s="6" t="str">
        <f ca="1">IF($B74="","",SUMIFS(LabData2016[HbA1c唯一],LabData2016[比對身分證前六碼],$AX74,LabData2016[最近一次HbA1c檢查日期],"&gt;="&amp;DATE(YEAR(TODAY()),1,1),LabData2016[最近一次HbA1c檢查日期],"&lt;"&amp;DATE(YEAR(TODAY()),7,1)))</f>
        <v/>
      </c>
      <c r="AG74" s="6" t="str">
        <f ca="1">IF($B74="","",SUMIFS(LabData2016[HbA1c唯一],LabData2016[比對身分證前六碼],$AX74,LabData2016[最近一次HbA1c檢查日期],"&gt;="&amp;DATE(YEAR(TODAY()),7,1),LabData2016[最近一次HbA1c檢查日期],"&lt;"&amp;DATE(YEAR(TODAY())+1,1,1)))</f>
        <v/>
      </c>
      <c r="AH74" s="6" t="str">
        <f ca="1">IF($B74="","",SUMIFS(LabData2016[LDL唯一],LabData2016[比對身分證前六碼],$AX74,LabData2016[最近一次LDL檢查日期],"&gt;="&amp;DATE(YEAR(TODAY()),1,1),LabData2016[最近一次LDL檢查日期],"&lt;"&amp;DATE(YEAR(TODAY()),7,1)))</f>
        <v/>
      </c>
      <c r="AI74" s="6" t="str">
        <f ca="1">IF($B74="","",SUMIFS(LabData2016[LDL唯一],LabData2016[比對身分證前六碼],$AX74,LabData2016[最近一次LDL檢查日期],"&gt;="&amp;DATE(YEAR(TODAY()),7,1),LabData2016[最近一次LDL檢查日期],"&lt;"&amp;DATE(YEAR(TODAY())+1,1,1)))</f>
        <v/>
      </c>
      <c r="AJ74" s="6" t="str">
        <f ca="1">IF($B74="","",SUMIFS(LabData2016[UACR唯一],LabData2016[比對身分證前六碼],$AX74,LabData2016[最近一次UACR檢查日期],"&gt;="&amp;DATE(YEAR(TODAY()),1,1),LabData2016[最近一次UACR檢查日期],"&lt;"&amp;DATE(YEAR(TODAY()),7,1)))</f>
        <v/>
      </c>
      <c r="AK74" s="6" t="str">
        <f ca="1">IF($B74="","",SUMIFS(LabData2016[UACR唯一],LabData2016[比對身分證前六碼],$AX74,LabData2016[最近一次UACR檢查日期],"&gt;="&amp;DATE(YEAR(TODAY()),7,1),LabData2016[最近一次UACR檢查日期],"&lt;"&amp;DATE(YEAR(TODAY())+1,1,1)))</f>
        <v/>
      </c>
      <c r="AL74" s="6" t="str">
        <f t="shared" si="20"/>
        <v/>
      </c>
      <c r="AM74" s="6" t="str">
        <f t="shared" si="21"/>
        <v/>
      </c>
      <c r="AN74" s="6" t="str">
        <f t="shared" si="22"/>
        <v/>
      </c>
      <c r="AO74" s="6" t="str">
        <f t="shared" si="23"/>
        <v/>
      </c>
      <c r="AP74" s="6" t="str" cm="1">
        <f t="array" ref="AP74">IF($B74="","",IFERROR(INDEX(相容設定!$B$2:$E$9,MATCH($D74,相容設定!$A$2:$A$9,0),MIN(VALUE(LEFT($AQ74,FIND("/",$AQ74)-1)),3)+1),0))</f>
        <v/>
      </c>
      <c r="AQ74" s="6" t="str">
        <f t="shared" si="24"/>
        <v/>
      </c>
      <c r="AR74" s="30" t="str">
        <f t="shared" si="25"/>
        <v/>
      </c>
      <c r="AS74" s="30" t="str">
        <f>IF($B74="","",250+30+IF(OR(ISNUMBER(SEARCH("DM",$D74)),ISNUMBER(SEARCH("+",$D74))),100,0)+IFERROR(INDEX(相容設定!$F$2:$F$9,MATCH($D74,相容設定!$A$2:$A$9,0)),0))</f>
        <v/>
      </c>
      <c r="AT74" s="31" t="str">
        <f t="shared" si="26"/>
        <v/>
      </c>
      <c r="AU74" s="32" t="str">
        <f t="shared" si="27"/>
        <v/>
      </c>
      <c r="AV74" t="str">
        <f t="shared" si="28"/>
        <v/>
      </c>
      <c r="AW74" t="str">
        <f t="shared" si="30"/>
        <v/>
      </c>
      <c r="AX74" t="str">
        <f t="shared" si="29"/>
        <v/>
      </c>
      <c r="AY74" t="str">
        <f t="shared" si="31"/>
        <v/>
      </c>
    </row>
    <row r="75" spans="1:51" x14ac:dyDescent="0.35">
      <c r="A75" s="26" t="str" cm="1">
        <f t="array" ref="A75">IFERROR(IF(INDEX(PatientCriteria[身分證號],ROWS($A$4:A75))="","",ROWS($A$4:A75)),"")</f>
        <v/>
      </c>
      <c r="B75" s="26" t="str" cm="1">
        <f t="array" ref="B75">IFERROR(IF(INDEX(PatientCriteria[身分證號],ROWS($A$4:A75))="","",INDEX(PatientCriteria[身分證號],ROWS($A$4:A75))),"")</f>
        <v/>
      </c>
      <c r="C75" s="26" t="str" cm="1">
        <f t="array" ref="C75">IF($B75="","",IFERROR(INDEX(PatientCriteria[生日],ROWS($A$4:A75)),""))</f>
        <v/>
      </c>
      <c r="D75" s="26" t="str" cm="1">
        <f t="array" ref="D75">IF($B75="","",IFERROR(INDEX(PatientCriteria[疾病組合],ROWS($A$4:A75)),""))</f>
        <v/>
      </c>
      <c r="E75" s="6" t="str" cm="1">
        <f t="array" ref="E75">IF($B75="","",IFERROR(INDEX(PatientCriteria[HbA1c達標標準],ROWS($A$4:A75)),""))</f>
        <v/>
      </c>
      <c r="F75" s="6" t="str">
        <f>IF($B75="","",IF($G75="","",IFERROR(SUMIFS(LabData2016[最近一次HbA1c檢查結果(%)],LabData2016[比對身分證前六碼],$AX75,LabData2016[最近一次HbA1c檢查日期],$G75,LabData2016[HbA1c唯一],1),"")))</f>
        <v/>
      </c>
      <c r="G75" s="36" t="str" cm="1">
        <f t="array" ref="G75">IF($B75="","",IFERROR(_xlfn.AGGREGATE(14,6,LabData2016[最近一次HbA1c檢查日期]/((LabData2016[比對身分證前六碼]=$AX75)*(LabData2016[HbA1c唯一]=1)),1),""))</f>
        <v/>
      </c>
      <c r="H75" s="6" t="str">
        <f>IF($B75="","",IF($I75="","",IFERROR(SUMIFS(LabData2016[最近一次HbA1c檢查結果(%)],LabData2016[比對身分證前六碼],$AX75,LabData2016[最近一次HbA1c檢查日期],$I75,LabData2016[HbA1c唯一],1),"")))</f>
        <v/>
      </c>
      <c r="I75" s="36" t="str" cm="1">
        <f t="array" ref="I75">IF($B75="","",IFERROR(_xlfn.AGGREGATE(14,6,LabData2016[最近一次HbA1c檢查日期]/((LabData2016[比對身分證前六碼]=$AX75)*(LabData2016[HbA1c唯一]=1)),2),""))</f>
        <v/>
      </c>
      <c r="J75" s="6" t="str">
        <f t="shared" si="17"/>
        <v/>
      </c>
      <c r="K75" s="27" t="str">
        <f ca="1">IF($B75="","",IF($E75="不適用","不適用",IF($F75="","未檢驗",IF(AND($AF75+$AG75&gt;=2,$AG75&gt;=1),IF(OR($F75&lt;VALUE(SUBSTITUTE(SUBSTITUTE($E75,"&lt;",""),"%","")),SUMIFS(LabData2016[HbA1c唯一],LabData2016[比對身分證前六碼],$AX75,LabData2016[最近一次HbA1c檢查結果(%)],"&lt;"&amp;VALUE(SUBSTITUTE(SUBSTITUTE($E75,"&lt;",""),"%","")),LabData2016[最近一次HbA1c檢查日期],"&gt;="&amp;DATE(YEAR(TODAY()),1,1),LabData2016[最近一次HbA1c檢查日期],"&lt;"&amp;DATE(YEAR(TODAY())+1,1,1))/($AF75+$AG75)&gt;=0.5),"控制達標",IF(ISNUMBER($H75),IF(AND($J75&gt;=84,$F75-$H75&lt;0),"進步達標","未達標"),"未達標")),"未達標"))))</f>
        <v/>
      </c>
      <c r="L75" s="33" t="str">
        <f ca="1">IF($B75="","",IF($K75="不適用","不適用",IF($K75="未檢驗","無檢驗資料","全年"&amp;($AF75+$AG75)&amp;"次／下半年"&amp;$AG75&amp;"次／"&amp;SUMIFS(LabData2016[HbA1c唯一],LabData2016[比對身分證前六碼],$AX75,LabData2016[最近一次HbA1c檢查結果(%)],"&lt;"&amp;VALUE(SUBSTITUTE(SUBSTITUTE($E75,"&lt;",""),"%","")),LabData2016[最近一次HbA1c檢查日期],"&gt;="&amp;DATE(YEAR(TODAY()),1,1),LabData2016[最近一次HbA1c檢查日期],"&lt;"&amp;DATE(YEAR(TODAY())+1,1,1))&amp;"/"&amp;($AF75+$AG75)&amp;"達標")))</f>
        <v/>
      </c>
      <c r="M75" s="6" t="str" cm="1">
        <f t="array" ref="M75">IF($B75="","",IFERROR(INDEX(PatientCriteria[LDL達標標準],ROWS($A$4:A75)),""))</f>
        <v/>
      </c>
      <c r="N75" s="6" t="str">
        <f>IF($B75="","",IF($O75="","",IFERROR(SUMIFS(LabData2016[最近一次LDL檢查結果(mg/dL)],LabData2016[比對身分證前六碼],$AX75,LabData2016[最近一次LDL檢查日期],$O75,LabData2016[LDL唯一],1),"")))</f>
        <v/>
      </c>
      <c r="O75" s="36" t="str" cm="1">
        <f t="array" ref="O75">IF($B75="","",IFERROR(_xlfn.AGGREGATE(14,6,LabData2016[最近一次LDL檢查日期]/((LabData2016[比對身分證前六碼]=$AX75)*(LabData2016[LDL唯一]=1)),1),""))</f>
        <v/>
      </c>
      <c r="P75" s="6" t="str">
        <f>IF($B75="","",IF($Q75="","",IFERROR(SUMIFS(LabData2016[最近一次LDL檢查結果(mg/dL)],LabData2016[比對身分證前六碼],$AX75,LabData2016[最近一次LDL檢查日期],$Q75,LabData2016[LDL唯一],1),"")))</f>
        <v/>
      </c>
      <c r="Q75" s="36" t="str" cm="1">
        <f t="array" ref="Q75">IF($B75="","",IFERROR(_xlfn.AGGREGATE(14,6,LabData2016[最近一次LDL檢查日期]/((LabData2016[比對身分證前六碼]=$AX75)*(LabData2016[LDL唯一]=1)),2),""))</f>
        <v/>
      </c>
      <c r="R75" s="6" t="str">
        <f t="shared" si="18"/>
        <v/>
      </c>
      <c r="S75" s="6" t="str" cm="1">
        <f t="array" ref="S75">IF($B75="","",IFERROR(_xlfn.AGGREGATE(15,6,LabData2016[最近一次LDL檢查結果(mg/dL)]/((LabData2016[比對身分證前六碼]=$AX75)*(LabData2016[LDL唯一]=1)),1),""))</f>
        <v/>
      </c>
      <c r="T75" s="28" t="str">
        <f ca="1">IF($B75="","",IF($M75="不適用","不適用",IF($N75="","未檢驗",IF(OR(AND($D75="DM only",$O75&gt;=DATE(YEAR(TODAY()),1,1),$O75&lt;DATE(YEAR(TODAY())+1,1,1),$N75&lt;VALUE(SUBSTITUTE($M75,"&lt;",""))),AND($AH75&gt;=1,$AI75&gt;=1,OR($N75&lt;VALUE(SUBSTITUTE($M75,"&lt;","")),SUMIFS(LabData2016[LDL唯一],LabData2016[比對身分證前六碼],$AX75,LabData2016[最近一次LDL檢查結果(mg/dL)],"&lt;"&amp;VALUE(SUBSTITUTE($M75,"&lt;","")),LabData2016[最近一次LDL檢查日期],"&gt;="&amp;DATE(YEAR(TODAY()),1,1),LabData2016[最近一次LDL檢查日期],"&lt;"&amp;DATE(YEAR(TODAY())+1,1,1))/($AH75+$AI75)&gt;=0.5))),"控制達標",IF(AND($AH75&gt;=1,$AI75&gt;=1,ISNUMBER($P75),$R75&gt;84,$N75-$P75&lt;0),"進步達標","未達標")))))</f>
        <v/>
      </c>
      <c r="U75" s="39" t="str">
        <f ca="1">IF($B75="","",IF($T75="不適用","不適用",IF($T75="未檢驗","無檢驗資料","全年"&amp;($AH75+$AI75)&amp;"次／下半年"&amp;$AI75&amp;"次／"&amp;SUMIFS(LabData2016[LDL唯一],LabData2016[比對身分證前六碼],$AX75,LabData2016[最近一次LDL檢查結果(mg/dL)],"&lt;"&amp;VALUE(SUBSTITUTE($M75,"&lt;","")),LabData2016[最近一次LDL檢查日期],"&gt;="&amp;DATE(YEAR(TODAY()),1,1),LabData2016[最近一次LDL檢查日期],"&lt;"&amp;DATE(YEAR(TODAY())+1,1,1))&amp;"/"&amp;($AH75+$AI75)&amp;"達標")))</f>
        <v/>
      </c>
      <c r="V75" s="6" t="str" cm="1">
        <f t="array" ref="V75">IF($B75="","",IFERROR(INDEX(PatientCriteria[UACR達標標準],ROWS($A$4:A75)),""))</f>
        <v/>
      </c>
      <c r="W75" s="6" t="str">
        <f>IF($B75="","",IF($X75="","",IFERROR(SUMIFS(LabData2016[最近一次UACR檢查結果(mg/gm)],LabData2016[比對身分證前六碼],$AX75,LabData2016[最近一次UACR檢查日期],$X75,LabData2016[UACR唯一],1),"")))</f>
        <v/>
      </c>
      <c r="X75" s="36" t="str" cm="1">
        <f t="array" ref="X75">IF($B75="","",IFERROR(_xlfn.AGGREGATE(14,6,LabData2016[最近一次UACR檢查日期]/((LabData2016[比對身分證前六碼]=$AX75)*(LabData2016[UACR唯一]=1)),1),""))</f>
        <v/>
      </c>
      <c r="Y75" s="6" t="str">
        <f>IF($B75="","",IF($Z75="","",IFERROR(SUMIFS(LabData2016[最近一次UACR檢查結果(mg/gm)],LabData2016[比對身分證前六碼],$AX75,LabData2016[最近一次UACR檢查日期],$Z75,LabData2016[UACR唯一],1),"")))</f>
        <v/>
      </c>
      <c r="Z75" s="36" t="str" cm="1">
        <f t="array" ref="Z75">IF($B75="","",IFERROR(_xlfn.AGGREGATE(14,6,LabData2016[最近一次UACR檢查日期]/((LabData2016[比對身分證前六碼]=$AX75)*(LabData2016[UACR唯一]=1)),2),""))</f>
        <v/>
      </c>
      <c r="AA75" s="6" t="str">
        <f t="shared" si="19"/>
        <v/>
      </c>
      <c r="AB75" s="29" t="str">
        <f ca="1">IF($B75="","",IF($V75="不適用","不適用",IF($W75="","未檢驗",IF(AND($AJ75+$AK75&gt;=2,$AK75&gt;=1),IF(OR($W75&lt;30,SUMIFS(LabData2016[UACR唯一],LabData2016[比對身分證前六碼],$AX75,LabData2016[最近一次UACR檢查結果(mg/gm)],"&lt;30",LabData2016[最近一次UACR檢查日期],"&gt;="&amp;DATE(YEAR(TODAY()),1,1),LabData2016[最近一次UACR檢查日期],"&lt;"&amp;DATE(YEAR(TODAY())+1,1,1))/($AJ75+$AK75)&gt;=0.5),"控制達標",IF(ISNUMBER($Y75),IF(AND($AA75&gt;=84,$W75-$Y75&lt;0),"進步達標","未達標"),"未達標")),"未達標"))))</f>
        <v/>
      </c>
      <c r="AC75" s="38" t="str">
        <f ca="1">IF($B75="","",IF($AB75="不適用","不適用",IF($AB75="未檢驗","無檢驗資料","全年"&amp;($AJ75+$AK75)&amp;"次／下半年"&amp;$AK75&amp;"次／"&amp;SUMIFS(LabData2016[UACR唯一],LabData2016[比對身分證前六碼],$AX75,LabData2016[最近一次UACR檢查結果(mg/gm)],"&lt;30",LabData2016[最近一次UACR檢查日期],"&gt;="&amp;DATE(YEAR(TODAY()),1,1),LabData2016[最近一次UACR檢查日期],"&lt;"&amp;DATE(YEAR(TODAY())+1,1,1))&amp;"/"&amp;($AJ75+$AK75)&amp;"達標")))</f>
        <v/>
      </c>
      <c r="AD75" s="6" t="str" cm="1">
        <f t="array" ref="AD75">IF($B75="","",IFERROR(INDEX(PatientCriteria[BP檢驗次數達標標準],ROWS($A$4:A75)),""))</f>
        <v/>
      </c>
      <c r="AE75" s="6" t="str" cm="1">
        <f t="array" aca="1" ref="AE75" ca="1">IF($B75="","",_xlfn.LET(_xlpm.bp,LabData2016[最近一次BP檢查日期],_xlpm.ym,IF(ISNUMBER(_xlpm.bp),TEXT(_xlpm.bp,"yyyy-mm"),LEFT(_xlpm.bp,7)),_xlpm.matched,_xlfn._xlws.FILTER(_xlpm.ym,(LabData2016[比對身分證前六碼]=$AX75)*(LabData2016[比對生日西元]=$AY75)*(_xlpm.ym&lt;&gt;"")*(LEFT(_xlpm.ym,4)=TEXT(YEAR(TODAY()),"0")),""),IF(INDEX(_xlpm.matched,1)="",0,ROWS(_xlfn.UNIQUE(_xlpm.matched)))))</f>
        <v/>
      </c>
      <c r="AF75" s="6" t="str">
        <f ca="1">IF($B75="","",SUMIFS(LabData2016[HbA1c唯一],LabData2016[比對身分證前六碼],$AX75,LabData2016[最近一次HbA1c檢查日期],"&gt;="&amp;DATE(YEAR(TODAY()),1,1),LabData2016[最近一次HbA1c檢查日期],"&lt;"&amp;DATE(YEAR(TODAY()),7,1)))</f>
        <v/>
      </c>
      <c r="AG75" s="6" t="str">
        <f ca="1">IF($B75="","",SUMIFS(LabData2016[HbA1c唯一],LabData2016[比對身分證前六碼],$AX75,LabData2016[最近一次HbA1c檢查日期],"&gt;="&amp;DATE(YEAR(TODAY()),7,1),LabData2016[最近一次HbA1c檢查日期],"&lt;"&amp;DATE(YEAR(TODAY())+1,1,1)))</f>
        <v/>
      </c>
      <c r="AH75" s="6" t="str">
        <f ca="1">IF($B75="","",SUMIFS(LabData2016[LDL唯一],LabData2016[比對身分證前六碼],$AX75,LabData2016[最近一次LDL檢查日期],"&gt;="&amp;DATE(YEAR(TODAY()),1,1),LabData2016[最近一次LDL檢查日期],"&lt;"&amp;DATE(YEAR(TODAY()),7,1)))</f>
        <v/>
      </c>
      <c r="AI75" s="6" t="str">
        <f ca="1">IF($B75="","",SUMIFS(LabData2016[LDL唯一],LabData2016[比對身分證前六碼],$AX75,LabData2016[最近一次LDL檢查日期],"&gt;="&amp;DATE(YEAR(TODAY()),7,1),LabData2016[最近一次LDL檢查日期],"&lt;"&amp;DATE(YEAR(TODAY())+1,1,1)))</f>
        <v/>
      </c>
      <c r="AJ75" s="6" t="str">
        <f ca="1">IF($B75="","",SUMIFS(LabData2016[UACR唯一],LabData2016[比對身分證前六碼],$AX75,LabData2016[最近一次UACR檢查日期],"&gt;="&amp;DATE(YEAR(TODAY()),1,1),LabData2016[最近一次UACR檢查日期],"&lt;"&amp;DATE(YEAR(TODAY()),7,1)))</f>
        <v/>
      </c>
      <c r="AK75" s="6" t="str">
        <f ca="1">IF($B75="","",SUMIFS(LabData2016[UACR唯一],LabData2016[比對身分證前六碼],$AX75,LabData2016[最近一次UACR檢查日期],"&gt;="&amp;DATE(YEAR(TODAY()),7,1),LabData2016[最近一次UACR檢查日期],"&lt;"&amp;DATE(YEAR(TODAY())+1,1,1)))</f>
        <v/>
      </c>
      <c r="AL75" s="6" t="str">
        <f t="shared" si="20"/>
        <v/>
      </c>
      <c r="AM75" s="6" t="str">
        <f t="shared" si="21"/>
        <v/>
      </c>
      <c r="AN75" s="6" t="str">
        <f t="shared" si="22"/>
        <v/>
      </c>
      <c r="AO75" s="6" t="str">
        <f t="shared" si="23"/>
        <v/>
      </c>
      <c r="AP75" s="6" t="str" cm="1">
        <f t="array" ref="AP75">IF($B75="","",IFERROR(INDEX(相容設定!$B$2:$E$9,MATCH($D75,相容設定!$A$2:$A$9,0),MIN(VALUE(LEFT($AQ75,FIND("/",$AQ75)-1)),3)+1),0))</f>
        <v/>
      </c>
      <c r="AQ75" s="6" t="str">
        <f t="shared" si="24"/>
        <v/>
      </c>
      <c r="AR75" s="30" t="str">
        <f t="shared" si="25"/>
        <v/>
      </c>
      <c r="AS75" s="30" t="str">
        <f>IF($B75="","",250+30+IF(OR(ISNUMBER(SEARCH("DM",$D75)),ISNUMBER(SEARCH("+",$D75))),100,0)+IFERROR(INDEX(相容設定!$F$2:$F$9,MATCH($D75,相容設定!$A$2:$A$9,0)),0))</f>
        <v/>
      </c>
      <c r="AT75" s="31" t="str">
        <f t="shared" si="26"/>
        <v/>
      </c>
      <c r="AU75" s="32" t="str">
        <f t="shared" si="27"/>
        <v/>
      </c>
      <c r="AV75" t="str">
        <f t="shared" si="28"/>
        <v/>
      </c>
      <c r="AW75" t="str">
        <f t="shared" si="30"/>
        <v/>
      </c>
      <c r="AX75" t="str">
        <f t="shared" si="29"/>
        <v/>
      </c>
      <c r="AY75" t="str">
        <f t="shared" si="31"/>
        <v/>
      </c>
    </row>
    <row r="76" spans="1:51" x14ac:dyDescent="0.35">
      <c r="A76" s="26" t="str" cm="1">
        <f t="array" ref="A76">IFERROR(IF(INDEX(PatientCriteria[身分證號],ROWS($A$4:A76))="","",ROWS($A$4:A76)),"")</f>
        <v/>
      </c>
      <c r="B76" s="26" t="str" cm="1">
        <f t="array" ref="B76">IFERROR(IF(INDEX(PatientCriteria[身分證號],ROWS($A$4:A76))="","",INDEX(PatientCriteria[身分證號],ROWS($A$4:A76))),"")</f>
        <v/>
      </c>
      <c r="C76" s="26" t="str" cm="1">
        <f t="array" ref="C76">IF($B76="","",IFERROR(INDEX(PatientCriteria[生日],ROWS($A$4:A76)),""))</f>
        <v/>
      </c>
      <c r="D76" s="26" t="str" cm="1">
        <f t="array" ref="D76">IF($B76="","",IFERROR(INDEX(PatientCriteria[疾病組合],ROWS($A$4:A76)),""))</f>
        <v/>
      </c>
      <c r="E76" s="6" t="str" cm="1">
        <f t="array" ref="E76">IF($B76="","",IFERROR(INDEX(PatientCriteria[HbA1c達標標準],ROWS($A$4:A76)),""))</f>
        <v/>
      </c>
      <c r="F76" s="6" t="str">
        <f>IF($B76="","",IF($G76="","",IFERROR(SUMIFS(LabData2016[最近一次HbA1c檢查結果(%)],LabData2016[比對身分證前六碼],$AX76,LabData2016[最近一次HbA1c檢查日期],$G76,LabData2016[HbA1c唯一],1),"")))</f>
        <v/>
      </c>
      <c r="G76" s="36" t="str" cm="1">
        <f t="array" ref="G76">IF($B76="","",IFERROR(_xlfn.AGGREGATE(14,6,LabData2016[最近一次HbA1c檢查日期]/((LabData2016[比對身分證前六碼]=$AX76)*(LabData2016[HbA1c唯一]=1)),1),""))</f>
        <v/>
      </c>
      <c r="H76" s="6" t="str">
        <f>IF($B76="","",IF($I76="","",IFERROR(SUMIFS(LabData2016[最近一次HbA1c檢查結果(%)],LabData2016[比對身分證前六碼],$AX76,LabData2016[最近一次HbA1c檢查日期],$I76,LabData2016[HbA1c唯一],1),"")))</f>
        <v/>
      </c>
      <c r="I76" s="36" t="str" cm="1">
        <f t="array" ref="I76">IF($B76="","",IFERROR(_xlfn.AGGREGATE(14,6,LabData2016[最近一次HbA1c檢查日期]/((LabData2016[比對身分證前六碼]=$AX76)*(LabData2016[HbA1c唯一]=1)),2),""))</f>
        <v/>
      </c>
      <c r="J76" s="6" t="str">
        <f t="shared" si="17"/>
        <v/>
      </c>
      <c r="K76" s="27" t="str">
        <f ca="1">IF($B76="","",IF($E76="不適用","不適用",IF($F76="","未檢驗",IF(AND($AF76+$AG76&gt;=2,$AG76&gt;=1),IF(OR($F76&lt;VALUE(SUBSTITUTE(SUBSTITUTE($E76,"&lt;",""),"%","")),SUMIFS(LabData2016[HbA1c唯一],LabData2016[比對身分證前六碼],$AX76,LabData2016[最近一次HbA1c檢查結果(%)],"&lt;"&amp;VALUE(SUBSTITUTE(SUBSTITUTE($E76,"&lt;",""),"%","")),LabData2016[最近一次HbA1c檢查日期],"&gt;="&amp;DATE(YEAR(TODAY()),1,1),LabData2016[最近一次HbA1c檢查日期],"&lt;"&amp;DATE(YEAR(TODAY())+1,1,1))/($AF76+$AG76)&gt;=0.5),"控制達標",IF(ISNUMBER($H76),IF(AND($J76&gt;=84,$F76-$H76&lt;0),"進步達標","未達標"),"未達標")),"未達標"))))</f>
        <v/>
      </c>
      <c r="L76" s="33" t="str">
        <f ca="1">IF($B76="","",IF($K76="不適用","不適用",IF($K76="未檢驗","無檢驗資料","全年"&amp;($AF76+$AG76)&amp;"次／下半年"&amp;$AG76&amp;"次／"&amp;SUMIFS(LabData2016[HbA1c唯一],LabData2016[比對身分證前六碼],$AX76,LabData2016[最近一次HbA1c檢查結果(%)],"&lt;"&amp;VALUE(SUBSTITUTE(SUBSTITUTE($E76,"&lt;",""),"%","")),LabData2016[最近一次HbA1c檢查日期],"&gt;="&amp;DATE(YEAR(TODAY()),1,1),LabData2016[最近一次HbA1c檢查日期],"&lt;"&amp;DATE(YEAR(TODAY())+1,1,1))&amp;"/"&amp;($AF76+$AG76)&amp;"達標")))</f>
        <v/>
      </c>
      <c r="M76" s="6" t="str" cm="1">
        <f t="array" ref="M76">IF($B76="","",IFERROR(INDEX(PatientCriteria[LDL達標標準],ROWS($A$4:A76)),""))</f>
        <v/>
      </c>
      <c r="N76" s="6" t="str">
        <f>IF($B76="","",IF($O76="","",IFERROR(SUMIFS(LabData2016[最近一次LDL檢查結果(mg/dL)],LabData2016[比對身分證前六碼],$AX76,LabData2016[最近一次LDL檢查日期],$O76,LabData2016[LDL唯一],1),"")))</f>
        <v/>
      </c>
      <c r="O76" s="36" t="str" cm="1">
        <f t="array" ref="O76">IF($B76="","",IFERROR(_xlfn.AGGREGATE(14,6,LabData2016[最近一次LDL檢查日期]/((LabData2016[比對身分證前六碼]=$AX76)*(LabData2016[LDL唯一]=1)),1),""))</f>
        <v/>
      </c>
      <c r="P76" s="6" t="str">
        <f>IF($B76="","",IF($Q76="","",IFERROR(SUMIFS(LabData2016[最近一次LDL檢查結果(mg/dL)],LabData2016[比對身分證前六碼],$AX76,LabData2016[最近一次LDL檢查日期],$Q76,LabData2016[LDL唯一],1),"")))</f>
        <v/>
      </c>
      <c r="Q76" s="36" t="str" cm="1">
        <f t="array" ref="Q76">IF($B76="","",IFERROR(_xlfn.AGGREGATE(14,6,LabData2016[最近一次LDL檢查日期]/((LabData2016[比對身分證前六碼]=$AX76)*(LabData2016[LDL唯一]=1)),2),""))</f>
        <v/>
      </c>
      <c r="R76" s="6" t="str">
        <f t="shared" si="18"/>
        <v/>
      </c>
      <c r="S76" s="6" t="str" cm="1">
        <f t="array" ref="S76">IF($B76="","",IFERROR(_xlfn.AGGREGATE(15,6,LabData2016[最近一次LDL檢查結果(mg/dL)]/((LabData2016[比對身分證前六碼]=$AX76)*(LabData2016[LDL唯一]=1)),1),""))</f>
        <v/>
      </c>
      <c r="T76" s="28" t="str">
        <f ca="1">IF($B76="","",IF($M76="不適用","不適用",IF($N76="","未檢驗",IF(OR(AND($D76="DM only",$O76&gt;=DATE(YEAR(TODAY()),1,1),$O76&lt;DATE(YEAR(TODAY())+1,1,1),$N76&lt;VALUE(SUBSTITUTE($M76,"&lt;",""))),AND($AH76&gt;=1,$AI76&gt;=1,OR($N76&lt;VALUE(SUBSTITUTE($M76,"&lt;","")),SUMIFS(LabData2016[LDL唯一],LabData2016[比對身分證前六碼],$AX76,LabData2016[最近一次LDL檢查結果(mg/dL)],"&lt;"&amp;VALUE(SUBSTITUTE($M76,"&lt;","")),LabData2016[最近一次LDL檢查日期],"&gt;="&amp;DATE(YEAR(TODAY()),1,1),LabData2016[最近一次LDL檢查日期],"&lt;"&amp;DATE(YEAR(TODAY())+1,1,1))/($AH76+$AI76)&gt;=0.5))),"控制達標",IF(AND($AH76&gt;=1,$AI76&gt;=1,ISNUMBER($P76),$R76&gt;84,$N76-$P76&lt;0),"進步達標","未達標")))))</f>
        <v/>
      </c>
      <c r="U76" s="39" t="str">
        <f ca="1">IF($B76="","",IF($T76="不適用","不適用",IF($T76="未檢驗","無檢驗資料","全年"&amp;($AH76+$AI76)&amp;"次／下半年"&amp;$AI76&amp;"次／"&amp;SUMIFS(LabData2016[LDL唯一],LabData2016[比對身分證前六碼],$AX76,LabData2016[最近一次LDL檢查結果(mg/dL)],"&lt;"&amp;VALUE(SUBSTITUTE($M76,"&lt;","")),LabData2016[最近一次LDL檢查日期],"&gt;="&amp;DATE(YEAR(TODAY()),1,1),LabData2016[最近一次LDL檢查日期],"&lt;"&amp;DATE(YEAR(TODAY())+1,1,1))&amp;"/"&amp;($AH76+$AI76)&amp;"達標")))</f>
        <v/>
      </c>
      <c r="V76" s="6" t="str" cm="1">
        <f t="array" ref="V76">IF($B76="","",IFERROR(INDEX(PatientCriteria[UACR達標標準],ROWS($A$4:A76)),""))</f>
        <v/>
      </c>
      <c r="W76" s="6" t="str">
        <f>IF($B76="","",IF($X76="","",IFERROR(SUMIFS(LabData2016[最近一次UACR檢查結果(mg/gm)],LabData2016[比對身分證前六碼],$AX76,LabData2016[最近一次UACR檢查日期],$X76,LabData2016[UACR唯一],1),"")))</f>
        <v/>
      </c>
      <c r="X76" s="36" t="str" cm="1">
        <f t="array" ref="X76">IF($B76="","",IFERROR(_xlfn.AGGREGATE(14,6,LabData2016[最近一次UACR檢查日期]/((LabData2016[比對身分證前六碼]=$AX76)*(LabData2016[UACR唯一]=1)),1),""))</f>
        <v/>
      </c>
      <c r="Y76" s="6" t="str">
        <f>IF($B76="","",IF($Z76="","",IFERROR(SUMIFS(LabData2016[最近一次UACR檢查結果(mg/gm)],LabData2016[比對身分證前六碼],$AX76,LabData2016[最近一次UACR檢查日期],$Z76,LabData2016[UACR唯一],1),"")))</f>
        <v/>
      </c>
      <c r="Z76" s="36" t="str" cm="1">
        <f t="array" ref="Z76">IF($B76="","",IFERROR(_xlfn.AGGREGATE(14,6,LabData2016[最近一次UACR檢查日期]/((LabData2016[比對身分證前六碼]=$AX76)*(LabData2016[UACR唯一]=1)),2),""))</f>
        <v/>
      </c>
      <c r="AA76" s="6" t="str">
        <f t="shared" si="19"/>
        <v/>
      </c>
      <c r="AB76" s="29" t="str">
        <f ca="1">IF($B76="","",IF($V76="不適用","不適用",IF($W76="","未檢驗",IF(AND($AJ76+$AK76&gt;=2,$AK76&gt;=1),IF(OR($W76&lt;30,SUMIFS(LabData2016[UACR唯一],LabData2016[比對身分證前六碼],$AX76,LabData2016[最近一次UACR檢查結果(mg/gm)],"&lt;30",LabData2016[最近一次UACR檢查日期],"&gt;="&amp;DATE(YEAR(TODAY()),1,1),LabData2016[最近一次UACR檢查日期],"&lt;"&amp;DATE(YEAR(TODAY())+1,1,1))/($AJ76+$AK76)&gt;=0.5),"控制達標",IF(ISNUMBER($Y76),IF(AND($AA76&gt;=84,$W76-$Y76&lt;0),"進步達標","未達標"),"未達標")),"未達標"))))</f>
        <v/>
      </c>
      <c r="AC76" s="38" t="str">
        <f ca="1">IF($B76="","",IF($AB76="不適用","不適用",IF($AB76="未檢驗","無檢驗資料","全年"&amp;($AJ76+$AK76)&amp;"次／下半年"&amp;$AK76&amp;"次／"&amp;SUMIFS(LabData2016[UACR唯一],LabData2016[比對身分證前六碼],$AX76,LabData2016[最近一次UACR檢查結果(mg/gm)],"&lt;30",LabData2016[最近一次UACR檢查日期],"&gt;="&amp;DATE(YEAR(TODAY()),1,1),LabData2016[最近一次UACR檢查日期],"&lt;"&amp;DATE(YEAR(TODAY())+1,1,1))&amp;"/"&amp;($AJ76+$AK76)&amp;"達標")))</f>
        <v/>
      </c>
      <c r="AD76" s="6" t="str" cm="1">
        <f t="array" ref="AD76">IF($B76="","",IFERROR(INDEX(PatientCriteria[BP檢驗次數達標標準],ROWS($A$4:A76)),""))</f>
        <v/>
      </c>
      <c r="AE76" s="6" t="str" cm="1">
        <f t="array" aca="1" ref="AE76" ca="1">IF($B76="","",_xlfn.LET(_xlpm.bp,LabData2016[最近一次BP檢查日期],_xlpm.ym,IF(ISNUMBER(_xlpm.bp),TEXT(_xlpm.bp,"yyyy-mm"),LEFT(_xlpm.bp,7)),_xlpm.matched,_xlfn._xlws.FILTER(_xlpm.ym,(LabData2016[比對身分證前六碼]=$AX76)*(LabData2016[比對生日西元]=$AY76)*(_xlpm.ym&lt;&gt;"")*(LEFT(_xlpm.ym,4)=TEXT(YEAR(TODAY()),"0")),""),IF(INDEX(_xlpm.matched,1)="",0,ROWS(_xlfn.UNIQUE(_xlpm.matched)))))</f>
        <v/>
      </c>
      <c r="AF76" s="6" t="str">
        <f ca="1">IF($B76="","",SUMIFS(LabData2016[HbA1c唯一],LabData2016[比對身分證前六碼],$AX76,LabData2016[最近一次HbA1c檢查日期],"&gt;="&amp;DATE(YEAR(TODAY()),1,1),LabData2016[最近一次HbA1c檢查日期],"&lt;"&amp;DATE(YEAR(TODAY()),7,1)))</f>
        <v/>
      </c>
      <c r="AG76" s="6" t="str">
        <f ca="1">IF($B76="","",SUMIFS(LabData2016[HbA1c唯一],LabData2016[比對身分證前六碼],$AX76,LabData2016[最近一次HbA1c檢查日期],"&gt;="&amp;DATE(YEAR(TODAY()),7,1),LabData2016[最近一次HbA1c檢查日期],"&lt;"&amp;DATE(YEAR(TODAY())+1,1,1)))</f>
        <v/>
      </c>
      <c r="AH76" s="6" t="str">
        <f ca="1">IF($B76="","",SUMIFS(LabData2016[LDL唯一],LabData2016[比對身分證前六碼],$AX76,LabData2016[最近一次LDL檢查日期],"&gt;="&amp;DATE(YEAR(TODAY()),1,1),LabData2016[最近一次LDL檢查日期],"&lt;"&amp;DATE(YEAR(TODAY()),7,1)))</f>
        <v/>
      </c>
      <c r="AI76" s="6" t="str">
        <f ca="1">IF($B76="","",SUMIFS(LabData2016[LDL唯一],LabData2016[比對身分證前六碼],$AX76,LabData2016[最近一次LDL檢查日期],"&gt;="&amp;DATE(YEAR(TODAY()),7,1),LabData2016[最近一次LDL檢查日期],"&lt;"&amp;DATE(YEAR(TODAY())+1,1,1)))</f>
        <v/>
      </c>
      <c r="AJ76" s="6" t="str">
        <f ca="1">IF($B76="","",SUMIFS(LabData2016[UACR唯一],LabData2016[比對身分證前六碼],$AX76,LabData2016[最近一次UACR檢查日期],"&gt;="&amp;DATE(YEAR(TODAY()),1,1),LabData2016[最近一次UACR檢查日期],"&lt;"&amp;DATE(YEAR(TODAY()),7,1)))</f>
        <v/>
      </c>
      <c r="AK76" s="6" t="str">
        <f ca="1">IF($B76="","",SUMIFS(LabData2016[UACR唯一],LabData2016[比對身分證前六碼],$AX76,LabData2016[最近一次UACR檢查日期],"&gt;="&amp;DATE(YEAR(TODAY()),7,1),LabData2016[最近一次UACR檢查日期],"&lt;"&amp;DATE(YEAR(TODAY())+1,1,1)))</f>
        <v/>
      </c>
      <c r="AL76" s="6" t="str">
        <f t="shared" si="20"/>
        <v/>
      </c>
      <c r="AM76" s="6" t="str">
        <f t="shared" si="21"/>
        <v/>
      </c>
      <c r="AN76" s="6" t="str">
        <f t="shared" si="22"/>
        <v/>
      </c>
      <c r="AO76" s="6" t="str">
        <f t="shared" si="23"/>
        <v/>
      </c>
      <c r="AP76" s="6" t="str" cm="1">
        <f t="array" ref="AP76">IF($B76="","",IFERROR(INDEX(相容設定!$B$2:$E$9,MATCH($D76,相容設定!$A$2:$A$9,0),MIN(VALUE(LEFT($AQ76,FIND("/",$AQ76)-1)),3)+1),0))</f>
        <v/>
      </c>
      <c r="AQ76" s="6" t="str">
        <f t="shared" si="24"/>
        <v/>
      </c>
      <c r="AR76" s="30" t="str">
        <f t="shared" si="25"/>
        <v/>
      </c>
      <c r="AS76" s="30" t="str">
        <f>IF($B76="","",250+30+IF(OR(ISNUMBER(SEARCH("DM",$D76)),ISNUMBER(SEARCH("+",$D76))),100,0)+IFERROR(INDEX(相容設定!$F$2:$F$9,MATCH($D76,相容設定!$A$2:$A$9,0)),0))</f>
        <v/>
      </c>
      <c r="AT76" s="31" t="str">
        <f t="shared" si="26"/>
        <v/>
      </c>
      <c r="AU76" s="32" t="str">
        <f t="shared" si="27"/>
        <v/>
      </c>
      <c r="AV76" t="str">
        <f t="shared" si="28"/>
        <v/>
      </c>
      <c r="AW76" t="str">
        <f t="shared" si="30"/>
        <v/>
      </c>
      <c r="AX76" t="str">
        <f t="shared" si="29"/>
        <v/>
      </c>
      <c r="AY76" t="str">
        <f t="shared" si="31"/>
        <v/>
      </c>
    </row>
    <row r="77" spans="1:51" x14ac:dyDescent="0.35">
      <c r="A77" s="26" t="str" cm="1">
        <f t="array" ref="A77">IFERROR(IF(INDEX(PatientCriteria[身分證號],ROWS($A$4:A77))="","",ROWS($A$4:A77)),"")</f>
        <v/>
      </c>
      <c r="B77" s="26" t="str" cm="1">
        <f t="array" ref="B77">IFERROR(IF(INDEX(PatientCriteria[身分證號],ROWS($A$4:A77))="","",INDEX(PatientCriteria[身分證號],ROWS($A$4:A77))),"")</f>
        <v/>
      </c>
      <c r="C77" s="26" t="str" cm="1">
        <f t="array" ref="C77">IF($B77="","",IFERROR(INDEX(PatientCriteria[生日],ROWS($A$4:A77)),""))</f>
        <v/>
      </c>
      <c r="D77" s="26" t="str" cm="1">
        <f t="array" ref="D77">IF($B77="","",IFERROR(INDEX(PatientCriteria[疾病組合],ROWS($A$4:A77)),""))</f>
        <v/>
      </c>
      <c r="E77" s="6" t="str" cm="1">
        <f t="array" ref="E77">IF($B77="","",IFERROR(INDEX(PatientCriteria[HbA1c達標標準],ROWS($A$4:A77)),""))</f>
        <v/>
      </c>
      <c r="F77" s="6" t="str">
        <f>IF($B77="","",IF($G77="","",IFERROR(SUMIFS(LabData2016[最近一次HbA1c檢查結果(%)],LabData2016[比對身分證前六碼],$AX77,LabData2016[最近一次HbA1c檢查日期],$G77,LabData2016[HbA1c唯一],1),"")))</f>
        <v/>
      </c>
      <c r="G77" s="36" t="str" cm="1">
        <f t="array" ref="G77">IF($B77="","",IFERROR(_xlfn.AGGREGATE(14,6,LabData2016[最近一次HbA1c檢查日期]/((LabData2016[比對身分證前六碼]=$AX77)*(LabData2016[HbA1c唯一]=1)),1),""))</f>
        <v/>
      </c>
      <c r="H77" s="6" t="str">
        <f>IF($B77="","",IF($I77="","",IFERROR(SUMIFS(LabData2016[最近一次HbA1c檢查結果(%)],LabData2016[比對身分證前六碼],$AX77,LabData2016[最近一次HbA1c檢查日期],$I77,LabData2016[HbA1c唯一],1),"")))</f>
        <v/>
      </c>
      <c r="I77" s="36" t="str" cm="1">
        <f t="array" ref="I77">IF($B77="","",IFERROR(_xlfn.AGGREGATE(14,6,LabData2016[最近一次HbA1c檢查日期]/((LabData2016[比對身分證前六碼]=$AX77)*(LabData2016[HbA1c唯一]=1)),2),""))</f>
        <v/>
      </c>
      <c r="J77" s="6" t="str">
        <f t="shared" si="17"/>
        <v/>
      </c>
      <c r="K77" s="27" t="str">
        <f ca="1">IF($B77="","",IF($E77="不適用","不適用",IF($F77="","未檢驗",IF(AND($AF77+$AG77&gt;=2,$AG77&gt;=1),IF(OR($F77&lt;VALUE(SUBSTITUTE(SUBSTITUTE($E77,"&lt;",""),"%","")),SUMIFS(LabData2016[HbA1c唯一],LabData2016[比對身分證前六碼],$AX77,LabData2016[最近一次HbA1c檢查結果(%)],"&lt;"&amp;VALUE(SUBSTITUTE(SUBSTITUTE($E77,"&lt;",""),"%","")),LabData2016[最近一次HbA1c檢查日期],"&gt;="&amp;DATE(YEAR(TODAY()),1,1),LabData2016[最近一次HbA1c檢查日期],"&lt;"&amp;DATE(YEAR(TODAY())+1,1,1))/($AF77+$AG77)&gt;=0.5),"控制達標",IF(ISNUMBER($H77),IF(AND($J77&gt;=84,$F77-$H77&lt;0),"進步達標","未達標"),"未達標")),"未達標"))))</f>
        <v/>
      </c>
      <c r="L77" s="33" t="str">
        <f ca="1">IF($B77="","",IF($K77="不適用","不適用",IF($K77="未檢驗","無檢驗資料","全年"&amp;($AF77+$AG77)&amp;"次／下半年"&amp;$AG77&amp;"次／"&amp;SUMIFS(LabData2016[HbA1c唯一],LabData2016[比對身分證前六碼],$AX77,LabData2016[最近一次HbA1c檢查結果(%)],"&lt;"&amp;VALUE(SUBSTITUTE(SUBSTITUTE($E77,"&lt;",""),"%","")),LabData2016[最近一次HbA1c檢查日期],"&gt;="&amp;DATE(YEAR(TODAY()),1,1),LabData2016[最近一次HbA1c檢查日期],"&lt;"&amp;DATE(YEAR(TODAY())+1,1,1))&amp;"/"&amp;($AF77+$AG77)&amp;"達標")))</f>
        <v/>
      </c>
      <c r="M77" s="6" t="str" cm="1">
        <f t="array" ref="M77">IF($B77="","",IFERROR(INDEX(PatientCriteria[LDL達標標準],ROWS($A$4:A77)),""))</f>
        <v/>
      </c>
      <c r="N77" s="6" t="str">
        <f>IF($B77="","",IF($O77="","",IFERROR(SUMIFS(LabData2016[最近一次LDL檢查結果(mg/dL)],LabData2016[比對身分證前六碼],$AX77,LabData2016[最近一次LDL檢查日期],$O77,LabData2016[LDL唯一],1),"")))</f>
        <v/>
      </c>
      <c r="O77" s="36" t="str" cm="1">
        <f t="array" ref="O77">IF($B77="","",IFERROR(_xlfn.AGGREGATE(14,6,LabData2016[最近一次LDL檢查日期]/((LabData2016[比對身分證前六碼]=$AX77)*(LabData2016[LDL唯一]=1)),1),""))</f>
        <v/>
      </c>
      <c r="P77" s="6" t="str">
        <f>IF($B77="","",IF($Q77="","",IFERROR(SUMIFS(LabData2016[最近一次LDL檢查結果(mg/dL)],LabData2016[比對身分證前六碼],$AX77,LabData2016[最近一次LDL檢查日期],$Q77,LabData2016[LDL唯一],1),"")))</f>
        <v/>
      </c>
      <c r="Q77" s="36" t="str" cm="1">
        <f t="array" ref="Q77">IF($B77="","",IFERROR(_xlfn.AGGREGATE(14,6,LabData2016[最近一次LDL檢查日期]/((LabData2016[比對身分證前六碼]=$AX77)*(LabData2016[LDL唯一]=1)),2),""))</f>
        <v/>
      </c>
      <c r="R77" s="6" t="str">
        <f t="shared" si="18"/>
        <v/>
      </c>
      <c r="S77" s="6" t="str" cm="1">
        <f t="array" ref="S77">IF($B77="","",IFERROR(_xlfn.AGGREGATE(15,6,LabData2016[最近一次LDL檢查結果(mg/dL)]/((LabData2016[比對身分證前六碼]=$AX77)*(LabData2016[LDL唯一]=1)),1),""))</f>
        <v/>
      </c>
      <c r="T77" s="28" t="str">
        <f ca="1">IF($B77="","",IF($M77="不適用","不適用",IF($N77="","未檢驗",IF(OR(AND($D77="DM only",$O77&gt;=DATE(YEAR(TODAY()),1,1),$O77&lt;DATE(YEAR(TODAY())+1,1,1),$N77&lt;VALUE(SUBSTITUTE($M77,"&lt;",""))),AND($AH77&gt;=1,$AI77&gt;=1,OR($N77&lt;VALUE(SUBSTITUTE($M77,"&lt;","")),SUMIFS(LabData2016[LDL唯一],LabData2016[比對身分證前六碼],$AX77,LabData2016[最近一次LDL檢查結果(mg/dL)],"&lt;"&amp;VALUE(SUBSTITUTE($M77,"&lt;","")),LabData2016[最近一次LDL檢查日期],"&gt;="&amp;DATE(YEAR(TODAY()),1,1),LabData2016[最近一次LDL檢查日期],"&lt;"&amp;DATE(YEAR(TODAY())+1,1,1))/($AH77+$AI77)&gt;=0.5))),"控制達標",IF(AND($AH77&gt;=1,$AI77&gt;=1,ISNUMBER($P77),$R77&gt;84,$N77-$P77&lt;0),"進步達標","未達標")))))</f>
        <v/>
      </c>
      <c r="U77" s="39" t="str">
        <f ca="1">IF($B77="","",IF($T77="不適用","不適用",IF($T77="未檢驗","無檢驗資料","全年"&amp;($AH77+$AI77)&amp;"次／下半年"&amp;$AI77&amp;"次／"&amp;SUMIFS(LabData2016[LDL唯一],LabData2016[比對身分證前六碼],$AX77,LabData2016[最近一次LDL檢查結果(mg/dL)],"&lt;"&amp;VALUE(SUBSTITUTE($M77,"&lt;","")),LabData2016[最近一次LDL檢查日期],"&gt;="&amp;DATE(YEAR(TODAY()),1,1),LabData2016[最近一次LDL檢查日期],"&lt;"&amp;DATE(YEAR(TODAY())+1,1,1))&amp;"/"&amp;($AH77+$AI77)&amp;"達標")))</f>
        <v/>
      </c>
      <c r="V77" s="6" t="str" cm="1">
        <f t="array" ref="V77">IF($B77="","",IFERROR(INDEX(PatientCriteria[UACR達標標準],ROWS($A$4:A77)),""))</f>
        <v/>
      </c>
      <c r="W77" s="6" t="str">
        <f>IF($B77="","",IF($X77="","",IFERROR(SUMIFS(LabData2016[最近一次UACR檢查結果(mg/gm)],LabData2016[比對身分證前六碼],$AX77,LabData2016[最近一次UACR檢查日期],$X77,LabData2016[UACR唯一],1),"")))</f>
        <v/>
      </c>
      <c r="X77" s="36" t="str" cm="1">
        <f t="array" ref="X77">IF($B77="","",IFERROR(_xlfn.AGGREGATE(14,6,LabData2016[最近一次UACR檢查日期]/((LabData2016[比對身分證前六碼]=$AX77)*(LabData2016[UACR唯一]=1)),1),""))</f>
        <v/>
      </c>
      <c r="Y77" s="6" t="str">
        <f>IF($B77="","",IF($Z77="","",IFERROR(SUMIFS(LabData2016[最近一次UACR檢查結果(mg/gm)],LabData2016[比對身分證前六碼],$AX77,LabData2016[最近一次UACR檢查日期],$Z77,LabData2016[UACR唯一],1),"")))</f>
        <v/>
      </c>
      <c r="Z77" s="36" t="str" cm="1">
        <f t="array" ref="Z77">IF($B77="","",IFERROR(_xlfn.AGGREGATE(14,6,LabData2016[最近一次UACR檢查日期]/((LabData2016[比對身分證前六碼]=$AX77)*(LabData2016[UACR唯一]=1)),2),""))</f>
        <v/>
      </c>
      <c r="AA77" s="6" t="str">
        <f t="shared" si="19"/>
        <v/>
      </c>
      <c r="AB77" s="29" t="str">
        <f ca="1">IF($B77="","",IF($V77="不適用","不適用",IF($W77="","未檢驗",IF(AND($AJ77+$AK77&gt;=2,$AK77&gt;=1),IF(OR($W77&lt;30,SUMIFS(LabData2016[UACR唯一],LabData2016[比對身分證前六碼],$AX77,LabData2016[最近一次UACR檢查結果(mg/gm)],"&lt;30",LabData2016[最近一次UACR檢查日期],"&gt;="&amp;DATE(YEAR(TODAY()),1,1),LabData2016[最近一次UACR檢查日期],"&lt;"&amp;DATE(YEAR(TODAY())+1,1,1))/($AJ77+$AK77)&gt;=0.5),"控制達標",IF(ISNUMBER($Y77),IF(AND($AA77&gt;=84,$W77-$Y77&lt;0),"進步達標","未達標"),"未達標")),"未達標"))))</f>
        <v/>
      </c>
      <c r="AC77" s="38" t="str">
        <f ca="1">IF($B77="","",IF($AB77="不適用","不適用",IF($AB77="未檢驗","無檢驗資料","全年"&amp;($AJ77+$AK77)&amp;"次／下半年"&amp;$AK77&amp;"次／"&amp;SUMIFS(LabData2016[UACR唯一],LabData2016[比對身分證前六碼],$AX77,LabData2016[最近一次UACR檢查結果(mg/gm)],"&lt;30",LabData2016[最近一次UACR檢查日期],"&gt;="&amp;DATE(YEAR(TODAY()),1,1),LabData2016[最近一次UACR檢查日期],"&lt;"&amp;DATE(YEAR(TODAY())+1,1,1))&amp;"/"&amp;($AJ77+$AK77)&amp;"達標")))</f>
        <v/>
      </c>
      <c r="AD77" s="6" t="str" cm="1">
        <f t="array" ref="AD77">IF($B77="","",IFERROR(INDEX(PatientCriteria[BP檢驗次數達標標準],ROWS($A$4:A77)),""))</f>
        <v/>
      </c>
      <c r="AE77" s="6" t="str" cm="1">
        <f t="array" aca="1" ref="AE77" ca="1">IF($B77="","",_xlfn.LET(_xlpm.bp,LabData2016[最近一次BP檢查日期],_xlpm.ym,IF(ISNUMBER(_xlpm.bp),TEXT(_xlpm.bp,"yyyy-mm"),LEFT(_xlpm.bp,7)),_xlpm.matched,_xlfn._xlws.FILTER(_xlpm.ym,(LabData2016[比對身分證前六碼]=$AX77)*(LabData2016[比對生日西元]=$AY77)*(_xlpm.ym&lt;&gt;"")*(LEFT(_xlpm.ym,4)=TEXT(YEAR(TODAY()),"0")),""),IF(INDEX(_xlpm.matched,1)="",0,ROWS(_xlfn.UNIQUE(_xlpm.matched)))))</f>
        <v/>
      </c>
      <c r="AF77" s="6" t="str">
        <f ca="1">IF($B77="","",SUMIFS(LabData2016[HbA1c唯一],LabData2016[比對身分證前六碼],$AX77,LabData2016[最近一次HbA1c檢查日期],"&gt;="&amp;DATE(YEAR(TODAY()),1,1),LabData2016[最近一次HbA1c檢查日期],"&lt;"&amp;DATE(YEAR(TODAY()),7,1)))</f>
        <v/>
      </c>
      <c r="AG77" s="6" t="str">
        <f ca="1">IF($B77="","",SUMIFS(LabData2016[HbA1c唯一],LabData2016[比對身分證前六碼],$AX77,LabData2016[最近一次HbA1c檢查日期],"&gt;="&amp;DATE(YEAR(TODAY()),7,1),LabData2016[最近一次HbA1c檢查日期],"&lt;"&amp;DATE(YEAR(TODAY())+1,1,1)))</f>
        <v/>
      </c>
      <c r="AH77" s="6" t="str">
        <f ca="1">IF($B77="","",SUMIFS(LabData2016[LDL唯一],LabData2016[比對身分證前六碼],$AX77,LabData2016[最近一次LDL檢查日期],"&gt;="&amp;DATE(YEAR(TODAY()),1,1),LabData2016[最近一次LDL檢查日期],"&lt;"&amp;DATE(YEAR(TODAY()),7,1)))</f>
        <v/>
      </c>
      <c r="AI77" s="6" t="str">
        <f ca="1">IF($B77="","",SUMIFS(LabData2016[LDL唯一],LabData2016[比對身分證前六碼],$AX77,LabData2016[最近一次LDL檢查日期],"&gt;="&amp;DATE(YEAR(TODAY()),7,1),LabData2016[最近一次LDL檢查日期],"&lt;"&amp;DATE(YEAR(TODAY())+1,1,1)))</f>
        <v/>
      </c>
      <c r="AJ77" s="6" t="str">
        <f ca="1">IF($B77="","",SUMIFS(LabData2016[UACR唯一],LabData2016[比對身分證前六碼],$AX77,LabData2016[最近一次UACR檢查日期],"&gt;="&amp;DATE(YEAR(TODAY()),1,1),LabData2016[最近一次UACR檢查日期],"&lt;"&amp;DATE(YEAR(TODAY()),7,1)))</f>
        <v/>
      </c>
      <c r="AK77" s="6" t="str">
        <f ca="1">IF($B77="","",SUMIFS(LabData2016[UACR唯一],LabData2016[比對身分證前六碼],$AX77,LabData2016[最近一次UACR檢查日期],"&gt;="&amp;DATE(YEAR(TODAY()),7,1),LabData2016[最近一次UACR檢查日期],"&lt;"&amp;DATE(YEAR(TODAY())+1,1,1)))</f>
        <v/>
      </c>
      <c r="AL77" s="6" t="str">
        <f t="shared" si="20"/>
        <v/>
      </c>
      <c r="AM77" s="6" t="str">
        <f t="shared" si="21"/>
        <v/>
      </c>
      <c r="AN77" s="6" t="str">
        <f t="shared" si="22"/>
        <v/>
      </c>
      <c r="AO77" s="6" t="str">
        <f t="shared" si="23"/>
        <v/>
      </c>
      <c r="AP77" s="6" t="str" cm="1">
        <f t="array" ref="AP77">IF($B77="","",IFERROR(INDEX(相容設定!$B$2:$E$9,MATCH($D77,相容設定!$A$2:$A$9,0),MIN(VALUE(LEFT($AQ77,FIND("/",$AQ77)-1)),3)+1),0))</f>
        <v/>
      </c>
      <c r="AQ77" s="6" t="str">
        <f t="shared" si="24"/>
        <v/>
      </c>
      <c r="AR77" s="30" t="str">
        <f t="shared" si="25"/>
        <v/>
      </c>
      <c r="AS77" s="30" t="str">
        <f>IF($B77="","",250+30+IF(OR(ISNUMBER(SEARCH("DM",$D77)),ISNUMBER(SEARCH("+",$D77))),100,0)+IFERROR(INDEX(相容設定!$F$2:$F$9,MATCH($D77,相容設定!$A$2:$A$9,0)),0))</f>
        <v/>
      </c>
      <c r="AT77" s="31" t="str">
        <f t="shared" si="26"/>
        <v/>
      </c>
      <c r="AU77" s="32" t="str">
        <f t="shared" si="27"/>
        <v/>
      </c>
      <c r="AV77" t="str">
        <f t="shared" si="28"/>
        <v/>
      </c>
      <c r="AW77" t="str">
        <f t="shared" si="30"/>
        <v/>
      </c>
      <c r="AX77" t="str">
        <f t="shared" si="29"/>
        <v/>
      </c>
      <c r="AY77" t="str">
        <f t="shared" si="31"/>
        <v/>
      </c>
    </row>
    <row r="78" spans="1:51" x14ac:dyDescent="0.35">
      <c r="A78" s="26" t="str" cm="1">
        <f t="array" ref="A78">IFERROR(IF(INDEX(PatientCriteria[身分證號],ROWS($A$4:A78))="","",ROWS($A$4:A78)),"")</f>
        <v/>
      </c>
      <c r="B78" s="26" t="str" cm="1">
        <f t="array" ref="B78">IFERROR(IF(INDEX(PatientCriteria[身分證號],ROWS($A$4:A78))="","",INDEX(PatientCriteria[身分證號],ROWS($A$4:A78))),"")</f>
        <v/>
      </c>
      <c r="C78" s="26" t="str" cm="1">
        <f t="array" ref="C78">IF($B78="","",IFERROR(INDEX(PatientCriteria[生日],ROWS($A$4:A78)),""))</f>
        <v/>
      </c>
      <c r="D78" s="26" t="str" cm="1">
        <f t="array" ref="D78">IF($B78="","",IFERROR(INDEX(PatientCriteria[疾病組合],ROWS($A$4:A78)),""))</f>
        <v/>
      </c>
      <c r="E78" s="6" t="str" cm="1">
        <f t="array" ref="E78">IF($B78="","",IFERROR(INDEX(PatientCriteria[HbA1c達標標準],ROWS($A$4:A78)),""))</f>
        <v/>
      </c>
      <c r="F78" s="6" t="str">
        <f>IF($B78="","",IF($G78="","",IFERROR(SUMIFS(LabData2016[最近一次HbA1c檢查結果(%)],LabData2016[比對身分證前六碼],$AX78,LabData2016[最近一次HbA1c檢查日期],$G78,LabData2016[HbA1c唯一],1),"")))</f>
        <v/>
      </c>
      <c r="G78" s="36" t="str" cm="1">
        <f t="array" ref="G78">IF($B78="","",IFERROR(_xlfn.AGGREGATE(14,6,LabData2016[最近一次HbA1c檢查日期]/((LabData2016[比對身分證前六碼]=$AX78)*(LabData2016[HbA1c唯一]=1)),1),""))</f>
        <v/>
      </c>
      <c r="H78" s="6" t="str">
        <f>IF($B78="","",IF($I78="","",IFERROR(SUMIFS(LabData2016[最近一次HbA1c檢查結果(%)],LabData2016[比對身分證前六碼],$AX78,LabData2016[最近一次HbA1c檢查日期],$I78,LabData2016[HbA1c唯一],1),"")))</f>
        <v/>
      </c>
      <c r="I78" s="36" t="str" cm="1">
        <f t="array" ref="I78">IF($B78="","",IFERROR(_xlfn.AGGREGATE(14,6,LabData2016[最近一次HbA1c檢查日期]/((LabData2016[比對身分證前六碼]=$AX78)*(LabData2016[HbA1c唯一]=1)),2),""))</f>
        <v/>
      </c>
      <c r="J78" s="6" t="str">
        <f t="shared" si="17"/>
        <v/>
      </c>
      <c r="K78" s="27" t="str">
        <f ca="1">IF($B78="","",IF($E78="不適用","不適用",IF($F78="","未檢驗",IF(AND($AF78+$AG78&gt;=2,$AG78&gt;=1),IF(OR($F78&lt;VALUE(SUBSTITUTE(SUBSTITUTE($E78,"&lt;",""),"%","")),SUMIFS(LabData2016[HbA1c唯一],LabData2016[比對身分證前六碼],$AX78,LabData2016[最近一次HbA1c檢查結果(%)],"&lt;"&amp;VALUE(SUBSTITUTE(SUBSTITUTE($E78,"&lt;",""),"%","")),LabData2016[最近一次HbA1c檢查日期],"&gt;="&amp;DATE(YEAR(TODAY()),1,1),LabData2016[最近一次HbA1c檢查日期],"&lt;"&amp;DATE(YEAR(TODAY())+1,1,1))/($AF78+$AG78)&gt;=0.5),"控制達標",IF(ISNUMBER($H78),IF(AND($J78&gt;=84,$F78-$H78&lt;0),"進步達標","未達標"),"未達標")),"未達標"))))</f>
        <v/>
      </c>
      <c r="L78" s="33" t="str">
        <f ca="1">IF($B78="","",IF($K78="不適用","不適用",IF($K78="未檢驗","無檢驗資料","全年"&amp;($AF78+$AG78)&amp;"次／下半年"&amp;$AG78&amp;"次／"&amp;SUMIFS(LabData2016[HbA1c唯一],LabData2016[比對身分證前六碼],$AX78,LabData2016[最近一次HbA1c檢查結果(%)],"&lt;"&amp;VALUE(SUBSTITUTE(SUBSTITUTE($E78,"&lt;",""),"%","")),LabData2016[最近一次HbA1c檢查日期],"&gt;="&amp;DATE(YEAR(TODAY()),1,1),LabData2016[最近一次HbA1c檢查日期],"&lt;"&amp;DATE(YEAR(TODAY())+1,1,1))&amp;"/"&amp;($AF78+$AG78)&amp;"達標")))</f>
        <v/>
      </c>
      <c r="M78" s="6" t="str" cm="1">
        <f t="array" ref="M78">IF($B78="","",IFERROR(INDEX(PatientCriteria[LDL達標標準],ROWS($A$4:A78)),""))</f>
        <v/>
      </c>
      <c r="N78" s="6" t="str">
        <f>IF($B78="","",IF($O78="","",IFERROR(SUMIFS(LabData2016[最近一次LDL檢查結果(mg/dL)],LabData2016[比對身分證前六碼],$AX78,LabData2016[最近一次LDL檢查日期],$O78,LabData2016[LDL唯一],1),"")))</f>
        <v/>
      </c>
      <c r="O78" s="36" t="str" cm="1">
        <f t="array" ref="O78">IF($B78="","",IFERROR(_xlfn.AGGREGATE(14,6,LabData2016[最近一次LDL檢查日期]/((LabData2016[比對身分證前六碼]=$AX78)*(LabData2016[LDL唯一]=1)),1),""))</f>
        <v/>
      </c>
      <c r="P78" s="6" t="str">
        <f>IF($B78="","",IF($Q78="","",IFERROR(SUMIFS(LabData2016[最近一次LDL檢查結果(mg/dL)],LabData2016[比對身分證前六碼],$AX78,LabData2016[最近一次LDL檢查日期],$Q78,LabData2016[LDL唯一],1),"")))</f>
        <v/>
      </c>
      <c r="Q78" s="36" t="str" cm="1">
        <f t="array" ref="Q78">IF($B78="","",IFERROR(_xlfn.AGGREGATE(14,6,LabData2016[最近一次LDL檢查日期]/((LabData2016[比對身分證前六碼]=$AX78)*(LabData2016[LDL唯一]=1)),2),""))</f>
        <v/>
      </c>
      <c r="R78" s="6" t="str">
        <f t="shared" si="18"/>
        <v/>
      </c>
      <c r="S78" s="6" t="str" cm="1">
        <f t="array" ref="S78">IF($B78="","",IFERROR(_xlfn.AGGREGATE(15,6,LabData2016[最近一次LDL檢查結果(mg/dL)]/((LabData2016[比對身分證前六碼]=$AX78)*(LabData2016[LDL唯一]=1)),1),""))</f>
        <v/>
      </c>
      <c r="T78" s="28" t="str">
        <f ca="1">IF($B78="","",IF($M78="不適用","不適用",IF($N78="","未檢驗",IF(OR(AND($D78="DM only",$O78&gt;=DATE(YEAR(TODAY()),1,1),$O78&lt;DATE(YEAR(TODAY())+1,1,1),$N78&lt;VALUE(SUBSTITUTE($M78,"&lt;",""))),AND($AH78&gt;=1,$AI78&gt;=1,OR($N78&lt;VALUE(SUBSTITUTE($M78,"&lt;","")),SUMIFS(LabData2016[LDL唯一],LabData2016[比對身分證前六碼],$AX78,LabData2016[最近一次LDL檢查結果(mg/dL)],"&lt;"&amp;VALUE(SUBSTITUTE($M78,"&lt;","")),LabData2016[最近一次LDL檢查日期],"&gt;="&amp;DATE(YEAR(TODAY()),1,1),LabData2016[最近一次LDL檢查日期],"&lt;"&amp;DATE(YEAR(TODAY())+1,1,1))/($AH78+$AI78)&gt;=0.5))),"控制達標",IF(AND($AH78&gt;=1,$AI78&gt;=1,ISNUMBER($P78),$R78&gt;84,$N78-$P78&lt;0),"進步達標","未達標")))))</f>
        <v/>
      </c>
      <c r="U78" s="39" t="str">
        <f ca="1">IF($B78="","",IF($T78="不適用","不適用",IF($T78="未檢驗","無檢驗資料","全年"&amp;($AH78+$AI78)&amp;"次／下半年"&amp;$AI78&amp;"次／"&amp;SUMIFS(LabData2016[LDL唯一],LabData2016[比對身分證前六碼],$AX78,LabData2016[最近一次LDL檢查結果(mg/dL)],"&lt;"&amp;VALUE(SUBSTITUTE($M78,"&lt;","")),LabData2016[最近一次LDL檢查日期],"&gt;="&amp;DATE(YEAR(TODAY()),1,1),LabData2016[最近一次LDL檢查日期],"&lt;"&amp;DATE(YEAR(TODAY())+1,1,1))&amp;"/"&amp;($AH78+$AI78)&amp;"達標")))</f>
        <v/>
      </c>
      <c r="V78" s="6" t="str" cm="1">
        <f t="array" ref="V78">IF($B78="","",IFERROR(INDEX(PatientCriteria[UACR達標標準],ROWS($A$4:A78)),""))</f>
        <v/>
      </c>
      <c r="W78" s="6" t="str">
        <f>IF($B78="","",IF($X78="","",IFERROR(SUMIFS(LabData2016[最近一次UACR檢查結果(mg/gm)],LabData2016[比對身分證前六碼],$AX78,LabData2016[最近一次UACR檢查日期],$X78,LabData2016[UACR唯一],1),"")))</f>
        <v/>
      </c>
      <c r="X78" s="36" t="str" cm="1">
        <f t="array" ref="X78">IF($B78="","",IFERROR(_xlfn.AGGREGATE(14,6,LabData2016[最近一次UACR檢查日期]/((LabData2016[比對身分證前六碼]=$AX78)*(LabData2016[UACR唯一]=1)),1),""))</f>
        <v/>
      </c>
      <c r="Y78" s="6" t="str">
        <f>IF($B78="","",IF($Z78="","",IFERROR(SUMIFS(LabData2016[最近一次UACR檢查結果(mg/gm)],LabData2016[比對身分證前六碼],$AX78,LabData2016[最近一次UACR檢查日期],$Z78,LabData2016[UACR唯一],1),"")))</f>
        <v/>
      </c>
      <c r="Z78" s="36" t="str" cm="1">
        <f t="array" ref="Z78">IF($B78="","",IFERROR(_xlfn.AGGREGATE(14,6,LabData2016[最近一次UACR檢查日期]/((LabData2016[比對身分證前六碼]=$AX78)*(LabData2016[UACR唯一]=1)),2),""))</f>
        <v/>
      </c>
      <c r="AA78" s="6" t="str">
        <f t="shared" si="19"/>
        <v/>
      </c>
      <c r="AB78" s="29" t="str">
        <f ca="1">IF($B78="","",IF($V78="不適用","不適用",IF($W78="","未檢驗",IF(AND($AJ78+$AK78&gt;=2,$AK78&gt;=1),IF(OR($W78&lt;30,SUMIFS(LabData2016[UACR唯一],LabData2016[比對身分證前六碼],$AX78,LabData2016[最近一次UACR檢查結果(mg/gm)],"&lt;30",LabData2016[最近一次UACR檢查日期],"&gt;="&amp;DATE(YEAR(TODAY()),1,1),LabData2016[最近一次UACR檢查日期],"&lt;"&amp;DATE(YEAR(TODAY())+1,1,1))/($AJ78+$AK78)&gt;=0.5),"控制達標",IF(ISNUMBER($Y78),IF(AND($AA78&gt;=84,$W78-$Y78&lt;0),"進步達標","未達標"),"未達標")),"未達標"))))</f>
        <v/>
      </c>
      <c r="AC78" s="38" t="str">
        <f ca="1">IF($B78="","",IF($AB78="不適用","不適用",IF($AB78="未檢驗","無檢驗資料","全年"&amp;($AJ78+$AK78)&amp;"次／下半年"&amp;$AK78&amp;"次／"&amp;SUMIFS(LabData2016[UACR唯一],LabData2016[比對身分證前六碼],$AX78,LabData2016[最近一次UACR檢查結果(mg/gm)],"&lt;30",LabData2016[最近一次UACR檢查日期],"&gt;="&amp;DATE(YEAR(TODAY()),1,1),LabData2016[最近一次UACR檢查日期],"&lt;"&amp;DATE(YEAR(TODAY())+1,1,1))&amp;"/"&amp;($AJ78+$AK78)&amp;"達標")))</f>
        <v/>
      </c>
      <c r="AD78" s="6" t="str" cm="1">
        <f t="array" ref="AD78">IF($B78="","",IFERROR(INDEX(PatientCriteria[BP檢驗次數達標標準],ROWS($A$4:A78)),""))</f>
        <v/>
      </c>
      <c r="AE78" s="6" t="str" cm="1">
        <f t="array" aca="1" ref="AE78" ca="1">IF($B78="","",_xlfn.LET(_xlpm.bp,LabData2016[最近一次BP檢查日期],_xlpm.ym,IF(ISNUMBER(_xlpm.bp),TEXT(_xlpm.bp,"yyyy-mm"),LEFT(_xlpm.bp,7)),_xlpm.matched,_xlfn._xlws.FILTER(_xlpm.ym,(LabData2016[比對身分證前六碼]=$AX78)*(LabData2016[比對生日西元]=$AY78)*(_xlpm.ym&lt;&gt;"")*(LEFT(_xlpm.ym,4)=TEXT(YEAR(TODAY()),"0")),""),IF(INDEX(_xlpm.matched,1)="",0,ROWS(_xlfn.UNIQUE(_xlpm.matched)))))</f>
        <v/>
      </c>
      <c r="AF78" s="6" t="str">
        <f ca="1">IF($B78="","",SUMIFS(LabData2016[HbA1c唯一],LabData2016[比對身分證前六碼],$AX78,LabData2016[最近一次HbA1c檢查日期],"&gt;="&amp;DATE(YEAR(TODAY()),1,1),LabData2016[最近一次HbA1c檢查日期],"&lt;"&amp;DATE(YEAR(TODAY()),7,1)))</f>
        <v/>
      </c>
      <c r="AG78" s="6" t="str">
        <f ca="1">IF($B78="","",SUMIFS(LabData2016[HbA1c唯一],LabData2016[比對身分證前六碼],$AX78,LabData2016[最近一次HbA1c檢查日期],"&gt;="&amp;DATE(YEAR(TODAY()),7,1),LabData2016[最近一次HbA1c檢查日期],"&lt;"&amp;DATE(YEAR(TODAY())+1,1,1)))</f>
        <v/>
      </c>
      <c r="AH78" s="6" t="str">
        <f ca="1">IF($B78="","",SUMIFS(LabData2016[LDL唯一],LabData2016[比對身分證前六碼],$AX78,LabData2016[最近一次LDL檢查日期],"&gt;="&amp;DATE(YEAR(TODAY()),1,1),LabData2016[最近一次LDL檢查日期],"&lt;"&amp;DATE(YEAR(TODAY()),7,1)))</f>
        <v/>
      </c>
      <c r="AI78" s="6" t="str">
        <f ca="1">IF($B78="","",SUMIFS(LabData2016[LDL唯一],LabData2016[比對身分證前六碼],$AX78,LabData2016[最近一次LDL檢查日期],"&gt;="&amp;DATE(YEAR(TODAY()),7,1),LabData2016[最近一次LDL檢查日期],"&lt;"&amp;DATE(YEAR(TODAY())+1,1,1)))</f>
        <v/>
      </c>
      <c r="AJ78" s="6" t="str">
        <f ca="1">IF($B78="","",SUMIFS(LabData2016[UACR唯一],LabData2016[比對身分證前六碼],$AX78,LabData2016[最近一次UACR檢查日期],"&gt;="&amp;DATE(YEAR(TODAY()),1,1),LabData2016[最近一次UACR檢查日期],"&lt;"&amp;DATE(YEAR(TODAY()),7,1)))</f>
        <v/>
      </c>
      <c r="AK78" s="6" t="str">
        <f ca="1">IF($B78="","",SUMIFS(LabData2016[UACR唯一],LabData2016[比對身分證前六碼],$AX78,LabData2016[最近一次UACR檢查日期],"&gt;="&amp;DATE(YEAR(TODAY()),7,1),LabData2016[最近一次UACR檢查日期],"&lt;"&amp;DATE(YEAR(TODAY())+1,1,1)))</f>
        <v/>
      </c>
      <c r="AL78" s="6" t="str">
        <f t="shared" si="20"/>
        <v/>
      </c>
      <c r="AM78" s="6" t="str">
        <f t="shared" si="21"/>
        <v/>
      </c>
      <c r="AN78" s="6" t="str">
        <f t="shared" si="22"/>
        <v/>
      </c>
      <c r="AO78" s="6" t="str">
        <f t="shared" si="23"/>
        <v/>
      </c>
      <c r="AP78" s="6" t="str" cm="1">
        <f t="array" ref="AP78">IF($B78="","",IFERROR(INDEX(相容設定!$B$2:$E$9,MATCH($D78,相容設定!$A$2:$A$9,0),MIN(VALUE(LEFT($AQ78,FIND("/",$AQ78)-1)),3)+1),0))</f>
        <v/>
      </c>
      <c r="AQ78" s="6" t="str">
        <f t="shared" si="24"/>
        <v/>
      </c>
      <c r="AR78" s="30" t="str">
        <f t="shared" si="25"/>
        <v/>
      </c>
      <c r="AS78" s="30" t="str">
        <f>IF($B78="","",250+30+IF(OR(ISNUMBER(SEARCH("DM",$D78)),ISNUMBER(SEARCH("+",$D78))),100,0)+IFERROR(INDEX(相容設定!$F$2:$F$9,MATCH($D78,相容設定!$A$2:$A$9,0)),0))</f>
        <v/>
      </c>
      <c r="AT78" s="31" t="str">
        <f t="shared" si="26"/>
        <v/>
      </c>
      <c r="AU78" s="32" t="str">
        <f t="shared" si="27"/>
        <v/>
      </c>
      <c r="AV78" t="str">
        <f t="shared" si="28"/>
        <v/>
      </c>
      <c r="AW78" t="str">
        <f t="shared" si="30"/>
        <v/>
      </c>
      <c r="AX78" t="str">
        <f t="shared" si="29"/>
        <v/>
      </c>
      <c r="AY78" t="str">
        <f t="shared" si="31"/>
        <v/>
      </c>
    </row>
    <row r="79" spans="1:51" x14ac:dyDescent="0.35">
      <c r="A79" s="26" t="str" cm="1">
        <f t="array" ref="A79">IFERROR(IF(INDEX(PatientCriteria[身分證號],ROWS($A$4:A79))="","",ROWS($A$4:A79)),"")</f>
        <v/>
      </c>
      <c r="B79" s="26" t="str" cm="1">
        <f t="array" ref="B79">IFERROR(IF(INDEX(PatientCriteria[身分證號],ROWS($A$4:A79))="","",INDEX(PatientCriteria[身分證號],ROWS($A$4:A79))),"")</f>
        <v/>
      </c>
      <c r="C79" s="26" t="str" cm="1">
        <f t="array" ref="C79">IF($B79="","",IFERROR(INDEX(PatientCriteria[生日],ROWS($A$4:A79)),""))</f>
        <v/>
      </c>
      <c r="D79" s="26" t="str" cm="1">
        <f t="array" ref="D79">IF($B79="","",IFERROR(INDEX(PatientCriteria[疾病組合],ROWS($A$4:A79)),""))</f>
        <v/>
      </c>
      <c r="E79" s="6" t="str" cm="1">
        <f t="array" ref="E79">IF($B79="","",IFERROR(INDEX(PatientCriteria[HbA1c達標標準],ROWS($A$4:A79)),""))</f>
        <v/>
      </c>
      <c r="F79" s="6" t="str">
        <f>IF($B79="","",IF($G79="","",IFERROR(SUMIFS(LabData2016[最近一次HbA1c檢查結果(%)],LabData2016[比對身分證前六碼],$AX79,LabData2016[最近一次HbA1c檢查日期],$G79,LabData2016[HbA1c唯一],1),"")))</f>
        <v/>
      </c>
      <c r="G79" s="36" t="str" cm="1">
        <f t="array" ref="G79">IF($B79="","",IFERROR(_xlfn.AGGREGATE(14,6,LabData2016[最近一次HbA1c檢查日期]/((LabData2016[比對身分證前六碼]=$AX79)*(LabData2016[HbA1c唯一]=1)),1),""))</f>
        <v/>
      </c>
      <c r="H79" s="6" t="str">
        <f>IF($B79="","",IF($I79="","",IFERROR(SUMIFS(LabData2016[最近一次HbA1c檢查結果(%)],LabData2016[比對身分證前六碼],$AX79,LabData2016[最近一次HbA1c檢查日期],$I79,LabData2016[HbA1c唯一],1),"")))</f>
        <v/>
      </c>
      <c r="I79" s="36" t="str" cm="1">
        <f t="array" ref="I79">IF($B79="","",IFERROR(_xlfn.AGGREGATE(14,6,LabData2016[最近一次HbA1c檢查日期]/((LabData2016[比對身分證前六碼]=$AX79)*(LabData2016[HbA1c唯一]=1)),2),""))</f>
        <v/>
      </c>
      <c r="J79" s="6" t="str">
        <f t="shared" si="17"/>
        <v/>
      </c>
      <c r="K79" s="27" t="str">
        <f ca="1">IF($B79="","",IF($E79="不適用","不適用",IF($F79="","未檢驗",IF(AND($AF79+$AG79&gt;=2,$AG79&gt;=1),IF(OR($F79&lt;VALUE(SUBSTITUTE(SUBSTITUTE($E79,"&lt;",""),"%","")),SUMIFS(LabData2016[HbA1c唯一],LabData2016[比對身分證前六碼],$AX79,LabData2016[最近一次HbA1c檢查結果(%)],"&lt;"&amp;VALUE(SUBSTITUTE(SUBSTITUTE($E79,"&lt;",""),"%","")),LabData2016[最近一次HbA1c檢查日期],"&gt;="&amp;DATE(YEAR(TODAY()),1,1),LabData2016[最近一次HbA1c檢查日期],"&lt;"&amp;DATE(YEAR(TODAY())+1,1,1))/($AF79+$AG79)&gt;=0.5),"控制達標",IF(ISNUMBER($H79),IF(AND($J79&gt;=84,$F79-$H79&lt;0),"進步達標","未達標"),"未達標")),"未達標"))))</f>
        <v/>
      </c>
      <c r="L79" s="33" t="str">
        <f ca="1">IF($B79="","",IF($K79="不適用","不適用",IF($K79="未檢驗","無檢驗資料","全年"&amp;($AF79+$AG79)&amp;"次／下半年"&amp;$AG79&amp;"次／"&amp;SUMIFS(LabData2016[HbA1c唯一],LabData2016[比對身分證前六碼],$AX79,LabData2016[最近一次HbA1c檢查結果(%)],"&lt;"&amp;VALUE(SUBSTITUTE(SUBSTITUTE($E79,"&lt;",""),"%","")),LabData2016[最近一次HbA1c檢查日期],"&gt;="&amp;DATE(YEAR(TODAY()),1,1),LabData2016[最近一次HbA1c檢查日期],"&lt;"&amp;DATE(YEAR(TODAY())+1,1,1))&amp;"/"&amp;($AF79+$AG79)&amp;"達標")))</f>
        <v/>
      </c>
      <c r="M79" s="6" t="str" cm="1">
        <f t="array" ref="M79">IF($B79="","",IFERROR(INDEX(PatientCriteria[LDL達標標準],ROWS($A$4:A79)),""))</f>
        <v/>
      </c>
      <c r="N79" s="6" t="str">
        <f>IF($B79="","",IF($O79="","",IFERROR(SUMIFS(LabData2016[最近一次LDL檢查結果(mg/dL)],LabData2016[比對身分證前六碼],$AX79,LabData2016[最近一次LDL檢查日期],$O79,LabData2016[LDL唯一],1),"")))</f>
        <v/>
      </c>
      <c r="O79" s="36" t="str" cm="1">
        <f t="array" ref="O79">IF($B79="","",IFERROR(_xlfn.AGGREGATE(14,6,LabData2016[最近一次LDL檢查日期]/((LabData2016[比對身分證前六碼]=$AX79)*(LabData2016[LDL唯一]=1)),1),""))</f>
        <v/>
      </c>
      <c r="P79" s="6" t="str">
        <f>IF($B79="","",IF($Q79="","",IFERROR(SUMIFS(LabData2016[最近一次LDL檢查結果(mg/dL)],LabData2016[比對身分證前六碼],$AX79,LabData2016[最近一次LDL檢查日期],$Q79,LabData2016[LDL唯一],1),"")))</f>
        <v/>
      </c>
      <c r="Q79" s="36" t="str" cm="1">
        <f t="array" ref="Q79">IF($B79="","",IFERROR(_xlfn.AGGREGATE(14,6,LabData2016[最近一次LDL檢查日期]/((LabData2016[比對身分證前六碼]=$AX79)*(LabData2016[LDL唯一]=1)),2),""))</f>
        <v/>
      </c>
      <c r="R79" s="6" t="str">
        <f t="shared" si="18"/>
        <v/>
      </c>
      <c r="S79" s="6" t="str" cm="1">
        <f t="array" ref="S79">IF($B79="","",IFERROR(_xlfn.AGGREGATE(15,6,LabData2016[最近一次LDL檢查結果(mg/dL)]/((LabData2016[比對身分證前六碼]=$AX79)*(LabData2016[LDL唯一]=1)),1),""))</f>
        <v/>
      </c>
      <c r="T79" s="28" t="str">
        <f ca="1">IF($B79="","",IF($M79="不適用","不適用",IF($N79="","未檢驗",IF(OR(AND($D79="DM only",$O79&gt;=DATE(YEAR(TODAY()),1,1),$O79&lt;DATE(YEAR(TODAY())+1,1,1),$N79&lt;VALUE(SUBSTITUTE($M79,"&lt;",""))),AND($AH79&gt;=1,$AI79&gt;=1,OR($N79&lt;VALUE(SUBSTITUTE($M79,"&lt;","")),SUMIFS(LabData2016[LDL唯一],LabData2016[比對身分證前六碼],$AX79,LabData2016[最近一次LDL檢查結果(mg/dL)],"&lt;"&amp;VALUE(SUBSTITUTE($M79,"&lt;","")),LabData2016[最近一次LDL檢查日期],"&gt;="&amp;DATE(YEAR(TODAY()),1,1),LabData2016[最近一次LDL檢查日期],"&lt;"&amp;DATE(YEAR(TODAY())+1,1,1))/($AH79+$AI79)&gt;=0.5))),"控制達標",IF(AND($AH79&gt;=1,$AI79&gt;=1,ISNUMBER($P79),$R79&gt;84,$N79-$P79&lt;0),"進步達標","未達標")))))</f>
        <v/>
      </c>
      <c r="U79" s="39" t="str">
        <f ca="1">IF($B79="","",IF($T79="不適用","不適用",IF($T79="未檢驗","無檢驗資料","全年"&amp;($AH79+$AI79)&amp;"次／下半年"&amp;$AI79&amp;"次／"&amp;SUMIFS(LabData2016[LDL唯一],LabData2016[比對身分證前六碼],$AX79,LabData2016[最近一次LDL檢查結果(mg/dL)],"&lt;"&amp;VALUE(SUBSTITUTE($M79,"&lt;","")),LabData2016[最近一次LDL檢查日期],"&gt;="&amp;DATE(YEAR(TODAY()),1,1),LabData2016[最近一次LDL檢查日期],"&lt;"&amp;DATE(YEAR(TODAY())+1,1,1))&amp;"/"&amp;($AH79+$AI79)&amp;"達標")))</f>
        <v/>
      </c>
      <c r="V79" s="6" t="str" cm="1">
        <f t="array" ref="V79">IF($B79="","",IFERROR(INDEX(PatientCriteria[UACR達標標準],ROWS($A$4:A79)),""))</f>
        <v/>
      </c>
      <c r="W79" s="6" t="str">
        <f>IF($B79="","",IF($X79="","",IFERROR(SUMIFS(LabData2016[最近一次UACR檢查結果(mg/gm)],LabData2016[比對身分證前六碼],$AX79,LabData2016[最近一次UACR檢查日期],$X79,LabData2016[UACR唯一],1),"")))</f>
        <v/>
      </c>
      <c r="X79" s="36" t="str" cm="1">
        <f t="array" ref="X79">IF($B79="","",IFERROR(_xlfn.AGGREGATE(14,6,LabData2016[最近一次UACR檢查日期]/((LabData2016[比對身分證前六碼]=$AX79)*(LabData2016[UACR唯一]=1)),1),""))</f>
        <v/>
      </c>
      <c r="Y79" s="6" t="str">
        <f>IF($B79="","",IF($Z79="","",IFERROR(SUMIFS(LabData2016[最近一次UACR檢查結果(mg/gm)],LabData2016[比對身分證前六碼],$AX79,LabData2016[最近一次UACR檢查日期],$Z79,LabData2016[UACR唯一],1),"")))</f>
        <v/>
      </c>
      <c r="Z79" s="36" t="str" cm="1">
        <f t="array" ref="Z79">IF($B79="","",IFERROR(_xlfn.AGGREGATE(14,6,LabData2016[最近一次UACR檢查日期]/((LabData2016[比對身分證前六碼]=$AX79)*(LabData2016[UACR唯一]=1)),2),""))</f>
        <v/>
      </c>
      <c r="AA79" s="6" t="str">
        <f t="shared" si="19"/>
        <v/>
      </c>
      <c r="AB79" s="29" t="str">
        <f ca="1">IF($B79="","",IF($V79="不適用","不適用",IF($W79="","未檢驗",IF(AND($AJ79+$AK79&gt;=2,$AK79&gt;=1),IF(OR($W79&lt;30,SUMIFS(LabData2016[UACR唯一],LabData2016[比對身分證前六碼],$AX79,LabData2016[最近一次UACR檢查結果(mg/gm)],"&lt;30",LabData2016[最近一次UACR檢查日期],"&gt;="&amp;DATE(YEAR(TODAY()),1,1),LabData2016[最近一次UACR檢查日期],"&lt;"&amp;DATE(YEAR(TODAY())+1,1,1))/($AJ79+$AK79)&gt;=0.5),"控制達標",IF(ISNUMBER($Y79),IF(AND($AA79&gt;=84,$W79-$Y79&lt;0),"進步達標","未達標"),"未達標")),"未達標"))))</f>
        <v/>
      </c>
      <c r="AC79" s="38" t="str">
        <f ca="1">IF($B79="","",IF($AB79="不適用","不適用",IF($AB79="未檢驗","無檢驗資料","全年"&amp;($AJ79+$AK79)&amp;"次／下半年"&amp;$AK79&amp;"次／"&amp;SUMIFS(LabData2016[UACR唯一],LabData2016[比對身分證前六碼],$AX79,LabData2016[最近一次UACR檢查結果(mg/gm)],"&lt;30",LabData2016[最近一次UACR檢查日期],"&gt;="&amp;DATE(YEAR(TODAY()),1,1),LabData2016[最近一次UACR檢查日期],"&lt;"&amp;DATE(YEAR(TODAY())+1,1,1))&amp;"/"&amp;($AJ79+$AK79)&amp;"達標")))</f>
        <v/>
      </c>
      <c r="AD79" s="6" t="str" cm="1">
        <f t="array" ref="AD79">IF($B79="","",IFERROR(INDEX(PatientCriteria[BP檢驗次數達標標準],ROWS($A$4:A79)),""))</f>
        <v/>
      </c>
      <c r="AE79" s="6" t="str" cm="1">
        <f t="array" aca="1" ref="AE79" ca="1">IF($B79="","",_xlfn.LET(_xlpm.bp,LabData2016[最近一次BP檢查日期],_xlpm.ym,IF(ISNUMBER(_xlpm.bp),TEXT(_xlpm.bp,"yyyy-mm"),LEFT(_xlpm.bp,7)),_xlpm.matched,_xlfn._xlws.FILTER(_xlpm.ym,(LabData2016[比對身分證前六碼]=$AX79)*(LabData2016[比對生日西元]=$AY79)*(_xlpm.ym&lt;&gt;"")*(LEFT(_xlpm.ym,4)=TEXT(YEAR(TODAY()),"0")),""),IF(INDEX(_xlpm.matched,1)="",0,ROWS(_xlfn.UNIQUE(_xlpm.matched)))))</f>
        <v/>
      </c>
      <c r="AF79" s="6" t="str">
        <f ca="1">IF($B79="","",SUMIFS(LabData2016[HbA1c唯一],LabData2016[比對身分證前六碼],$AX79,LabData2016[最近一次HbA1c檢查日期],"&gt;="&amp;DATE(YEAR(TODAY()),1,1),LabData2016[最近一次HbA1c檢查日期],"&lt;"&amp;DATE(YEAR(TODAY()),7,1)))</f>
        <v/>
      </c>
      <c r="AG79" s="6" t="str">
        <f ca="1">IF($B79="","",SUMIFS(LabData2016[HbA1c唯一],LabData2016[比對身分證前六碼],$AX79,LabData2016[最近一次HbA1c檢查日期],"&gt;="&amp;DATE(YEAR(TODAY()),7,1),LabData2016[最近一次HbA1c檢查日期],"&lt;"&amp;DATE(YEAR(TODAY())+1,1,1)))</f>
        <v/>
      </c>
      <c r="AH79" s="6" t="str">
        <f ca="1">IF($B79="","",SUMIFS(LabData2016[LDL唯一],LabData2016[比對身分證前六碼],$AX79,LabData2016[最近一次LDL檢查日期],"&gt;="&amp;DATE(YEAR(TODAY()),1,1),LabData2016[最近一次LDL檢查日期],"&lt;"&amp;DATE(YEAR(TODAY()),7,1)))</f>
        <v/>
      </c>
      <c r="AI79" s="6" t="str">
        <f ca="1">IF($B79="","",SUMIFS(LabData2016[LDL唯一],LabData2016[比對身分證前六碼],$AX79,LabData2016[最近一次LDL檢查日期],"&gt;="&amp;DATE(YEAR(TODAY()),7,1),LabData2016[最近一次LDL檢查日期],"&lt;"&amp;DATE(YEAR(TODAY())+1,1,1)))</f>
        <v/>
      </c>
      <c r="AJ79" s="6" t="str">
        <f ca="1">IF($B79="","",SUMIFS(LabData2016[UACR唯一],LabData2016[比對身分證前六碼],$AX79,LabData2016[最近一次UACR檢查日期],"&gt;="&amp;DATE(YEAR(TODAY()),1,1),LabData2016[最近一次UACR檢查日期],"&lt;"&amp;DATE(YEAR(TODAY()),7,1)))</f>
        <v/>
      </c>
      <c r="AK79" s="6" t="str">
        <f ca="1">IF($B79="","",SUMIFS(LabData2016[UACR唯一],LabData2016[比對身分證前六碼],$AX79,LabData2016[最近一次UACR檢查日期],"&gt;="&amp;DATE(YEAR(TODAY()),7,1),LabData2016[最近一次UACR檢查日期],"&lt;"&amp;DATE(YEAR(TODAY())+1,1,1)))</f>
        <v/>
      </c>
      <c r="AL79" s="6" t="str">
        <f t="shared" si="20"/>
        <v/>
      </c>
      <c r="AM79" s="6" t="str">
        <f t="shared" si="21"/>
        <v/>
      </c>
      <c r="AN79" s="6" t="str">
        <f t="shared" si="22"/>
        <v/>
      </c>
      <c r="AO79" s="6" t="str">
        <f t="shared" si="23"/>
        <v/>
      </c>
      <c r="AP79" s="6" t="str" cm="1">
        <f t="array" ref="AP79">IF($B79="","",IFERROR(INDEX(相容設定!$B$2:$E$9,MATCH($D79,相容設定!$A$2:$A$9,0),MIN(VALUE(LEFT($AQ79,FIND("/",$AQ79)-1)),3)+1),0))</f>
        <v/>
      </c>
      <c r="AQ79" s="6" t="str">
        <f t="shared" si="24"/>
        <v/>
      </c>
      <c r="AR79" s="30" t="str">
        <f t="shared" si="25"/>
        <v/>
      </c>
      <c r="AS79" s="30" t="str">
        <f>IF($B79="","",250+30+IF(OR(ISNUMBER(SEARCH("DM",$D79)),ISNUMBER(SEARCH("+",$D79))),100,0)+IFERROR(INDEX(相容設定!$F$2:$F$9,MATCH($D79,相容設定!$A$2:$A$9,0)),0))</f>
        <v/>
      </c>
      <c r="AT79" s="31" t="str">
        <f t="shared" si="26"/>
        <v/>
      </c>
      <c r="AU79" s="32" t="str">
        <f t="shared" si="27"/>
        <v/>
      </c>
      <c r="AV79" t="str">
        <f t="shared" si="28"/>
        <v/>
      </c>
      <c r="AW79" t="str">
        <f t="shared" si="30"/>
        <v/>
      </c>
      <c r="AX79" t="str">
        <f t="shared" si="29"/>
        <v/>
      </c>
      <c r="AY79" t="str">
        <f t="shared" si="31"/>
        <v/>
      </c>
    </row>
    <row r="80" spans="1:51" x14ac:dyDescent="0.35">
      <c r="A80" s="26" t="str" cm="1">
        <f t="array" ref="A80">IFERROR(IF(INDEX(PatientCriteria[身分證號],ROWS($A$4:A80))="","",ROWS($A$4:A80)),"")</f>
        <v/>
      </c>
      <c r="B80" s="26" t="str" cm="1">
        <f t="array" ref="B80">IFERROR(IF(INDEX(PatientCriteria[身分證號],ROWS($A$4:A80))="","",INDEX(PatientCriteria[身分證號],ROWS($A$4:A80))),"")</f>
        <v/>
      </c>
      <c r="C80" s="26" t="str" cm="1">
        <f t="array" ref="C80">IF($B80="","",IFERROR(INDEX(PatientCriteria[生日],ROWS($A$4:A80)),""))</f>
        <v/>
      </c>
      <c r="D80" s="26" t="str" cm="1">
        <f t="array" ref="D80">IF($B80="","",IFERROR(INDEX(PatientCriteria[疾病組合],ROWS($A$4:A80)),""))</f>
        <v/>
      </c>
      <c r="E80" s="6" t="str" cm="1">
        <f t="array" ref="E80">IF($B80="","",IFERROR(INDEX(PatientCriteria[HbA1c達標標準],ROWS($A$4:A80)),""))</f>
        <v/>
      </c>
      <c r="F80" s="6" t="str">
        <f>IF($B80="","",IF($G80="","",IFERROR(SUMIFS(LabData2016[最近一次HbA1c檢查結果(%)],LabData2016[比對身分證前六碼],$AX80,LabData2016[最近一次HbA1c檢查日期],$G80,LabData2016[HbA1c唯一],1),"")))</f>
        <v/>
      </c>
      <c r="G80" s="36" t="str" cm="1">
        <f t="array" ref="G80">IF($B80="","",IFERROR(_xlfn.AGGREGATE(14,6,LabData2016[最近一次HbA1c檢查日期]/((LabData2016[比對身分證前六碼]=$AX80)*(LabData2016[HbA1c唯一]=1)),1),""))</f>
        <v/>
      </c>
      <c r="H80" s="6" t="str">
        <f>IF($B80="","",IF($I80="","",IFERROR(SUMIFS(LabData2016[最近一次HbA1c檢查結果(%)],LabData2016[比對身分證前六碼],$AX80,LabData2016[最近一次HbA1c檢查日期],$I80,LabData2016[HbA1c唯一],1),"")))</f>
        <v/>
      </c>
      <c r="I80" s="36" t="str" cm="1">
        <f t="array" ref="I80">IF($B80="","",IFERROR(_xlfn.AGGREGATE(14,6,LabData2016[最近一次HbA1c檢查日期]/((LabData2016[比對身分證前六碼]=$AX80)*(LabData2016[HbA1c唯一]=1)),2),""))</f>
        <v/>
      </c>
      <c r="J80" s="6" t="str">
        <f t="shared" si="17"/>
        <v/>
      </c>
      <c r="K80" s="27" t="str">
        <f ca="1">IF($B80="","",IF($E80="不適用","不適用",IF($F80="","未檢驗",IF(AND($AF80+$AG80&gt;=2,$AG80&gt;=1),IF(OR($F80&lt;VALUE(SUBSTITUTE(SUBSTITUTE($E80,"&lt;",""),"%","")),SUMIFS(LabData2016[HbA1c唯一],LabData2016[比對身分證前六碼],$AX80,LabData2016[最近一次HbA1c檢查結果(%)],"&lt;"&amp;VALUE(SUBSTITUTE(SUBSTITUTE($E80,"&lt;",""),"%","")),LabData2016[最近一次HbA1c檢查日期],"&gt;="&amp;DATE(YEAR(TODAY()),1,1),LabData2016[最近一次HbA1c檢查日期],"&lt;"&amp;DATE(YEAR(TODAY())+1,1,1))/($AF80+$AG80)&gt;=0.5),"控制達標",IF(ISNUMBER($H80),IF(AND($J80&gt;=84,$F80-$H80&lt;0),"進步達標","未達標"),"未達標")),"未達標"))))</f>
        <v/>
      </c>
      <c r="L80" s="33" t="str">
        <f ca="1">IF($B80="","",IF($K80="不適用","不適用",IF($K80="未檢驗","無檢驗資料","全年"&amp;($AF80+$AG80)&amp;"次／下半年"&amp;$AG80&amp;"次／"&amp;SUMIFS(LabData2016[HbA1c唯一],LabData2016[比對身分證前六碼],$AX80,LabData2016[最近一次HbA1c檢查結果(%)],"&lt;"&amp;VALUE(SUBSTITUTE(SUBSTITUTE($E80,"&lt;",""),"%","")),LabData2016[最近一次HbA1c檢查日期],"&gt;="&amp;DATE(YEAR(TODAY()),1,1),LabData2016[最近一次HbA1c檢查日期],"&lt;"&amp;DATE(YEAR(TODAY())+1,1,1))&amp;"/"&amp;($AF80+$AG80)&amp;"達標")))</f>
        <v/>
      </c>
      <c r="M80" s="6" t="str" cm="1">
        <f t="array" ref="M80">IF($B80="","",IFERROR(INDEX(PatientCriteria[LDL達標標準],ROWS($A$4:A80)),""))</f>
        <v/>
      </c>
      <c r="N80" s="6" t="str">
        <f>IF($B80="","",IF($O80="","",IFERROR(SUMIFS(LabData2016[最近一次LDL檢查結果(mg/dL)],LabData2016[比對身分證前六碼],$AX80,LabData2016[最近一次LDL檢查日期],$O80,LabData2016[LDL唯一],1),"")))</f>
        <v/>
      </c>
      <c r="O80" s="36" t="str" cm="1">
        <f t="array" ref="O80">IF($B80="","",IFERROR(_xlfn.AGGREGATE(14,6,LabData2016[最近一次LDL檢查日期]/((LabData2016[比對身分證前六碼]=$AX80)*(LabData2016[LDL唯一]=1)),1),""))</f>
        <v/>
      </c>
      <c r="P80" s="6" t="str">
        <f>IF($B80="","",IF($Q80="","",IFERROR(SUMIFS(LabData2016[最近一次LDL檢查結果(mg/dL)],LabData2016[比對身分證前六碼],$AX80,LabData2016[最近一次LDL檢查日期],$Q80,LabData2016[LDL唯一],1),"")))</f>
        <v/>
      </c>
      <c r="Q80" s="36" t="str" cm="1">
        <f t="array" ref="Q80">IF($B80="","",IFERROR(_xlfn.AGGREGATE(14,6,LabData2016[最近一次LDL檢查日期]/((LabData2016[比對身分證前六碼]=$AX80)*(LabData2016[LDL唯一]=1)),2),""))</f>
        <v/>
      </c>
      <c r="R80" s="6" t="str">
        <f t="shared" si="18"/>
        <v/>
      </c>
      <c r="S80" s="6" t="str" cm="1">
        <f t="array" ref="S80">IF($B80="","",IFERROR(_xlfn.AGGREGATE(15,6,LabData2016[最近一次LDL檢查結果(mg/dL)]/((LabData2016[比對身分證前六碼]=$AX80)*(LabData2016[LDL唯一]=1)),1),""))</f>
        <v/>
      </c>
      <c r="T80" s="28" t="str">
        <f ca="1">IF($B80="","",IF($M80="不適用","不適用",IF($N80="","未檢驗",IF(OR(AND($D80="DM only",$O80&gt;=DATE(YEAR(TODAY()),1,1),$O80&lt;DATE(YEAR(TODAY())+1,1,1),$N80&lt;VALUE(SUBSTITUTE($M80,"&lt;",""))),AND($AH80&gt;=1,$AI80&gt;=1,OR($N80&lt;VALUE(SUBSTITUTE($M80,"&lt;","")),SUMIFS(LabData2016[LDL唯一],LabData2016[比對身分證前六碼],$AX80,LabData2016[最近一次LDL檢查結果(mg/dL)],"&lt;"&amp;VALUE(SUBSTITUTE($M80,"&lt;","")),LabData2016[最近一次LDL檢查日期],"&gt;="&amp;DATE(YEAR(TODAY()),1,1),LabData2016[最近一次LDL檢查日期],"&lt;"&amp;DATE(YEAR(TODAY())+1,1,1))/($AH80+$AI80)&gt;=0.5))),"控制達標",IF(AND($AH80&gt;=1,$AI80&gt;=1,ISNUMBER($P80),$R80&gt;84,$N80-$P80&lt;0),"進步達標","未達標")))))</f>
        <v/>
      </c>
      <c r="U80" s="39" t="str">
        <f ca="1">IF($B80="","",IF($T80="不適用","不適用",IF($T80="未檢驗","無檢驗資料","全年"&amp;($AH80+$AI80)&amp;"次／下半年"&amp;$AI80&amp;"次／"&amp;SUMIFS(LabData2016[LDL唯一],LabData2016[比對身分證前六碼],$AX80,LabData2016[最近一次LDL檢查結果(mg/dL)],"&lt;"&amp;VALUE(SUBSTITUTE($M80,"&lt;","")),LabData2016[最近一次LDL檢查日期],"&gt;="&amp;DATE(YEAR(TODAY()),1,1),LabData2016[最近一次LDL檢查日期],"&lt;"&amp;DATE(YEAR(TODAY())+1,1,1))&amp;"/"&amp;($AH80+$AI80)&amp;"達標")))</f>
        <v/>
      </c>
      <c r="V80" s="6" t="str" cm="1">
        <f t="array" ref="V80">IF($B80="","",IFERROR(INDEX(PatientCriteria[UACR達標標準],ROWS($A$4:A80)),""))</f>
        <v/>
      </c>
      <c r="W80" s="6" t="str">
        <f>IF($B80="","",IF($X80="","",IFERROR(SUMIFS(LabData2016[最近一次UACR檢查結果(mg/gm)],LabData2016[比對身分證前六碼],$AX80,LabData2016[最近一次UACR檢查日期],$X80,LabData2016[UACR唯一],1),"")))</f>
        <v/>
      </c>
      <c r="X80" s="36" t="str" cm="1">
        <f t="array" ref="X80">IF($B80="","",IFERROR(_xlfn.AGGREGATE(14,6,LabData2016[最近一次UACR檢查日期]/((LabData2016[比對身分證前六碼]=$AX80)*(LabData2016[UACR唯一]=1)),1),""))</f>
        <v/>
      </c>
      <c r="Y80" s="6" t="str">
        <f>IF($B80="","",IF($Z80="","",IFERROR(SUMIFS(LabData2016[最近一次UACR檢查結果(mg/gm)],LabData2016[比對身分證前六碼],$AX80,LabData2016[最近一次UACR檢查日期],$Z80,LabData2016[UACR唯一],1),"")))</f>
        <v/>
      </c>
      <c r="Z80" s="36" t="str" cm="1">
        <f t="array" ref="Z80">IF($B80="","",IFERROR(_xlfn.AGGREGATE(14,6,LabData2016[最近一次UACR檢查日期]/((LabData2016[比對身分證前六碼]=$AX80)*(LabData2016[UACR唯一]=1)),2),""))</f>
        <v/>
      </c>
      <c r="AA80" s="6" t="str">
        <f t="shared" si="19"/>
        <v/>
      </c>
      <c r="AB80" s="29" t="str">
        <f ca="1">IF($B80="","",IF($V80="不適用","不適用",IF($W80="","未檢驗",IF(AND($AJ80+$AK80&gt;=2,$AK80&gt;=1),IF(OR($W80&lt;30,SUMIFS(LabData2016[UACR唯一],LabData2016[比對身分證前六碼],$AX80,LabData2016[最近一次UACR檢查結果(mg/gm)],"&lt;30",LabData2016[最近一次UACR檢查日期],"&gt;="&amp;DATE(YEAR(TODAY()),1,1),LabData2016[最近一次UACR檢查日期],"&lt;"&amp;DATE(YEAR(TODAY())+1,1,1))/($AJ80+$AK80)&gt;=0.5),"控制達標",IF(ISNUMBER($Y80),IF(AND($AA80&gt;=84,$W80-$Y80&lt;0),"進步達標","未達標"),"未達標")),"未達標"))))</f>
        <v/>
      </c>
      <c r="AC80" s="38" t="str">
        <f ca="1">IF($B80="","",IF($AB80="不適用","不適用",IF($AB80="未檢驗","無檢驗資料","全年"&amp;($AJ80+$AK80)&amp;"次／下半年"&amp;$AK80&amp;"次／"&amp;SUMIFS(LabData2016[UACR唯一],LabData2016[比對身分證前六碼],$AX80,LabData2016[最近一次UACR檢查結果(mg/gm)],"&lt;30",LabData2016[最近一次UACR檢查日期],"&gt;="&amp;DATE(YEAR(TODAY()),1,1),LabData2016[最近一次UACR檢查日期],"&lt;"&amp;DATE(YEAR(TODAY())+1,1,1))&amp;"/"&amp;($AJ80+$AK80)&amp;"達標")))</f>
        <v/>
      </c>
      <c r="AD80" s="6" t="str" cm="1">
        <f t="array" ref="AD80">IF($B80="","",IFERROR(INDEX(PatientCriteria[BP檢驗次數達標標準],ROWS($A$4:A80)),""))</f>
        <v/>
      </c>
      <c r="AE80" s="6" t="str" cm="1">
        <f t="array" aca="1" ref="AE80" ca="1">IF($B80="","",_xlfn.LET(_xlpm.bp,LabData2016[最近一次BP檢查日期],_xlpm.ym,IF(ISNUMBER(_xlpm.bp),TEXT(_xlpm.bp,"yyyy-mm"),LEFT(_xlpm.bp,7)),_xlpm.matched,_xlfn._xlws.FILTER(_xlpm.ym,(LabData2016[比對身分證前六碼]=$AX80)*(LabData2016[比對生日西元]=$AY80)*(_xlpm.ym&lt;&gt;"")*(LEFT(_xlpm.ym,4)=TEXT(YEAR(TODAY()),"0")),""),IF(INDEX(_xlpm.matched,1)="",0,ROWS(_xlfn.UNIQUE(_xlpm.matched)))))</f>
        <v/>
      </c>
      <c r="AF80" s="6" t="str">
        <f ca="1">IF($B80="","",SUMIFS(LabData2016[HbA1c唯一],LabData2016[比對身分證前六碼],$AX80,LabData2016[最近一次HbA1c檢查日期],"&gt;="&amp;DATE(YEAR(TODAY()),1,1),LabData2016[最近一次HbA1c檢查日期],"&lt;"&amp;DATE(YEAR(TODAY()),7,1)))</f>
        <v/>
      </c>
      <c r="AG80" s="6" t="str">
        <f ca="1">IF($B80="","",SUMIFS(LabData2016[HbA1c唯一],LabData2016[比對身分證前六碼],$AX80,LabData2016[最近一次HbA1c檢查日期],"&gt;="&amp;DATE(YEAR(TODAY()),7,1),LabData2016[最近一次HbA1c檢查日期],"&lt;"&amp;DATE(YEAR(TODAY())+1,1,1)))</f>
        <v/>
      </c>
      <c r="AH80" s="6" t="str">
        <f ca="1">IF($B80="","",SUMIFS(LabData2016[LDL唯一],LabData2016[比對身分證前六碼],$AX80,LabData2016[最近一次LDL檢查日期],"&gt;="&amp;DATE(YEAR(TODAY()),1,1),LabData2016[最近一次LDL檢查日期],"&lt;"&amp;DATE(YEAR(TODAY()),7,1)))</f>
        <v/>
      </c>
      <c r="AI80" s="6" t="str">
        <f ca="1">IF($B80="","",SUMIFS(LabData2016[LDL唯一],LabData2016[比對身分證前六碼],$AX80,LabData2016[最近一次LDL檢查日期],"&gt;="&amp;DATE(YEAR(TODAY()),7,1),LabData2016[最近一次LDL檢查日期],"&lt;"&amp;DATE(YEAR(TODAY())+1,1,1)))</f>
        <v/>
      </c>
      <c r="AJ80" s="6" t="str">
        <f ca="1">IF($B80="","",SUMIFS(LabData2016[UACR唯一],LabData2016[比對身分證前六碼],$AX80,LabData2016[最近一次UACR檢查日期],"&gt;="&amp;DATE(YEAR(TODAY()),1,1),LabData2016[最近一次UACR檢查日期],"&lt;"&amp;DATE(YEAR(TODAY()),7,1)))</f>
        <v/>
      </c>
      <c r="AK80" s="6" t="str">
        <f ca="1">IF($B80="","",SUMIFS(LabData2016[UACR唯一],LabData2016[比對身分證前六碼],$AX80,LabData2016[最近一次UACR檢查日期],"&gt;="&amp;DATE(YEAR(TODAY()),7,1),LabData2016[最近一次UACR檢查日期],"&lt;"&amp;DATE(YEAR(TODAY())+1,1,1)))</f>
        <v/>
      </c>
      <c r="AL80" s="6" t="str">
        <f t="shared" si="20"/>
        <v/>
      </c>
      <c r="AM80" s="6" t="str">
        <f t="shared" si="21"/>
        <v/>
      </c>
      <c r="AN80" s="6" t="str">
        <f t="shared" si="22"/>
        <v/>
      </c>
      <c r="AO80" s="6" t="str">
        <f t="shared" si="23"/>
        <v/>
      </c>
      <c r="AP80" s="6" t="str" cm="1">
        <f t="array" ref="AP80">IF($B80="","",IFERROR(INDEX(相容設定!$B$2:$E$9,MATCH($D80,相容設定!$A$2:$A$9,0),MIN(VALUE(LEFT($AQ80,FIND("/",$AQ80)-1)),3)+1),0))</f>
        <v/>
      </c>
      <c r="AQ80" s="6" t="str">
        <f t="shared" si="24"/>
        <v/>
      </c>
      <c r="AR80" s="30" t="str">
        <f t="shared" si="25"/>
        <v/>
      </c>
      <c r="AS80" s="30" t="str">
        <f>IF($B80="","",250+30+IF(OR(ISNUMBER(SEARCH("DM",$D80)),ISNUMBER(SEARCH("+",$D80))),100,0)+IFERROR(INDEX(相容設定!$F$2:$F$9,MATCH($D80,相容設定!$A$2:$A$9,0)),0))</f>
        <v/>
      </c>
      <c r="AT80" s="31" t="str">
        <f t="shared" si="26"/>
        <v/>
      </c>
      <c r="AU80" s="32" t="str">
        <f t="shared" si="27"/>
        <v/>
      </c>
      <c r="AV80" t="str">
        <f t="shared" si="28"/>
        <v/>
      </c>
      <c r="AW80" t="str">
        <f t="shared" si="30"/>
        <v/>
      </c>
      <c r="AX80" t="str">
        <f t="shared" si="29"/>
        <v/>
      </c>
      <c r="AY80" t="str">
        <f t="shared" si="31"/>
        <v/>
      </c>
    </row>
    <row r="81" spans="1:51" x14ac:dyDescent="0.35">
      <c r="A81" s="26" t="str" cm="1">
        <f t="array" ref="A81">IFERROR(IF(INDEX(PatientCriteria[身分證號],ROWS($A$4:A81))="","",ROWS($A$4:A81)),"")</f>
        <v/>
      </c>
      <c r="B81" s="26" t="str" cm="1">
        <f t="array" ref="B81">IFERROR(IF(INDEX(PatientCriteria[身分證號],ROWS($A$4:A81))="","",INDEX(PatientCriteria[身分證號],ROWS($A$4:A81))),"")</f>
        <v/>
      </c>
      <c r="C81" s="26" t="str" cm="1">
        <f t="array" ref="C81">IF($B81="","",IFERROR(INDEX(PatientCriteria[生日],ROWS($A$4:A81)),""))</f>
        <v/>
      </c>
      <c r="D81" s="26" t="str" cm="1">
        <f t="array" ref="D81">IF($B81="","",IFERROR(INDEX(PatientCriteria[疾病組合],ROWS($A$4:A81)),""))</f>
        <v/>
      </c>
      <c r="E81" s="6" t="str" cm="1">
        <f t="array" ref="E81">IF($B81="","",IFERROR(INDEX(PatientCriteria[HbA1c達標標準],ROWS($A$4:A81)),""))</f>
        <v/>
      </c>
      <c r="F81" s="6" t="str">
        <f>IF($B81="","",IF($G81="","",IFERROR(SUMIFS(LabData2016[最近一次HbA1c檢查結果(%)],LabData2016[比對身分證前六碼],$AX81,LabData2016[最近一次HbA1c檢查日期],$G81,LabData2016[HbA1c唯一],1),"")))</f>
        <v/>
      </c>
      <c r="G81" s="36" t="str" cm="1">
        <f t="array" ref="G81">IF($B81="","",IFERROR(_xlfn.AGGREGATE(14,6,LabData2016[最近一次HbA1c檢查日期]/((LabData2016[比對身分證前六碼]=$AX81)*(LabData2016[HbA1c唯一]=1)),1),""))</f>
        <v/>
      </c>
      <c r="H81" s="6" t="str">
        <f>IF($B81="","",IF($I81="","",IFERROR(SUMIFS(LabData2016[最近一次HbA1c檢查結果(%)],LabData2016[比對身分證前六碼],$AX81,LabData2016[最近一次HbA1c檢查日期],$I81,LabData2016[HbA1c唯一],1),"")))</f>
        <v/>
      </c>
      <c r="I81" s="36" t="str" cm="1">
        <f t="array" ref="I81">IF($B81="","",IFERROR(_xlfn.AGGREGATE(14,6,LabData2016[最近一次HbA1c檢查日期]/((LabData2016[比對身分證前六碼]=$AX81)*(LabData2016[HbA1c唯一]=1)),2),""))</f>
        <v/>
      </c>
      <c r="J81" s="6" t="str">
        <f t="shared" si="17"/>
        <v/>
      </c>
      <c r="K81" s="27" t="str">
        <f ca="1">IF($B81="","",IF($E81="不適用","不適用",IF($F81="","未檢驗",IF(AND($AF81+$AG81&gt;=2,$AG81&gt;=1),IF(OR($F81&lt;VALUE(SUBSTITUTE(SUBSTITUTE($E81,"&lt;",""),"%","")),SUMIFS(LabData2016[HbA1c唯一],LabData2016[比對身分證前六碼],$AX81,LabData2016[最近一次HbA1c檢查結果(%)],"&lt;"&amp;VALUE(SUBSTITUTE(SUBSTITUTE($E81,"&lt;",""),"%","")),LabData2016[最近一次HbA1c檢查日期],"&gt;="&amp;DATE(YEAR(TODAY()),1,1),LabData2016[最近一次HbA1c檢查日期],"&lt;"&amp;DATE(YEAR(TODAY())+1,1,1))/($AF81+$AG81)&gt;=0.5),"控制達標",IF(ISNUMBER($H81),IF(AND($J81&gt;=84,$F81-$H81&lt;0),"進步達標","未達標"),"未達標")),"未達標"))))</f>
        <v/>
      </c>
      <c r="L81" s="33" t="str">
        <f ca="1">IF($B81="","",IF($K81="不適用","不適用",IF($K81="未檢驗","無檢驗資料","全年"&amp;($AF81+$AG81)&amp;"次／下半年"&amp;$AG81&amp;"次／"&amp;SUMIFS(LabData2016[HbA1c唯一],LabData2016[比對身分證前六碼],$AX81,LabData2016[最近一次HbA1c檢查結果(%)],"&lt;"&amp;VALUE(SUBSTITUTE(SUBSTITUTE($E81,"&lt;",""),"%","")),LabData2016[最近一次HbA1c檢查日期],"&gt;="&amp;DATE(YEAR(TODAY()),1,1),LabData2016[最近一次HbA1c檢查日期],"&lt;"&amp;DATE(YEAR(TODAY())+1,1,1))&amp;"/"&amp;($AF81+$AG81)&amp;"達標")))</f>
        <v/>
      </c>
      <c r="M81" s="6" t="str" cm="1">
        <f t="array" ref="M81">IF($B81="","",IFERROR(INDEX(PatientCriteria[LDL達標標準],ROWS($A$4:A81)),""))</f>
        <v/>
      </c>
      <c r="N81" s="6" t="str">
        <f>IF($B81="","",IF($O81="","",IFERROR(SUMIFS(LabData2016[最近一次LDL檢查結果(mg/dL)],LabData2016[比對身分證前六碼],$AX81,LabData2016[最近一次LDL檢查日期],$O81,LabData2016[LDL唯一],1),"")))</f>
        <v/>
      </c>
      <c r="O81" s="36" t="str" cm="1">
        <f t="array" ref="O81">IF($B81="","",IFERROR(_xlfn.AGGREGATE(14,6,LabData2016[最近一次LDL檢查日期]/((LabData2016[比對身分證前六碼]=$AX81)*(LabData2016[LDL唯一]=1)),1),""))</f>
        <v/>
      </c>
      <c r="P81" s="6" t="str">
        <f>IF($B81="","",IF($Q81="","",IFERROR(SUMIFS(LabData2016[最近一次LDL檢查結果(mg/dL)],LabData2016[比對身分證前六碼],$AX81,LabData2016[最近一次LDL檢查日期],$Q81,LabData2016[LDL唯一],1),"")))</f>
        <v/>
      </c>
      <c r="Q81" s="36" t="str" cm="1">
        <f t="array" ref="Q81">IF($B81="","",IFERROR(_xlfn.AGGREGATE(14,6,LabData2016[最近一次LDL檢查日期]/((LabData2016[比對身分證前六碼]=$AX81)*(LabData2016[LDL唯一]=1)),2),""))</f>
        <v/>
      </c>
      <c r="R81" s="6" t="str">
        <f t="shared" si="18"/>
        <v/>
      </c>
      <c r="S81" s="6" t="str" cm="1">
        <f t="array" ref="S81">IF($B81="","",IFERROR(_xlfn.AGGREGATE(15,6,LabData2016[最近一次LDL檢查結果(mg/dL)]/((LabData2016[比對身分證前六碼]=$AX81)*(LabData2016[LDL唯一]=1)),1),""))</f>
        <v/>
      </c>
      <c r="T81" s="28" t="str">
        <f ca="1">IF($B81="","",IF($M81="不適用","不適用",IF($N81="","未檢驗",IF(OR(AND($D81="DM only",$O81&gt;=DATE(YEAR(TODAY()),1,1),$O81&lt;DATE(YEAR(TODAY())+1,1,1),$N81&lt;VALUE(SUBSTITUTE($M81,"&lt;",""))),AND($AH81&gt;=1,$AI81&gt;=1,OR($N81&lt;VALUE(SUBSTITUTE($M81,"&lt;","")),SUMIFS(LabData2016[LDL唯一],LabData2016[比對身分證前六碼],$AX81,LabData2016[最近一次LDL檢查結果(mg/dL)],"&lt;"&amp;VALUE(SUBSTITUTE($M81,"&lt;","")),LabData2016[最近一次LDL檢查日期],"&gt;="&amp;DATE(YEAR(TODAY()),1,1),LabData2016[最近一次LDL檢查日期],"&lt;"&amp;DATE(YEAR(TODAY())+1,1,1))/($AH81+$AI81)&gt;=0.5))),"控制達標",IF(AND($AH81&gt;=1,$AI81&gt;=1,ISNUMBER($P81),$R81&gt;84,$N81-$P81&lt;0),"進步達標","未達標")))))</f>
        <v/>
      </c>
      <c r="U81" s="39" t="str">
        <f ca="1">IF($B81="","",IF($T81="不適用","不適用",IF($T81="未檢驗","無檢驗資料","全年"&amp;($AH81+$AI81)&amp;"次／下半年"&amp;$AI81&amp;"次／"&amp;SUMIFS(LabData2016[LDL唯一],LabData2016[比對身分證前六碼],$AX81,LabData2016[最近一次LDL檢查結果(mg/dL)],"&lt;"&amp;VALUE(SUBSTITUTE($M81,"&lt;","")),LabData2016[最近一次LDL檢查日期],"&gt;="&amp;DATE(YEAR(TODAY()),1,1),LabData2016[最近一次LDL檢查日期],"&lt;"&amp;DATE(YEAR(TODAY())+1,1,1))&amp;"/"&amp;($AH81+$AI81)&amp;"達標")))</f>
        <v/>
      </c>
      <c r="V81" s="6" t="str" cm="1">
        <f t="array" ref="V81">IF($B81="","",IFERROR(INDEX(PatientCriteria[UACR達標標準],ROWS($A$4:A81)),""))</f>
        <v/>
      </c>
      <c r="W81" s="6" t="str">
        <f>IF($B81="","",IF($X81="","",IFERROR(SUMIFS(LabData2016[最近一次UACR檢查結果(mg/gm)],LabData2016[比對身分證前六碼],$AX81,LabData2016[最近一次UACR檢查日期],$X81,LabData2016[UACR唯一],1),"")))</f>
        <v/>
      </c>
      <c r="X81" s="36" t="str" cm="1">
        <f t="array" ref="X81">IF($B81="","",IFERROR(_xlfn.AGGREGATE(14,6,LabData2016[最近一次UACR檢查日期]/((LabData2016[比對身分證前六碼]=$AX81)*(LabData2016[UACR唯一]=1)),1),""))</f>
        <v/>
      </c>
      <c r="Y81" s="6" t="str">
        <f>IF($B81="","",IF($Z81="","",IFERROR(SUMIFS(LabData2016[最近一次UACR檢查結果(mg/gm)],LabData2016[比對身分證前六碼],$AX81,LabData2016[最近一次UACR檢查日期],$Z81,LabData2016[UACR唯一],1),"")))</f>
        <v/>
      </c>
      <c r="Z81" s="36" t="str" cm="1">
        <f t="array" ref="Z81">IF($B81="","",IFERROR(_xlfn.AGGREGATE(14,6,LabData2016[最近一次UACR檢查日期]/((LabData2016[比對身分證前六碼]=$AX81)*(LabData2016[UACR唯一]=1)),2),""))</f>
        <v/>
      </c>
      <c r="AA81" s="6" t="str">
        <f t="shared" si="19"/>
        <v/>
      </c>
      <c r="AB81" s="29" t="str">
        <f ca="1">IF($B81="","",IF($V81="不適用","不適用",IF($W81="","未檢驗",IF(AND($AJ81+$AK81&gt;=2,$AK81&gt;=1),IF(OR($W81&lt;30,SUMIFS(LabData2016[UACR唯一],LabData2016[比對身分證前六碼],$AX81,LabData2016[最近一次UACR檢查結果(mg/gm)],"&lt;30",LabData2016[最近一次UACR檢查日期],"&gt;="&amp;DATE(YEAR(TODAY()),1,1),LabData2016[最近一次UACR檢查日期],"&lt;"&amp;DATE(YEAR(TODAY())+1,1,1))/($AJ81+$AK81)&gt;=0.5),"控制達標",IF(ISNUMBER($Y81),IF(AND($AA81&gt;=84,$W81-$Y81&lt;0),"進步達標","未達標"),"未達標")),"未達標"))))</f>
        <v/>
      </c>
      <c r="AC81" s="38" t="str">
        <f ca="1">IF($B81="","",IF($AB81="不適用","不適用",IF($AB81="未檢驗","無檢驗資料","全年"&amp;($AJ81+$AK81)&amp;"次／下半年"&amp;$AK81&amp;"次／"&amp;SUMIFS(LabData2016[UACR唯一],LabData2016[比對身分證前六碼],$AX81,LabData2016[最近一次UACR檢查結果(mg/gm)],"&lt;30",LabData2016[最近一次UACR檢查日期],"&gt;="&amp;DATE(YEAR(TODAY()),1,1),LabData2016[最近一次UACR檢查日期],"&lt;"&amp;DATE(YEAR(TODAY())+1,1,1))&amp;"/"&amp;($AJ81+$AK81)&amp;"達標")))</f>
        <v/>
      </c>
      <c r="AD81" s="6" t="str" cm="1">
        <f t="array" ref="AD81">IF($B81="","",IFERROR(INDEX(PatientCriteria[BP檢驗次數達標標準],ROWS($A$4:A81)),""))</f>
        <v/>
      </c>
      <c r="AE81" s="6" t="str" cm="1">
        <f t="array" aca="1" ref="AE81" ca="1">IF($B81="","",_xlfn.LET(_xlpm.bp,LabData2016[最近一次BP檢查日期],_xlpm.ym,IF(ISNUMBER(_xlpm.bp),TEXT(_xlpm.bp,"yyyy-mm"),LEFT(_xlpm.bp,7)),_xlpm.matched,_xlfn._xlws.FILTER(_xlpm.ym,(LabData2016[比對身分證前六碼]=$AX81)*(LabData2016[比對生日西元]=$AY81)*(_xlpm.ym&lt;&gt;"")*(LEFT(_xlpm.ym,4)=TEXT(YEAR(TODAY()),"0")),""),IF(INDEX(_xlpm.matched,1)="",0,ROWS(_xlfn.UNIQUE(_xlpm.matched)))))</f>
        <v/>
      </c>
      <c r="AF81" s="6" t="str">
        <f ca="1">IF($B81="","",SUMIFS(LabData2016[HbA1c唯一],LabData2016[比對身分證前六碼],$AX81,LabData2016[最近一次HbA1c檢查日期],"&gt;="&amp;DATE(YEAR(TODAY()),1,1),LabData2016[最近一次HbA1c檢查日期],"&lt;"&amp;DATE(YEAR(TODAY()),7,1)))</f>
        <v/>
      </c>
      <c r="AG81" s="6" t="str">
        <f ca="1">IF($B81="","",SUMIFS(LabData2016[HbA1c唯一],LabData2016[比對身分證前六碼],$AX81,LabData2016[最近一次HbA1c檢查日期],"&gt;="&amp;DATE(YEAR(TODAY()),7,1),LabData2016[最近一次HbA1c檢查日期],"&lt;"&amp;DATE(YEAR(TODAY())+1,1,1)))</f>
        <v/>
      </c>
      <c r="AH81" s="6" t="str">
        <f ca="1">IF($B81="","",SUMIFS(LabData2016[LDL唯一],LabData2016[比對身分證前六碼],$AX81,LabData2016[最近一次LDL檢查日期],"&gt;="&amp;DATE(YEAR(TODAY()),1,1),LabData2016[最近一次LDL檢查日期],"&lt;"&amp;DATE(YEAR(TODAY()),7,1)))</f>
        <v/>
      </c>
      <c r="AI81" s="6" t="str">
        <f ca="1">IF($B81="","",SUMIFS(LabData2016[LDL唯一],LabData2016[比對身分證前六碼],$AX81,LabData2016[最近一次LDL檢查日期],"&gt;="&amp;DATE(YEAR(TODAY()),7,1),LabData2016[最近一次LDL檢查日期],"&lt;"&amp;DATE(YEAR(TODAY())+1,1,1)))</f>
        <v/>
      </c>
      <c r="AJ81" s="6" t="str">
        <f ca="1">IF($B81="","",SUMIFS(LabData2016[UACR唯一],LabData2016[比對身分證前六碼],$AX81,LabData2016[最近一次UACR檢查日期],"&gt;="&amp;DATE(YEAR(TODAY()),1,1),LabData2016[最近一次UACR檢查日期],"&lt;"&amp;DATE(YEAR(TODAY()),7,1)))</f>
        <v/>
      </c>
      <c r="AK81" s="6" t="str">
        <f ca="1">IF($B81="","",SUMIFS(LabData2016[UACR唯一],LabData2016[比對身分證前六碼],$AX81,LabData2016[最近一次UACR檢查日期],"&gt;="&amp;DATE(YEAR(TODAY()),7,1),LabData2016[最近一次UACR檢查日期],"&lt;"&amp;DATE(YEAR(TODAY())+1,1,1)))</f>
        <v/>
      </c>
      <c r="AL81" s="6" t="str">
        <f t="shared" si="20"/>
        <v/>
      </c>
      <c r="AM81" s="6" t="str">
        <f t="shared" si="21"/>
        <v/>
      </c>
      <c r="AN81" s="6" t="str">
        <f t="shared" si="22"/>
        <v/>
      </c>
      <c r="AO81" s="6" t="str">
        <f t="shared" si="23"/>
        <v/>
      </c>
      <c r="AP81" s="6" t="str" cm="1">
        <f t="array" ref="AP81">IF($B81="","",IFERROR(INDEX(相容設定!$B$2:$E$9,MATCH($D81,相容設定!$A$2:$A$9,0),MIN(VALUE(LEFT($AQ81,FIND("/",$AQ81)-1)),3)+1),0))</f>
        <v/>
      </c>
      <c r="AQ81" s="6" t="str">
        <f t="shared" si="24"/>
        <v/>
      </c>
      <c r="AR81" s="30" t="str">
        <f t="shared" si="25"/>
        <v/>
      </c>
      <c r="AS81" s="30" t="str">
        <f>IF($B81="","",250+30+IF(OR(ISNUMBER(SEARCH("DM",$D81)),ISNUMBER(SEARCH("+",$D81))),100,0)+IFERROR(INDEX(相容設定!$F$2:$F$9,MATCH($D81,相容設定!$A$2:$A$9,0)),0))</f>
        <v/>
      </c>
      <c r="AT81" s="31" t="str">
        <f t="shared" si="26"/>
        <v/>
      </c>
      <c r="AU81" s="32" t="str">
        <f t="shared" si="27"/>
        <v/>
      </c>
      <c r="AV81" t="str">
        <f t="shared" si="28"/>
        <v/>
      </c>
      <c r="AW81" t="str">
        <f t="shared" si="30"/>
        <v/>
      </c>
      <c r="AX81" t="str">
        <f t="shared" si="29"/>
        <v/>
      </c>
      <c r="AY81" t="str">
        <f t="shared" si="31"/>
        <v/>
      </c>
    </row>
    <row r="82" spans="1:51" x14ac:dyDescent="0.35">
      <c r="A82" s="26" t="str" cm="1">
        <f t="array" ref="A82">IFERROR(IF(INDEX(PatientCriteria[身分證號],ROWS($A$4:A82))="","",ROWS($A$4:A82)),"")</f>
        <v/>
      </c>
      <c r="B82" s="26" t="str" cm="1">
        <f t="array" ref="B82">IFERROR(IF(INDEX(PatientCriteria[身分證號],ROWS($A$4:A82))="","",INDEX(PatientCriteria[身分證號],ROWS($A$4:A82))),"")</f>
        <v/>
      </c>
      <c r="C82" s="26" t="str" cm="1">
        <f t="array" ref="C82">IF($B82="","",IFERROR(INDEX(PatientCriteria[生日],ROWS($A$4:A82)),""))</f>
        <v/>
      </c>
      <c r="D82" s="26" t="str" cm="1">
        <f t="array" ref="D82">IF($B82="","",IFERROR(INDEX(PatientCriteria[疾病組合],ROWS($A$4:A82)),""))</f>
        <v/>
      </c>
      <c r="E82" s="6" t="str" cm="1">
        <f t="array" ref="E82">IF($B82="","",IFERROR(INDEX(PatientCriteria[HbA1c達標標準],ROWS($A$4:A82)),""))</f>
        <v/>
      </c>
      <c r="F82" s="6" t="str">
        <f>IF($B82="","",IF($G82="","",IFERROR(SUMIFS(LabData2016[最近一次HbA1c檢查結果(%)],LabData2016[比對身分證前六碼],$AX82,LabData2016[最近一次HbA1c檢查日期],$G82,LabData2016[HbA1c唯一],1),"")))</f>
        <v/>
      </c>
      <c r="G82" s="36" t="str" cm="1">
        <f t="array" ref="G82">IF($B82="","",IFERROR(_xlfn.AGGREGATE(14,6,LabData2016[最近一次HbA1c檢查日期]/((LabData2016[比對身分證前六碼]=$AX82)*(LabData2016[HbA1c唯一]=1)),1),""))</f>
        <v/>
      </c>
      <c r="H82" s="6" t="str">
        <f>IF($B82="","",IF($I82="","",IFERROR(SUMIFS(LabData2016[最近一次HbA1c檢查結果(%)],LabData2016[比對身分證前六碼],$AX82,LabData2016[最近一次HbA1c檢查日期],$I82,LabData2016[HbA1c唯一],1),"")))</f>
        <v/>
      </c>
      <c r="I82" s="36" t="str" cm="1">
        <f t="array" ref="I82">IF($B82="","",IFERROR(_xlfn.AGGREGATE(14,6,LabData2016[最近一次HbA1c檢查日期]/((LabData2016[比對身分證前六碼]=$AX82)*(LabData2016[HbA1c唯一]=1)),2),""))</f>
        <v/>
      </c>
      <c r="J82" s="6" t="str">
        <f t="shared" si="17"/>
        <v/>
      </c>
      <c r="K82" s="27" t="str">
        <f ca="1">IF($B82="","",IF($E82="不適用","不適用",IF($F82="","未檢驗",IF(AND($AF82+$AG82&gt;=2,$AG82&gt;=1),IF(OR($F82&lt;VALUE(SUBSTITUTE(SUBSTITUTE($E82,"&lt;",""),"%","")),SUMIFS(LabData2016[HbA1c唯一],LabData2016[比對身分證前六碼],$AX82,LabData2016[最近一次HbA1c檢查結果(%)],"&lt;"&amp;VALUE(SUBSTITUTE(SUBSTITUTE($E82,"&lt;",""),"%","")),LabData2016[最近一次HbA1c檢查日期],"&gt;="&amp;DATE(YEAR(TODAY()),1,1),LabData2016[最近一次HbA1c檢查日期],"&lt;"&amp;DATE(YEAR(TODAY())+1,1,1))/($AF82+$AG82)&gt;=0.5),"控制達標",IF(ISNUMBER($H82),IF(AND($J82&gt;=84,$F82-$H82&lt;0),"進步達標","未達標"),"未達標")),"未達標"))))</f>
        <v/>
      </c>
      <c r="L82" s="33" t="str">
        <f ca="1">IF($B82="","",IF($K82="不適用","不適用",IF($K82="未檢驗","無檢驗資料","全年"&amp;($AF82+$AG82)&amp;"次／下半年"&amp;$AG82&amp;"次／"&amp;SUMIFS(LabData2016[HbA1c唯一],LabData2016[比對身分證前六碼],$AX82,LabData2016[最近一次HbA1c檢查結果(%)],"&lt;"&amp;VALUE(SUBSTITUTE(SUBSTITUTE($E82,"&lt;",""),"%","")),LabData2016[最近一次HbA1c檢查日期],"&gt;="&amp;DATE(YEAR(TODAY()),1,1),LabData2016[最近一次HbA1c檢查日期],"&lt;"&amp;DATE(YEAR(TODAY())+1,1,1))&amp;"/"&amp;($AF82+$AG82)&amp;"達標")))</f>
        <v/>
      </c>
      <c r="M82" s="6" t="str" cm="1">
        <f t="array" ref="M82">IF($B82="","",IFERROR(INDEX(PatientCriteria[LDL達標標準],ROWS($A$4:A82)),""))</f>
        <v/>
      </c>
      <c r="N82" s="6" t="str">
        <f>IF($B82="","",IF($O82="","",IFERROR(SUMIFS(LabData2016[最近一次LDL檢查結果(mg/dL)],LabData2016[比對身分證前六碼],$AX82,LabData2016[最近一次LDL檢查日期],$O82,LabData2016[LDL唯一],1),"")))</f>
        <v/>
      </c>
      <c r="O82" s="36" t="str" cm="1">
        <f t="array" ref="O82">IF($B82="","",IFERROR(_xlfn.AGGREGATE(14,6,LabData2016[最近一次LDL檢查日期]/((LabData2016[比對身分證前六碼]=$AX82)*(LabData2016[LDL唯一]=1)),1),""))</f>
        <v/>
      </c>
      <c r="P82" s="6" t="str">
        <f>IF($B82="","",IF($Q82="","",IFERROR(SUMIFS(LabData2016[最近一次LDL檢查結果(mg/dL)],LabData2016[比對身分證前六碼],$AX82,LabData2016[最近一次LDL檢查日期],$Q82,LabData2016[LDL唯一],1),"")))</f>
        <v/>
      </c>
      <c r="Q82" s="36" t="str" cm="1">
        <f t="array" ref="Q82">IF($B82="","",IFERROR(_xlfn.AGGREGATE(14,6,LabData2016[最近一次LDL檢查日期]/((LabData2016[比對身分證前六碼]=$AX82)*(LabData2016[LDL唯一]=1)),2),""))</f>
        <v/>
      </c>
      <c r="R82" s="6" t="str">
        <f t="shared" si="18"/>
        <v/>
      </c>
      <c r="S82" s="6" t="str" cm="1">
        <f t="array" ref="S82">IF($B82="","",IFERROR(_xlfn.AGGREGATE(15,6,LabData2016[最近一次LDL檢查結果(mg/dL)]/((LabData2016[比對身分證前六碼]=$AX82)*(LabData2016[LDL唯一]=1)),1),""))</f>
        <v/>
      </c>
      <c r="T82" s="28" t="str">
        <f ca="1">IF($B82="","",IF($M82="不適用","不適用",IF($N82="","未檢驗",IF(OR(AND($D82="DM only",$O82&gt;=DATE(YEAR(TODAY()),1,1),$O82&lt;DATE(YEAR(TODAY())+1,1,1),$N82&lt;VALUE(SUBSTITUTE($M82,"&lt;",""))),AND($AH82&gt;=1,$AI82&gt;=1,OR($N82&lt;VALUE(SUBSTITUTE($M82,"&lt;","")),SUMIFS(LabData2016[LDL唯一],LabData2016[比對身分證前六碼],$AX82,LabData2016[最近一次LDL檢查結果(mg/dL)],"&lt;"&amp;VALUE(SUBSTITUTE($M82,"&lt;","")),LabData2016[最近一次LDL檢查日期],"&gt;="&amp;DATE(YEAR(TODAY()),1,1),LabData2016[最近一次LDL檢查日期],"&lt;"&amp;DATE(YEAR(TODAY())+1,1,1))/($AH82+$AI82)&gt;=0.5))),"控制達標",IF(AND($AH82&gt;=1,$AI82&gt;=1,ISNUMBER($P82),$R82&gt;84,$N82-$P82&lt;0),"進步達標","未達標")))))</f>
        <v/>
      </c>
      <c r="U82" s="39" t="str">
        <f ca="1">IF($B82="","",IF($T82="不適用","不適用",IF($T82="未檢驗","無檢驗資料","全年"&amp;($AH82+$AI82)&amp;"次／下半年"&amp;$AI82&amp;"次／"&amp;SUMIFS(LabData2016[LDL唯一],LabData2016[比對身分證前六碼],$AX82,LabData2016[最近一次LDL檢查結果(mg/dL)],"&lt;"&amp;VALUE(SUBSTITUTE($M82,"&lt;","")),LabData2016[最近一次LDL檢查日期],"&gt;="&amp;DATE(YEAR(TODAY()),1,1),LabData2016[最近一次LDL檢查日期],"&lt;"&amp;DATE(YEAR(TODAY())+1,1,1))&amp;"/"&amp;($AH82+$AI82)&amp;"達標")))</f>
        <v/>
      </c>
      <c r="V82" s="6" t="str" cm="1">
        <f t="array" ref="V82">IF($B82="","",IFERROR(INDEX(PatientCriteria[UACR達標標準],ROWS($A$4:A82)),""))</f>
        <v/>
      </c>
      <c r="W82" s="6" t="str">
        <f>IF($B82="","",IF($X82="","",IFERROR(SUMIFS(LabData2016[最近一次UACR檢查結果(mg/gm)],LabData2016[比對身分證前六碼],$AX82,LabData2016[最近一次UACR檢查日期],$X82,LabData2016[UACR唯一],1),"")))</f>
        <v/>
      </c>
      <c r="X82" s="36" t="str" cm="1">
        <f t="array" ref="X82">IF($B82="","",IFERROR(_xlfn.AGGREGATE(14,6,LabData2016[最近一次UACR檢查日期]/((LabData2016[比對身分證前六碼]=$AX82)*(LabData2016[UACR唯一]=1)),1),""))</f>
        <v/>
      </c>
      <c r="Y82" s="6" t="str">
        <f>IF($B82="","",IF($Z82="","",IFERROR(SUMIFS(LabData2016[最近一次UACR檢查結果(mg/gm)],LabData2016[比對身分證前六碼],$AX82,LabData2016[最近一次UACR檢查日期],$Z82,LabData2016[UACR唯一],1),"")))</f>
        <v/>
      </c>
      <c r="Z82" s="36" t="str" cm="1">
        <f t="array" ref="Z82">IF($B82="","",IFERROR(_xlfn.AGGREGATE(14,6,LabData2016[最近一次UACR檢查日期]/((LabData2016[比對身分證前六碼]=$AX82)*(LabData2016[UACR唯一]=1)),2),""))</f>
        <v/>
      </c>
      <c r="AA82" s="6" t="str">
        <f t="shared" si="19"/>
        <v/>
      </c>
      <c r="AB82" s="29" t="str">
        <f ca="1">IF($B82="","",IF($V82="不適用","不適用",IF($W82="","未檢驗",IF(AND($AJ82+$AK82&gt;=2,$AK82&gt;=1),IF(OR($W82&lt;30,SUMIFS(LabData2016[UACR唯一],LabData2016[比對身分證前六碼],$AX82,LabData2016[最近一次UACR檢查結果(mg/gm)],"&lt;30",LabData2016[最近一次UACR檢查日期],"&gt;="&amp;DATE(YEAR(TODAY()),1,1),LabData2016[最近一次UACR檢查日期],"&lt;"&amp;DATE(YEAR(TODAY())+1,1,1))/($AJ82+$AK82)&gt;=0.5),"控制達標",IF(ISNUMBER($Y82),IF(AND($AA82&gt;=84,$W82-$Y82&lt;0),"進步達標","未達標"),"未達標")),"未達標"))))</f>
        <v/>
      </c>
      <c r="AC82" s="38" t="str">
        <f ca="1">IF($B82="","",IF($AB82="不適用","不適用",IF($AB82="未檢驗","無檢驗資料","全年"&amp;($AJ82+$AK82)&amp;"次／下半年"&amp;$AK82&amp;"次／"&amp;SUMIFS(LabData2016[UACR唯一],LabData2016[比對身分證前六碼],$AX82,LabData2016[最近一次UACR檢查結果(mg/gm)],"&lt;30",LabData2016[最近一次UACR檢查日期],"&gt;="&amp;DATE(YEAR(TODAY()),1,1),LabData2016[最近一次UACR檢查日期],"&lt;"&amp;DATE(YEAR(TODAY())+1,1,1))&amp;"/"&amp;($AJ82+$AK82)&amp;"達標")))</f>
        <v/>
      </c>
      <c r="AD82" s="6" t="str" cm="1">
        <f t="array" ref="AD82">IF($B82="","",IFERROR(INDEX(PatientCriteria[BP檢驗次數達標標準],ROWS($A$4:A82)),""))</f>
        <v/>
      </c>
      <c r="AE82" s="6" t="str" cm="1">
        <f t="array" aca="1" ref="AE82" ca="1">IF($B82="","",_xlfn.LET(_xlpm.bp,LabData2016[最近一次BP檢查日期],_xlpm.ym,IF(ISNUMBER(_xlpm.bp),TEXT(_xlpm.bp,"yyyy-mm"),LEFT(_xlpm.bp,7)),_xlpm.matched,_xlfn._xlws.FILTER(_xlpm.ym,(LabData2016[比對身分證前六碼]=$AX82)*(LabData2016[比對生日西元]=$AY82)*(_xlpm.ym&lt;&gt;"")*(LEFT(_xlpm.ym,4)=TEXT(YEAR(TODAY()),"0")),""),IF(INDEX(_xlpm.matched,1)="",0,ROWS(_xlfn.UNIQUE(_xlpm.matched)))))</f>
        <v/>
      </c>
      <c r="AF82" s="6" t="str">
        <f ca="1">IF($B82="","",SUMIFS(LabData2016[HbA1c唯一],LabData2016[比對身分證前六碼],$AX82,LabData2016[最近一次HbA1c檢查日期],"&gt;="&amp;DATE(YEAR(TODAY()),1,1),LabData2016[最近一次HbA1c檢查日期],"&lt;"&amp;DATE(YEAR(TODAY()),7,1)))</f>
        <v/>
      </c>
      <c r="AG82" s="6" t="str">
        <f ca="1">IF($B82="","",SUMIFS(LabData2016[HbA1c唯一],LabData2016[比對身分證前六碼],$AX82,LabData2016[最近一次HbA1c檢查日期],"&gt;="&amp;DATE(YEAR(TODAY()),7,1),LabData2016[最近一次HbA1c檢查日期],"&lt;"&amp;DATE(YEAR(TODAY())+1,1,1)))</f>
        <v/>
      </c>
      <c r="AH82" s="6" t="str">
        <f ca="1">IF($B82="","",SUMIFS(LabData2016[LDL唯一],LabData2016[比對身分證前六碼],$AX82,LabData2016[最近一次LDL檢查日期],"&gt;="&amp;DATE(YEAR(TODAY()),1,1),LabData2016[最近一次LDL檢查日期],"&lt;"&amp;DATE(YEAR(TODAY()),7,1)))</f>
        <v/>
      </c>
      <c r="AI82" s="6" t="str">
        <f ca="1">IF($B82="","",SUMIFS(LabData2016[LDL唯一],LabData2016[比對身分證前六碼],$AX82,LabData2016[最近一次LDL檢查日期],"&gt;="&amp;DATE(YEAR(TODAY()),7,1),LabData2016[最近一次LDL檢查日期],"&lt;"&amp;DATE(YEAR(TODAY())+1,1,1)))</f>
        <v/>
      </c>
      <c r="AJ82" s="6" t="str">
        <f ca="1">IF($B82="","",SUMIFS(LabData2016[UACR唯一],LabData2016[比對身分證前六碼],$AX82,LabData2016[最近一次UACR檢查日期],"&gt;="&amp;DATE(YEAR(TODAY()),1,1),LabData2016[最近一次UACR檢查日期],"&lt;"&amp;DATE(YEAR(TODAY()),7,1)))</f>
        <v/>
      </c>
      <c r="AK82" s="6" t="str">
        <f ca="1">IF($B82="","",SUMIFS(LabData2016[UACR唯一],LabData2016[比對身分證前六碼],$AX82,LabData2016[最近一次UACR檢查日期],"&gt;="&amp;DATE(YEAR(TODAY()),7,1),LabData2016[最近一次UACR檢查日期],"&lt;"&amp;DATE(YEAR(TODAY())+1,1,1)))</f>
        <v/>
      </c>
      <c r="AL82" s="6" t="str">
        <f t="shared" si="20"/>
        <v/>
      </c>
      <c r="AM82" s="6" t="str">
        <f t="shared" si="21"/>
        <v/>
      </c>
      <c r="AN82" s="6" t="str">
        <f t="shared" si="22"/>
        <v/>
      </c>
      <c r="AO82" s="6" t="str">
        <f t="shared" si="23"/>
        <v/>
      </c>
      <c r="AP82" s="6" t="str" cm="1">
        <f t="array" ref="AP82">IF($B82="","",IFERROR(INDEX(相容設定!$B$2:$E$9,MATCH($D82,相容設定!$A$2:$A$9,0),MIN(VALUE(LEFT($AQ82,FIND("/",$AQ82)-1)),3)+1),0))</f>
        <v/>
      </c>
      <c r="AQ82" s="6" t="str">
        <f t="shared" si="24"/>
        <v/>
      </c>
      <c r="AR82" s="30" t="str">
        <f t="shared" si="25"/>
        <v/>
      </c>
      <c r="AS82" s="30" t="str">
        <f>IF($B82="","",250+30+IF(OR(ISNUMBER(SEARCH("DM",$D82)),ISNUMBER(SEARCH("+",$D82))),100,0)+IFERROR(INDEX(相容設定!$F$2:$F$9,MATCH($D82,相容設定!$A$2:$A$9,0)),0))</f>
        <v/>
      </c>
      <c r="AT82" s="31" t="str">
        <f t="shared" si="26"/>
        <v/>
      </c>
      <c r="AU82" s="32" t="str">
        <f t="shared" si="27"/>
        <v/>
      </c>
      <c r="AV82" t="str">
        <f t="shared" si="28"/>
        <v/>
      </c>
      <c r="AW82" t="str">
        <f t="shared" si="30"/>
        <v/>
      </c>
      <c r="AX82" t="str">
        <f t="shared" si="29"/>
        <v/>
      </c>
      <c r="AY82" t="str">
        <f t="shared" si="31"/>
        <v/>
      </c>
    </row>
    <row r="83" spans="1:51" x14ac:dyDescent="0.35">
      <c r="A83" s="26" t="str" cm="1">
        <f t="array" ref="A83">IFERROR(IF(INDEX(PatientCriteria[身分證號],ROWS($A$4:A83))="","",ROWS($A$4:A83)),"")</f>
        <v/>
      </c>
      <c r="B83" s="26" t="str" cm="1">
        <f t="array" ref="B83">IFERROR(IF(INDEX(PatientCriteria[身分證號],ROWS($A$4:A83))="","",INDEX(PatientCriteria[身分證號],ROWS($A$4:A83))),"")</f>
        <v/>
      </c>
      <c r="C83" s="26" t="str" cm="1">
        <f t="array" ref="C83">IF($B83="","",IFERROR(INDEX(PatientCriteria[生日],ROWS($A$4:A83)),""))</f>
        <v/>
      </c>
      <c r="D83" s="26" t="str" cm="1">
        <f t="array" ref="D83">IF($B83="","",IFERROR(INDEX(PatientCriteria[疾病組合],ROWS($A$4:A83)),""))</f>
        <v/>
      </c>
      <c r="E83" s="6" t="str" cm="1">
        <f t="array" ref="E83">IF($B83="","",IFERROR(INDEX(PatientCriteria[HbA1c達標標準],ROWS($A$4:A83)),""))</f>
        <v/>
      </c>
      <c r="F83" s="6" t="str">
        <f>IF($B83="","",IF($G83="","",IFERROR(SUMIFS(LabData2016[最近一次HbA1c檢查結果(%)],LabData2016[比對身分證前六碼],$AX83,LabData2016[最近一次HbA1c檢查日期],$G83,LabData2016[HbA1c唯一],1),"")))</f>
        <v/>
      </c>
      <c r="G83" s="36" t="str" cm="1">
        <f t="array" ref="G83">IF($B83="","",IFERROR(_xlfn.AGGREGATE(14,6,LabData2016[最近一次HbA1c檢查日期]/((LabData2016[比對身分證前六碼]=$AX83)*(LabData2016[HbA1c唯一]=1)),1),""))</f>
        <v/>
      </c>
      <c r="H83" s="6" t="str">
        <f>IF($B83="","",IF($I83="","",IFERROR(SUMIFS(LabData2016[最近一次HbA1c檢查結果(%)],LabData2016[比對身分證前六碼],$AX83,LabData2016[最近一次HbA1c檢查日期],$I83,LabData2016[HbA1c唯一],1),"")))</f>
        <v/>
      </c>
      <c r="I83" s="36" t="str" cm="1">
        <f t="array" ref="I83">IF($B83="","",IFERROR(_xlfn.AGGREGATE(14,6,LabData2016[最近一次HbA1c檢查日期]/((LabData2016[比對身分證前六碼]=$AX83)*(LabData2016[HbA1c唯一]=1)),2),""))</f>
        <v/>
      </c>
      <c r="J83" s="6" t="str">
        <f t="shared" si="17"/>
        <v/>
      </c>
      <c r="K83" s="27" t="str">
        <f ca="1">IF($B83="","",IF($E83="不適用","不適用",IF($F83="","未檢驗",IF(AND($AF83+$AG83&gt;=2,$AG83&gt;=1),IF(OR($F83&lt;VALUE(SUBSTITUTE(SUBSTITUTE($E83,"&lt;",""),"%","")),SUMIFS(LabData2016[HbA1c唯一],LabData2016[比對身分證前六碼],$AX83,LabData2016[最近一次HbA1c檢查結果(%)],"&lt;"&amp;VALUE(SUBSTITUTE(SUBSTITUTE($E83,"&lt;",""),"%","")),LabData2016[最近一次HbA1c檢查日期],"&gt;="&amp;DATE(YEAR(TODAY()),1,1),LabData2016[最近一次HbA1c檢查日期],"&lt;"&amp;DATE(YEAR(TODAY())+1,1,1))/($AF83+$AG83)&gt;=0.5),"控制達標",IF(ISNUMBER($H83),IF(AND($J83&gt;=84,$F83-$H83&lt;0),"進步達標","未達標"),"未達標")),"未達標"))))</f>
        <v/>
      </c>
      <c r="L83" s="33" t="str">
        <f ca="1">IF($B83="","",IF($K83="不適用","不適用",IF($K83="未檢驗","無檢驗資料","全年"&amp;($AF83+$AG83)&amp;"次／下半年"&amp;$AG83&amp;"次／"&amp;SUMIFS(LabData2016[HbA1c唯一],LabData2016[比對身分證前六碼],$AX83,LabData2016[最近一次HbA1c檢查結果(%)],"&lt;"&amp;VALUE(SUBSTITUTE(SUBSTITUTE($E83,"&lt;",""),"%","")),LabData2016[最近一次HbA1c檢查日期],"&gt;="&amp;DATE(YEAR(TODAY()),1,1),LabData2016[最近一次HbA1c檢查日期],"&lt;"&amp;DATE(YEAR(TODAY())+1,1,1))&amp;"/"&amp;($AF83+$AG83)&amp;"達標")))</f>
        <v/>
      </c>
      <c r="M83" s="6" t="str" cm="1">
        <f t="array" ref="M83">IF($B83="","",IFERROR(INDEX(PatientCriteria[LDL達標標準],ROWS($A$4:A83)),""))</f>
        <v/>
      </c>
      <c r="N83" s="6" t="str">
        <f>IF($B83="","",IF($O83="","",IFERROR(SUMIFS(LabData2016[最近一次LDL檢查結果(mg/dL)],LabData2016[比對身分證前六碼],$AX83,LabData2016[最近一次LDL檢查日期],$O83,LabData2016[LDL唯一],1),"")))</f>
        <v/>
      </c>
      <c r="O83" s="36" t="str" cm="1">
        <f t="array" ref="O83">IF($B83="","",IFERROR(_xlfn.AGGREGATE(14,6,LabData2016[最近一次LDL檢查日期]/((LabData2016[比對身分證前六碼]=$AX83)*(LabData2016[LDL唯一]=1)),1),""))</f>
        <v/>
      </c>
      <c r="P83" s="6" t="str">
        <f>IF($B83="","",IF($Q83="","",IFERROR(SUMIFS(LabData2016[最近一次LDL檢查結果(mg/dL)],LabData2016[比對身分證前六碼],$AX83,LabData2016[最近一次LDL檢查日期],$Q83,LabData2016[LDL唯一],1),"")))</f>
        <v/>
      </c>
      <c r="Q83" s="36" t="str" cm="1">
        <f t="array" ref="Q83">IF($B83="","",IFERROR(_xlfn.AGGREGATE(14,6,LabData2016[最近一次LDL檢查日期]/((LabData2016[比對身分證前六碼]=$AX83)*(LabData2016[LDL唯一]=1)),2),""))</f>
        <v/>
      </c>
      <c r="R83" s="6" t="str">
        <f t="shared" si="18"/>
        <v/>
      </c>
      <c r="S83" s="6" t="str" cm="1">
        <f t="array" ref="S83">IF($B83="","",IFERROR(_xlfn.AGGREGATE(15,6,LabData2016[最近一次LDL檢查結果(mg/dL)]/((LabData2016[比對身分證前六碼]=$AX83)*(LabData2016[LDL唯一]=1)),1),""))</f>
        <v/>
      </c>
      <c r="T83" s="28" t="str">
        <f ca="1">IF($B83="","",IF($M83="不適用","不適用",IF($N83="","未檢驗",IF(OR(AND($D83="DM only",$O83&gt;=DATE(YEAR(TODAY()),1,1),$O83&lt;DATE(YEAR(TODAY())+1,1,1),$N83&lt;VALUE(SUBSTITUTE($M83,"&lt;",""))),AND($AH83&gt;=1,$AI83&gt;=1,OR($N83&lt;VALUE(SUBSTITUTE($M83,"&lt;","")),SUMIFS(LabData2016[LDL唯一],LabData2016[比對身分證前六碼],$AX83,LabData2016[最近一次LDL檢查結果(mg/dL)],"&lt;"&amp;VALUE(SUBSTITUTE($M83,"&lt;","")),LabData2016[最近一次LDL檢查日期],"&gt;="&amp;DATE(YEAR(TODAY()),1,1),LabData2016[最近一次LDL檢查日期],"&lt;"&amp;DATE(YEAR(TODAY())+1,1,1))/($AH83+$AI83)&gt;=0.5))),"控制達標",IF(AND($AH83&gt;=1,$AI83&gt;=1,ISNUMBER($P83),$R83&gt;84,$N83-$P83&lt;0),"進步達標","未達標")))))</f>
        <v/>
      </c>
      <c r="U83" s="39" t="str">
        <f ca="1">IF($B83="","",IF($T83="不適用","不適用",IF($T83="未檢驗","無檢驗資料","全年"&amp;($AH83+$AI83)&amp;"次／下半年"&amp;$AI83&amp;"次／"&amp;SUMIFS(LabData2016[LDL唯一],LabData2016[比對身分證前六碼],$AX83,LabData2016[最近一次LDL檢查結果(mg/dL)],"&lt;"&amp;VALUE(SUBSTITUTE($M83,"&lt;","")),LabData2016[最近一次LDL檢查日期],"&gt;="&amp;DATE(YEAR(TODAY()),1,1),LabData2016[最近一次LDL檢查日期],"&lt;"&amp;DATE(YEAR(TODAY())+1,1,1))&amp;"/"&amp;($AH83+$AI83)&amp;"達標")))</f>
        <v/>
      </c>
      <c r="V83" s="6" t="str" cm="1">
        <f t="array" ref="V83">IF($B83="","",IFERROR(INDEX(PatientCriteria[UACR達標標準],ROWS($A$4:A83)),""))</f>
        <v/>
      </c>
      <c r="W83" s="6" t="str">
        <f>IF($B83="","",IF($X83="","",IFERROR(SUMIFS(LabData2016[最近一次UACR檢查結果(mg/gm)],LabData2016[比對身分證前六碼],$AX83,LabData2016[最近一次UACR檢查日期],$X83,LabData2016[UACR唯一],1),"")))</f>
        <v/>
      </c>
      <c r="X83" s="36" t="str" cm="1">
        <f t="array" ref="X83">IF($B83="","",IFERROR(_xlfn.AGGREGATE(14,6,LabData2016[最近一次UACR檢查日期]/((LabData2016[比對身分證前六碼]=$AX83)*(LabData2016[UACR唯一]=1)),1),""))</f>
        <v/>
      </c>
      <c r="Y83" s="6" t="str">
        <f>IF($B83="","",IF($Z83="","",IFERROR(SUMIFS(LabData2016[最近一次UACR檢查結果(mg/gm)],LabData2016[比對身分證前六碼],$AX83,LabData2016[最近一次UACR檢查日期],$Z83,LabData2016[UACR唯一],1),"")))</f>
        <v/>
      </c>
      <c r="Z83" s="36" t="str" cm="1">
        <f t="array" ref="Z83">IF($B83="","",IFERROR(_xlfn.AGGREGATE(14,6,LabData2016[最近一次UACR檢查日期]/((LabData2016[比對身分證前六碼]=$AX83)*(LabData2016[UACR唯一]=1)),2),""))</f>
        <v/>
      </c>
      <c r="AA83" s="6" t="str">
        <f t="shared" si="19"/>
        <v/>
      </c>
      <c r="AB83" s="29" t="str">
        <f ca="1">IF($B83="","",IF($V83="不適用","不適用",IF($W83="","未檢驗",IF(AND($AJ83+$AK83&gt;=2,$AK83&gt;=1),IF(OR($W83&lt;30,SUMIFS(LabData2016[UACR唯一],LabData2016[比對身分證前六碼],$AX83,LabData2016[最近一次UACR檢查結果(mg/gm)],"&lt;30",LabData2016[最近一次UACR檢查日期],"&gt;="&amp;DATE(YEAR(TODAY()),1,1),LabData2016[最近一次UACR檢查日期],"&lt;"&amp;DATE(YEAR(TODAY())+1,1,1))/($AJ83+$AK83)&gt;=0.5),"控制達標",IF(ISNUMBER($Y83),IF(AND($AA83&gt;=84,$W83-$Y83&lt;0),"進步達標","未達標"),"未達標")),"未達標"))))</f>
        <v/>
      </c>
      <c r="AC83" s="38" t="str">
        <f ca="1">IF($B83="","",IF($AB83="不適用","不適用",IF($AB83="未檢驗","無檢驗資料","全年"&amp;($AJ83+$AK83)&amp;"次／下半年"&amp;$AK83&amp;"次／"&amp;SUMIFS(LabData2016[UACR唯一],LabData2016[比對身分證前六碼],$AX83,LabData2016[最近一次UACR檢查結果(mg/gm)],"&lt;30",LabData2016[最近一次UACR檢查日期],"&gt;="&amp;DATE(YEAR(TODAY()),1,1),LabData2016[最近一次UACR檢查日期],"&lt;"&amp;DATE(YEAR(TODAY())+1,1,1))&amp;"/"&amp;($AJ83+$AK83)&amp;"達標")))</f>
        <v/>
      </c>
      <c r="AD83" s="6" t="str" cm="1">
        <f t="array" ref="AD83">IF($B83="","",IFERROR(INDEX(PatientCriteria[BP檢驗次數達標標準],ROWS($A$4:A83)),""))</f>
        <v/>
      </c>
      <c r="AE83" s="6" t="str" cm="1">
        <f t="array" aca="1" ref="AE83" ca="1">IF($B83="","",_xlfn.LET(_xlpm.bp,LabData2016[最近一次BP檢查日期],_xlpm.ym,IF(ISNUMBER(_xlpm.bp),TEXT(_xlpm.bp,"yyyy-mm"),LEFT(_xlpm.bp,7)),_xlpm.matched,_xlfn._xlws.FILTER(_xlpm.ym,(LabData2016[比對身分證前六碼]=$AX83)*(LabData2016[比對生日西元]=$AY83)*(_xlpm.ym&lt;&gt;"")*(LEFT(_xlpm.ym,4)=TEXT(YEAR(TODAY()),"0")),""),IF(INDEX(_xlpm.matched,1)="",0,ROWS(_xlfn.UNIQUE(_xlpm.matched)))))</f>
        <v/>
      </c>
      <c r="AF83" s="6" t="str">
        <f ca="1">IF($B83="","",SUMIFS(LabData2016[HbA1c唯一],LabData2016[比對身分證前六碼],$AX83,LabData2016[最近一次HbA1c檢查日期],"&gt;="&amp;DATE(YEAR(TODAY()),1,1),LabData2016[最近一次HbA1c檢查日期],"&lt;"&amp;DATE(YEAR(TODAY()),7,1)))</f>
        <v/>
      </c>
      <c r="AG83" s="6" t="str">
        <f ca="1">IF($B83="","",SUMIFS(LabData2016[HbA1c唯一],LabData2016[比對身分證前六碼],$AX83,LabData2016[最近一次HbA1c檢查日期],"&gt;="&amp;DATE(YEAR(TODAY()),7,1),LabData2016[最近一次HbA1c檢查日期],"&lt;"&amp;DATE(YEAR(TODAY())+1,1,1)))</f>
        <v/>
      </c>
      <c r="AH83" s="6" t="str">
        <f ca="1">IF($B83="","",SUMIFS(LabData2016[LDL唯一],LabData2016[比對身分證前六碼],$AX83,LabData2016[最近一次LDL檢查日期],"&gt;="&amp;DATE(YEAR(TODAY()),1,1),LabData2016[最近一次LDL檢查日期],"&lt;"&amp;DATE(YEAR(TODAY()),7,1)))</f>
        <v/>
      </c>
      <c r="AI83" s="6" t="str">
        <f ca="1">IF($B83="","",SUMIFS(LabData2016[LDL唯一],LabData2016[比對身分證前六碼],$AX83,LabData2016[最近一次LDL檢查日期],"&gt;="&amp;DATE(YEAR(TODAY()),7,1),LabData2016[最近一次LDL檢查日期],"&lt;"&amp;DATE(YEAR(TODAY())+1,1,1)))</f>
        <v/>
      </c>
      <c r="AJ83" s="6" t="str">
        <f ca="1">IF($B83="","",SUMIFS(LabData2016[UACR唯一],LabData2016[比對身分證前六碼],$AX83,LabData2016[最近一次UACR檢查日期],"&gt;="&amp;DATE(YEAR(TODAY()),1,1),LabData2016[最近一次UACR檢查日期],"&lt;"&amp;DATE(YEAR(TODAY()),7,1)))</f>
        <v/>
      </c>
      <c r="AK83" s="6" t="str">
        <f ca="1">IF($B83="","",SUMIFS(LabData2016[UACR唯一],LabData2016[比對身分證前六碼],$AX83,LabData2016[最近一次UACR檢查日期],"&gt;="&amp;DATE(YEAR(TODAY()),7,1),LabData2016[最近一次UACR檢查日期],"&lt;"&amp;DATE(YEAR(TODAY())+1,1,1)))</f>
        <v/>
      </c>
      <c r="AL83" s="6" t="str">
        <f t="shared" si="20"/>
        <v/>
      </c>
      <c r="AM83" s="6" t="str">
        <f t="shared" si="21"/>
        <v/>
      </c>
      <c r="AN83" s="6" t="str">
        <f t="shared" si="22"/>
        <v/>
      </c>
      <c r="AO83" s="6" t="str">
        <f t="shared" si="23"/>
        <v/>
      </c>
      <c r="AP83" s="6" t="str" cm="1">
        <f t="array" ref="AP83">IF($B83="","",IFERROR(INDEX(相容設定!$B$2:$E$9,MATCH($D83,相容設定!$A$2:$A$9,0),MIN(VALUE(LEFT($AQ83,FIND("/",$AQ83)-1)),3)+1),0))</f>
        <v/>
      </c>
      <c r="AQ83" s="6" t="str">
        <f t="shared" si="24"/>
        <v/>
      </c>
      <c r="AR83" s="30" t="str">
        <f t="shared" si="25"/>
        <v/>
      </c>
      <c r="AS83" s="30" t="str">
        <f>IF($B83="","",250+30+IF(OR(ISNUMBER(SEARCH("DM",$D83)),ISNUMBER(SEARCH("+",$D83))),100,0)+IFERROR(INDEX(相容設定!$F$2:$F$9,MATCH($D83,相容設定!$A$2:$A$9,0)),0))</f>
        <v/>
      </c>
      <c r="AT83" s="31" t="str">
        <f t="shared" si="26"/>
        <v/>
      </c>
      <c r="AU83" s="32" t="str">
        <f t="shared" si="27"/>
        <v/>
      </c>
      <c r="AV83" t="str">
        <f t="shared" si="28"/>
        <v/>
      </c>
      <c r="AW83" t="str">
        <f t="shared" si="30"/>
        <v/>
      </c>
      <c r="AX83" t="str">
        <f t="shared" si="29"/>
        <v/>
      </c>
      <c r="AY83" t="str">
        <f t="shared" si="31"/>
        <v/>
      </c>
    </row>
    <row r="84" spans="1:51" x14ac:dyDescent="0.35">
      <c r="A84" s="26" t="str" cm="1">
        <f t="array" ref="A84">IFERROR(IF(INDEX(PatientCriteria[身分證號],ROWS($A$4:A84))="","",ROWS($A$4:A84)),"")</f>
        <v/>
      </c>
      <c r="B84" s="26" t="str" cm="1">
        <f t="array" ref="B84">IFERROR(IF(INDEX(PatientCriteria[身分證號],ROWS($A$4:A84))="","",INDEX(PatientCriteria[身分證號],ROWS($A$4:A84))),"")</f>
        <v/>
      </c>
      <c r="C84" s="26" t="str" cm="1">
        <f t="array" ref="C84">IF($B84="","",IFERROR(INDEX(PatientCriteria[生日],ROWS($A$4:A84)),""))</f>
        <v/>
      </c>
      <c r="D84" s="26" t="str" cm="1">
        <f t="array" ref="D84">IF($B84="","",IFERROR(INDEX(PatientCriteria[疾病組合],ROWS($A$4:A84)),""))</f>
        <v/>
      </c>
      <c r="E84" s="6" t="str" cm="1">
        <f t="array" ref="E84">IF($B84="","",IFERROR(INDEX(PatientCriteria[HbA1c達標標準],ROWS($A$4:A84)),""))</f>
        <v/>
      </c>
      <c r="F84" s="6" t="str">
        <f>IF($B84="","",IF($G84="","",IFERROR(SUMIFS(LabData2016[最近一次HbA1c檢查結果(%)],LabData2016[比對身分證前六碼],$AX84,LabData2016[最近一次HbA1c檢查日期],$G84,LabData2016[HbA1c唯一],1),"")))</f>
        <v/>
      </c>
      <c r="G84" s="36" t="str" cm="1">
        <f t="array" ref="G84">IF($B84="","",IFERROR(_xlfn.AGGREGATE(14,6,LabData2016[最近一次HbA1c檢查日期]/((LabData2016[比對身分證前六碼]=$AX84)*(LabData2016[HbA1c唯一]=1)),1),""))</f>
        <v/>
      </c>
      <c r="H84" s="6" t="str">
        <f>IF($B84="","",IF($I84="","",IFERROR(SUMIFS(LabData2016[最近一次HbA1c檢查結果(%)],LabData2016[比對身分證前六碼],$AX84,LabData2016[最近一次HbA1c檢查日期],$I84,LabData2016[HbA1c唯一],1),"")))</f>
        <v/>
      </c>
      <c r="I84" s="36" t="str" cm="1">
        <f t="array" ref="I84">IF($B84="","",IFERROR(_xlfn.AGGREGATE(14,6,LabData2016[最近一次HbA1c檢查日期]/((LabData2016[比對身分證前六碼]=$AX84)*(LabData2016[HbA1c唯一]=1)),2),""))</f>
        <v/>
      </c>
      <c r="J84" s="6" t="str">
        <f t="shared" si="17"/>
        <v/>
      </c>
      <c r="K84" s="27" t="str">
        <f ca="1">IF($B84="","",IF($E84="不適用","不適用",IF($F84="","未檢驗",IF(AND($AF84+$AG84&gt;=2,$AG84&gt;=1),IF(OR($F84&lt;VALUE(SUBSTITUTE(SUBSTITUTE($E84,"&lt;",""),"%","")),SUMIFS(LabData2016[HbA1c唯一],LabData2016[比對身分證前六碼],$AX84,LabData2016[最近一次HbA1c檢查結果(%)],"&lt;"&amp;VALUE(SUBSTITUTE(SUBSTITUTE($E84,"&lt;",""),"%","")),LabData2016[最近一次HbA1c檢查日期],"&gt;="&amp;DATE(YEAR(TODAY()),1,1),LabData2016[最近一次HbA1c檢查日期],"&lt;"&amp;DATE(YEAR(TODAY())+1,1,1))/($AF84+$AG84)&gt;=0.5),"控制達標",IF(ISNUMBER($H84),IF(AND($J84&gt;=84,$F84-$H84&lt;0),"進步達標","未達標"),"未達標")),"未達標"))))</f>
        <v/>
      </c>
      <c r="L84" s="33" t="str">
        <f ca="1">IF($B84="","",IF($K84="不適用","不適用",IF($K84="未檢驗","無檢驗資料","全年"&amp;($AF84+$AG84)&amp;"次／下半年"&amp;$AG84&amp;"次／"&amp;SUMIFS(LabData2016[HbA1c唯一],LabData2016[比對身分證前六碼],$AX84,LabData2016[最近一次HbA1c檢查結果(%)],"&lt;"&amp;VALUE(SUBSTITUTE(SUBSTITUTE($E84,"&lt;",""),"%","")),LabData2016[最近一次HbA1c檢查日期],"&gt;="&amp;DATE(YEAR(TODAY()),1,1),LabData2016[最近一次HbA1c檢查日期],"&lt;"&amp;DATE(YEAR(TODAY())+1,1,1))&amp;"/"&amp;($AF84+$AG84)&amp;"達標")))</f>
        <v/>
      </c>
      <c r="M84" s="6" t="str" cm="1">
        <f t="array" ref="M84">IF($B84="","",IFERROR(INDEX(PatientCriteria[LDL達標標準],ROWS($A$4:A84)),""))</f>
        <v/>
      </c>
      <c r="N84" s="6" t="str">
        <f>IF($B84="","",IF($O84="","",IFERROR(SUMIFS(LabData2016[最近一次LDL檢查結果(mg/dL)],LabData2016[比對身分證前六碼],$AX84,LabData2016[最近一次LDL檢查日期],$O84,LabData2016[LDL唯一],1),"")))</f>
        <v/>
      </c>
      <c r="O84" s="36" t="str" cm="1">
        <f t="array" ref="O84">IF($B84="","",IFERROR(_xlfn.AGGREGATE(14,6,LabData2016[最近一次LDL檢查日期]/((LabData2016[比對身分證前六碼]=$AX84)*(LabData2016[LDL唯一]=1)),1),""))</f>
        <v/>
      </c>
      <c r="P84" s="6" t="str">
        <f>IF($B84="","",IF($Q84="","",IFERROR(SUMIFS(LabData2016[最近一次LDL檢查結果(mg/dL)],LabData2016[比對身分證前六碼],$AX84,LabData2016[最近一次LDL檢查日期],$Q84,LabData2016[LDL唯一],1),"")))</f>
        <v/>
      </c>
      <c r="Q84" s="36" t="str" cm="1">
        <f t="array" ref="Q84">IF($B84="","",IFERROR(_xlfn.AGGREGATE(14,6,LabData2016[最近一次LDL檢查日期]/((LabData2016[比對身分證前六碼]=$AX84)*(LabData2016[LDL唯一]=1)),2),""))</f>
        <v/>
      </c>
      <c r="R84" s="6" t="str">
        <f t="shared" si="18"/>
        <v/>
      </c>
      <c r="S84" s="6" t="str" cm="1">
        <f t="array" ref="S84">IF($B84="","",IFERROR(_xlfn.AGGREGATE(15,6,LabData2016[最近一次LDL檢查結果(mg/dL)]/((LabData2016[比對身分證前六碼]=$AX84)*(LabData2016[LDL唯一]=1)),1),""))</f>
        <v/>
      </c>
      <c r="T84" s="28" t="str">
        <f ca="1">IF($B84="","",IF($M84="不適用","不適用",IF($N84="","未檢驗",IF(OR(AND($D84="DM only",$O84&gt;=DATE(YEAR(TODAY()),1,1),$O84&lt;DATE(YEAR(TODAY())+1,1,1),$N84&lt;VALUE(SUBSTITUTE($M84,"&lt;",""))),AND($AH84&gt;=1,$AI84&gt;=1,OR($N84&lt;VALUE(SUBSTITUTE($M84,"&lt;","")),SUMIFS(LabData2016[LDL唯一],LabData2016[比對身分證前六碼],$AX84,LabData2016[最近一次LDL檢查結果(mg/dL)],"&lt;"&amp;VALUE(SUBSTITUTE($M84,"&lt;","")),LabData2016[最近一次LDL檢查日期],"&gt;="&amp;DATE(YEAR(TODAY()),1,1),LabData2016[最近一次LDL檢查日期],"&lt;"&amp;DATE(YEAR(TODAY())+1,1,1))/($AH84+$AI84)&gt;=0.5))),"控制達標",IF(AND($AH84&gt;=1,$AI84&gt;=1,ISNUMBER($P84),$R84&gt;84,$N84-$P84&lt;0),"進步達標","未達標")))))</f>
        <v/>
      </c>
      <c r="U84" s="39" t="str">
        <f ca="1">IF($B84="","",IF($T84="不適用","不適用",IF($T84="未檢驗","無檢驗資料","全年"&amp;($AH84+$AI84)&amp;"次／下半年"&amp;$AI84&amp;"次／"&amp;SUMIFS(LabData2016[LDL唯一],LabData2016[比對身分證前六碼],$AX84,LabData2016[最近一次LDL檢查結果(mg/dL)],"&lt;"&amp;VALUE(SUBSTITUTE($M84,"&lt;","")),LabData2016[最近一次LDL檢查日期],"&gt;="&amp;DATE(YEAR(TODAY()),1,1),LabData2016[最近一次LDL檢查日期],"&lt;"&amp;DATE(YEAR(TODAY())+1,1,1))&amp;"/"&amp;($AH84+$AI84)&amp;"達標")))</f>
        <v/>
      </c>
      <c r="V84" s="6" t="str" cm="1">
        <f t="array" ref="V84">IF($B84="","",IFERROR(INDEX(PatientCriteria[UACR達標標準],ROWS($A$4:A84)),""))</f>
        <v/>
      </c>
      <c r="W84" s="6" t="str">
        <f>IF($B84="","",IF($X84="","",IFERROR(SUMIFS(LabData2016[最近一次UACR檢查結果(mg/gm)],LabData2016[比對身分證前六碼],$AX84,LabData2016[最近一次UACR檢查日期],$X84,LabData2016[UACR唯一],1),"")))</f>
        <v/>
      </c>
      <c r="X84" s="36" t="str" cm="1">
        <f t="array" ref="X84">IF($B84="","",IFERROR(_xlfn.AGGREGATE(14,6,LabData2016[最近一次UACR檢查日期]/((LabData2016[比對身分證前六碼]=$AX84)*(LabData2016[UACR唯一]=1)),1),""))</f>
        <v/>
      </c>
      <c r="Y84" s="6" t="str">
        <f>IF($B84="","",IF($Z84="","",IFERROR(SUMIFS(LabData2016[最近一次UACR檢查結果(mg/gm)],LabData2016[比對身分證前六碼],$AX84,LabData2016[最近一次UACR檢查日期],$Z84,LabData2016[UACR唯一],1),"")))</f>
        <v/>
      </c>
      <c r="Z84" s="36" t="str" cm="1">
        <f t="array" ref="Z84">IF($B84="","",IFERROR(_xlfn.AGGREGATE(14,6,LabData2016[最近一次UACR檢查日期]/((LabData2016[比對身分證前六碼]=$AX84)*(LabData2016[UACR唯一]=1)),2),""))</f>
        <v/>
      </c>
      <c r="AA84" s="6" t="str">
        <f t="shared" si="19"/>
        <v/>
      </c>
      <c r="AB84" s="29" t="str">
        <f ca="1">IF($B84="","",IF($V84="不適用","不適用",IF($W84="","未檢驗",IF(AND($AJ84+$AK84&gt;=2,$AK84&gt;=1),IF(OR($W84&lt;30,SUMIFS(LabData2016[UACR唯一],LabData2016[比對身分證前六碼],$AX84,LabData2016[最近一次UACR檢查結果(mg/gm)],"&lt;30",LabData2016[最近一次UACR檢查日期],"&gt;="&amp;DATE(YEAR(TODAY()),1,1),LabData2016[最近一次UACR檢查日期],"&lt;"&amp;DATE(YEAR(TODAY())+1,1,1))/($AJ84+$AK84)&gt;=0.5),"控制達標",IF(ISNUMBER($Y84),IF(AND($AA84&gt;=84,$W84-$Y84&lt;0),"進步達標","未達標"),"未達標")),"未達標"))))</f>
        <v/>
      </c>
      <c r="AC84" s="38" t="str">
        <f ca="1">IF($B84="","",IF($AB84="不適用","不適用",IF($AB84="未檢驗","無檢驗資料","全年"&amp;($AJ84+$AK84)&amp;"次／下半年"&amp;$AK84&amp;"次／"&amp;SUMIFS(LabData2016[UACR唯一],LabData2016[比對身分證前六碼],$AX84,LabData2016[最近一次UACR檢查結果(mg/gm)],"&lt;30",LabData2016[最近一次UACR檢查日期],"&gt;="&amp;DATE(YEAR(TODAY()),1,1),LabData2016[最近一次UACR檢查日期],"&lt;"&amp;DATE(YEAR(TODAY())+1,1,1))&amp;"/"&amp;($AJ84+$AK84)&amp;"達標")))</f>
        <v/>
      </c>
      <c r="AD84" s="6" t="str" cm="1">
        <f t="array" ref="AD84">IF($B84="","",IFERROR(INDEX(PatientCriteria[BP檢驗次數達標標準],ROWS($A$4:A84)),""))</f>
        <v/>
      </c>
      <c r="AE84" s="6" t="str" cm="1">
        <f t="array" aca="1" ref="AE84" ca="1">IF($B84="","",_xlfn.LET(_xlpm.bp,LabData2016[最近一次BP檢查日期],_xlpm.ym,IF(ISNUMBER(_xlpm.bp),TEXT(_xlpm.bp,"yyyy-mm"),LEFT(_xlpm.bp,7)),_xlpm.matched,_xlfn._xlws.FILTER(_xlpm.ym,(LabData2016[比對身分證前六碼]=$AX84)*(LabData2016[比對生日西元]=$AY84)*(_xlpm.ym&lt;&gt;"")*(LEFT(_xlpm.ym,4)=TEXT(YEAR(TODAY()),"0")),""),IF(INDEX(_xlpm.matched,1)="",0,ROWS(_xlfn.UNIQUE(_xlpm.matched)))))</f>
        <v/>
      </c>
      <c r="AF84" s="6" t="str">
        <f ca="1">IF($B84="","",SUMIFS(LabData2016[HbA1c唯一],LabData2016[比對身分證前六碼],$AX84,LabData2016[最近一次HbA1c檢查日期],"&gt;="&amp;DATE(YEAR(TODAY()),1,1),LabData2016[最近一次HbA1c檢查日期],"&lt;"&amp;DATE(YEAR(TODAY()),7,1)))</f>
        <v/>
      </c>
      <c r="AG84" s="6" t="str">
        <f ca="1">IF($B84="","",SUMIFS(LabData2016[HbA1c唯一],LabData2016[比對身分證前六碼],$AX84,LabData2016[最近一次HbA1c檢查日期],"&gt;="&amp;DATE(YEAR(TODAY()),7,1),LabData2016[最近一次HbA1c檢查日期],"&lt;"&amp;DATE(YEAR(TODAY())+1,1,1)))</f>
        <v/>
      </c>
      <c r="AH84" s="6" t="str">
        <f ca="1">IF($B84="","",SUMIFS(LabData2016[LDL唯一],LabData2016[比對身分證前六碼],$AX84,LabData2016[最近一次LDL檢查日期],"&gt;="&amp;DATE(YEAR(TODAY()),1,1),LabData2016[最近一次LDL檢查日期],"&lt;"&amp;DATE(YEAR(TODAY()),7,1)))</f>
        <v/>
      </c>
      <c r="AI84" s="6" t="str">
        <f ca="1">IF($B84="","",SUMIFS(LabData2016[LDL唯一],LabData2016[比對身分證前六碼],$AX84,LabData2016[最近一次LDL檢查日期],"&gt;="&amp;DATE(YEAR(TODAY()),7,1),LabData2016[最近一次LDL檢查日期],"&lt;"&amp;DATE(YEAR(TODAY())+1,1,1)))</f>
        <v/>
      </c>
      <c r="AJ84" s="6" t="str">
        <f ca="1">IF($B84="","",SUMIFS(LabData2016[UACR唯一],LabData2016[比對身分證前六碼],$AX84,LabData2016[最近一次UACR檢查日期],"&gt;="&amp;DATE(YEAR(TODAY()),1,1),LabData2016[最近一次UACR檢查日期],"&lt;"&amp;DATE(YEAR(TODAY()),7,1)))</f>
        <v/>
      </c>
      <c r="AK84" s="6" t="str">
        <f ca="1">IF($B84="","",SUMIFS(LabData2016[UACR唯一],LabData2016[比對身分證前六碼],$AX84,LabData2016[最近一次UACR檢查日期],"&gt;="&amp;DATE(YEAR(TODAY()),7,1),LabData2016[最近一次UACR檢查日期],"&lt;"&amp;DATE(YEAR(TODAY())+1,1,1)))</f>
        <v/>
      </c>
      <c r="AL84" s="6" t="str">
        <f t="shared" si="20"/>
        <v/>
      </c>
      <c r="AM84" s="6" t="str">
        <f t="shared" si="21"/>
        <v/>
      </c>
      <c r="AN84" s="6" t="str">
        <f t="shared" si="22"/>
        <v/>
      </c>
      <c r="AO84" s="6" t="str">
        <f t="shared" si="23"/>
        <v/>
      </c>
      <c r="AP84" s="6" t="str" cm="1">
        <f t="array" ref="AP84">IF($B84="","",IFERROR(INDEX(相容設定!$B$2:$E$9,MATCH($D84,相容設定!$A$2:$A$9,0),MIN(VALUE(LEFT($AQ84,FIND("/",$AQ84)-1)),3)+1),0))</f>
        <v/>
      </c>
      <c r="AQ84" s="6" t="str">
        <f t="shared" si="24"/>
        <v/>
      </c>
      <c r="AR84" s="30" t="str">
        <f t="shared" si="25"/>
        <v/>
      </c>
      <c r="AS84" s="30" t="str">
        <f>IF($B84="","",250+30+IF(OR(ISNUMBER(SEARCH("DM",$D84)),ISNUMBER(SEARCH("+",$D84))),100,0)+IFERROR(INDEX(相容設定!$F$2:$F$9,MATCH($D84,相容設定!$A$2:$A$9,0)),0))</f>
        <v/>
      </c>
      <c r="AT84" s="31" t="str">
        <f t="shared" si="26"/>
        <v/>
      </c>
      <c r="AU84" s="32" t="str">
        <f t="shared" si="27"/>
        <v/>
      </c>
      <c r="AV84" t="str">
        <f t="shared" si="28"/>
        <v/>
      </c>
      <c r="AW84" t="str">
        <f t="shared" si="30"/>
        <v/>
      </c>
      <c r="AX84" t="str">
        <f t="shared" si="29"/>
        <v/>
      </c>
      <c r="AY84" t="str">
        <f t="shared" si="31"/>
        <v/>
      </c>
    </row>
    <row r="85" spans="1:51" x14ac:dyDescent="0.35">
      <c r="A85" s="26" t="str" cm="1">
        <f t="array" ref="A85">IFERROR(IF(INDEX(PatientCriteria[身分證號],ROWS($A$4:A85))="","",ROWS($A$4:A85)),"")</f>
        <v/>
      </c>
      <c r="B85" s="26" t="str" cm="1">
        <f t="array" ref="B85">IFERROR(IF(INDEX(PatientCriteria[身分證號],ROWS($A$4:A85))="","",INDEX(PatientCriteria[身分證號],ROWS($A$4:A85))),"")</f>
        <v/>
      </c>
      <c r="C85" s="26" t="str" cm="1">
        <f t="array" ref="C85">IF($B85="","",IFERROR(INDEX(PatientCriteria[生日],ROWS($A$4:A85)),""))</f>
        <v/>
      </c>
      <c r="D85" s="26" t="str" cm="1">
        <f t="array" ref="D85">IF($B85="","",IFERROR(INDEX(PatientCriteria[疾病組合],ROWS($A$4:A85)),""))</f>
        <v/>
      </c>
      <c r="E85" s="6" t="str" cm="1">
        <f t="array" ref="E85">IF($B85="","",IFERROR(INDEX(PatientCriteria[HbA1c達標標準],ROWS($A$4:A85)),""))</f>
        <v/>
      </c>
      <c r="F85" s="6" t="str">
        <f>IF($B85="","",IF($G85="","",IFERROR(SUMIFS(LabData2016[最近一次HbA1c檢查結果(%)],LabData2016[比對身分證前六碼],$AX85,LabData2016[最近一次HbA1c檢查日期],$G85,LabData2016[HbA1c唯一],1),"")))</f>
        <v/>
      </c>
      <c r="G85" s="36" t="str" cm="1">
        <f t="array" ref="G85">IF($B85="","",IFERROR(_xlfn.AGGREGATE(14,6,LabData2016[最近一次HbA1c檢查日期]/((LabData2016[比對身分證前六碼]=$AX85)*(LabData2016[HbA1c唯一]=1)),1),""))</f>
        <v/>
      </c>
      <c r="H85" s="6" t="str">
        <f>IF($B85="","",IF($I85="","",IFERROR(SUMIFS(LabData2016[最近一次HbA1c檢查結果(%)],LabData2016[比對身分證前六碼],$AX85,LabData2016[最近一次HbA1c檢查日期],$I85,LabData2016[HbA1c唯一],1),"")))</f>
        <v/>
      </c>
      <c r="I85" s="36" t="str" cm="1">
        <f t="array" ref="I85">IF($B85="","",IFERROR(_xlfn.AGGREGATE(14,6,LabData2016[最近一次HbA1c檢查日期]/((LabData2016[比對身分證前六碼]=$AX85)*(LabData2016[HbA1c唯一]=1)),2),""))</f>
        <v/>
      </c>
      <c r="J85" s="6" t="str">
        <f t="shared" si="17"/>
        <v/>
      </c>
      <c r="K85" s="27" t="str">
        <f ca="1">IF($B85="","",IF($E85="不適用","不適用",IF($F85="","未檢驗",IF(AND($AF85+$AG85&gt;=2,$AG85&gt;=1),IF(OR($F85&lt;VALUE(SUBSTITUTE(SUBSTITUTE($E85,"&lt;",""),"%","")),SUMIFS(LabData2016[HbA1c唯一],LabData2016[比對身分證前六碼],$AX85,LabData2016[最近一次HbA1c檢查結果(%)],"&lt;"&amp;VALUE(SUBSTITUTE(SUBSTITUTE($E85,"&lt;",""),"%","")),LabData2016[最近一次HbA1c檢查日期],"&gt;="&amp;DATE(YEAR(TODAY()),1,1),LabData2016[最近一次HbA1c檢查日期],"&lt;"&amp;DATE(YEAR(TODAY())+1,1,1))/($AF85+$AG85)&gt;=0.5),"控制達標",IF(ISNUMBER($H85),IF(AND($J85&gt;=84,$F85-$H85&lt;0),"進步達標","未達標"),"未達標")),"未達標"))))</f>
        <v/>
      </c>
      <c r="L85" s="33" t="str">
        <f ca="1">IF($B85="","",IF($K85="不適用","不適用",IF($K85="未檢驗","無檢驗資料","全年"&amp;($AF85+$AG85)&amp;"次／下半年"&amp;$AG85&amp;"次／"&amp;SUMIFS(LabData2016[HbA1c唯一],LabData2016[比對身分證前六碼],$AX85,LabData2016[最近一次HbA1c檢查結果(%)],"&lt;"&amp;VALUE(SUBSTITUTE(SUBSTITUTE($E85,"&lt;",""),"%","")),LabData2016[最近一次HbA1c檢查日期],"&gt;="&amp;DATE(YEAR(TODAY()),1,1),LabData2016[最近一次HbA1c檢查日期],"&lt;"&amp;DATE(YEAR(TODAY())+1,1,1))&amp;"/"&amp;($AF85+$AG85)&amp;"達標")))</f>
        <v/>
      </c>
      <c r="M85" s="6" t="str" cm="1">
        <f t="array" ref="M85">IF($B85="","",IFERROR(INDEX(PatientCriteria[LDL達標標準],ROWS($A$4:A85)),""))</f>
        <v/>
      </c>
      <c r="N85" s="6" t="str">
        <f>IF($B85="","",IF($O85="","",IFERROR(SUMIFS(LabData2016[最近一次LDL檢查結果(mg/dL)],LabData2016[比對身分證前六碼],$AX85,LabData2016[最近一次LDL檢查日期],$O85,LabData2016[LDL唯一],1),"")))</f>
        <v/>
      </c>
      <c r="O85" s="36" t="str" cm="1">
        <f t="array" ref="O85">IF($B85="","",IFERROR(_xlfn.AGGREGATE(14,6,LabData2016[最近一次LDL檢查日期]/((LabData2016[比對身分證前六碼]=$AX85)*(LabData2016[LDL唯一]=1)),1),""))</f>
        <v/>
      </c>
      <c r="P85" s="6" t="str">
        <f>IF($B85="","",IF($Q85="","",IFERROR(SUMIFS(LabData2016[最近一次LDL檢查結果(mg/dL)],LabData2016[比對身分證前六碼],$AX85,LabData2016[最近一次LDL檢查日期],$Q85,LabData2016[LDL唯一],1),"")))</f>
        <v/>
      </c>
      <c r="Q85" s="36" t="str" cm="1">
        <f t="array" ref="Q85">IF($B85="","",IFERROR(_xlfn.AGGREGATE(14,6,LabData2016[最近一次LDL檢查日期]/((LabData2016[比對身分證前六碼]=$AX85)*(LabData2016[LDL唯一]=1)),2),""))</f>
        <v/>
      </c>
      <c r="R85" s="6" t="str">
        <f t="shared" si="18"/>
        <v/>
      </c>
      <c r="S85" s="6" t="str" cm="1">
        <f t="array" ref="S85">IF($B85="","",IFERROR(_xlfn.AGGREGATE(15,6,LabData2016[最近一次LDL檢查結果(mg/dL)]/((LabData2016[比對身分證前六碼]=$AX85)*(LabData2016[LDL唯一]=1)),1),""))</f>
        <v/>
      </c>
      <c r="T85" s="28" t="str">
        <f ca="1">IF($B85="","",IF($M85="不適用","不適用",IF($N85="","未檢驗",IF(OR(AND($D85="DM only",$O85&gt;=DATE(YEAR(TODAY()),1,1),$O85&lt;DATE(YEAR(TODAY())+1,1,1),$N85&lt;VALUE(SUBSTITUTE($M85,"&lt;",""))),AND($AH85&gt;=1,$AI85&gt;=1,OR($N85&lt;VALUE(SUBSTITUTE($M85,"&lt;","")),SUMIFS(LabData2016[LDL唯一],LabData2016[比對身分證前六碼],$AX85,LabData2016[最近一次LDL檢查結果(mg/dL)],"&lt;"&amp;VALUE(SUBSTITUTE($M85,"&lt;","")),LabData2016[最近一次LDL檢查日期],"&gt;="&amp;DATE(YEAR(TODAY()),1,1),LabData2016[最近一次LDL檢查日期],"&lt;"&amp;DATE(YEAR(TODAY())+1,1,1))/($AH85+$AI85)&gt;=0.5))),"控制達標",IF(AND($AH85&gt;=1,$AI85&gt;=1,ISNUMBER($P85),$R85&gt;84,$N85-$P85&lt;0),"進步達標","未達標")))))</f>
        <v/>
      </c>
      <c r="U85" s="39" t="str">
        <f ca="1">IF($B85="","",IF($T85="不適用","不適用",IF($T85="未檢驗","無檢驗資料","全年"&amp;($AH85+$AI85)&amp;"次／下半年"&amp;$AI85&amp;"次／"&amp;SUMIFS(LabData2016[LDL唯一],LabData2016[比對身分證前六碼],$AX85,LabData2016[最近一次LDL檢查結果(mg/dL)],"&lt;"&amp;VALUE(SUBSTITUTE($M85,"&lt;","")),LabData2016[最近一次LDL檢查日期],"&gt;="&amp;DATE(YEAR(TODAY()),1,1),LabData2016[最近一次LDL檢查日期],"&lt;"&amp;DATE(YEAR(TODAY())+1,1,1))&amp;"/"&amp;($AH85+$AI85)&amp;"達標")))</f>
        <v/>
      </c>
      <c r="V85" s="6" t="str" cm="1">
        <f t="array" ref="V85">IF($B85="","",IFERROR(INDEX(PatientCriteria[UACR達標標準],ROWS($A$4:A85)),""))</f>
        <v/>
      </c>
      <c r="W85" s="6" t="str">
        <f>IF($B85="","",IF($X85="","",IFERROR(SUMIFS(LabData2016[最近一次UACR檢查結果(mg/gm)],LabData2016[比對身分證前六碼],$AX85,LabData2016[最近一次UACR檢查日期],$X85,LabData2016[UACR唯一],1),"")))</f>
        <v/>
      </c>
      <c r="X85" s="36" t="str" cm="1">
        <f t="array" ref="X85">IF($B85="","",IFERROR(_xlfn.AGGREGATE(14,6,LabData2016[最近一次UACR檢查日期]/((LabData2016[比對身分證前六碼]=$AX85)*(LabData2016[UACR唯一]=1)),1),""))</f>
        <v/>
      </c>
      <c r="Y85" s="6" t="str">
        <f>IF($B85="","",IF($Z85="","",IFERROR(SUMIFS(LabData2016[最近一次UACR檢查結果(mg/gm)],LabData2016[比對身分證前六碼],$AX85,LabData2016[最近一次UACR檢查日期],$Z85,LabData2016[UACR唯一],1),"")))</f>
        <v/>
      </c>
      <c r="Z85" s="36" t="str" cm="1">
        <f t="array" ref="Z85">IF($B85="","",IFERROR(_xlfn.AGGREGATE(14,6,LabData2016[最近一次UACR檢查日期]/((LabData2016[比對身分證前六碼]=$AX85)*(LabData2016[UACR唯一]=1)),2),""))</f>
        <v/>
      </c>
      <c r="AA85" s="6" t="str">
        <f t="shared" si="19"/>
        <v/>
      </c>
      <c r="AB85" s="29" t="str">
        <f ca="1">IF($B85="","",IF($V85="不適用","不適用",IF($W85="","未檢驗",IF(AND($AJ85+$AK85&gt;=2,$AK85&gt;=1),IF(OR($W85&lt;30,SUMIFS(LabData2016[UACR唯一],LabData2016[比對身分證前六碼],$AX85,LabData2016[最近一次UACR檢查結果(mg/gm)],"&lt;30",LabData2016[最近一次UACR檢查日期],"&gt;="&amp;DATE(YEAR(TODAY()),1,1),LabData2016[最近一次UACR檢查日期],"&lt;"&amp;DATE(YEAR(TODAY())+1,1,1))/($AJ85+$AK85)&gt;=0.5),"控制達標",IF(ISNUMBER($Y85),IF(AND($AA85&gt;=84,$W85-$Y85&lt;0),"進步達標","未達標"),"未達標")),"未達標"))))</f>
        <v/>
      </c>
      <c r="AC85" s="38" t="str">
        <f ca="1">IF($B85="","",IF($AB85="不適用","不適用",IF($AB85="未檢驗","無檢驗資料","全年"&amp;($AJ85+$AK85)&amp;"次／下半年"&amp;$AK85&amp;"次／"&amp;SUMIFS(LabData2016[UACR唯一],LabData2016[比對身分證前六碼],$AX85,LabData2016[最近一次UACR檢查結果(mg/gm)],"&lt;30",LabData2016[最近一次UACR檢查日期],"&gt;="&amp;DATE(YEAR(TODAY()),1,1),LabData2016[最近一次UACR檢查日期],"&lt;"&amp;DATE(YEAR(TODAY())+1,1,1))&amp;"/"&amp;($AJ85+$AK85)&amp;"達標")))</f>
        <v/>
      </c>
      <c r="AD85" s="6" t="str" cm="1">
        <f t="array" ref="AD85">IF($B85="","",IFERROR(INDEX(PatientCriteria[BP檢驗次數達標標準],ROWS($A$4:A85)),""))</f>
        <v/>
      </c>
      <c r="AE85" s="6" t="str" cm="1">
        <f t="array" aca="1" ref="AE85" ca="1">IF($B85="","",_xlfn.LET(_xlpm.bp,LabData2016[最近一次BP檢查日期],_xlpm.ym,IF(ISNUMBER(_xlpm.bp),TEXT(_xlpm.bp,"yyyy-mm"),LEFT(_xlpm.bp,7)),_xlpm.matched,_xlfn._xlws.FILTER(_xlpm.ym,(LabData2016[比對身分證前六碼]=$AX85)*(LabData2016[比對生日西元]=$AY85)*(_xlpm.ym&lt;&gt;"")*(LEFT(_xlpm.ym,4)=TEXT(YEAR(TODAY()),"0")),""),IF(INDEX(_xlpm.matched,1)="",0,ROWS(_xlfn.UNIQUE(_xlpm.matched)))))</f>
        <v/>
      </c>
      <c r="AF85" s="6" t="str">
        <f ca="1">IF($B85="","",SUMIFS(LabData2016[HbA1c唯一],LabData2016[比對身分證前六碼],$AX85,LabData2016[最近一次HbA1c檢查日期],"&gt;="&amp;DATE(YEAR(TODAY()),1,1),LabData2016[最近一次HbA1c檢查日期],"&lt;"&amp;DATE(YEAR(TODAY()),7,1)))</f>
        <v/>
      </c>
      <c r="AG85" s="6" t="str">
        <f ca="1">IF($B85="","",SUMIFS(LabData2016[HbA1c唯一],LabData2016[比對身分證前六碼],$AX85,LabData2016[最近一次HbA1c檢查日期],"&gt;="&amp;DATE(YEAR(TODAY()),7,1),LabData2016[最近一次HbA1c檢查日期],"&lt;"&amp;DATE(YEAR(TODAY())+1,1,1)))</f>
        <v/>
      </c>
      <c r="AH85" s="6" t="str">
        <f ca="1">IF($B85="","",SUMIFS(LabData2016[LDL唯一],LabData2016[比對身分證前六碼],$AX85,LabData2016[最近一次LDL檢查日期],"&gt;="&amp;DATE(YEAR(TODAY()),1,1),LabData2016[最近一次LDL檢查日期],"&lt;"&amp;DATE(YEAR(TODAY()),7,1)))</f>
        <v/>
      </c>
      <c r="AI85" s="6" t="str">
        <f ca="1">IF($B85="","",SUMIFS(LabData2016[LDL唯一],LabData2016[比對身分證前六碼],$AX85,LabData2016[最近一次LDL檢查日期],"&gt;="&amp;DATE(YEAR(TODAY()),7,1),LabData2016[最近一次LDL檢查日期],"&lt;"&amp;DATE(YEAR(TODAY())+1,1,1)))</f>
        <v/>
      </c>
      <c r="AJ85" s="6" t="str">
        <f ca="1">IF($B85="","",SUMIFS(LabData2016[UACR唯一],LabData2016[比對身分證前六碼],$AX85,LabData2016[最近一次UACR檢查日期],"&gt;="&amp;DATE(YEAR(TODAY()),1,1),LabData2016[最近一次UACR檢查日期],"&lt;"&amp;DATE(YEAR(TODAY()),7,1)))</f>
        <v/>
      </c>
      <c r="AK85" s="6" t="str">
        <f ca="1">IF($B85="","",SUMIFS(LabData2016[UACR唯一],LabData2016[比對身分證前六碼],$AX85,LabData2016[最近一次UACR檢查日期],"&gt;="&amp;DATE(YEAR(TODAY()),7,1),LabData2016[最近一次UACR檢查日期],"&lt;"&amp;DATE(YEAR(TODAY())+1,1,1)))</f>
        <v/>
      </c>
      <c r="AL85" s="6" t="str">
        <f t="shared" si="20"/>
        <v/>
      </c>
      <c r="AM85" s="6" t="str">
        <f t="shared" si="21"/>
        <v/>
      </c>
      <c r="AN85" s="6" t="str">
        <f t="shared" si="22"/>
        <v/>
      </c>
      <c r="AO85" s="6" t="str">
        <f t="shared" si="23"/>
        <v/>
      </c>
      <c r="AP85" s="6" t="str" cm="1">
        <f t="array" ref="AP85">IF($B85="","",IFERROR(INDEX(相容設定!$B$2:$E$9,MATCH($D85,相容設定!$A$2:$A$9,0),MIN(VALUE(LEFT($AQ85,FIND("/",$AQ85)-1)),3)+1),0))</f>
        <v/>
      </c>
      <c r="AQ85" s="6" t="str">
        <f t="shared" si="24"/>
        <v/>
      </c>
      <c r="AR85" s="30" t="str">
        <f t="shared" si="25"/>
        <v/>
      </c>
      <c r="AS85" s="30" t="str">
        <f>IF($B85="","",250+30+IF(OR(ISNUMBER(SEARCH("DM",$D85)),ISNUMBER(SEARCH("+",$D85))),100,0)+IFERROR(INDEX(相容設定!$F$2:$F$9,MATCH($D85,相容設定!$A$2:$A$9,0)),0))</f>
        <v/>
      </c>
      <c r="AT85" s="31" t="str">
        <f t="shared" si="26"/>
        <v/>
      </c>
      <c r="AU85" s="32" t="str">
        <f t="shared" si="27"/>
        <v/>
      </c>
      <c r="AV85" t="str">
        <f t="shared" si="28"/>
        <v/>
      </c>
      <c r="AW85" t="str">
        <f t="shared" si="30"/>
        <v/>
      </c>
      <c r="AX85" t="str">
        <f t="shared" si="29"/>
        <v/>
      </c>
      <c r="AY85" t="str">
        <f t="shared" si="31"/>
        <v/>
      </c>
    </row>
    <row r="86" spans="1:51" x14ac:dyDescent="0.35">
      <c r="A86" s="26" t="str" cm="1">
        <f t="array" ref="A86">IFERROR(IF(INDEX(PatientCriteria[身分證號],ROWS($A$4:A86))="","",ROWS($A$4:A86)),"")</f>
        <v/>
      </c>
      <c r="B86" s="26" t="str" cm="1">
        <f t="array" ref="B86">IFERROR(IF(INDEX(PatientCriteria[身分證號],ROWS($A$4:A86))="","",INDEX(PatientCriteria[身分證號],ROWS($A$4:A86))),"")</f>
        <v/>
      </c>
      <c r="C86" s="26" t="str" cm="1">
        <f t="array" ref="C86">IF($B86="","",IFERROR(INDEX(PatientCriteria[生日],ROWS($A$4:A86)),""))</f>
        <v/>
      </c>
      <c r="D86" s="26" t="str" cm="1">
        <f t="array" ref="D86">IF($B86="","",IFERROR(INDEX(PatientCriteria[疾病組合],ROWS($A$4:A86)),""))</f>
        <v/>
      </c>
      <c r="E86" s="6" t="str" cm="1">
        <f t="array" ref="E86">IF($B86="","",IFERROR(INDEX(PatientCriteria[HbA1c達標標準],ROWS($A$4:A86)),""))</f>
        <v/>
      </c>
      <c r="F86" s="6" t="str">
        <f>IF($B86="","",IF($G86="","",IFERROR(SUMIFS(LabData2016[最近一次HbA1c檢查結果(%)],LabData2016[比對身分證前六碼],$AX86,LabData2016[最近一次HbA1c檢查日期],$G86,LabData2016[HbA1c唯一],1),"")))</f>
        <v/>
      </c>
      <c r="G86" s="36" t="str" cm="1">
        <f t="array" ref="G86">IF($B86="","",IFERROR(_xlfn.AGGREGATE(14,6,LabData2016[最近一次HbA1c檢查日期]/((LabData2016[比對身分證前六碼]=$AX86)*(LabData2016[HbA1c唯一]=1)),1),""))</f>
        <v/>
      </c>
      <c r="H86" s="6" t="str">
        <f>IF($B86="","",IF($I86="","",IFERROR(SUMIFS(LabData2016[最近一次HbA1c檢查結果(%)],LabData2016[比對身分證前六碼],$AX86,LabData2016[最近一次HbA1c檢查日期],$I86,LabData2016[HbA1c唯一],1),"")))</f>
        <v/>
      </c>
      <c r="I86" s="36" t="str" cm="1">
        <f t="array" ref="I86">IF($B86="","",IFERROR(_xlfn.AGGREGATE(14,6,LabData2016[最近一次HbA1c檢查日期]/((LabData2016[比對身分證前六碼]=$AX86)*(LabData2016[HbA1c唯一]=1)),2),""))</f>
        <v/>
      </c>
      <c r="J86" s="6" t="str">
        <f t="shared" si="17"/>
        <v/>
      </c>
      <c r="K86" s="27" t="str">
        <f ca="1">IF($B86="","",IF($E86="不適用","不適用",IF($F86="","未檢驗",IF(AND($AF86+$AG86&gt;=2,$AG86&gt;=1),IF(OR($F86&lt;VALUE(SUBSTITUTE(SUBSTITUTE($E86,"&lt;",""),"%","")),SUMIFS(LabData2016[HbA1c唯一],LabData2016[比對身分證前六碼],$AX86,LabData2016[最近一次HbA1c檢查結果(%)],"&lt;"&amp;VALUE(SUBSTITUTE(SUBSTITUTE($E86,"&lt;",""),"%","")),LabData2016[最近一次HbA1c檢查日期],"&gt;="&amp;DATE(YEAR(TODAY()),1,1),LabData2016[最近一次HbA1c檢查日期],"&lt;"&amp;DATE(YEAR(TODAY())+1,1,1))/($AF86+$AG86)&gt;=0.5),"控制達標",IF(ISNUMBER($H86),IF(AND($J86&gt;=84,$F86-$H86&lt;0),"進步達標","未達標"),"未達標")),"未達標"))))</f>
        <v/>
      </c>
      <c r="L86" s="33" t="str">
        <f ca="1">IF($B86="","",IF($K86="不適用","不適用",IF($K86="未檢驗","無檢驗資料","全年"&amp;($AF86+$AG86)&amp;"次／下半年"&amp;$AG86&amp;"次／"&amp;SUMIFS(LabData2016[HbA1c唯一],LabData2016[比對身分證前六碼],$AX86,LabData2016[最近一次HbA1c檢查結果(%)],"&lt;"&amp;VALUE(SUBSTITUTE(SUBSTITUTE($E86,"&lt;",""),"%","")),LabData2016[最近一次HbA1c檢查日期],"&gt;="&amp;DATE(YEAR(TODAY()),1,1),LabData2016[最近一次HbA1c檢查日期],"&lt;"&amp;DATE(YEAR(TODAY())+1,1,1))&amp;"/"&amp;($AF86+$AG86)&amp;"達標")))</f>
        <v/>
      </c>
      <c r="M86" s="6" t="str" cm="1">
        <f t="array" ref="M86">IF($B86="","",IFERROR(INDEX(PatientCriteria[LDL達標標準],ROWS($A$4:A86)),""))</f>
        <v/>
      </c>
      <c r="N86" s="6" t="str">
        <f>IF($B86="","",IF($O86="","",IFERROR(SUMIFS(LabData2016[最近一次LDL檢查結果(mg/dL)],LabData2016[比對身分證前六碼],$AX86,LabData2016[最近一次LDL檢查日期],$O86,LabData2016[LDL唯一],1),"")))</f>
        <v/>
      </c>
      <c r="O86" s="36" t="str" cm="1">
        <f t="array" ref="O86">IF($B86="","",IFERROR(_xlfn.AGGREGATE(14,6,LabData2016[最近一次LDL檢查日期]/((LabData2016[比對身分證前六碼]=$AX86)*(LabData2016[LDL唯一]=1)),1),""))</f>
        <v/>
      </c>
      <c r="P86" s="6" t="str">
        <f>IF($B86="","",IF($Q86="","",IFERROR(SUMIFS(LabData2016[最近一次LDL檢查結果(mg/dL)],LabData2016[比對身分證前六碼],$AX86,LabData2016[最近一次LDL檢查日期],$Q86,LabData2016[LDL唯一],1),"")))</f>
        <v/>
      </c>
      <c r="Q86" s="36" t="str" cm="1">
        <f t="array" ref="Q86">IF($B86="","",IFERROR(_xlfn.AGGREGATE(14,6,LabData2016[最近一次LDL檢查日期]/((LabData2016[比對身分證前六碼]=$AX86)*(LabData2016[LDL唯一]=1)),2),""))</f>
        <v/>
      </c>
      <c r="R86" s="6" t="str">
        <f t="shared" si="18"/>
        <v/>
      </c>
      <c r="S86" s="6" t="str" cm="1">
        <f t="array" ref="S86">IF($B86="","",IFERROR(_xlfn.AGGREGATE(15,6,LabData2016[最近一次LDL檢查結果(mg/dL)]/((LabData2016[比對身分證前六碼]=$AX86)*(LabData2016[LDL唯一]=1)),1),""))</f>
        <v/>
      </c>
      <c r="T86" s="28" t="str">
        <f ca="1">IF($B86="","",IF($M86="不適用","不適用",IF($N86="","未檢驗",IF(OR(AND($D86="DM only",$O86&gt;=DATE(YEAR(TODAY()),1,1),$O86&lt;DATE(YEAR(TODAY())+1,1,1),$N86&lt;VALUE(SUBSTITUTE($M86,"&lt;",""))),AND($AH86&gt;=1,$AI86&gt;=1,OR($N86&lt;VALUE(SUBSTITUTE($M86,"&lt;","")),SUMIFS(LabData2016[LDL唯一],LabData2016[比對身分證前六碼],$AX86,LabData2016[最近一次LDL檢查結果(mg/dL)],"&lt;"&amp;VALUE(SUBSTITUTE($M86,"&lt;","")),LabData2016[最近一次LDL檢查日期],"&gt;="&amp;DATE(YEAR(TODAY()),1,1),LabData2016[最近一次LDL檢查日期],"&lt;"&amp;DATE(YEAR(TODAY())+1,1,1))/($AH86+$AI86)&gt;=0.5))),"控制達標",IF(AND($AH86&gt;=1,$AI86&gt;=1,ISNUMBER($P86),$R86&gt;84,$N86-$P86&lt;0),"進步達標","未達標")))))</f>
        <v/>
      </c>
      <c r="U86" s="39" t="str">
        <f ca="1">IF($B86="","",IF($T86="不適用","不適用",IF($T86="未檢驗","無檢驗資料","全年"&amp;($AH86+$AI86)&amp;"次／下半年"&amp;$AI86&amp;"次／"&amp;SUMIFS(LabData2016[LDL唯一],LabData2016[比對身分證前六碼],$AX86,LabData2016[最近一次LDL檢查結果(mg/dL)],"&lt;"&amp;VALUE(SUBSTITUTE($M86,"&lt;","")),LabData2016[最近一次LDL檢查日期],"&gt;="&amp;DATE(YEAR(TODAY()),1,1),LabData2016[最近一次LDL檢查日期],"&lt;"&amp;DATE(YEAR(TODAY())+1,1,1))&amp;"/"&amp;($AH86+$AI86)&amp;"達標")))</f>
        <v/>
      </c>
      <c r="V86" s="6" t="str" cm="1">
        <f t="array" ref="V86">IF($B86="","",IFERROR(INDEX(PatientCriteria[UACR達標標準],ROWS($A$4:A86)),""))</f>
        <v/>
      </c>
      <c r="W86" s="6" t="str">
        <f>IF($B86="","",IF($X86="","",IFERROR(SUMIFS(LabData2016[最近一次UACR檢查結果(mg/gm)],LabData2016[比對身分證前六碼],$AX86,LabData2016[最近一次UACR檢查日期],$X86,LabData2016[UACR唯一],1),"")))</f>
        <v/>
      </c>
      <c r="X86" s="36" t="str" cm="1">
        <f t="array" ref="X86">IF($B86="","",IFERROR(_xlfn.AGGREGATE(14,6,LabData2016[最近一次UACR檢查日期]/((LabData2016[比對身分證前六碼]=$AX86)*(LabData2016[UACR唯一]=1)),1),""))</f>
        <v/>
      </c>
      <c r="Y86" s="6" t="str">
        <f>IF($B86="","",IF($Z86="","",IFERROR(SUMIFS(LabData2016[最近一次UACR檢查結果(mg/gm)],LabData2016[比對身分證前六碼],$AX86,LabData2016[最近一次UACR檢查日期],$Z86,LabData2016[UACR唯一],1),"")))</f>
        <v/>
      </c>
      <c r="Z86" s="36" t="str" cm="1">
        <f t="array" ref="Z86">IF($B86="","",IFERROR(_xlfn.AGGREGATE(14,6,LabData2016[最近一次UACR檢查日期]/((LabData2016[比對身分證前六碼]=$AX86)*(LabData2016[UACR唯一]=1)),2),""))</f>
        <v/>
      </c>
      <c r="AA86" s="6" t="str">
        <f t="shared" si="19"/>
        <v/>
      </c>
      <c r="AB86" s="29" t="str">
        <f ca="1">IF($B86="","",IF($V86="不適用","不適用",IF($W86="","未檢驗",IF(AND($AJ86+$AK86&gt;=2,$AK86&gt;=1),IF(OR($W86&lt;30,SUMIFS(LabData2016[UACR唯一],LabData2016[比對身分證前六碼],$AX86,LabData2016[最近一次UACR檢查結果(mg/gm)],"&lt;30",LabData2016[最近一次UACR檢查日期],"&gt;="&amp;DATE(YEAR(TODAY()),1,1),LabData2016[最近一次UACR檢查日期],"&lt;"&amp;DATE(YEAR(TODAY())+1,1,1))/($AJ86+$AK86)&gt;=0.5),"控制達標",IF(ISNUMBER($Y86),IF(AND($AA86&gt;=84,$W86-$Y86&lt;0),"進步達標","未達標"),"未達標")),"未達標"))))</f>
        <v/>
      </c>
      <c r="AC86" s="38" t="str">
        <f ca="1">IF($B86="","",IF($AB86="不適用","不適用",IF($AB86="未檢驗","無檢驗資料","全年"&amp;($AJ86+$AK86)&amp;"次／下半年"&amp;$AK86&amp;"次／"&amp;SUMIFS(LabData2016[UACR唯一],LabData2016[比對身分證前六碼],$AX86,LabData2016[最近一次UACR檢查結果(mg/gm)],"&lt;30",LabData2016[最近一次UACR檢查日期],"&gt;="&amp;DATE(YEAR(TODAY()),1,1),LabData2016[最近一次UACR檢查日期],"&lt;"&amp;DATE(YEAR(TODAY())+1,1,1))&amp;"/"&amp;($AJ86+$AK86)&amp;"達標")))</f>
        <v/>
      </c>
      <c r="AD86" s="6" t="str" cm="1">
        <f t="array" ref="AD86">IF($B86="","",IFERROR(INDEX(PatientCriteria[BP檢驗次數達標標準],ROWS($A$4:A86)),""))</f>
        <v/>
      </c>
      <c r="AE86" s="6" t="str" cm="1">
        <f t="array" aca="1" ref="AE86" ca="1">IF($B86="","",_xlfn.LET(_xlpm.bp,LabData2016[最近一次BP檢查日期],_xlpm.ym,IF(ISNUMBER(_xlpm.bp),TEXT(_xlpm.bp,"yyyy-mm"),LEFT(_xlpm.bp,7)),_xlpm.matched,_xlfn._xlws.FILTER(_xlpm.ym,(LabData2016[比對身分證前六碼]=$AX86)*(LabData2016[比對生日西元]=$AY86)*(_xlpm.ym&lt;&gt;"")*(LEFT(_xlpm.ym,4)=TEXT(YEAR(TODAY()),"0")),""),IF(INDEX(_xlpm.matched,1)="",0,ROWS(_xlfn.UNIQUE(_xlpm.matched)))))</f>
        <v/>
      </c>
      <c r="AF86" s="6" t="str">
        <f ca="1">IF($B86="","",SUMIFS(LabData2016[HbA1c唯一],LabData2016[比對身分證前六碼],$AX86,LabData2016[最近一次HbA1c檢查日期],"&gt;="&amp;DATE(YEAR(TODAY()),1,1),LabData2016[最近一次HbA1c檢查日期],"&lt;"&amp;DATE(YEAR(TODAY()),7,1)))</f>
        <v/>
      </c>
      <c r="AG86" s="6" t="str">
        <f ca="1">IF($B86="","",SUMIFS(LabData2016[HbA1c唯一],LabData2016[比對身分證前六碼],$AX86,LabData2016[最近一次HbA1c檢查日期],"&gt;="&amp;DATE(YEAR(TODAY()),7,1),LabData2016[最近一次HbA1c檢查日期],"&lt;"&amp;DATE(YEAR(TODAY())+1,1,1)))</f>
        <v/>
      </c>
      <c r="AH86" s="6" t="str">
        <f ca="1">IF($B86="","",SUMIFS(LabData2016[LDL唯一],LabData2016[比對身分證前六碼],$AX86,LabData2016[最近一次LDL檢查日期],"&gt;="&amp;DATE(YEAR(TODAY()),1,1),LabData2016[最近一次LDL檢查日期],"&lt;"&amp;DATE(YEAR(TODAY()),7,1)))</f>
        <v/>
      </c>
      <c r="AI86" s="6" t="str">
        <f ca="1">IF($B86="","",SUMIFS(LabData2016[LDL唯一],LabData2016[比對身分證前六碼],$AX86,LabData2016[最近一次LDL檢查日期],"&gt;="&amp;DATE(YEAR(TODAY()),7,1),LabData2016[最近一次LDL檢查日期],"&lt;"&amp;DATE(YEAR(TODAY())+1,1,1)))</f>
        <v/>
      </c>
      <c r="AJ86" s="6" t="str">
        <f ca="1">IF($B86="","",SUMIFS(LabData2016[UACR唯一],LabData2016[比對身分證前六碼],$AX86,LabData2016[最近一次UACR檢查日期],"&gt;="&amp;DATE(YEAR(TODAY()),1,1),LabData2016[最近一次UACR檢查日期],"&lt;"&amp;DATE(YEAR(TODAY()),7,1)))</f>
        <v/>
      </c>
      <c r="AK86" s="6" t="str">
        <f ca="1">IF($B86="","",SUMIFS(LabData2016[UACR唯一],LabData2016[比對身分證前六碼],$AX86,LabData2016[最近一次UACR檢查日期],"&gt;="&amp;DATE(YEAR(TODAY()),7,1),LabData2016[最近一次UACR檢查日期],"&lt;"&amp;DATE(YEAR(TODAY())+1,1,1)))</f>
        <v/>
      </c>
      <c r="AL86" s="6" t="str">
        <f t="shared" si="20"/>
        <v/>
      </c>
      <c r="AM86" s="6" t="str">
        <f t="shared" si="21"/>
        <v/>
      </c>
      <c r="AN86" s="6" t="str">
        <f t="shared" si="22"/>
        <v/>
      </c>
      <c r="AO86" s="6" t="str">
        <f t="shared" si="23"/>
        <v/>
      </c>
      <c r="AP86" s="6" t="str" cm="1">
        <f t="array" ref="AP86">IF($B86="","",IFERROR(INDEX(相容設定!$B$2:$E$9,MATCH($D86,相容設定!$A$2:$A$9,0),MIN(VALUE(LEFT($AQ86,FIND("/",$AQ86)-1)),3)+1),0))</f>
        <v/>
      </c>
      <c r="AQ86" s="6" t="str">
        <f t="shared" si="24"/>
        <v/>
      </c>
      <c r="AR86" s="30" t="str">
        <f t="shared" si="25"/>
        <v/>
      </c>
      <c r="AS86" s="30" t="str">
        <f>IF($B86="","",250+30+IF(OR(ISNUMBER(SEARCH("DM",$D86)),ISNUMBER(SEARCH("+",$D86))),100,0)+IFERROR(INDEX(相容設定!$F$2:$F$9,MATCH($D86,相容設定!$A$2:$A$9,0)),0))</f>
        <v/>
      </c>
      <c r="AT86" s="31" t="str">
        <f t="shared" si="26"/>
        <v/>
      </c>
      <c r="AU86" s="32" t="str">
        <f t="shared" si="27"/>
        <v/>
      </c>
      <c r="AV86" t="str">
        <f t="shared" si="28"/>
        <v/>
      </c>
      <c r="AW86" t="str">
        <f t="shared" si="30"/>
        <v/>
      </c>
      <c r="AX86" t="str">
        <f t="shared" si="29"/>
        <v/>
      </c>
      <c r="AY86" t="str">
        <f t="shared" si="31"/>
        <v/>
      </c>
    </row>
    <row r="87" spans="1:51" x14ac:dyDescent="0.35">
      <c r="A87" s="26" t="str" cm="1">
        <f t="array" ref="A87">IFERROR(IF(INDEX(PatientCriteria[身分證號],ROWS($A$4:A87))="","",ROWS($A$4:A87)),"")</f>
        <v/>
      </c>
      <c r="B87" s="26" t="str" cm="1">
        <f t="array" ref="B87">IFERROR(IF(INDEX(PatientCriteria[身分證號],ROWS($A$4:A87))="","",INDEX(PatientCriteria[身分證號],ROWS($A$4:A87))),"")</f>
        <v/>
      </c>
      <c r="C87" s="26" t="str" cm="1">
        <f t="array" ref="C87">IF($B87="","",IFERROR(INDEX(PatientCriteria[生日],ROWS($A$4:A87)),""))</f>
        <v/>
      </c>
      <c r="D87" s="26" t="str" cm="1">
        <f t="array" ref="D87">IF($B87="","",IFERROR(INDEX(PatientCriteria[疾病組合],ROWS($A$4:A87)),""))</f>
        <v/>
      </c>
      <c r="E87" s="6" t="str" cm="1">
        <f t="array" ref="E87">IF($B87="","",IFERROR(INDEX(PatientCriteria[HbA1c達標標準],ROWS($A$4:A87)),""))</f>
        <v/>
      </c>
      <c r="F87" s="6" t="str">
        <f>IF($B87="","",IF($G87="","",IFERROR(SUMIFS(LabData2016[最近一次HbA1c檢查結果(%)],LabData2016[比對身分證前六碼],$AX87,LabData2016[最近一次HbA1c檢查日期],$G87,LabData2016[HbA1c唯一],1),"")))</f>
        <v/>
      </c>
      <c r="G87" s="36" t="str" cm="1">
        <f t="array" ref="G87">IF($B87="","",IFERROR(_xlfn.AGGREGATE(14,6,LabData2016[最近一次HbA1c檢查日期]/((LabData2016[比對身分證前六碼]=$AX87)*(LabData2016[HbA1c唯一]=1)),1),""))</f>
        <v/>
      </c>
      <c r="H87" s="6" t="str">
        <f>IF($B87="","",IF($I87="","",IFERROR(SUMIFS(LabData2016[最近一次HbA1c檢查結果(%)],LabData2016[比對身分證前六碼],$AX87,LabData2016[最近一次HbA1c檢查日期],$I87,LabData2016[HbA1c唯一],1),"")))</f>
        <v/>
      </c>
      <c r="I87" s="36" t="str" cm="1">
        <f t="array" ref="I87">IF($B87="","",IFERROR(_xlfn.AGGREGATE(14,6,LabData2016[最近一次HbA1c檢查日期]/((LabData2016[比對身分證前六碼]=$AX87)*(LabData2016[HbA1c唯一]=1)),2),""))</f>
        <v/>
      </c>
      <c r="J87" s="6" t="str">
        <f t="shared" si="17"/>
        <v/>
      </c>
      <c r="K87" s="27" t="str">
        <f ca="1">IF($B87="","",IF($E87="不適用","不適用",IF($F87="","未檢驗",IF(AND($AF87+$AG87&gt;=2,$AG87&gt;=1),IF(OR($F87&lt;VALUE(SUBSTITUTE(SUBSTITUTE($E87,"&lt;",""),"%","")),SUMIFS(LabData2016[HbA1c唯一],LabData2016[比對身分證前六碼],$AX87,LabData2016[最近一次HbA1c檢查結果(%)],"&lt;"&amp;VALUE(SUBSTITUTE(SUBSTITUTE($E87,"&lt;",""),"%","")),LabData2016[最近一次HbA1c檢查日期],"&gt;="&amp;DATE(YEAR(TODAY()),1,1),LabData2016[最近一次HbA1c檢查日期],"&lt;"&amp;DATE(YEAR(TODAY())+1,1,1))/($AF87+$AG87)&gt;=0.5),"控制達標",IF(ISNUMBER($H87),IF(AND($J87&gt;=84,$F87-$H87&lt;0),"進步達標","未達標"),"未達標")),"未達標"))))</f>
        <v/>
      </c>
      <c r="L87" s="33" t="str">
        <f ca="1">IF($B87="","",IF($K87="不適用","不適用",IF($K87="未檢驗","無檢驗資料","全年"&amp;($AF87+$AG87)&amp;"次／下半年"&amp;$AG87&amp;"次／"&amp;SUMIFS(LabData2016[HbA1c唯一],LabData2016[比對身分證前六碼],$AX87,LabData2016[最近一次HbA1c檢查結果(%)],"&lt;"&amp;VALUE(SUBSTITUTE(SUBSTITUTE($E87,"&lt;",""),"%","")),LabData2016[最近一次HbA1c檢查日期],"&gt;="&amp;DATE(YEAR(TODAY()),1,1),LabData2016[最近一次HbA1c檢查日期],"&lt;"&amp;DATE(YEAR(TODAY())+1,1,1))&amp;"/"&amp;($AF87+$AG87)&amp;"達標")))</f>
        <v/>
      </c>
      <c r="M87" s="6" t="str" cm="1">
        <f t="array" ref="M87">IF($B87="","",IFERROR(INDEX(PatientCriteria[LDL達標標準],ROWS($A$4:A87)),""))</f>
        <v/>
      </c>
      <c r="N87" s="6" t="str">
        <f>IF($B87="","",IF($O87="","",IFERROR(SUMIFS(LabData2016[最近一次LDL檢查結果(mg/dL)],LabData2016[比對身分證前六碼],$AX87,LabData2016[最近一次LDL檢查日期],$O87,LabData2016[LDL唯一],1),"")))</f>
        <v/>
      </c>
      <c r="O87" s="36" t="str" cm="1">
        <f t="array" ref="O87">IF($B87="","",IFERROR(_xlfn.AGGREGATE(14,6,LabData2016[最近一次LDL檢查日期]/((LabData2016[比對身分證前六碼]=$AX87)*(LabData2016[LDL唯一]=1)),1),""))</f>
        <v/>
      </c>
      <c r="P87" s="6" t="str">
        <f>IF($B87="","",IF($Q87="","",IFERROR(SUMIFS(LabData2016[最近一次LDL檢查結果(mg/dL)],LabData2016[比對身分證前六碼],$AX87,LabData2016[最近一次LDL檢查日期],$Q87,LabData2016[LDL唯一],1),"")))</f>
        <v/>
      </c>
      <c r="Q87" s="36" t="str" cm="1">
        <f t="array" ref="Q87">IF($B87="","",IFERROR(_xlfn.AGGREGATE(14,6,LabData2016[最近一次LDL檢查日期]/((LabData2016[比對身分證前六碼]=$AX87)*(LabData2016[LDL唯一]=1)),2),""))</f>
        <v/>
      </c>
      <c r="R87" s="6" t="str">
        <f t="shared" si="18"/>
        <v/>
      </c>
      <c r="S87" s="6" t="str" cm="1">
        <f t="array" ref="S87">IF($B87="","",IFERROR(_xlfn.AGGREGATE(15,6,LabData2016[最近一次LDL檢查結果(mg/dL)]/((LabData2016[比對身分證前六碼]=$AX87)*(LabData2016[LDL唯一]=1)),1),""))</f>
        <v/>
      </c>
      <c r="T87" s="28" t="str">
        <f ca="1">IF($B87="","",IF($M87="不適用","不適用",IF($N87="","未檢驗",IF(OR(AND($D87="DM only",$O87&gt;=DATE(YEAR(TODAY()),1,1),$O87&lt;DATE(YEAR(TODAY())+1,1,1),$N87&lt;VALUE(SUBSTITUTE($M87,"&lt;",""))),AND($AH87&gt;=1,$AI87&gt;=1,OR($N87&lt;VALUE(SUBSTITUTE($M87,"&lt;","")),SUMIFS(LabData2016[LDL唯一],LabData2016[比對身分證前六碼],$AX87,LabData2016[最近一次LDL檢查結果(mg/dL)],"&lt;"&amp;VALUE(SUBSTITUTE($M87,"&lt;","")),LabData2016[最近一次LDL檢查日期],"&gt;="&amp;DATE(YEAR(TODAY()),1,1),LabData2016[最近一次LDL檢查日期],"&lt;"&amp;DATE(YEAR(TODAY())+1,1,1))/($AH87+$AI87)&gt;=0.5))),"控制達標",IF(AND($AH87&gt;=1,$AI87&gt;=1,ISNUMBER($P87),$R87&gt;84,$N87-$P87&lt;0),"進步達標","未達標")))))</f>
        <v/>
      </c>
      <c r="U87" s="39" t="str">
        <f ca="1">IF($B87="","",IF($T87="不適用","不適用",IF($T87="未檢驗","無檢驗資料","全年"&amp;($AH87+$AI87)&amp;"次／下半年"&amp;$AI87&amp;"次／"&amp;SUMIFS(LabData2016[LDL唯一],LabData2016[比對身分證前六碼],$AX87,LabData2016[最近一次LDL檢查結果(mg/dL)],"&lt;"&amp;VALUE(SUBSTITUTE($M87,"&lt;","")),LabData2016[最近一次LDL檢查日期],"&gt;="&amp;DATE(YEAR(TODAY()),1,1),LabData2016[最近一次LDL檢查日期],"&lt;"&amp;DATE(YEAR(TODAY())+1,1,1))&amp;"/"&amp;($AH87+$AI87)&amp;"達標")))</f>
        <v/>
      </c>
      <c r="V87" s="6" t="str" cm="1">
        <f t="array" ref="V87">IF($B87="","",IFERROR(INDEX(PatientCriteria[UACR達標標準],ROWS($A$4:A87)),""))</f>
        <v/>
      </c>
      <c r="W87" s="6" t="str">
        <f>IF($B87="","",IF($X87="","",IFERROR(SUMIFS(LabData2016[最近一次UACR檢查結果(mg/gm)],LabData2016[比對身分證前六碼],$AX87,LabData2016[最近一次UACR檢查日期],$X87,LabData2016[UACR唯一],1),"")))</f>
        <v/>
      </c>
      <c r="X87" s="36" t="str" cm="1">
        <f t="array" ref="X87">IF($B87="","",IFERROR(_xlfn.AGGREGATE(14,6,LabData2016[最近一次UACR檢查日期]/((LabData2016[比對身分證前六碼]=$AX87)*(LabData2016[UACR唯一]=1)),1),""))</f>
        <v/>
      </c>
      <c r="Y87" s="6" t="str">
        <f>IF($B87="","",IF($Z87="","",IFERROR(SUMIFS(LabData2016[最近一次UACR檢查結果(mg/gm)],LabData2016[比對身分證前六碼],$AX87,LabData2016[最近一次UACR檢查日期],$Z87,LabData2016[UACR唯一],1),"")))</f>
        <v/>
      </c>
      <c r="Z87" s="36" t="str" cm="1">
        <f t="array" ref="Z87">IF($B87="","",IFERROR(_xlfn.AGGREGATE(14,6,LabData2016[最近一次UACR檢查日期]/((LabData2016[比對身分證前六碼]=$AX87)*(LabData2016[UACR唯一]=1)),2),""))</f>
        <v/>
      </c>
      <c r="AA87" s="6" t="str">
        <f t="shared" si="19"/>
        <v/>
      </c>
      <c r="AB87" s="29" t="str">
        <f ca="1">IF($B87="","",IF($V87="不適用","不適用",IF($W87="","未檢驗",IF(AND($AJ87+$AK87&gt;=2,$AK87&gt;=1),IF(OR($W87&lt;30,SUMIFS(LabData2016[UACR唯一],LabData2016[比對身分證前六碼],$AX87,LabData2016[最近一次UACR檢查結果(mg/gm)],"&lt;30",LabData2016[最近一次UACR檢查日期],"&gt;="&amp;DATE(YEAR(TODAY()),1,1),LabData2016[最近一次UACR檢查日期],"&lt;"&amp;DATE(YEAR(TODAY())+1,1,1))/($AJ87+$AK87)&gt;=0.5),"控制達標",IF(ISNUMBER($Y87),IF(AND($AA87&gt;=84,$W87-$Y87&lt;0),"進步達標","未達標"),"未達標")),"未達標"))))</f>
        <v/>
      </c>
      <c r="AC87" s="38" t="str">
        <f ca="1">IF($B87="","",IF($AB87="不適用","不適用",IF($AB87="未檢驗","無檢驗資料","全年"&amp;($AJ87+$AK87)&amp;"次／下半年"&amp;$AK87&amp;"次／"&amp;SUMIFS(LabData2016[UACR唯一],LabData2016[比對身分證前六碼],$AX87,LabData2016[最近一次UACR檢查結果(mg/gm)],"&lt;30",LabData2016[最近一次UACR檢查日期],"&gt;="&amp;DATE(YEAR(TODAY()),1,1),LabData2016[最近一次UACR檢查日期],"&lt;"&amp;DATE(YEAR(TODAY())+1,1,1))&amp;"/"&amp;($AJ87+$AK87)&amp;"達標")))</f>
        <v/>
      </c>
      <c r="AD87" s="6" t="str" cm="1">
        <f t="array" ref="AD87">IF($B87="","",IFERROR(INDEX(PatientCriteria[BP檢驗次數達標標準],ROWS($A$4:A87)),""))</f>
        <v/>
      </c>
      <c r="AE87" s="6" t="str" cm="1">
        <f t="array" aca="1" ref="AE87" ca="1">IF($B87="","",_xlfn.LET(_xlpm.bp,LabData2016[最近一次BP檢查日期],_xlpm.ym,IF(ISNUMBER(_xlpm.bp),TEXT(_xlpm.bp,"yyyy-mm"),LEFT(_xlpm.bp,7)),_xlpm.matched,_xlfn._xlws.FILTER(_xlpm.ym,(LabData2016[比對身分證前六碼]=$AX87)*(LabData2016[比對生日西元]=$AY87)*(_xlpm.ym&lt;&gt;"")*(LEFT(_xlpm.ym,4)=TEXT(YEAR(TODAY()),"0")),""),IF(INDEX(_xlpm.matched,1)="",0,ROWS(_xlfn.UNIQUE(_xlpm.matched)))))</f>
        <v/>
      </c>
      <c r="AF87" s="6" t="str">
        <f ca="1">IF($B87="","",SUMIFS(LabData2016[HbA1c唯一],LabData2016[比對身分證前六碼],$AX87,LabData2016[最近一次HbA1c檢查日期],"&gt;="&amp;DATE(YEAR(TODAY()),1,1),LabData2016[最近一次HbA1c檢查日期],"&lt;"&amp;DATE(YEAR(TODAY()),7,1)))</f>
        <v/>
      </c>
      <c r="AG87" s="6" t="str">
        <f ca="1">IF($B87="","",SUMIFS(LabData2016[HbA1c唯一],LabData2016[比對身分證前六碼],$AX87,LabData2016[最近一次HbA1c檢查日期],"&gt;="&amp;DATE(YEAR(TODAY()),7,1),LabData2016[最近一次HbA1c檢查日期],"&lt;"&amp;DATE(YEAR(TODAY())+1,1,1)))</f>
        <v/>
      </c>
      <c r="AH87" s="6" t="str">
        <f ca="1">IF($B87="","",SUMIFS(LabData2016[LDL唯一],LabData2016[比對身分證前六碼],$AX87,LabData2016[最近一次LDL檢查日期],"&gt;="&amp;DATE(YEAR(TODAY()),1,1),LabData2016[最近一次LDL檢查日期],"&lt;"&amp;DATE(YEAR(TODAY()),7,1)))</f>
        <v/>
      </c>
      <c r="AI87" s="6" t="str">
        <f ca="1">IF($B87="","",SUMIFS(LabData2016[LDL唯一],LabData2016[比對身分證前六碼],$AX87,LabData2016[最近一次LDL檢查日期],"&gt;="&amp;DATE(YEAR(TODAY()),7,1),LabData2016[最近一次LDL檢查日期],"&lt;"&amp;DATE(YEAR(TODAY())+1,1,1)))</f>
        <v/>
      </c>
      <c r="AJ87" s="6" t="str">
        <f ca="1">IF($B87="","",SUMIFS(LabData2016[UACR唯一],LabData2016[比對身分證前六碼],$AX87,LabData2016[最近一次UACR檢查日期],"&gt;="&amp;DATE(YEAR(TODAY()),1,1),LabData2016[最近一次UACR檢查日期],"&lt;"&amp;DATE(YEAR(TODAY()),7,1)))</f>
        <v/>
      </c>
      <c r="AK87" s="6" t="str">
        <f ca="1">IF($B87="","",SUMIFS(LabData2016[UACR唯一],LabData2016[比對身分證前六碼],$AX87,LabData2016[最近一次UACR檢查日期],"&gt;="&amp;DATE(YEAR(TODAY()),7,1),LabData2016[最近一次UACR檢查日期],"&lt;"&amp;DATE(YEAR(TODAY())+1,1,1)))</f>
        <v/>
      </c>
      <c r="AL87" s="6" t="str">
        <f t="shared" si="20"/>
        <v/>
      </c>
      <c r="AM87" s="6" t="str">
        <f t="shared" si="21"/>
        <v/>
      </c>
      <c r="AN87" s="6" t="str">
        <f t="shared" si="22"/>
        <v/>
      </c>
      <c r="AO87" s="6" t="str">
        <f t="shared" si="23"/>
        <v/>
      </c>
      <c r="AP87" s="6" t="str" cm="1">
        <f t="array" ref="AP87">IF($B87="","",IFERROR(INDEX(相容設定!$B$2:$E$9,MATCH($D87,相容設定!$A$2:$A$9,0),MIN(VALUE(LEFT($AQ87,FIND("/",$AQ87)-1)),3)+1),0))</f>
        <v/>
      </c>
      <c r="AQ87" s="6" t="str">
        <f t="shared" si="24"/>
        <v/>
      </c>
      <c r="AR87" s="30" t="str">
        <f t="shared" si="25"/>
        <v/>
      </c>
      <c r="AS87" s="30" t="str">
        <f>IF($B87="","",250+30+IF(OR(ISNUMBER(SEARCH("DM",$D87)),ISNUMBER(SEARCH("+",$D87))),100,0)+IFERROR(INDEX(相容設定!$F$2:$F$9,MATCH($D87,相容設定!$A$2:$A$9,0)),0))</f>
        <v/>
      </c>
      <c r="AT87" s="31" t="str">
        <f t="shared" si="26"/>
        <v/>
      </c>
      <c r="AU87" s="32" t="str">
        <f t="shared" si="27"/>
        <v/>
      </c>
      <c r="AV87" t="str">
        <f t="shared" si="28"/>
        <v/>
      </c>
      <c r="AW87" t="str">
        <f t="shared" si="30"/>
        <v/>
      </c>
      <c r="AX87" t="str">
        <f t="shared" si="29"/>
        <v/>
      </c>
      <c r="AY87" t="str">
        <f t="shared" si="31"/>
        <v/>
      </c>
    </row>
    <row r="88" spans="1:51" x14ac:dyDescent="0.35">
      <c r="A88" s="26" t="str" cm="1">
        <f t="array" ref="A88">IFERROR(IF(INDEX(PatientCriteria[身分證號],ROWS($A$4:A88))="","",ROWS($A$4:A88)),"")</f>
        <v/>
      </c>
      <c r="B88" s="26" t="str" cm="1">
        <f t="array" ref="B88">IFERROR(IF(INDEX(PatientCriteria[身分證號],ROWS($A$4:A88))="","",INDEX(PatientCriteria[身分證號],ROWS($A$4:A88))),"")</f>
        <v/>
      </c>
      <c r="C88" s="26" t="str" cm="1">
        <f t="array" ref="C88">IF($B88="","",IFERROR(INDEX(PatientCriteria[生日],ROWS($A$4:A88)),""))</f>
        <v/>
      </c>
      <c r="D88" s="26" t="str" cm="1">
        <f t="array" ref="D88">IF($B88="","",IFERROR(INDEX(PatientCriteria[疾病組合],ROWS($A$4:A88)),""))</f>
        <v/>
      </c>
      <c r="E88" s="6" t="str" cm="1">
        <f t="array" ref="E88">IF($B88="","",IFERROR(INDEX(PatientCriteria[HbA1c達標標準],ROWS($A$4:A88)),""))</f>
        <v/>
      </c>
      <c r="F88" s="6" t="str">
        <f>IF($B88="","",IF($G88="","",IFERROR(SUMIFS(LabData2016[最近一次HbA1c檢查結果(%)],LabData2016[比對身分證前六碼],$AX88,LabData2016[最近一次HbA1c檢查日期],$G88,LabData2016[HbA1c唯一],1),"")))</f>
        <v/>
      </c>
      <c r="G88" s="36" t="str" cm="1">
        <f t="array" ref="G88">IF($B88="","",IFERROR(_xlfn.AGGREGATE(14,6,LabData2016[最近一次HbA1c檢查日期]/((LabData2016[比對身分證前六碼]=$AX88)*(LabData2016[HbA1c唯一]=1)),1),""))</f>
        <v/>
      </c>
      <c r="H88" s="6" t="str">
        <f>IF($B88="","",IF($I88="","",IFERROR(SUMIFS(LabData2016[最近一次HbA1c檢查結果(%)],LabData2016[比對身分證前六碼],$AX88,LabData2016[最近一次HbA1c檢查日期],$I88,LabData2016[HbA1c唯一],1),"")))</f>
        <v/>
      </c>
      <c r="I88" s="36" t="str" cm="1">
        <f t="array" ref="I88">IF($B88="","",IFERROR(_xlfn.AGGREGATE(14,6,LabData2016[最近一次HbA1c檢查日期]/((LabData2016[比對身分證前六碼]=$AX88)*(LabData2016[HbA1c唯一]=1)),2),""))</f>
        <v/>
      </c>
      <c r="J88" s="6" t="str">
        <f t="shared" si="17"/>
        <v/>
      </c>
      <c r="K88" s="27" t="str">
        <f ca="1">IF($B88="","",IF($E88="不適用","不適用",IF($F88="","未檢驗",IF(AND($AF88+$AG88&gt;=2,$AG88&gt;=1),IF(OR($F88&lt;VALUE(SUBSTITUTE(SUBSTITUTE($E88,"&lt;",""),"%","")),SUMIFS(LabData2016[HbA1c唯一],LabData2016[比對身分證前六碼],$AX88,LabData2016[最近一次HbA1c檢查結果(%)],"&lt;"&amp;VALUE(SUBSTITUTE(SUBSTITUTE($E88,"&lt;",""),"%","")),LabData2016[最近一次HbA1c檢查日期],"&gt;="&amp;DATE(YEAR(TODAY()),1,1),LabData2016[最近一次HbA1c檢查日期],"&lt;"&amp;DATE(YEAR(TODAY())+1,1,1))/($AF88+$AG88)&gt;=0.5),"控制達標",IF(ISNUMBER($H88),IF(AND($J88&gt;=84,$F88-$H88&lt;0),"進步達標","未達標"),"未達標")),"未達標"))))</f>
        <v/>
      </c>
      <c r="L88" s="33" t="str">
        <f ca="1">IF($B88="","",IF($K88="不適用","不適用",IF($K88="未檢驗","無檢驗資料","全年"&amp;($AF88+$AG88)&amp;"次／下半年"&amp;$AG88&amp;"次／"&amp;SUMIFS(LabData2016[HbA1c唯一],LabData2016[比對身分證前六碼],$AX88,LabData2016[最近一次HbA1c檢查結果(%)],"&lt;"&amp;VALUE(SUBSTITUTE(SUBSTITUTE($E88,"&lt;",""),"%","")),LabData2016[最近一次HbA1c檢查日期],"&gt;="&amp;DATE(YEAR(TODAY()),1,1),LabData2016[最近一次HbA1c檢查日期],"&lt;"&amp;DATE(YEAR(TODAY())+1,1,1))&amp;"/"&amp;($AF88+$AG88)&amp;"達標")))</f>
        <v/>
      </c>
      <c r="M88" s="6" t="str" cm="1">
        <f t="array" ref="M88">IF($B88="","",IFERROR(INDEX(PatientCriteria[LDL達標標準],ROWS($A$4:A88)),""))</f>
        <v/>
      </c>
      <c r="N88" s="6" t="str">
        <f>IF($B88="","",IF($O88="","",IFERROR(SUMIFS(LabData2016[最近一次LDL檢查結果(mg/dL)],LabData2016[比對身分證前六碼],$AX88,LabData2016[最近一次LDL檢查日期],$O88,LabData2016[LDL唯一],1),"")))</f>
        <v/>
      </c>
      <c r="O88" s="36" t="str" cm="1">
        <f t="array" ref="O88">IF($B88="","",IFERROR(_xlfn.AGGREGATE(14,6,LabData2016[最近一次LDL檢查日期]/((LabData2016[比對身分證前六碼]=$AX88)*(LabData2016[LDL唯一]=1)),1),""))</f>
        <v/>
      </c>
      <c r="P88" s="6" t="str">
        <f>IF($B88="","",IF($Q88="","",IFERROR(SUMIFS(LabData2016[最近一次LDL檢查結果(mg/dL)],LabData2016[比對身分證前六碼],$AX88,LabData2016[最近一次LDL檢查日期],$Q88,LabData2016[LDL唯一],1),"")))</f>
        <v/>
      </c>
      <c r="Q88" s="36" t="str" cm="1">
        <f t="array" ref="Q88">IF($B88="","",IFERROR(_xlfn.AGGREGATE(14,6,LabData2016[最近一次LDL檢查日期]/((LabData2016[比對身分證前六碼]=$AX88)*(LabData2016[LDL唯一]=1)),2),""))</f>
        <v/>
      </c>
      <c r="R88" s="6" t="str">
        <f t="shared" si="18"/>
        <v/>
      </c>
      <c r="S88" s="6" t="str" cm="1">
        <f t="array" ref="S88">IF($B88="","",IFERROR(_xlfn.AGGREGATE(15,6,LabData2016[最近一次LDL檢查結果(mg/dL)]/((LabData2016[比對身分證前六碼]=$AX88)*(LabData2016[LDL唯一]=1)),1),""))</f>
        <v/>
      </c>
      <c r="T88" s="28" t="str">
        <f ca="1">IF($B88="","",IF($M88="不適用","不適用",IF($N88="","未檢驗",IF(OR(AND($D88="DM only",$O88&gt;=DATE(YEAR(TODAY()),1,1),$O88&lt;DATE(YEAR(TODAY())+1,1,1),$N88&lt;VALUE(SUBSTITUTE($M88,"&lt;",""))),AND($AH88&gt;=1,$AI88&gt;=1,OR($N88&lt;VALUE(SUBSTITUTE($M88,"&lt;","")),SUMIFS(LabData2016[LDL唯一],LabData2016[比對身分證前六碼],$AX88,LabData2016[最近一次LDL檢查結果(mg/dL)],"&lt;"&amp;VALUE(SUBSTITUTE($M88,"&lt;","")),LabData2016[最近一次LDL檢查日期],"&gt;="&amp;DATE(YEAR(TODAY()),1,1),LabData2016[最近一次LDL檢查日期],"&lt;"&amp;DATE(YEAR(TODAY())+1,1,1))/($AH88+$AI88)&gt;=0.5))),"控制達標",IF(AND($AH88&gt;=1,$AI88&gt;=1,ISNUMBER($P88),$R88&gt;84,$N88-$P88&lt;0),"進步達標","未達標")))))</f>
        <v/>
      </c>
      <c r="U88" s="39" t="str">
        <f ca="1">IF($B88="","",IF($T88="不適用","不適用",IF($T88="未檢驗","無檢驗資料","全年"&amp;($AH88+$AI88)&amp;"次／下半年"&amp;$AI88&amp;"次／"&amp;SUMIFS(LabData2016[LDL唯一],LabData2016[比對身分證前六碼],$AX88,LabData2016[最近一次LDL檢查結果(mg/dL)],"&lt;"&amp;VALUE(SUBSTITUTE($M88,"&lt;","")),LabData2016[最近一次LDL檢查日期],"&gt;="&amp;DATE(YEAR(TODAY()),1,1),LabData2016[最近一次LDL檢查日期],"&lt;"&amp;DATE(YEAR(TODAY())+1,1,1))&amp;"/"&amp;($AH88+$AI88)&amp;"達標")))</f>
        <v/>
      </c>
      <c r="V88" s="6" t="str" cm="1">
        <f t="array" ref="V88">IF($B88="","",IFERROR(INDEX(PatientCriteria[UACR達標標準],ROWS($A$4:A88)),""))</f>
        <v/>
      </c>
      <c r="W88" s="6" t="str">
        <f>IF($B88="","",IF($X88="","",IFERROR(SUMIFS(LabData2016[最近一次UACR檢查結果(mg/gm)],LabData2016[比對身分證前六碼],$AX88,LabData2016[最近一次UACR檢查日期],$X88,LabData2016[UACR唯一],1),"")))</f>
        <v/>
      </c>
      <c r="X88" s="36" t="str" cm="1">
        <f t="array" ref="X88">IF($B88="","",IFERROR(_xlfn.AGGREGATE(14,6,LabData2016[最近一次UACR檢查日期]/((LabData2016[比對身分證前六碼]=$AX88)*(LabData2016[UACR唯一]=1)),1),""))</f>
        <v/>
      </c>
      <c r="Y88" s="6" t="str">
        <f>IF($B88="","",IF($Z88="","",IFERROR(SUMIFS(LabData2016[最近一次UACR檢查結果(mg/gm)],LabData2016[比對身分證前六碼],$AX88,LabData2016[最近一次UACR檢查日期],$Z88,LabData2016[UACR唯一],1),"")))</f>
        <v/>
      </c>
      <c r="Z88" s="36" t="str" cm="1">
        <f t="array" ref="Z88">IF($B88="","",IFERROR(_xlfn.AGGREGATE(14,6,LabData2016[最近一次UACR檢查日期]/((LabData2016[比對身分證前六碼]=$AX88)*(LabData2016[UACR唯一]=1)),2),""))</f>
        <v/>
      </c>
      <c r="AA88" s="6" t="str">
        <f t="shared" si="19"/>
        <v/>
      </c>
      <c r="AB88" s="29" t="str">
        <f ca="1">IF($B88="","",IF($V88="不適用","不適用",IF($W88="","未檢驗",IF(AND($AJ88+$AK88&gt;=2,$AK88&gt;=1),IF(OR($W88&lt;30,SUMIFS(LabData2016[UACR唯一],LabData2016[比對身分證前六碼],$AX88,LabData2016[最近一次UACR檢查結果(mg/gm)],"&lt;30",LabData2016[最近一次UACR檢查日期],"&gt;="&amp;DATE(YEAR(TODAY()),1,1),LabData2016[最近一次UACR檢查日期],"&lt;"&amp;DATE(YEAR(TODAY())+1,1,1))/($AJ88+$AK88)&gt;=0.5),"控制達標",IF(ISNUMBER($Y88),IF(AND($AA88&gt;=84,$W88-$Y88&lt;0),"進步達標","未達標"),"未達標")),"未達標"))))</f>
        <v/>
      </c>
      <c r="AC88" s="38" t="str">
        <f ca="1">IF($B88="","",IF($AB88="不適用","不適用",IF($AB88="未檢驗","無檢驗資料","全年"&amp;($AJ88+$AK88)&amp;"次／下半年"&amp;$AK88&amp;"次／"&amp;SUMIFS(LabData2016[UACR唯一],LabData2016[比對身分證前六碼],$AX88,LabData2016[最近一次UACR檢查結果(mg/gm)],"&lt;30",LabData2016[最近一次UACR檢查日期],"&gt;="&amp;DATE(YEAR(TODAY()),1,1),LabData2016[最近一次UACR檢查日期],"&lt;"&amp;DATE(YEAR(TODAY())+1,1,1))&amp;"/"&amp;($AJ88+$AK88)&amp;"達標")))</f>
        <v/>
      </c>
      <c r="AD88" s="6" t="str" cm="1">
        <f t="array" ref="AD88">IF($B88="","",IFERROR(INDEX(PatientCriteria[BP檢驗次數達標標準],ROWS($A$4:A88)),""))</f>
        <v/>
      </c>
      <c r="AE88" s="6" t="str" cm="1">
        <f t="array" aca="1" ref="AE88" ca="1">IF($B88="","",_xlfn.LET(_xlpm.bp,LabData2016[最近一次BP檢查日期],_xlpm.ym,IF(ISNUMBER(_xlpm.bp),TEXT(_xlpm.bp,"yyyy-mm"),LEFT(_xlpm.bp,7)),_xlpm.matched,_xlfn._xlws.FILTER(_xlpm.ym,(LabData2016[比對身分證前六碼]=$AX88)*(LabData2016[比對生日西元]=$AY88)*(_xlpm.ym&lt;&gt;"")*(LEFT(_xlpm.ym,4)=TEXT(YEAR(TODAY()),"0")),""),IF(INDEX(_xlpm.matched,1)="",0,ROWS(_xlfn.UNIQUE(_xlpm.matched)))))</f>
        <v/>
      </c>
      <c r="AF88" s="6" t="str">
        <f ca="1">IF($B88="","",SUMIFS(LabData2016[HbA1c唯一],LabData2016[比對身分證前六碼],$AX88,LabData2016[最近一次HbA1c檢查日期],"&gt;="&amp;DATE(YEAR(TODAY()),1,1),LabData2016[最近一次HbA1c檢查日期],"&lt;"&amp;DATE(YEAR(TODAY()),7,1)))</f>
        <v/>
      </c>
      <c r="AG88" s="6" t="str">
        <f ca="1">IF($B88="","",SUMIFS(LabData2016[HbA1c唯一],LabData2016[比對身分證前六碼],$AX88,LabData2016[最近一次HbA1c檢查日期],"&gt;="&amp;DATE(YEAR(TODAY()),7,1),LabData2016[最近一次HbA1c檢查日期],"&lt;"&amp;DATE(YEAR(TODAY())+1,1,1)))</f>
        <v/>
      </c>
      <c r="AH88" s="6" t="str">
        <f ca="1">IF($B88="","",SUMIFS(LabData2016[LDL唯一],LabData2016[比對身分證前六碼],$AX88,LabData2016[最近一次LDL檢查日期],"&gt;="&amp;DATE(YEAR(TODAY()),1,1),LabData2016[最近一次LDL檢查日期],"&lt;"&amp;DATE(YEAR(TODAY()),7,1)))</f>
        <v/>
      </c>
      <c r="AI88" s="6" t="str">
        <f ca="1">IF($B88="","",SUMIFS(LabData2016[LDL唯一],LabData2016[比對身分證前六碼],$AX88,LabData2016[最近一次LDL檢查日期],"&gt;="&amp;DATE(YEAR(TODAY()),7,1),LabData2016[最近一次LDL檢查日期],"&lt;"&amp;DATE(YEAR(TODAY())+1,1,1)))</f>
        <v/>
      </c>
      <c r="AJ88" s="6" t="str">
        <f ca="1">IF($B88="","",SUMIFS(LabData2016[UACR唯一],LabData2016[比對身分證前六碼],$AX88,LabData2016[最近一次UACR檢查日期],"&gt;="&amp;DATE(YEAR(TODAY()),1,1),LabData2016[最近一次UACR檢查日期],"&lt;"&amp;DATE(YEAR(TODAY()),7,1)))</f>
        <v/>
      </c>
      <c r="AK88" s="6" t="str">
        <f ca="1">IF($B88="","",SUMIFS(LabData2016[UACR唯一],LabData2016[比對身分證前六碼],$AX88,LabData2016[最近一次UACR檢查日期],"&gt;="&amp;DATE(YEAR(TODAY()),7,1),LabData2016[最近一次UACR檢查日期],"&lt;"&amp;DATE(YEAR(TODAY())+1,1,1)))</f>
        <v/>
      </c>
      <c r="AL88" s="6" t="str">
        <f t="shared" si="20"/>
        <v/>
      </c>
      <c r="AM88" s="6" t="str">
        <f t="shared" si="21"/>
        <v/>
      </c>
      <c r="AN88" s="6" t="str">
        <f t="shared" si="22"/>
        <v/>
      </c>
      <c r="AO88" s="6" t="str">
        <f t="shared" si="23"/>
        <v/>
      </c>
      <c r="AP88" s="6" t="str" cm="1">
        <f t="array" ref="AP88">IF($B88="","",IFERROR(INDEX(相容設定!$B$2:$E$9,MATCH($D88,相容設定!$A$2:$A$9,0),MIN(VALUE(LEFT($AQ88,FIND("/",$AQ88)-1)),3)+1),0))</f>
        <v/>
      </c>
      <c r="AQ88" s="6" t="str">
        <f t="shared" si="24"/>
        <v/>
      </c>
      <c r="AR88" s="30" t="str">
        <f t="shared" si="25"/>
        <v/>
      </c>
      <c r="AS88" s="30" t="str">
        <f>IF($B88="","",250+30+IF(OR(ISNUMBER(SEARCH("DM",$D88)),ISNUMBER(SEARCH("+",$D88))),100,0)+IFERROR(INDEX(相容設定!$F$2:$F$9,MATCH($D88,相容設定!$A$2:$A$9,0)),0))</f>
        <v/>
      </c>
      <c r="AT88" s="31" t="str">
        <f t="shared" si="26"/>
        <v/>
      </c>
      <c r="AU88" s="32" t="str">
        <f t="shared" si="27"/>
        <v/>
      </c>
      <c r="AV88" t="str">
        <f t="shared" si="28"/>
        <v/>
      </c>
      <c r="AW88" t="str">
        <f t="shared" si="30"/>
        <v/>
      </c>
      <c r="AX88" t="str">
        <f t="shared" si="29"/>
        <v/>
      </c>
      <c r="AY88" t="str">
        <f t="shared" si="31"/>
        <v/>
      </c>
    </row>
    <row r="89" spans="1:51" x14ac:dyDescent="0.35">
      <c r="A89" s="26" t="str" cm="1">
        <f t="array" ref="A89">IFERROR(IF(INDEX(PatientCriteria[身分證號],ROWS($A$4:A89))="","",ROWS($A$4:A89)),"")</f>
        <v/>
      </c>
      <c r="B89" s="26" t="str" cm="1">
        <f t="array" ref="B89">IFERROR(IF(INDEX(PatientCriteria[身分證號],ROWS($A$4:A89))="","",INDEX(PatientCriteria[身分證號],ROWS($A$4:A89))),"")</f>
        <v/>
      </c>
      <c r="C89" s="26" t="str" cm="1">
        <f t="array" ref="C89">IF($B89="","",IFERROR(INDEX(PatientCriteria[生日],ROWS($A$4:A89)),""))</f>
        <v/>
      </c>
      <c r="D89" s="26" t="str" cm="1">
        <f t="array" ref="D89">IF($B89="","",IFERROR(INDEX(PatientCriteria[疾病組合],ROWS($A$4:A89)),""))</f>
        <v/>
      </c>
      <c r="E89" s="6" t="str" cm="1">
        <f t="array" ref="E89">IF($B89="","",IFERROR(INDEX(PatientCriteria[HbA1c達標標準],ROWS($A$4:A89)),""))</f>
        <v/>
      </c>
      <c r="F89" s="6" t="str">
        <f>IF($B89="","",IF($G89="","",IFERROR(SUMIFS(LabData2016[最近一次HbA1c檢查結果(%)],LabData2016[比對身分證前六碼],$AX89,LabData2016[最近一次HbA1c檢查日期],$G89,LabData2016[HbA1c唯一],1),"")))</f>
        <v/>
      </c>
      <c r="G89" s="36" t="str" cm="1">
        <f t="array" ref="G89">IF($B89="","",IFERROR(_xlfn.AGGREGATE(14,6,LabData2016[最近一次HbA1c檢查日期]/((LabData2016[比對身分證前六碼]=$AX89)*(LabData2016[HbA1c唯一]=1)),1),""))</f>
        <v/>
      </c>
      <c r="H89" s="6" t="str">
        <f>IF($B89="","",IF($I89="","",IFERROR(SUMIFS(LabData2016[最近一次HbA1c檢查結果(%)],LabData2016[比對身分證前六碼],$AX89,LabData2016[最近一次HbA1c檢查日期],$I89,LabData2016[HbA1c唯一],1),"")))</f>
        <v/>
      </c>
      <c r="I89" s="36" t="str" cm="1">
        <f t="array" ref="I89">IF($B89="","",IFERROR(_xlfn.AGGREGATE(14,6,LabData2016[最近一次HbA1c檢查日期]/((LabData2016[比對身分證前六碼]=$AX89)*(LabData2016[HbA1c唯一]=1)),2),""))</f>
        <v/>
      </c>
      <c r="J89" s="6" t="str">
        <f t="shared" si="17"/>
        <v/>
      </c>
      <c r="K89" s="27" t="str">
        <f ca="1">IF($B89="","",IF($E89="不適用","不適用",IF($F89="","未檢驗",IF(AND($AF89+$AG89&gt;=2,$AG89&gt;=1),IF(OR($F89&lt;VALUE(SUBSTITUTE(SUBSTITUTE($E89,"&lt;",""),"%","")),SUMIFS(LabData2016[HbA1c唯一],LabData2016[比對身分證前六碼],$AX89,LabData2016[最近一次HbA1c檢查結果(%)],"&lt;"&amp;VALUE(SUBSTITUTE(SUBSTITUTE($E89,"&lt;",""),"%","")),LabData2016[最近一次HbA1c檢查日期],"&gt;="&amp;DATE(YEAR(TODAY()),1,1),LabData2016[最近一次HbA1c檢查日期],"&lt;"&amp;DATE(YEAR(TODAY())+1,1,1))/($AF89+$AG89)&gt;=0.5),"控制達標",IF(ISNUMBER($H89),IF(AND($J89&gt;=84,$F89-$H89&lt;0),"進步達標","未達標"),"未達標")),"未達標"))))</f>
        <v/>
      </c>
      <c r="L89" s="33" t="str">
        <f ca="1">IF($B89="","",IF($K89="不適用","不適用",IF($K89="未檢驗","無檢驗資料","全年"&amp;($AF89+$AG89)&amp;"次／下半年"&amp;$AG89&amp;"次／"&amp;SUMIFS(LabData2016[HbA1c唯一],LabData2016[比對身分證前六碼],$AX89,LabData2016[最近一次HbA1c檢查結果(%)],"&lt;"&amp;VALUE(SUBSTITUTE(SUBSTITUTE($E89,"&lt;",""),"%","")),LabData2016[最近一次HbA1c檢查日期],"&gt;="&amp;DATE(YEAR(TODAY()),1,1),LabData2016[最近一次HbA1c檢查日期],"&lt;"&amp;DATE(YEAR(TODAY())+1,1,1))&amp;"/"&amp;($AF89+$AG89)&amp;"達標")))</f>
        <v/>
      </c>
      <c r="M89" s="6" t="str" cm="1">
        <f t="array" ref="M89">IF($B89="","",IFERROR(INDEX(PatientCriteria[LDL達標標準],ROWS($A$4:A89)),""))</f>
        <v/>
      </c>
      <c r="N89" s="6" t="str">
        <f>IF($B89="","",IF($O89="","",IFERROR(SUMIFS(LabData2016[最近一次LDL檢查結果(mg/dL)],LabData2016[比對身分證前六碼],$AX89,LabData2016[最近一次LDL檢查日期],$O89,LabData2016[LDL唯一],1),"")))</f>
        <v/>
      </c>
      <c r="O89" s="36" t="str" cm="1">
        <f t="array" ref="O89">IF($B89="","",IFERROR(_xlfn.AGGREGATE(14,6,LabData2016[最近一次LDL檢查日期]/((LabData2016[比對身分證前六碼]=$AX89)*(LabData2016[LDL唯一]=1)),1),""))</f>
        <v/>
      </c>
      <c r="P89" s="6" t="str">
        <f>IF($B89="","",IF($Q89="","",IFERROR(SUMIFS(LabData2016[最近一次LDL檢查結果(mg/dL)],LabData2016[比對身分證前六碼],$AX89,LabData2016[最近一次LDL檢查日期],$Q89,LabData2016[LDL唯一],1),"")))</f>
        <v/>
      </c>
      <c r="Q89" s="36" t="str" cm="1">
        <f t="array" ref="Q89">IF($B89="","",IFERROR(_xlfn.AGGREGATE(14,6,LabData2016[最近一次LDL檢查日期]/((LabData2016[比對身分證前六碼]=$AX89)*(LabData2016[LDL唯一]=1)),2),""))</f>
        <v/>
      </c>
      <c r="R89" s="6" t="str">
        <f t="shared" si="18"/>
        <v/>
      </c>
      <c r="S89" s="6" t="str" cm="1">
        <f t="array" ref="S89">IF($B89="","",IFERROR(_xlfn.AGGREGATE(15,6,LabData2016[最近一次LDL檢查結果(mg/dL)]/((LabData2016[比對身分證前六碼]=$AX89)*(LabData2016[LDL唯一]=1)),1),""))</f>
        <v/>
      </c>
      <c r="T89" s="28" t="str">
        <f ca="1">IF($B89="","",IF($M89="不適用","不適用",IF($N89="","未檢驗",IF(OR(AND($D89="DM only",$O89&gt;=DATE(YEAR(TODAY()),1,1),$O89&lt;DATE(YEAR(TODAY())+1,1,1),$N89&lt;VALUE(SUBSTITUTE($M89,"&lt;",""))),AND($AH89&gt;=1,$AI89&gt;=1,OR($N89&lt;VALUE(SUBSTITUTE($M89,"&lt;","")),SUMIFS(LabData2016[LDL唯一],LabData2016[比對身分證前六碼],$AX89,LabData2016[最近一次LDL檢查結果(mg/dL)],"&lt;"&amp;VALUE(SUBSTITUTE($M89,"&lt;","")),LabData2016[最近一次LDL檢查日期],"&gt;="&amp;DATE(YEAR(TODAY()),1,1),LabData2016[最近一次LDL檢查日期],"&lt;"&amp;DATE(YEAR(TODAY())+1,1,1))/($AH89+$AI89)&gt;=0.5))),"控制達標",IF(AND($AH89&gt;=1,$AI89&gt;=1,ISNUMBER($P89),$R89&gt;84,$N89-$P89&lt;0),"進步達標","未達標")))))</f>
        <v/>
      </c>
      <c r="U89" s="39" t="str">
        <f ca="1">IF($B89="","",IF($T89="不適用","不適用",IF($T89="未檢驗","無檢驗資料","全年"&amp;($AH89+$AI89)&amp;"次／下半年"&amp;$AI89&amp;"次／"&amp;SUMIFS(LabData2016[LDL唯一],LabData2016[比對身分證前六碼],$AX89,LabData2016[最近一次LDL檢查結果(mg/dL)],"&lt;"&amp;VALUE(SUBSTITUTE($M89,"&lt;","")),LabData2016[最近一次LDL檢查日期],"&gt;="&amp;DATE(YEAR(TODAY()),1,1),LabData2016[最近一次LDL檢查日期],"&lt;"&amp;DATE(YEAR(TODAY())+1,1,1))&amp;"/"&amp;($AH89+$AI89)&amp;"達標")))</f>
        <v/>
      </c>
      <c r="V89" s="6" t="str" cm="1">
        <f t="array" ref="V89">IF($B89="","",IFERROR(INDEX(PatientCriteria[UACR達標標準],ROWS($A$4:A89)),""))</f>
        <v/>
      </c>
      <c r="W89" s="6" t="str">
        <f>IF($B89="","",IF($X89="","",IFERROR(SUMIFS(LabData2016[最近一次UACR檢查結果(mg/gm)],LabData2016[比對身分證前六碼],$AX89,LabData2016[最近一次UACR檢查日期],$X89,LabData2016[UACR唯一],1),"")))</f>
        <v/>
      </c>
      <c r="X89" s="36" t="str" cm="1">
        <f t="array" ref="X89">IF($B89="","",IFERROR(_xlfn.AGGREGATE(14,6,LabData2016[最近一次UACR檢查日期]/((LabData2016[比對身分證前六碼]=$AX89)*(LabData2016[UACR唯一]=1)),1),""))</f>
        <v/>
      </c>
      <c r="Y89" s="6" t="str">
        <f>IF($B89="","",IF($Z89="","",IFERROR(SUMIFS(LabData2016[最近一次UACR檢查結果(mg/gm)],LabData2016[比對身分證前六碼],$AX89,LabData2016[最近一次UACR檢查日期],$Z89,LabData2016[UACR唯一],1),"")))</f>
        <v/>
      </c>
      <c r="Z89" s="36" t="str" cm="1">
        <f t="array" ref="Z89">IF($B89="","",IFERROR(_xlfn.AGGREGATE(14,6,LabData2016[最近一次UACR檢查日期]/((LabData2016[比對身分證前六碼]=$AX89)*(LabData2016[UACR唯一]=1)),2),""))</f>
        <v/>
      </c>
      <c r="AA89" s="6" t="str">
        <f t="shared" si="19"/>
        <v/>
      </c>
      <c r="AB89" s="29" t="str">
        <f ca="1">IF($B89="","",IF($V89="不適用","不適用",IF($W89="","未檢驗",IF(AND($AJ89+$AK89&gt;=2,$AK89&gt;=1),IF(OR($W89&lt;30,SUMIFS(LabData2016[UACR唯一],LabData2016[比對身分證前六碼],$AX89,LabData2016[最近一次UACR檢查結果(mg/gm)],"&lt;30",LabData2016[最近一次UACR檢查日期],"&gt;="&amp;DATE(YEAR(TODAY()),1,1),LabData2016[最近一次UACR檢查日期],"&lt;"&amp;DATE(YEAR(TODAY())+1,1,1))/($AJ89+$AK89)&gt;=0.5),"控制達標",IF(ISNUMBER($Y89),IF(AND($AA89&gt;=84,$W89-$Y89&lt;0),"進步達標","未達標"),"未達標")),"未達標"))))</f>
        <v/>
      </c>
      <c r="AC89" s="38" t="str">
        <f ca="1">IF($B89="","",IF($AB89="不適用","不適用",IF($AB89="未檢驗","無檢驗資料","全年"&amp;($AJ89+$AK89)&amp;"次／下半年"&amp;$AK89&amp;"次／"&amp;SUMIFS(LabData2016[UACR唯一],LabData2016[比對身分證前六碼],$AX89,LabData2016[最近一次UACR檢查結果(mg/gm)],"&lt;30",LabData2016[最近一次UACR檢查日期],"&gt;="&amp;DATE(YEAR(TODAY()),1,1),LabData2016[最近一次UACR檢查日期],"&lt;"&amp;DATE(YEAR(TODAY())+1,1,1))&amp;"/"&amp;($AJ89+$AK89)&amp;"達標")))</f>
        <v/>
      </c>
      <c r="AD89" s="6" t="str" cm="1">
        <f t="array" ref="AD89">IF($B89="","",IFERROR(INDEX(PatientCriteria[BP檢驗次數達標標準],ROWS($A$4:A89)),""))</f>
        <v/>
      </c>
      <c r="AE89" s="6" t="str" cm="1">
        <f t="array" aca="1" ref="AE89" ca="1">IF($B89="","",_xlfn.LET(_xlpm.bp,LabData2016[最近一次BP檢查日期],_xlpm.ym,IF(ISNUMBER(_xlpm.bp),TEXT(_xlpm.bp,"yyyy-mm"),LEFT(_xlpm.bp,7)),_xlpm.matched,_xlfn._xlws.FILTER(_xlpm.ym,(LabData2016[比對身分證前六碼]=$AX89)*(LabData2016[比對生日西元]=$AY89)*(_xlpm.ym&lt;&gt;"")*(LEFT(_xlpm.ym,4)=TEXT(YEAR(TODAY()),"0")),""),IF(INDEX(_xlpm.matched,1)="",0,ROWS(_xlfn.UNIQUE(_xlpm.matched)))))</f>
        <v/>
      </c>
      <c r="AF89" s="6" t="str">
        <f ca="1">IF($B89="","",SUMIFS(LabData2016[HbA1c唯一],LabData2016[比對身分證前六碼],$AX89,LabData2016[最近一次HbA1c檢查日期],"&gt;="&amp;DATE(YEAR(TODAY()),1,1),LabData2016[最近一次HbA1c檢查日期],"&lt;"&amp;DATE(YEAR(TODAY()),7,1)))</f>
        <v/>
      </c>
      <c r="AG89" s="6" t="str">
        <f ca="1">IF($B89="","",SUMIFS(LabData2016[HbA1c唯一],LabData2016[比對身分證前六碼],$AX89,LabData2016[最近一次HbA1c檢查日期],"&gt;="&amp;DATE(YEAR(TODAY()),7,1),LabData2016[最近一次HbA1c檢查日期],"&lt;"&amp;DATE(YEAR(TODAY())+1,1,1)))</f>
        <v/>
      </c>
      <c r="AH89" s="6" t="str">
        <f ca="1">IF($B89="","",SUMIFS(LabData2016[LDL唯一],LabData2016[比對身分證前六碼],$AX89,LabData2016[最近一次LDL檢查日期],"&gt;="&amp;DATE(YEAR(TODAY()),1,1),LabData2016[最近一次LDL檢查日期],"&lt;"&amp;DATE(YEAR(TODAY()),7,1)))</f>
        <v/>
      </c>
      <c r="AI89" s="6" t="str">
        <f ca="1">IF($B89="","",SUMIFS(LabData2016[LDL唯一],LabData2016[比對身分證前六碼],$AX89,LabData2016[最近一次LDL檢查日期],"&gt;="&amp;DATE(YEAR(TODAY()),7,1),LabData2016[最近一次LDL檢查日期],"&lt;"&amp;DATE(YEAR(TODAY())+1,1,1)))</f>
        <v/>
      </c>
      <c r="AJ89" s="6" t="str">
        <f ca="1">IF($B89="","",SUMIFS(LabData2016[UACR唯一],LabData2016[比對身分證前六碼],$AX89,LabData2016[最近一次UACR檢查日期],"&gt;="&amp;DATE(YEAR(TODAY()),1,1),LabData2016[最近一次UACR檢查日期],"&lt;"&amp;DATE(YEAR(TODAY()),7,1)))</f>
        <v/>
      </c>
      <c r="AK89" s="6" t="str">
        <f ca="1">IF($B89="","",SUMIFS(LabData2016[UACR唯一],LabData2016[比對身分證前六碼],$AX89,LabData2016[最近一次UACR檢查日期],"&gt;="&amp;DATE(YEAR(TODAY()),7,1),LabData2016[最近一次UACR檢查日期],"&lt;"&amp;DATE(YEAR(TODAY())+1,1,1)))</f>
        <v/>
      </c>
      <c r="AL89" s="6" t="str">
        <f t="shared" si="20"/>
        <v/>
      </c>
      <c r="AM89" s="6" t="str">
        <f t="shared" si="21"/>
        <v/>
      </c>
      <c r="AN89" s="6" t="str">
        <f t="shared" si="22"/>
        <v/>
      </c>
      <c r="AO89" s="6" t="str">
        <f t="shared" si="23"/>
        <v/>
      </c>
      <c r="AP89" s="6" t="str" cm="1">
        <f t="array" ref="AP89">IF($B89="","",IFERROR(INDEX(相容設定!$B$2:$E$9,MATCH($D89,相容設定!$A$2:$A$9,0),MIN(VALUE(LEFT($AQ89,FIND("/",$AQ89)-1)),3)+1),0))</f>
        <v/>
      </c>
      <c r="AQ89" s="6" t="str">
        <f t="shared" si="24"/>
        <v/>
      </c>
      <c r="AR89" s="30" t="str">
        <f t="shared" si="25"/>
        <v/>
      </c>
      <c r="AS89" s="30" t="str">
        <f>IF($B89="","",250+30+IF(OR(ISNUMBER(SEARCH("DM",$D89)),ISNUMBER(SEARCH("+",$D89))),100,0)+IFERROR(INDEX(相容設定!$F$2:$F$9,MATCH($D89,相容設定!$A$2:$A$9,0)),0))</f>
        <v/>
      </c>
      <c r="AT89" s="31" t="str">
        <f t="shared" si="26"/>
        <v/>
      </c>
      <c r="AU89" s="32" t="str">
        <f t="shared" si="27"/>
        <v/>
      </c>
      <c r="AV89" t="str">
        <f t="shared" si="28"/>
        <v/>
      </c>
      <c r="AW89" t="str">
        <f t="shared" si="30"/>
        <v/>
      </c>
      <c r="AX89" t="str">
        <f t="shared" si="29"/>
        <v/>
      </c>
      <c r="AY89" t="str">
        <f t="shared" si="31"/>
        <v/>
      </c>
    </row>
    <row r="90" spans="1:51" x14ac:dyDescent="0.35">
      <c r="A90" s="26" t="str" cm="1">
        <f t="array" ref="A90">IFERROR(IF(INDEX(PatientCriteria[身分證號],ROWS($A$4:A90))="","",ROWS($A$4:A90)),"")</f>
        <v/>
      </c>
      <c r="B90" s="26" t="str" cm="1">
        <f t="array" ref="B90">IFERROR(IF(INDEX(PatientCriteria[身分證號],ROWS($A$4:A90))="","",INDEX(PatientCriteria[身分證號],ROWS($A$4:A90))),"")</f>
        <v/>
      </c>
      <c r="C90" s="26" t="str" cm="1">
        <f t="array" ref="C90">IF($B90="","",IFERROR(INDEX(PatientCriteria[生日],ROWS($A$4:A90)),""))</f>
        <v/>
      </c>
      <c r="D90" s="26" t="str" cm="1">
        <f t="array" ref="D90">IF($B90="","",IFERROR(INDEX(PatientCriteria[疾病組合],ROWS($A$4:A90)),""))</f>
        <v/>
      </c>
      <c r="E90" s="6" t="str" cm="1">
        <f t="array" ref="E90">IF($B90="","",IFERROR(INDEX(PatientCriteria[HbA1c達標標準],ROWS($A$4:A90)),""))</f>
        <v/>
      </c>
      <c r="F90" s="6" t="str">
        <f>IF($B90="","",IF($G90="","",IFERROR(SUMIFS(LabData2016[最近一次HbA1c檢查結果(%)],LabData2016[比對身分證前六碼],$AX90,LabData2016[最近一次HbA1c檢查日期],$G90,LabData2016[HbA1c唯一],1),"")))</f>
        <v/>
      </c>
      <c r="G90" s="36" t="str" cm="1">
        <f t="array" ref="G90">IF($B90="","",IFERROR(_xlfn.AGGREGATE(14,6,LabData2016[最近一次HbA1c檢查日期]/((LabData2016[比對身分證前六碼]=$AX90)*(LabData2016[HbA1c唯一]=1)),1),""))</f>
        <v/>
      </c>
      <c r="H90" s="6" t="str">
        <f>IF($B90="","",IF($I90="","",IFERROR(SUMIFS(LabData2016[最近一次HbA1c檢查結果(%)],LabData2016[比對身分證前六碼],$AX90,LabData2016[最近一次HbA1c檢查日期],$I90,LabData2016[HbA1c唯一],1),"")))</f>
        <v/>
      </c>
      <c r="I90" s="36" t="str" cm="1">
        <f t="array" ref="I90">IF($B90="","",IFERROR(_xlfn.AGGREGATE(14,6,LabData2016[最近一次HbA1c檢查日期]/((LabData2016[比對身分證前六碼]=$AX90)*(LabData2016[HbA1c唯一]=1)),2),""))</f>
        <v/>
      </c>
      <c r="J90" s="6" t="str">
        <f t="shared" si="17"/>
        <v/>
      </c>
      <c r="K90" s="27" t="str">
        <f ca="1">IF($B90="","",IF($E90="不適用","不適用",IF($F90="","未檢驗",IF(AND($AF90+$AG90&gt;=2,$AG90&gt;=1),IF(OR($F90&lt;VALUE(SUBSTITUTE(SUBSTITUTE($E90,"&lt;",""),"%","")),SUMIFS(LabData2016[HbA1c唯一],LabData2016[比對身分證前六碼],$AX90,LabData2016[最近一次HbA1c檢查結果(%)],"&lt;"&amp;VALUE(SUBSTITUTE(SUBSTITUTE($E90,"&lt;",""),"%","")),LabData2016[最近一次HbA1c檢查日期],"&gt;="&amp;DATE(YEAR(TODAY()),1,1),LabData2016[最近一次HbA1c檢查日期],"&lt;"&amp;DATE(YEAR(TODAY())+1,1,1))/($AF90+$AG90)&gt;=0.5),"控制達標",IF(ISNUMBER($H90),IF(AND($J90&gt;=84,$F90-$H90&lt;0),"進步達標","未達標"),"未達標")),"未達標"))))</f>
        <v/>
      </c>
      <c r="L90" s="33" t="str">
        <f ca="1">IF($B90="","",IF($K90="不適用","不適用",IF($K90="未檢驗","無檢驗資料","全年"&amp;($AF90+$AG90)&amp;"次／下半年"&amp;$AG90&amp;"次／"&amp;SUMIFS(LabData2016[HbA1c唯一],LabData2016[比對身分證前六碼],$AX90,LabData2016[最近一次HbA1c檢查結果(%)],"&lt;"&amp;VALUE(SUBSTITUTE(SUBSTITUTE($E90,"&lt;",""),"%","")),LabData2016[最近一次HbA1c檢查日期],"&gt;="&amp;DATE(YEAR(TODAY()),1,1),LabData2016[最近一次HbA1c檢查日期],"&lt;"&amp;DATE(YEAR(TODAY())+1,1,1))&amp;"/"&amp;($AF90+$AG90)&amp;"達標")))</f>
        <v/>
      </c>
      <c r="M90" s="6" t="str" cm="1">
        <f t="array" ref="M90">IF($B90="","",IFERROR(INDEX(PatientCriteria[LDL達標標準],ROWS($A$4:A90)),""))</f>
        <v/>
      </c>
      <c r="N90" s="6" t="str">
        <f>IF($B90="","",IF($O90="","",IFERROR(SUMIFS(LabData2016[最近一次LDL檢查結果(mg/dL)],LabData2016[比對身分證前六碼],$AX90,LabData2016[最近一次LDL檢查日期],$O90,LabData2016[LDL唯一],1),"")))</f>
        <v/>
      </c>
      <c r="O90" s="36" t="str" cm="1">
        <f t="array" ref="O90">IF($B90="","",IFERROR(_xlfn.AGGREGATE(14,6,LabData2016[最近一次LDL檢查日期]/((LabData2016[比對身分證前六碼]=$AX90)*(LabData2016[LDL唯一]=1)),1),""))</f>
        <v/>
      </c>
      <c r="P90" s="6" t="str">
        <f>IF($B90="","",IF($Q90="","",IFERROR(SUMIFS(LabData2016[最近一次LDL檢查結果(mg/dL)],LabData2016[比對身分證前六碼],$AX90,LabData2016[最近一次LDL檢查日期],$Q90,LabData2016[LDL唯一],1),"")))</f>
        <v/>
      </c>
      <c r="Q90" s="36" t="str" cm="1">
        <f t="array" ref="Q90">IF($B90="","",IFERROR(_xlfn.AGGREGATE(14,6,LabData2016[最近一次LDL檢查日期]/((LabData2016[比對身分證前六碼]=$AX90)*(LabData2016[LDL唯一]=1)),2),""))</f>
        <v/>
      </c>
      <c r="R90" s="6" t="str">
        <f t="shared" si="18"/>
        <v/>
      </c>
      <c r="S90" s="6" t="str" cm="1">
        <f t="array" ref="S90">IF($B90="","",IFERROR(_xlfn.AGGREGATE(15,6,LabData2016[最近一次LDL檢查結果(mg/dL)]/((LabData2016[比對身分證前六碼]=$AX90)*(LabData2016[LDL唯一]=1)),1),""))</f>
        <v/>
      </c>
      <c r="T90" s="28" t="str">
        <f ca="1">IF($B90="","",IF($M90="不適用","不適用",IF($N90="","未檢驗",IF(OR(AND($D90="DM only",$O90&gt;=DATE(YEAR(TODAY()),1,1),$O90&lt;DATE(YEAR(TODAY())+1,1,1),$N90&lt;VALUE(SUBSTITUTE($M90,"&lt;",""))),AND($AH90&gt;=1,$AI90&gt;=1,OR($N90&lt;VALUE(SUBSTITUTE($M90,"&lt;","")),SUMIFS(LabData2016[LDL唯一],LabData2016[比對身分證前六碼],$AX90,LabData2016[最近一次LDL檢查結果(mg/dL)],"&lt;"&amp;VALUE(SUBSTITUTE($M90,"&lt;","")),LabData2016[最近一次LDL檢查日期],"&gt;="&amp;DATE(YEAR(TODAY()),1,1),LabData2016[最近一次LDL檢查日期],"&lt;"&amp;DATE(YEAR(TODAY())+1,1,1))/($AH90+$AI90)&gt;=0.5))),"控制達標",IF(AND($AH90&gt;=1,$AI90&gt;=1,ISNUMBER($P90),$R90&gt;84,$N90-$P90&lt;0),"進步達標","未達標")))))</f>
        <v/>
      </c>
      <c r="U90" s="39" t="str">
        <f ca="1">IF($B90="","",IF($T90="不適用","不適用",IF($T90="未檢驗","無檢驗資料","全年"&amp;($AH90+$AI90)&amp;"次／下半年"&amp;$AI90&amp;"次／"&amp;SUMIFS(LabData2016[LDL唯一],LabData2016[比對身分證前六碼],$AX90,LabData2016[最近一次LDL檢查結果(mg/dL)],"&lt;"&amp;VALUE(SUBSTITUTE($M90,"&lt;","")),LabData2016[最近一次LDL檢查日期],"&gt;="&amp;DATE(YEAR(TODAY()),1,1),LabData2016[最近一次LDL檢查日期],"&lt;"&amp;DATE(YEAR(TODAY())+1,1,1))&amp;"/"&amp;($AH90+$AI90)&amp;"達標")))</f>
        <v/>
      </c>
      <c r="V90" s="6" t="str" cm="1">
        <f t="array" ref="V90">IF($B90="","",IFERROR(INDEX(PatientCriteria[UACR達標標準],ROWS($A$4:A90)),""))</f>
        <v/>
      </c>
      <c r="W90" s="6" t="str">
        <f>IF($B90="","",IF($X90="","",IFERROR(SUMIFS(LabData2016[最近一次UACR檢查結果(mg/gm)],LabData2016[比對身分證前六碼],$AX90,LabData2016[最近一次UACR檢查日期],$X90,LabData2016[UACR唯一],1),"")))</f>
        <v/>
      </c>
      <c r="X90" s="36" t="str" cm="1">
        <f t="array" ref="X90">IF($B90="","",IFERROR(_xlfn.AGGREGATE(14,6,LabData2016[最近一次UACR檢查日期]/((LabData2016[比對身分證前六碼]=$AX90)*(LabData2016[UACR唯一]=1)),1),""))</f>
        <v/>
      </c>
      <c r="Y90" s="6" t="str">
        <f>IF($B90="","",IF($Z90="","",IFERROR(SUMIFS(LabData2016[最近一次UACR檢查結果(mg/gm)],LabData2016[比對身分證前六碼],$AX90,LabData2016[最近一次UACR檢查日期],$Z90,LabData2016[UACR唯一],1),"")))</f>
        <v/>
      </c>
      <c r="Z90" s="36" t="str" cm="1">
        <f t="array" ref="Z90">IF($B90="","",IFERROR(_xlfn.AGGREGATE(14,6,LabData2016[最近一次UACR檢查日期]/((LabData2016[比對身分證前六碼]=$AX90)*(LabData2016[UACR唯一]=1)),2),""))</f>
        <v/>
      </c>
      <c r="AA90" s="6" t="str">
        <f t="shared" si="19"/>
        <v/>
      </c>
      <c r="AB90" s="29" t="str">
        <f ca="1">IF($B90="","",IF($V90="不適用","不適用",IF($W90="","未檢驗",IF(AND($AJ90+$AK90&gt;=2,$AK90&gt;=1),IF(OR($W90&lt;30,SUMIFS(LabData2016[UACR唯一],LabData2016[比對身分證前六碼],$AX90,LabData2016[最近一次UACR檢查結果(mg/gm)],"&lt;30",LabData2016[最近一次UACR檢查日期],"&gt;="&amp;DATE(YEAR(TODAY()),1,1),LabData2016[最近一次UACR檢查日期],"&lt;"&amp;DATE(YEAR(TODAY())+1,1,1))/($AJ90+$AK90)&gt;=0.5),"控制達標",IF(ISNUMBER($Y90),IF(AND($AA90&gt;=84,$W90-$Y90&lt;0),"進步達標","未達標"),"未達標")),"未達標"))))</f>
        <v/>
      </c>
      <c r="AC90" s="38" t="str">
        <f ca="1">IF($B90="","",IF($AB90="不適用","不適用",IF($AB90="未檢驗","無檢驗資料","全年"&amp;($AJ90+$AK90)&amp;"次／下半年"&amp;$AK90&amp;"次／"&amp;SUMIFS(LabData2016[UACR唯一],LabData2016[比對身分證前六碼],$AX90,LabData2016[最近一次UACR檢查結果(mg/gm)],"&lt;30",LabData2016[最近一次UACR檢查日期],"&gt;="&amp;DATE(YEAR(TODAY()),1,1),LabData2016[最近一次UACR檢查日期],"&lt;"&amp;DATE(YEAR(TODAY())+1,1,1))&amp;"/"&amp;($AJ90+$AK90)&amp;"達標")))</f>
        <v/>
      </c>
      <c r="AD90" s="6" t="str" cm="1">
        <f t="array" ref="AD90">IF($B90="","",IFERROR(INDEX(PatientCriteria[BP檢驗次數達標標準],ROWS($A$4:A90)),""))</f>
        <v/>
      </c>
      <c r="AE90" s="6" t="str" cm="1">
        <f t="array" aca="1" ref="AE90" ca="1">IF($B90="","",_xlfn.LET(_xlpm.bp,LabData2016[最近一次BP檢查日期],_xlpm.ym,IF(ISNUMBER(_xlpm.bp),TEXT(_xlpm.bp,"yyyy-mm"),LEFT(_xlpm.bp,7)),_xlpm.matched,_xlfn._xlws.FILTER(_xlpm.ym,(LabData2016[比對身分證前六碼]=$AX90)*(LabData2016[比對生日西元]=$AY90)*(_xlpm.ym&lt;&gt;"")*(LEFT(_xlpm.ym,4)=TEXT(YEAR(TODAY()),"0")),""),IF(INDEX(_xlpm.matched,1)="",0,ROWS(_xlfn.UNIQUE(_xlpm.matched)))))</f>
        <v/>
      </c>
      <c r="AF90" s="6" t="str">
        <f ca="1">IF($B90="","",SUMIFS(LabData2016[HbA1c唯一],LabData2016[比對身分證前六碼],$AX90,LabData2016[最近一次HbA1c檢查日期],"&gt;="&amp;DATE(YEAR(TODAY()),1,1),LabData2016[最近一次HbA1c檢查日期],"&lt;"&amp;DATE(YEAR(TODAY()),7,1)))</f>
        <v/>
      </c>
      <c r="AG90" s="6" t="str">
        <f ca="1">IF($B90="","",SUMIFS(LabData2016[HbA1c唯一],LabData2016[比對身分證前六碼],$AX90,LabData2016[最近一次HbA1c檢查日期],"&gt;="&amp;DATE(YEAR(TODAY()),7,1),LabData2016[最近一次HbA1c檢查日期],"&lt;"&amp;DATE(YEAR(TODAY())+1,1,1)))</f>
        <v/>
      </c>
      <c r="AH90" s="6" t="str">
        <f ca="1">IF($B90="","",SUMIFS(LabData2016[LDL唯一],LabData2016[比對身分證前六碼],$AX90,LabData2016[最近一次LDL檢查日期],"&gt;="&amp;DATE(YEAR(TODAY()),1,1),LabData2016[最近一次LDL檢查日期],"&lt;"&amp;DATE(YEAR(TODAY()),7,1)))</f>
        <v/>
      </c>
      <c r="AI90" s="6" t="str">
        <f ca="1">IF($B90="","",SUMIFS(LabData2016[LDL唯一],LabData2016[比對身分證前六碼],$AX90,LabData2016[最近一次LDL檢查日期],"&gt;="&amp;DATE(YEAR(TODAY()),7,1),LabData2016[最近一次LDL檢查日期],"&lt;"&amp;DATE(YEAR(TODAY())+1,1,1)))</f>
        <v/>
      </c>
      <c r="AJ90" s="6" t="str">
        <f ca="1">IF($B90="","",SUMIFS(LabData2016[UACR唯一],LabData2016[比對身分證前六碼],$AX90,LabData2016[最近一次UACR檢查日期],"&gt;="&amp;DATE(YEAR(TODAY()),1,1),LabData2016[最近一次UACR檢查日期],"&lt;"&amp;DATE(YEAR(TODAY()),7,1)))</f>
        <v/>
      </c>
      <c r="AK90" s="6" t="str">
        <f ca="1">IF($B90="","",SUMIFS(LabData2016[UACR唯一],LabData2016[比對身分證前六碼],$AX90,LabData2016[最近一次UACR檢查日期],"&gt;="&amp;DATE(YEAR(TODAY()),7,1),LabData2016[最近一次UACR檢查日期],"&lt;"&amp;DATE(YEAR(TODAY())+1,1,1)))</f>
        <v/>
      </c>
      <c r="AL90" s="6" t="str">
        <f t="shared" si="20"/>
        <v/>
      </c>
      <c r="AM90" s="6" t="str">
        <f t="shared" si="21"/>
        <v/>
      </c>
      <c r="AN90" s="6" t="str">
        <f t="shared" si="22"/>
        <v/>
      </c>
      <c r="AO90" s="6" t="str">
        <f t="shared" si="23"/>
        <v/>
      </c>
      <c r="AP90" s="6" t="str" cm="1">
        <f t="array" ref="AP90">IF($B90="","",IFERROR(INDEX(相容設定!$B$2:$E$9,MATCH($D90,相容設定!$A$2:$A$9,0),MIN(VALUE(LEFT($AQ90,FIND("/",$AQ90)-1)),3)+1),0))</f>
        <v/>
      </c>
      <c r="AQ90" s="6" t="str">
        <f t="shared" si="24"/>
        <v/>
      </c>
      <c r="AR90" s="30" t="str">
        <f t="shared" si="25"/>
        <v/>
      </c>
      <c r="AS90" s="30" t="str">
        <f>IF($B90="","",250+30+IF(OR(ISNUMBER(SEARCH("DM",$D90)),ISNUMBER(SEARCH("+",$D90))),100,0)+IFERROR(INDEX(相容設定!$F$2:$F$9,MATCH($D90,相容設定!$A$2:$A$9,0)),0))</f>
        <v/>
      </c>
      <c r="AT90" s="31" t="str">
        <f t="shared" si="26"/>
        <v/>
      </c>
      <c r="AU90" s="32" t="str">
        <f t="shared" si="27"/>
        <v/>
      </c>
      <c r="AV90" t="str">
        <f t="shared" si="28"/>
        <v/>
      </c>
      <c r="AW90" t="str">
        <f t="shared" si="30"/>
        <v/>
      </c>
      <c r="AX90" t="str">
        <f t="shared" si="29"/>
        <v/>
      </c>
      <c r="AY90" t="str">
        <f t="shared" si="31"/>
        <v/>
      </c>
    </row>
    <row r="91" spans="1:51" x14ac:dyDescent="0.35">
      <c r="A91" s="26" t="str" cm="1">
        <f t="array" ref="A91">IFERROR(IF(INDEX(PatientCriteria[身分證號],ROWS($A$4:A91))="","",ROWS($A$4:A91)),"")</f>
        <v/>
      </c>
      <c r="B91" s="26" t="str" cm="1">
        <f t="array" ref="B91">IFERROR(IF(INDEX(PatientCriteria[身分證號],ROWS($A$4:A91))="","",INDEX(PatientCriteria[身分證號],ROWS($A$4:A91))),"")</f>
        <v/>
      </c>
      <c r="C91" s="26" t="str" cm="1">
        <f t="array" ref="C91">IF($B91="","",IFERROR(INDEX(PatientCriteria[生日],ROWS($A$4:A91)),""))</f>
        <v/>
      </c>
      <c r="D91" s="26" t="str" cm="1">
        <f t="array" ref="D91">IF($B91="","",IFERROR(INDEX(PatientCriteria[疾病組合],ROWS($A$4:A91)),""))</f>
        <v/>
      </c>
      <c r="E91" s="6" t="str" cm="1">
        <f t="array" ref="E91">IF($B91="","",IFERROR(INDEX(PatientCriteria[HbA1c達標標準],ROWS($A$4:A91)),""))</f>
        <v/>
      </c>
      <c r="F91" s="6" t="str">
        <f>IF($B91="","",IF($G91="","",IFERROR(SUMIFS(LabData2016[最近一次HbA1c檢查結果(%)],LabData2016[比對身分證前六碼],$AX91,LabData2016[最近一次HbA1c檢查日期],$G91,LabData2016[HbA1c唯一],1),"")))</f>
        <v/>
      </c>
      <c r="G91" s="36" t="str" cm="1">
        <f t="array" ref="G91">IF($B91="","",IFERROR(_xlfn.AGGREGATE(14,6,LabData2016[最近一次HbA1c檢查日期]/((LabData2016[比對身分證前六碼]=$AX91)*(LabData2016[HbA1c唯一]=1)),1),""))</f>
        <v/>
      </c>
      <c r="H91" s="6" t="str">
        <f>IF($B91="","",IF($I91="","",IFERROR(SUMIFS(LabData2016[最近一次HbA1c檢查結果(%)],LabData2016[比對身分證前六碼],$AX91,LabData2016[最近一次HbA1c檢查日期],$I91,LabData2016[HbA1c唯一],1),"")))</f>
        <v/>
      </c>
      <c r="I91" s="36" t="str" cm="1">
        <f t="array" ref="I91">IF($B91="","",IFERROR(_xlfn.AGGREGATE(14,6,LabData2016[最近一次HbA1c檢查日期]/((LabData2016[比對身分證前六碼]=$AX91)*(LabData2016[HbA1c唯一]=1)),2),""))</f>
        <v/>
      </c>
      <c r="J91" s="6" t="str">
        <f t="shared" si="17"/>
        <v/>
      </c>
      <c r="K91" s="27" t="str">
        <f ca="1">IF($B91="","",IF($E91="不適用","不適用",IF($F91="","未檢驗",IF(AND($AF91+$AG91&gt;=2,$AG91&gt;=1),IF(OR($F91&lt;VALUE(SUBSTITUTE(SUBSTITUTE($E91,"&lt;",""),"%","")),SUMIFS(LabData2016[HbA1c唯一],LabData2016[比對身分證前六碼],$AX91,LabData2016[最近一次HbA1c檢查結果(%)],"&lt;"&amp;VALUE(SUBSTITUTE(SUBSTITUTE($E91,"&lt;",""),"%","")),LabData2016[最近一次HbA1c檢查日期],"&gt;="&amp;DATE(YEAR(TODAY()),1,1),LabData2016[最近一次HbA1c檢查日期],"&lt;"&amp;DATE(YEAR(TODAY())+1,1,1))/($AF91+$AG91)&gt;=0.5),"控制達標",IF(ISNUMBER($H91),IF(AND($J91&gt;=84,$F91-$H91&lt;0),"進步達標","未達標"),"未達標")),"未達標"))))</f>
        <v/>
      </c>
      <c r="L91" s="33" t="str">
        <f ca="1">IF($B91="","",IF($K91="不適用","不適用",IF($K91="未檢驗","無檢驗資料","全年"&amp;($AF91+$AG91)&amp;"次／下半年"&amp;$AG91&amp;"次／"&amp;SUMIFS(LabData2016[HbA1c唯一],LabData2016[比對身分證前六碼],$AX91,LabData2016[最近一次HbA1c檢查結果(%)],"&lt;"&amp;VALUE(SUBSTITUTE(SUBSTITUTE($E91,"&lt;",""),"%","")),LabData2016[最近一次HbA1c檢查日期],"&gt;="&amp;DATE(YEAR(TODAY()),1,1),LabData2016[最近一次HbA1c檢查日期],"&lt;"&amp;DATE(YEAR(TODAY())+1,1,1))&amp;"/"&amp;($AF91+$AG91)&amp;"達標")))</f>
        <v/>
      </c>
      <c r="M91" s="6" t="str" cm="1">
        <f t="array" ref="M91">IF($B91="","",IFERROR(INDEX(PatientCriteria[LDL達標標準],ROWS($A$4:A91)),""))</f>
        <v/>
      </c>
      <c r="N91" s="6" t="str">
        <f>IF($B91="","",IF($O91="","",IFERROR(SUMIFS(LabData2016[最近一次LDL檢查結果(mg/dL)],LabData2016[比對身分證前六碼],$AX91,LabData2016[最近一次LDL檢查日期],$O91,LabData2016[LDL唯一],1),"")))</f>
        <v/>
      </c>
      <c r="O91" s="36" t="str" cm="1">
        <f t="array" ref="O91">IF($B91="","",IFERROR(_xlfn.AGGREGATE(14,6,LabData2016[最近一次LDL檢查日期]/((LabData2016[比對身分證前六碼]=$AX91)*(LabData2016[LDL唯一]=1)),1),""))</f>
        <v/>
      </c>
      <c r="P91" s="6" t="str">
        <f>IF($B91="","",IF($Q91="","",IFERROR(SUMIFS(LabData2016[最近一次LDL檢查結果(mg/dL)],LabData2016[比對身分證前六碼],$AX91,LabData2016[最近一次LDL檢查日期],$Q91,LabData2016[LDL唯一],1),"")))</f>
        <v/>
      </c>
      <c r="Q91" s="36" t="str" cm="1">
        <f t="array" ref="Q91">IF($B91="","",IFERROR(_xlfn.AGGREGATE(14,6,LabData2016[最近一次LDL檢查日期]/((LabData2016[比對身分證前六碼]=$AX91)*(LabData2016[LDL唯一]=1)),2),""))</f>
        <v/>
      </c>
      <c r="R91" s="6" t="str">
        <f t="shared" si="18"/>
        <v/>
      </c>
      <c r="S91" s="6" t="str" cm="1">
        <f t="array" ref="S91">IF($B91="","",IFERROR(_xlfn.AGGREGATE(15,6,LabData2016[最近一次LDL檢查結果(mg/dL)]/((LabData2016[比對身分證前六碼]=$AX91)*(LabData2016[LDL唯一]=1)),1),""))</f>
        <v/>
      </c>
      <c r="T91" s="28" t="str">
        <f ca="1">IF($B91="","",IF($M91="不適用","不適用",IF($N91="","未檢驗",IF(OR(AND($D91="DM only",$O91&gt;=DATE(YEAR(TODAY()),1,1),$O91&lt;DATE(YEAR(TODAY())+1,1,1),$N91&lt;VALUE(SUBSTITUTE($M91,"&lt;",""))),AND($AH91&gt;=1,$AI91&gt;=1,OR($N91&lt;VALUE(SUBSTITUTE($M91,"&lt;","")),SUMIFS(LabData2016[LDL唯一],LabData2016[比對身分證前六碼],$AX91,LabData2016[最近一次LDL檢查結果(mg/dL)],"&lt;"&amp;VALUE(SUBSTITUTE($M91,"&lt;","")),LabData2016[最近一次LDL檢查日期],"&gt;="&amp;DATE(YEAR(TODAY()),1,1),LabData2016[最近一次LDL檢查日期],"&lt;"&amp;DATE(YEAR(TODAY())+1,1,1))/($AH91+$AI91)&gt;=0.5))),"控制達標",IF(AND($AH91&gt;=1,$AI91&gt;=1,ISNUMBER($P91),$R91&gt;84,$N91-$P91&lt;0),"進步達標","未達標")))))</f>
        <v/>
      </c>
      <c r="U91" s="39" t="str">
        <f ca="1">IF($B91="","",IF($T91="不適用","不適用",IF($T91="未檢驗","無檢驗資料","全年"&amp;($AH91+$AI91)&amp;"次／下半年"&amp;$AI91&amp;"次／"&amp;SUMIFS(LabData2016[LDL唯一],LabData2016[比對身分證前六碼],$AX91,LabData2016[最近一次LDL檢查結果(mg/dL)],"&lt;"&amp;VALUE(SUBSTITUTE($M91,"&lt;","")),LabData2016[最近一次LDL檢查日期],"&gt;="&amp;DATE(YEAR(TODAY()),1,1),LabData2016[最近一次LDL檢查日期],"&lt;"&amp;DATE(YEAR(TODAY())+1,1,1))&amp;"/"&amp;($AH91+$AI91)&amp;"達標")))</f>
        <v/>
      </c>
      <c r="V91" s="6" t="str" cm="1">
        <f t="array" ref="V91">IF($B91="","",IFERROR(INDEX(PatientCriteria[UACR達標標準],ROWS($A$4:A91)),""))</f>
        <v/>
      </c>
      <c r="W91" s="6" t="str">
        <f>IF($B91="","",IF($X91="","",IFERROR(SUMIFS(LabData2016[最近一次UACR檢查結果(mg/gm)],LabData2016[比對身分證前六碼],$AX91,LabData2016[最近一次UACR檢查日期],$X91,LabData2016[UACR唯一],1),"")))</f>
        <v/>
      </c>
      <c r="X91" s="36" t="str" cm="1">
        <f t="array" ref="X91">IF($B91="","",IFERROR(_xlfn.AGGREGATE(14,6,LabData2016[最近一次UACR檢查日期]/((LabData2016[比對身分證前六碼]=$AX91)*(LabData2016[UACR唯一]=1)),1),""))</f>
        <v/>
      </c>
      <c r="Y91" s="6" t="str">
        <f>IF($B91="","",IF($Z91="","",IFERROR(SUMIFS(LabData2016[最近一次UACR檢查結果(mg/gm)],LabData2016[比對身分證前六碼],$AX91,LabData2016[最近一次UACR檢查日期],$Z91,LabData2016[UACR唯一],1),"")))</f>
        <v/>
      </c>
      <c r="Z91" s="36" t="str" cm="1">
        <f t="array" ref="Z91">IF($B91="","",IFERROR(_xlfn.AGGREGATE(14,6,LabData2016[最近一次UACR檢查日期]/((LabData2016[比對身分證前六碼]=$AX91)*(LabData2016[UACR唯一]=1)),2),""))</f>
        <v/>
      </c>
      <c r="AA91" s="6" t="str">
        <f t="shared" si="19"/>
        <v/>
      </c>
      <c r="AB91" s="29" t="str">
        <f ca="1">IF($B91="","",IF($V91="不適用","不適用",IF($W91="","未檢驗",IF(AND($AJ91+$AK91&gt;=2,$AK91&gt;=1),IF(OR($W91&lt;30,SUMIFS(LabData2016[UACR唯一],LabData2016[比對身分證前六碼],$AX91,LabData2016[最近一次UACR檢查結果(mg/gm)],"&lt;30",LabData2016[最近一次UACR檢查日期],"&gt;="&amp;DATE(YEAR(TODAY()),1,1),LabData2016[最近一次UACR檢查日期],"&lt;"&amp;DATE(YEAR(TODAY())+1,1,1))/($AJ91+$AK91)&gt;=0.5),"控制達標",IF(ISNUMBER($Y91),IF(AND($AA91&gt;=84,$W91-$Y91&lt;0),"進步達標","未達標"),"未達標")),"未達標"))))</f>
        <v/>
      </c>
      <c r="AC91" s="38" t="str">
        <f ca="1">IF($B91="","",IF($AB91="不適用","不適用",IF($AB91="未檢驗","無檢驗資料","全年"&amp;($AJ91+$AK91)&amp;"次／下半年"&amp;$AK91&amp;"次／"&amp;SUMIFS(LabData2016[UACR唯一],LabData2016[比對身分證前六碼],$AX91,LabData2016[最近一次UACR檢查結果(mg/gm)],"&lt;30",LabData2016[最近一次UACR檢查日期],"&gt;="&amp;DATE(YEAR(TODAY()),1,1),LabData2016[最近一次UACR檢查日期],"&lt;"&amp;DATE(YEAR(TODAY())+1,1,1))&amp;"/"&amp;($AJ91+$AK91)&amp;"達標")))</f>
        <v/>
      </c>
      <c r="AD91" s="6" t="str" cm="1">
        <f t="array" ref="AD91">IF($B91="","",IFERROR(INDEX(PatientCriteria[BP檢驗次數達標標準],ROWS($A$4:A91)),""))</f>
        <v/>
      </c>
      <c r="AE91" s="6" t="str" cm="1">
        <f t="array" aca="1" ref="AE91" ca="1">IF($B91="","",_xlfn.LET(_xlpm.bp,LabData2016[最近一次BP檢查日期],_xlpm.ym,IF(ISNUMBER(_xlpm.bp),TEXT(_xlpm.bp,"yyyy-mm"),LEFT(_xlpm.bp,7)),_xlpm.matched,_xlfn._xlws.FILTER(_xlpm.ym,(LabData2016[比對身分證前六碼]=$AX91)*(LabData2016[比對生日西元]=$AY91)*(_xlpm.ym&lt;&gt;"")*(LEFT(_xlpm.ym,4)=TEXT(YEAR(TODAY()),"0")),""),IF(INDEX(_xlpm.matched,1)="",0,ROWS(_xlfn.UNIQUE(_xlpm.matched)))))</f>
        <v/>
      </c>
      <c r="AF91" s="6" t="str">
        <f ca="1">IF($B91="","",SUMIFS(LabData2016[HbA1c唯一],LabData2016[比對身分證前六碼],$AX91,LabData2016[最近一次HbA1c檢查日期],"&gt;="&amp;DATE(YEAR(TODAY()),1,1),LabData2016[最近一次HbA1c檢查日期],"&lt;"&amp;DATE(YEAR(TODAY()),7,1)))</f>
        <v/>
      </c>
      <c r="AG91" s="6" t="str">
        <f ca="1">IF($B91="","",SUMIFS(LabData2016[HbA1c唯一],LabData2016[比對身分證前六碼],$AX91,LabData2016[最近一次HbA1c檢查日期],"&gt;="&amp;DATE(YEAR(TODAY()),7,1),LabData2016[最近一次HbA1c檢查日期],"&lt;"&amp;DATE(YEAR(TODAY())+1,1,1)))</f>
        <v/>
      </c>
      <c r="AH91" s="6" t="str">
        <f ca="1">IF($B91="","",SUMIFS(LabData2016[LDL唯一],LabData2016[比對身分證前六碼],$AX91,LabData2016[最近一次LDL檢查日期],"&gt;="&amp;DATE(YEAR(TODAY()),1,1),LabData2016[最近一次LDL檢查日期],"&lt;"&amp;DATE(YEAR(TODAY()),7,1)))</f>
        <v/>
      </c>
      <c r="AI91" s="6" t="str">
        <f ca="1">IF($B91="","",SUMIFS(LabData2016[LDL唯一],LabData2016[比對身分證前六碼],$AX91,LabData2016[最近一次LDL檢查日期],"&gt;="&amp;DATE(YEAR(TODAY()),7,1),LabData2016[最近一次LDL檢查日期],"&lt;"&amp;DATE(YEAR(TODAY())+1,1,1)))</f>
        <v/>
      </c>
      <c r="AJ91" s="6" t="str">
        <f ca="1">IF($B91="","",SUMIFS(LabData2016[UACR唯一],LabData2016[比對身分證前六碼],$AX91,LabData2016[最近一次UACR檢查日期],"&gt;="&amp;DATE(YEAR(TODAY()),1,1),LabData2016[最近一次UACR檢查日期],"&lt;"&amp;DATE(YEAR(TODAY()),7,1)))</f>
        <v/>
      </c>
      <c r="AK91" s="6" t="str">
        <f ca="1">IF($B91="","",SUMIFS(LabData2016[UACR唯一],LabData2016[比對身分證前六碼],$AX91,LabData2016[最近一次UACR檢查日期],"&gt;="&amp;DATE(YEAR(TODAY()),7,1),LabData2016[最近一次UACR檢查日期],"&lt;"&amp;DATE(YEAR(TODAY())+1,1,1)))</f>
        <v/>
      </c>
      <c r="AL91" s="6" t="str">
        <f t="shared" si="20"/>
        <v/>
      </c>
      <c r="AM91" s="6" t="str">
        <f t="shared" si="21"/>
        <v/>
      </c>
      <c r="AN91" s="6" t="str">
        <f t="shared" si="22"/>
        <v/>
      </c>
      <c r="AO91" s="6" t="str">
        <f t="shared" si="23"/>
        <v/>
      </c>
      <c r="AP91" s="6" t="str" cm="1">
        <f t="array" ref="AP91">IF($B91="","",IFERROR(INDEX(相容設定!$B$2:$E$9,MATCH($D91,相容設定!$A$2:$A$9,0),MIN(VALUE(LEFT($AQ91,FIND("/",$AQ91)-1)),3)+1),0))</f>
        <v/>
      </c>
      <c r="AQ91" s="6" t="str">
        <f t="shared" si="24"/>
        <v/>
      </c>
      <c r="AR91" s="30" t="str">
        <f t="shared" si="25"/>
        <v/>
      </c>
      <c r="AS91" s="30" t="str">
        <f>IF($B91="","",250+30+IF(OR(ISNUMBER(SEARCH("DM",$D91)),ISNUMBER(SEARCH("+",$D91))),100,0)+IFERROR(INDEX(相容設定!$F$2:$F$9,MATCH($D91,相容設定!$A$2:$A$9,0)),0))</f>
        <v/>
      </c>
      <c r="AT91" s="31" t="str">
        <f t="shared" si="26"/>
        <v/>
      </c>
      <c r="AU91" s="32" t="str">
        <f t="shared" si="27"/>
        <v/>
      </c>
      <c r="AV91" t="str">
        <f t="shared" si="28"/>
        <v/>
      </c>
      <c r="AW91" t="str">
        <f t="shared" si="30"/>
        <v/>
      </c>
      <c r="AX91" t="str">
        <f t="shared" si="29"/>
        <v/>
      </c>
      <c r="AY91" t="str">
        <f t="shared" si="31"/>
        <v/>
      </c>
    </row>
    <row r="92" spans="1:51" x14ac:dyDescent="0.35">
      <c r="A92" s="26" t="str" cm="1">
        <f t="array" ref="A92">IFERROR(IF(INDEX(PatientCriteria[身分證號],ROWS($A$4:A92))="","",ROWS($A$4:A92)),"")</f>
        <v/>
      </c>
      <c r="B92" s="26" t="str" cm="1">
        <f t="array" ref="B92">IFERROR(IF(INDEX(PatientCriteria[身分證號],ROWS($A$4:A92))="","",INDEX(PatientCriteria[身分證號],ROWS($A$4:A92))),"")</f>
        <v/>
      </c>
      <c r="C92" s="26" t="str" cm="1">
        <f t="array" ref="C92">IF($B92="","",IFERROR(INDEX(PatientCriteria[生日],ROWS($A$4:A92)),""))</f>
        <v/>
      </c>
      <c r="D92" s="26" t="str" cm="1">
        <f t="array" ref="D92">IF($B92="","",IFERROR(INDEX(PatientCriteria[疾病組合],ROWS($A$4:A92)),""))</f>
        <v/>
      </c>
      <c r="E92" s="6" t="str" cm="1">
        <f t="array" ref="E92">IF($B92="","",IFERROR(INDEX(PatientCriteria[HbA1c達標標準],ROWS($A$4:A92)),""))</f>
        <v/>
      </c>
      <c r="F92" s="6" t="str">
        <f>IF($B92="","",IF($G92="","",IFERROR(SUMIFS(LabData2016[最近一次HbA1c檢查結果(%)],LabData2016[比對身分證前六碼],$AX92,LabData2016[最近一次HbA1c檢查日期],$G92,LabData2016[HbA1c唯一],1),"")))</f>
        <v/>
      </c>
      <c r="G92" s="36" t="str" cm="1">
        <f t="array" ref="G92">IF($B92="","",IFERROR(_xlfn.AGGREGATE(14,6,LabData2016[最近一次HbA1c檢查日期]/((LabData2016[比對身分證前六碼]=$AX92)*(LabData2016[HbA1c唯一]=1)),1),""))</f>
        <v/>
      </c>
      <c r="H92" s="6" t="str">
        <f>IF($B92="","",IF($I92="","",IFERROR(SUMIFS(LabData2016[最近一次HbA1c檢查結果(%)],LabData2016[比對身分證前六碼],$AX92,LabData2016[最近一次HbA1c檢查日期],$I92,LabData2016[HbA1c唯一],1),"")))</f>
        <v/>
      </c>
      <c r="I92" s="36" t="str" cm="1">
        <f t="array" ref="I92">IF($B92="","",IFERROR(_xlfn.AGGREGATE(14,6,LabData2016[最近一次HbA1c檢查日期]/((LabData2016[比對身分證前六碼]=$AX92)*(LabData2016[HbA1c唯一]=1)),2),""))</f>
        <v/>
      </c>
      <c r="J92" s="6" t="str">
        <f t="shared" si="17"/>
        <v/>
      </c>
      <c r="K92" s="27" t="str">
        <f ca="1">IF($B92="","",IF($E92="不適用","不適用",IF($F92="","未檢驗",IF(AND($AF92+$AG92&gt;=2,$AG92&gt;=1),IF(OR($F92&lt;VALUE(SUBSTITUTE(SUBSTITUTE($E92,"&lt;",""),"%","")),SUMIFS(LabData2016[HbA1c唯一],LabData2016[比對身分證前六碼],$AX92,LabData2016[最近一次HbA1c檢查結果(%)],"&lt;"&amp;VALUE(SUBSTITUTE(SUBSTITUTE($E92,"&lt;",""),"%","")),LabData2016[最近一次HbA1c檢查日期],"&gt;="&amp;DATE(YEAR(TODAY()),1,1),LabData2016[最近一次HbA1c檢查日期],"&lt;"&amp;DATE(YEAR(TODAY())+1,1,1))/($AF92+$AG92)&gt;=0.5),"控制達標",IF(ISNUMBER($H92),IF(AND($J92&gt;=84,$F92-$H92&lt;0),"進步達標","未達標"),"未達標")),"未達標"))))</f>
        <v/>
      </c>
      <c r="L92" s="33" t="str">
        <f ca="1">IF($B92="","",IF($K92="不適用","不適用",IF($K92="未檢驗","無檢驗資料","全年"&amp;($AF92+$AG92)&amp;"次／下半年"&amp;$AG92&amp;"次／"&amp;SUMIFS(LabData2016[HbA1c唯一],LabData2016[比對身分證前六碼],$AX92,LabData2016[最近一次HbA1c檢查結果(%)],"&lt;"&amp;VALUE(SUBSTITUTE(SUBSTITUTE($E92,"&lt;",""),"%","")),LabData2016[最近一次HbA1c檢查日期],"&gt;="&amp;DATE(YEAR(TODAY()),1,1),LabData2016[最近一次HbA1c檢查日期],"&lt;"&amp;DATE(YEAR(TODAY())+1,1,1))&amp;"/"&amp;($AF92+$AG92)&amp;"達標")))</f>
        <v/>
      </c>
      <c r="M92" s="6" t="str" cm="1">
        <f t="array" ref="M92">IF($B92="","",IFERROR(INDEX(PatientCriteria[LDL達標標準],ROWS($A$4:A92)),""))</f>
        <v/>
      </c>
      <c r="N92" s="6" t="str">
        <f>IF($B92="","",IF($O92="","",IFERROR(SUMIFS(LabData2016[最近一次LDL檢查結果(mg/dL)],LabData2016[比對身分證前六碼],$AX92,LabData2016[最近一次LDL檢查日期],$O92,LabData2016[LDL唯一],1),"")))</f>
        <v/>
      </c>
      <c r="O92" s="36" t="str" cm="1">
        <f t="array" ref="O92">IF($B92="","",IFERROR(_xlfn.AGGREGATE(14,6,LabData2016[最近一次LDL檢查日期]/((LabData2016[比對身分證前六碼]=$AX92)*(LabData2016[LDL唯一]=1)),1),""))</f>
        <v/>
      </c>
      <c r="P92" s="6" t="str">
        <f>IF($B92="","",IF($Q92="","",IFERROR(SUMIFS(LabData2016[最近一次LDL檢查結果(mg/dL)],LabData2016[比對身分證前六碼],$AX92,LabData2016[最近一次LDL檢查日期],$Q92,LabData2016[LDL唯一],1),"")))</f>
        <v/>
      </c>
      <c r="Q92" s="36" t="str" cm="1">
        <f t="array" ref="Q92">IF($B92="","",IFERROR(_xlfn.AGGREGATE(14,6,LabData2016[最近一次LDL檢查日期]/((LabData2016[比對身分證前六碼]=$AX92)*(LabData2016[LDL唯一]=1)),2),""))</f>
        <v/>
      </c>
      <c r="R92" s="6" t="str">
        <f t="shared" si="18"/>
        <v/>
      </c>
      <c r="S92" s="6" t="str" cm="1">
        <f t="array" ref="S92">IF($B92="","",IFERROR(_xlfn.AGGREGATE(15,6,LabData2016[最近一次LDL檢查結果(mg/dL)]/((LabData2016[比對身分證前六碼]=$AX92)*(LabData2016[LDL唯一]=1)),1),""))</f>
        <v/>
      </c>
      <c r="T92" s="28" t="str">
        <f ca="1">IF($B92="","",IF($M92="不適用","不適用",IF($N92="","未檢驗",IF(OR(AND($D92="DM only",$O92&gt;=DATE(YEAR(TODAY()),1,1),$O92&lt;DATE(YEAR(TODAY())+1,1,1),$N92&lt;VALUE(SUBSTITUTE($M92,"&lt;",""))),AND($AH92&gt;=1,$AI92&gt;=1,OR($N92&lt;VALUE(SUBSTITUTE($M92,"&lt;","")),SUMIFS(LabData2016[LDL唯一],LabData2016[比對身分證前六碼],$AX92,LabData2016[最近一次LDL檢查結果(mg/dL)],"&lt;"&amp;VALUE(SUBSTITUTE($M92,"&lt;","")),LabData2016[最近一次LDL檢查日期],"&gt;="&amp;DATE(YEAR(TODAY()),1,1),LabData2016[最近一次LDL檢查日期],"&lt;"&amp;DATE(YEAR(TODAY())+1,1,1))/($AH92+$AI92)&gt;=0.5))),"控制達標",IF(AND($AH92&gt;=1,$AI92&gt;=1,ISNUMBER($P92),$R92&gt;84,$N92-$P92&lt;0),"進步達標","未達標")))))</f>
        <v/>
      </c>
      <c r="U92" s="39" t="str">
        <f ca="1">IF($B92="","",IF($T92="不適用","不適用",IF($T92="未檢驗","無檢驗資料","全年"&amp;($AH92+$AI92)&amp;"次／下半年"&amp;$AI92&amp;"次／"&amp;SUMIFS(LabData2016[LDL唯一],LabData2016[比對身分證前六碼],$AX92,LabData2016[最近一次LDL檢查結果(mg/dL)],"&lt;"&amp;VALUE(SUBSTITUTE($M92,"&lt;","")),LabData2016[最近一次LDL檢查日期],"&gt;="&amp;DATE(YEAR(TODAY()),1,1),LabData2016[最近一次LDL檢查日期],"&lt;"&amp;DATE(YEAR(TODAY())+1,1,1))&amp;"/"&amp;($AH92+$AI92)&amp;"達標")))</f>
        <v/>
      </c>
      <c r="V92" s="6" t="str" cm="1">
        <f t="array" ref="V92">IF($B92="","",IFERROR(INDEX(PatientCriteria[UACR達標標準],ROWS($A$4:A92)),""))</f>
        <v/>
      </c>
      <c r="W92" s="6" t="str">
        <f>IF($B92="","",IF($X92="","",IFERROR(SUMIFS(LabData2016[最近一次UACR檢查結果(mg/gm)],LabData2016[比對身分證前六碼],$AX92,LabData2016[最近一次UACR檢查日期],$X92,LabData2016[UACR唯一],1),"")))</f>
        <v/>
      </c>
      <c r="X92" s="36" t="str" cm="1">
        <f t="array" ref="X92">IF($B92="","",IFERROR(_xlfn.AGGREGATE(14,6,LabData2016[最近一次UACR檢查日期]/((LabData2016[比對身分證前六碼]=$AX92)*(LabData2016[UACR唯一]=1)),1),""))</f>
        <v/>
      </c>
      <c r="Y92" s="6" t="str">
        <f>IF($B92="","",IF($Z92="","",IFERROR(SUMIFS(LabData2016[最近一次UACR檢查結果(mg/gm)],LabData2016[比對身分證前六碼],$AX92,LabData2016[最近一次UACR檢查日期],$Z92,LabData2016[UACR唯一],1),"")))</f>
        <v/>
      </c>
      <c r="Z92" s="36" t="str" cm="1">
        <f t="array" ref="Z92">IF($B92="","",IFERROR(_xlfn.AGGREGATE(14,6,LabData2016[最近一次UACR檢查日期]/((LabData2016[比對身分證前六碼]=$AX92)*(LabData2016[UACR唯一]=1)),2),""))</f>
        <v/>
      </c>
      <c r="AA92" s="6" t="str">
        <f t="shared" si="19"/>
        <v/>
      </c>
      <c r="AB92" s="29" t="str">
        <f ca="1">IF($B92="","",IF($V92="不適用","不適用",IF($W92="","未檢驗",IF(AND($AJ92+$AK92&gt;=2,$AK92&gt;=1),IF(OR($W92&lt;30,SUMIFS(LabData2016[UACR唯一],LabData2016[比對身分證前六碼],$AX92,LabData2016[最近一次UACR檢查結果(mg/gm)],"&lt;30",LabData2016[最近一次UACR檢查日期],"&gt;="&amp;DATE(YEAR(TODAY()),1,1),LabData2016[最近一次UACR檢查日期],"&lt;"&amp;DATE(YEAR(TODAY())+1,1,1))/($AJ92+$AK92)&gt;=0.5),"控制達標",IF(ISNUMBER($Y92),IF(AND($AA92&gt;=84,$W92-$Y92&lt;0),"進步達標","未達標"),"未達標")),"未達標"))))</f>
        <v/>
      </c>
      <c r="AC92" s="38" t="str">
        <f ca="1">IF($B92="","",IF($AB92="不適用","不適用",IF($AB92="未檢驗","無檢驗資料","全年"&amp;($AJ92+$AK92)&amp;"次／下半年"&amp;$AK92&amp;"次／"&amp;SUMIFS(LabData2016[UACR唯一],LabData2016[比對身分證前六碼],$AX92,LabData2016[最近一次UACR檢查結果(mg/gm)],"&lt;30",LabData2016[最近一次UACR檢查日期],"&gt;="&amp;DATE(YEAR(TODAY()),1,1),LabData2016[最近一次UACR檢查日期],"&lt;"&amp;DATE(YEAR(TODAY())+1,1,1))&amp;"/"&amp;($AJ92+$AK92)&amp;"達標")))</f>
        <v/>
      </c>
      <c r="AD92" s="6" t="str" cm="1">
        <f t="array" ref="AD92">IF($B92="","",IFERROR(INDEX(PatientCriteria[BP檢驗次數達標標準],ROWS($A$4:A92)),""))</f>
        <v/>
      </c>
      <c r="AE92" s="6" t="str" cm="1">
        <f t="array" aca="1" ref="AE92" ca="1">IF($B92="","",_xlfn.LET(_xlpm.bp,LabData2016[最近一次BP檢查日期],_xlpm.ym,IF(ISNUMBER(_xlpm.bp),TEXT(_xlpm.bp,"yyyy-mm"),LEFT(_xlpm.bp,7)),_xlpm.matched,_xlfn._xlws.FILTER(_xlpm.ym,(LabData2016[比對身分證前六碼]=$AX92)*(LabData2016[比對生日西元]=$AY92)*(_xlpm.ym&lt;&gt;"")*(LEFT(_xlpm.ym,4)=TEXT(YEAR(TODAY()),"0")),""),IF(INDEX(_xlpm.matched,1)="",0,ROWS(_xlfn.UNIQUE(_xlpm.matched)))))</f>
        <v/>
      </c>
      <c r="AF92" s="6" t="str">
        <f ca="1">IF($B92="","",SUMIFS(LabData2016[HbA1c唯一],LabData2016[比對身分證前六碼],$AX92,LabData2016[最近一次HbA1c檢查日期],"&gt;="&amp;DATE(YEAR(TODAY()),1,1),LabData2016[最近一次HbA1c檢查日期],"&lt;"&amp;DATE(YEAR(TODAY()),7,1)))</f>
        <v/>
      </c>
      <c r="AG92" s="6" t="str">
        <f ca="1">IF($B92="","",SUMIFS(LabData2016[HbA1c唯一],LabData2016[比對身分證前六碼],$AX92,LabData2016[最近一次HbA1c檢查日期],"&gt;="&amp;DATE(YEAR(TODAY()),7,1),LabData2016[最近一次HbA1c檢查日期],"&lt;"&amp;DATE(YEAR(TODAY())+1,1,1)))</f>
        <v/>
      </c>
      <c r="AH92" s="6" t="str">
        <f ca="1">IF($B92="","",SUMIFS(LabData2016[LDL唯一],LabData2016[比對身分證前六碼],$AX92,LabData2016[最近一次LDL檢查日期],"&gt;="&amp;DATE(YEAR(TODAY()),1,1),LabData2016[最近一次LDL檢查日期],"&lt;"&amp;DATE(YEAR(TODAY()),7,1)))</f>
        <v/>
      </c>
      <c r="AI92" s="6" t="str">
        <f ca="1">IF($B92="","",SUMIFS(LabData2016[LDL唯一],LabData2016[比對身分證前六碼],$AX92,LabData2016[最近一次LDL檢查日期],"&gt;="&amp;DATE(YEAR(TODAY()),7,1),LabData2016[最近一次LDL檢查日期],"&lt;"&amp;DATE(YEAR(TODAY())+1,1,1)))</f>
        <v/>
      </c>
      <c r="AJ92" s="6" t="str">
        <f ca="1">IF($B92="","",SUMIFS(LabData2016[UACR唯一],LabData2016[比對身分證前六碼],$AX92,LabData2016[最近一次UACR檢查日期],"&gt;="&amp;DATE(YEAR(TODAY()),1,1),LabData2016[最近一次UACR檢查日期],"&lt;"&amp;DATE(YEAR(TODAY()),7,1)))</f>
        <v/>
      </c>
      <c r="AK92" s="6" t="str">
        <f ca="1">IF($B92="","",SUMIFS(LabData2016[UACR唯一],LabData2016[比對身分證前六碼],$AX92,LabData2016[最近一次UACR檢查日期],"&gt;="&amp;DATE(YEAR(TODAY()),7,1),LabData2016[最近一次UACR檢查日期],"&lt;"&amp;DATE(YEAR(TODAY())+1,1,1)))</f>
        <v/>
      </c>
      <c r="AL92" s="6" t="str">
        <f t="shared" si="20"/>
        <v/>
      </c>
      <c r="AM92" s="6" t="str">
        <f t="shared" si="21"/>
        <v/>
      </c>
      <c r="AN92" s="6" t="str">
        <f t="shared" si="22"/>
        <v/>
      </c>
      <c r="AO92" s="6" t="str">
        <f t="shared" si="23"/>
        <v/>
      </c>
      <c r="AP92" s="6" t="str" cm="1">
        <f t="array" ref="AP92">IF($B92="","",IFERROR(INDEX(相容設定!$B$2:$E$9,MATCH($D92,相容設定!$A$2:$A$9,0),MIN(VALUE(LEFT($AQ92,FIND("/",$AQ92)-1)),3)+1),0))</f>
        <v/>
      </c>
      <c r="AQ92" s="6" t="str">
        <f t="shared" si="24"/>
        <v/>
      </c>
      <c r="AR92" s="30" t="str">
        <f t="shared" si="25"/>
        <v/>
      </c>
      <c r="AS92" s="30" t="str">
        <f>IF($B92="","",250+30+IF(OR(ISNUMBER(SEARCH("DM",$D92)),ISNUMBER(SEARCH("+",$D92))),100,0)+IFERROR(INDEX(相容設定!$F$2:$F$9,MATCH($D92,相容設定!$A$2:$A$9,0)),0))</f>
        <v/>
      </c>
      <c r="AT92" s="31" t="str">
        <f t="shared" si="26"/>
        <v/>
      </c>
      <c r="AU92" s="32" t="str">
        <f t="shared" si="27"/>
        <v/>
      </c>
      <c r="AV92" t="str">
        <f t="shared" si="28"/>
        <v/>
      </c>
      <c r="AW92" t="str">
        <f t="shared" si="30"/>
        <v/>
      </c>
      <c r="AX92" t="str">
        <f t="shared" si="29"/>
        <v/>
      </c>
      <c r="AY92" t="str">
        <f t="shared" si="31"/>
        <v/>
      </c>
    </row>
    <row r="93" spans="1:51" x14ac:dyDescent="0.35">
      <c r="A93" s="26" t="str" cm="1">
        <f t="array" ref="A93">IFERROR(IF(INDEX(PatientCriteria[身分證號],ROWS($A$4:A93))="","",ROWS($A$4:A93)),"")</f>
        <v/>
      </c>
      <c r="B93" s="26" t="str" cm="1">
        <f t="array" ref="B93">IFERROR(IF(INDEX(PatientCriteria[身分證號],ROWS($A$4:A93))="","",INDEX(PatientCriteria[身分證號],ROWS($A$4:A93))),"")</f>
        <v/>
      </c>
      <c r="C93" s="26" t="str" cm="1">
        <f t="array" ref="C93">IF($B93="","",IFERROR(INDEX(PatientCriteria[生日],ROWS($A$4:A93)),""))</f>
        <v/>
      </c>
      <c r="D93" s="26" t="str" cm="1">
        <f t="array" ref="D93">IF($B93="","",IFERROR(INDEX(PatientCriteria[疾病組合],ROWS($A$4:A93)),""))</f>
        <v/>
      </c>
      <c r="E93" s="6" t="str" cm="1">
        <f t="array" ref="E93">IF($B93="","",IFERROR(INDEX(PatientCriteria[HbA1c達標標準],ROWS($A$4:A93)),""))</f>
        <v/>
      </c>
      <c r="F93" s="6" t="str">
        <f>IF($B93="","",IF($G93="","",IFERROR(SUMIFS(LabData2016[最近一次HbA1c檢查結果(%)],LabData2016[比對身分證前六碼],$AX93,LabData2016[最近一次HbA1c檢查日期],$G93,LabData2016[HbA1c唯一],1),"")))</f>
        <v/>
      </c>
      <c r="G93" s="36" t="str" cm="1">
        <f t="array" ref="G93">IF($B93="","",IFERROR(_xlfn.AGGREGATE(14,6,LabData2016[最近一次HbA1c檢查日期]/((LabData2016[比對身分證前六碼]=$AX93)*(LabData2016[HbA1c唯一]=1)),1),""))</f>
        <v/>
      </c>
      <c r="H93" s="6" t="str">
        <f>IF($B93="","",IF($I93="","",IFERROR(SUMIFS(LabData2016[最近一次HbA1c檢查結果(%)],LabData2016[比對身分證前六碼],$AX93,LabData2016[最近一次HbA1c檢查日期],$I93,LabData2016[HbA1c唯一],1),"")))</f>
        <v/>
      </c>
      <c r="I93" s="36" t="str" cm="1">
        <f t="array" ref="I93">IF($B93="","",IFERROR(_xlfn.AGGREGATE(14,6,LabData2016[最近一次HbA1c檢查日期]/((LabData2016[比對身分證前六碼]=$AX93)*(LabData2016[HbA1c唯一]=1)),2),""))</f>
        <v/>
      </c>
      <c r="J93" s="6" t="str">
        <f t="shared" si="17"/>
        <v/>
      </c>
      <c r="K93" s="27" t="str">
        <f ca="1">IF($B93="","",IF($E93="不適用","不適用",IF($F93="","未檢驗",IF(AND($AF93+$AG93&gt;=2,$AG93&gt;=1),IF(OR($F93&lt;VALUE(SUBSTITUTE(SUBSTITUTE($E93,"&lt;",""),"%","")),SUMIFS(LabData2016[HbA1c唯一],LabData2016[比對身分證前六碼],$AX93,LabData2016[最近一次HbA1c檢查結果(%)],"&lt;"&amp;VALUE(SUBSTITUTE(SUBSTITUTE($E93,"&lt;",""),"%","")),LabData2016[最近一次HbA1c檢查日期],"&gt;="&amp;DATE(YEAR(TODAY()),1,1),LabData2016[最近一次HbA1c檢查日期],"&lt;"&amp;DATE(YEAR(TODAY())+1,1,1))/($AF93+$AG93)&gt;=0.5),"控制達標",IF(ISNUMBER($H93),IF(AND($J93&gt;=84,$F93-$H93&lt;0),"進步達標","未達標"),"未達標")),"未達標"))))</f>
        <v/>
      </c>
      <c r="L93" s="33" t="str">
        <f ca="1">IF($B93="","",IF($K93="不適用","不適用",IF($K93="未檢驗","無檢驗資料","全年"&amp;($AF93+$AG93)&amp;"次／下半年"&amp;$AG93&amp;"次／"&amp;SUMIFS(LabData2016[HbA1c唯一],LabData2016[比對身分證前六碼],$AX93,LabData2016[最近一次HbA1c檢查結果(%)],"&lt;"&amp;VALUE(SUBSTITUTE(SUBSTITUTE($E93,"&lt;",""),"%","")),LabData2016[最近一次HbA1c檢查日期],"&gt;="&amp;DATE(YEAR(TODAY()),1,1),LabData2016[最近一次HbA1c檢查日期],"&lt;"&amp;DATE(YEAR(TODAY())+1,1,1))&amp;"/"&amp;($AF93+$AG93)&amp;"達標")))</f>
        <v/>
      </c>
      <c r="M93" s="6" t="str" cm="1">
        <f t="array" ref="M93">IF($B93="","",IFERROR(INDEX(PatientCriteria[LDL達標標準],ROWS($A$4:A93)),""))</f>
        <v/>
      </c>
      <c r="N93" s="6" t="str">
        <f>IF($B93="","",IF($O93="","",IFERROR(SUMIFS(LabData2016[最近一次LDL檢查結果(mg/dL)],LabData2016[比對身分證前六碼],$AX93,LabData2016[最近一次LDL檢查日期],$O93,LabData2016[LDL唯一],1),"")))</f>
        <v/>
      </c>
      <c r="O93" s="36" t="str" cm="1">
        <f t="array" ref="O93">IF($B93="","",IFERROR(_xlfn.AGGREGATE(14,6,LabData2016[最近一次LDL檢查日期]/((LabData2016[比對身分證前六碼]=$AX93)*(LabData2016[LDL唯一]=1)),1),""))</f>
        <v/>
      </c>
      <c r="P93" s="6" t="str">
        <f>IF($B93="","",IF($Q93="","",IFERROR(SUMIFS(LabData2016[最近一次LDL檢查結果(mg/dL)],LabData2016[比對身分證前六碼],$AX93,LabData2016[最近一次LDL檢查日期],$Q93,LabData2016[LDL唯一],1),"")))</f>
        <v/>
      </c>
      <c r="Q93" s="36" t="str" cm="1">
        <f t="array" ref="Q93">IF($B93="","",IFERROR(_xlfn.AGGREGATE(14,6,LabData2016[最近一次LDL檢查日期]/((LabData2016[比對身分證前六碼]=$AX93)*(LabData2016[LDL唯一]=1)),2),""))</f>
        <v/>
      </c>
      <c r="R93" s="6" t="str">
        <f t="shared" si="18"/>
        <v/>
      </c>
      <c r="S93" s="6" t="str" cm="1">
        <f t="array" ref="S93">IF($B93="","",IFERROR(_xlfn.AGGREGATE(15,6,LabData2016[最近一次LDL檢查結果(mg/dL)]/((LabData2016[比對身分證前六碼]=$AX93)*(LabData2016[LDL唯一]=1)),1),""))</f>
        <v/>
      </c>
      <c r="T93" s="28" t="str">
        <f ca="1">IF($B93="","",IF($M93="不適用","不適用",IF($N93="","未檢驗",IF(OR(AND($D93="DM only",$O93&gt;=DATE(YEAR(TODAY()),1,1),$O93&lt;DATE(YEAR(TODAY())+1,1,1),$N93&lt;VALUE(SUBSTITUTE($M93,"&lt;",""))),AND($AH93&gt;=1,$AI93&gt;=1,OR($N93&lt;VALUE(SUBSTITUTE($M93,"&lt;","")),SUMIFS(LabData2016[LDL唯一],LabData2016[比對身分證前六碼],$AX93,LabData2016[最近一次LDL檢查結果(mg/dL)],"&lt;"&amp;VALUE(SUBSTITUTE($M93,"&lt;","")),LabData2016[最近一次LDL檢查日期],"&gt;="&amp;DATE(YEAR(TODAY()),1,1),LabData2016[最近一次LDL檢查日期],"&lt;"&amp;DATE(YEAR(TODAY())+1,1,1))/($AH93+$AI93)&gt;=0.5))),"控制達標",IF(AND($AH93&gt;=1,$AI93&gt;=1,ISNUMBER($P93),$R93&gt;84,$N93-$P93&lt;0),"進步達標","未達標")))))</f>
        <v/>
      </c>
      <c r="U93" s="39" t="str">
        <f ca="1">IF($B93="","",IF($T93="不適用","不適用",IF($T93="未檢驗","無檢驗資料","全年"&amp;($AH93+$AI93)&amp;"次／下半年"&amp;$AI93&amp;"次／"&amp;SUMIFS(LabData2016[LDL唯一],LabData2016[比對身分證前六碼],$AX93,LabData2016[最近一次LDL檢查結果(mg/dL)],"&lt;"&amp;VALUE(SUBSTITUTE($M93,"&lt;","")),LabData2016[最近一次LDL檢查日期],"&gt;="&amp;DATE(YEAR(TODAY()),1,1),LabData2016[最近一次LDL檢查日期],"&lt;"&amp;DATE(YEAR(TODAY())+1,1,1))&amp;"/"&amp;($AH93+$AI93)&amp;"達標")))</f>
        <v/>
      </c>
      <c r="V93" s="6" t="str" cm="1">
        <f t="array" ref="V93">IF($B93="","",IFERROR(INDEX(PatientCriteria[UACR達標標準],ROWS($A$4:A93)),""))</f>
        <v/>
      </c>
      <c r="W93" s="6" t="str">
        <f>IF($B93="","",IF($X93="","",IFERROR(SUMIFS(LabData2016[最近一次UACR檢查結果(mg/gm)],LabData2016[比對身分證前六碼],$AX93,LabData2016[最近一次UACR檢查日期],$X93,LabData2016[UACR唯一],1),"")))</f>
        <v/>
      </c>
      <c r="X93" s="36" t="str" cm="1">
        <f t="array" ref="X93">IF($B93="","",IFERROR(_xlfn.AGGREGATE(14,6,LabData2016[最近一次UACR檢查日期]/((LabData2016[比對身分證前六碼]=$AX93)*(LabData2016[UACR唯一]=1)),1),""))</f>
        <v/>
      </c>
      <c r="Y93" s="6" t="str">
        <f>IF($B93="","",IF($Z93="","",IFERROR(SUMIFS(LabData2016[最近一次UACR檢查結果(mg/gm)],LabData2016[比對身分證前六碼],$AX93,LabData2016[最近一次UACR檢查日期],$Z93,LabData2016[UACR唯一],1),"")))</f>
        <v/>
      </c>
      <c r="Z93" s="36" t="str" cm="1">
        <f t="array" ref="Z93">IF($B93="","",IFERROR(_xlfn.AGGREGATE(14,6,LabData2016[最近一次UACR檢查日期]/((LabData2016[比對身分證前六碼]=$AX93)*(LabData2016[UACR唯一]=1)),2),""))</f>
        <v/>
      </c>
      <c r="AA93" s="6" t="str">
        <f t="shared" si="19"/>
        <v/>
      </c>
      <c r="AB93" s="29" t="str">
        <f ca="1">IF($B93="","",IF($V93="不適用","不適用",IF($W93="","未檢驗",IF(AND($AJ93+$AK93&gt;=2,$AK93&gt;=1),IF(OR($W93&lt;30,SUMIFS(LabData2016[UACR唯一],LabData2016[比對身分證前六碼],$AX93,LabData2016[最近一次UACR檢查結果(mg/gm)],"&lt;30",LabData2016[最近一次UACR檢查日期],"&gt;="&amp;DATE(YEAR(TODAY()),1,1),LabData2016[最近一次UACR檢查日期],"&lt;"&amp;DATE(YEAR(TODAY())+1,1,1))/($AJ93+$AK93)&gt;=0.5),"控制達標",IF(ISNUMBER($Y93),IF(AND($AA93&gt;=84,$W93-$Y93&lt;0),"進步達標","未達標"),"未達標")),"未達標"))))</f>
        <v/>
      </c>
      <c r="AC93" s="38" t="str">
        <f ca="1">IF($B93="","",IF($AB93="不適用","不適用",IF($AB93="未檢驗","無檢驗資料","全年"&amp;($AJ93+$AK93)&amp;"次／下半年"&amp;$AK93&amp;"次／"&amp;SUMIFS(LabData2016[UACR唯一],LabData2016[比對身分證前六碼],$AX93,LabData2016[最近一次UACR檢查結果(mg/gm)],"&lt;30",LabData2016[最近一次UACR檢查日期],"&gt;="&amp;DATE(YEAR(TODAY()),1,1),LabData2016[最近一次UACR檢查日期],"&lt;"&amp;DATE(YEAR(TODAY())+1,1,1))&amp;"/"&amp;($AJ93+$AK93)&amp;"達標")))</f>
        <v/>
      </c>
      <c r="AD93" s="6" t="str" cm="1">
        <f t="array" ref="AD93">IF($B93="","",IFERROR(INDEX(PatientCriteria[BP檢驗次數達標標準],ROWS($A$4:A93)),""))</f>
        <v/>
      </c>
      <c r="AE93" s="6" t="str" cm="1">
        <f t="array" aca="1" ref="AE93" ca="1">IF($B93="","",_xlfn.LET(_xlpm.bp,LabData2016[最近一次BP檢查日期],_xlpm.ym,IF(ISNUMBER(_xlpm.bp),TEXT(_xlpm.bp,"yyyy-mm"),LEFT(_xlpm.bp,7)),_xlpm.matched,_xlfn._xlws.FILTER(_xlpm.ym,(LabData2016[比對身分證前六碼]=$AX93)*(LabData2016[比對生日西元]=$AY93)*(_xlpm.ym&lt;&gt;"")*(LEFT(_xlpm.ym,4)=TEXT(YEAR(TODAY()),"0")),""),IF(INDEX(_xlpm.matched,1)="",0,ROWS(_xlfn.UNIQUE(_xlpm.matched)))))</f>
        <v/>
      </c>
      <c r="AF93" s="6" t="str">
        <f ca="1">IF($B93="","",SUMIFS(LabData2016[HbA1c唯一],LabData2016[比對身分證前六碼],$AX93,LabData2016[最近一次HbA1c檢查日期],"&gt;="&amp;DATE(YEAR(TODAY()),1,1),LabData2016[最近一次HbA1c檢查日期],"&lt;"&amp;DATE(YEAR(TODAY()),7,1)))</f>
        <v/>
      </c>
      <c r="AG93" s="6" t="str">
        <f ca="1">IF($B93="","",SUMIFS(LabData2016[HbA1c唯一],LabData2016[比對身分證前六碼],$AX93,LabData2016[最近一次HbA1c檢查日期],"&gt;="&amp;DATE(YEAR(TODAY()),7,1),LabData2016[最近一次HbA1c檢查日期],"&lt;"&amp;DATE(YEAR(TODAY())+1,1,1)))</f>
        <v/>
      </c>
      <c r="AH93" s="6" t="str">
        <f ca="1">IF($B93="","",SUMIFS(LabData2016[LDL唯一],LabData2016[比對身分證前六碼],$AX93,LabData2016[最近一次LDL檢查日期],"&gt;="&amp;DATE(YEAR(TODAY()),1,1),LabData2016[最近一次LDL檢查日期],"&lt;"&amp;DATE(YEAR(TODAY()),7,1)))</f>
        <v/>
      </c>
      <c r="AI93" s="6" t="str">
        <f ca="1">IF($B93="","",SUMIFS(LabData2016[LDL唯一],LabData2016[比對身分證前六碼],$AX93,LabData2016[最近一次LDL檢查日期],"&gt;="&amp;DATE(YEAR(TODAY()),7,1),LabData2016[最近一次LDL檢查日期],"&lt;"&amp;DATE(YEAR(TODAY())+1,1,1)))</f>
        <v/>
      </c>
      <c r="AJ93" s="6" t="str">
        <f ca="1">IF($B93="","",SUMIFS(LabData2016[UACR唯一],LabData2016[比對身分證前六碼],$AX93,LabData2016[最近一次UACR檢查日期],"&gt;="&amp;DATE(YEAR(TODAY()),1,1),LabData2016[最近一次UACR檢查日期],"&lt;"&amp;DATE(YEAR(TODAY()),7,1)))</f>
        <v/>
      </c>
      <c r="AK93" s="6" t="str">
        <f ca="1">IF($B93="","",SUMIFS(LabData2016[UACR唯一],LabData2016[比對身分證前六碼],$AX93,LabData2016[最近一次UACR檢查日期],"&gt;="&amp;DATE(YEAR(TODAY()),7,1),LabData2016[最近一次UACR檢查日期],"&lt;"&amp;DATE(YEAR(TODAY())+1,1,1)))</f>
        <v/>
      </c>
      <c r="AL93" s="6" t="str">
        <f t="shared" si="20"/>
        <v/>
      </c>
      <c r="AM93" s="6" t="str">
        <f t="shared" si="21"/>
        <v/>
      </c>
      <c r="AN93" s="6" t="str">
        <f t="shared" si="22"/>
        <v/>
      </c>
      <c r="AO93" s="6" t="str">
        <f t="shared" si="23"/>
        <v/>
      </c>
      <c r="AP93" s="6" t="str" cm="1">
        <f t="array" ref="AP93">IF($B93="","",IFERROR(INDEX(相容設定!$B$2:$E$9,MATCH($D93,相容設定!$A$2:$A$9,0),MIN(VALUE(LEFT($AQ93,FIND("/",$AQ93)-1)),3)+1),0))</f>
        <v/>
      </c>
      <c r="AQ93" s="6" t="str">
        <f t="shared" si="24"/>
        <v/>
      </c>
      <c r="AR93" s="30" t="str">
        <f t="shared" si="25"/>
        <v/>
      </c>
      <c r="AS93" s="30" t="str">
        <f>IF($B93="","",250+30+IF(OR(ISNUMBER(SEARCH("DM",$D93)),ISNUMBER(SEARCH("+",$D93))),100,0)+IFERROR(INDEX(相容設定!$F$2:$F$9,MATCH($D93,相容設定!$A$2:$A$9,0)),0))</f>
        <v/>
      </c>
      <c r="AT93" s="31" t="str">
        <f t="shared" si="26"/>
        <v/>
      </c>
      <c r="AU93" s="32" t="str">
        <f t="shared" si="27"/>
        <v/>
      </c>
      <c r="AV93" t="str">
        <f t="shared" si="28"/>
        <v/>
      </c>
      <c r="AW93" t="str">
        <f t="shared" si="30"/>
        <v/>
      </c>
      <c r="AX93" t="str">
        <f t="shared" si="29"/>
        <v/>
      </c>
      <c r="AY93" t="str">
        <f t="shared" si="31"/>
        <v/>
      </c>
    </row>
    <row r="94" spans="1:51" x14ac:dyDescent="0.35">
      <c r="A94" s="26" t="str" cm="1">
        <f t="array" ref="A94">IFERROR(IF(INDEX(PatientCriteria[身分證號],ROWS($A$4:A94))="","",ROWS($A$4:A94)),"")</f>
        <v/>
      </c>
      <c r="B94" s="26" t="str" cm="1">
        <f t="array" ref="B94">IFERROR(IF(INDEX(PatientCriteria[身分證號],ROWS($A$4:A94))="","",INDEX(PatientCriteria[身分證號],ROWS($A$4:A94))),"")</f>
        <v/>
      </c>
      <c r="C94" s="26" t="str" cm="1">
        <f t="array" ref="C94">IF($B94="","",IFERROR(INDEX(PatientCriteria[生日],ROWS($A$4:A94)),""))</f>
        <v/>
      </c>
      <c r="D94" s="26" t="str" cm="1">
        <f t="array" ref="D94">IF($B94="","",IFERROR(INDEX(PatientCriteria[疾病組合],ROWS($A$4:A94)),""))</f>
        <v/>
      </c>
      <c r="E94" s="6" t="str" cm="1">
        <f t="array" ref="E94">IF($B94="","",IFERROR(INDEX(PatientCriteria[HbA1c達標標準],ROWS($A$4:A94)),""))</f>
        <v/>
      </c>
      <c r="F94" s="6" t="str">
        <f>IF($B94="","",IF($G94="","",IFERROR(SUMIFS(LabData2016[最近一次HbA1c檢查結果(%)],LabData2016[比對身分證前六碼],$AX94,LabData2016[最近一次HbA1c檢查日期],$G94,LabData2016[HbA1c唯一],1),"")))</f>
        <v/>
      </c>
      <c r="G94" s="36" t="str" cm="1">
        <f t="array" ref="G94">IF($B94="","",IFERROR(_xlfn.AGGREGATE(14,6,LabData2016[最近一次HbA1c檢查日期]/((LabData2016[比對身分證前六碼]=$AX94)*(LabData2016[HbA1c唯一]=1)),1),""))</f>
        <v/>
      </c>
      <c r="H94" s="6" t="str">
        <f>IF($B94="","",IF($I94="","",IFERROR(SUMIFS(LabData2016[最近一次HbA1c檢查結果(%)],LabData2016[比對身分證前六碼],$AX94,LabData2016[最近一次HbA1c檢查日期],$I94,LabData2016[HbA1c唯一],1),"")))</f>
        <v/>
      </c>
      <c r="I94" s="36" t="str" cm="1">
        <f t="array" ref="I94">IF($B94="","",IFERROR(_xlfn.AGGREGATE(14,6,LabData2016[最近一次HbA1c檢查日期]/((LabData2016[比對身分證前六碼]=$AX94)*(LabData2016[HbA1c唯一]=1)),2),""))</f>
        <v/>
      </c>
      <c r="J94" s="6" t="str">
        <f t="shared" si="17"/>
        <v/>
      </c>
      <c r="K94" s="27" t="str">
        <f ca="1">IF($B94="","",IF($E94="不適用","不適用",IF($F94="","未檢驗",IF(AND($AF94+$AG94&gt;=2,$AG94&gt;=1),IF(OR($F94&lt;VALUE(SUBSTITUTE(SUBSTITUTE($E94,"&lt;",""),"%","")),SUMIFS(LabData2016[HbA1c唯一],LabData2016[比對身分證前六碼],$AX94,LabData2016[最近一次HbA1c檢查結果(%)],"&lt;"&amp;VALUE(SUBSTITUTE(SUBSTITUTE($E94,"&lt;",""),"%","")),LabData2016[最近一次HbA1c檢查日期],"&gt;="&amp;DATE(YEAR(TODAY()),1,1),LabData2016[最近一次HbA1c檢查日期],"&lt;"&amp;DATE(YEAR(TODAY())+1,1,1))/($AF94+$AG94)&gt;=0.5),"控制達標",IF(ISNUMBER($H94),IF(AND($J94&gt;=84,$F94-$H94&lt;0),"進步達標","未達標"),"未達標")),"未達標"))))</f>
        <v/>
      </c>
      <c r="L94" s="33" t="str">
        <f ca="1">IF($B94="","",IF($K94="不適用","不適用",IF($K94="未檢驗","無檢驗資料","全年"&amp;($AF94+$AG94)&amp;"次／下半年"&amp;$AG94&amp;"次／"&amp;SUMIFS(LabData2016[HbA1c唯一],LabData2016[比對身分證前六碼],$AX94,LabData2016[最近一次HbA1c檢查結果(%)],"&lt;"&amp;VALUE(SUBSTITUTE(SUBSTITUTE($E94,"&lt;",""),"%","")),LabData2016[最近一次HbA1c檢查日期],"&gt;="&amp;DATE(YEAR(TODAY()),1,1),LabData2016[最近一次HbA1c檢查日期],"&lt;"&amp;DATE(YEAR(TODAY())+1,1,1))&amp;"/"&amp;($AF94+$AG94)&amp;"達標")))</f>
        <v/>
      </c>
      <c r="M94" s="6" t="str" cm="1">
        <f t="array" ref="M94">IF($B94="","",IFERROR(INDEX(PatientCriteria[LDL達標標準],ROWS($A$4:A94)),""))</f>
        <v/>
      </c>
      <c r="N94" s="6" t="str">
        <f>IF($B94="","",IF($O94="","",IFERROR(SUMIFS(LabData2016[最近一次LDL檢查結果(mg/dL)],LabData2016[比對身分證前六碼],$AX94,LabData2016[最近一次LDL檢查日期],$O94,LabData2016[LDL唯一],1),"")))</f>
        <v/>
      </c>
      <c r="O94" s="36" t="str" cm="1">
        <f t="array" ref="O94">IF($B94="","",IFERROR(_xlfn.AGGREGATE(14,6,LabData2016[最近一次LDL檢查日期]/((LabData2016[比對身分證前六碼]=$AX94)*(LabData2016[LDL唯一]=1)),1),""))</f>
        <v/>
      </c>
      <c r="P94" s="6" t="str">
        <f>IF($B94="","",IF($Q94="","",IFERROR(SUMIFS(LabData2016[最近一次LDL檢查結果(mg/dL)],LabData2016[比對身分證前六碼],$AX94,LabData2016[最近一次LDL檢查日期],$Q94,LabData2016[LDL唯一],1),"")))</f>
        <v/>
      </c>
      <c r="Q94" s="36" t="str" cm="1">
        <f t="array" ref="Q94">IF($B94="","",IFERROR(_xlfn.AGGREGATE(14,6,LabData2016[最近一次LDL檢查日期]/((LabData2016[比對身分證前六碼]=$AX94)*(LabData2016[LDL唯一]=1)),2),""))</f>
        <v/>
      </c>
      <c r="R94" s="6" t="str">
        <f t="shared" si="18"/>
        <v/>
      </c>
      <c r="S94" s="6" t="str" cm="1">
        <f t="array" ref="S94">IF($B94="","",IFERROR(_xlfn.AGGREGATE(15,6,LabData2016[最近一次LDL檢查結果(mg/dL)]/((LabData2016[比對身分證前六碼]=$AX94)*(LabData2016[LDL唯一]=1)),1),""))</f>
        <v/>
      </c>
      <c r="T94" s="28" t="str">
        <f ca="1">IF($B94="","",IF($M94="不適用","不適用",IF($N94="","未檢驗",IF(OR(AND($D94="DM only",$O94&gt;=DATE(YEAR(TODAY()),1,1),$O94&lt;DATE(YEAR(TODAY())+1,1,1),$N94&lt;VALUE(SUBSTITUTE($M94,"&lt;",""))),AND($AH94&gt;=1,$AI94&gt;=1,OR($N94&lt;VALUE(SUBSTITUTE($M94,"&lt;","")),SUMIFS(LabData2016[LDL唯一],LabData2016[比對身分證前六碼],$AX94,LabData2016[最近一次LDL檢查結果(mg/dL)],"&lt;"&amp;VALUE(SUBSTITUTE($M94,"&lt;","")),LabData2016[最近一次LDL檢查日期],"&gt;="&amp;DATE(YEAR(TODAY()),1,1),LabData2016[最近一次LDL檢查日期],"&lt;"&amp;DATE(YEAR(TODAY())+1,1,1))/($AH94+$AI94)&gt;=0.5))),"控制達標",IF(AND($AH94&gt;=1,$AI94&gt;=1,ISNUMBER($P94),$R94&gt;84,$N94-$P94&lt;0),"進步達標","未達標")))))</f>
        <v/>
      </c>
      <c r="U94" s="39" t="str">
        <f ca="1">IF($B94="","",IF($T94="不適用","不適用",IF($T94="未檢驗","無檢驗資料","全年"&amp;($AH94+$AI94)&amp;"次／下半年"&amp;$AI94&amp;"次／"&amp;SUMIFS(LabData2016[LDL唯一],LabData2016[比對身分證前六碼],$AX94,LabData2016[最近一次LDL檢查結果(mg/dL)],"&lt;"&amp;VALUE(SUBSTITUTE($M94,"&lt;","")),LabData2016[最近一次LDL檢查日期],"&gt;="&amp;DATE(YEAR(TODAY()),1,1),LabData2016[最近一次LDL檢查日期],"&lt;"&amp;DATE(YEAR(TODAY())+1,1,1))&amp;"/"&amp;($AH94+$AI94)&amp;"達標")))</f>
        <v/>
      </c>
      <c r="V94" s="6" t="str" cm="1">
        <f t="array" ref="V94">IF($B94="","",IFERROR(INDEX(PatientCriteria[UACR達標標準],ROWS($A$4:A94)),""))</f>
        <v/>
      </c>
      <c r="W94" s="6" t="str">
        <f>IF($B94="","",IF($X94="","",IFERROR(SUMIFS(LabData2016[最近一次UACR檢查結果(mg/gm)],LabData2016[比對身分證前六碼],$AX94,LabData2016[最近一次UACR檢查日期],$X94,LabData2016[UACR唯一],1),"")))</f>
        <v/>
      </c>
      <c r="X94" s="36" t="str" cm="1">
        <f t="array" ref="X94">IF($B94="","",IFERROR(_xlfn.AGGREGATE(14,6,LabData2016[最近一次UACR檢查日期]/((LabData2016[比對身分證前六碼]=$AX94)*(LabData2016[UACR唯一]=1)),1),""))</f>
        <v/>
      </c>
      <c r="Y94" s="6" t="str">
        <f>IF($B94="","",IF($Z94="","",IFERROR(SUMIFS(LabData2016[最近一次UACR檢查結果(mg/gm)],LabData2016[比對身分證前六碼],$AX94,LabData2016[最近一次UACR檢查日期],$Z94,LabData2016[UACR唯一],1),"")))</f>
        <v/>
      </c>
      <c r="Z94" s="36" t="str" cm="1">
        <f t="array" ref="Z94">IF($B94="","",IFERROR(_xlfn.AGGREGATE(14,6,LabData2016[最近一次UACR檢查日期]/((LabData2016[比對身分證前六碼]=$AX94)*(LabData2016[UACR唯一]=1)),2),""))</f>
        <v/>
      </c>
      <c r="AA94" s="6" t="str">
        <f t="shared" si="19"/>
        <v/>
      </c>
      <c r="AB94" s="29" t="str">
        <f ca="1">IF($B94="","",IF($V94="不適用","不適用",IF($W94="","未檢驗",IF(AND($AJ94+$AK94&gt;=2,$AK94&gt;=1),IF(OR($W94&lt;30,SUMIFS(LabData2016[UACR唯一],LabData2016[比對身分證前六碼],$AX94,LabData2016[最近一次UACR檢查結果(mg/gm)],"&lt;30",LabData2016[最近一次UACR檢查日期],"&gt;="&amp;DATE(YEAR(TODAY()),1,1),LabData2016[最近一次UACR檢查日期],"&lt;"&amp;DATE(YEAR(TODAY())+1,1,1))/($AJ94+$AK94)&gt;=0.5),"控制達標",IF(ISNUMBER($Y94),IF(AND($AA94&gt;=84,$W94-$Y94&lt;0),"進步達標","未達標"),"未達標")),"未達標"))))</f>
        <v/>
      </c>
      <c r="AC94" s="38" t="str">
        <f ca="1">IF($B94="","",IF($AB94="不適用","不適用",IF($AB94="未檢驗","無檢驗資料","全年"&amp;($AJ94+$AK94)&amp;"次／下半年"&amp;$AK94&amp;"次／"&amp;SUMIFS(LabData2016[UACR唯一],LabData2016[比對身分證前六碼],$AX94,LabData2016[最近一次UACR檢查結果(mg/gm)],"&lt;30",LabData2016[最近一次UACR檢查日期],"&gt;="&amp;DATE(YEAR(TODAY()),1,1),LabData2016[最近一次UACR檢查日期],"&lt;"&amp;DATE(YEAR(TODAY())+1,1,1))&amp;"/"&amp;($AJ94+$AK94)&amp;"達標")))</f>
        <v/>
      </c>
      <c r="AD94" s="6" t="str" cm="1">
        <f t="array" ref="AD94">IF($B94="","",IFERROR(INDEX(PatientCriteria[BP檢驗次數達標標準],ROWS($A$4:A94)),""))</f>
        <v/>
      </c>
      <c r="AE94" s="6" t="str" cm="1">
        <f t="array" aca="1" ref="AE94" ca="1">IF($B94="","",_xlfn.LET(_xlpm.bp,LabData2016[最近一次BP檢查日期],_xlpm.ym,IF(ISNUMBER(_xlpm.bp),TEXT(_xlpm.bp,"yyyy-mm"),LEFT(_xlpm.bp,7)),_xlpm.matched,_xlfn._xlws.FILTER(_xlpm.ym,(LabData2016[比對身分證前六碼]=$AX94)*(LabData2016[比對生日西元]=$AY94)*(_xlpm.ym&lt;&gt;"")*(LEFT(_xlpm.ym,4)=TEXT(YEAR(TODAY()),"0")),""),IF(INDEX(_xlpm.matched,1)="",0,ROWS(_xlfn.UNIQUE(_xlpm.matched)))))</f>
        <v/>
      </c>
      <c r="AF94" s="6" t="str">
        <f ca="1">IF($B94="","",SUMIFS(LabData2016[HbA1c唯一],LabData2016[比對身分證前六碼],$AX94,LabData2016[最近一次HbA1c檢查日期],"&gt;="&amp;DATE(YEAR(TODAY()),1,1),LabData2016[最近一次HbA1c檢查日期],"&lt;"&amp;DATE(YEAR(TODAY()),7,1)))</f>
        <v/>
      </c>
      <c r="AG94" s="6" t="str">
        <f ca="1">IF($B94="","",SUMIFS(LabData2016[HbA1c唯一],LabData2016[比對身分證前六碼],$AX94,LabData2016[最近一次HbA1c檢查日期],"&gt;="&amp;DATE(YEAR(TODAY()),7,1),LabData2016[最近一次HbA1c檢查日期],"&lt;"&amp;DATE(YEAR(TODAY())+1,1,1)))</f>
        <v/>
      </c>
      <c r="AH94" s="6" t="str">
        <f ca="1">IF($B94="","",SUMIFS(LabData2016[LDL唯一],LabData2016[比對身分證前六碼],$AX94,LabData2016[最近一次LDL檢查日期],"&gt;="&amp;DATE(YEAR(TODAY()),1,1),LabData2016[最近一次LDL檢查日期],"&lt;"&amp;DATE(YEAR(TODAY()),7,1)))</f>
        <v/>
      </c>
      <c r="AI94" s="6" t="str">
        <f ca="1">IF($B94="","",SUMIFS(LabData2016[LDL唯一],LabData2016[比對身分證前六碼],$AX94,LabData2016[最近一次LDL檢查日期],"&gt;="&amp;DATE(YEAR(TODAY()),7,1),LabData2016[最近一次LDL檢查日期],"&lt;"&amp;DATE(YEAR(TODAY())+1,1,1)))</f>
        <v/>
      </c>
      <c r="AJ94" s="6" t="str">
        <f ca="1">IF($B94="","",SUMIFS(LabData2016[UACR唯一],LabData2016[比對身分證前六碼],$AX94,LabData2016[最近一次UACR檢查日期],"&gt;="&amp;DATE(YEAR(TODAY()),1,1),LabData2016[最近一次UACR檢查日期],"&lt;"&amp;DATE(YEAR(TODAY()),7,1)))</f>
        <v/>
      </c>
      <c r="AK94" s="6" t="str">
        <f ca="1">IF($B94="","",SUMIFS(LabData2016[UACR唯一],LabData2016[比對身分證前六碼],$AX94,LabData2016[最近一次UACR檢查日期],"&gt;="&amp;DATE(YEAR(TODAY()),7,1),LabData2016[最近一次UACR檢查日期],"&lt;"&amp;DATE(YEAR(TODAY())+1,1,1)))</f>
        <v/>
      </c>
      <c r="AL94" s="6" t="str">
        <f t="shared" si="20"/>
        <v/>
      </c>
      <c r="AM94" s="6" t="str">
        <f t="shared" si="21"/>
        <v/>
      </c>
      <c r="AN94" s="6" t="str">
        <f t="shared" si="22"/>
        <v/>
      </c>
      <c r="AO94" s="6" t="str">
        <f t="shared" si="23"/>
        <v/>
      </c>
      <c r="AP94" s="6" t="str" cm="1">
        <f t="array" ref="AP94">IF($B94="","",IFERROR(INDEX(相容設定!$B$2:$E$9,MATCH($D94,相容設定!$A$2:$A$9,0),MIN(VALUE(LEFT($AQ94,FIND("/",$AQ94)-1)),3)+1),0))</f>
        <v/>
      </c>
      <c r="AQ94" s="6" t="str">
        <f t="shared" si="24"/>
        <v/>
      </c>
      <c r="AR94" s="30" t="str">
        <f t="shared" si="25"/>
        <v/>
      </c>
      <c r="AS94" s="30" t="str">
        <f>IF($B94="","",250+30+IF(OR(ISNUMBER(SEARCH("DM",$D94)),ISNUMBER(SEARCH("+",$D94))),100,0)+IFERROR(INDEX(相容設定!$F$2:$F$9,MATCH($D94,相容設定!$A$2:$A$9,0)),0))</f>
        <v/>
      </c>
      <c r="AT94" s="31" t="str">
        <f t="shared" si="26"/>
        <v/>
      </c>
      <c r="AU94" s="32" t="str">
        <f t="shared" si="27"/>
        <v/>
      </c>
      <c r="AV94" t="str">
        <f t="shared" si="28"/>
        <v/>
      </c>
      <c r="AW94" t="str">
        <f t="shared" si="30"/>
        <v/>
      </c>
      <c r="AX94" t="str">
        <f t="shared" si="29"/>
        <v/>
      </c>
      <c r="AY94" t="str">
        <f t="shared" si="31"/>
        <v/>
      </c>
    </row>
    <row r="95" spans="1:51" x14ac:dyDescent="0.35">
      <c r="A95" s="26" t="str" cm="1">
        <f t="array" ref="A95">IFERROR(IF(INDEX(PatientCriteria[身分證號],ROWS($A$4:A95))="","",ROWS($A$4:A95)),"")</f>
        <v/>
      </c>
      <c r="B95" s="26" t="str" cm="1">
        <f t="array" ref="B95">IFERROR(IF(INDEX(PatientCriteria[身分證號],ROWS($A$4:A95))="","",INDEX(PatientCriteria[身分證號],ROWS($A$4:A95))),"")</f>
        <v/>
      </c>
      <c r="C95" s="26" t="str" cm="1">
        <f t="array" ref="C95">IF($B95="","",IFERROR(INDEX(PatientCriteria[生日],ROWS($A$4:A95)),""))</f>
        <v/>
      </c>
      <c r="D95" s="26" t="str" cm="1">
        <f t="array" ref="D95">IF($B95="","",IFERROR(INDEX(PatientCriteria[疾病組合],ROWS($A$4:A95)),""))</f>
        <v/>
      </c>
      <c r="E95" s="6" t="str" cm="1">
        <f t="array" ref="E95">IF($B95="","",IFERROR(INDEX(PatientCriteria[HbA1c達標標準],ROWS($A$4:A95)),""))</f>
        <v/>
      </c>
      <c r="F95" s="6" t="str">
        <f>IF($B95="","",IF($G95="","",IFERROR(SUMIFS(LabData2016[最近一次HbA1c檢查結果(%)],LabData2016[比對身分證前六碼],$AX95,LabData2016[最近一次HbA1c檢查日期],$G95,LabData2016[HbA1c唯一],1),"")))</f>
        <v/>
      </c>
      <c r="G95" s="36" t="str" cm="1">
        <f t="array" ref="G95">IF($B95="","",IFERROR(_xlfn.AGGREGATE(14,6,LabData2016[最近一次HbA1c檢查日期]/((LabData2016[比對身分證前六碼]=$AX95)*(LabData2016[HbA1c唯一]=1)),1),""))</f>
        <v/>
      </c>
      <c r="H95" s="6" t="str">
        <f>IF($B95="","",IF($I95="","",IFERROR(SUMIFS(LabData2016[最近一次HbA1c檢查結果(%)],LabData2016[比對身分證前六碼],$AX95,LabData2016[最近一次HbA1c檢查日期],$I95,LabData2016[HbA1c唯一],1),"")))</f>
        <v/>
      </c>
      <c r="I95" s="36" t="str" cm="1">
        <f t="array" ref="I95">IF($B95="","",IFERROR(_xlfn.AGGREGATE(14,6,LabData2016[最近一次HbA1c檢查日期]/((LabData2016[比對身分證前六碼]=$AX95)*(LabData2016[HbA1c唯一]=1)),2),""))</f>
        <v/>
      </c>
      <c r="J95" s="6" t="str">
        <f t="shared" si="17"/>
        <v/>
      </c>
      <c r="K95" s="27" t="str">
        <f ca="1">IF($B95="","",IF($E95="不適用","不適用",IF($F95="","未檢驗",IF(AND($AF95+$AG95&gt;=2,$AG95&gt;=1),IF(OR($F95&lt;VALUE(SUBSTITUTE(SUBSTITUTE($E95,"&lt;",""),"%","")),SUMIFS(LabData2016[HbA1c唯一],LabData2016[比對身分證前六碼],$AX95,LabData2016[最近一次HbA1c檢查結果(%)],"&lt;"&amp;VALUE(SUBSTITUTE(SUBSTITUTE($E95,"&lt;",""),"%","")),LabData2016[最近一次HbA1c檢查日期],"&gt;="&amp;DATE(YEAR(TODAY()),1,1),LabData2016[最近一次HbA1c檢查日期],"&lt;"&amp;DATE(YEAR(TODAY())+1,1,1))/($AF95+$AG95)&gt;=0.5),"控制達標",IF(ISNUMBER($H95),IF(AND($J95&gt;=84,$F95-$H95&lt;0),"進步達標","未達標"),"未達標")),"未達標"))))</f>
        <v/>
      </c>
      <c r="L95" s="33" t="str">
        <f ca="1">IF($B95="","",IF($K95="不適用","不適用",IF($K95="未檢驗","無檢驗資料","全年"&amp;($AF95+$AG95)&amp;"次／下半年"&amp;$AG95&amp;"次／"&amp;SUMIFS(LabData2016[HbA1c唯一],LabData2016[比對身分證前六碼],$AX95,LabData2016[最近一次HbA1c檢查結果(%)],"&lt;"&amp;VALUE(SUBSTITUTE(SUBSTITUTE($E95,"&lt;",""),"%","")),LabData2016[最近一次HbA1c檢查日期],"&gt;="&amp;DATE(YEAR(TODAY()),1,1),LabData2016[最近一次HbA1c檢查日期],"&lt;"&amp;DATE(YEAR(TODAY())+1,1,1))&amp;"/"&amp;($AF95+$AG95)&amp;"達標")))</f>
        <v/>
      </c>
      <c r="M95" s="6" t="str" cm="1">
        <f t="array" ref="M95">IF($B95="","",IFERROR(INDEX(PatientCriteria[LDL達標標準],ROWS($A$4:A95)),""))</f>
        <v/>
      </c>
      <c r="N95" s="6" t="str">
        <f>IF($B95="","",IF($O95="","",IFERROR(SUMIFS(LabData2016[最近一次LDL檢查結果(mg/dL)],LabData2016[比對身分證前六碼],$AX95,LabData2016[最近一次LDL檢查日期],$O95,LabData2016[LDL唯一],1),"")))</f>
        <v/>
      </c>
      <c r="O95" s="36" t="str" cm="1">
        <f t="array" ref="O95">IF($B95="","",IFERROR(_xlfn.AGGREGATE(14,6,LabData2016[最近一次LDL檢查日期]/((LabData2016[比對身分證前六碼]=$AX95)*(LabData2016[LDL唯一]=1)),1),""))</f>
        <v/>
      </c>
      <c r="P95" s="6" t="str">
        <f>IF($B95="","",IF($Q95="","",IFERROR(SUMIFS(LabData2016[最近一次LDL檢查結果(mg/dL)],LabData2016[比對身分證前六碼],$AX95,LabData2016[最近一次LDL檢查日期],$Q95,LabData2016[LDL唯一],1),"")))</f>
        <v/>
      </c>
      <c r="Q95" s="36" t="str" cm="1">
        <f t="array" ref="Q95">IF($B95="","",IFERROR(_xlfn.AGGREGATE(14,6,LabData2016[最近一次LDL檢查日期]/((LabData2016[比對身分證前六碼]=$AX95)*(LabData2016[LDL唯一]=1)),2),""))</f>
        <v/>
      </c>
      <c r="R95" s="6" t="str">
        <f t="shared" si="18"/>
        <v/>
      </c>
      <c r="S95" s="6" t="str" cm="1">
        <f t="array" ref="S95">IF($B95="","",IFERROR(_xlfn.AGGREGATE(15,6,LabData2016[最近一次LDL檢查結果(mg/dL)]/((LabData2016[比對身分證前六碼]=$AX95)*(LabData2016[LDL唯一]=1)),1),""))</f>
        <v/>
      </c>
      <c r="T95" s="28" t="str">
        <f ca="1">IF($B95="","",IF($M95="不適用","不適用",IF($N95="","未檢驗",IF(OR(AND($D95="DM only",$O95&gt;=DATE(YEAR(TODAY()),1,1),$O95&lt;DATE(YEAR(TODAY())+1,1,1),$N95&lt;VALUE(SUBSTITUTE($M95,"&lt;",""))),AND($AH95&gt;=1,$AI95&gt;=1,OR($N95&lt;VALUE(SUBSTITUTE($M95,"&lt;","")),SUMIFS(LabData2016[LDL唯一],LabData2016[比對身分證前六碼],$AX95,LabData2016[最近一次LDL檢查結果(mg/dL)],"&lt;"&amp;VALUE(SUBSTITUTE($M95,"&lt;","")),LabData2016[最近一次LDL檢查日期],"&gt;="&amp;DATE(YEAR(TODAY()),1,1),LabData2016[最近一次LDL檢查日期],"&lt;"&amp;DATE(YEAR(TODAY())+1,1,1))/($AH95+$AI95)&gt;=0.5))),"控制達標",IF(AND($AH95&gt;=1,$AI95&gt;=1,ISNUMBER($P95),$R95&gt;84,$N95-$P95&lt;0),"進步達標","未達標")))))</f>
        <v/>
      </c>
      <c r="U95" s="39" t="str">
        <f ca="1">IF($B95="","",IF($T95="不適用","不適用",IF($T95="未檢驗","無檢驗資料","全年"&amp;($AH95+$AI95)&amp;"次／下半年"&amp;$AI95&amp;"次／"&amp;SUMIFS(LabData2016[LDL唯一],LabData2016[比對身分證前六碼],$AX95,LabData2016[最近一次LDL檢查結果(mg/dL)],"&lt;"&amp;VALUE(SUBSTITUTE($M95,"&lt;","")),LabData2016[最近一次LDL檢查日期],"&gt;="&amp;DATE(YEAR(TODAY()),1,1),LabData2016[最近一次LDL檢查日期],"&lt;"&amp;DATE(YEAR(TODAY())+1,1,1))&amp;"/"&amp;($AH95+$AI95)&amp;"達標")))</f>
        <v/>
      </c>
      <c r="V95" s="6" t="str" cm="1">
        <f t="array" ref="V95">IF($B95="","",IFERROR(INDEX(PatientCriteria[UACR達標標準],ROWS($A$4:A95)),""))</f>
        <v/>
      </c>
      <c r="W95" s="6" t="str">
        <f>IF($B95="","",IF($X95="","",IFERROR(SUMIFS(LabData2016[最近一次UACR檢查結果(mg/gm)],LabData2016[比對身分證前六碼],$AX95,LabData2016[最近一次UACR檢查日期],$X95,LabData2016[UACR唯一],1),"")))</f>
        <v/>
      </c>
      <c r="X95" s="36" t="str" cm="1">
        <f t="array" ref="X95">IF($B95="","",IFERROR(_xlfn.AGGREGATE(14,6,LabData2016[最近一次UACR檢查日期]/((LabData2016[比對身分證前六碼]=$AX95)*(LabData2016[UACR唯一]=1)),1),""))</f>
        <v/>
      </c>
      <c r="Y95" s="6" t="str">
        <f>IF($B95="","",IF($Z95="","",IFERROR(SUMIFS(LabData2016[最近一次UACR檢查結果(mg/gm)],LabData2016[比對身分證前六碼],$AX95,LabData2016[最近一次UACR檢查日期],$Z95,LabData2016[UACR唯一],1),"")))</f>
        <v/>
      </c>
      <c r="Z95" s="36" t="str" cm="1">
        <f t="array" ref="Z95">IF($B95="","",IFERROR(_xlfn.AGGREGATE(14,6,LabData2016[最近一次UACR檢查日期]/((LabData2016[比對身分證前六碼]=$AX95)*(LabData2016[UACR唯一]=1)),2),""))</f>
        <v/>
      </c>
      <c r="AA95" s="6" t="str">
        <f t="shared" si="19"/>
        <v/>
      </c>
      <c r="AB95" s="29" t="str">
        <f ca="1">IF($B95="","",IF($V95="不適用","不適用",IF($W95="","未檢驗",IF(AND($AJ95+$AK95&gt;=2,$AK95&gt;=1),IF(OR($W95&lt;30,SUMIFS(LabData2016[UACR唯一],LabData2016[比對身分證前六碼],$AX95,LabData2016[最近一次UACR檢查結果(mg/gm)],"&lt;30",LabData2016[最近一次UACR檢查日期],"&gt;="&amp;DATE(YEAR(TODAY()),1,1),LabData2016[最近一次UACR檢查日期],"&lt;"&amp;DATE(YEAR(TODAY())+1,1,1))/($AJ95+$AK95)&gt;=0.5),"控制達標",IF(ISNUMBER($Y95),IF(AND($AA95&gt;=84,$W95-$Y95&lt;0),"進步達標","未達標"),"未達標")),"未達標"))))</f>
        <v/>
      </c>
      <c r="AC95" s="38" t="str">
        <f ca="1">IF($B95="","",IF($AB95="不適用","不適用",IF($AB95="未檢驗","無檢驗資料","全年"&amp;($AJ95+$AK95)&amp;"次／下半年"&amp;$AK95&amp;"次／"&amp;SUMIFS(LabData2016[UACR唯一],LabData2016[比對身分證前六碼],$AX95,LabData2016[最近一次UACR檢查結果(mg/gm)],"&lt;30",LabData2016[最近一次UACR檢查日期],"&gt;="&amp;DATE(YEAR(TODAY()),1,1),LabData2016[最近一次UACR檢查日期],"&lt;"&amp;DATE(YEAR(TODAY())+1,1,1))&amp;"/"&amp;($AJ95+$AK95)&amp;"達標")))</f>
        <v/>
      </c>
      <c r="AD95" s="6" t="str" cm="1">
        <f t="array" ref="AD95">IF($B95="","",IFERROR(INDEX(PatientCriteria[BP檢驗次數達標標準],ROWS($A$4:A95)),""))</f>
        <v/>
      </c>
      <c r="AE95" s="6" t="str" cm="1">
        <f t="array" aca="1" ref="AE95" ca="1">IF($B95="","",_xlfn.LET(_xlpm.bp,LabData2016[最近一次BP檢查日期],_xlpm.ym,IF(ISNUMBER(_xlpm.bp),TEXT(_xlpm.bp,"yyyy-mm"),LEFT(_xlpm.bp,7)),_xlpm.matched,_xlfn._xlws.FILTER(_xlpm.ym,(LabData2016[比對身分證前六碼]=$AX95)*(LabData2016[比對生日西元]=$AY95)*(_xlpm.ym&lt;&gt;"")*(LEFT(_xlpm.ym,4)=TEXT(YEAR(TODAY()),"0")),""),IF(INDEX(_xlpm.matched,1)="",0,ROWS(_xlfn.UNIQUE(_xlpm.matched)))))</f>
        <v/>
      </c>
      <c r="AF95" s="6" t="str">
        <f ca="1">IF($B95="","",SUMIFS(LabData2016[HbA1c唯一],LabData2016[比對身分證前六碼],$AX95,LabData2016[最近一次HbA1c檢查日期],"&gt;="&amp;DATE(YEAR(TODAY()),1,1),LabData2016[最近一次HbA1c檢查日期],"&lt;"&amp;DATE(YEAR(TODAY()),7,1)))</f>
        <v/>
      </c>
      <c r="AG95" s="6" t="str">
        <f ca="1">IF($B95="","",SUMIFS(LabData2016[HbA1c唯一],LabData2016[比對身分證前六碼],$AX95,LabData2016[最近一次HbA1c檢查日期],"&gt;="&amp;DATE(YEAR(TODAY()),7,1),LabData2016[最近一次HbA1c檢查日期],"&lt;"&amp;DATE(YEAR(TODAY())+1,1,1)))</f>
        <v/>
      </c>
      <c r="AH95" s="6" t="str">
        <f ca="1">IF($B95="","",SUMIFS(LabData2016[LDL唯一],LabData2016[比對身分證前六碼],$AX95,LabData2016[最近一次LDL檢查日期],"&gt;="&amp;DATE(YEAR(TODAY()),1,1),LabData2016[最近一次LDL檢查日期],"&lt;"&amp;DATE(YEAR(TODAY()),7,1)))</f>
        <v/>
      </c>
      <c r="AI95" s="6" t="str">
        <f ca="1">IF($B95="","",SUMIFS(LabData2016[LDL唯一],LabData2016[比對身分證前六碼],$AX95,LabData2016[最近一次LDL檢查日期],"&gt;="&amp;DATE(YEAR(TODAY()),7,1),LabData2016[最近一次LDL檢查日期],"&lt;"&amp;DATE(YEAR(TODAY())+1,1,1)))</f>
        <v/>
      </c>
      <c r="AJ95" s="6" t="str">
        <f ca="1">IF($B95="","",SUMIFS(LabData2016[UACR唯一],LabData2016[比對身分證前六碼],$AX95,LabData2016[最近一次UACR檢查日期],"&gt;="&amp;DATE(YEAR(TODAY()),1,1),LabData2016[最近一次UACR檢查日期],"&lt;"&amp;DATE(YEAR(TODAY()),7,1)))</f>
        <v/>
      </c>
      <c r="AK95" s="6" t="str">
        <f ca="1">IF($B95="","",SUMIFS(LabData2016[UACR唯一],LabData2016[比對身分證前六碼],$AX95,LabData2016[最近一次UACR檢查日期],"&gt;="&amp;DATE(YEAR(TODAY()),7,1),LabData2016[最近一次UACR檢查日期],"&lt;"&amp;DATE(YEAR(TODAY())+1,1,1)))</f>
        <v/>
      </c>
      <c r="AL95" s="6" t="str">
        <f t="shared" si="20"/>
        <v/>
      </c>
      <c r="AM95" s="6" t="str">
        <f t="shared" si="21"/>
        <v/>
      </c>
      <c r="AN95" s="6" t="str">
        <f t="shared" si="22"/>
        <v/>
      </c>
      <c r="AO95" s="6" t="str">
        <f t="shared" si="23"/>
        <v/>
      </c>
      <c r="AP95" s="6" t="str" cm="1">
        <f t="array" ref="AP95">IF($B95="","",IFERROR(INDEX(相容設定!$B$2:$E$9,MATCH($D95,相容設定!$A$2:$A$9,0),MIN(VALUE(LEFT($AQ95,FIND("/",$AQ95)-1)),3)+1),0))</f>
        <v/>
      </c>
      <c r="AQ95" s="6" t="str">
        <f t="shared" si="24"/>
        <v/>
      </c>
      <c r="AR95" s="30" t="str">
        <f t="shared" si="25"/>
        <v/>
      </c>
      <c r="AS95" s="30" t="str">
        <f>IF($B95="","",250+30+IF(OR(ISNUMBER(SEARCH("DM",$D95)),ISNUMBER(SEARCH("+",$D95))),100,0)+IFERROR(INDEX(相容設定!$F$2:$F$9,MATCH($D95,相容設定!$A$2:$A$9,0)),0))</f>
        <v/>
      </c>
      <c r="AT95" s="31" t="str">
        <f t="shared" si="26"/>
        <v/>
      </c>
      <c r="AU95" s="32" t="str">
        <f t="shared" si="27"/>
        <v/>
      </c>
      <c r="AV95" t="str">
        <f t="shared" si="28"/>
        <v/>
      </c>
      <c r="AW95" t="str">
        <f t="shared" si="30"/>
        <v/>
      </c>
      <c r="AX95" t="str">
        <f t="shared" si="29"/>
        <v/>
      </c>
      <c r="AY95" t="str">
        <f t="shared" si="31"/>
        <v/>
      </c>
    </row>
    <row r="96" spans="1:51" x14ac:dyDescent="0.35">
      <c r="A96" s="26" t="str" cm="1">
        <f t="array" ref="A96">IFERROR(IF(INDEX(PatientCriteria[身分證號],ROWS($A$4:A96))="","",ROWS($A$4:A96)),"")</f>
        <v/>
      </c>
      <c r="B96" s="26" t="str" cm="1">
        <f t="array" ref="B96">IFERROR(IF(INDEX(PatientCriteria[身分證號],ROWS($A$4:A96))="","",INDEX(PatientCriteria[身分證號],ROWS($A$4:A96))),"")</f>
        <v/>
      </c>
      <c r="C96" s="26" t="str" cm="1">
        <f t="array" ref="C96">IF($B96="","",IFERROR(INDEX(PatientCriteria[生日],ROWS($A$4:A96)),""))</f>
        <v/>
      </c>
      <c r="D96" s="26" t="str" cm="1">
        <f t="array" ref="D96">IF($B96="","",IFERROR(INDEX(PatientCriteria[疾病組合],ROWS($A$4:A96)),""))</f>
        <v/>
      </c>
      <c r="E96" s="6" t="str" cm="1">
        <f t="array" ref="E96">IF($B96="","",IFERROR(INDEX(PatientCriteria[HbA1c達標標準],ROWS($A$4:A96)),""))</f>
        <v/>
      </c>
      <c r="F96" s="6" t="str">
        <f>IF($B96="","",IF($G96="","",IFERROR(SUMIFS(LabData2016[最近一次HbA1c檢查結果(%)],LabData2016[比對身分證前六碼],$AX96,LabData2016[最近一次HbA1c檢查日期],$G96,LabData2016[HbA1c唯一],1),"")))</f>
        <v/>
      </c>
      <c r="G96" s="36" t="str" cm="1">
        <f t="array" ref="G96">IF($B96="","",IFERROR(_xlfn.AGGREGATE(14,6,LabData2016[最近一次HbA1c檢查日期]/((LabData2016[比對身分證前六碼]=$AX96)*(LabData2016[HbA1c唯一]=1)),1),""))</f>
        <v/>
      </c>
      <c r="H96" s="6" t="str">
        <f>IF($B96="","",IF($I96="","",IFERROR(SUMIFS(LabData2016[最近一次HbA1c檢查結果(%)],LabData2016[比對身分證前六碼],$AX96,LabData2016[最近一次HbA1c檢查日期],$I96,LabData2016[HbA1c唯一],1),"")))</f>
        <v/>
      </c>
      <c r="I96" s="36" t="str" cm="1">
        <f t="array" ref="I96">IF($B96="","",IFERROR(_xlfn.AGGREGATE(14,6,LabData2016[最近一次HbA1c檢查日期]/((LabData2016[比對身分證前六碼]=$AX96)*(LabData2016[HbA1c唯一]=1)),2),""))</f>
        <v/>
      </c>
      <c r="J96" s="6" t="str">
        <f t="shared" si="17"/>
        <v/>
      </c>
      <c r="K96" s="27" t="str">
        <f ca="1">IF($B96="","",IF($E96="不適用","不適用",IF($F96="","未檢驗",IF(AND($AF96+$AG96&gt;=2,$AG96&gt;=1),IF(OR($F96&lt;VALUE(SUBSTITUTE(SUBSTITUTE($E96,"&lt;",""),"%","")),SUMIFS(LabData2016[HbA1c唯一],LabData2016[比對身分證前六碼],$AX96,LabData2016[最近一次HbA1c檢查結果(%)],"&lt;"&amp;VALUE(SUBSTITUTE(SUBSTITUTE($E96,"&lt;",""),"%","")),LabData2016[最近一次HbA1c檢查日期],"&gt;="&amp;DATE(YEAR(TODAY()),1,1),LabData2016[最近一次HbA1c檢查日期],"&lt;"&amp;DATE(YEAR(TODAY())+1,1,1))/($AF96+$AG96)&gt;=0.5),"控制達標",IF(ISNUMBER($H96),IF(AND($J96&gt;=84,$F96-$H96&lt;0),"進步達標","未達標"),"未達標")),"未達標"))))</f>
        <v/>
      </c>
      <c r="L96" s="33" t="str">
        <f ca="1">IF($B96="","",IF($K96="不適用","不適用",IF($K96="未檢驗","無檢驗資料","全年"&amp;($AF96+$AG96)&amp;"次／下半年"&amp;$AG96&amp;"次／"&amp;SUMIFS(LabData2016[HbA1c唯一],LabData2016[比對身分證前六碼],$AX96,LabData2016[最近一次HbA1c檢查結果(%)],"&lt;"&amp;VALUE(SUBSTITUTE(SUBSTITUTE($E96,"&lt;",""),"%","")),LabData2016[最近一次HbA1c檢查日期],"&gt;="&amp;DATE(YEAR(TODAY()),1,1),LabData2016[最近一次HbA1c檢查日期],"&lt;"&amp;DATE(YEAR(TODAY())+1,1,1))&amp;"/"&amp;($AF96+$AG96)&amp;"達標")))</f>
        <v/>
      </c>
      <c r="M96" s="6" t="str" cm="1">
        <f t="array" ref="M96">IF($B96="","",IFERROR(INDEX(PatientCriteria[LDL達標標準],ROWS($A$4:A96)),""))</f>
        <v/>
      </c>
      <c r="N96" s="6" t="str">
        <f>IF($B96="","",IF($O96="","",IFERROR(SUMIFS(LabData2016[最近一次LDL檢查結果(mg/dL)],LabData2016[比對身分證前六碼],$AX96,LabData2016[最近一次LDL檢查日期],$O96,LabData2016[LDL唯一],1),"")))</f>
        <v/>
      </c>
      <c r="O96" s="36" t="str" cm="1">
        <f t="array" ref="O96">IF($B96="","",IFERROR(_xlfn.AGGREGATE(14,6,LabData2016[最近一次LDL檢查日期]/((LabData2016[比對身分證前六碼]=$AX96)*(LabData2016[LDL唯一]=1)),1),""))</f>
        <v/>
      </c>
      <c r="P96" s="6" t="str">
        <f>IF($B96="","",IF($Q96="","",IFERROR(SUMIFS(LabData2016[最近一次LDL檢查結果(mg/dL)],LabData2016[比對身分證前六碼],$AX96,LabData2016[最近一次LDL檢查日期],$Q96,LabData2016[LDL唯一],1),"")))</f>
        <v/>
      </c>
      <c r="Q96" s="36" t="str" cm="1">
        <f t="array" ref="Q96">IF($B96="","",IFERROR(_xlfn.AGGREGATE(14,6,LabData2016[最近一次LDL檢查日期]/((LabData2016[比對身分證前六碼]=$AX96)*(LabData2016[LDL唯一]=1)),2),""))</f>
        <v/>
      </c>
      <c r="R96" s="6" t="str">
        <f t="shared" si="18"/>
        <v/>
      </c>
      <c r="S96" s="6" t="str" cm="1">
        <f t="array" ref="S96">IF($B96="","",IFERROR(_xlfn.AGGREGATE(15,6,LabData2016[最近一次LDL檢查結果(mg/dL)]/((LabData2016[比對身分證前六碼]=$AX96)*(LabData2016[LDL唯一]=1)),1),""))</f>
        <v/>
      </c>
      <c r="T96" s="28" t="str">
        <f ca="1">IF($B96="","",IF($M96="不適用","不適用",IF($N96="","未檢驗",IF(OR(AND($D96="DM only",$O96&gt;=DATE(YEAR(TODAY()),1,1),$O96&lt;DATE(YEAR(TODAY())+1,1,1),$N96&lt;VALUE(SUBSTITUTE($M96,"&lt;",""))),AND($AH96&gt;=1,$AI96&gt;=1,OR($N96&lt;VALUE(SUBSTITUTE($M96,"&lt;","")),SUMIFS(LabData2016[LDL唯一],LabData2016[比對身分證前六碼],$AX96,LabData2016[最近一次LDL檢查結果(mg/dL)],"&lt;"&amp;VALUE(SUBSTITUTE($M96,"&lt;","")),LabData2016[最近一次LDL檢查日期],"&gt;="&amp;DATE(YEAR(TODAY()),1,1),LabData2016[最近一次LDL檢查日期],"&lt;"&amp;DATE(YEAR(TODAY())+1,1,1))/($AH96+$AI96)&gt;=0.5))),"控制達標",IF(AND($AH96&gt;=1,$AI96&gt;=1,ISNUMBER($P96),$R96&gt;84,$N96-$P96&lt;0),"進步達標","未達標")))))</f>
        <v/>
      </c>
      <c r="U96" s="39" t="str">
        <f ca="1">IF($B96="","",IF($T96="不適用","不適用",IF($T96="未檢驗","無檢驗資料","全年"&amp;($AH96+$AI96)&amp;"次／下半年"&amp;$AI96&amp;"次／"&amp;SUMIFS(LabData2016[LDL唯一],LabData2016[比對身分證前六碼],$AX96,LabData2016[最近一次LDL檢查結果(mg/dL)],"&lt;"&amp;VALUE(SUBSTITUTE($M96,"&lt;","")),LabData2016[最近一次LDL檢查日期],"&gt;="&amp;DATE(YEAR(TODAY()),1,1),LabData2016[最近一次LDL檢查日期],"&lt;"&amp;DATE(YEAR(TODAY())+1,1,1))&amp;"/"&amp;($AH96+$AI96)&amp;"達標")))</f>
        <v/>
      </c>
      <c r="V96" s="6" t="str" cm="1">
        <f t="array" ref="V96">IF($B96="","",IFERROR(INDEX(PatientCriteria[UACR達標標準],ROWS($A$4:A96)),""))</f>
        <v/>
      </c>
      <c r="W96" s="6" t="str">
        <f>IF($B96="","",IF($X96="","",IFERROR(SUMIFS(LabData2016[最近一次UACR檢查結果(mg/gm)],LabData2016[比對身分證前六碼],$AX96,LabData2016[最近一次UACR檢查日期],$X96,LabData2016[UACR唯一],1),"")))</f>
        <v/>
      </c>
      <c r="X96" s="36" t="str" cm="1">
        <f t="array" ref="X96">IF($B96="","",IFERROR(_xlfn.AGGREGATE(14,6,LabData2016[最近一次UACR檢查日期]/((LabData2016[比對身分證前六碼]=$AX96)*(LabData2016[UACR唯一]=1)),1),""))</f>
        <v/>
      </c>
      <c r="Y96" s="6" t="str">
        <f>IF($B96="","",IF($Z96="","",IFERROR(SUMIFS(LabData2016[最近一次UACR檢查結果(mg/gm)],LabData2016[比對身分證前六碼],$AX96,LabData2016[最近一次UACR檢查日期],$Z96,LabData2016[UACR唯一],1),"")))</f>
        <v/>
      </c>
      <c r="Z96" s="36" t="str" cm="1">
        <f t="array" ref="Z96">IF($B96="","",IFERROR(_xlfn.AGGREGATE(14,6,LabData2016[最近一次UACR檢查日期]/((LabData2016[比對身分證前六碼]=$AX96)*(LabData2016[UACR唯一]=1)),2),""))</f>
        <v/>
      </c>
      <c r="AA96" s="6" t="str">
        <f t="shared" si="19"/>
        <v/>
      </c>
      <c r="AB96" s="29" t="str">
        <f ca="1">IF($B96="","",IF($V96="不適用","不適用",IF($W96="","未檢驗",IF(AND($AJ96+$AK96&gt;=2,$AK96&gt;=1),IF(OR($W96&lt;30,SUMIFS(LabData2016[UACR唯一],LabData2016[比對身分證前六碼],$AX96,LabData2016[最近一次UACR檢查結果(mg/gm)],"&lt;30",LabData2016[最近一次UACR檢查日期],"&gt;="&amp;DATE(YEAR(TODAY()),1,1),LabData2016[最近一次UACR檢查日期],"&lt;"&amp;DATE(YEAR(TODAY())+1,1,1))/($AJ96+$AK96)&gt;=0.5),"控制達標",IF(ISNUMBER($Y96),IF(AND($AA96&gt;=84,$W96-$Y96&lt;0),"進步達標","未達標"),"未達標")),"未達標"))))</f>
        <v/>
      </c>
      <c r="AC96" s="38" t="str">
        <f ca="1">IF($B96="","",IF($AB96="不適用","不適用",IF($AB96="未檢驗","無檢驗資料","全年"&amp;($AJ96+$AK96)&amp;"次／下半年"&amp;$AK96&amp;"次／"&amp;SUMIFS(LabData2016[UACR唯一],LabData2016[比對身分證前六碼],$AX96,LabData2016[最近一次UACR檢查結果(mg/gm)],"&lt;30",LabData2016[最近一次UACR檢查日期],"&gt;="&amp;DATE(YEAR(TODAY()),1,1),LabData2016[最近一次UACR檢查日期],"&lt;"&amp;DATE(YEAR(TODAY())+1,1,1))&amp;"/"&amp;($AJ96+$AK96)&amp;"達標")))</f>
        <v/>
      </c>
      <c r="AD96" s="6" t="str" cm="1">
        <f t="array" ref="AD96">IF($B96="","",IFERROR(INDEX(PatientCriteria[BP檢驗次數達標標準],ROWS($A$4:A96)),""))</f>
        <v/>
      </c>
      <c r="AE96" s="6" t="str" cm="1">
        <f t="array" aca="1" ref="AE96" ca="1">IF($B96="","",_xlfn.LET(_xlpm.bp,LabData2016[最近一次BP檢查日期],_xlpm.ym,IF(ISNUMBER(_xlpm.bp),TEXT(_xlpm.bp,"yyyy-mm"),LEFT(_xlpm.bp,7)),_xlpm.matched,_xlfn._xlws.FILTER(_xlpm.ym,(LabData2016[比對身分證前六碼]=$AX96)*(LabData2016[比對生日西元]=$AY96)*(_xlpm.ym&lt;&gt;"")*(LEFT(_xlpm.ym,4)=TEXT(YEAR(TODAY()),"0")),""),IF(INDEX(_xlpm.matched,1)="",0,ROWS(_xlfn.UNIQUE(_xlpm.matched)))))</f>
        <v/>
      </c>
      <c r="AF96" s="6" t="str">
        <f ca="1">IF($B96="","",SUMIFS(LabData2016[HbA1c唯一],LabData2016[比對身分證前六碼],$AX96,LabData2016[最近一次HbA1c檢查日期],"&gt;="&amp;DATE(YEAR(TODAY()),1,1),LabData2016[最近一次HbA1c檢查日期],"&lt;"&amp;DATE(YEAR(TODAY()),7,1)))</f>
        <v/>
      </c>
      <c r="AG96" s="6" t="str">
        <f ca="1">IF($B96="","",SUMIFS(LabData2016[HbA1c唯一],LabData2016[比對身分證前六碼],$AX96,LabData2016[最近一次HbA1c檢查日期],"&gt;="&amp;DATE(YEAR(TODAY()),7,1),LabData2016[最近一次HbA1c檢查日期],"&lt;"&amp;DATE(YEAR(TODAY())+1,1,1)))</f>
        <v/>
      </c>
      <c r="AH96" s="6" t="str">
        <f ca="1">IF($B96="","",SUMIFS(LabData2016[LDL唯一],LabData2016[比對身分證前六碼],$AX96,LabData2016[最近一次LDL檢查日期],"&gt;="&amp;DATE(YEAR(TODAY()),1,1),LabData2016[最近一次LDL檢查日期],"&lt;"&amp;DATE(YEAR(TODAY()),7,1)))</f>
        <v/>
      </c>
      <c r="AI96" s="6" t="str">
        <f ca="1">IF($B96="","",SUMIFS(LabData2016[LDL唯一],LabData2016[比對身分證前六碼],$AX96,LabData2016[最近一次LDL檢查日期],"&gt;="&amp;DATE(YEAR(TODAY()),7,1),LabData2016[最近一次LDL檢查日期],"&lt;"&amp;DATE(YEAR(TODAY())+1,1,1)))</f>
        <v/>
      </c>
      <c r="AJ96" s="6" t="str">
        <f ca="1">IF($B96="","",SUMIFS(LabData2016[UACR唯一],LabData2016[比對身分證前六碼],$AX96,LabData2016[最近一次UACR檢查日期],"&gt;="&amp;DATE(YEAR(TODAY()),1,1),LabData2016[最近一次UACR檢查日期],"&lt;"&amp;DATE(YEAR(TODAY()),7,1)))</f>
        <v/>
      </c>
      <c r="AK96" s="6" t="str">
        <f ca="1">IF($B96="","",SUMIFS(LabData2016[UACR唯一],LabData2016[比對身分證前六碼],$AX96,LabData2016[最近一次UACR檢查日期],"&gt;="&amp;DATE(YEAR(TODAY()),7,1),LabData2016[最近一次UACR檢查日期],"&lt;"&amp;DATE(YEAR(TODAY())+1,1,1)))</f>
        <v/>
      </c>
      <c r="AL96" s="6" t="str">
        <f t="shared" si="20"/>
        <v/>
      </c>
      <c r="AM96" s="6" t="str">
        <f t="shared" si="21"/>
        <v/>
      </c>
      <c r="AN96" s="6" t="str">
        <f t="shared" si="22"/>
        <v/>
      </c>
      <c r="AO96" s="6" t="str">
        <f t="shared" si="23"/>
        <v/>
      </c>
      <c r="AP96" s="6" t="str" cm="1">
        <f t="array" ref="AP96">IF($B96="","",IFERROR(INDEX(相容設定!$B$2:$E$9,MATCH($D96,相容設定!$A$2:$A$9,0),MIN(VALUE(LEFT($AQ96,FIND("/",$AQ96)-1)),3)+1),0))</f>
        <v/>
      </c>
      <c r="AQ96" s="6" t="str">
        <f t="shared" si="24"/>
        <v/>
      </c>
      <c r="AR96" s="30" t="str">
        <f t="shared" si="25"/>
        <v/>
      </c>
      <c r="AS96" s="30" t="str">
        <f>IF($B96="","",250+30+IF(OR(ISNUMBER(SEARCH("DM",$D96)),ISNUMBER(SEARCH("+",$D96))),100,0)+IFERROR(INDEX(相容設定!$F$2:$F$9,MATCH($D96,相容設定!$A$2:$A$9,0)),0))</f>
        <v/>
      </c>
      <c r="AT96" s="31" t="str">
        <f t="shared" si="26"/>
        <v/>
      </c>
      <c r="AU96" s="32" t="str">
        <f t="shared" si="27"/>
        <v/>
      </c>
      <c r="AV96" t="str">
        <f t="shared" si="28"/>
        <v/>
      </c>
      <c r="AW96" t="str">
        <f t="shared" si="30"/>
        <v/>
      </c>
      <c r="AX96" t="str">
        <f t="shared" si="29"/>
        <v/>
      </c>
      <c r="AY96" t="str">
        <f t="shared" si="31"/>
        <v/>
      </c>
    </row>
    <row r="97" spans="1:51" x14ac:dyDescent="0.35">
      <c r="A97" s="26" t="str" cm="1">
        <f t="array" ref="A97">IFERROR(IF(INDEX(PatientCriteria[身分證號],ROWS($A$4:A97))="","",ROWS($A$4:A97)),"")</f>
        <v/>
      </c>
      <c r="B97" s="26" t="str" cm="1">
        <f t="array" ref="B97">IFERROR(IF(INDEX(PatientCriteria[身分證號],ROWS($A$4:A97))="","",INDEX(PatientCriteria[身分證號],ROWS($A$4:A97))),"")</f>
        <v/>
      </c>
      <c r="C97" s="26" t="str" cm="1">
        <f t="array" ref="C97">IF($B97="","",IFERROR(INDEX(PatientCriteria[生日],ROWS($A$4:A97)),""))</f>
        <v/>
      </c>
      <c r="D97" s="26" t="str" cm="1">
        <f t="array" ref="D97">IF($B97="","",IFERROR(INDEX(PatientCriteria[疾病組合],ROWS($A$4:A97)),""))</f>
        <v/>
      </c>
      <c r="E97" s="6" t="str" cm="1">
        <f t="array" ref="E97">IF($B97="","",IFERROR(INDEX(PatientCriteria[HbA1c達標標準],ROWS($A$4:A97)),""))</f>
        <v/>
      </c>
      <c r="F97" s="6" t="str">
        <f>IF($B97="","",IF($G97="","",IFERROR(SUMIFS(LabData2016[最近一次HbA1c檢查結果(%)],LabData2016[比對身分證前六碼],$AX97,LabData2016[最近一次HbA1c檢查日期],$G97,LabData2016[HbA1c唯一],1),"")))</f>
        <v/>
      </c>
      <c r="G97" s="36" t="str" cm="1">
        <f t="array" ref="G97">IF($B97="","",IFERROR(_xlfn.AGGREGATE(14,6,LabData2016[最近一次HbA1c檢查日期]/((LabData2016[比對身分證前六碼]=$AX97)*(LabData2016[HbA1c唯一]=1)),1),""))</f>
        <v/>
      </c>
      <c r="H97" s="6" t="str">
        <f>IF($B97="","",IF($I97="","",IFERROR(SUMIFS(LabData2016[最近一次HbA1c檢查結果(%)],LabData2016[比對身分證前六碼],$AX97,LabData2016[最近一次HbA1c檢查日期],$I97,LabData2016[HbA1c唯一],1),"")))</f>
        <v/>
      </c>
      <c r="I97" s="36" t="str" cm="1">
        <f t="array" ref="I97">IF($B97="","",IFERROR(_xlfn.AGGREGATE(14,6,LabData2016[最近一次HbA1c檢查日期]/((LabData2016[比對身分證前六碼]=$AX97)*(LabData2016[HbA1c唯一]=1)),2),""))</f>
        <v/>
      </c>
      <c r="J97" s="6" t="str">
        <f t="shared" si="17"/>
        <v/>
      </c>
      <c r="K97" s="27" t="str">
        <f ca="1">IF($B97="","",IF($E97="不適用","不適用",IF($F97="","未檢驗",IF(AND($AF97+$AG97&gt;=2,$AG97&gt;=1),IF(OR($F97&lt;VALUE(SUBSTITUTE(SUBSTITUTE($E97,"&lt;",""),"%","")),SUMIFS(LabData2016[HbA1c唯一],LabData2016[比對身分證前六碼],$AX97,LabData2016[最近一次HbA1c檢查結果(%)],"&lt;"&amp;VALUE(SUBSTITUTE(SUBSTITUTE($E97,"&lt;",""),"%","")),LabData2016[最近一次HbA1c檢查日期],"&gt;="&amp;DATE(YEAR(TODAY()),1,1),LabData2016[最近一次HbA1c檢查日期],"&lt;"&amp;DATE(YEAR(TODAY())+1,1,1))/($AF97+$AG97)&gt;=0.5),"控制達標",IF(ISNUMBER($H97),IF(AND($J97&gt;=84,$F97-$H97&lt;0),"進步達標","未達標"),"未達標")),"未達標"))))</f>
        <v/>
      </c>
      <c r="L97" s="33" t="str">
        <f ca="1">IF($B97="","",IF($K97="不適用","不適用",IF($K97="未檢驗","無檢驗資料","全年"&amp;($AF97+$AG97)&amp;"次／下半年"&amp;$AG97&amp;"次／"&amp;SUMIFS(LabData2016[HbA1c唯一],LabData2016[比對身分證前六碼],$AX97,LabData2016[最近一次HbA1c檢查結果(%)],"&lt;"&amp;VALUE(SUBSTITUTE(SUBSTITUTE($E97,"&lt;",""),"%","")),LabData2016[最近一次HbA1c檢查日期],"&gt;="&amp;DATE(YEAR(TODAY()),1,1),LabData2016[最近一次HbA1c檢查日期],"&lt;"&amp;DATE(YEAR(TODAY())+1,1,1))&amp;"/"&amp;($AF97+$AG97)&amp;"達標")))</f>
        <v/>
      </c>
      <c r="M97" s="6" t="str" cm="1">
        <f t="array" ref="M97">IF($B97="","",IFERROR(INDEX(PatientCriteria[LDL達標標準],ROWS($A$4:A97)),""))</f>
        <v/>
      </c>
      <c r="N97" s="6" t="str">
        <f>IF($B97="","",IF($O97="","",IFERROR(SUMIFS(LabData2016[最近一次LDL檢查結果(mg/dL)],LabData2016[比對身分證前六碼],$AX97,LabData2016[最近一次LDL檢查日期],$O97,LabData2016[LDL唯一],1),"")))</f>
        <v/>
      </c>
      <c r="O97" s="36" t="str" cm="1">
        <f t="array" ref="O97">IF($B97="","",IFERROR(_xlfn.AGGREGATE(14,6,LabData2016[最近一次LDL檢查日期]/((LabData2016[比對身分證前六碼]=$AX97)*(LabData2016[LDL唯一]=1)),1),""))</f>
        <v/>
      </c>
      <c r="P97" s="6" t="str">
        <f>IF($B97="","",IF($Q97="","",IFERROR(SUMIFS(LabData2016[最近一次LDL檢查結果(mg/dL)],LabData2016[比對身分證前六碼],$AX97,LabData2016[最近一次LDL檢查日期],$Q97,LabData2016[LDL唯一],1),"")))</f>
        <v/>
      </c>
      <c r="Q97" s="36" t="str" cm="1">
        <f t="array" ref="Q97">IF($B97="","",IFERROR(_xlfn.AGGREGATE(14,6,LabData2016[最近一次LDL檢查日期]/((LabData2016[比對身分證前六碼]=$AX97)*(LabData2016[LDL唯一]=1)),2),""))</f>
        <v/>
      </c>
      <c r="R97" s="6" t="str">
        <f t="shared" si="18"/>
        <v/>
      </c>
      <c r="S97" s="6" t="str" cm="1">
        <f t="array" ref="S97">IF($B97="","",IFERROR(_xlfn.AGGREGATE(15,6,LabData2016[最近一次LDL檢查結果(mg/dL)]/((LabData2016[比對身分證前六碼]=$AX97)*(LabData2016[LDL唯一]=1)),1),""))</f>
        <v/>
      </c>
      <c r="T97" s="28" t="str">
        <f ca="1">IF($B97="","",IF($M97="不適用","不適用",IF($N97="","未檢驗",IF(OR(AND($D97="DM only",$O97&gt;=DATE(YEAR(TODAY()),1,1),$O97&lt;DATE(YEAR(TODAY())+1,1,1),$N97&lt;VALUE(SUBSTITUTE($M97,"&lt;",""))),AND($AH97&gt;=1,$AI97&gt;=1,OR($N97&lt;VALUE(SUBSTITUTE($M97,"&lt;","")),SUMIFS(LabData2016[LDL唯一],LabData2016[比對身分證前六碼],$AX97,LabData2016[最近一次LDL檢查結果(mg/dL)],"&lt;"&amp;VALUE(SUBSTITUTE($M97,"&lt;","")),LabData2016[最近一次LDL檢查日期],"&gt;="&amp;DATE(YEAR(TODAY()),1,1),LabData2016[最近一次LDL檢查日期],"&lt;"&amp;DATE(YEAR(TODAY())+1,1,1))/($AH97+$AI97)&gt;=0.5))),"控制達標",IF(AND($AH97&gt;=1,$AI97&gt;=1,ISNUMBER($P97),$R97&gt;84,$N97-$P97&lt;0),"進步達標","未達標")))))</f>
        <v/>
      </c>
      <c r="U97" s="39" t="str">
        <f ca="1">IF($B97="","",IF($T97="不適用","不適用",IF($T97="未檢驗","無檢驗資料","全年"&amp;($AH97+$AI97)&amp;"次／下半年"&amp;$AI97&amp;"次／"&amp;SUMIFS(LabData2016[LDL唯一],LabData2016[比對身分證前六碼],$AX97,LabData2016[最近一次LDL檢查結果(mg/dL)],"&lt;"&amp;VALUE(SUBSTITUTE($M97,"&lt;","")),LabData2016[最近一次LDL檢查日期],"&gt;="&amp;DATE(YEAR(TODAY()),1,1),LabData2016[最近一次LDL檢查日期],"&lt;"&amp;DATE(YEAR(TODAY())+1,1,1))&amp;"/"&amp;($AH97+$AI97)&amp;"達標")))</f>
        <v/>
      </c>
      <c r="V97" s="6" t="str" cm="1">
        <f t="array" ref="V97">IF($B97="","",IFERROR(INDEX(PatientCriteria[UACR達標標準],ROWS($A$4:A97)),""))</f>
        <v/>
      </c>
      <c r="W97" s="6" t="str">
        <f>IF($B97="","",IF($X97="","",IFERROR(SUMIFS(LabData2016[最近一次UACR檢查結果(mg/gm)],LabData2016[比對身分證前六碼],$AX97,LabData2016[最近一次UACR檢查日期],$X97,LabData2016[UACR唯一],1),"")))</f>
        <v/>
      </c>
      <c r="X97" s="36" t="str" cm="1">
        <f t="array" ref="X97">IF($B97="","",IFERROR(_xlfn.AGGREGATE(14,6,LabData2016[最近一次UACR檢查日期]/((LabData2016[比對身分證前六碼]=$AX97)*(LabData2016[UACR唯一]=1)),1),""))</f>
        <v/>
      </c>
      <c r="Y97" s="6" t="str">
        <f>IF($B97="","",IF($Z97="","",IFERROR(SUMIFS(LabData2016[最近一次UACR檢查結果(mg/gm)],LabData2016[比對身分證前六碼],$AX97,LabData2016[最近一次UACR檢查日期],$Z97,LabData2016[UACR唯一],1),"")))</f>
        <v/>
      </c>
      <c r="Z97" s="36" t="str" cm="1">
        <f t="array" ref="Z97">IF($B97="","",IFERROR(_xlfn.AGGREGATE(14,6,LabData2016[最近一次UACR檢查日期]/((LabData2016[比對身分證前六碼]=$AX97)*(LabData2016[UACR唯一]=1)),2),""))</f>
        <v/>
      </c>
      <c r="AA97" s="6" t="str">
        <f t="shared" si="19"/>
        <v/>
      </c>
      <c r="AB97" s="29" t="str">
        <f ca="1">IF($B97="","",IF($V97="不適用","不適用",IF($W97="","未檢驗",IF(AND($AJ97+$AK97&gt;=2,$AK97&gt;=1),IF(OR($W97&lt;30,SUMIFS(LabData2016[UACR唯一],LabData2016[比對身分證前六碼],$AX97,LabData2016[最近一次UACR檢查結果(mg/gm)],"&lt;30",LabData2016[最近一次UACR檢查日期],"&gt;="&amp;DATE(YEAR(TODAY()),1,1),LabData2016[最近一次UACR檢查日期],"&lt;"&amp;DATE(YEAR(TODAY())+1,1,1))/($AJ97+$AK97)&gt;=0.5),"控制達標",IF(ISNUMBER($Y97),IF(AND($AA97&gt;=84,$W97-$Y97&lt;0),"進步達標","未達標"),"未達標")),"未達標"))))</f>
        <v/>
      </c>
      <c r="AC97" s="38" t="str">
        <f ca="1">IF($B97="","",IF($AB97="不適用","不適用",IF($AB97="未檢驗","無檢驗資料","全年"&amp;($AJ97+$AK97)&amp;"次／下半年"&amp;$AK97&amp;"次／"&amp;SUMIFS(LabData2016[UACR唯一],LabData2016[比對身分證前六碼],$AX97,LabData2016[最近一次UACR檢查結果(mg/gm)],"&lt;30",LabData2016[最近一次UACR檢查日期],"&gt;="&amp;DATE(YEAR(TODAY()),1,1),LabData2016[最近一次UACR檢查日期],"&lt;"&amp;DATE(YEAR(TODAY())+1,1,1))&amp;"/"&amp;($AJ97+$AK97)&amp;"達標")))</f>
        <v/>
      </c>
      <c r="AD97" s="6" t="str" cm="1">
        <f t="array" ref="AD97">IF($B97="","",IFERROR(INDEX(PatientCriteria[BP檢驗次數達標標準],ROWS($A$4:A97)),""))</f>
        <v/>
      </c>
      <c r="AE97" s="6" t="str" cm="1">
        <f t="array" aca="1" ref="AE97" ca="1">IF($B97="","",_xlfn.LET(_xlpm.bp,LabData2016[最近一次BP檢查日期],_xlpm.ym,IF(ISNUMBER(_xlpm.bp),TEXT(_xlpm.bp,"yyyy-mm"),LEFT(_xlpm.bp,7)),_xlpm.matched,_xlfn._xlws.FILTER(_xlpm.ym,(LabData2016[比對身分證前六碼]=$AX97)*(LabData2016[比對生日西元]=$AY97)*(_xlpm.ym&lt;&gt;"")*(LEFT(_xlpm.ym,4)=TEXT(YEAR(TODAY()),"0")),""),IF(INDEX(_xlpm.matched,1)="",0,ROWS(_xlfn.UNIQUE(_xlpm.matched)))))</f>
        <v/>
      </c>
      <c r="AF97" s="6" t="str">
        <f ca="1">IF($B97="","",SUMIFS(LabData2016[HbA1c唯一],LabData2016[比對身分證前六碼],$AX97,LabData2016[最近一次HbA1c檢查日期],"&gt;="&amp;DATE(YEAR(TODAY()),1,1),LabData2016[最近一次HbA1c檢查日期],"&lt;"&amp;DATE(YEAR(TODAY()),7,1)))</f>
        <v/>
      </c>
      <c r="AG97" s="6" t="str">
        <f ca="1">IF($B97="","",SUMIFS(LabData2016[HbA1c唯一],LabData2016[比對身分證前六碼],$AX97,LabData2016[最近一次HbA1c檢查日期],"&gt;="&amp;DATE(YEAR(TODAY()),7,1),LabData2016[最近一次HbA1c檢查日期],"&lt;"&amp;DATE(YEAR(TODAY())+1,1,1)))</f>
        <v/>
      </c>
      <c r="AH97" s="6" t="str">
        <f ca="1">IF($B97="","",SUMIFS(LabData2016[LDL唯一],LabData2016[比對身分證前六碼],$AX97,LabData2016[最近一次LDL檢查日期],"&gt;="&amp;DATE(YEAR(TODAY()),1,1),LabData2016[最近一次LDL檢查日期],"&lt;"&amp;DATE(YEAR(TODAY()),7,1)))</f>
        <v/>
      </c>
      <c r="AI97" s="6" t="str">
        <f ca="1">IF($B97="","",SUMIFS(LabData2016[LDL唯一],LabData2016[比對身分證前六碼],$AX97,LabData2016[最近一次LDL檢查日期],"&gt;="&amp;DATE(YEAR(TODAY()),7,1),LabData2016[最近一次LDL檢查日期],"&lt;"&amp;DATE(YEAR(TODAY())+1,1,1)))</f>
        <v/>
      </c>
      <c r="AJ97" s="6" t="str">
        <f ca="1">IF($B97="","",SUMIFS(LabData2016[UACR唯一],LabData2016[比對身分證前六碼],$AX97,LabData2016[最近一次UACR檢查日期],"&gt;="&amp;DATE(YEAR(TODAY()),1,1),LabData2016[最近一次UACR檢查日期],"&lt;"&amp;DATE(YEAR(TODAY()),7,1)))</f>
        <v/>
      </c>
      <c r="AK97" s="6" t="str">
        <f ca="1">IF($B97="","",SUMIFS(LabData2016[UACR唯一],LabData2016[比對身分證前六碼],$AX97,LabData2016[最近一次UACR檢查日期],"&gt;="&amp;DATE(YEAR(TODAY()),7,1),LabData2016[最近一次UACR檢查日期],"&lt;"&amp;DATE(YEAR(TODAY())+1,1,1)))</f>
        <v/>
      </c>
      <c r="AL97" s="6" t="str">
        <f t="shared" si="20"/>
        <v/>
      </c>
      <c r="AM97" s="6" t="str">
        <f t="shared" si="21"/>
        <v/>
      </c>
      <c r="AN97" s="6" t="str">
        <f t="shared" si="22"/>
        <v/>
      </c>
      <c r="AO97" s="6" t="str">
        <f t="shared" si="23"/>
        <v/>
      </c>
      <c r="AP97" s="6" t="str" cm="1">
        <f t="array" ref="AP97">IF($B97="","",IFERROR(INDEX(相容設定!$B$2:$E$9,MATCH($D97,相容設定!$A$2:$A$9,0),MIN(VALUE(LEFT($AQ97,FIND("/",$AQ97)-1)),3)+1),0))</f>
        <v/>
      </c>
      <c r="AQ97" s="6" t="str">
        <f t="shared" si="24"/>
        <v/>
      </c>
      <c r="AR97" s="30" t="str">
        <f t="shared" si="25"/>
        <v/>
      </c>
      <c r="AS97" s="30" t="str">
        <f>IF($B97="","",250+30+IF(OR(ISNUMBER(SEARCH("DM",$D97)),ISNUMBER(SEARCH("+",$D97))),100,0)+IFERROR(INDEX(相容設定!$F$2:$F$9,MATCH($D97,相容設定!$A$2:$A$9,0)),0))</f>
        <v/>
      </c>
      <c r="AT97" s="31" t="str">
        <f t="shared" si="26"/>
        <v/>
      </c>
      <c r="AU97" s="32" t="str">
        <f t="shared" si="27"/>
        <v/>
      </c>
      <c r="AV97" t="str">
        <f t="shared" si="28"/>
        <v/>
      </c>
      <c r="AW97" t="str">
        <f t="shared" si="30"/>
        <v/>
      </c>
      <c r="AX97" t="str">
        <f t="shared" si="29"/>
        <v/>
      </c>
      <c r="AY97" t="str">
        <f t="shared" si="31"/>
        <v/>
      </c>
    </row>
    <row r="98" spans="1:51" x14ac:dyDescent="0.35">
      <c r="A98" s="26" t="str" cm="1">
        <f t="array" ref="A98">IFERROR(IF(INDEX(PatientCriteria[身分證號],ROWS($A$4:A98))="","",ROWS($A$4:A98)),"")</f>
        <v/>
      </c>
      <c r="B98" s="26" t="str" cm="1">
        <f t="array" ref="B98">IFERROR(IF(INDEX(PatientCriteria[身分證號],ROWS($A$4:A98))="","",INDEX(PatientCriteria[身分證號],ROWS($A$4:A98))),"")</f>
        <v/>
      </c>
      <c r="C98" s="26" t="str" cm="1">
        <f t="array" ref="C98">IF($B98="","",IFERROR(INDEX(PatientCriteria[生日],ROWS($A$4:A98)),""))</f>
        <v/>
      </c>
      <c r="D98" s="26" t="str" cm="1">
        <f t="array" ref="D98">IF($B98="","",IFERROR(INDEX(PatientCriteria[疾病組合],ROWS($A$4:A98)),""))</f>
        <v/>
      </c>
      <c r="E98" s="6" t="str" cm="1">
        <f t="array" ref="E98">IF($B98="","",IFERROR(INDEX(PatientCriteria[HbA1c達標標準],ROWS($A$4:A98)),""))</f>
        <v/>
      </c>
      <c r="F98" s="6" t="str">
        <f>IF($B98="","",IF($G98="","",IFERROR(SUMIFS(LabData2016[最近一次HbA1c檢查結果(%)],LabData2016[比對身分證前六碼],$AX98,LabData2016[最近一次HbA1c檢查日期],$G98,LabData2016[HbA1c唯一],1),"")))</f>
        <v/>
      </c>
      <c r="G98" s="36" t="str" cm="1">
        <f t="array" ref="G98">IF($B98="","",IFERROR(_xlfn.AGGREGATE(14,6,LabData2016[最近一次HbA1c檢查日期]/((LabData2016[比對身分證前六碼]=$AX98)*(LabData2016[HbA1c唯一]=1)),1),""))</f>
        <v/>
      </c>
      <c r="H98" s="6" t="str">
        <f>IF($B98="","",IF($I98="","",IFERROR(SUMIFS(LabData2016[最近一次HbA1c檢查結果(%)],LabData2016[比對身分證前六碼],$AX98,LabData2016[最近一次HbA1c檢查日期],$I98,LabData2016[HbA1c唯一],1),"")))</f>
        <v/>
      </c>
      <c r="I98" s="36" t="str" cm="1">
        <f t="array" ref="I98">IF($B98="","",IFERROR(_xlfn.AGGREGATE(14,6,LabData2016[最近一次HbA1c檢查日期]/((LabData2016[比對身分證前六碼]=$AX98)*(LabData2016[HbA1c唯一]=1)),2),""))</f>
        <v/>
      </c>
      <c r="J98" s="6" t="str">
        <f t="shared" si="17"/>
        <v/>
      </c>
      <c r="K98" s="27" t="str">
        <f ca="1">IF($B98="","",IF($E98="不適用","不適用",IF($F98="","未檢驗",IF(AND($AF98+$AG98&gt;=2,$AG98&gt;=1),IF(OR($F98&lt;VALUE(SUBSTITUTE(SUBSTITUTE($E98,"&lt;",""),"%","")),SUMIFS(LabData2016[HbA1c唯一],LabData2016[比對身分證前六碼],$AX98,LabData2016[最近一次HbA1c檢查結果(%)],"&lt;"&amp;VALUE(SUBSTITUTE(SUBSTITUTE($E98,"&lt;",""),"%","")),LabData2016[最近一次HbA1c檢查日期],"&gt;="&amp;DATE(YEAR(TODAY()),1,1),LabData2016[最近一次HbA1c檢查日期],"&lt;"&amp;DATE(YEAR(TODAY())+1,1,1))/($AF98+$AG98)&gt;=0.5),"控制達標",IF(ISNUMBER($H98),IF(AND($J98&gt;=84,$F98-$H98&lt;0),"進步達標","未達標"),"未達標")),"未達標"))))</f>
        <v/>
      </c>
      <c r="L98" s="33" t="str">
        <f ca="1">IF($B98="","",IF($K98="不適用","不適用",IF($K98="未檢驗","無檢驗資料","全年"&amp;($AF98+$AG98)&amp;"次／下半年"&amp;$AG98&amp;"次／"&amp;SUMIFS(LabData2016[HbA1c唯一],LabData2016[比對身分證前六碼],$AX98,LabData2016[最近一次HbA1c檢查結果(%)],"&lt;"&amp;VALUE(SUBSTITUTE(SUBSTITUTE($E98,"&lt;",""),"%","")),LabData2016[最近一次HbA1c檢查日期],"&gt;="&amp;DATE(YEAR(TODAY()),1,1),LabData2016[最近一次HbA1c檢查日期],"&lt;"&amp;DATE(YEAR(TODAY())+1,1,1))&amp;"/"&amp;($AF98+$AG98)&amp;"達標")))</f>
        <v/>
      </c>
      <c r="M98" s="6" t="str" cm="1">
        <f t="array" ref="M98">IF($B98="","",IFERROR(INDEX(PatientCriteria[LDL達標標準],ROWS($A$4:A98)),""))</f>
        <v/>
      </c>
      <c r="N98" s="6" t="str">
        <f>IF($B98="","",IF($O98="","",IFERROR(SUMIFS(LabData2016[最近一次LDL檢查結果(mg/dL)],LabData2016[比對身分證前六碼],$AX98,LabData2016[最近一次LDL檢查日期],$O98,LabData2016[LDL唯一],1),"")))</f>
        <v/>
      </c>
      <c r="O98" s="36" t="str" cm="1">
        <f t="array" ref="O98">IF($B98="","",IFERROR(_xlfn.AGGREGATE(14,6,LabData2016[最近一次LDL檢查日期]/((LabData2016[比對身分證前六碼]=$AX98)*(LabData2016[LDL唯一]=1)),1),""))</f>
        <v/>
      </c>
      <c r="P98" s="6" t="str">
        <f>IF($B98="","",IF($Q98="","",IFERROR(SUMIFS(LabData2016[最近一次LDL檢查結果(mg/dL)],LabData2016[比對身分證前六碼],$AX98,LabData2016[最近一次LDL檢查日期],$Q98,LabData2016[LDL唯一],1),"")))</f>
        <v/>
      </c>
      <c r="Q98" s="36" t="str" cm="1">
        <f t="array" ref="Q98">IF($B98="","",IFERROR(_xlfn.AGGREGATE(14,6,LabData2016[最近一次LDL檢查日期]/((LabData2016[比對身分證前六碼]=$AX98)*(LabData2016[LDL唯一]=1)),2),""))</f>
        <v/>
      </c>
      <c r="R98" s="6" t="str">
        <f t="shared" si="18"/>
        <v/>
      </c>
      <c r="S98" s="6" t="str" cm="1">
        <f t="array" ref="S98">IF($B98="","",IFERROR(_xlfn.AGGREGATE(15,6,LabData2016[最近一次LDL檢查結果(mg/dL)]/((LabData2016[比對身分證前六碼]=$AX98)*(LabData2016[LDL唯一]=1)),1),""))</f>
        <v/>
      </c>
      <c r="T98" s="28" t="str">
        <f ca="1">IF($B98="","",IF($M98="不適用","不適用",IF($N98="","未檢驗",IF(OR(AND($D98="DM only",$O98&gt;=DATE(YEAR(TODAY()),1,1),$O98&lt;DATE(YEAR(TODAY())+1,1,1),$N98&lt;VALUE(SUBSTITUTE($M98,"&lt;",""))),AND($AH98&gt;=1,$AI98&gt;=1,OR($N98&lt;VALUE(SUBSTITUTE($M98,"&lt;","")),SUMIFS(LabData2016[LDL唯一],LabData2016[比對身分證前六碼],$AX98,LabData2016[最近一次LDL檢查結果(mg/dL)],"&lt;"&amp;VALUE(SUBSTITUTE($M98,"&lt;","")),LabData2016[最近一次LDL檢查日期],"&gt;="&amp;DATE(YEAR(TODAY()),1,1),LabData2016[最近一次LDL檢查日期],"&lt;"&amp;DATE(YEAR(TODAY())+1,1,1))/($AH98+$AI98)&gt;=0.5))),"控制達標",IF(AND($AH98&gt;=1,$AI98&gt;=1,ISNUMBER($P98),$R98&gt;84,$N98-$P98&lt;0),"進步達標","未達標")))))</f>
        <v/>
      </c>
      <c r="U98" s="39" t="str">
        <f ca="1">IF($B98="","",IF($T98="不適用","不適用",IF($T98="未檢驗","無檢驗資料","全年"&amp;($AH98+$AI98)&amp;"次／下半年"&amp;$AI98&amp;"次／"&amp;SUMIFS(LabData2016[LDL唯一],LabData2016[比對身分證前六碼],$AX98,LabData2016[最近一次LDL檢查結果(mg/dL)],"&lt;"&amp;VALUE(SUBSTITUTE($M98,"&lt;","")),LabData2016[最近一次LDL檢查日期],"&gt;="&amp;DATE(YEAR(TODAY()),1,1),LabData2016[最近一次LDL檢查日期],"&lt;"&amp;DATE(YEAR(TODAY())+1,1,1))&amp;"/"&amp;($AH98+$AI98)&amp;"達標")))</f>
        <v/>
      </c>
      <c r="V98" s="6" t="str" cm="1">
        <f t="array" ref="V98">IF($B98="","",IFERROR(INDEX(PatientCriteria[UACR達標標準],ROWS($A$4:A98)),""))</f>
        <v/>
      </c>
      <c r="W98" s="6" t="str">
        <f>IF($B98="","",IF($X98="","",IFERROR(SUMIFS(LabData2016[最近一次UACR檢查結果(mg/gm)],LabData2016[比對身分證前六碼],$AX98,LabData2016[最近一次UACR檢查日期],$X98,LabData2016[UACR唯一],1),"")))</f>
        <v/>
      </c>
      <c r="X98" s="36" t="str" cm="1">
        <f t="array" ref="X98">IF($B98="","",IFERROR(_xlfn.AGGREGATE(14,6,LabData2016[最近一次UACR檢查日期]/((LabData2016[比對身分證前六碼]=$AX98)*(LabData2016[UACR唯一]=1)),1),""))</f>
        <v/>
      </c>
      <c r="Y98" s="6" t="str">
        <f>IF($B98="","",IF($Z98="","",IFERROR(SUMIFS(LabData2016[最近一次UACR檢查結果(mg/gm)],LabData2016[比對身分證前六碼],$AX98,LabData2016[最近一次UACR檢查日期],$Z98,LabData2016[UACR唯一],1),"")))</f>
        <v/>
      </c>
      <c r="Z98" s="36" t="str" cm="1">
        <f t="array" ref="Z98">IF($B98="","",IFERROR(_xlfn.AGGREGATE(14,6,LabData2016[最近一次UACR檢查日期]/((LabData2016[比對身分證前六碼]=$AX98)*(LabData2016[UACR唯一]=1)),2),""))</f>
        <v/>
      </c>
      <c r="AA98" s="6" t="str">
        <f t="shared" si="19"/>
        <v/>
      </c>
      <c r="AB98" s="29" t="str">
        <f ca="1">IF($B98="","",IF($V98="不適用","不適用",IF($W98="","未檢驗",IF(AND($AJ98+$AK98&gt;=2,$AK98&gt;=1),IF(OR($W98&lt;30,SUMIFS(LabData2016[UACR唯一],LabData2016[比對身分證前六碼],$AX98,LabData2016[最近一次UACR檢查結果(mg/gm)],"&lt;30",LabData2016[最近一次UACR檢查日期],"&gt;="&amp;DATE(YEAR(TODAY()),1,1),LabData2016[最近一次UACR檢查日期],"&lt;"&amp;DATE(YEAR(TODAY())+1,1,1))/($AJ98+$AK98)&gt;=0.5),"控制達標",IF(ISNUMBER($Y98),IF(AND($AA98&gt;=84,$W98-$Y98&lt;0),"進步達標","未達標"),"未達標")),"未達標"))))</f>
        <v/>
      </c>
      <c r="AC98" s="38" t="str">
        <f ca="1">IF($B98="","",IF($AB98="不適用","不適用",IF($AB98="未檢驗","無檢驗資料","全年"&amp;($AJ98+$AK98)&amp;"次／下半年"&amp;$AK98&amp;"次／"&amp;SUMIFS(LabData2016[UACR唯一],LabData2016[比對身分證前六碼],$AX98,LabData2016[最近一次UACR檢查結果(mg/gm)],"&lt;30",LabData2016[最近一次UACR檢查日期],"&gt;="&amp;DATE(YEAR(TODAY()),1,1),LabData2016[最近一次UACR檢查日期],"&lt;"&amp;DATE(YEAR(TODAY())+1,1,1))&amp;"/"&amp;($AJ98+$AK98)&amp;"達標")))</f>
        <v/>
      </c>
      <c r="AD98" s="6" t="str" cm="1">
        <f t="array" ref="AD98">IF($B98="","",IFERROR(INDEX(PatientCriteria[BP檢驗次數達標標準],ROWS($A$4:A98)),""))</f>
        <v/>
      </c>
      <c r="AE98" s="6" t="str" cm="1">
        <f t="array" aca="1" ref="AE98" ca="1">IF($B98="","",_xlfn.LET(_xlpm.bp,LabData2016[最近一次BP檢查日期],_xlpm.ym,IF(ISNUMBER(_xlpm.bp),TEXT(_xlpm.bp,"yyyy-mm"),LEFT(_xlpm.bp,7)),_xlpm.matched,_xlfn._xlws.FILTER(_xlpm.ym,(LabData2016[比對身分證前六碼]=$AX98)*(LabData2016[比對生日西元]=$AY98)*(_xlpm.ym&lt;&gt;"")*(LEFT(_xlpm.ym,4)=TEXT(YEAR(TODAY()),"0")),""),IF(INDEX(_xlpm.matched,1)="",0,ROWS(_xlfn.UNIQUE(_xlpm.matched)))))</f>
        <v/>
      </c>
      <c r="AF98" s="6" t="str">
        <f ca="1">IF($B98="","",SUMIFS(LabData2016[HbA1c唯一],LabData2016[比對身分證前六碼],$AX98,LabData2016[最近一次HbA1c檢查日期],"&gt;="&amp;DATE(YEAR(TODAY()),1,1),LabData2016[最近一次HbA1c檢查日期],"&lt;"&amp;DATE(YEAR(TODAY()),7,1)))</f>
        <v/>
      </c>
      <c r="AG98" s="6" t="str">
        <f ca="1">IF($B98="","",SUMIFS(LabData2016[HbA1c唯一],LabData2016[比對身分證前六碼],$AX98,LabData2016[最近一次HbA1c檢查日期],"&gt;="&amp;DATE(YEAR(TODAY()),7,1),LabData2016[最近一次HbA1c檢查日期],"&lt;"&amp;DATE(YEAR(TODAY())+1,1,1)))</f>
        <v/>
      </c>
      <c r="AH98" s="6" t="str">
        <f ca="1">IF($B98="","",SUMIFS(LabData2016[LDL唯一],LabData2016[比對身分證前六碼],$AX98,LabData2016[最近一次LDL檢查日期],"&gt;="&amp;DATE(YEAR(TODAY()),1,1),LabData2016[最近一次LDL檢查日期],"&lt;"&amp;DATE(YEAR(TODAY()),7,1)))</f>
        <v/>
      </c>
      <c r="AI98" s="6" t="str">
        <f ca="1">IF($B98="","",SUMIFS(LabData2016[LDL唯一],LabData2016[比對身分證前六碼],$AX98,LabData2016[最近一次LDL檢查日期],"&gt;="&amp;DATE(YEAR(TODAY()),7,1),LabData2016[最近一次LDL檢查日期],"&lt;"&amp;DATE(YEAR(TODAY())+1,1,1)))</f>
        <v/>
      </c>
      <c r="AJ98" s="6" t="str">
        <f ca="1">IF($B98="","",SUMIFS(LabData2016[UACR唯一],LabData2016[比對身分證前六碼],$AX98,LabData2016[最近一次UACR檢查日期],"&gt;="&amp;DATE(YEAR(TODAY()),1,1),LabData2016[最近一次UACR檢查日期],"&lt;"&amp;DATE(YEAR(TODAY()),7,1)))</f>
        <v/>
      </c>
      <c r="AK98" s="6" t="str">
        <f ca="1">IF($B98="","",SUMIFS(LabData2016[UACR唯一],LabData2016[比對身分證前六碼],$AX98,LabData2016[最近一次UACR檢查日期],"&gt;="&amp;DATE(YEAR(TODAY()),7,1),LabData2016[最近一次UACR檢查日期],"&lt;"&amp;DATE(YEAR(TODAY())+1,1,1)))</f>
        <v/>
      </c>
      <c r="AL98" s="6" t="str">
        <f t="shared" si="20"/>
        <v/>
      </c>
      <c r="AM98" s="6" t="str">
        <f t="shared" si="21"/>
        <v/>
      </c>
      <c r="AN98" s="6" t="str">
        <f t="shared" si="22"/>
        <v/>
      </c>
      <c r="AO98" s="6" t="str">
        <f t="shared" si="23"/>
        <v/>
      </c>
      <c r="AP98" s="6" t="str" cm="1">
        <f t="array" ref="AP98">IF($B98="","",IFERROR(INDEX(相容設定!$B$2:$E$9,MATCH($D98,相容設定!$A$2:$A$9,0),MIN(VALUE(LEFT($AQ98,FIND("/",$AQ98)-1)),3)+1),0))</f>
        <v/>
      </c>
      <c r="AQ98" s="6" t="str">
        <f t="shared" si="24"/>
        <v/>
      </c>
      <c r="AR98" s="30" t="str">
        <f t="shared" si="25"/>
        <v/>
      </c>
      <c r="AS98" s="30" t="str">
        <f>IF($B98="","",250+30+IF(OR(ISNUMBER(SEARCH("DM",$D98)),ISNUMBER(SEARCH("+",$D98))),100,0)+IFERROR(INDEX(相容設定!$F$2:$F$9,MATCH($D98,相容設定!$A$2:$A$9,0)),0))</f>
        <v/>
      </c>
      <c r="AT98" s="31" t="str">
        <f t="shared" si="26"/>
        <v/>
      </c>
      <c r="AU98" s="32" t="str">
        <f t="shared" si="27"/>
        <v/>
      </c>
      <c r="AV98" t="str">
        <f t="shared" si="28"/>
        <v/>
      </c>
      <c r="AW98" t="str">
        <f t="shared" si="30"/>
        <v/>
      </c>
      <c r="AX98" t="str">
        <f t="shared" si="29"/>
        <v/>
      </c>
      <c r="AY98" t="str">
        <f t="shared" si="31"/>
        <v/>
      </c>
    </row>
    <row r="99" spans="1:51" x14ac:dyDescent="0.35">
      <c r="A99" s="26" t="str" cm="1">
        <f t="array" ref="A99">IFERROR(IF(INDEX(PatientCriteria[身分證號],ROWS($A$4:A99))="","",ROWS($A$4:A99)),"")</f>
        <v/>
      </c>
      <c r="B99" s="26" t="str" cm="1">
        <f t="array" ref="B99">IFERROR(IF(INDEX(PatientCriteria[身分證號],ROWS($A$4:A99))="","",INDEX(PatientCriteria[身分證號],ROWS($A$4:A99))),"")</f>
        <v/>
      </c>
      <c r="C99" s="26" t="str" cm="1">
        <f t="array" ref="C99">IF($B99="","",IFERROR(INDEX(PatientCriteria[生日],ROWS($A$4:A99)),""))</f>
        <v/>
      </c>
      <c r="D99" s="26" t="str" cm="1">
        <f t="array" ref="D99">IF($B99="","",IFERROR(INDEX(PatientCriteria[疾病組合],ROWS($A$4:A99)),""))</f>
        <v/>
      </c>
      <c r="E99" s="6" t="str" cm="1">
        <f t="array" ref="E99">IF($B99="","",IFERROR(INDEX(PatientCriteria[HbA1c達標標準],ROWS($A$4:A99)),""))</f>
        <v/>
      </c>
      <c r="F99" s="6" t="str">
        <f>IF($B99="","",IF($G99="","",IFERROR(SUMIFS(LabData2016[最近一次HbA1c檢查結果(%)],LabData2016[比對身分證前六碼],$AX99,LabData2016[最近一次HbA1c檢查日期],$G99,LabData2016[HbA1c唯一],1),"")))</f>
        <v/>
      </c>
      <c r="G99" s="36" t="str" cm="1">
        <f t="array" ref="G99">IF($B99="","",IFERROR(_xlfn.AGGREGATE(14,6,LabData2016[最近一次HbA1c檢查日期]/((LabData2016[比對身分證前六碼]=$AX99)*(LabData2016[HbA1c唯一]=1)),1),""))</f>
        <v/>
      </c>
      <c r="H99" s="6" t="str">
        <f>IF($B99="","",IF($I99="","",IFERROR(SUMIFS(LabData2016[最近一次HbA1c檢查結果(%)],LabData2016[比對身分證前六碼],$AX99,LabData2016[最近一次HbA1c檢查日期],$I99,LabData2016[HbA1c唯一],1),"")))</f>
        <v/>
      </c>
      <c r="I99" s="36" t="str" cm="1">
        <f t="array" ref="I99">IF($B99="","",IFERROR(_xlfn.AGGREGATE(14,6,LabData2016[最近一次HbA1c檢查日期]/((LabData2016[比對身分證前六碼]=$AX99)*(LabData2016[HbA1c唯一]=1)),2),""))</f>
        <v/>
      </c>
      <c r="J99" s="6" t="str">
        <f t="shared" si="17"/>
        <v/>
      </c>
      <c r="K99" s="27" t="str">
        <f ca="1">IF($B99="","",IF($E99="不適用","不適用",IF($F99="","未檢驗",IF(AND($AF99+$AG99&gt;=2,$AG99&gt;=1),IF(OR($F99&lt;VALUE(SUBSTITUTE(SUBSTITUTE($E99,"&lt;",""),"%","")),SUMIFS(LabData2016[HbA1c唯一],LabData2016[比對身分證前六碼],$AX99,LabData2016[最近一次HbA1c檢查結果(%)],"&lt;"&amp;VALUE(SUBSTITUTE(SUBSTITUTE($E99,"&lt;",""),"%","")),LabData2016[最近一次HbA1c檢查日期],"&gt;="&amp;DATE(YEAR(TODAY()),1,1),LabData2016[最近一次HbA1c檢查日期],"&lt;"&amp;DATE(YEAR(TODAY())+1,1,1))/($AF99+$AG99)&gt;=0.5),"控制達標",IF(ISNUMBER($H99),IF(AND($J99&gt;=84,$F99-$H99&lt;0),"進步達標","未達標"),"未達標")),"未達標"))))</f>
        <v/>
      </c>
      <c r="L99" s="33" t="str">
        <f ca="1">IF($B99="","",IF($K99="不適用","不適用",IF($K99="未檢驗","無檢驗資料","全年"&amp;($AF99+$AG99)&amp;"次／下半年"&amp;$AG99&amp;"次／"&amp;SUMIFS(LabData2016[HbA1c唯一],LabData2016[比對身分證前六碼],$AX99,LabData2016[最近一次HbA1c檢查結果(%)],"&lt;"&amp;VALUE(SUBSTITUTE(SUBSTITUTE($E99,"&lt;",""),"%","")),LabData2016[最近一次HbA1c檢查日期],"&gt;="&amp;DATE(YEAR(TODAY()),1,1),LabData2016[最近一次HbA1c檢查日期],"&lt;"&amp;DATE(YEAR(TODAY())+1,1,1))&amp;"/"&amp;($AF99+$AG99)&amp;"達標")))</f>
        <v/>
      </c>
      <c r="M99" s="6" t="str" cm="1">
        <f t="array" ref="M99">IF($B99="","",IFERROR(INDEX(PatientCriteria[LDL達標標準],ROWS($A$4:A99)),""))</f>
        <v/>
      </c>
      <c r="N99" s="6" t="str">
        <f>IF($B99="","",IF($O99="","",IFERROR(SUMIFS(LabData2016[最近一次LDL檢查結果(mg/dL)],LabData2016[比對身分證前六碼],$AX99,LabData2016[最近一次LDL檢查日期],$O99,LabData2016[LDL唯一],1),"")))</f>
        <v/>
      </c>
      <c r="O99" s="36" t="str" cm="1">
        <f t="array" ref="O99">IF($B99="","",IFERROR(_xlfn.AGGREGATE(14,6,LabData2016[最近一次LDL檢查日期]/((LabData2016[比對身分證前六碼]=$AX99)*(LabData2016[LDL唯一]=1)),1),""))</f>
        <v/>
      </c>
      <c r="P99" s="6" t="str">
        <f>IF($B99="","",IF($Q99="","",IFERROR(SUMIFS(LabData2016[最近一次LDL檢查結果(mg/dL)],LabData2016[比對身分證前六碼],$AX99,LabData2016[最近一次LDL檢查日期],$Q99,LabData2016[LDL唯一],1),"")))</f>
        <v/>
      </c>
      <c r="Q99" s="36" t="str" cm="1">
        <f t="array" ref="Q99">IF($B99="","",IFERROR(_xlfn.AGGREGATE(14,6,LabData2016[最近一次LDL檢查日期]/((LabData2016[比對身分證前六碼]=$AX99)*(LabData2016[LDL唯一]=1)),2),""))</f>
        <v/>
      </c>
      <c r="R99" s="6" t="str">
        <f t="shared" si="18"/>
        <v/>
      </c>
      <c r="S99" s="6" t="str" cm="1">
        <f t="array" ref="S99">IF($B99="","",IFERROR(_xlfn.AGGREGATE(15,6,LabData2016[最近一次LDL檢查結果(mg/dL)]/((LabData2016[比對身分證前六碼]=$AX99)*(LabData2016[LDL唯一]=1)),1),""))</f>
        <v/>
      </c>
      <c r="T99" s="28" t="str">
        <f ca="1">IF($B99="","",IF($M99="不適用","不適用",IF($N99="","未檢驗",IF(OR(AND($D99="DM only",$O99&gt;=DATE(YEAR(TODAY()),1,1),$O99&lt;DATE(YEAR(TODAY())+1,1,1),$N99&lt;VALUE(SUBSTITUTE($M99,"&lt;",""))),AND($AH99&gt;=1,$AI99&gt;=1,OR($N99&lt;VALUE(SUBSTITUTE($M99,"&lt;","")),SUMIFS(LabData2016[LDL唯一],LabData2016[比對身分證前六碼],$AX99,LabData2016[最近一次LDL檢查結果(mg/dL)],"&lt;"&amp;VALUE(SUBSTITUTE($M99,"&lt;","")),LabData2016[最近一次LDL檢查日期],"&gt;="&amp;DATE(YEAR(TODAY()),1,1),LabData2016[最近一次LDL檢查日期],"&lt;"&amp;DATE(YEAR(TODAY())+1,1,1))/($AH99+$AI99)&gt;=0.5))),"控制達標",IF(AND($AH99&gt;=1,$AI99&gt;=1,ISNUMBER($P99),$R99&gt;84,$N99-$P99&lt;0),"進步達標","未達標")))))</f>
        <v/>
      </c>
      <c r="U99" s="39" t="str">
        <f ca="1">IF($B99="","",IF($T99="不適用","不適用",IF($T99="未檢驗","無檢驗資料","全年"&amp;($AH99+$AI99)&amp;"次／下半年"&amp;$AI99&amp;"次／"&amp;SUMIFS(LabData2016[LDL唯一],LabData2016[比對身分證前六碼],$AX99,LabData2016[最近一次LDL檢查結果(mg/dL)],"&lt;"&amp;VALUE(SUBSTITUTE($M99,"&lt;","")),LabData2016[最近一次LDL檢查日期],"&gt;="&amp;DATE(YEAR(TODAY()),1,1),LabData2016[最近一次LDL檢查日期],"&lt;"&amp;DATE(YEAR(TODAY())+1,1,1))&amp;"/"&amp;($AH99+$AI99)&amp;"達標")))</f>
        <v/>
      </c>
      <c r="V99" s="6" t="str" cm="1">
        <f t="array" ref="V99">IF($B99="","",IFERROR(INDEX(PatientCriteria[UACR達標標準],ROWS($A$4:A99)),""))</f>
        <v/>
      </c>
      <c r="W99" s="6" t="str">
        <f>IF($B99="","",IF($X99="","",IFERROR(SUMIFS(LabData2016[最近一次UACR檢查結果(mg/gm)],LabData2016[比對身分證前六碼],$AX99,LabData2016[最近一次UACR檢查日期],$X99,LabData2016[UACR唯一],1),"")))</f>
        <v/>
      </c>
      <c r="X99" s="36" t="str" cm="1">
        <f t="array" ref="X99">IF($B99="","",IFERROR(_xlfn.AGGREGATE(14,6,LabData2016[最近一次UACR檢查日期]/((LabData2016[比對身分證前六碼]=$AX99)*(LabData2016[UACR唯一]=1)),1),""))</f>
        <v/>
      </c>
      <c r="Y99" s="6" t="str">
        <f>IF($B99="","",IF($Z99="","",IFERROR(SUMIFS(LabData2016[最近一次UACR檢查結果(mg/gm)],LabData2016[比對身分證前六碼],$AX99,LabData2016[最近一次UACR檢查日期],$Z99,LabData2016[UACR唯一],1),"")))</f>
        <v/>
      </c>
      <c r="Z99" s="36" t="str" cm="1">
        <f t="array" ref="Z99">IF($B99="","",IFERROR(_xlfn.AGGREGATE(14,6,LabData2016[最近一次UACR檢查日期]/((LabData2016[比對身分證前六碼]=$AX99)*(LabData2016[UACR唯一]=1)),2),""))</f>
        <v/>
      </c>
      <c r="AA99" s="6" t="str">
        <f t="shared" si="19"/>
        <v/>
      </c>
      <c r="AB99" s="29" t="str">
        <f ca="1">IF($B99="","",IF($V99="不適用","不適用",IF($W99="","未檢驗",IF(AND($AJ99+$AK99&gt;=2,$AK99&gt;=1),IF(OR($W99&lt;30,SUMIFS(LabData2016[UACR唯一],LabData2016[比對身分證前六碼],$AX99,LabData2016[最近一次UACR檢查結果(mg/gm)],"&lt;30",LabData2016[最近一次UACR檢查日期],"&gt;="&amp;DATE(YEAR(TODAY()),1,1),LabData2016[最近一次UACR檢查日期],"&lt;"&amp;DATE(YEAR(TODAY())+1,1,1))/($AJ99+$AK99)&gt;=0.5),"控制達標",IF(ISNUMBER($Y99),IF(AND($AA99&gt;=84,$W99-$Y99&lt;0),"進步達標","未達標"),"未達標")),"未達標"))))</f>
        <v/>
      </c>
      <c r="AC99" s="38" t="str">
        <f ca="1">IF($B99="","",IF($AB99="不適用","不適用",IF($AB99="未檢驗","無檢驗資料","全年"&amp;($AJ99+$AK99)&amp;"次／下半年"&amp;$AK99&amp;"次／"&amp;SUMIFS(LabData2016[UACR唯一],LabData2016[比對身分證前六碼],$AX99,LabData2016[最近一次UACR檢查結果(mg/gm)],"&lt;30",LabData2016[最近一次UACR檢查日期],"&gt;="&amp;DATE(YEAR(TODAY()),1,1),LabData2016[最近一次UACR檢查日期],"&lt;"&amp;DATE(YEAR(TODAY())+1,1,1))&amp;"/"&amp;($AJ99+$AK99)&amp;"達標")))</f>
        <v/>
      </c>
      <c r="AD99" s="6" t="str" cm="1">
        <f t="array" ref="AD99">IF($B99="","",IFERROR(INDEX(PatientCriteria[BP檢驗次數達標標準],ROWS($A$4:A99)),""))</f>
        <v/>
      </c>
      <c r="AE99" s="6" t="str" cm="1">
        <f t="array" aca="1" ref="AE99" ca="1">IF($B99="","",_xlfn.LET(_xlpm.bp,LabData2016[最近一次BP檢查日期],_xlpm.ym,IF(ISNUMBER(_xlpm.bp),TEXT(_xlpm.bp,"yyyy-mm"),LEFT(_xlpm.bp,7)),_xlpm.matched,_xlfn._xlws.FILTER(_xlpm.ym,(LabData2016[比對身分證前六碼]=$AX99)*(LabData2016[比對生日西元]=$AY99)*(_xlpm.ym&lt;&gt;"")*(LEFT(_xlpm.ym,4)=TEXT(YEAR(TODAY()),"0")),""),IF(INDEX(_xlpm.matched,1)="",0,ROWS(_xlfn.UNIQUE(_xlpm.matched)))))</f>
        <v/>
      </c>
      <c r="AF99" s="6" t="str">
        <f ca="1">IF($B99="","",SUMIFS(LabData2016[HbA1c唯一],LabData2016[比對身分證前六碼],$AX99,LabData2016[最近一次HbA1c檢查日期],"&gt;="&amp;DATE(YEAR(TODAY()),1,1),LabData2016[最近一次HbA1c檢查日期],"&lt;"&amp;DATE(YEAR(TODAY()),7,1)))</f>
        <v/>
      </c>
      <c r="AG99" s="6" t="str">
        <f ca="1">IF($B99="","",SUMIFS(LabData2016[HbA1c唯一],LabData2016[比對身分證前六碼],$AX99,LabData2016[最近一次HbA1c檢查日期],"&gt;="&amp;DATE(YEAR(TODAY()),7,1),LabData2016[最近一次HbA1c檢查日期],"&lt;"&amp;DATE(YEAR(TODAY())+1,1,1)))</f>
        <v/>
      </c>
      <c r="AH99" s="6" t="str">
        <f ca="1">IF($B99="","",SUMIFS(LabData2016[LDL唯一],LabData2016[比對身分證前六碼],$AX99,LabData2016[最近一次LDL檢查日期],"&gt;="&amp;DATE(YEAR(TODAY()),1,1),LabData2016[最近一次LDL檢查日期],"&lt;"&amp;DATE(YEAR(TODAY()),7,1)))</f>
        <v/>
      </c>
      <c r="AI99" s="6" t="str">
        <f ca="1">IF($B99="","",SUMIFS(LabData2016[LDL唯一],LabData2016[比對身分證前六碼],$AX99,LabData2016[最近一次LDL檢查日期],"&gt;="&amp;DATE(YEAR(TODAY()),7,1),LabData2016[最近一次LDL檢查日期],"&lt;"&amp;DATE(YEAR(TODAY())+1,1,1)))</f>
        <v/>
      </c>
      <c r="AJ99" s="6" t="str">
        <f ca="1">IF($B99="","",SUMIFS(LabData2016[UACR唯一],LabData2016[比對身分證前六碼],$AX99,LabData2016[最近一次UACR檢查日期],"&gt;="&amp;DATE(YEAR(TODAY()),1,1),LabData2016[最近一次UACR檢查日期],"&lt;"&amp;DATE(YEAR(TODAY()),7,1)))</f>
        <v/>
      </c>
      <c r="AK99" s="6" t="str">
        <f ca="1">IF($B99="","",SUMIFS(LabData2016[UACR唯一],LabData2016[比對身分證前六碼],$AX99,LabData2016[最近一次UACR檢查日期],"&gt;="&amp;DATE(YEAR(TODAY()),7,1),LabData2016[最近一次UACR檢查日期],"&lt;"&amp;DATE(YEAR(TODAY())+1,1,1)))</f>
        <v/>
      </c>
      <c r="AL99" s="6" t="str">
        <f t="shared" si="20"/>
        <v/>
      </c>
      <c r="AM99" s="6" t="str">
        <f t="shared" si="21"/>
        <v/>
      </c>
      <c r="AN99" s="6" t="str">
        <f t="shared" si="22"/>
        <v/>
      </c>
      <c r="AO99" s="6" t="str">
        <f t="shared" si="23"/>
        <v/>
      </c>
      <c r="AP99" s="6" t="str" cm="1">
        <f t="array" ref="AP99">IF($B99="","",IFERROR(INDEX(相容設定!$B$2:$E$9,MATCH($D99,相容設定!$A$2:$A$9,0),MIN(VALUE(LEFT($AQ99,FIND("/",$AQ99)-1)),3)+1),0))</f>
        <v/>
      </c>
      <c r="AQ99" s="6" t="str">
        <f t="shared" si="24"/>
        <v/>
      </c>
      <c r="AR99" s="30" t="str">
        <f t="shared" si="25"/>
        <v/>
      </c>
      <c r="AS99" s="30" t="str">
        <f>IF($B99="","",250+30+IF(OR(ISNUMBER(SEARCH("DM",$D99)),ISNUMBER(SEARCH("+",$D99))),100,0)+IFERROR(INDEX(相容設定!$F$2:$F$9,MATCH($D99,相容設定!$A$2:$A$9,0)),0))</f>
        <v/>
      </c>
      <c r="AT99" s="31" t="str">
        <f t="shared" si="26"/>
        <v/>
      </c>
      <c r="AU99" s="32" t="str">
        <f t="shared" si="27"/>
        <v/>
      </c>
      <c r="AV99" t="str">
        <f t="shared" si="28"/>
        <v/>
      </c>
      <c r="AW99" t="str">
        <f t="shared" si="30"/>
        <v/>
      </c>
      <c r="AX99" t="str">
        <f t="shared" si="29"/>
        <v/>
      </c>
      <c r="AY99" t="str">
        <f t="shared" si="31"/>
        <v/>
      </c>
    </row>
    <row r="100" spans="1:51" x14ac:dyDescent="0.35">
      <c r="A100" s="26" t="str" cm="1">
        <f t="array" ref="A100">IFERROR(IF(INDEX(PatientCriteria[身分證號],ROWS($A$4:A100))="","",ROWS($A$4:A100)),"")</f>
        <v/>
      </c>
      <c r="B100" s="26" t="str" cm="1">
        <f t="array" ref="B100">IFERROR(IF(INDEX(PatientCriteria[身分證號],ROWS($A$4:A100))="","",INDEX(PatientCriteria[身分證號],ROWS($A$4:A100))),"")</f>
        <v/>
      </c>
      <c r="C100" s="26" t="str" cm="1">
        <f t="array" ref="C100">IF($B100="","",IFERROR(INDEX(PatientCriteria[生日],ROWS($A$4:A100)),""))</f>
        <v/>
      </c>
      <c r="D100" s="26" t="str" cm="1">
        <f t="array" ref="D100">IF($B100="","",IFERROR(INDEX(PatientCriteria[疾病組合],ROWS($A$4:A100)),""))</f>
        <v/>
      </c>
      <c r="E100" s="6" t="str" cm="1">
        <f t="array" ref="E100">IF($B100="","",IFERROR(INDEX(PatientCriteria[HbA1c達標標準],ROWS($A$4:A100)),""))</f>
        <v/>
      </c>
      <c r="F100" s="6" t="str">
        <f>IF($B100="","",IF($G100="","",IFERROR(SUMIFS(LabData2016[最近一次HbA1c檢查結果(%)],LabData2016[比對身分證前六碼],$AX100,LabData2016[最近一次HbA1c檢查日期],$G100,LabData2016[HbA1c唯一],1),"")))</f>
        <v/>
      </c>
      <c r="G100" s="36" t="str" cm="1">
        <f t="array" ref="G100">IF($B100="","",IFERROR(_xlfn.AGGREGATE(14,6,LabData2016[最近一次HbA1c檢查日期]/((LabData2016[比對身分證前六碼]=$AX100)*(LabData2016[HbA1c唯一]=1)),1),""))</f>
        <v/>
      </c>
      <c r="H100" s="6" t="str">
        <f>IF($B100="","",IF($I100="","",IFERROR(SUMIFS(LabData2016[最近一次HbA1c檢查結果(%)],LabData2016[比對身分證前六碼],$AX100,LabData2016[最近一次HbA1c檢查日期],$I100,LabData2016[HbA1c唯一],1),"")))</f>
        <v/>
      </c>
      <c r="I100" s="36" t="str" cm="1">
        <f t="array" ref="I100">IF($B100="","",IFERROR(_xlfn.AGGREGATE(14,6,LabData2016[最近一次HbA1c檢查日期]/((LabData2016[比對身分證前六碼]=$AX100)*(LabData2016[HbA1c唯一]=1)),2),""))</f>
        <v/>
      </c>
      <c r="J100" s="6" t="str">
        <f t="shared" si="17"/>
        <v/>
      </c>
      <c r="K100" s="27" t="str">
        <f ca="1">IF($B100="","",IF($E100="不適用","不適用",IF($F100="","未檢驗",IF(AND($AF100+$AG100&gt;=2,$AG100&gt;=1),IF(OR($F100&lt;VALUE(SUBSTITUTE(SUBSTITUTE($E100,"&lt;",""),"%","")),SUMIFS(LabData2016[HbA1c唯一],LabData2016[比對身分證前六碼],$AX100,LabData2016[最近一次HbA1c檢查結果(%)],"&lt;"&amp;VALUE(SUBSTITUTE(SUBSTITUTE($E100,"&lt;",""),"%","")),LabData2016[最近一次HbA1c檢查日期],"&gt;="&amp;DATE(YEAR(TODAY()),1,1),LabData2016[最近一次HbA1c檢查日期],"&lt;"&amp;DATE(YEAR(TODAY())+1,1,1))/($AF100+$AG100)&gt;=0.5),"控制達標",IF(ISNUMBER($H100),IF(AND($J100&gt;=84,$F100-$H100&lt;0),"進步達標","未達標"),"未達標")),"未達標"))))</f>
        <v/>
      </c>
      <c r="L100" s="33" t="str">
        <f ca="1">IF($B100="","",IF($K100="不適用","不適用",IF($K100="未檢驗","無檢驗資料","全年"&amp;($AF100+$AG100)&amp;"次／下半年"&amp;$AG100&amp;"次／"&amp;SUMIFS(LabData2016[HbA1c唯一],LabData2016[比對身分證前六碼],$AX100,LabData2016[最近一次HbA1c檢查結果(%)],"&lt;"&amp;VALUE(SUBSTITUTE(SUBSTITUTE($E100,"&lt;",""),"%","")),LabData2016[最近一次HbA1c檢查日期],"&gt;="&amp;DATE(YEAR(TODAY()),1,1),LabData2016[最近一次HbA1c檢查日期],"&lt;"&amp;DATE(YEAR(TODAY())+1,1,1))&amp;"/"&amp;($AF100+$AG100)&amp;"達標")))</f>
        <v/>
      </c>
      <c r="M100" s="6" t="str" cm="1">
        <f t="array" ref="M100">IF($B100="","",IFERROR(INDEX(PatientCriteria[LDL達標標準],ROWS($A$4:A100)),""))</f>
        <v/>
      </c>
      <c r="N100" s="6" t="str">
        <f>IF($B100="","",IF($O100="","",IFERROR(SUMIFS(LabData2016[最近一次LDL檢查結果(mg/dL)],LabData2016[比對身分證前六碼],$AX100,LabData2016[最近一次LDL檢查日期],$O100,LabData2016[LDL唯一],1),"")))</f>
        <v/>
      </c>
      <c r="O100" s="36" t="str" cm="1">
        <f t="array" ref="O100">IF($B100="","",IFERROR(_xlfn.AGGREGATE(14,6,LabData2016[最近一次LDL檢查日期]/((LabData2016[比對身分證前六碼]=$AX100)*(LabData2016[LDL唯一]=1)),1),""))</f>
        <v/>
      </c>
      <c r="P100" s="6" t="str">
        <f>IF($B100="","",IF($Q100="","",IFERROR(SUMIFS(LabData2016[最近一次LDL檢查結果(mg/dL)],LabData2016[比對身分證前六碼],$AX100,LabData2016[最近一次LDL檢查日期],$Q100,LabData2016[LDL唯一],1),"")))</f>
        <v/>
      </c>
      <c r="Q100" s="36" t="str" cm="1">
        <f t="array" ref="Q100">IF($B100="","",IFERROR(_xlfn.AGGREGATE(14,6,LabData2016[最近一次LDL檢查日期]/((LabData2016[比對身分證前六碼]=$AX100)*(LabData2016[LDL唯一]=1)),2),""))</f>
        <v/>
      </c>
      <c r="R100" s="6" t="str">
        <f t="shared" si="18"/>
        <v/>
      </c>
      <c r="S100" s="6" t="str" cm="1">
        <f t="array" ref="S100">IF($B100="","",IFERROR(_xlfn.AGGREGATE(15,6,LabData2016[最近一次LDL檢查結果(mg/dL)]/((LabData2016[比對身分證前六碼]=$AX100)*(LabData2016[LDL唯一]=1)),1),""))</f>
        <v/>
      </c>
      <c r="T100" s="28" t="str">
        <f ca="1">IF($B100="","",IF($M100="不適用","不適用",IF($N100="","未檢驗",IF(OR(AND($D100="DM only",$O100&gt;=DATE(YEAR(TODAY()),1,1),$O100&lt;DATE(YEAR(TODAY())+1,1,1),$N100&lt;VALUE(SUBSTITUTE($M100,"&lt;",""))),AND($AH100&gt;=1,$AI100&gt;=1,OR($N100&lt;VALUE(SUBSTITUTE($M100,"&lt;","")),SUMIFS(LabData2016[LDL唯一],LabData2016[比對身分證前六碼],$AX100,LabData2016[最近一次LDL檢查結果(mg/dL)],"&lt;"&amp;VALUE(SUBSTITUTE($M100,"&lt;","")),LabData2016[最近一次LDL檢查日期],"&gt;="&amp;DATE(YEAR(TODAY()),1,1),LabData2016[最近一次LDL檢查日期],"&lt;"&amp;DATE(YEAR(TODAY())+1,1,1))/($AH100+$AI100)&gt;=0.5))),"控制達標",IF(AND($AH100&gt;=1,$AI100&gt;=1,ISNUMBER($P100),$R100&gt;84,$N100-$P100&lt;0),"進步達標","未達標")))))</f>
        <v/>
      </c>
      <c r="U100" s="39" t="str">
        <f ca="1">IF($B100="","",IF($T100="不適用","不適用",IF($T100="未檢驗","無檢驗資料","全年"&amp;($AH100+$AI100)&amp;"次／下半年"&amp;$AI100&amp;"次／"&amp;SUMIFS(LabData2016[LDL唯一],LabData2016[比對身分證前六碼],$AX100,LabData2016[最近一次LDL檢查結果(mg/dL)],"&lt;"&amp;VALUE(SUBSTITUTE($M100,"&lt;","")),LabData2016[最近一次LDL檢查日期],"&gt;="&amp;DATE(YEAR(TODAY()),1,1),LabData2016[最近一次LDL檢查日期],"&lt;"&amp;DATE(YEAR(TODAY())+1,1,1))&amp;"/"&amp;($AH100+$AI100)&amp;"達標")))</f>
        <v/>
      </c>
      <c r="V100" s="6" t="str" cm="1">
        <f t="array" ref="V100">IF($B100="","",IFERROR(INDEX(PatientCriteria[UACR達標標準],ROWS($A$4:A100)),""))</f>
        <v/>
      </c>
      <c r="W100" s="6" t="str">
        <f>IF($B100="","",IF($X100="","",IFERROR(SUMIFS(LabData2016[最近一次UACR檢查結果(mg/gm)],LabData2016[比對身分證前六碼],$AX100,LabData2016[最近一次UACR檢查日期],$X100,LabData2016[UACR唯一],1),"")))</f>
        <v/>
      </c>
      <c r="X100" s="36" t="str" cm="1">
        <f t="array" ref="X100">IF($B100="","",IFERROR(_xlfn.AGGREGATE(14,6,LabData2016[最近一次UACR檢查日期]/((LabData2016[比對身分證前六碼]=$AX100)*(LabData2016[UACR唯一]=1)),1),""))</f>
        <v/>
      </c>
      <c r="Y100" s="6" t="str">
        <f>IF($B100="","",IF($Z100="","",IFERROR(SUMIFS(LabData2016[最近一次UACR檢查結果(mg/gm)],LabData2016[比對身分證前六碼],$AX100,LabData2016[最近一次UACR檢查日期],$Z100,LabData2016[UACR唯一],1),"")))</f>
        <v/>
      </c>
      <c r="Z100" s="36" t="str" cm="1">
        <f t="array" ref="Z100">IF($B100="","",IFERROR(_xlfn.AGGREGATE(14,6,LabData2016[最近一次UACR檢查日期]/((LabData2016[比對身分證前六碼]=$AX100)*(LabData2016[UACR唯一]=1)),2),""))</f>
        <v/>
      </c>
      <c r="AA100" s="6" t="str">
        <f t="shared" si="19"/>
        <v/>
      </c>
      <c r="AB100" s="29" t="str">
        <f ca="1">IF($B100="","",IF($V100="不適用","不適用",IF($W100="","未檢驗",IF(AND($AJ100+$AK100&gt;=2,$AK100&gt;=1),IF(OR($W100&lt;30,SUMIFS(LabData2016[UACR唯一],LabData2016[比對身分證前六碼],$AX100,LabData2016[最近一次UACR檢查結果(mg/gm)],"&lt;30",LabData2016[最近一次UACR檢查日期],"&gt;="&amp;DATE(YEAR(TODAY()),1,1),LabData2016[最近一次UACR檢查日期],"&lt;"&amp;DATE(YEAR(TODAY())+1,1,1))/($AJ100+$AK100)&gt;=0.5),"控制達標",IF(ISNUMBER($Y100),IF(AND($AA100&gt;=84,$W100-$Y100&lt;0),"進步達標","未達標"),"未達標")),"未達標"))))</f>
        <v/>
      </c>
      <c r="AC100" s="38" t="str">
        <f ca="1">IF($B100="","",IF($AB100="不適用","不適用",IF($AB100="未檢驗","無檢驗資料","全年"&amp;($AJ100+$AK100)&amp;"次／下半年"&amp;$AK100&amp;"次／"&amp;SUMIFS(LabData2016[UACR唯一],LabData2016[比對身分證前六碼],$AX100,LabData2016[最近一次UACR檢查結果(mg/gm)],"&lt;30",LabData2016[最近一次UACR檢查日期],"&gt;="&amp;DATE(YEAR(TODAY()),1,1),LabData2016[最近一次UACR檢查日期],"&lt;"&amp;DATE(YEAR(TODAY())+1,1,1))&amp;"/"&amp;($AJ100+$AK100)&amp;"達標")))</f>
        <v/>
      </c>
      <c r="AD100" s="6" t="str" cm="1">
        <f t="array" ref="AD100">IF($B100="","",IFERROR(INDEX(PatientCriteria[BP檢驗次數達標標準],ROWS($A$4:A100)),""))</f>
        <v/>
      </c>
      <c r="AE100" s="6" t="str" cm="1">
        <f t="array" aca="1" ref="AE100" ca="1">IF($B100="","",_xlfn.LET(_xlpm.bp,LabData2016[最近一次BP檢查日期],_xlpm.ym,IF(ISNUMBER(_xlpm.bp),TEXT(_xlpm.bp,"yyyy-mm"),LEFT(_xlpm.bp,7)),_xlpm.matched,_xlfn._xlws.FILTER(_xlpm.ym,(LabData2016[比對身分證前六碼]=$AX100)*(LabData2016[比對生日西元]=$AY100)*(_xlpm.ym&lt;&gt;"")*(LEFT(_xlpm.ym,4)=TEXT(YEAR(TODAY()),"0")),""),IF(INDEX(_xlpm.matched,1)="",0,ROWS(_xlfn.UNIQUE(_xlpm.matched)))))</f>
        <v/>
      </c>
      <c r="AF100" s="6" t="str">
        <f ca="1">IF($B100="","",SUMIFS(LabData2016[HbA1c唯一],LabData2016[比對身分證前六碼],$AX100,LabData2016[最近一次HbA1c檢查日期],"&gt;="&amp;DATE(YEAR(TODAY()),1,1),LabData2016[最近一次HbA1c檢查日期],"&lt;"&amp;DATE(YEAR(TODAY()),7,1)))</f>
        <v/>
      </c>
      <c r="AG100" s="6" t="str">
        <f ca="1">IF($B100="","",SUMIFS(LabData2016[HbA1c唯一],LabData2016[比對身分證前六碼],$AX100,LabData2016[最近一次HbA1c檢查日期],"&gt;="&amp;DATE(YEAR(TODAY()),7,1),LabData2016[最近一次HbA1c檢查日期],"&lt;"&amp;DATE(YEAR(TODAY())+1,1,1)))</f>
        <v/>
      </c>
      <c r="AH100" s="6" t="str">
        <f ca="1">IF($B100="","",SUMIFS(LabData2016[LDL唯一],LabData2016[比對身分證前六碼],$AX100,LabData2016[最近一次LDL檢查日期],"&gt;="&amp;DATE(YEAR(TODAY()),1,1),LabData2016[最近一次LDL檢查日期],"&lt;"&amp;DATE(YEAR(TODAY()),7,1)))</f>
        <v/>
      </c>
      <c r="AI100" s="6" t="str">
        <f ca="1">IF($B100="","",SUMIFS(LabData2016[LDL唯一],LabData2016[比對身分證前六碼],$AX100,LabData2016[最近一次LDL檢查日期],"&gt;="&amp;DATE(YEAR(TODAY()),7,1),LabData2016[最近一次LDL檢查日期],"&lt;"&amp;DATE(YEAR(TODAY())+1,1,1)))</f>
        <v/>
      </c>
      <c r="AJ100" s="6" t="str">
        <f ca="1">IF($B100="","",SUMIFS(LabData2016[UACR唯一],LabData2016[比對身分證前六碼],$AX100,LabData2016[最近一次UACR檢查日期],"&gt;="&amp;DATE(YEAR(TODAY()),1,1),LabData2016[最近一次UACR檢查日期],"&lt;"&amp;DATE(YEAR(TODAY()),7,1)))</f>
        <v/>
      </c>
      <c r="AK100" s="6" t="str">
        <f ca="1">IF($B100="","",SUMIFS(LabData2016[UACR唯一],LabData2016[比對身分證前六碼],$AX100,LabData2016[最近一次UACR檢查日期],"&gt;="&amp;DATE(YEAR(TODAY()),7,1),LabData2016[最近一次UACR檢查日期],"&lt;"&amp;DATE(YEAR(TODAY())+1,1,1)))</f>
        <v/>
      </c>
      <c r="AL100" s="6" t="str">
        <f t="shared" si="20"/>
        <v/>
      </c>
      <c r="AM100" s="6" t="str">
        <f t="shared" si="21"/>
        <v/>
      </c>
      <c r="AN100" s="6" t="str">
        <f t="shared" si="22"/>
        <v/>
      </c>
      <c r="AO100" s="6" t="str">
        <f t="shared" si="23"/>
        <v/>
      </c>
      <c r="AP100" s="6" t="str" cm="1">
        <f t="array" ref="AP100">IF($B100="","",IFERROR(INDEX(相容設定!$B$2:$E$9,MATCH($D100,相容設定!$A$2:$A$9,0),MIN(VALUE(LEFT($AQ100,FIND("/",$AQ100)-1)),3)+1),0))</f>
        <v/>
      </c>
      <c r="AQ100" s="6" t="str">
        <f t="shared" si="24"/>
        <v/>
      </c>
      <c r="AR100" s="30" t="str">
        <f t="shared" si="25"/>
        <v/>
      </c>
      <c r="AS100" s="30" t="str">
        <f>IF($B100="","",250+30+IF(OR(ISNUMBER(SEARCH("DM",$D100)),ISNUMBER(SEARCH("+",$D100))),100,0)+IFERROR(INDEX(相容設定!$F$2:$F$9,MATCH($D100,相容設定!$A$2:$A$9,0)),0))</f>
        <v/>
      </c>
      <c r="AT100" s="31" t="str">
        <f t="shared" si="26"/>
        <v/>
      </c>
      <c r="AU100" s="32" t="str">
        <f t="shared" si="27"/>
        <v/>
      </c>
      <c r="AV100" t="str">
        <f t="shared" ref="AV100:AV131" si="32">IF($B100="","",IF($K100="未檢驗","HbA1c未檢驗：建議安排檢查；",IF($K100="未達標","HbA1c未達標：建議安排複檢；",""))&amp;IF($T100="未檢驗","LDL未檢驗：建議安排檢查；",IF($T100="未達標","LDL未達標：建議安排複檢；",""))&amp;IF($AB100="未檢驗","UACR未檢驗：建議安排尿液檢查；",IF($AB100="未達標","UACR未達標：建議安排尿液複檢；","")))</f>
        <v/>
      </c>
      <c r="AW100" t="str">
        <f t="shared" si="30"/>
        <v/>
      </c>
      <c r="AX100" t="str">
        <f t="shared" ref="AX100:AX131" si="33">IF($B100="","",LEFT($B100,6))</f>
        <v/>
      </c>
      <c r="AY100" t="str">
        <f t="shared" si="31"/>
        <v/>
      </c>
    </row>
    <row r="101" spans="1:51" x14ac:dyDescent="0.35">
      <c r="A101" s="26" t="str" cm="1">
        <f t="array" ref="A101">IFERROR(IF(INDEX(PatientCriteria[身分證號],ROWS($A$4:A101))="","",ROWS($A$4:A101)),"")</f>
        <v/>
      </c>
      <c r="B101" s="26" t="str" cm="1">
        <f t="array" ref="B101">IFERROR(IF(INDEX(PatientCriteria[身分證號],ROWS($A$4:A101))="","",INDEX(PatientCriteria[身分證號],ROWS($A$4:A101))),"")</f>
        <v/>
      </c>
      <c r="C101" s="26" t="str" cm="1">
        <f t="array" ref="C101">IF($B101="","",IFERROR(INDEX(PatientCriteria[生日],ROWS($A$4:A101)),""))</f>
        <v/>
      </c>
      <c r="D101" s="26" t="str" cm="1">
        <f t="array" ref="D101">IF($B101="","",IFERROR(INDEX(PatientCriteria[疾病組合],ROWS($A$4:A101)),""))</f>
        <v/>
      </c>
      <c r="E101" s="6" t="str" cm="1">
        <f t="array" ref="E101">IF($B101="","",IFERROR(INDEX(PatientCriteria[HbA1c達標標準],ROWS($A$4:A101)),""))</f>
        <v/>
      </c>
      <c r="F101" s="6" t="str">
        <f>IF($B101="","",IF($G101="","",IFERROR(SUMIFS(LabData2016[最近一次HbA1c檢查結果(%)],LabData2016[比對身分證前六碼],$AX101,LabData2016[最近一次HbA1c檢查日期],$G101,LabData2016[HbA1c唯一],1),"")))</f>
        <v/>
      </c>
      <c r="G101" s="36" t="str" cm="1">
        <f t="array" ref="G101">IF($B101="","",IFERROR(_xlfn.AGGREGATE(14,6,LabData2016[最近一次HbA1c檢查日期]/((LabData2016[比對身分證前六碼]=$AX101)*(LabData2016[HbA1c唯一]=1)),1),""))</f>
        <v/>
      </c>
      <c r="H101" s="6" t="str">
        <f>IF($B101="","",IF($I101="","",IFERROR(SUMIFS(LabData2016[最近一次HbA1c檢查結果(%)],LabData2016[比對身分證前六碼],$AX101,LabData2016[最近一次HbA1c檢查日期],$I101,LabData2016[HbA1c唯一],1),"")))</f>
        <v/>
      </c>
      <c r="I101" s="36" t="str" cm="1">
        <f t="array" ref="I101">IF($B101="","",IFERROR(_xlfn.AGGREGATE(14,6,LabData2016[最近一次HbA1c檢查日期]/((LabData2016[比對身分證前六碼]=$AX101)*(LabData2016[HbA1c唯一]=1)),2),""))</f>
        <v/>
      </c>
      <c r="J101" s="6" t="str">
        <f t="shared" si="17"/>
        <v/>
      </c>
      <c r="K101" s="27" t="str">
        <f ca="1">IF($B101="","",IF($E101="不適用","不適用",IF($F101="","未檢驗",IF(AND($AF101+$AG101&gt;=2,$AG101&gt;=1),IF(OR($F101&lt;VALUE(SUBSTITUTE(SUBSTITUTE($E101,"&lt;",""),"%","")),SUMIFS(LabData2016[HbA1c唯一],LabData2016[比對身分證前六碼],$AX101,LabData2016[最近一次HbA1c檢查結果(%)],"&lt;"&amp;VALUE(SUBSTITUTE(SUBSTITUTE($E101,"&lt;",""),"%","")),LabData2016[最近一次HbA1c檢查日期],"&gt;="&amp;DATE(YEAR(TODAY()),1,1),LabData2016[最近一次HbA1c檢查日期],"&lt;"&amp;DATE(YEAR(TODAY())+1,1,1))/($AF101+$AG101)&gt;=0.5),"控制達標",IF(ISNUMBER($H101),IF(AND($J101&gt;=84,$F101-$H101&lt;0),"進步達標","未達標"),"未達標")),"未達標"))))</f>
        <v/>
      </c>
      <c r="L101" s="33" t="str">
        <f ca="1">IF($B101="","",IF($K101="不適用","不適用",IF($K101="未檢驗","無檢驗資料","全年"&amp;($AF101+$AG101)&amp;"次／下半年"&amp;$AG101&amp;"次／"&amp;SUMIFS(LabData2016[HbA1c唯一],LabData2016[比對身分證前六碼],$AX101,LabData2016[最近一次HbA1c檢查結果(%)],"&lt;"&amp;VALUE(SUBSTITUTE(SUBSTITUTE($E101,"&lt;",""),"%","")),LabData2016[最近一次HbA1c檢查日期],"&gt;="&amp;DATE(YEAR(TODAY()),1,1),LabData2016[最近一次HbA1c檢查日期],"&lt;"&amp;DATE(YEAR(TODAY())+1,1,1))&amp;"/"&amp;($AF101+$AG101)&amp;"達標")))</f>
        <v/>
      </c>
      <c r="M101" s="6" t="str" cm="1">
        <f t="array" ref="M101">IF($B101="","",IFERROR(INDEX(PatientCriteria[LDL達標標準],ROWS($A$4:A101)),""))</f>
        <v/>
      </c>
      <c r="N101" s="6" t="str">
        <f>IF($B101="","",IF($O101="","",IFERROR(SUMIFS(LabData2016[最近一次LDL檢查結果(mg/dL)],LabData2016[比對身分證前六碼],$AX101,LabData2016[最近一次LDL檢查日期],$O101,LabData2016[LDL唯一],1),"")))</f>
        <v/>
      </c>
      <c r="O101" s="36" t="str" cm="1">
        <f t="array" ref="O101">IF($B101="","",IFERROR(_xlfn.AGGREGATE(14,6,LabData2016[最近一次LDL檢查日期]/((LabData2016[比對身分證前六碼]=$AX101)*(LabData2016[LDL唯一]=1)),1),""))</f>
        <v/>
      </c>
      <c r="P101" s="6" t="str">
        <f>IF($B101="","",IF($Q101="","",IFERROR(SUMIFS(LabData2016[最近一次LDL檢查結果(mg/dL)],LabData2016[比對身分證前六碼],$AX101,LabData2016[最近一次LDL檢查日期],$Q101,LabData2016[LDL唯一],1),"")))</f>
        <v/>
      </c>
      <c r="Q101" s="36" t="str" cm="1">
        <f t="array" ref="Q101">IF($B101="","",IFERROR(_xlfn.AGGREGATE(14,6,LabData2016[最近一次LDL檢查日期]/((LabData2016[比對身分證前六碼]=$AX101)*(LabData2016[LDL唯一]=1)),2),""))</f>
        <v/>
      </c>
      <c r="R101" s="6" t="str">
        <f t="shared" si="18"/>
        <v/>
      </c>
      <c r="S101" s="6" t="str" cm="1">
        <f t="array" ref="S101">IF($B101="","",IFERROR(_xlfn.AGGREGATE(15,6,LabData2016[最近一次LDL檢查結果(mg/dL)]/((LabData2016[比對身分證前六碼]=$AX101)*(LabData2016[LDL唯一]=1)),1),""))</f>
        <v/>
      </c>
      <c r="T101" s="28" t="str">
        <f ca="1">IF($B101="","",IF($M101="不適用","不適用",IF($N101="","未檢驗",IF(OR(AND($D101="DM only",$O101&gt;=DATE(YEAR(TODAY()),1,1),$O101&lt;DATE(YEAR(TODAY())+1,1,1),$N101&lt;VALUE(SUBSTITUTE($M101,"&lt;",""))),AND($AH101&gt;=1,$AI101&gt;=1,OR($N101&lt;VALUE(SUBSTITUTE($M101,"&lt;","")),SUMIFS(LabData2016[LDL唯一],LabData2016[比對身分證前六碼],$AX101,LabData2016[最近一次LDL檢查結果(mg/dL)],"&lt;"&amp;VALUE(SUBSTITUTE($M101,"&lt;","")),LabData2016[最近一次LDL檢查日期],"&gt;="&amp;DATE(YEAR(TODAY()),1,1),LabData2016[最近一次LDL檢查日期],"&lt;"&amp;DATE(YEAR(TODAY())+1,1,1))/($AH101+$AI101)&gt;=0.5))),"控制達標",IF(AND($AH101&gt;=1,$AI101&gt;=1,ISNUMBER($P101),$R101&gt;84,$N101-$P101&lt;0),"進步達標","未達標")))))</f>
        <v/>
      </c>
      <c r="U101" s="39" t="str">
        <f ca="1">IF($B101="","",IF($T101="不適用","不適用",IF($T101="未檢驗","無檢驗資料","全年"&amp;($AH101+$AI101)&amp;"次／下半年"&amp;$AI101&amp;"次／"&amp;SUMIFS(LabData2016[LDL唯一],LabData2016[比對身分證前六碼],$AX101,LabData2016[最近一次LDL檢查結果(mg/dL)],"&lt;"&amp;VALUE(SUBSTITUTE($M101,"&lt;","")),LabData2016[最近一次LDL檢查日期],"&gt;="&amp;DATE(YEAR(TODAY()),1,1),LabData2016[最近一次LDL檢查日期],"&lt;"&amp;DATE(YEAR(TODAY())+1,1,1))&amp;"/"&amp;($AH101+$AI101)&amp;"達標")))</f>
        <v/>
      </c>
      <c r="V101" s="6" t="str" cm="1">
        <f t="array" ref="V101">IF($B101="","",IFERROR(INDEX(PatientCriteria[UACR達標標準],ROWS($A$4:A101)),""))</f>
        <v/>
      </c>
      <c r="W101" s="6" t="str">
        <f>IF($B101="","",IF($X101="","",IFERROR(SUMIFS(LabData2016[最近一次UACR檢查結果(mg/gm)],LabData2016[比對身分證前六碼],$AX101,LabData2016[最近一次UACR檢查日期],$X101,LabData2016[UACR唯一],1),"")))</f>
        <v/>
      </c>
      <c r="X101" s="36" t="str" cm="1">
        <f t="array" ref="X101">IF($B101="","",IFERROR(_xlfn.AGGREGATE(14,6,LabData2016[最近一次UACR檢查日期]/((LabData2016[比對身分證前六碼]=$AX101)*(LabData2016[UACR唯一]=1)),1),""))</f>
        <v/>
      </c>
      <c r="Y101" s="6" t="str">
        <f>IF($B101="","",IF($Z101="","",IFERROR(SUMIFS(LabData2016[最近一次UACR檢查結果(mg/gm)],LabData2016[比對身分證前六碼],$AX101,LabData2016[最近一次UACR檢查日期],$Z101,LabData2016[UACR唯一],1),"")))</f>
        <v/>
      </c>
      <c r="Z101" s="36" t="str" cm="1">
        <f t="array" ref="Z101">IF($B101="","",IFERROR(_xlfn.AGGREGATE(14,6,LabData2016[最近一次UACR檢查日期]/((LabData2016[比對身分證前六碼]=$AX101)*(LabData2016[UACR唯一]=1)),2),""))</f>
        <v/>
      </c>
      <c r="AA101" s="6" t="str">
        <f t="shared" si="19"/>
        <v/>
      </c>
      <c r="AB101" s="29" t="str">
        <f ca="1">IF($B101="","",IF($V101="不適用","不適用",IF($W101="","未檢驗",IF(AND($AJ101+$AK101&gt;=2,$AK101&gt;=1),IF(OR($W101&lt;30,SUMIFS(LabData2016[UACR唯一],LabData2016[比對身分證前六碼],$AX101,LabData2016[最近一次UACR檢查結果(mg/gm)],"&lt;30",LabData2016[最近一次UACR檢查日期],"&gt;="&amp;DATE(YEAR(TODAY()),1,1),LabData2016[最近一次UACR檢查日期],"&lt;"&amp;DATE(YEAR(TODAY())+1,1,1))/($AJ101+$AK101)&gt;=0.5),"控制達標",IF(ISNUMBER($Y101),IF(AND($AA101&gt;=84,$W101-$Y101&lt;0),"進步達標","未達標"),"未達標")),"未達標"))))</f>
        <v/>
      </c>
      <c r="AC101" s="38" t="str">
        <f ca="1">IF($B101="","",IF($AB101="不適用","不適用",IF($AB101="未檢驗","無檢驗資料","全年"&amp;($AJ101+$AK101)&amp;"次／下半年"&amp;$AK101&amp;"次／"&amp;SUMIFS(LabData2016[UACR唯一],LabData2016[比對身分證前六碼],$AX101,LabData2016[最近一次UACR檢查結果(mg/gm)],"&lt;30",LabData2016[最近一次UACR檢查日期],"&gt;="&amp;DATE(YEAR(TODAY()),1,1),LabData2016[最近一次UACR檢查日期],"&lt;"&amp;DATE(YEAR(TODAY())+1,1,1))&amp;"/"&amp;($AJ101+$AK101)&amp;"達標")))</f>
        <v/>
      </c>
      <c r="AD101" s="6" t="str" cm="1">
        <f t="array" ref="AD101">IF($B101="","",IFERROR(INDEX(PatientCriteria[BP檢驗次數達標標準],ROWS($A$4:A101)),""))</f>
        <v/>
      </c>
      <c r="AE101" s="6" t="str" cm="1">
        <f t="array" aca="1" ref="AE101" ca="1">IF($B101="","",_xlfn.LET(_xlpm.bp,LabData2016[最近一次BP檢查日期],_xlpm.ym,IF(ISNUMBER(_xlpm.bp),TEXT(_xlpm.bp,"yyyy-mm"),LEFT(_xlpm.bp,7)),_xlpm.matched,_xlfn._xlws.FILTER(_xlpm.ym,(LabData2016[比對身分證前六碼]=$AX101)*(LabData2016[比對生日西元]=$AY101)*(_xlpm.ym&lt;&gt;"")*(LEFT(_xlpm.ym,4)=TEXT(YEAR(TODAY()),"0")),""),IF(INDEX(_xlpm.matched,1)="",0,ROWS(_xlfn.UNIQUE(_xlpm.matched)))))</f>
        <v/>
      </c>
      <c r="AF101" s="6" t="str">
        <f ca="1">IF($B101="","",SUMIFS(LabData2016[HbA1c唯一],LabData2016[比對身分證前六碼],$AX101,LabData2016[最近一次HbA1c檢查日期],"&gt;="&amp;DATE(YEAR(TODAY()),1,1),LabData2016[最近一次HbA1c檢查日期],"&lt;"&amp;DATE(YEAR(TODAY()),7,1)))</f>
        <v/>
      </c>
      <c r="AG101" s="6" t="str">
        <f ca="1">IF($B101="","",SUMIFS(LabData2016[HbA1c唯一],LabData2016[比對身分證前六碼],$AX101,LabData2016[最近一次HbA1c檢查日期],"&gt;="&amp;DATE(YEAR(TODAY()),7,1),LabData2016[最近一次HbA1c檢查日期],"&lt;"&amp;DATE(YEAR(TODAY())+1,1,1)))</f>
        <v/>
      </c>
      <c r="AH101" s="6" t="str">
        <f ca="1">IF($B101="","",SUMIFS(LabData2016[LDL唯一],LabData2016[比對身分證前六碼],$AX101,LabData2016[最近一次LDL檢查日期],"&gt;="&amp;DATE(YEAR(TODAY()),1,1),LabData2016[最近一次LDL檢查日期],"&lt;"&amp;DATE(YEAR(TODAY()),7,1)))</f>
        <v/>
      </c>
      <c r="AI101" s="6" t="str">
        <f ca="1">IF($B101="","",SUMIFS(LabData2016[LDL唯一],LabData2016[比對身分證前六碼],$AX101,LabData2016[最近一次LDL檢查日期],"&gt;="&amp;DATE(YEAR(TODAY()),7,1),LabData2016[最近一次LDL檢查日期],"&lt;"&amp;DATE(YEAR(TODAY())+1,1,1)))</f>
        <v/>
      </c>
      <c r="AJ101" s="6" t="str">
        <f ca="1">IF($B101="","",SUMIFS(LabData2016[UACR唯一],LabData2016[比對身分證前六碼],$AX101,LabData2016[最近一次UACR檢查日期],"&gt;="&amp;DATE(YEAR(TODAY()),1,1),LabData2016[最近一次UACR檢查日期],"&lt;"&amp;DATE(YEAR(TODAY()),7,1)))</f>
        <v/>
      </c>
      <c r="AK101" s="6" t="str">
        <f ca="1">IF($B101="","",SUMIFS(LabData2016[UACR唯一],LabData2016[比對身分證前六碼],$AX101,LabData2016[最近一次UACR檢查日期],"&gt;="&amp;DATE(YEAR(TODAY()),7,1),LabData2016[最近一次UACR檢查日期],"&lt;"&amp;DATE(YEAR(TODAY())+1,1,1)))</f>
        <v/>
      </c>
      <c r="AL101" s="6" t="str">
        <f t="shared" si="20"/>
        <v/>
      </c>
      <c r="AM101" s="6" t="str">
        <f t="shared" si="21"/>
        <v/>
      </c>
      <c r="AN101" s="6" t="str">
        <f t="shared" si="22"/>
        <v/>
      </c>
      <c r="AO101" s="6" t="str">
        <f t="shared" si="23"/>
        <v/>
      </c>
      <c r="AP101" s="6" t="str" cm="1">
        <f t="array" ref="AP101">IF($B101="","",IFERROR(INDEX(相容設定!$B$2:$E$9,MATCH($D101,相容設定!$A$2:$A$9,0),MIN(VALUE(LEFT($AQ101,FIND("/",$AQ101)-1)),3)+1),0))</f>
        <v/>
      </c>
      <c r="AQ101" s="6" t="str">
        <f t="shared" si="24"/>
        <v/>
      </c>
      <c r="AR101" s="30" t="str">
        <f t="shared" si="25"/>
        <v/>
      </c>
      <c r="AS101" s="30" t="str">
        <f>IF($B101="","",250+30+IF(OR(ISNUMBER(SEARCH("DM",$D101)),ISNUMBER(SEARCH("+",$D101))),100,0)+IFERROR(INDEX(相容設定!$F$2:$F$9,MATCH($D101,相容設定!$A$2:$A$9,0)),0))</f>
        <v/>
      </c>
      <c r="AT101" s="31" t="str">
        <f t="shared" si="26"/>
        <v/>
      </c>
      <c r="AU101" s="32" t="str">
        <f t="shared" si="27"/>
        <v/>
      </c>
      <c r="AV101" t="str">
        <f t="shared" si="32"/>
        <v/>
      </c>
      <c r="AW101" t="str">
        <f t="shared" si="30"/>
        <v/>
      </c>
      <c r="AX101" t="str">
        <f t="shared" si="33"/>
        <v/>
      </c>
      <c r="AY101" t="str">
        <f t="shared" si="31"/>
        <v/>
      </c>
    </row>
    <row r="102" spans="1:51" x14ac:dyDescent="0.35">
      <c r="A102" s="26" t="str" cm="1">
        <f t="array" ref="A102">IFERROR(IF(INDEX(PatientCriteria[身分證號],ROWS($A$4:A102))="","",ROWS($A$4:A102)),"")</f>
        <v/>
      </c>
      <c r="B102" s="26" t="str" cm="1">
        <f t="array" ref="B102">IFERROR(IF(INDEX(PatientCriteria[身分證號],ROWS($A$4:A102))="","",INDEX(PatientCriteria[身分證號],ROWS($A$4:A102))),"")</f>
        <v/>
      </c>
      <c r="C102" s="26" t="str" cm="1">
        <f t="array" ref="C102">IF($B102="","",IFERROR(INDEX(PatientCriteria[生日],ROWS($A$4:A102)),""))</f>
        <v/>
      </c>
      <c r="D102" s="26" t="str" cm="1">
        <f t="array" ref="D102">IF($B102="","",IFERROR(INDEX(PatientCriteria[疾病組合],ROWS($A$4:A102)),""))</f>
        <v/>
      </c>
      <c r="E102" s="6" t="str" cm="1">
        <f t="array" ref="E102">IF($B102="","",IFERROR(INDEX(PatientCriteria[HbA1c達標標準],ROWS($A$4:A102)),""))</f>
        <v/>
      </c>
      <c r="F102" s="6" t="str">
        <f>IF($B102="","",IF($G102="","",IFERROR(SUMIFS(LabData2016[最近一次HbA1c檢查結果(%)],LabData2016[比對身分證前六碼],$AX102,LabData2016[最近一次HbA1c檢查日期],$G102,LabData2016[HbA1c唯一],1),"")))</f>
        <v/>
      </c>
      <c r="G102" s="36" t="str" cm="1">
        <f t="array" ref="G102">IF($B102="","",IFERROR(_xlfn.AGGREGATE(14,6,LabData2016[最近一次HbA1c檢查日期]/((LabData2016[比對身分證前六碼]=$AX102)*(LabData2016[HbA1c唯一]=1)),1),""))</f>
        <v/>
      </c>
      <c r="H102" s="6" t="str">
        <f>IF($B102="","",IF($I102="","",IFERROR(SUMIFS(LabData2016[最近一次HbA1c檢查結果(%)],LabData2016[比對身分證前六碼],$AX102,LabData2016[最近一次HbA1c檢查日期],$I102,LabData2016[HbA1c唯一],1),"")))</f>
        <v/>
      </c>
      <c r="I102" s="36" t="str" cm="1">
        <f t="array" ref="I102">IF($B102="","",IFERROR(_xlfn.AGGREGATE(14,6,LabData2016[最近一次HbA1c檢查日期]/((LabData2016[比對身分證前六碼]=$AX102)*(LabData2016[HbA1c唯一]=1)),2),""))</f>
        <v/>
      </c>
      <c r="J102" s="6" t="str">
        <f t="shared" si="17"/>
        <v/>
      </c>
      <c r="K102" s="27" t="str">
        <f ca="1">IF($B102="","",IF($E102="不適用","不適用",IF($F102="","未檢驗",IF(AND($AF102+$AG102&gt;=2,$AG102&gt;=1),IF(OR($F102&lt;VALUE(SUBSTITUTE(SUBSTITUTE($E102,"&lt;",""),"%","")),SUMIFS(LabData2016[HbA1c唯一],LabData2016[比對身分證前六碼],$AX102,LabData2016[最近一次HbA1c檢查結果(%)],"&lt;"&amp;VALUE(SUBSTITUTE(SUBSTITUTE($E102,"&lt;",""),"%","")),LabData2016[最近一次HbA1c檢查日期],"&gt;="&amp;DATE(YEAR(TODAY()),1,1),LabData2016[最近一次HbA1c檢查日期],"&lt;"&amp;DATE(YEAR(TODAY())+1,1,1))/($AF102+$AG102)&gt;=0.5),"控制達標",IF(ISNUMBER($H102),IF(AND($J102&gt;=84,$F102-$H102&lt;0),"進步達標","未達標"),"未達標")),"未達標"))))</f>
        <v/>
      </c>
      <c r="L102" s="33" t="str">
        <f ca="1">IF($B102="","",IF($K102="不適用","不適用",IF($K102="未檢驗","無檢驗資料","全年"&amp;($AF102+$AG102)&amp;"次／下半年"&amp;$AG102&amp;"次／"&amp;SUMIFS(LabData2016[HbA1c唯一],LabData2016[比對身分證前六碼],$AX102,LabData2016[最近一次HbA1c檢查結果(%)],"&lt;"&amp;VALUE(SUBSTITUTE(SUBSTITUTE($E102,"&lt;",""),"%","")),LabData2016[最近一次HbA1c檢查日期],"&gt;="&amp;DATE(YEAR(TODAY()),1,1),LabData2016[最近一次HbA1c檢查日期],"&lt;"&amp;DATE(YEAR(TODAY())+1,1,1))&amp;"/"&amp;($AF102+$AG102)&amp;"達標")))</f>
        <v/>
      </c>
      <c r="M102" s="6" t="str" cm="1">
        <f t="array" ref="M102">IF($B102="","",IFERROR(INDEX(PatientCriteria[LDL達標標準],ROWS($A$4:A102)),""))</f>
        <v/>
      </c>
      <c r="N102" s="6" t="str">
        <f>IF($B102="","",IF($O102="","",IFERROR(SUMIFS(LabData2016[最近一次LDL檢查結果(mg/dL)],LabData2016[比對身分證前六碼],$AX102,LabData2016[最近一次LDL檢查日期],$O102,LabData2016[LDL唯一],1),"")))</f>
        <v/>
      </c>
      <c r="O102" s="36" t="str" cm="1">
        <f t="array" ref="O102">IF($B102="","",IFERROR(_xlfn.AGGREGATE(14,6,LabData2016[最近一次LDL檢查日期]/((LabData2016[比對身分證前六碼]=$AX102)*(LabData2016[LDL唯一]=1)),1),""))</f>
        <v/>
      </c>
      <c r="P102" s="6" t="str">
        <f>IF($B102="","",IF($Q102="","",IFERROR(SUMIFS(LabData2016[最近一次LDL檢查結果(mg/dL)],LabData2016[比對身分證前六碼],$AX102,LabData2016[最近一次LDL檢查日期],$Q102,LabData2016[LDL唯一],1),"")))</f>
        <v/>
      </c>
      <c r="Q102" s="36" t="str" cm="1">
        <f t="array" ref="Q102">IF($B102="","",IFERROR(_xlfn.AGGREGATE(14,6,LabData2016[最近一次LDL檢查日期]/((LabData2016[比對身分證前六碼]=$AX102)*(LabData2016[LDL唯一]=1)),2),""))</f>
        <v/>
      </c>
      <c r="R102" s="6" t="str">
        <f t="shared" si="18"/>
        <v/>
      </c>
      <c r="S102" s="6" t="str" cm="1">
        <f t="array" ref="S102">IF($B102="","",IFERROR(_xlfn.AGGREGATE(15,6,LabData2016[最近一次LDL檢查結果(mg/dL)]/((LabData2016[比對身分證前六碼]=$AX102)*(LabData2016[LDL唯一]=1)),1),""))</f>
        <v/>
      </c>
      <c r="T102" s="28" t="str">
        <f ca="1">IF($B102="","",IF($M102="不適用","不適用",IF($N102="","未檢驗",IF(OR(AND($D102="DM only",$O102&gt;=DATE(YEAR(TODAY()),1,1),$O102&lt;DATE(YEAR(TODAY())+1,1,1),$N102&lt;VALUE(SUBSTITUTE($M102,"&lt;",""))),AND($AH102&gt;=1,$AI102&gt;=1,OR($N102&lt;VALUE(SUBSTITUTE($M102,"&lt;","")),SUMIFS(LabData2016[LDL唯一],LabData2016[比對身分證前六碼],$AX102,LabData2016[最近一次LDL檢查結果(mg/dL)],"&lt;"&amp;VALUE(SUBSTITUTE($M102,"&lt;","")),LabData2016[最近一次LDL檢查日期],"&gt;="&amp;DATE(YEAR(TODAY()),1,1),LabData2016[最近一次LDL檢查日期],"&lt;"&amp;DATE(YEAR(TODAY())+1,1,1))/($AH102+$AI102)&gt;=0.5))),"控制達標",IF(AND($AH102&gt;=1,$AI102&gt;=1,ISNUMBER($P102),$R102&gt;84,$N102-$P102&lt;0),"進步達標","未達標")))))</f>
        <v/>
      </c>
      <c r="U102" s="39" t="str">
        <f ca="1">IF($B102="","",IF($T102="不適用","不適用",IF($T102="未檢驗","無檢驗資料","全年"&amp;($AH102+$AI102)&amp;"次／下半年"&amp;$AI102&amp;"次／"&amp;SUMIFS(LabData2016[LDL唯一],LabData2016[比對身分證前六碼],$AX102,LabData2016[最近一次LDL檢查結果(mg/dL)],"&lt;"&amp;VALUE(SUBSTITUTE($M102,"&lt;","")),LabData2016[最近一次LDL檢查日期],"&gt;="&amp;DATE(YEAR(TODAY()),1,1),LabData2016[最近一次LDL檢查日期],"&lt;"&amp;DATE(YEAR(TODAY())+1,1,1))&amp;"/"&amp;($AH102+$AI102)&amp;"達標")))</f>
        <v/>
      </c>
      <c r="V102" s="6" t="str" cm="1">
        <f t="array" ref="V102">IF($B102="","",IFERROR(INDEX(PatientCriteria[UACR達標標準],ROWS($A$4:A102)),""))</f>
        <v/>
      </c>
      <c r="W102" s="6" t="str">
        <f>IF($B102="","",IF($X102="","",IFERROR(SUMIFS(LabData2016[最近一次UACR檢查結果(mg/gm)],LabData2016[比對身分證前六碼],$AX102,LabData2016[最近一次UACR檢查日期],$X102,LabData2016[UACR唯一],1),"")))</f>
        <v/>
      </c>
      <c r="X102" s="36" t="str" cm="1">
        <f t="array" ref="X102">IF($B102="","",IFERROR(_xlfn.AGGREGATE(14,6,LabData2016[最近一次UACR檢查日期]/((LabData2016[比對身分證前六碼]=$AX102)*(LabData2016[UACR唯一]=1)),1),""))</f>
        <v/>
      </c>
      <c r="Y102" s="6" t="str">
        <f>IF($B102="","",IF($Z102="","",IFERROR(SUMIFS(LabData2016[最近一次UACR檢查結果(mg/gm)],LabData2016[比對身分證前六碼],$AX102,LabData2016[最近一次UACR檢查日期],$Z102,LabData2016[UACR唯一],1),"")))</f>
        <v/>
      </c>
      <c r="Z102" s="36" t="str" cm="1">
        <f t="array" ref="Z102">IF($B102="","",IFERROR(_xlfn.AGGREGATE(14,6,LabData2016[最近一次UACR檢查日期]/((LabData2016[比對身分證前六碼]=$AX102)*(LabData2016[UACR唯一]=1)),2),""))</f>
        <v/>
      </c>
      <c r="AA102" s="6" t="str">
        <f t="shared" si="19"/>
        <v/>
      </c>
      <c r="AB102" s="29" t="str">
        <f ca="1">IF($B102="","",IF($V102="不適用","不適用",IF($W102="","未檢驗",IF(AND($AJ102+$AK102&gt;=2,$AK102&gt;=1),IF(OR($W102&lt;30,SUMIFS(LabData2016[UACR唯一],LabData2016[比對身分證前六碼],$AX102,LabData2016[最近一次UACR檢查結果(mg/gm)],"&lt;30",LabData2016[最近一次UACR檢查日期],"&gt;="&amp;DATE(YEAR(TODAY()),1,1),LabData2016[最近一次UACR檢查日期],"&lt;"&amp;DATE(YEAR(TODAY())+1,1,1))/($AJ102+$AK102)&gt;=0.5),"控制達標",IF(ISNUMBER($Y102),IF(AND($AA102&gt;=84,$W102-$Y102&lt;0),"進步達標","未達標"),"未達標")),"未達標"))))</f>
        <v/>
      </c>
      <c r="AC102" s="38" t="str">
        <f ca="1">IF($B102="","",IF($AB102="不適用","不適用",IF($AB102="未檢驗","無檢驗資料","全年"&amp;($AJ102+$AK102)&amp;"次／下半年"&amp;$AK102&amp;"次／"&amp;SUMIFS(LabData2016[UACR唯一],LabData2016[比對身分證前六碼],$AX102,LabData2016[最近一次UACR檢查結果(mg/gm)],"&lt;30",LabData2016[最近一次UACR檢查日期],"&gt;="&amp;DATE(YEAR(TODAY()),1,1),LabData2016[最近一次UACR檢查日期],"&lt;"&amp;DATE(YEAR(TODAY())+1,1,1))&amp;"/"&amp;($AJ102+$AK102)&amp;"達標")))</f>
        <v/>
      </c>
      <c r="AD102" s="6" t="str" cm="1">
        <f t="array" ref="AD102">IF($B102="","",IFERROR(INDEX(PatientCriteria[BP檢驗次數達標標準],ROWS($A$4:A102)),""))</f>
        <v/>
      </c>
      <c r="AE102" s="6" t="str" cm="1">
        <f t="array" aca="1" ref="AE102" ca="1">IF($B102="","",_xlfn.LET(_xlpm.bp,LabData2016[最近一次BP檢查日期],_xlpm.ym,IF(ISNUMBER(_xlpm.bp),TEXT(_xlpm.bp,"yyyy-mm"),LEFT(_xlpm.bp,7)),_xlpm.matched,_xlfn._xlws.FILTER(_xlpm.ym,(LabData2016[比對身分證前六碼]=$AX102)*(LabData2016[比對生日西元]=$AY102)*(_xlpm.ym&lt;&gt;"")*(LEFT(_xlpm.ym,4)=TEXT(YEAR(TODAY()),"0")),""),IF(INDEX(_xlpm.matched,1)="",0,ROWS(_xlfn.UNIQUE(_xlpm.matched)))))</f>
        <v/>
      </c>
      <c r="AF102" s="6" t="str">
        <f ca="1">IF($B102="","",SUMIFS(LabData2016[HbA1c唯一],LabData2016[比對身分證前六碼],$AX102,LabData2016[最近一次HbA1c檢查日期],"&gt;="&amp;DATE(YEAR(TODAY()),1,1),LabData2016[最近一次HbA1c檢查日期],"&lt;"&amp;DATE(YEAR(TODAY()),7,1)))</f>
        <v/>
      </c>
      <c r="AG102" s="6" t="str">
        <f ca="1">IF($B102="","",SUMIFS(LabData2016[HbA1c唯一],LabData2016[比對身分證前六碼],$AX102,LabData2016[最近一次HbA1c檢查日期],"&gt;="&amp;DATE(YEAR(TODAY()),7,1),LabData2016[最近一次HbA1c檢查日期],"&lt;"&amp;DATE(YEAR(TODAY())+1,1,1)))</f>
        <v/>
      </c>
      <c r="AH102" s="6" t="str">
        <f ca="1">IF($B102="","",SUMIFS(LabData2016[LDL唯一],LabData2016[比對身分證前六碼],$AX102,LabData2016[最近一次LDL檢查日期],"&gt;="&amp;DATE(YEAR(TODAY()),1,1),LabData2016[最近一次LDL檢查日期],"&lt;"&amp;DATE(YEAR(TODAY()),7,1)))</f>
        <v/>
      </c>
      <c r="AI102" s="6" t="str">
        <f ca="1">IF($B102="","",SUMIFS(LabData2016[LDL唯一],LabData2016[比對身分證前六碼],$AX102,LabData2016[最近一次LDL檢查日期],"&gt;="&amp;DATE(YEAR(TODAY()),7,1),LabData2016[最近一次LDL檢查日期],"&lt;"&amp;DATE(YEAR(TODAY())+1,1,1)))</f>
        <v/>
      </c>
      <c r="AJ102" s="6" t="str">
        <f ca="1">IF($B102="","",SUMIFS(LabData2016[UACR唯一],LabData2016[比對身分證前六碼],$AX102,LabData2016[最近一次UACR檢查日期],"&gt;="&amp;DATE(YEAR(TODAY()),1,1),LabData2016[最近一次UACR檢查日期],"&lt;"&amp;DATE(YEAR(TODAY()),7,1)))</f>
        <v/>
      </c>
      <c r="AK102" s="6" t="str">
        <f ca="1">IF($B102="","",SUMIFS(LabData2016[UACR唯一],LabData2016[比對身分證前六碼],$AX102,LabData2016[最近一次UACR檢查日期],"&gt;="&amp;DATE(YEAR(TODAY()),7,1),LabData2016[最近一次UACR檢查日期],"&lt;"&amp;DATE(YEAR(TODAY())+1,1,1)))</f>
        <v/>
      </c>
      <c r="AL102" s="6" t="str">
        <f t="shared" si="20"/>
        <v/>
      </c>
      <c r="AM102" s="6" t="str">
        <f t="shared" si="21"/>
        <v/>
      </c>
      <c r="AN102" s="6" t="str">
        <f t="shared" si="22"/>
        <v/>
      </c>
      <c r="AO102" s="6" t="str">
        <f t="shared" si="23"/>
        <v/>
      </c>
      <c r="AP102" s="6" t="str" cm="1">
        <f t="array" ref="AP102">IF($B102="","",IFERROR(INDEX(相容設定!$B$2:$E$9,MATCH($D102,相容設定!$A$2:$A$9,0),MIN(VALUE(LEFT($AQ102,FIND("/",$AQ102)-1)),3)+1),0))</f>
        <v/>
      </c>
      <c r="AQ102" s="6" t="str">
        <f t="shared" si="24"/>
        <v/>
      </c>
      <c r="AR102" s="30" t="str">
        <f t="shared" si="25"/>
        <v/>
      </c>
      <c r="AS102" s="30" t="str">
        <f>IF($B102="","",250+30+IF(OR(ISNUMBER(SEARCH("DM",$D102)),ISNUMBER(SEARCH("+",$D102))),100,0)+IFERROR(INDEX(相容設定!$F$2:$F$9,MATCH($D102,相容設定!$A$2:$A$9,0)),0))</f>
        <v/>
      </c>
      <c r="AT102" s="31" t="str">
        <f t="shared" si="26"/>
        <v/>
      </c>
      <c r="AU102" s="32" t="str">
        <f t="shared" si="27"/>
        <v/>
      </c>
      <c r="AV102" t="str">
        <f t="shared" si="32"/>
        <v/>
      </c>
      <c r="AW102" t="str">
        <f t="shared" si="30"/>
        <v/>
      </c>
      <c r="AX102" t="str">
        <f t="shared" si="33"/>
        <v/>
      </c>
      <c r="AY102" t="str">
        <f t="shared" si="31"/>
        <v/>
      </c>
    </row>
    <row r="103" spans="1:51" x14ac:dyDescent="0.35">
      <c r="A103" s="26" t="str" cm="1">
        <f t="array" ref="A103">IFERROR(IF(INDEX(PatientCriteria[身分證號],ROWS($A$4:A103))="","",ROWS($A$4:A103)),"")</f>
        <v/>
      </c>
      <c r="B103" s="26" t="str" cm="1">
        <f t="array" ref="B103">IFERROR(IF(INDEX(PatientCriteria[身分證號],ROWS($A$4:A103))="","",INDEX(PatientCriteria[身分證號],ROWS($A$4:A103))),"")</f>
        <v/>
      </c>
      <c r="C103" s="26" t="str" cm="1">
        <f t="array" ref="C103">IF($B103="","",IFERROR(INDEX(PatientCriteria[生日],ROWS($A$4:A103)),""))</f>
        <v/>
      </c>
      <c r="D103" s="26" t="str" cm="1">
        <f t="array" ref="D103">IF($B103="","",IFERROR(INDEX(PatientCriteria[疾病組合],ROWS($A$4:A103)),""))</f>
        <v/>
      </c>
      <c r="E103" s="6" t="str" cm="1">
        <f t="array" ref="E103">IF($B103="","",IFERROR(INDEX(PatientCriteria[HbA1c達標標準],ROWS($A$4:A103)),""))</f>
        <v/>
      </c>
      <c r="F103" s="6" t="str">
        <f>IF($B103="","",IF($G103="","",IFERROR(SUMIFS(LabData2016[最近一次HbA1c檢查結果(%)],LabData2016[比對身分證前六碼],$AX103,LabData2016[最近一次HbA1c檢查日期],$G103,LabData2016[HbA1c唯一],1),"")))</f>
        <v/>
      </c>
      <c r="G103" s="36" t="str" cm="1">
        <f t="array" ref="G103">IF($B103="","",IFERROR(_xlfn.AGGREGATE(14,6,LabData2016[最近一次HbA1c檢查日期]/((LabData2016[比對身分證前六碼]=$AX103)*(LabData2016[HbA1c唯一]=1)),1),""))</f>
        <v/>
      </c>
      <c r="H103" s="6" t="str">
        <f>IF($B103="","",IF($I103="","",IFERROR(SUMIFS(LabData2016[最近一次HbA1c檢查結果(%)],LabData2016[比對身分證前六碼],$AX103,LabData2016[最近一次HbA1c檢查日期],$I103,LabData2016[HbA1c唯一],1),"")))</f>
        <v/>
      </c>
      <c r="I103" s="36" t="str" cm="1">
        <f t="array" ref="I103">IF($B103="","",IFERROR(_xlfn.AGGREGATE(14,6,LabData2016[最近一次HbA1c檢查日期]/((LabData2016[比對身分證前六碼]=$AX103)*(LabData2016[HbA1c唯一]=1)),2),""))</f>
        <v/>
      </c>
      <c r="J103" s="6" t="str">
        <f t="shared" si="17"/>
        <v/>
      </c>
      <c r="K103" s="27" t="str">
        <f ca="1">IF($B103="","",IF($E103="不適用","不適用",IF($F103="","未檢驗",IF(AND($AF103+$AG103&gt;=2,$AG103&gt;=1),IF(OR($F103&lt;VALUE(SUBSTITUTE(SUBSTITUTE($E103,"&lt;",""),"%","")),SUMIFS(LabData2016[HbA1c唯一],LabData2016[比對身分證前六碼],$AX103,LabData2016[最近一次HbA1c檢查結果(%)],"&lt;"&amp;VALUE(SUBSTITUTE(SUBSTITUTE($E103,"&lt;",""),"%","")),LabData2016[最近一次HbA1c檢查日期],"&gt;="&amp;DATE(YEAR(TODAY()),1,1),LabData2016[最近一次HbA1c檢查日期],"&lt;"&amp;DATE(YEAR(TODAY())+1,1,1))/($AF103+$AG103)&gt;=0.5),"控制達標",IF(ISNUMBER($H103),IF(AND($J103&gt;=84,$F103-$H103&lt;0),"進步達標","未達標"),"未達標")),"未達標"))))</f>
        <v/>
      </c>
      <c r="L103" s="33" t="str">
        <f ca="1">IF($B103="","",IF($K103="不適用","不適用",IF($K103="未檢驗","無檢驗資料","全年"&amp;($AF103+$AG103)&amp;"次／下半年"&amp;$AG103&amp;"次／"&amp;SUMIFS(LabData2016[HbA1c唯一],LabData2016[比對身分證前六碼],$AX103,LabData2016[最近一次HbA1c檢查結果(%)],"&lt;"&amp;VALUE(SUBSTITUTE(SUBSTITUTE($E103,"&lt;",""),"%","")),LabData2016[最近一次HbA1c檢查日期],"&gt;="&amp;DATE(YEAR(TODAY()),1,1),LabData2016[最近一次HbA1c檢查日期],"&lt;"&amp;DATE(YEAR(TODAY())+1,1,1))&amp;"/"&amp;($AF103+$AG103)&amp;"達標")))</f>
        <v/>
      </c>
      <c r="M103" s="6" t="str" cm="1">
        <f t="array" ref="M103">IF($B103="","",IFERROR(INDEX(PatientCriteria[LDL達標標準],ROWS($A$4:A103)),""))</f>
        <v/>
      </c>
      <c r="N103" s="6" t="str">
        <f>IF($B103="","",IF($O103="","",IFERROR(SUMIFS(LabData2016[最近一次LDL檢查結果(mg/dL)],LabData2016[比對身分證前六碼],$AX103,LabData2016[最近一次LDL檢查日期],$O103,LabData2016[LDL唯一],1),"")))</f>
        <v/>
      </c>
      <c r="O103" s="36" t="str" cm="1">
        <f t="array" ref="O103">IF($B103="","",IFERROR(_xlfn.AGGREGATE(14,6,LabData2016[最近一次LDL檢查日期]/((LabData2016[比對身分證前六碼]=$AX103)*(LabData2016[LDL唯一]=1)),1),""))</f>
        <v/>
      </c>
      <c r="P103" s="6" t="str">
        <f>IF($B103="","",IF($Q103="","",IFERROR(SUMIFS(LabData2016[最近一次LDL檢查結果(mg/dL)],LabData2016[比對身分證前六碼],$AX103,LabData2016[最近一次LDL檢查日期],$Q103,LabData2016[LDL唯一],1),"")))</f>
        <v/>
      </c>
      <c r="Q103" s="36" t="str" cm="1">
        <f t="array" ref="Q103">IF($B103="","",IFERROR(_xlfn.AGGREGATE(14,6,LabData2016[最近一次LDL檢查日期]/((LabData2016[比對身分證前六碼]=$AX103)*(LabData2016[LDL唯一]=1)),2),""))</f>
        <v/>
      </c>
      <c r="R103" s="6" t="str">
        <f t="shared" si="18"/>
        <v/>
      </c>
      <c r="S103" s="6" t="str" cm="1">
        <f t="array" ref="S103">IF($B103="","",IFERROR(_xlfn.AGGREGATE(15,6,LabData2016[最近一次LDL檢查結果(mg/dL)]/((LabData2016[比對身分證前六碼]=$AX103)*(LabData2016[LDL唯一]=1)),1),""))</f>
        <v/>
      </c>
      <c r="T103" s="28" t="str">
        <f ca="1">IF($B103="","",IF($M103="不適用","不適用",IF($N103="","未檢驗",IF(OR(AND($D103="DM only",$O103&gt;=DATE(YEAR(TODAY()),1,1),$O103&lt;DATE(YEAR(TODAY())+1,1,1),$N103&lt;VALUE(SUBSTITUTE($M103,"&lt;",""))),AND($AH103&gt;=1,$AI103&gt;=1,OR($N103&lt;VALUE(SUBSTITUTE($M103,"&lt;","")),SUMIFS(LabData2016[LDL唯一],LabData2016[比對身分證前六碼],$AX103,LabData2016[最近一次LDL檢查結果(mg/dL)],"&lt;"&amp;VALUE(SUBSTITUTE($M103,"&lt;","")),LabData2016[最近一次LDL檢查日期],"&gt;="&amp;DATE(YEAR(TODAY()),1,1),LabData2016[最近一次LDL檢查日期],"&lt;"&amp;DATE(YEAR(TODAY())+1,1,1))/($AH103+$AI103)&gt;=0.5))),"控制達標",IF(AND($AH103&gt;=1,$AI103&gt;=1,ISNUMBER($P103),$R103&gt;84,$N103-$P103&lt;0),"進步達標","未達標")))))</f>
        <v/>
      </c>
      <c r="U103" s="39" t="str">
        <f ca="1">IF($B103="","",IF($T103="不適用","不適用",IF($T103="未檢驗","無檢驗資料","全年"&amp;($AH103+$AI103)&amp;"次／下半年"&amp;$AI103&amp;"次／"&amp;SUMIFS(LabData2016[LDL唯一],LabData2016[比對身分證前六碼],$AX103,LabData2016[最近一次LDL檢查結果(mg/dL)],"&lt;"&amp;VALUE(SUBSTITUTE($M103,"&lt;","")),LabData2016[最近一次LDL檢查日期],"&gt;="&amp;DATE(YEAR(TODAY()),1,1),LabData2016[最近一次LDL檢查日期],"&lt;"&amp;DATE(YEAR(TODAY())+1,1,1))&amp;"/"&amp;($AH103+$AI103)&amp;"達標")))</f>
        <v/>
      </c>
      <c r="V103" s="6" t="str" cm="1">
        <f t="array" ref="V103">IF($B103="","",IFERROR(INDEX(PatientCriteria[UACR達標標準],ROWS($A$4:A103)),""))</f>
        <v/>
      </c>
      <c r="W103" s="6" t="str">
        <f>IF($B103="","",IF($X103="","",IFERROR(SUMIFS(LabData2016[最近一次UACR檢查結果(mg/gm)],LabData2016[比對身分證前六碼],$AX103,LabData2016[最近一次UACR檢查日期],$X103,LabData2016[UACR唯一],1),"")))</f>
        <v/>
      </c>
      <c r="X103" s="36" t="str" cm="1">
        <f t="array" ref="X103">IF($B103="","",IFERROR(_xlfn.AGGREGATE(14,6,LabData2016[最近一次UACR檢查日期]/((LabData2016[比對身分證前六碼]=$AX103)*(LabData2016[UACR唯一]=1)),1),""))</f>
        <v/>
      </c>
      <c r="Y103" s="6" t="str">
        <f>IF($B103="","",IF($Z103="","",IFERROR(SUMIFS(LabData2016[最近一次UACR檢查結果(mg/gm)],LabData2016[比對身分證前六碼],$AX103,LabData2016[最近一次UACR檢查日期],$Z103,LabData2016[UACR唯一],1),"")))</f>
        <v/>
      </c>
      <c r="Z103" s="36" t="str" cm="1">
        <f t="array" ref="Z103">IF($B103="","",IFERROR(_xlfn.AGGREGATE(14,6,LabData2016[最近一次UACR檢查日期]/((LabData2016[比對身分證前六碼]=$AX103)*(LabData2016[UACR唯一]=1)),2),""))</f>
        <v/>
      </c>
      <c r="AA103" s="6" t="str">
        <f t="shared" si="19"/>
        <v/>
      </c>
      <c r="AB103" s="29" t="str">
        <f ca="1">IF($B103="","",IF($V103="不適用","不適用",IF($W103="","未檢驗",IF(AND($AJ103+$AK103&gt;=2,$AK103&gt;=1),IF(OR($W103&lt;30,SUMIFS(LabData2016[UACR唯一],LabData2016[比對身分證前六碼],$AX103,LabData2016[最近一次UACR檢查結果(mg/gm)],"&lt;30",LabData2016[最近一次UACR檢查日期],"&gt;="&amp;DATE(YEAR(TODAY()),1,1),LabData2016[最近一次UACR檢查日期],"&lt;"&amp;DATE(YEAR(TODAY())+1,1,1))/($AJ103+$AK103)&gt;=0.5),"控制達標",IF(ISNUMBER($Y103),IF(AND($AA103&gt;=84,$W103-$Y103&lt;0),"進步達標","未達標"),"未達標")),"未達標"))))</f>
        <v/>
      </c>
      <c r="AC103" s="38" t="str">
        <f ca="1">IF($B103="","",IF($AB103="不適用","不適用",IF($AB103="未檢驗","無檢驗資料","全年"&amp;($AJ103+$AK103)&amp;"次／下半年"&amp;$AK103&amp;"次／"&amp;SUMIFS(LabData2016[UACR唯一],LabData2016[比對身分證前六碼],$AX103,LabData2016[最近一次UACR檢查結果(mg/gm)],"&lt;30",LabData2016[最近一次UACR檢查日期],"&gt;="&amp;DATE(YEAR(TODAY()),1,1),LabData2016[最近一次UACR檢查日期],"&lt;"&amp;DATE(YEAR(TODAY())+1,1,1))&amp;"/"&amp;($AJ103+$AK103)&amp;"達標")))</f>
        <v/>
      </c>
      <c r="AD103" s="6" t="str" cm="1">
        <f t="array" ref="AD103">IF($B103="","",IFERROR(INDEX(PatientCriteria[BP檢驗次數達標標準],ROWS($A$4:A103)),""))</f>
        <v/>
      </c>
      <c r="AE103" s="6" t="str" cm="1">
        <f t="array" aca="1" ref="AE103" ca="1">IF($B103="","",_xlfn.LET(_xlpm.bp,LabData2016[最近一次BP檢查日期],_xlpm.ym,IF(ISNUMBER(_xlpm.bp),TEXT(_xlpm.bp,"yyyy-mm"),LEFT(_xlpm.bp,7)),_xlpm.matched,_xlfn._xlws.FILTER(_xlpm.ym,(LabData2016[比對身分證前六碼]=$AX103)*(LabData2016[比對生日西元]=$AY103)*(_xlpm.ym&lt;&gt;"")*(LEFT(_xlpm.ym,4)=TEXT(YEAR(TODAY()),"0")),""),IF(INDEX(_xlpm.matched,1)="",0,ROWS(_xlfn.UNIQUE(_xlpm.matched)))))</f>
        <v/>
      </c>
      <c r="AF103" s="6" t="str">
        <f ca="1">IF($B103="","",SUMIFS(LabData2016[HbA1c唯一],LabData2016[比對身分證前六碼],$AX103,LabData2016[最近一次HbA1c檢查日期],"&gt;="&amp;DATE(YEAR(TODAY()),1,1),LabData2016[最近一次HbA1c檢查日期],"&lt;"&amp;DATE(YEAR(TODAY()),7,1)))</f>
        <v/>
      </c>
      <c r="AG103" s="6" t="str">
        <f ca="1">IF($B103="","",SUMIFS(LabData2016[HbA1c唯一],LabData2016[比對身分證前六碼],$AX103,LabData2016[最近一次HbA1c檢查日期],"&gt;="&amp;DATE(YEAR(TODAY()),7,1),LabData2016[最近一次HbA1c檢查日期],"&lt;"&amp;DATE(YEAR(TODAY())+1,1,1)))</f>
        <v/>
      </c>
      <c r="AH103" s="6" t="str">
        <f ca="1">IF($B103="","",SUMIFS(LabData2016[LDL唯一],LabData2016[比對身分證前六碼],$AX103,LabData2016[最近一次LDL檢查日期],"&gt;="&amp;DATE(YEAR(TODAY()),1,1),LabData2016[最近一次LDL檢查日期],"&lt;"&amp;DATE(YEAR(TODAY()),7,1)))</f>
        <v/>
      </c>
      <c r="AI103" s="6" t="str">
        <f ca="1">IF($B103="","",SUMIFS(LabData2016[LDL唯一],LabData2016[比對身分證前六碼],$AX103,LabData2016[最近一次LDL檢查日期],"&gt;="&amp;DATE(YEAR(TODAY()),7,1),LabData2016[最近一次LDL檢查日期],"&lt;"&amp;DATE(YEAR(TODAY())+1,1,1)))</f>
        <v/>
      </c>
      <c r="AJ103" s="6" t="str">
        <f ca="1">IF($B103="","",SUMIFS(LabData2016[UACR唯一],LabData2016[比對身分證前六碼],$AX103,LabData2016[最近一次UACR檢查日期],"&gt;="&amp;DATE(YEAR(TODAY()),1,1),LabData2016[最近一次UACR檢查日期],"&lt;"&amp;DATE(YEAR(TODAY()),7,1)))</f>
        <v/>
      </c>
      <c r="AK103" s="6" t="str">
        <f ca="1">IF($B103="","",SUMIFS(LabData2016[UACR唯一],LabData2016[比對身分證前六碼],$AX103,LabData2016[最近一次UACR檢查日期],"&gt;="&amp;DATE(YEAR(TODAY()),7,1),LabData2016[最近一次UACR檢查日期],"&lt;"&amp;DATE(YEAR(TODAY())+1,1,1)))</f>
        <v/>
      </c>
      <c r="AL103" s="6" t="str">
        <f t="shared" si="20"/>
        <v/>
      </c>
      <c r="AM103" s="6" t="str">
        <f t="shared" si="21"/>
        <v/>
      </c>
      <c r="AN103" s="6" t="str">
        <f t="shared" si="22"/>
        <v/>
      </c>
      <c r="AO103" s="6" t="str">
        <f t="shared" si="23"/>
        <v/>
      </c>
      <c r="AP103" s="6" t="str" cm="1">
        <f t="array" ref="AP103">IF($B103="","",IFERROR(INDEX(相容設定!$B$2:$E$9,MATCH($D103,相容設定!$A$2:$A$9,0),MIN(VALUE(LEFT($AQ103,FIND("/",$AQ103)-1)),3)+1),0))</f>
        <v/>
      </c>
      <c r="AQ103" s="6" t="str">
        <f t="shared" si="24"/>
        <v/>
      </c>
      <c r="AR103" s="30" t="str">
        <f t="shared" si="25"/>
        <v/>
      </c>
      <c r="AS103" s="30" t="str">
        <f>IF($B103="","",250+30+IF(OR(ISNUMBER(SEARCH("DM",$D103)),ISNUMBER(SEARCH("+",$D103))),100,0)+IFERROR(INDEX(相容設定!$F$2:$F$9,MATCH($D103,相容設定!$A$2:$A$9,0)),0))</f>
        <v/>
      </c>
      <c r="AT103" s="31" t="str">
        <f t="shared" si="26"/>
        <v/>
      </c>
      <c r="AU103" s="32" t="str">
        <f t="shared" si="27"/>
        <v/>
      </c>
      <c r="AV103" t="str">
        <f t="shared" si="32"/>
        <v/>
      </c>
      <c r="AW103" t="str">
        <f t="shared" si="30"/>
        <v/>
      </c>
      <c r="AX103" t="str">
        <f t="shared" si="33"/>
        <v/>
      </c>
      <c r="AY103" t="str">
        <f t="shared" si="31"/>
        <v/>
      </c>
    </row>
    <row r="104" spans="1:51" x14ac:dyDescent="0.35">
      <c r="A104" s="26" t="str" cm="1">
        <f t="array" ref="A104">IFERROR(IF(INDEX(PatientCriteria[身分證號],ROWS($A$4:A104))="","",ROWS($A$4:A104)),"")</f>
        <v/>
      </c>
      <c r="B104" s="26" t="str" cm="1">
        <f t="array" ref="B104">IFERROR(IF(INDEX(PatientCriteria[身分證號],ROWS($A$4:A104))="","",INDEX(PatientCriteria[身分證號],ROWS($A$4:A104))),"")</f>
        <v/>
      </c>
      <c r="C104" s="26" t="str" cm="1">
        <f t="array" ref="C104">IF($B104="","",IFERROR(INDEX(PatientCriteria[生日],ROWS($A$4:A104)),""))</f>
        <v/>
      </c>
      <c r="D104" s="26" t="str" cm="1">
        <f t="array" ref="D104">IF($B104="","",IFERROR(INDEX(PatientCriteria[疾病組合],ROWS($A$4:A104)),""))</f>
        <v/>
      </c>
      <c r="E104" s="6" t="str" cm="1">
        <f t="array" ref="E104">IF($B104="","",IFERROR(INDEX(PatientCriteria[HbA1c達標標準],ROWS($A$4:A104)),""))</f>
        <v/>
      </c>
      <c r="F104" s="6" t="str">
        <f>IF($B104="","",IF($G104="","",IFERROR(SUMIFS(LabData2016[最近一次HbA1c檢查結果(%)],LabData2016[比對身分證前六碼],$AX104,LabData2016[最近一次HbA1c檢查日期],$G104,LabData2016[HbA1c唯一],1),"")))</f>
        <v/>
      </c>
      <c r="G104" s="36" t="str" cm="1">
        <f t="array" ref="G104">IF($B104="","",IFERROR(_xlfn.AGGREGATE(14,6,LabData2016[最近一次HbA1c檢查日期]/((LabData2016[比對身分證前六碼]=$AX104)*(LabData2016[HbA1c唯一]=1)),1),""))</f>
        <v/>
      </c>
      <c r="H104" s="6" t="str">
        <f>IF($B104="","",IF($I104="","",IFERROR(SUMIFS(LabData2016[最近一次HbA1c檢查結果(%)],LabData2016[比對身分證前六碼],$AX104,LabData2016[最近一次HbA1c檢查日期],$I104,LabData2016[HbA1c唯一],1),"")))</f>
        <v/>
      </c>
      <c r="I104" s="36" t="str" cm="1">
        <f t="array" ref="I104">IF($B104="","",IFERROR(_xlfn.AGGREGATE(14,6,LabData2016[最近一次HbA1c檢查日期]/((LabData2016[比對身分證前六碼]=$AX104)*(LabData2016[HbA1c唯一]=1)),2),""))</f>
        <v/>
      </c>
      <c r="J104" s="6" t="str">
        <f t="shared" si="17"/>
        <v/>
      </c>
      <c r="K104" s="27" t="str">
        <f ca="1">IF($B104="","",IF($E104="不適用","不適用",IF($F104="","未檢驗",IF(AND($AF104+$AG104&gt;=2,$AG104&gt;=1),IF(OR($F104&lt;VALUE(SUBSTITUTE(SUBSTITUTE($E104,"&lt;",""),"%","")),SUMIFS(LabData2016[HbA1c唯一],LabData2016[比對身分證前六碼],$AX104,LabData2016[最近一次HbA1c檢查結果(%)],"&lt;"&amp;VALUE(SUBSTITUTE(SUBSTITUTE($E104,"&lt;",""),"%","")),LabData2016[最近一次HbA1c檢查日期],"&gt;="&amp;DATE(YEAR(TODAY()),1,1),LabData2016[最近一次HbA1c檢查日期],"&lt;"&amp;DATE(YEAR(TODAY())+1,1,1))/($AF104+$AG104)&gt;=0.5),"控制達標",IF(ISNUMBER($H104),IF(AND($J104&gt;=84,$F104-$H104&lt;0),"進步達標","未達標"),"未達標")),"未達標"))))</f>
        <v/>
      </c>
      <c r="L104" s="33" t="str">
        <f ca="1">IF($B104="","",IF($K104="不適用","不適用",IF($K104="未檢驗","無檢驗資料","全年"&amp;($AF104+$AG104)&amp;"次／下半年"&amp;$AG104&amp;"次／"&amp;SUMIFS(LabData2016[HbA1c唯一],LabData2016[比對身分證前六碼],$AX104,LabData2016[最近一次HbA1c檢查結果(%)],"&lt;"&amp;VALUE(SUBSTITUTE(SUBSTITUTE($E104,"&lt;",""),"%","")),LabData2016[最近一次HbA1c檢查日期],"&gt;="&amp;DATE(YEAR(TODAY()),1,1),LabData2016[最近一次HbA1c檢查日期],"&lt;"&amp;DATE(YEAR(TODAY())+1,1,1))&amp;"/"&amp;($AF104+$AG104)&amp;"達標")))</f>
        <v/>
      </c>
      <c r="M104" s="6" t="str" cm="1">
        <f t="array" ref="M104">IF($B104="","",IFERROR(INDEX(PatientCriteria[LDL達標標準],ROWS($A$4:A104)),""))</f>
        <v/>
      </c>
      <c r="N104" s="6" t="str">
        <f>IF($B104="","",IF($O104="","",IFERROR(SUMIFS(LabData2016[最近一次LDL檢查結果(mg/dL)],LabData2016[比對身分證前六碼],$AX104,LabData2016[最近一次LDL檢查日期],$O104,LabData2016[LDL唯一],1),"")))</f>
        <v/>
      </c>
      <c r="O104" s="36" t="str" cm="1">
        <f t="array" ref="O104">IF($B104="","",IFERROR(_xlfn.AGGREGATE(14,6,LabData2016[最近一次LDL檢查日期]/((LabData2016[比對身分證前六碼]=$AX104)*(LabData2016[LDL唯一]=1)),1),""))</f>
        <v/>
      </c>
      <c r="P104" s="6" t="str">
        <f>IF($B104="","",IF($Q104="","",IFERROR(SUMIFS(LabData2016[最近一次LDL檢查結果(mg/dL)],LabData2016[比對身分證前六碼],$AX104,LabData2016[最近一次LDL檢查日期],$Q104,LabData2016[LDL唯一],1),"")))</f>
        <v/>
      </c>
      <c r="Q104" s="36" t="str" cm="1">
        <f t="array" ref="Q104">IF($B104="","",IFERROR(_xlfn.AGGREGATE(14,6,LabData2016[最近一次LDL檢查日期]/((LabData2016[比對身分證前六碼]=$AX104)*(LabData2016[LDL唯一]=1)),2),""))</f>
        <v/>
      </c>
      <c r="R104" s="6" t="str">
        <f t="shared" si="18"/>
        <v/>
      </c>
      <c r="S104" s="6" t="str" cm="1">
        <f t="array" ref="S104">IF($B104="","",IFERROR(_xlfn.AGGREGATE(15,6,LabData2016[最近一次LDL檢查結果(mg/dL)]/((LabData2016[比對身分證前六碼]=$AX104)*(LabData2016[LDL唯一]=1)),1),""))</f>
        <v/>
      </c>
      <c r="T104" s="28" t="str">
        <f ca="1">IF($B104="","",IF($M104="不適用","不適用",IF($N104="","未檢驗",IF(OR(AND($D104="DM only",$O104&gt;=DATE(YEAR(TODAY()),1,1),$O104&lt;DATE(YEAR(TODAY())+1,1,1),$N104&lt;VALUE(SUBSTITUTE($M104,"&lt;",""))),AND($AH104&gt;=1,$AI104&gt;=1,OR($N104&lt;VALUE(SUBSTITUTE($M104,"&lt;","")),SUMIFS(LabData2016[LDL唯一],LabData2016[比對身分證前六碼],$AX104,LabData2016[最近一次LDL檢查結果(mg/dL)],"&lt;"&amp;VALUE(SUBSTITUTE($M104,"&lt;","")),LabData2016[最近一次LDL檢查日期],"&gt;="&amp;DATE(YEAR(TODAY()),1,1),LabData2016[最近一次LDL檢查日期],"&lt;"&amp;DATE(YEAR(TODAY())+1,1,1))/($AH104+$AI104)&gt;=0.5))),"控制達標",IF(AND($AH104&gt;=1,$AI104&gt;=1,ISNUMBER($P104),$R104&gt;84,$N104-$P104&lt;0),"進步達標","未達標")))))</f>
        <v/>
      </c>
      <c r="U104" s="39" t="str">
        <f ca="1">IF($B104="","",IF($T104="不適用","不適用",IF($T104="未檢驗","無檢驗資料","全年"&amp;($AH104+$AI104)&amp;"次／下半年"&amp;$AI104&amp;"次／"&amp;SUMIFS(LabData2016[LDL唯一],LabData2016[比對身分證前六碼],$AX104,LabData2016[最近一次LDL檢查結果(mg/dL)],"&lt;"&amp;VALUE(SUBSTITUTE($M104,"&lt;","")),LabData2016[最近一次LDL檢查日期],"&gt;="&amp;DATE(YEAR(TODAY()),1,1),LabData2016[最近一次LDL檢查日期],"&lt;"&amp;DATE(YEAR(TODAY())+1,1,1))&amp;"/"&amp;($AH104+$AI104)&amp;"達標")))</f>
        <v/>
      </c>
      <c r="V104" s="6" t="str" cm="1">
        <f t="array" ref="V104">IF($B104="","",IFERROR(INDEX(PatientCriteria[UACR達標標準],ROWS($A$4:A104)),""))</f>
        <v/>
      </c>
      <c r="W104" s="6" t="str">
        <f>IF($B104="","",IF($X104="","",IFERROR(SUMIFS(LabData2016[最近一次UACR檢查結果(mg/gm)],LabData2016[比對身分證前六碼],$AX104,LabData2016[最近一次UACR檢查日期],$X104,LabData2016[UACR唯一],1),"")))</f>
        <v/>
      </c>
      <c r="X104" s="36" t="str" cm="1">
        <f t="array" ref="X104">IF($B104="","",IFERROR(_xlfn.AGGREGATE(14,6,LabData2016[最近一次UACR檢查日期]/((LabData2016[比對身分證前六碼]=$AX104)*(LabData2016[UACR唯一]=1)),1),""))</f>
        <v/>
      </c>
      <c r="Y104" s="6" t="str">
        <f>IF($B104="","",IF($Z104="","",IFERROR(SUMIFS(LabData2016[最近一次UACR檢查結果(mg/gm)],LabData2016[比對身分證前六碼],$AX104,LabData2016[最近一次UACR檢查日期],$Z104,LabData2016[UACR唯一],1),"")))</f>
        <v/>
      </c>
      <c r="Z104" s="36" t="str" cm="1">
        <f t="array" ref="Z104">IF($B104="","",IFERROR(_xlfn.AGGREGATE(14,6,LabData2016[最近一次UACR檢查日期]/((LabData2016[比對身分證前六碼]=$AX104)*(LabData2016[UACR唯一]=1)),2),""))</f>
        <v/>
      </c>
      <c r="AA104" s="6" t="str">
        <f t="shared" si="19"/>
        <v/>
      </c>
      <c r="AB104" s="29" t="str">
        <f ca="1">IF($B104="","",IF($V104="不適用","不適用",IF($W104="","未檢驗",IF(AND($AJ104+$AK104&gt;=2,$AK104&gt;=1),IF(OR($W104&lt;30,SUMIFS(LabData2016[UACR唯一],LabData2016[比對身分證前六碼],$AX104,LabData2016[最近一次UACR檢查結果(mg/gm)],"&lt;30",LabData2016[最近一次UACR檢查日期],"&gt;="&amp;DATE(YEAR(TODAY()),1,1),LabData2016[最近一次UACR檢查日期],"&lt;"&amp;DATE(YEAR(TODAY())+1,1,1))/($AJ104+$AK104)&gt;=0.5),"控制達標",IF(ISNUMBER($Y104),IF(AND($AA104&gt;=84,$W104-$Y104&lt;0),"進步達標","未達標"),"未達標")),"未達標"))))</f>
        <v/>
      </c>
      <c r="AC104" s="38" t="str">
        <f ca="1">IF($B104="","",IF($AB104="不適用","不適用",IF($AB104="未檢驗","無檢驗資料","全年"&amp;($AJ104+$AK104)&amp;"次／下半年"&amp;$AK104&amp;"次／"&amp;SUMIFS(LabData2016[UACR唯一],LabData2016[比對身分證前六碼],$AX104,LabData2016[最近一次UACR檢查結果(mg/gm)],"&lt;30",LabData2016[最近一次UACR檢查日期],"&gt;="&amp;DATE(YEAR(TODAY()),1,1),LabData2016[最近一次UACR檢查日期],"&lt;"&amp;DATE(YEAR(TODAY())+1,1,1))&amp;"/"&amp;($AJ104+$AK104)&amp;"達標")))</f>
        <v/>
      </c>
      <c r="AD104" s="6" t="str" cm="1">
        <f t="array" ref="AD104">IF($B104="","",IFERROR(INDEX(PatientCriteria[BP檢驗次數達標標準],ROWS($A$4:A104)),""))</f>
        <v/>
      </c>
      <c r="AE104" s="6" t="str" cm="1">
        <f t="array" aca="1" ref="AE104" ca="1">IF($B104="","",_xlfn.LET(_xlpm.bp,LabData2016[最近一次BP檢查日期],_xlpm.ym,IF(ISNUMBER(_xlpm.bp),TEXT(_xlpm.bp,"yyyy-mm"),LEFT(_xlpm.bp,7)),_xlpm.matched,_xlfn._xlws.FILTER(_xlpm.ym,(LabData2016[比對身分證前六碼]=$AX104)*(LabData2016[比對生日西元]=$AY104)*(_xlpm.ym&lt;&gt;"")*(LEFT(_xlpm.ym,4)=TEXT(YEAR(TODAY()),"0")),""),IF(INDEX(_xlpm.matched,1)="",0,ROWS(_xlfn.UNIQUE(_xlpm.matched)))))</f>
        <v/>
      </c>
      <c r="AF104" s="6" t="str">
        <f ca="1">IF($B104="","",SUMIFS(LabData2016[HbA1c唯一],LabData2016[比對身分證前六碼],$AX104,LabData2016[最近一次HbA1c檢查日期],"&gt;="&amp;DATE(YEAR(TODAY()),1,1),LabData2016[最近一次HbA1c檢查日期],"&lt;"&amp;DATE(YEAR(TODAY()),7,1)))</f>
        <v/>
      </c>
      <c r="AG104" s="6" t="str">
        <f ca="1">IF($B104="","",SUMIFS(LabData2016[HbA1c唯一],LabData2016[比對身分證前六碼],$AX104,LabData2016[最近一次HbA1c檢查日期],"&gt;="&amp;DATE(YEAR(TODAY()),7,1),LabData2016[最近一次HbA1c檢查日期],"&lt;"&amp;DATE(YEAR(TODAY())+1,1,1)))</f>
        <v/>
      </c>
      <c r="AH104" s="6" t="str">
        <f ca="1">IF($B104="","",SUMIFS(LabData2016[LDL唯一],LabData2016[比對身分證前六碼],$AX104,LabData2016[最近一次LDL檢查日期],"&gt;="&amp;DATE(YEAR(TODAY()),1,1),LabData2016[最近一次LDL檢查日期],"&lt;"&amp;DATE(YEAR(TODAY()),7,1)))</f>
        <v/>
      </c>
      <c r="AI104" s="6" t="str">
        <f ca="1">IF($B104="","",SUMIFS(LabData2016[LDL唯一],LabData2016[比對身分證前六碼],$AX104,LabData2016[最近一次LDL檢查日期],"&gt;="&amp;DATE(YEAR(TODAY()),7,1),LabData2016[最近一次LDL檢查日期],"&lt;"&amp;DATE(YEAR(TODAY())+1,1,1)))</f>
        <v/>
      </c>
      <c r="AJ104" s="6" t="str">
        <f ca="1">IF($B104="","",SUMIFS(LabData2016[UACR唯一],LabData2016[比對身分證前六碼],$AX104,LabData2016[最近一次UACR檢查日期],"&gt;="&amp;DATE(YEAR(TODAY()),1,1),LabData2016[最近一次UACR檢查日期],"&lt;"&amp;DATE(YEAR(TODAY()),7,1)))</f>
        <v/>
      </c>
      <c r="AK104" s="6" t="str">
        <f ca="1">IF($B104="","",SUMIFS(LabData2016[UACR唯一],LabData2016[比對身分證前六碼],$AX104,LabData2016[最近一次UACR檢查日期],"&gt;="&amp;DATE(YEAR(TODAY()),7,1),LabData2016[最近一次UACR檢查日期],"&lt;"&amp;DATE(YEAR(TODAY())+1,1,1)))</f>
        <v/>
      </c>
      <c r="AL104" s="6" t="str">
        <f t="shared" si="20"/>
        <v/>
      </c>
      <c r="AM104" s="6" t="str">
        <f t="shared" si="21"/>
        <v/>
      </c>
      <c r="AN104" s="6" t="str">
        <f t="shared" si="22"/>
        <v/>
      </c>
      <c r="AO104" s="6" t="str">
        <f t="shared" si="23"/>
        <v/>
      </c>
      <c r="AP104" s="6" t="str" cm="1">
        <f t="array" ref="AP104">IF($B104="","",IFERROR(INDEX(相容設定!$B$2:$E$9,MATCH($D104,相容設定!$A$2:$A$9,0),MIN(VALUE(LEFT($AQ104,FIND("/",$AQ104)-1)),3)+1),0))</f>
        <v/>
      </c>
      <c r="AQ104" s="6" t="str">
        <f t="shared" si="24"/>
        <v/>
      </c>
      <c r="AR104" s="30" t="str">
        <f t="shared" si="25"/>
        <v/>
      </c>
      <c r="AS104" s="30" t="str">
        <f>IF($B104="","",250+30+IF(OR(ISNUMBER(SEARCH("DM",$D104)),ISNUMBER(SEARCH("+",$D104))),100,0)+IFERROR(INDEX(相容設定!$F$2:$F$9,MATCH($D104,相容設定!$A$2:$A$9,0)),0))</f>
        <v/>
      </c>
      <c r="AT104" s="31" t="str">
        <f t="shared" si="26"/>
        <v/>
      </c>
      <c r="AU104" s="32" t="str">
        <f t="shared" si="27"/>
        <v/>
      </c>
      <c r="AV104" t="str">
        <f t="shared" si="32"/>
        <v/>
      </c>
      <c r="AW104" t="str">
        <f t="shared" si="30"/>
        <v/>
      </c>
      <c r="AX104" t="str">
        <f t="shared" si="33"/>
        <v/>
      </c>
      <c r="AY104" t="str">
        <f t="shared" si="31"/>
        <v/>
      </c>
    </row>
    <row r="105" spans="1:51" x14ac:dyDescent="0.35">
      <c r="A105" s="26" t="str" cm="1">
        <f t="array" ref="A105">IFERROR(IF(INDEX(PatientCriteria[身分證號],ROWS($A$4:A105))="","",ROWS($A$4:A105)),"")</f>
        <v/>
      </c>
      <c r="B105" s="26" t="str" cm="1">
        <f t="array" ref="B105">IFERROR(IF(INDEX(PatientCriteria[身分證號],ROWS($A$4:A105))="","",INDEX(PatientCriteria[身分證號],ROWS($A$4:A105))),"")</f>
        <v/>
      </c>
      <c r="C105" s="26" t="str" cm="1">
        <f t="array" ref="C105">IF($B105="","",IFERROR(INDEX(PatientCriteria[生日],ROWS($A$4:A105)),""))</f>
        <v/>
      </c>
      <c r="D105" s="26" t="str" cm="1">
        <f t="array" ref="D105">IF($B105="","",IFERROR(INDEX(PatientCriteria[疾病組合],ROWS($A$4:A105)),""))</f>
        <v/>
      </c>
      <c r="E105" s="6" t="str" cm="1">
        <f t="array" ref="E105">IF($B105="","",IFERROR(INDEX(PatientCriteria[HbA1c達標標準],ROWS($A$4:A105)),""))</f>
        <v/>
      </c>
      <c r="F105" s="6" t="str">
        <f>IF($B105="","",IF($G105="","",IFERROR(SUMIFS(LabData2016[最近一次HbA1c檢查結果(%)],LabData2016[比對身分證前六碼],$AX105,LabData2016[最近一次HbA1c檢查日期],$G105,LabData2016[HbA1c唯一],1),"")))</f>
        <v/>
      </c>
      <c r="G105" s="36" t="str" cm="1">
        <f t="array" ref="G105">IF($B105="","",IFERROR(_xlfn.AGGREGATE(14,6,LabData2016[最近一次HbA1c檢查日期]/((LabData2016[比對身分證前六碼]=$AX105)*(LabData2016[HbA1c唯一]=1)),1),""))</f>
        <v/>
      </c>
      <c r="H105" s="6" t="str">
        <f>IF($B105="","",IF($I105="","",IFERROR(SUMIFS(LabData2016[最近一次HbA1c檢查結果(%)],LabData2016[比對身分證前六碼],$AX105,LabData2016[最近一次HbA1c檢查日期],$I105,LabData2016[HbA1c唯一],1),"")))</f>
        <v/>
      </c>
      <c r="I105" s="36" t="str" cm="1">
        <f t="array" ref="I105">IF($B105="","",IFERROR(_xlfn.AGGREGATE(14,6,LabData2016[最近一次HbA1c檢查日期]/((LabData2016[比對身分證前六碼]=$AX105)*(LabData2016[HbA1c唯一]=1)),2),""))</f>
        <v/>
      </c>
      <c r="J105" s="6" t="str">
        <f t="shared" si="17"/>
        <v/>
      </c>
      <c r="K105" s="27" t="str">
        <f ca="1">IF($B105="","",IF($E105="不適用","不適用",IF($F105="","未檢驗",IF(AND($AF105+$AG105&gt;=2,$AG105&gt;=1),IF(OR($F105&lt;VALUE(SUBSTITUTE(SUBSTITUTE($E105,"&lt;",""),"%","")),SUMIFS(LabData2016[HbA1c唯一],LabData2016[比對身分證前六碼],$AX105,LabData2016[最近一次HbA1c檢查結果(%)],"&lt;"&amp;VALUE(SUBSTITUTE(SUBSTITUTE($E105,"&lt;",""),"%","")),LabData2016[最近一次HbA1c檢查日期],"&gt;="&amp;DATE(YEAR(TODAY()),1,1),LabData2016[最近一次HbA1c檢查日期],"&lt;"&amp;DATE(YEAR(TODAY())+1,1,1))/($AF105+$AG105)&gt;=0.5),"控制達標",IF(ISNUMBER($H105),IF(AND($J105&gt;=84,$F105-$H105&lt;0),"進步達標","未達標"),"未達標")),"未達標"))))</f>
        <v/>
      </c>
      <c r="L105" s="33" t="str">
        <f ca="1">IF($B105="","",IF($K105="不適用","不適用",IF($K105="未檢驗","無檢驗資料","全年"&amp;($AF105+$AG105)&amp;"次／下半年"&amp;$AG105&amp;"次／"&amp;SUMIFS(LabData2016[HbA1c唯一],LabData2016[比對身分證前六碼],$AX105,LabData2016[最近一次HbA1c檢查結果(%)],"&lt;"&amp;VALUE(SUBSTITUTE(SUBSTITUTE($E105,"&lt;",""),"%","")),LabData2016[最近一次HbA1c檢查日期],"&gt;="&amp;DATE(YEAR(TODAY()),1,1),LabData2016[最近一次HbA1c檢查日期],"&lt;"&amp;DATE(YEAR(TODAY())+1,1,1))&amp;"/"&amp;($AF105+$AG105)&amp;"達標")))</f>
        <v/>
      </c>
      <c r="M105" s="6" t="str" cm="1">
        <f t="array" ref="M105">IF($B105="","",IFERROR(INDEX(PatientCriteria[LDL達標標準],ROWS($A$4:A105)),""))</f>
        <v/>
      </c>
      <c r="N105" s="6" t="str">
        <f>IF($B105="","",IF($O105="","",IFERROR(SUMIFS(LabData2016[最近一次LDL檢查結果(mg/dL)],LabData2016[比對身分證前六碼],$AX105,LabData2016[最近一次LDL檢查日期],$O105,LabData2016[LDL唯一],1),"")))</f>
        <v/>
      </c>
      <c r="O105" s="36" t="str" cm="1">
        <f t="array" ref="O105">IF($B105="","",IFERROR(_xlfn.AGGREGATE(14,6,LabData2016[最近一次LDL檢查日期]/((LabData2016[比對身分證前六碼]=$AX105)*(LabData2016[LDL唯一]=1)),1),""))</f>
        <v/>
      </c>
      <c r="P105" s="6" t="str">
        <f>IF($B105="","",IF($Q105="","",IFERROR(SUMIFS(LabData2016[最近一次LDL檢查結果(mg/dL)],LabData2016[比對身分證前六碼],$AX105,LabData2016[最近一次LDL檢查日期],$Q105,LabData2016[LDL唯一],1),"")))</f>
        <v/>
      </c>
      <c r="Q105" s="36" t="str" cm="1">
        <f t="array" ref="Q105">IF($B105="","",IFERROR(_xlfn.AGGREGATE(14,6,LabData2016[最近一次LDL檢查日期]/((LabData2016[比對身分證前六碼]=$AX105)*(LabData2016[LDL唯一]=1)),2),""))</f>
        <v/>
      </c>
      <c r="R105" s="6" t="str">
        <f t="shared" si="18"/>
        <v/>
      </c>
      <c r="S105" s="6" t="str" cm="1">
        <f t="array" ref="S105">IF($B105="","",IFERROR(_xlfn.AGGREGATE(15,6,LabData2016[最近一次LDL檢查結果(mg/dL)]/((LabData2016[比對身分證前六碼]=$AX105)*(LabData2016[LDL唯一]=1)),1),""))</f>
        <v/>
      </c>
      <c r="T105" s="28" t="str">
        <f ca="1">IF($B105="","",IF($M105="不適用","不適用",IF($N105="","未檢驗",IF(OR(AND($D105="DM only",$O105&gt;=DATE(YEAR(TODAY()),1,1),$O105&lt;DATE(YEAR(TODAY())+1,1,1),$N105&lt;VALUE(SUBSTITUTE($M105,"&lt;",""))),AND($AH105&gt;=1,$AI105&gt;=1,OR($N105&lt;VALUE(SUBSTITUTE($M105,"&lt;","")),SUMIFS(LabData2016[LDL唯一],LabData2016[比對身分證前六碼],$AX105,LabData2016[最近一次LDL檢查結果(mg/dL)],"&lt;"&amp;VALUE(SUBSTITUTE($M105,"&lt;","")),LabData2016[最近一次LDL檢查日期],"&gt;="&amp;DATE(YEAR(TODAY()),1,1),LabData2016[最近一次LDL檢查日期],"&lt;"&amp;DATE(YEAR(TODAY())+1,1,1))/($AH105+$AI105)&gt;=0.5))),"控制達標",IF(AND($AH105&gt;=1,$AI105&gt;=1,ISNUMBER($P105),$R105&gt;84,$N105-$P105&lt;0),"進步達標","未達標")))))</f>
        <v/>
      </c>
      <c r="U105" s="39" t="str">
        <f ca="1">IF($B105="","",IF($T105="不適用","不適用",IF($T105="未檢驗","無檢驗資料","全年"&amp;($AH105+$AI105)&amp;"次／下半年"&amp;$AI105&amp;"次／"&amp;SUMIFS(LabData2016[LDL唯一],LabData2016[比對身分證前六碼],$AX105,LabData2016[最近一次LDL檢查結果(mg/dL)],"&lt;"&amp;VALUE(SUBSTITUTE($M105,"&lt;","")),LabData2016[最近一次LDL檢查日期],"&gt;="&amp;DATE(YEAR(TODAY()),1,1),LabData2016[最近一次LDL檢查日期],"&lt;"&amp;DATE(YEAR(TODAY())+1,1,1))&amp;"/"&amp;($AH105+$AI105)&amp;"達標")))</f>
        <v/>
      </c>
      <c r="V105" s="6" t="str" cm="1">
        <f t="array" ref="V105">IF($B105="","",IFERROR(INDEX(PatientCriteria[UACR達標標準],ROWS($A$4:A105)),""))</f>
        <v/>
      </c>
      <c r="W105" s="6" t="str">
        <f>IF($B105="","",IF($X105="","",IFERROR(SUMIFS(LabData2016[最近一次UACR檢查結果(mg/gm)],LabData2016[比對身分證前六碼],$AX105,LabData2016[最近一次UACR檢查日期],$X105,LabData2016[UACR唯一],1),"")))</f>
        <v/>
      </c>
      <c r="X105" s="36" t="str" cm="1">
        <f t="array" ref="X105">IF($B105="","",IFERROR(_xlfn.AGGREGATE(14,6,LabData2016[最近一次UACR檢查日期]/((LabData2016[比對身分證前六碼]=$AX105)*(LabData2016[UACR唯一]=1)),1),""))</f>
        <v/>
      </c>
      <c r="Y105" s="6" t="str">
        <f>IF($B105="","",IF($Z105="","",IFERROR(SUMIFS(LabData2016[最近一次UACR檢查結果(mg/gm)],LabData2016[比對身分證前六碼],$AX105,LabData2016[最近一次UACR檢查日期],$Z105,LabData2016[UACR唯一],1),"")))</f>
        <v/>
      </c>
      <c r="Z105" s="36" t="str" cm="1">
        <f t="array" ref="Z105">IF($B105="","",IFERROR(_xlfn.AGGREGATE(14,6,LabData2016[最近一次UACR檢查日期]/((LabData2016[比對身分證前六碼]=$AX105)*(LabData2016[UACR唯一]=1)),2),""))</f>
        <v/>
      </c>
      <c r="AA105" s="6" t="str">
        <f t="shared" si="19"/>
        <v/>
      </c>
      <c r="AB105" s="29" t="str">
        <f ca="1">IF($B105="","",IF($V105="不適用","不適用",IF($W105="","未檢驗",IF(AND($AJ105+$AK105&gt;=2,$AK105&gt;=1),IF(OR($W105&lt;30,SUMIFS(LabData2016[UACR唯一],LabData2016[比對身分證前六碼],$AX105,LabData2016[最近一次UACR檢查結果(mg/gm)],"&lt;30",LabData2016[最近一次UACR檢查日期],"&gt;="&amp;DATE(YEAR(TODAY()),1,1),LabData2016[最近一次UACR檢查日期],"&lt;"&amp;DATE(YEAR(TODAY())+1,1,1))/($AJ105+$AK105)&gt;=0.5),"控制達標",IF(ISNUMBER($Y105),IF(AND($AA105&gt;=84,$W105-$Y105&lt;0),"進步達標","未達標"),"未達標")),"未達標"))))</f>
        <v/>
      </c>
      <c r="AC105" s="38" t="str">
        <f ca="1">IF($B105="","",IF($AB105="不適用","不適用",IF($AB105="未檢驗","無檢驗資料","全年"&amp;($AJ105+$AK105)&amp;"次／下半年"&amp;$AK105&amp;"次／"&amp;SUMIFS(LabData2016[UACR唯一],LabData2016[比對身分證前六碼],$AX105,LabData2016[最近一次UACR檢查結果(mg/gm)],"&lt;30",LabData2016[最近一次UACR檢查日期],"&gt;="&amp;DATE(YEAR(TODAY()),1,1),LabData2016[最近一次UACR檢查日期],"&lt;"&amp;DATE(YEAR(TODAY())+1,1,1))&amp;"/"&amp;($AJ105+$AK105)&amp;"達標")))</f>
        <v/>
      </c>
      <c r="AD105" s="6" t="str" cm="1">
        <f t="array" ref="AD105">IF($B105="","",IFERROR(INDEX(PatientCriteria[BP檢驗次數達標標準],ROWS($A$4:A105)),""))</f>
        <v/>
      </c>
      <c r="AE105" s="6" t="str" cm="1">
        <f t="array" aca="1" ref="AE105" ca="1">IF($B105="","",_xlfn.LET(_xlpm.bp,LabData2016[最近一次BP檢查日期],_xlpm.ym,IF(ISNUMBER(_xlpm.bp),TEXT(_xlpm.bp,"yyyy-mm"),LEFT(_xlpm.bp,7)),_xlpm.matched,_xlfn._xlws.FILTER(_xlpm.ym,(LabData2016[比對身分證前六碼]=$AX105)*(LabData2016[比對生日西元]=$AY105)*(_xlpm.ym&lt;&gt;"")*(LEFT(_xlpm.ym,4)=TEXT(YEAR(TODAY()),"0")),""),IF(INDEX(_xlpm.matched,1)="",0,ROWS(_xlfn.UNIQUE(_xlpm.matched)))))</f>
        <v/>
      </c>
      <c r="AF105" s="6" t="str">
        <f ca="1">IF($B105="","",SUMIFS(LabData2016[HbA1c唯一],LabData2016[比對身分證前六碼],$AX105,LabData2016[最近一次HbA1c檢查日期],"&gt;="&amp;DATE(YEAR(TODAY()),1,1),LabData2016[最近一次HbA1c檢查日期],"&lt;"&amp;DATE(YEAR(TODAY()),7,1)))</f>
        <v/>
      </c>
      <c r="AG105" s="6" t="str">
        <f ca="1">IF($B105="","",SUMIFS(LabData2016[HbA1c唯一],LabData2016[比對身分證前六碼],$AX105,LabData2016[最近一次HbA1c檢查日期],"&gt;="&amp;DATE(YEAR(TODAY()),7,1),LabData2016[最近一次HbA1c檢查日期],"&lt;"&amp;DATE(YEAR(TODAY())+1,1,1)))</f>
        <v/>
      </c>
      <c r="AH105" s="6" t="str">
        <f ca="1">IF($B105="","",SUMIFS(LabData2016[LDL唯一],LabData2016[比對身分證前六碼],$AX105,LabData2016[最近一次LDL檢查日期],"&gt;="&amp;DATE(YEAR(TODAY()),1,1),LabData2016[最近一次LDL檢查日期],"&lt;"&amp;DATE(YEAR(TODAY()),7,1)))</f>
        <v/>
      </c>
      <c r="AI105" s="6" t="str">
        <f ca="1">IF($B105="","",SUMIFS(LabData2016[LDL唯一],LabData2016[比對身分證前六碼],$AX105,LabData2016[最近一次LDL檢查日期],"&gt;="&amp;DATE(YEAR(TODAY()),7,1),LabData2016[最近一次LDL檢查日期],"&lt;"&amp;DATE(YEAR(TODAY())+1,1,1)))</f>
        <v/>
      </c>
      <c r="AJ105" s="6" t="str">
        <f ca="1">IF($B105="","",SUMIFS(LabData2016[UACR唯一],LabData2016[比對身分證前六碼],$AX105,LabData2016[最近一次UACR檢查日期],"&gt;="&amp;DATE(YEAR(TODAY()),1,1),LabData2016[最近一次UACR檢查日期],"&lt;"&amp;DATE(YEAR(TODAY()),7,1)))</f>
        <v/>
      </c>
      <c r="AK105" s="6" t="str">
        <f ca="1">IF($B105="","",SUMIFS(LabData2016[UACR唯一],LabData2016[比對身分證前六碼],$AX105,LabData2016[最近一次UACR檢查日期],"&gt;="&amp;DATE(YEAR(TODAY()),7,1),LabData2016[最近一次UACR檢查日期],"&lt;"&amp;DATE(YEAR(TODAY())+1,1,1)))</f>
        <v/>
      </c>
      <c r="AL105" s="6" t="str">
        <f t="shared" si="20"/>
        <v/>
      </c>
      <c r="AM105" s="6" t="str">
        <f t="shared" si="21"/>
        <v/>
      </c>
      <c r="AN105" s="6" t="str">
        <f t="shared" si="22"/>
        <v/>
      </c>
      <c r="AO105" s="6" t="str">
        <f t="shared" si="23"/>
        <v/>
      </c>
      <c r="AP105" s="6" t="str" cm="1">
        <f t="array" ref="AP105">IF($B105="","",IFERROR(INDEX(相容設定!$B$2:$E$9,MATCH($D105,相容設定!$A$2:$A$9,0),MIN(VALUE(LEFT($AQ105,FIND("/",$AQ105)-1)),3)+1),0))</f>
        <v/>
      </c>
      <c r="AQ105" s="6" t="str">
        <f t="shared" si="24"/>
        <v/>
      </c>
      <c r="AR105" s="30" t="str">
        <f t="shared" si="25"/>
        <v/>
      </c>
      <c r="AS105" s="30" t="str">
        <f>IF($B105="","",250+30+IF(OR(ISNUMBER(SEARCH("DM",$D105)),ISNUMBER(SEARCH("+",$D105))),100,0)+IFERROR(INDEX(相容設定!$F$2:$F$9,MATCH($D105,相容設定!$A$2:$A$9,0)),0))</f>
        <v/>
      </c>
      <c r="AT105" s="31" t="str">
        <f t="shared" si="26"/>
        <v/>
      </c>
      <c r="AU105" s="32" t="str">
        <f t="shared" si="27"/>
        <v/>
      </c>
      <c r="AV105" t="str">
        <f t="shared" si="32"/>
        <v/>
      </c>
      <c r="AW105" t="str">
        <f t="shared" si="30"/>
        <v/>
      </c>
      <c r="AX105" t="str">
        <f t="shared" si="33"/>
        <v/>
      </c>
      <c r="AY105" t="str">
        <f t="shared" si="31"/>
        <v/>
      </c>
    </row>
    <row r="106" spans="1:51" x14ac:dyDescent="0.35">
      <c r="A106" s="26" t="str" cm="1">
        <f t="array" ref="A106">IFERROR(IF(INDEX(PatientCriteria[身分證號],ROWS($A$4:A106))="","",ROWS($A$4:A106)),"")</f>
        <v/>
      </c>
      <c r="B106" s="26" t="str" cm="1">
        <f t="array" ref="B106">IFERROR(IF(INDEX(PatientCriteria[身分證號],ROWS($A$4:A106))="","",INDEX(PatientCriteria[身分證號],ROWS($A$4:A106))),"")</f>
        <v/>
      </c>
      <c r="C106" s="26" t="str" cm="1">
        <f t="array" ref="C106">IF($B106="","",IFERROR(INDEX(PatientCriteria[生日],ROWS($A$4:A106)),""))</f>
        <v/>
      </c>
      <c r="D106" s="26" t="str" cm="1">
        <f t="array" ref="D106">IF($B106="","",IFERROR(INDEX(PatientCriteria[疾病組合],ROWS($A$4:A106)),""))</f>
        <v/>
      </c>
      <c r="E106" s="6" t="str" cm="1">
        <f t="array" ref="E106">IF($B106="","",IFERROR(INDEX(PatientCriteria[HbA1c達標標準],ROWS($A$4:A106)),""))</f>
        <v/>
      </c>
      <c r="F106" s="6" t="str">
        <f>IF($B106="","",IF($G106="","",IFERROR(SUMIFS(LabData2016[最近一次HbA1c檢查結果(%)],LabData2016[比對身分證前六碼],$AX106,LabData2016[最近一次HbA1c檢查日期],$G106,LabData2016[HbA1c唯一],1),"")))</f>
        <v/>
      </c>
      <c r="G106" s="36" t="str" cm="1">
        <f t="array" ref="G106">IF($B106="","",IFERROR(_xlfn.AGGREGATE(14,6,LabData2016[最近一次HbA1c檢查日期]/((LabData2016[比對身分證前六碼]=$AX106)*(LabData2016[HbA1c唯一]=1)),1),""))</f>
        <v/>
      </c>
      <c r="H106" s="6" t="str">
        <f>IF($B106="","",IF($I106="","",IFERROR(SUMIFS(LabData2016[最近一次HbA1c檢查結果(%)],LabData2016[比對身分證前六碼],$AX106,LabData2016[最近一次HbA1c檢查日期],$I106,LabData2016[HbA1c唯一],1),"")))</f>
        <v/>
      </c>
      <c r="I106" s="36" t="str" cm="1">
        <f t="array" ref="I106">IF($B106="","",IFERROR(_xlfn.AGGREGATE(14,6,LabData2016[最近一次HbA1c檢查日期]/((LabData2016[比對身分證前六碼]=$AX106)*(LabData2016[HbA1c唯一]=1)),2),""))</f>
        <v/>
      </c>
      <c r="J106" s="6" t="str">
        <f t="shared" si="17"/>
        <v/>
      </c>
      <c r="K106" s="27" t="str">
        <f ca="1">IF($B106="","",IF($E106="不適用","不適用",IF($F106="","未檢驗",IF(AND($AF106+$AG106&gt;=2,$AG106&gt;=1),IF(OR($F106&lt;VALUE(SUBSTITUTE(SUBSTITUTE($E106,"&lt;",""),"%","")),SUMIFS(LabData2016[HbA1c唯一],LabData2016[比對身分證前六碼],$AX106,LabData2016[最近一次HbA1c檢查結果(%)],"&lt;"&amp;VALUE(SUBSTITUTE(SUBSTITUTE($E106,"&lt;",""),"%","")),LabData2016[最近一次HbA1c檢查日期],"&gt;="&amp;DATE(YEAR(TODAY()),1,1),LabData2016[最近一次HbA1c檢查日期],"&lt;"&amp;DATE(YEAR(TODAY())+1,1,1))/($AF106+$AG106)&gt;=0.5),"控制達標",IF(ISNUMBER($H106),IF(AND($J106&gt;=84,$F106-$H106&lt;0),"進步達標","未達標"),"未達標")),"未達標"))))</f>
        <v/>
      </c>
      <c r="L106" s="33" t="str">
        <f ca="1">IF($B106="","",IF($K106="不適用","不適用",IF($K106="未檢驗","無檢驗資料","全年"&amp;($AF106+$AG106)&amp;"次／下半年"&amp;$AG106&amp;"次／"&amp;SUMIFS(LabData2016[HbA1c唯一],LabData2016[比對身分證前六碼],$AX106,LabData2016[最近一次HbA1c檢查結果(%)],"&lt;"&amp;VALUE(SUBSTITUTE(SUBSTITUTE($E106,"&lt;",""),"%","")),LabData2016[最近一次HbA1c檢查日期],"&gt;="&amp;DATE(YEAR(TODAY()),1,1),LabData2016[最近一次HbA1c檢查日期],"&lt;"&amp;DATE(YEAR(TODAY())+1,1,1))&amp;"/"&amp;($AF106+$AG106)&amp;"達標")))</f>
        <v/>
      </c>
      <c r="M106" s="6" t="str" cm="1">
        <f t="array" ref="M106">IF($B106="","",IFERROR(INDEX(PatientCriteria[LDL達標標準],ROWS($A$4:A106)),""))</f>
        <v/>
      </c>
      <c r="N106" s="6" t="str">
        <f>IF($B106="","",IF($O106="","",IFERROR(SUMIFS(LabData2016[最近一次LDL檢查結果(mg/dL)],LabData2016[比對身分證前六碼],$AX106,LabData2016[最近一次LDL檢查日期],$O106,LabData2016[LDL唯一],1),"")))</f>
        <v/>
      </c>
      <c r="O106" s="36" t="str" cm="1">
        <f t="array" ref="O106">IF($B106="","",IFERROR(_xlfn.AGGREGATE(14,6,LabData2016[最近一次LDL檢查日期]/((LabData2016[比對身分證前六碼]=$AX106)*(LabData2016[LDL唯一]=1)),1),""))</f>
        <v/>
      </c>
      <c r="P106" s="6" t="str">
        <f>IF($B106="","",IF($Q106="","",IFERROR(SUMIFS(LabData2016[最近一次LDL檢查結果(mg/dL)],LabData2016[比對身分證前六碼],$AX106,LabData2016[最近一次LDL檢查日期],$Q106,LabData2016[LDL唯一],1),"")))</f>
        <v/>
      </c>
      <c r="Q106" s="36" t="str" cm="1">
        <f t="array" ref="Q106">IF($B106="","",IFERROR(_xlfn.AGGREGATE(14,6,LabData2016[最近一次LDL檢查日期]/((LabData2016[比對身分證前六碼]=$AX106)*(LabData2016[LDL唯一]=1)),2),""))</f>
        <v/>
      </c>
      <c r="R106" s="6" t="str">
        <f t="shared" si="18"/>
        <v/>
      </c>
      <c r="S106" s="6" t="str" cm="1">
        <f t="array" ref="S106">IF($B106="","",IFERROR(_xlfn.AGGREGATE(15,6,LabData2016[最近一次LDL檢查結果(mg/dL)]/((LabData2016[比對身分證前六碼]=$AX106)*(LabData2016[LDL唯一]=1)),1),""))</f>
        <v/>
      </c>
      <c r="T106" s="28" t="str">
        <f ca="1">IF($B106="","",IF($M106="不適用","不適用",IF($N106="","未檢驗",IF(OR(AND($D106="DM only",$O106&gt;=DATE(YEAR(TODAY()),1,1),$O106&lt;DATE(YEAR(TODAY())+1,1,1),$N106&lt;VALUE(SUBSTITUTE($M106,"&lt;",""))),AND($AH106&gt;=1,$AI106&gt;=1,OR($N106&lt;VALUE(SUBSTITUTE($M106,"&lt;","")),SUMIFS(LabData2016[LDL唯一],LabData2016[比對身分證前六碼],$AX106,LabData2016[最近一次LDL檢查結果(mg/dL)],"&lt;"&amp;VALUE(SUBSTITUTE($M106,"&lt;","")),LabData2016[最近一次LDL檢查日期],"&gt;="&amp;DATE(YEAR(TODAY()),1,1),LabData2016[最近一次LDL檢查日期],"&lt;"&amp;DATE(YEAR(TODAY())+1,1,1))/($AH106+$AI106)&gt;=0.5))),"控制達標",IF(AND($AH106&gt;=1,$AI106&gt;=1,ISNUMBER($P106),$R106&gt;84,$N106-$P106&lt;0),"進步達標","未達標")))))</f>
        <v/>
      </c>
      <c r="U106" s="39" t="str">
        <f ca="1">IF($B106="","",IF($T106="不適用","不適用",IF($T106="未檢驗","無檢驗資料","全年"&amp;($AH106+$AI106)&amp;"次／下半年"&amp;$AI106&amp;"次／"&amp;SUMIFS(LabData2016[LDL唯一],LabData2016[比對身分證前六碼],$AX106,LabData2016[最近一次LDL檢查結果(mg/dL)],"&lt;"&amp;VALUE(SUBSTITUTE($M106,"&lt;","")),LabData2016[最近一次LDL檢查日期],"&gt;="&amp;DATE(YEAR(TODAY()),1,1),LabData2016[最近一次LDL檢查日期],"&lt;"&amp;DATE(YEAR(TODAY())+1,1,1))&amp;"/"&amp;($AH106+$AI106)&amp;"達標")))</f>
        <v/>
      </c>
      <c r="V106" s="6" t="str" cm="1">
        <f t="array" ref="V106">IF($B106="","",IFERROR(INDEX(PatientCriteria[UACR達標標準],ROWS($A$4:A106)),""))</f>
        <v/>
      </c>
      <c r="W106" s="6" t="str">
        <f>IF($B106="","",IF($X106="","",IFERROR(SUMIFS(LabData2016[最近一次UACR檢查結果(mg/gm)],LabData2016[比對身分證前六碼],$AX106,LabData2016[最近一次UACR檢查日期],$X106,LabData2016[UACR唯一],1),"")))</f>
        <v/>
      </c>
      <c r="X106" s="36" t="str" cm="1">
        <f t="array" ref="X106">IF($B106="","",IFERROR(_xlfn.AGGREGATE(14,6,LabData2016[最近一次UACR檢查日期]/((LabData2016[比對身分證前六碼]=$AX106)*(LabData2016[UACR唯一]=1)),1),""))</f>
        <v/>
      </c>
      <c r="Y106" s="6" t="str">
        <f>IF($B106="","",IF($Z106="","",IFERROR(SUMIFS(LabData2016[最近一次UACR檢查結果(mg/gm)],LabData2016[比對身分證前六碼],$AX106,LabData2016[最近一次UACR檢查日期],$Z106,LabData2016[UACR唯一],1),"")))</f>
        <v/>
      </c>
      <c r="Z106" s="36" t="str" cm="1">
        <f t="array" ref="Z106">IF($B106="","",IFERROR(_xlfn.AGGREGATE(14,6,LabData2016[最近一次UACR檢查日期]/((LabData2016[比對身分證前六碼]=$AX106)*(LabData2016[UACR唯一]=1)),2),""))</f>
        <v/>
      </c>
      <c r="AA106" s="6" t="str">
        <f t="shared" si="19"/>
        <v/>
      </c>
      <c r="AB106" s="29" t="str">
        <f ca="1">IF($B106="","",IF($V106="不適用","不適用",IF($W106="","未檢驗",IF(AND($AJ106+$AK106&gt;=2,$AK106&gt;=1),IF(OR($W106&lt;30,SUMIFS(LabData2016[UACR唯一],LabData2016[比對身分證前六碼],$AX106,LabData2016[最近一次UACR檢查結果(mg/gm)],"&lt;30",LabData2016[最近一次UACR檢查日期],"&gt;="&amp;DATE(YEAR(TODAY()),1,1),LabData2016[最近一次UACR檢查日期],"&lt;"&amp;DATE(YEAR(TODAY())+1,1,1))/($AJ106+$AK106)&gt;=0.5),"控制達標",IF(ISNUMBER($Y106),IF(AND($AA106&gt;=84,$W106-$Y106&lt;0),"進步達標","未達標"),"未達標")),"未達標"))))</f>
        <v/>
      </c>
      <c r="AC106" s="38" t="str">
        <f ca="1">IF($B106="","",IF($AB106="不適用","不適用",IF($AB106="未檢驗","無檢驗資料","全年"&amp;($AJ106+$AK106)&amp;"次／下半年"&amp;$AK106&amp;"次／"&amp;SUMIFS(LabData2016[UACR唯一],LabData2016[比對身分證前六碼],$AX106,LabData2016[最近一次UACR檢查結果(mg/gm)],"&lt;30",LabData2016[最近一次UACR檢查日期],"&gt;="&amp;DATE(YEAR(TODAY()),1,1),LabData2016[最近一次UACR檢查日期],"&lt;"&amp;DATE(YEAR(TODAY())+1,1,1))&amp;"/"&amp;($AJ106+$AK106)&amp;"達標")))</f>
        <v/>
      </c>
      <c r="AD106" s="6" t="str" cm="1">
        <f t="array" ref="AD106">IF($B106="","",IFERROR(INDEX(PatientCriteria[BP檢驗次數達標標準],ROWS($A$4:A106)),""))</f>
        <v/>
      </c>
      <c r="AE106" s="6" t="str" cm="1">
        <f t="array" aca="1" ref="AE106" ca="1">IF($B106="","",_xlfn.LET(_xlpm.bp,LabData2016[最近一次BP檢查日期],_xlpm.ym,IF(ISNUMBER(_xlpm.bp),TEXT(_xlpm.bp,"yyyy-mm"),LEFT(_xlpm.bp,7)),_xlpm.matched,_xlfn._xlws.FILTER(_xlpm.ym,(LabData2016[比對身分證前六碼]=$AX106)*(LabData2016[比對生日西元]=$AY106)*(_xlpm.ym&lt;&gt;"")*(LEFT(_xlpm.ym,4)=TEXT(YEAR(TODAY()),"0")),""),IF(INDEX(_xlpm.matched,1)="",0,ROWS(_xlfn.UNIQUE(_xlpm.matched)))))</f>
        <v/>
      </c>
      <c r="AF106" s="6" t="str">
        <f ca="1">IF($B106="","",SUMIFS(LabData2016[HbA1c唯一],LabData2016[比對身分證前六碼],$AX106,LabData2016[最近一次HbA1c檢查日期],"&gt;="&amp;DATE(YEAR(TODAY()),1,1),LabData2016[最近一次HbA1c檢查日期],"&lt;"&amp;DATE(YEAR(TODAY()),7,1)))</f>
        <v/>
      </c>
      <c r="AG106" s="6" t="str">
        <f ca="1">IF($B106="","",SUMIFS(LabData2016[HbA1c唯一],LabData2016[比對身分證前六碼],$AX106,LabData2016[最近一次HbA1c檢查日期],"&gt;="&amp;DATE(YEAR(TODAY()),7,1),LabData2016[最近一次HbA1c檢查日期],"&lt;"&amp;DATE(YEAR(TODAY())+1,1,1)))</f>
        <v/>
      </c>
      <c r="AH106" s="6" t="str">
        <f ca="1">IF($B106="","",SUMIFS(LabData2016[LDL唯一],LabData2016[比對身分證前六碼],$AX106,LabData2016[最近一次LDL檢查日期],"&gt;="&amp;DATE(YEAR(TODAY()),1,1),LabData2016[最近一次LDL檢查日期],"&lt;"&amp;DATE(YEAR(TODAY()),7,1)))</f>
        <v/>
      </c>
      <c r="AI106" s="6" t="str">
        <f ca="1">IF($B106="","",SUMIFS(LabData2016[LDL唯一],LabData2016[比對身分證前六碼],$AX106,LabData2016[最近一次LDL檢查日期],"&gt;="&amp;DATE(YEAR(TODAY()),7,1),LabData2016[最近一次LDL檢查日期],"&lt;"&amp;DATE(YEAR(TODAY())+1,1,1)))</f>
        <v/>
      </c>
      <c r="AJ106" s="6" t="str">
        <f ca="1">IF($B106="","",SUMIFS(LabData2016[UACR唯一],LabData2016[比對身分證前六碼],$AX106,LabData2016[最近一次UACR檢查日期],"&gt;="&amp;DATE(YEAR(TODAY()),1,1),LabData2016[最近一次UACR檢查日期],"&lt;"&amp;DATE(YEAR(TODAY()),7,1)))</f>
        <v/>
      </c>
      <c r="AK106" s="6" t="str">
        <f ca="1">IF($B106="","",SUMIFS(LabData2016[UACR唯一],LabData2016[比對身分證前六碼],$AX106,LabData2016[最近一次UACR檢查日期],"&gt;="&amp;DATE(YEAR(TODAY()),7,1),LabData2016[最近一次UACR檢查日期],"&lt;"&amp;DATE(YEAR(TODAY())+1,1,1)))</f>
        <v/>
      </c>
      <c r="AL106" s="6" t="str">
        <f t="shared" si="20"/>
        <v/>
      </c>
      <c r="AM106" s="6" t="str">
        <f t="shared" si="21"/>
        <v/>
      </c>
      <c r="AN106" s="6" t="str">
        <f t="shared" si="22"/>
        <v/>
      </c>
      <c r="AO106" s="6" t="str">
        <f t="shared" si="23"/>
        <v/>
      </c>
      <c r="AP106" s="6" t="str" cm="1">
        <f t="array" ref="AP106">IF($B106="","",IFERROR(INDEX(相容設定!$B$2:$E$9,MATCH($D106,相容設定!$A$2:$A$9,0),MIN(VALUE(LEFT($AQ106,FIND("/",$AQ106)-1)),3)+1),0))</f>
        <v/>
      </c>
      <c r="AQ106" s="6" t="str">
        <f t="shared" si="24"/>
        <v/>
      </c>
      <c r="AR106" s="30" t="str">
        <f t="shared" si="25"/>
        <v/>
      </c>
      <c r="AS106" s="30" t="str">
        <f>IF($B106="","",250+30+IF(OR(ISNUMBER(SEARCH("DM",$D106)),ISNUMBER(SEARCH("+",$D106))),100,0)+IFERROR(INDEX(相容設定!$F$2:$F$9,MATCH($D106,相容設定!$A$2:$A$9,0)),0))</f>
        <v/>
      </c>
      <c r="AT106" s="31" t="str">
        <f t="shared" si="26"/>
        <v/>
      </c>
      <c r="AU106" s="32" t="str">
        <f t="shared" si="27"/>
        <v/>
      </c>
      <c r="AV106" t="str">
        <f t="shared" si="32"/>
        <v/>
      </c>
      <c r="AW106" t="str">
        <f t="shared" si="30"/>
        <v/>
      </c>
      <c r="AX106" t="str">
        <f t="shared" si="33"/>
        <v/>
      </c>
      <c r="AY106" t="str">
        <f t="shared" si="31"/>
        <v/>
      </c>
    </row>
    <row r="107" spans="1:51" x14ac:dyDescent="0.35">
      <c r="A107" s="26" t="str" cm="1">
        <f t="array" ref="A107">IFERROR(IF(INDEX(PatientCriteria[身分證號],ROWS($A$4:A107))="","",ROWS($A$4:A107)),"")</f>
        <v/>
      </c>
      <c r="B107" s="26" t="str" cm="1">
        <f t="array" ref="B107">IFERROR(IF(INDEX(PatientCriteria[身分證號],ROWS($A$4:A107))="","",INDEX(PatientCriteria[身分證號],ROWS($A$4:A107))),"")</f>
        <v/>
      </c>
      <c r="C107" s="26" t="str" cm="1">
        <f t="array" ref="C107">IF($B107="","",IFERROR(INDEX(PatientCriteria[生日],ROWS($A$4:A107)),""))</f>
        <v/>
      </c>
      <c r="D107" s="26" t="str" cm="1">
        <f t="array" ref="D107">IF($B107="","",IFERROR(INDEX(PatientCriteria[疾病組合],ROWS($A$4:A107)),""))</f>
        <v/>
      </c>
      <c r="E107" s="6" t="str" cm="1">
        <f t="array" ref="E107">IF($B107="","",IFERROR(INDEX(PatientCriteria[HbA1c達標標準],ROWS($A$4:A107)),""))</f>
        <v/>
      </c>
      <c r="F107" s="6" t="str">
        <f>IF($B107="","",IF($G107="","",IFERROR(SUMIFS(LabData2016[最近一次HbA1c檢查結果(%)],LabData2016[比對身分證前六碼],$AX107,LabData2016[最近一次HbA1c檢查日期],$G107,LabData2016[HbA1c唯一],1),"")))</f>
        <v/>
      </c>
      <c r="G107" s="36" t="str" cm="1">
        <f t="array" ref="G107">IF($B107="","",IFERROR(_xlfn.AGGREGATE(14,6,LabData2016[最近一次HbA1c檢查日期]/((LabData2016[比對身分證前六碼]=$AX107)*(LabData2016[HbA1c唯一]=1)),1),""))</f>
        <v/>
      </c>
      <c r="H107" s="6" t="str">
        <f>IF($B107="","",IF($I107="","",IFERROR(SUMIFS(LabData2016[最近一次HbA1c檢查結果(%)],LabData2016[比對身分證前六碼],$AX107,LabData2016[最近一次HbA1c檢查日期],$I107,LabData2016[HbA1c唯一],1),"")))</f>
        <v/>
      </c>
      <c r="I107" s="36" t="str" cm="1">
        <f t="array" ref="I107">IF($B107="","",IFERROR(_xlfn.AGGREGATE(14,6,LabData2016[最近一次HbA1c檢查日期]/((LabData2016[比對身分證前六碼]=$AX107)*(LabData2016[HbA1c唯一]=1)),2),""))</f>
        <v/>
      </c>
      <c r="J107" s="6" t="str">
        <f t="shared" si="17"/>
        <v/>
      </c>
      <c r="K107" s="27" t="str">
        <f ca="1">IF($B107="","",IF($E107="不適用","不適用",IF($F107="","未檢驗",IF(AND($AF107+$AG107&gt;=2,$AG107&gt;=1),IF(OR($F107&lt;VALUE(SUBSTITUTE(SUBSTITUTE($E107,"&lt;",""),"%","")),SUMIFS(LabData2016[HbA1c唯一],LabData2016[比對身分證前六碼],$AX107,LabData2016[最近一次HbA1c檢查結果(%)],"&lt;"&amp;VALUE(SUBSTITUTE(SUBSTITUTE($E107,"&lt;",""),"%","")),LabData2016[最近一次HbA1c檢查日期],"&gt;="&amp;DATE(YEAR(TODAY()),1,1),LabData2016[最近一次HbA1c檢查日期],"&lt;"&amp;DATE(YEAR(TODAY())+1,1,1))/($AF107+$AG107)&gt;=0.5),"控制達標",IF(ISNUMBER($H107),IF(AND($J107&gt;=84,$F107-$H107&lt;0),"進步達標","未達標"),"未達標")),"未達標"))))</f>
        <v/>
      </c>
      <c r="L107" s="33" t="str">
        <f ca="1">IF($B107="","",IF($K107="不適用","不適用",IF($K107="未檢驗","無檢驗資料","全年"&amp;($AF107+$AG107)&amp;"次／下半年"&amp;$AG107&amp;"次／"&amp;SUMIFS(LabData2016[HbA1c唯一],LabData2016[比對身分證前六碼],$AX107,LabData2016[最近一次HbA1c檢查結果(%)],"&lt;"&amp;VALUE(SUBSTITUTE(SUBSTITUTE($E107,"&lt;",""),"%","")),LabData2016[最近一次HbA1c檢查日期],"&gt;="&amp;DATE(YEAR(TODAY()),1,1),LabData2016[最近一次HbA1c檢查日期],"&lt;"&amp;DATE(YEAR(TODAY())+1,1,1))&amp;"/"&amp;($AF107+$AG107)&amp;"達標")))</f>
        <v/>
      </c>
      <c r="M107" s="6" t="str" cm="1">
        <f t="array" ref="M107">IF($B107="","",IFERROR(INDEX(PatientCriteria[LDL達標標準],ROWS($A$4:A107)),""))</f>
        <v/>
      </c>
      <c r="N107" s="6" t="str">
        <f>IF($B107="","",IF($O107="","",IFERROR(SUMIFS(LabData2016[最近一次LDL檢查結果(mg/dL)],LabData2016[比對身分證前六碼],$AX107,LabData2016[最近一次LDL檢查日期],$O107,LabData2016[LDL唯一],1),"")))</f>
        <v/>
      </c>
      <c r="O107" s="36" t="str" cm="1">
        <f t="array" ref="O107">IF($B107="","",IFERROR(_xlfn.AGGREGATE(14,6,LabData2016[最近一次LDL檢查日期]/((LabData2016[比對身分證前六碼]=$AX107)*(LabData2016[LDL唯一]=1)),1),""))</f>
        <v/>
      </c>
      <c r="P107" s="6" t="str">
        <f>IF($B107="","",IF($Q107="","",IFERROR(SUMIFS(LabData2016[最近一次LDL檢查結果(mg/dL)],LabData2016[比對身分證前六碼],$AX107,LabData2016[最近一次LDL檢查日期],$Q107,LabData2016[LDL唯一],1),"")))</f>
        <v/>
      </c>
      <c r="Q107" s="36" t="str" cm="1">
        <f t="array" ref="Q107">IF($B107="","",IFERROR(_xlfn.AGGREGATE(14,6,LabData2016[最近一次LDL檢查日期]/((LabData2016[比對身分證前六碼]=$AX107)*(LabData2016[LDL唯一]=1)),2),""))</f>
        <v/>
      </c>
      <c r="R107" s="6" t="str">
        <f t="shared" si="18"/>
        <v/>
      </c>
      <c r="S107" s="6" t="str" cm="1">
        <f t="array" ref="S107">IF($B107="","",IFERROR(_xlfn.AGGREGATE(15,6,LabData2016[最近一次LDL檢查結果(mg/dL)]/((LabData2016[比對身分證前六碼]=$AX107)*(LabData2016[LDL唯一]=1)),1),""))</f>
        <v/>
      </c>
      <c r="T107" s="28" t="str">
        <f ca="1">IF($B107="","",IF($M107="不適用","不適用",IF($N107="","未檢驗",IF(OR(AND($D107="DM only",$O107&gt;=DATE(YEAR(TODAY()),1,1),$O107&lt;DATE(YEAR(TODAY())+1,1,1),$N107&lt;VALUE(SUBSTITUTE($M107,"&lt;",""))),AND($AH107&gt;=1,$AI107&gt;=1,OR($N107&lt;VALUE(SUBSTITUTE($M107,"&lt;","")),SUMIFS(LabData2016[LDL唯一],LabData2016[比對身分證前六碼],$AX107,LabData2016[最近一次LDL檢查結果(mg/dL)],"&lt;"&amp;VALUE(SUBSTITUTE($M107,"&lt;","")),LabData2016[最近一次LDL檢查日期],"&gt;="&amp;DATE(YEAR(TODAY()),1,1),LabData2016[最近一次LDL檢查日期],"&lt;"&amp;DATE(YEAR(TODAY())+1,1,1))/($AH107+$AI107)&gt;=0.5))),"控制達標",IF(AND($AH107&gt;=1,$AI107&gt;=1,ISNUMBER($P107),$R107&gt;84,$N107-$P107&lt;0),"進步達標","未達標")))))</f>
        <v/>
      </c>
      <c r="U107" s="39" t="str">
        <f ca="1">IF($B107="","",IF($T107="不適用","不適用",IF($T107="未檢驗","無檢驗資料","全年"&amp;($AH107+$AI107)&amp;"次／下半年"&amp;$AI107&amp;"次／"&amp;SUMIFS(LabData2016[LDL唯一],LabData2016[比對身分證前六碼],$AX107,LabData2016[最近一次LDL檢查結果(mg/dL)],"&lt;"&amp;VALUE(SUBSTITUTE($M107,"&lt;","")),LabData2016[最近一次LDL檢查日期],"&gt;="&amp;DATE(YEAR(TODAY()),1,1),LabData2016[最近一次LDL檢查日期],"&lt;"&amp;DATE(YEAR(TODAY())+1,1,1))&amp;"/"&amp;($AH107+$AI107)&amp;"達標")))</f>
        <v/>
      </c>
      <c r="V107" s="6" t="str" cm="1">
        <f t="array" ref="V107">IF($B107="","",IFERROR(INDEX(PatientCriteria[UACR達標標準],ROWS($A$4:A107)),""))</f>
        <v/>
      </c>
      <c r="W107" s="6" t="str">
        <f>IF($B107="","",IF($X107="","",IFERROR(SUMIFS(LabData2016[最近一次UACR檢查結果(mg/gm)],LabData2016[比對身分證前六碼],$AX107,LabData2016[最近一次UACR檢查日期],$X107,LabData2016[UACR唯一],1),"")))</f>
        <v/>
      </c>
      <c r="X107" s="36" t="str" cm="1">
        <f t="array" ref="X107">IF($B107="","",IFERROR(_xlfn.AGGREGATE(14,6,LabData2016[最近一次UACR檢查日期]/((LabData2016[比對身分證前六碼]=$AX107)*(LabData2016[UACR唯一]=1)),1),""))</f>
        <v/>
      </c>
      <c r="Y107" s="6" t="str">
        <f>IF($B107="","",IF($Z107="","",IFERROR(SUMIFS(LabData2016[最近一次UACR檢查結果(mg/gm)],LabData2016[比對身分證前六碼],$AX107,LabData2016[最近一次UACR檢查日期],$Z107,LabData2016[UACR唯一],1),"")))</f>
        <v/>
      </c>
      <c r="Z107" s="36" t="str" cm="1">
        <f t="array" ref="Z107">IF($B107="","",IFERROR(_xlfn.AGGREGATE(14,6,LabData2016[最近一次UACR檢查日期]/((LabData2016[比對身分證前六碼]=$AX107)*(LabData2016[UACR唯一]=1)),2),""))</f>
        <v/>
      </c>
      <c r="AA107" s="6" t="str">
        <f t="shared" si="19"/>
        <v/>
      </c>
      <c r="AB107" s="29" t="str">
        <f ca="1">IF($B107="","",IF($V107="不適用","不適用",IF($W107="","未檢驗",IF(AND($AJ107+$AK107&gt;=2,$AK107&gt;=1),IF(OR($W107&lt;30,SUMIFS(LabData2016[UACR唯一],LabData2016[比對身分證前六碼],$AX107,LabData2016[最近一次UACR檢查結果(mg/gm)],"&lt;30",LabData2016[最近一次UACR檢查日期],"&gt;="&amp;DATE(YEAR(TODAY()),1,1),LabData2016[最近一次UACR檢查日期],"&lt;"&amp;DATE(YEAR(TODAY())+1,1,1))/($AJ107+$AK107)&gt;=0.5),"控制達標",IF(ISNUMBER($Y107),IF(AND($AA107&gt;=84,$W107-$Y107&lt;0),"進步達標","未達標"),"未達標")),"未達標"))))</f>
        <v/>
      </c>
      <c r="AC107" s="38" t="str">
        <f ca="1">IF($B107="","",IF($AB107="不適用","不適用",IF($AB107="未檢驗","無檢驗資料","全年"&amp;($AJ107+$AK107)&amp;"次／下半年"&amp;$AK107&amp;"次／"&amp;SUMIFS(LabData2016[UACR唯一],LabData2016[比對身分證前六碼],$AX107,LabData2016[最近一次UACR檢查結果(mg/gm)],"&lt;30",LabData2016[最近一次UACR檢查日期],"&gt;="&amp;DATE(YEAR(TODAY()),1,1),LabData2016[最近一次UACR檢查日期],"&lt;"&amp;DATE(YEAR(TODAY())+1,1,1))&amp;"/"&amp;($AJ107+$AK107)&amp;"達標")))</f>
        <v/>
      </c>
      <c r="AD107" s="6" t="str" cm="1">
        <f t="array" ref="AD107">IF($B107="","",IFERROR(INDEX(PatientCriteria[BP檢驗次數達標標準],ROWS($A$4:A107)),""))</f>
        <v/>
      </c>
      <c r="AE107" s="6" t="str" cm="1">
        <f t="array" aca="1" ref="AE107" ca="1">IF($B107="","",_xlfn.LET(_xlpm.bp,LabData2016[最近一次BP檢查日期],_xlpm.ym,IF(ISNUMBER(_xlpm.bp),TEXT(_xlpm.bp,"yyyy-mm"),LEFT(_xlpm.bp,7)),_xlpm.matched,_xlfn._xlws.FILTER(_xlpm.ym,(LabData2016[比對身分證前六碼]=$AX107)*(LabData2016[比對生日西元]=$AY107)*(_xlpm.ym&lt;&gt;"")*(LEFT(_xlpm.ym,4)=TEXT(YEAR(TODAY()),"0")),""),IF(INDEX(_xlpm.matched,1)="",0,ROWS(_xlfn.UNIQUE(_xlpm.matched)))))</f>
        <v/>
      </c>
      <c r="AF107" s="6" t="str">
        <f ca="1">IF($B107="","",SUMIFS(LabData2016[HbA1c唯一],LabData2016[比對身分證前六碼],$AX107,LabData2016[最近一次HbA1c檢查日期],"&gt;="&amp;DATE(YEAR(TODAY()),1,1),LabData2016[最近一次HbA1c檢查日期],"&lt;"&amp;DATE(YEAR(TODAY()),7,1)))</f>
        <v/>
      </c>
      <c r="AG107" s="6" t="str">
        <f ca="1">IF($B107="","",SUMIFS(LabData2016[HbA1c唯一],LabData2016[比對身分證前六碼],$AX107,LabData2016[最近一次HbA1c檢查日期],"&gt;="&amp;DATE(YEAR(TODAY()),7,1),LabData2016[最近一次HbA1c檢查日期],"&lt;"&amp;DATE(YEAR(TODAY())+1,1,1)))</f>
        <v/>
      </c>
      <c r="AH107" s="6" t="str">
        <f ca="1">IF($B107="","",SUMIFS(LabData2016[LDL唯一],LabData2016[比對身分證前六碼],$AX107,LabData2016[最近一次LDL檢查日期],"&gt;="&amp;DATE(YEAR(TODAY()),1,1),LabData2016[最近一次LDL檢查日期],"&lt;"&amp;DATE(YEAR(TODAY()),7,1)))</f>
        <v/>
      </c>
      <c r="AI107" s="6" t="str">
        <f ca="1">IF($B107="","",SUMIFS(LabData2016[LDL唯一],LabData2016[比對身分證前六碼],$AX107,LabData2016[最近一次LDL檢查日期],"&gt;="&amp;DATE(YEAR(TODAY()),7,1),LabData2016[最近一次LDL檢查日期],"&lt;"&amp;DATE(YEAR(TODAY())+1,1,1)))</f>
        <v/>
      </c>
      <c r="AJ107" s="6" t="str">
        <f ca="1">IF($B107="","",SUMIFS(LabData2016[UACR唯一],LabData2016[比對身分證前六碼],$AX107,LabData2016[最近一次UACR檢查日期],"&gt;="&amp;DATE(YEAR(TODAY()),1,1),LabData2016[最近一次UACR檢查日期],"&lt;"&amp;DATE(YEAR(TODAY()),7,1)))</f>
        <v/>
      </c>
      <c r="AK107" s="6" t="str">
        <f ca="1">IF($B107="","",SUMIFS(LabData2016[UACR唯一],LabData2016[比對身分證前六碼],$AX107,LabData2016[最近一次UACR檢查日期],"&gt;="&amp;DATE(YEAR(TODAY()),7,1),LabData2016[最近一次UACR檢查日期],"&lt;"&amp;DATE(YEAR(TODAY())+1,1,1)))</f>
        <v/>
      </c>
      <c r="AL107" s="6" t="str">
        <f t="shared" si="20"/>
        <v/>
      </c>
      <c r="AM107" s="6" t="str">
        <f t="shared" si="21"/>
        <v/>
      </c>
      <c r="AN107" s="6" t="str">
        <f t="shared" si="22"/>
        <v/>
      </c>
      <c r="AO107" s="6" t="str">
        <f t="shared" si="23"/>
        <v/>
      </c>
      <c r="AP107" s="6" t="str" cm="1">
        <f t="array" ref="AP107">IF($B107="","",IFERROR(INDEX(相容設定!$B$2:$E$9,MATCH($D107,相容設定!$A$2:$A$9,0),MIN(VALUE(LEFT($AQ107,FIND("/",$AQ107)-1)),3)+1),0))</f>
        <v/>
      </c>
      <c r="AQ107" s="6" t="str">
        <f t="shared" si="24"/>
        <v/>
      </c>
      <c r="AR107" s="30" t="str">
        <f t="shared" si="25"/>
        <v/>
      </c>
      <c r="AS107" s="30" t="str">
        <f>IF($B107="","",250+30+IF(OR(ISNUMBER(SEARCH("DM",$D107)),ISNUMBER(SEARCH("+",$D107))),100,0)+IFERROR(INDEX(相容設定!$F$2:$F$9,MATCH($D107,相容設定!$A$2:$A$9,0)),0))</f>
        <v/>
      </c>
      <c r="AT107" s="31" t="str">
        <f t="shared" si="26"/>
        <v/>
      </c>
      <c r="AU107" s="32" t="str">
        <f t="shared" si="27"/>
        <v/>
      </c>
      <c r="AV107" t="str">
        <f t="shared" si="32"/>
        <v/>
      </c>
      <c r="AW107" t="str">
        <f t="shared" si="30"/>
        <v/>
      </c>
      <c r="AX107" t="str">
        <f t="shared" si="33"/>
        <v/>
      </c>
      <c r="AY107" t="str">
        <f t="shared" si="31"/>
        <v/>
      </c>
    </row>
    <row r="108" spans="1:51" x14ac:dyDescent="0.35">
      <c r="A108" s="26" t="str" cm="1">
        <f t="array" ref="A108">IFERROR(IF(INDEX(PatientCriteria[身分證號],ROWS($A$4:A108))="","",ROWS($A$4:A108)),"")</f>
        <v/>
      </c>
      <c r="B108" s="26" t="str" cm="1">
        <f t="array" ref="B108">IFERROR(IF(INDEX(PatientCriteria[身分證號],ROWS($A$4:A108))="","",INDEX(PatientCriteria[身分證號],ROWS($A$4:A108))),"")</f>
        <v/>
      </c>
      <c r="C108" s="26" t="str" cm="1">
        <f t="array" ref="C108">IF($B108="","",IFERROR(INDEX(PatientCriteria[生日],ROWS($A$4:A108)),""))</f>
        <v/>
      </c>
      <c r="D108" s="26" t="str" cm="1">
        <f t="array" ref="D108">IF($B108="","",IFERROR(INDEX(PatientCriteria[疾病組合],ROWS($A$4:A108)),""))</f>
        <v/>
      </c>
      <c r="E108" s="6" t="str" cm="1">
        <f t="array" ref="E108">IF($B108="","",IFERROR(INDEX(PatientCriteria[HbA1c達標標準],ROWS($A$4:A108)),""))</f>
        <v/>
      </c>
      <c r="F108" s="6" t="str">
        <f>IF($B108="","",IF($G108="","",IFERROR(SUMIFS(LabData2016[最近一次HbA1c檢查結果(%)],LabData2016[比對身分證前六碼],$AX108,LabData2016[最近一次HbA1c檢查日期],$G108,LabData2016[HbA1c唯一],1),"")))</f>
        <v/>
      </c>
      <c r="G108" s="36" t="str" cm="1">
        <f t="array" ref="G108">IF($B108="","",IFERROR(_xlfn.AGGREGATE(14,6,LabData2016[最近一次HbA1c檢查日期]/((LabData2016[比對身分證前六碼]=$AX108)*(LabData2016[HbA1c唯一]=1)),1),""))</f>
        <v/>
      </c>
      <c r="H108" s="6" t="str">
        <f>IF($B108="","",IF($I108="","",IFERROR(SUMIFS(LabData2016[最近一次HbA1c檢查結果(%)],LabData2016[比對身分證前六碼],$AX108,LabData2016[最近一次HbA1c檢查日期],$I108,LabData2016[HbA1c唯一],1),"")))</f>
        <v/>
      </c>
      <c r="I108" s="36" t="str" cm="1">
        <f t="array" ref="I108">IF($B108="","",IFERROR(_xlfn.AGGREGATE(14,6,LabData2016[最近一次HbA1c檢查日期]/((LabData2016[比對身分證前六碼]=$AX108)*(LabData2016[HbA1c唯一]=1)),2),""))</f>
        <v/>
      </c>
      <c r="J108" s="6" t="str">
        <f t="shared" si="17"/>
        <v/>
      </c>
      <c r="K108" s="27" t="str">
        <f ca="1">IF($B108="","",IF($E108="不適用","不適用",IF($F108="","未檢驗",IF(AND($AF108+$AG108&gt;=2,$AG108&gt;=1),IF(OR($F108&lt;VALUE(SUBSTITUTE(SUBSTITUTE($E108,"&lt;",""),"%","")),SUMIFS(LabData2016[HbA1c唯一],LabData2016[比對身分證前六碼],$AX108,LabData2016[最近一次HbA1c檢查結果(%)],"&lt;"&amp;VALUE(SUBSTITUTE(SUBSTITUTE($E108,"&lt;",""),"%","")),LabData2016[最近一次HbA1c檢查日期],"&gt;="&amp;DATE(YEAR(TODAY()),1,1),LabData2016[最近一次HbA1c檢查日期],"&lt;"&amp;DATE(YEAR(TODAY())+1,1,1))/($AF108+$AG108)&gt;=0.5),"控制達標",IF(ISNUMBER($H108),IF(AND($J108&gt;=84,$F108-$H108&lt;0),"進步達標","未達標"),"未達標")),"未達標"))))</f>
        <v/>
      </c>
      <c r="L108" s="33" t="str">
        <f ca="1">IF($B108="","",IF($K108="不適用","不適用",IF($K108="未檢驗","無檢驗資料","全年"&amp;($AF108+$AG108)&amp;"次／下半年"&amp;$AG108&amp;"次／"&amp;SUMIFS(LabData2016[HbA1c唯一],LabData2016[比對身分證前六碼],$AX108,LabData2016[最近一次HbA1c檢查結果(%)],"&lt;"&amp;VALUE(SUBSTITUTE(SUBSTITUTE($E108,"&lt;",""),"%","")),LabData2016[最近一次HbA1c檢查日期],"&gt;="&amp;DATE(YEAR(TODAY()),1,1),LabData2016[最近一次HbA1c檢查日期],"&lt;"&amp;DATE(YEAR(TODAY())+1,1,1))&amp;"/"&amp;($AF108+$AG108)&amp;"達標")))</f>
        <v/>
      </c>
      <c r="M108" s="6" t="str" cm="1">
        <f t="array" ref="M108">IF($B108="","",IFERROR(INDEX(PatientCriteria[LDL達標標準],ROWS($A$4:A108)),""))</f>
        <v/>
      </c>
      <c r="N108" s="6" t="str">
        <f>IF($B108="","",IF($O108="","",IFERROR(SUMIFS(LabData2016[最近一次LDL檢查結果(mg/dL)],LabData2016[比對身分證前六碼],$AX108,LabData2016[最近一次LDL檢查日期],$O108,LabData2016[LDL唯一],1),"")))</f>
        <v/>
      </c>
      <c r="O108" s="36" t="str" cm="1">
        <f t="array" ref="O108">IF($B108="","",IFERROR(_xlfn.AGGREGATE(14,6,LabData2016[最近一次LDL檢查日期]/((LabData2016[比對身分證前六碼]=$AX108)*(LabData2016[LDL唯一]=1)),1),""))</f>
        <v/>
      </c>
      <c r="P108" s="6" t="str">
        <f>IF($B108="","",IF($Q108="","",IFERROR(SUMIFS(LabData2016[最近一次LDL檢查結果(mg/dL)],LabData2016[比對身分證前六碼],$AX108,LabData2016[最近一次LDL檢查日期],$Q108,LabData2016[LDL唯一],1),"")))</f>
        <v/>
      </c>
      <c r="Q108" s="36" t="str" cm="1">
        <f t="array" ref="Q108">IF($B108="","",IFERROR(_xlfn.AGGREGATE(14,6,LabData2016[最近一次LDL檢查日期]/((LabData2016[比對身分證前六碼]=$AX108)*(LabData2016[LDL唯一]=1)),2),""))</f>
        <v/>
      </c>
      <c r="R108" s="6" t="str">
        <f t="shared" si="18"/>
        <v/>
      </c>
      <c r="S108" s="6" t="str" cm="1">
        <f t="array" ref="S108">IF($B108="","",IFERROR(_xlfn.AGGREGATE(15,6,LabData2016[最近一次LDL檢查結果(mg/dL)]/((LabData2016[比對身分證前六碼]=$AX108)*(LabData2016[LDL唯一]=1)),1),""))</f>
        <v/>
      </c>
      <c r="T108" s="28" t="str">
        <f ca="1">IF($B108="","",IF($M108="不適用","不適用",IF($N108="","未檢驗",IF(OR(AND($D108="DM only",$O108&gt;=DATE(YEAR(TODAY()),1,1),$O108&lt;DATE(YEAR(TODAY())+1,1,1),$N108&lt;VALUE(SUBSTITUTE($M108,"&lt;",""))),AND($AH108&gt;=1,$AI108&gt;=1,OR($N108&lt;VALUE(SUBSTITUTE($M108,"&lt;","")),SUMIFS(LabData2016[LDL唯一],LabData2016[比對身分證前六碼],$AX108,LabData2016[最近一次LDL檢查結果(mg/dL)],"&lt;"&amp;VALUE(SUBSTITUTE($M108,"&lt;","")),LabData2016[最近一次LDL檢查日期],"&gt;="&amp;DATE(YEAR(TODAY()),1,1),LabData2016[最近一次LDL檢查日期],"&lt;"&amp;DATE(YEAR(TODAY())+1,1,1))/($AH108+$AI108)&gt;=0.5))),"控制達標",IF(AND($AH108&gt;=1,$AI108&gt;=1,ISNUMBER($P108),$R108&gt;84,$N108-$P108&lt;0),"進步達標","未達標")))))</f>
        <v/>
      </c>
      <c r="U108" s="39" t="str">
        <f ca="1">IF($B108="","",IF($T108="不適用","不適用",IF($T108="未檢驗","無檢驗資料","全年"&amp;($AH108+$AI108)&amp;"次／下半年"&amp;$AI108&amp;"次／"&amp;SUMIFS(LabData2016[LDL唯一],LabData2016[比對身分證前六碼],$AX108,LabData2016[最近一次LDL檢查結果(mg/dL)],"&lt;"&amp;VALUE(SUBSTITUTE($M108,"&lt;","")),LabData2016[最近一次LDL檢查日期],"&gt;="&amp;DATE(YEAR(TODAY()),1,1),LabData2016[最近一次LDL檢查日期],"&lt;"&amp;DATE(YEAR(TODAY())+1,1,1))&amp;"/"&amp;($AH108+$AI108)&amp;"達標")))</f>
        <v/>
      </c>
      <c r="V108" s="6" t="str" cm="1">
        <f t="array" ref="V108">IF($B108="","",IFERROR(INDEX(PatientCriteria[UACR達標標準],ROWS($A$4:A108)),""))</f>
        <v/>
      </c>
      <c r="W108" s="6" t="str">
        <f>IF($B108="","",IF($X108="","",IFERROR(SUMIFS(LabData2016[最近一次UACR檢查結果(mg/gm)],LabData2016[比對身分證前六碼],$AX108,LabData2016[最近一次UACR檢查日期],$X108,LabData2016[UACR唯一],1),"")))</f>
        <v/>
      </c>
      <c r="X108" s="36" t="str" cm="1">
        <f t="array" ref="X108">IF($B108="","",IFERROR(_xlfn.AGGREGATE(14,6,LabData2016[最近一次UACR檢查日期]/((LabData2016[比對身分證前六碼]=$AX108)*(LabData2016[UACR唯一]=1)),1),""))</f>
        <v/>
      </c>
      <c r="Y108" s="6" t="str">
        <f>IF($B108="","",IF($Z108="","",IFERROR(SUMIFS(LabData2016[最近一次UACR檢查結果(mg/gm)],LabData2016[比對身分證前六碼],$AX108,LabData2016[最近一次UACR檢查日期],$Z108,LabData2016[UACR唯一],1),"")))</f>
        <v/>
      </c>
      <c r="Z108" s="36" t="str" cm="1">
        <f t="array" ref="Z108">IF($B108="","",IFERROR(_xlfn.AGGREGATE(14,6,LabData2016[最近一次UACR檢查日期]/((LabData2016[比對身分證前六碼]=$AX108)*(LabData2016[UACR唯一]=1)),2),""))</f>
        <v/>
      </c>
      <c r="AA108" s="6" t="str">
        <f t="shared" si="19"/>
        <v/>
      </c>
      <c r="AB108" s="29" t="str">
        <f ca="1">IF($B108="","",IF($V108="不適用","不適用",IF($W108="","未檢驗",IF(AND($AJ108+$AK108&gt;=2,$AK108&gt;=1),IF(OR($W108&lt;30,SUMIFS(LabData2016[UACR唯一],LabData2016[比對身分證前六碼],$AX108,LabData2016[最近一次UACR檢查結果(mg/gm)],"&lt;30",LabData2016[最近一次UACR檢查日期],"&gt;="&amp;DATE(YEAR(TODAY()),1,1),LabData2016[最近一次UACR檢查日期],"&lt;"&amp;DATE(YEAR(TODAY())+1,1,1))/($AJ108+$AK108)&gt;=0.5),"控制達標",IF(ISNUMBER($Y108),IF(AND($AA108&gt;=84,$W108-$Y108&lt;0),"進步達標","未達標"),"未達標")),"未達標"))))</f>
        <v/>
      </c>
      <c r="AC108" s="38" t="str">
        <f ca="1">IF($B108="","",IF($AB108="不適用","不適用",IF($AB108="未檢驗","無檢驗資料","全年"&amp;($AJ108+$AK108)&amp;"次／下半年"&amp;$AK108&amp;"次／"&amp;SUMIFS(LabData2016[UACR唯一],LabData2016[比對身分證前六碼],$AX108,LabData2016[最近一次UACR檢查結果(mg/gm)],"&lt;30",LabData2016[最近一次UACR檢查日期],"&gt;="&amp;DATE(YEAR(TODAY()),1,1),LabData2016[最近一次UACR檢查日期],"&lt;"&amp;DATE(YEAR(TODAY())+1,1,1))&amp;"/"&amp;($AJ108+$AK108)&amp;"達標")))</f>
        <v/>
      </c>
      <c r="AD108" s="6" t="str" cm="1">
        <f t="array" ref="AD108">IF($B108="","",IFERROR(INDEX(PatientCriteria[BP檢驗次數達標標準],ROWS($A$4:A108)),""))</f>
        <v/>
      </c>
      <c r="AE108" s="6" t="str" cm="1">
        <f t="array" aca="1" ref="AE108" ca="1">IF($B108="","",_xlfn.LET(_xlpm.bp,LabData2016[最近一次BP檢查日期],_xlpm.ym,IF(ISNUMBER(_xlpm.bp),TEXT(_xlpm.bp,"yyyy-mm"),LEFT(_xlpm.bp,7)),_xlpm.matched,_xlfn._xlws.FILTER(_xlpm.ym,(LabData2016[比對身分證前六碼]=$AX108)*(LabData2016[比對生日西元]=$AY108)*(_xlpm.ym&lt;&gt;"")*(LEFT(_xlpm.ym,4)=TEXT(YEAR(TODAY()),"0")),""),IF(INDEX(_xlpm.matched,1)="",0,ROWS(_xlfn.UNIQUE(_xlpm.matched)))))</f>
        <v/>
      </c>
      <c r="AF108" s="6" t="str">
        <f ca="1">IF($B108="","",SUMIFS(LabData2016[HbA1c唯一],LabData2016[比對身分證前六碼],$AX108,LabData2016[最近一次HbA1c檢查日期],"&gt;="&amp;DATE(YEAR(TODAY()),1,1),LabData2016[最近一次HbA1c檢查日期],"&lt;"&amp;DATE(YEAR(TODAY()),7,1)))</f>
        <v/>
      </c>
      <c r="AG108" s="6" t="str">
        <f ca="1">IF($B108="","",SUMIFS(LabData2016[HbA1c唯一],LabData2016[比對身分證前六碼],$AX108,LabData2016[最近一次HbA1c檢查日期],"&gt;="&amp;DATE(YEAR(TODAY()),7,1),LabData2016[最近一次HbA1c檢查日期],"&lt;"&amp;DATE(YEAR(TODAY())+1,1,1)))</f>
        <v/>
      </c>
      <c r="AH108" s="6" t="str">
        <f ca="1">IF($B108="","",SUMIFS(LabData2016[LDL唯一],LabData2016[比對身分證前六碼],$AX108,LabData2016[最近一次LDL檢查日期],"&gt;="&amp;DATE(YEAR(TODAY()),1,1),LabData2016[最近一次LDL檢查日期],"&lt;"&amp;DATE(YEAR(TODAY()),7,1)))</f>
        <v/>
      </c>
      <c r="AI108" s="6" t="str">
        <f ca="1">IF($B108="","",SUMIFS(LabData2016[LDL唯一],LabData2016[比對身分證前六碼],$AX108,LabData2016[最近一次LDL檢查日期],"&gt;="&amp;DATE(YEAR(TODAY()),7,1),LabData2016[最近一次LDL檢查日期],"&lt;"&amp;DATE(YEAR(TODAY())+1,1,1)))</f>
        <v/>
      </c>
      <c r="AJ108" s="6" t="str">
        <f ca="1">IF($B108="","",SUMIFS(LabData2016[UACR唯一],LabData2016[比對身分證前六碼],$AX108,LabData2016[最近一次UACR檢查日期],"&gt;="&amp;DATE(YEAR(TODAY()),1,1),LabData2016[最近一次UACR檢查日期],"&lt;"&amp;DATE(YEAR(TODAY()),7,1)))</f>
        <v/>
      </c>
      <c r="AK108" s="6" t="str">
        <f ca="1">IF($B108="","",SUMIFS(LabData2016[UACR唯一],LabData2016[比對身分證前六碼],$AX108,LabData2016[最近一次UACR檢查日期],"&gt;="&amp;DATE(YEAR(TODAY()),7,1),LabData2016[最近一次UACR檢查日期],"&lt;"&amp;DATE(YEAR(TODAY())+1,1,1)))</f>
        <v/>
      </c>
      <c r="AL108" s="6" t="str">
        <f t="shared" si="20"/>
        <v/>
      </c>
      <c r="AM108" s="6" t="str">
        <f t="shared" si="21"/>
        <v/>
      </c>
      <c r="AN108" s="6" t="str">
        <f t="shared" si="22"/>
        <v/>
      </c>
      <c r="AO108" s="6" t="str">
        <f t="shared" si="23"/>
        <v/>
      </c>
      <c r="AP108" s="6" t="str" cm="1">
        <f t="array" ref="AP108">IF($B108="","",IFERROR(INDEX(相容設定!$B$2:$E$9,MATCH($D108,相容設定!$A$2:$A$9,0),MIN(VALUE(LEFT($AQ108,FIND("/",$AQ108)-1)),3)+1),0))</f>
        <v/>
      </c>
      <c r="AQ108" s="6" t="str">
        <f t="shared" si="24"/>
        <v/>
      </c>
      <c r="AR108" s="30" t="str">
        <f t="shared" si="25"/>
        <v/>
      </c>
      <c r="AS108" s="30" t="str">
        <f>IF($B108="","",250+30+IF(OR(ISNUMBER(SEARCH("DM",$D108)),ISNUMBER(SEARCH("+",$D108))),100,0)+IFERROR(INDEX(相容設定!$F$2:$F$9,MATCH($D108,相容設定!$A$2:$A$9,0)),0))</f>
        <v/>
      </c>
      <c r="AT108" s="31" t="str">
        <f t="shared" si="26"/>
        <v/>
      </c>
      <c r="AU108" s="32" t="str">
        <f t="shared" si="27"/>
        <v/>
      </c>
      <c r="AV108" t="str">
        <f t="shared" si="32"/>
        <v/>
      </c>
      <c r="AW108" t="str">
        <f t="shared" si="30"/>
        <v/>
      </c>
      <c r="AX108" t="str">
        <f t="shared" si="33"/>
        <v/>
      </c>
      <c r="AY108" t="str">
        <f t="shared" si="31"/>
        <v/>
      </c>
    </row>
    <row r="109" spans="1:51" x14ac:dyDescent="0.35">
      <c r="A109" s="26" t="str" cm="1">
        <f t="array" ref="A109">IFERROR(IF(INDEX(PatientCriteria[身分證號],ROWS($A$4:A109))="","",ROWS($A$4:A109)),"")</f>
        <v/>
      </c>
      <c r="B109" s="26" t="str" cm="1">
        <f t="array" ref="B109">IFERROR(IF(INDEX(PatientCriteria[身分證號],ROWS($A$4:A109))="","",INDEX(PatientCriteria[身分證號],ROWS($A$4:A109))),"")</f>
        <v/>
      </c>
      <c r="C109" s="26" t="str" cm="1">
        <f t="array" ref="C109">IF($B109="","",IFERROR(INDEX(PatientCriteria[生日],ROWS($A$4:A109)),""))</f>
        <v/>
      </c>
      <c r="D109" s="26" t="str" cm="1">
        <f t="array" ref="D109">IF($B109="","",IFERROR(INDEX(PatientCriteria[疾病組合],ROWS($A$4:A109)),""))</f>
        <v/>
      </c>
      <c r="E109" s="6" t="str" cm="1">
        <f t="array" ref="E109">IF($B109="","",IFERROR(INDEX(PatientCriteria[HbA1c達標標準],ROWS($A$4:A109)),""))</f>
        <v/>
      </c>
      <c r="F109" s="6" t="str">
        <f>IF($B109="","",IF($G109="","",IFERROR(SUMIFS(LabData2016[最近一次HbA1c檢查結果(%)],LabData2016[比對身分證前六碼],$AX109,LabData2016[最近一次HbA1c檢查日期],$G109,LabData2016[HbA1c唯一],1),"")))</f>
        <v/>
      </c>
      <c r="G109" s="36" t="str" cm="1">
        <f t="array" ref="G109">IF($B109="","",IFERROR(_xlfn.AGGREGATE(14,6,LabData2016[最近一次HbA1c檢查日期]/((LabData2016[比對身分證前六碼]=$AX109)*(LabData2016[HbA1c唯一]=1)),1),""))</f>
        <v/>
      </c>
      <c r="H109" s="6" t="str">
        <f>IF($B109="","",IF($I109="","",IFERROR(SUMIFS(LabData2016[最近一次HbA1c檢查結果(%)],LabData2016[比對身分證前六碼],$AX109,LabData2016[最近一次HbA1c檢查日期],$I109,LabData2016[HbA1c唯一],1),"")))</f>
        <v/>
      </c>
      <c r="I109" s="36" t="str" cm="1">
        <f t="array" ref="I109">IF($B109="","",IFERROR(_xlfn.AGGREGATE(14,6,LabData2016[最近一次HbA1c檢查日期]/((LabData2016[比對身分證前六碼]=$AX109)*(LabData2016[HbA1c唯一]=1)),2),""))</f>
        <v/>
      </c>
      <c r="J109" s="6" t="str">
        <f t="shared" si="17"/>
        <v/>
      </c>
      <c r="K109" s="27" t="str">
        <f ca="1">IF($B109="","",IF($E109="不適用","不適用",IF($F109="","未檢驗",IF(AND($AF109+$AG109&gt;=2,$AG109&gt;=1),IF(OR($F109&lt;VALUE(SUBSTITUTE(SUBSTITUTE($E109,"&lt;",""),"%","")),SUMIFS(LabData2016[HbA1c唯一],LabData2016[比對身分證前六碼],$AX109,LabData2016[最近一次HbA1c檢查結果(%)],"&lt;"&amp;VALUE(SUBSTITUTE(SUBSTITUTE($E109,"&lt;",""),"%","")),LabData2016[最近一次HbA1c檢查日期],"&gt;="&amp;DATE(YEAR(TODAY()),1,1),LabData2016[最近一次HbA1c檢查日期],"&lt;"&amp;DATE(YEAR(TODAY())+1,1,1))/($AF109+$AG109)&gt;=0.5),"控制達標",IF(ISNUMBER($H109),IF(AND($J109&gt;=84,$F109-$H109&lt;0),"進步達標","未達標"),"未達標")),"未達標"))))</f>
        <v/>
      </c>
      <c r="L109" s="33" t="str">
        <f ca="1">IF($B109="","",IF($K109="不適用","不適用",IF($K109="未檢驗","無檢驗資料","全年"&amp;($AF109+$AG109)&amp;"次／下半年"&amp;$AG109&amp;"次／"&amp;SUMIFS(LabData2016[HbA1c唯一],LabData2016[比對身分證前六碼],$AX109,LabData2016[最近一次HbA1c檢查結果(%)],"&lt;"&amp;VALUE(SUBSTITUTE(SUBSTITUTE($E109,"&lt;",""),"%","")),LabData2016[最近一次HbA1c檢查日期],"&gt;="&amp;DATE(YEAR(TODAY()),1,1),LabData2016[最近一次HbA1c檢查日期],"&lt;"&amp;DATE(YEAR(TODAY())+1,1,1))&amp;"/"&amp;($AF109+$AG109)&amp;"達標")))</f>
        <v/>
      </c>
      <c r="M109" s="6" t="str" cm="1">
        <f t="array" ref="M109">IF($B109="","",IFERROR(INDEX(PatientCriteria[LDL達標標準],ROWS($A$4:A109)),""))</f>
        <v/>
      </c>
      <c r="N109" s="6" t="str">
        <f>IF($B109="","",IF($O109="","",IFERROR(SUMIFS(LabData2016[最近一次LDL檢查結果(mg/dL)],LabData2016[比對身分證前六碼],$AX109,LabData2016[最近一次LDL檢查日期],$O109,LabData2016[LDL唯一],1),"")))</f>
        <v/>
      </c>
      <c r="O109" s="36" t="str" cm="1">
        <f t="array" ref="O109">IF($B109="","",IFERROR(_xlfn.AGGREGATE(14,6,LabData2016[最近一次LDL檢查日期]/((LabData2016[比對身分證前六碼]=$AX109)*(LabData2016[LDL唯一]=1)),1),""))</f>
        <v/>
      </c>
      <c r="P109" s="6" t="str">
        <f>IF($B109="","",IF($Q109="","",IFERROR(SUMIFS(LabData2016[最近一次LDL檢查結果(mg/dL)],LabData2016[比對身分證前六碼],$AX109,LabData2016[最近一次LDL檢查日期],$Q109,LabData2016[LDL唯一],1),"")))</f>
        <v/>
      </c>
      <c r="Q109" s="36" t="str" cm="1">
        <f t="array" ref="Q109">IF($B109="","",IFERROR(_xlfn.AGGREGATE(14,6,LabData2016[最近一次LDL檢查日期]/((LabData2016[比對身分證前六碼]=$AX109)*(LabData2016[LDL唯一]=1)),2),""))</f>
        <v/>
      </c>
      <c r="R109" s="6" t="str">
        <f t="shared" si="18"/>
        <v/>
      </c>
      <c r="S109" s="6" t="str" cm="1">
        <f t="array" ref="S109">IF($B109="","",IFERROR(_xlfn.AGGREGATE(15,6,LabData2016[最近一次LDL檢查結果(mg/dL)]/((LabData2016[比對身分證前六碼]=$AX109)*(LabData2016[LDL唯一]=1)),1),""))</f>
        <v/>
      </c>
      <c r="T109" s="28" t="str">
        <f ca="1">IF($B109="","",IF($M109="不適用","不適用",IF($N109="","未檢驗",IF(OR(AND($D109="DM only",$O109&gt;=DATE(YEAR(TODAY()),1,1),$O109&lt;DATE(YEAR(TODAY())+1,1,1),$N109&lt;VALUE(SUBSTITUTE($M109,"&lt;",""))),AND($AH109&gt;=1,$AI109&gt;=1,OR($N109&lt;VALUE(SUBSTITUTE($M109,"&lt;","")),SUMIFS(LabData2016[LDL唯一],LabData2016[比對身分證前六碼],$AX109,LabData2016[最近一次LDL檢查結果(mg/dL)],"&lt;"&amp;VALUE(SUBSTITUTE($M109,"&lt;","")),LabData2016[最近一次LDL檢查日期],"&gt;="&amp;DATE(YEAR(TODAY()),1,1),LabData2016[最近一次LDL檢查日期],"&lt;"&amp;DATE(YEAR(TODAY())+1,1,1))/($AH109+$AI109)&gt;=0.5))),"控制達標",IF(AND($AH109&gt;=1,$AI109&gt;=1,ISNUMBER($P109),$R109&gt;84,$N109-$P109&lt;0),"進步達標","未達標")))))</f>
        <v/>
      </c>
      <c r="U109" s="39" t="str">
        <f ca="1">IF($B109="","",IF($T109="不適用","不適用",IF($T109="未檢驗","無檢驗資料","全年"&amp;($AH109+$AI109)&amp;"次／下半年"&amp;$AI109&amp;"次／"&amp;SUMIFS(LabData2016[LDL唯一],LabData2016[比對身分證前六碼],$AX109,LabData2016[最近一次LDL檢查結果(mg/dL)],"&lt;"&amp;VALUE(SUBSTITUTE($M109,"&lt;","")),LabData2016[最近一次LDL檢查日期],"&gt;="&amp;DATE(YEAR(TODAY()),1,1),LabData2016[最近一次LDL檢查日期],"&lt;"&amp;DATE(YEAR(TODAY())+1,1,1))&amp;"/"&amp;($AH109+$AI109)&amp;"達標")))</f>
        <v/>
      </c>
      <c r="V109" s="6" t="str" cm="1">
        <f t="array" ref="V109">IF($B109="","",IFERROR(INDEX(PatientCriteria[UACR達標標準],ROWS($A$4:A109)),""))</f>
        <v/>
      </c>
      <c r="W109" s="6" t="str">
        <f>IF($B109="","",IF($X109="","",IFERROR(SUMIFS(LabData2016[最近一次UACR檢查結果(mg/gm)],LabData2016[比對身分證前六碼],$AX109,LabData2016[最近一次UACR檢查日期],$X109,LabData2016[UACR唯一],1),"")))</f>
        <v/>
      </c>
      <c r="X109" s="36" t="str" cm="1">
        <f t="array" ref="X109">IF($B109="","",IFERROR(_xlfn.AGGREGATE(14,6,LabData2016[最近一次UACR檢查日期]/((LabData2016[比對身分證前六碼]=$AX109)*(LabData2016[UACR唯一]=1)),1),""))</f>
        <v/>
      </c>
      <c r="Y109" s="6" t="str">
        <f>IF($B109="","",IF($Z109="","",IFERROR(SUMIFS(LabData2016[最近一次UACR檢查結果(mg/gm)],LabData2016[比對身分證前六碼],$AX109,LabData2016[最近一次UACR檢查日期],$Z109,LabData2016[UACR唯一],1),"")))</f>
        <v/>
      </c>
      <c r="Z109" s="36" t="str" cm="1">
        <f t="array" ref="Z109">IF($B109="","",IFERROR(_xlfn.AGGREGATE(14,6,LabData2016[最近一次UACR檢查日期]/((LabData2016[比對身分證前六碼]=$AX109)*(LabData2016[UACR唯一]=1)),2),""))</f>
        <v/>
      </c>
      <c r="AA109" s="6" t="str">
        <f t="shared" si="19"/>
        <v/>
      </c>
      <c r="AB109" s="29" t="str">
        <f ca="1">IF($B109="","",IF($V109="不適用","不適用",IF($W109="","未檢驗",IF(AND($AJ109+$AK109&gt;=2,$AK109&gt;=1),IF(OR($W109&lt;30,SUMIFS(LabData2016[UACR唯一],LabData2016[比對身分證前六碼],$AX109,LabData2016[最近一次UACR檢查結果(mg/gm)],"&lt;30",LabData2016[最近一次UACR檢查日期],"&gt;="&amp;DATE(YEAR(TODAY()),1,1),LabData2016[最近一次UACR檢查日期],"&lt;"&amp;DATE(YEAR(TODAY())+1,1,1))/($AJ109+$AK109)&gt;=0.5),"控制達標",IF(ISNUMBER($Y109),IF(AND($AA109&gt;=84,$W109-$Y109&lt;0),"進步達標","未達標"),"未達標")),"未達標"))))</f>
        <v/>
      </c>
      <c r="AC109" s="38" t="str">
        <f ca="1">IF($B109="","",IF($AB109="不適用","不適用",IF($AB109="未檢驗","無檢驗資料","全年"&amp;($AJ109+$AK109)&amp;"次／下半年"&amp;$AK109&amp;"次／"&amp;SUMIFS(LabData2016[UACR唯一],LabData2016[比對身分證前六碼],$AX109,LabData2016[最近一次UACR檢查結果(mg/gm)],"&lt;30",LabData2016[最近一次UACR檢查日期],"&gt;="&amp;DATE(YEAR(TODAY()),1,1),LabData2016[最近一次UACR檢查日期],"&lt;"&amp;DATE(YEAR(TODAY())+1,1,1))&amp;"/"&amp;($AJ109+$AK109)&amp;"達標")))</f>
        <v/>
      </c>
      <c r="AD109" s="6" t="str" cm="1">
        <f t="array" ref="AD109">IF($B109="","",IFERROR(INDEX(PatientCriteria[BP檢驗次數達標標準],ROWS($A$4:A109)),""))</f>
        <v/>
      </c>
      <c r="AE109" s="6" t="str" cm="1">
        <f t="array" aca="1" ref="AE109" ca="1">IF($B109="","",_xlfn.LET(_xlpm.bp,LabData2016[最近一次BP檢查日期],_xlpm.ym,IF(ISNUMBER(_xlpm.bp),TEXT(_xlpm.bp,"yyyy-mm"),LEFT(_xlpm.bp,7)),_xlpm.matched,_xlfn._xlws.FILTER(_xlpm.ym,(LabData2016[比對身分證前六碼]=$AX109)*(LabData2016[比對生日西元]=$AY109)*(_xlpm.ym&lt;&gt;"")*(LEFT(_xlpm.ym,4)=TEXT(YEAR(TODAY()),"0")),""),IF(INDEX(_xlpm.matched,1)="",0,ROWS(_xlfn.UNIQUE(_xlpm.matched)))))</f>
        <v/>
      </c>
      <c r="AF109" s="6" t="str">
        <f ca="1">IF($B109="","",SUMIFS(LabData2016[HbA1c唯一],LabData2016[比對身分證前六碼],$AX109,LabData2016[最近一次HbA1c檢查日期],"&gt;="&amp;DATE(YEAR(TODAY()),1,1),LabData2016[最近一次HbA1c檢查日期],"&lt;"&amp;DATE(YEAR(TODAY()),7,1)))</f>
        <v/>
      </c>
      <c r="AG109" s="6" t="str">
        <f ca="1">IF($B109="","",SUMIFS(LabData2016[HbA1c唯一],LabData2016[比對身分證前六碼],$AX109,LabData2016[最近一次HbA1c檢查日期],"&gt;="&amp;DATE(YEAR(TODAY()),7,1),LabData2016[最近一次HbA1c檢查日期],"&lt;"&amp;DATE(YEAR(TODAY())+1,1,1)))</f>
        <v/>
      </c>
      <c r="AH109" s="6" t="str">
        <f ca="1">IF($B109="","",SUMIFS(LabData2016[LDL唯一],LabData2016[比對身分證前六碼],$AX109,LabData2016[最近一次LDL檢查日期],"&gt;="&amp;DATE(YEAR(TODAY()),1,1),LabData2016[最近一次LDL檢查日期],"&lt;"&amp;DATE(YEAR(TODAY()),7,1)))</f>
        <v/>
      </c>
      <c r="AI109" s="6" t="str">
        <f ca="1">IF($B109="","",SUMIFS(LabData2016[LDL唯一],LabData2016[比對身分證前六碼],$AX109,LabData2016[最近一次LDL檢查日期],"&gt;="&amp;DATE(YEAR(TODAY()),7,1),LabData2016[最近一次LDL檢查日期],"&lt;"&amp;DATE(YEAR(TODAY())+1,1,1)))</f>
        <v/>
      </c>
      <c r="AJ109" s="6" t="str">
        <f ca="1">IF($B109="","",SUMIFS(LabData2016[UACR唯一],LabData2016[比對身分證前六碼],$AX109,LabData2016[最近一次UACR檢查日期],"&gt;="&amp;DATE(YEAR(TODAY()),1,1),LabData2016[最近一次UACR檢查日期],"&lt;"&amp;DATE(YEAR(TODAY()),7,1)))</f>
        <v/>
      </c>
      <c r="AK109" s="6" t="str">
        <f ca="1">IF($B109="","",SUMIFS(LabData2016[UACR唯一],LabData2016[比對身分證前六碼],$AX109,LabData2016[最近一次UACR檢查日期],"&gt;="&amp;DATE(YEAR(TODAY()),7,1),LabData2016[最近一次UACR檢查日期],"&lt;"&amp;DATE(YEAR(TODAY())+1,1,1)))</f>
        <v/>
      </c>
      <c r="AL109" s="6" t="str">
        <f t="shared" si="20"/>
        <v/>
      </c>
      <c r="AM109" s="6" t="str">
        <f t="shared" si="21"/>
        <v/>
      </c>
      <c r="AN109" s="6" t="str">
        <f t="shared" si="22"/>
        <v/>
      </c>
      <c r="AO109" s="6" t="str">
        <f t="shared" si="23"/>
        <v/>
      </c>
      <c r="AP109" s="6" t="str" cm="1">
        <f t="array" ref="AP109">IF($B109="","",IFERROR(INDEX(相容設定!$B$2:$E$9,MATCH($D109,相容設定!$A$2:$A$9,0),MIN(VALUE(LEFT($AQ109,FIND("/",$AQ109)-1)),3)+1),0))</f>
        <v/>
      </c>
      <c r="AQ109" s="6" t="str">
        <f t="shared" si="24"/>
        <v/>
      </c>
      <c r="AR109" s="30" t="str">
        <f t="shared" si="25"/>
        <v/>
      </c>
      <c r="AS109" s="30" t="str">
        <f>IF($B109="","",250+30+IF(OR(ISNUMBER(SEARCH("DM",$D109)),ISNUMBER(SEARCH("+",$D109))),100,0)+IFERROR(INDEX(相容設定!$F$2:$F$9,MATCH($D109,相容設定!$A$2:$A$9,0)),0))</f>
        <v/>
      </c>
      <c r="AT109" s="31" t="str">
        <f t="shared" si="26"/>
        <v/>
      </c>
      <c r="AU109" s="32" t="str">
        <f t="shared" si="27"/>
        <v/>
      </c>
      <c r="AV109" t="str">
        <f t="shared" si="32"/>
        <v/>
      </c>
      <c r="AW109" t="str">
        <f t="shared" si="30"/>
        <v/>
      </c>
      <c r="AX109" t="str">
        <f t="shared" si="33"/>
        <v/>
      </c>
      <c r="AY109" t="str">
        <f t="shared" si="31"/>
        <v/>
      </c>
    </row>
    <row r="110" spans="1:51" x14ac:dyDescent="0.35">
      <c r="A110" s="26" t="str" cm="1">
        <f t="array" ref="A110">IFERROR(IF(INDEX(PatientCriteria[身分證號],ROWS($A$4:A110))="","",ROWS($A$4:A110)),"")</f>
        <v/>
      </c>
      <c r="B110" s="26" t="str" cm="1">
        <f t="array" ref="B110">IFERROR(IF(INDEX(PatientCriteria[身分證號],ROWS($A$4:A110))="","",INDEX(PatientCriteria[身分證號],ROWS($A$4:A110))),"")</f>
        <v/>
      </c>
      <c r="C110" s="26" t="str" cm="1">
        <f t="array" ref="C110">IF($B110="","",IFERROR(INDEX(PatientCriteria[生日],ROWS($A$4:A110)),""))</f>
        <v/>
      </c>
      <c r="D110" s="26" t="str" cm="1">
        <f t="array" ref="D110">IF($B110="","",IFERROR(INDEX(PatientCriteria[疾病組合],ROWS($A$4:A110)),""))</f>
        <v/>
      </c>
      <c r="E110" s="6" t="str" cm="1">
        <f t="array" ref="E110">IF($B110="","",IFERROR(INDEX(PatientCriteria[HbA1c達標標準],ROWS($A$4:A110)),""))</f>
        <v/>
      </c>
      <c r="F110" s="6" t="str">
        <f>IF($B110="","",IF($G110="","",IFERROR(SUMIFS(LabData2016[最近一次HbA1c檢查結果(%)],LabData2016[比對身分證前六碼],$AX110,LabData2016[最近一次HbA1c檢查日期],$G110,LabData2016[HbA1c唯一],1),"")))</f>
        <v/>
      </c>
      <c r="G110" s="36" t="str" cm="1">
        <f t="array" ref="G110">IF($B110="","",IFERROR(_xlfn.AGGREGATE(14,6,LabData2016[最近一次HbA1c檢查日期]/((LabData2016[比對身分證前六碼]=$AX110)*(LabData2016[HbA1c唯一]=1)),1),""))</f>
        <v/>
      </c>
      <c r="H110" s="6" t="str">
        <f>IF($B110="","",IF($I110="","",IFERROR(SUMIFS(LabData2016[最近一次HbA1c檢查結果(%)],LabData2016[比對身分證前六碼],$AX110,LabData2016[最近一次HbA1c檢查日期],$I110,LabData2016[HbA1c唯一],1),"")))</f>
        <v/>
      </c>
      <c r="I110" s="36" t="str" cm="1">
        <f t="array" ref="I110">IF($B110="","",IFERROR(_xlfn.AGGREGATE(14,6,LabData2016[最近一次HbA1c檢查日期]/((LabData2016[比對身分證前六碼]=$AX110)*(LabData2016[HbA1c唯一]=1)),2),""))</f>
        <v/>
      </c>
      <c r="J110" s="6" t="str">
        <f t="shared" si="17"/>
        <v/>
      </c>
      <c r="K110" s="27" t="str">
        <f ca="1">IF($B110="","",IF($E110="不適用","不適用",IF($F110="","未檢驗",IF(AND($AF110+$AG110&gt;=2,$AG110&gt;=1),IF(OR($F110&lt;VALUE(SUBSTITUTE(SUBSTITUTE($E110,"&lt;",""),"%","")),SUMIFS(LabData2016[HbA1c唯一],LabData2016[比對身分證前六碼],$AX110,LabData2016[最近一次HbA1c檢查結果(%)],"&lt;"&amp;VALUE(SUBSTITUTE(SUBSTITUTE($E110,"&lt;",""),"%","")),LabData2016[最近一次HbA1c檢查日期],"&gt;="&amp;DATE(YEAR(TODAY()),1,1),LabData2016[最近一次HbA1c檢查日期],"&lt;"&amp;DATE(YEAR(TODAY())+1,1,1))/($AF110+$AG110)&gt;=0.5),"控制達標",IF(ISNUMBER($H110),IF(AND($J110&gt;=84,$F110-$H110&lt;0),"進步達標","未達標"),"未達標")),"未達標"))))</f>
        <v/>
      </c>
      <c r="L110" s="33" t="str">
        <f ca="1">IF($B110="","",IF($K110="不適用","不適用",IF($K110="未檢驗","無檢驗資料","全年"&amp;($AF110+$AG110)&amp;"次／下半年"&amp;$AG110&amp;"次／"&amp;SUMIFS(LabData2016[HbA1c唯一],LabData2016[比對身分證前六碼],$AX110,LabData2016[最近一次HbA1c檢查結果(%)],"&lt;"&amp;VALUE(SUBSTITUTE(SUBSTITUTE($E110,"&lt;",""),"%","")),LabData2016[最近一次HbA1c檢查日期],"&gt;="&amp;DATE(YEAR(TODAY()),1,1),LabData2016[最近一次HbA1c檢查日期],"&lt;"&amp;DATE(YEAR(TODAY())+1,1,1))&amp;"/"&amp;($AF110+$AG110)&amp;"達標")))</f>
        <v/>
      </c>
      <c r="M110" s="6" t="str" cm="1">
        <f t="array" ref="M110">IF($B110="","",IFERROR(INDEX(PatientCriteria[LDL達標標準],ROWS($A$4:A110)),""))</f>
        <v/>
      </c>
      <c r="N110" s="6" t="str">
        <f>IF($B110="","",IF($O110="","",IFERROR(SUMIFS(LabData2016[最近一次LDL檢查結果(mg/dL)],LabData2016[比對身分證前六碼],$AX110,LabData2016[最近一次LDL檢查日期],$O110,LabData2016[LDL唯一],1),"")))</f>
        <v/>
      </c>
      <c r="O110" s="36" t="str" cm="1">
        <f t="array" ref="O110">IF($B110="","",IFERROR(_xlfn.AGGREGATE(14,6,LabData2016[最近一次LDL檢查日期]/((LabData2016[比對身分證前六碼]=$AX110)*(LabData2016[LDL唯一]=1)),1),""))</f>
        <v/>
      </c>
      <c r="P110" s="6" t="str">
        <f>IF($B110="","",IF($Q110="","",IFERROR(SUMIFS(LabData2016[最近一次LDL檢查結果(mg/dL)],LabData2016[比對身分證前六碼],$AX110,LabData2016[最近一次LDL檢查日期],$Q110,LabData2016[LDL唯一],1),"")))</f>
        <v/>
      </c>
      <c r="Q110" s="36" t="str" cm="1">
        <f t="array" ref="Q110">IF($B110="","",IFERROR(_xlfn.AGGREGATE(14,6,LabData2016[最近一次LDL檢查日期]/((LabData2016[比對身分證前六碼]=$AX110)*(LabData2016[LDL唯一]=1)),2),""))</f>
        <v/>
      </c>
      <c r="R110" s="6" t="str">
        <f t="shared" si="18"/>
        <v/>
      </c>
      <c r="S110" s="6" t="str" cm="1">
        <f t="array" ref="S110">IF($B110="","",IFERROR(_xlfn.AGGREGATE(15,6,LabData2016[最近一次LDL檢查結果(mg/dL)]/((LabData2016[比對身分證前六碼]=$AX110)*(LabData2016[LDL唯一]=1)),1),""))</f>
        <v/>
      </c>
      <c r="T110" s="28" t="str">
        <f ca="1">IF($B110="","",IF($M110="不適用","不適用",IF($N110="","未檢驗",IF(OR(AND($D110="DM only",$O110&gt;=DATE(YEAR(TODAY()),1,1),$O110&lt;DATE(YEAR(TODAY())+1,1,1),$N110&lt;VALUE(SUBSTITUTE($M110,"&lt;",""))),AND($AH110&gt;=1,$AI110&gt;=1,OR($N110&lt;VALUE(SUBSTITUTE($M110,"&lt;","")),SUMIFS(LabData2016[LDL唯一],LabData2016[比對身分證前六碼],$AX110,LabData2016[最近一次LDL檢查結果(mg/dL)],"&lt;"&amp;VALUE(SUBSTITUTE($M110,"&lt;","")),LabData2016[最近一次LDL檢查日期],"&gt;="&amp;DATE(YEAR(TODAY()),1,1),LabData2016[最近一次LDL檢查日期],"&lt;"&amp;DATE(YEAR(TODAY())+1,1,1))/($AH110+$AI110)&gt;=0.5))),"控制達標",IF(AND($AH110&gt;=1,$AI110&gt;=1,ISNUMBER($P110),$R110&gt;84,$N110-$P110&lt;0),"進步達標","未達標")))))</f>
        <v/>
      </c>
      <c r="U110" s="39" t="str">
        <f ca="1">IF($B110="","",IF($T110="不適用","不適用",IF($T110="未檢驗","無檢驗資料","全年"&amp;($AH110+$AI110)&amp;"次／下半年"&amp;$AI110&amp;"次／"&amp;SUMIFS(LabData2016[LDL唯一],LabData2016[比對身分證前六碼],$AX110,LabData2016[最近一次LDL檢查結果(mg/dL)],"&lt;"&amp;VALUE(SUBSTITUTE($M110,"&lt;","")),LabData2016[最近一次LDL檢查日期],"&gt;="&amp;DATE(YEAR(TODAY()),1,1),LabData2016[最近一次LDL檢查日期],"&lt;"&amp;DATE(YEAR(TODAY())+1,1,1))&amp;"/"&amp;($AH110+$AI110)&amp;"達標")))</f>
        <v/>
      </c>
      <c r="V110" s="6" t="str" cm="1">
        <f t="array" ref="V110">IF($B110="","",IFERROR(INDEX(PatientCriteria[UACR達標標準],ROWS($A$4:A110)),""))</f>
        <v/>
      </c>
      <c r="W110" s="6" t="str">
        <f>IF($B110="","",IF($X110="","",IFERROR(SUMIFS(LabData2016[最近一次UACR檢查結果(mg/gm)],LabData2016[比對身分證前六碼],$AX110,LabData2016[最近一次UACR檢查日期],$X110,LabData2016[UACR唯一],1),"")))</f>
        <v/>
      </c>
      <c r="X110" s="36" t="str" cm="1">
        <f t="array" ref="X110">IF($B110="","",IFERROR(_xlfn.AGGREGATE(14,6,LabData2016[最近一次UACR檢查日期]/((LabData2016[比對身分證前六碼]=$AX110)*(LabData2016[UACR唯一]=1)),1),""))</f>
        <v/>
      </c>
      <c r="Y110" s="6" t="str">
        <f>IF($B110="","",IF($Z110="","",IFERROR(SUMIFS(LabData2016[最近一次UACR檢查結果(mg/gm)],LabData2016[比對身分證前六碼],$AX110,LabData2016[最近一次UACR檢查日期],$Z110,LabData2016[UACR唯一],1),"")))</f>
        <v/>
      </c>
      <c r="Z110" s="36" t="str" cm="1">
        <f t="array" ref="Z110">IF($B110="","",IFERROR(_xlfn.AGGREGATE(14,6,LabData2016[最近一次UACR檢查日期]/((LabData2016[比對身分證前六碼]=$AX110)*(LabData2016[UACR唯一]=1)),2),""))</f>
        <v/>
      </c>
      <c r="AA110" s="6" t="str">
        <f t="shared" si="19"/>
        <v/>
      </c>
      <c r="AB110" s="29" t="str">
        <f ca="1">IF($B110="","",IF($V110="不適用","不適用",IF($W110="","未檢驗",IF(AND($AJ110+$AK110&gt;=2,$AK110&gt;=1),IF(OR($W110&lt;30,SUMIFS(LabData2016[UACR唯一],LabData2016[比對身分證前六碼],$AX110,LabData2016[最近一次UACR檢查結果(mg/gm)],"&lt;30",LabData2016[最近一次UACR檢查日期],"&gt;="&amp;DATE(YEAR(TODAY()),1,1),LabData2016[最近一次UACR檢查日期],"&lt;"&amp;DATE(YEAR(TODAY())+1,1,1))/($AJ110+$AK110)&gt;=0.5),"控制達標",IF(ISNUMBER($Y110),IF(AND($AA110&gt;=84,$W110-$Y110&lt;0),"進步達標","未達標"),"未達標")),"未達標"))))</f>
        <v/>
      </c>
      <c r="AC110" s="38" t="str">
        <f ca="1">IF($B110="","",IF($AB110="不適用","不適用",IF($AB110="未檢驗","無檢驗資料","全年"&amp;($AJ110+$AK110)&amp;"次／下半年"&amp;$AK110&amp;"次／"&amp;SUMIFS(LabData2016[UACR唯一],LabData2016[比對身分證前六碼],$AX110,LabData2016[最近一次UACR檢查結果(mg/gm)],"&lt;30",LabData2016[最近一次UACR檢查日期],"&gt;="&amp;DATE(YEAR(TODAY()),1,1),LabData2016[最近一次UACR檢查日期],"&lt;"&amp;DATE(YEAR(TODAY())+1,1,1))&amp;"/"&amp;($AJ110+$AK110)&amp;"達標")))</f>
        <v/>
      </c>
      <c r="AD110" s="6" t="str" cm="1">
        <f t="array" ref="AD110">IF($B110="","",IFERROR(INDEX(PatientCriteria[BP檢驗次數達標標準],ROWS($A$4:A110)),""))</f>
        <v/>
      </c>
      <c r="AE110" s="6" t="str" cm="1">
        <f t="array" aca="1" ref="AE110" ca="1">IF($B110="","",_xlfn.LET(_xlpm.bp,LabData2016[最近一次BP檢查日期],_xlpm.ym,IF(ISNUMBER(_xlpm.bp),TEXT(_xlpm.bp,"yyyy-mm"),LEFT(_xlpm.bp,7)),_xlpm.matched,_xlfn._xlws.FILTER(_xlpm.ym,(LabData2016[比對身分證前六碼]=$AX110)*(LabData2016[比對生日西元]=$AY110)*(_xlpm.ym&lt;&gt;"")*(LEFT(_xlpm.ym,4)=TEXT(YEAR(TODAY()),"0")),""),IF(INDEX(_xlpm.matched,1)="",0,ROWS(_xlfn.UNIQUE(_xlpm.matched)))))</f>
        <v/>
      </c>
      <c r="AF110" s="6" t="str">
        <f ca="1">IF($B110="","",SUMIFS(LabData2016[HbA1c唯一],LabData2016[比對身分證前六碼],$AX110,LabData2016[最近一次HbA1c檢查日期],"&gt;="&amp;DATE(YEAR(TODAY()),1,1),LabData2016[最近一次HbA1c檢查日期],"&lt;"&amp;DATE(YEAR(TODAY()),7,1)))</f>
        <v/>
      </c>
      <c r="AG110" s="6" t="str">
        <f ca="1">IF($B110="","",SUMIFS(LabData2016[HbA1c唯一],LabData2016[比對身分證前六碼],$AX110,LabData2016[最近一次HbA1c檢查日期],"&gt;="&amp;DATE(YEAR(TODAY()),7,1),LabData2016[最近一次HbA1c檢查日期],"&lt;"&amp;DATE(YEAR(TODAY())+1,1,1)))</f>
        <v/>
      </c>
      <c r="AH110" s="6" t="str">
        <f ca="1">IF($B110="","",SUMIFS(LabData2016[LDL唯一],LabData2016[比對身分證前六碼],$AX110,LabData2016[最近一次LDL檢查日期],"&gt;="&amp;DATE(YEAR(TODAY()),1,1),LabData2016[最近一次LDL檢查日期],"&lt;"&amp;DATE(YEAR(TODAY()),7,1)))</f>
        <v/>
      </c>
      <c r="AI110" s="6" t="str">
        <f ca="1">IF($B110="","",SUMIFS(LabData2016[LDL唯一],LabData2016[比對身分證前六碼],$AX110,LabData2016[最近一次LDL檢查日期],"&gt;="&amp;DATE(YEAR(TODAY()),7,1),LabData2016[最近一次LDL檢查日期],"&lt;"&amp;DATE(YEAR(TODAY())+1,1,1)))</f>
        <v/>
      </c>
      <c r="AJ110" s="6" t="str">
        <f ca="1">IF($B110="","",SUMIFS(LabData2016[UACR唯一],LabData2016[比對身分證前六碼],$AX110,LabData2016[最近一次UACR檢查日期],"&gt;="&amp;DATE(YEAR(TODAY()),1,1),LabData2016[最近一次UACR檢查日期],"&lt;"&amp;DATE(YEAR(TODAY()),7,1)))</f>
        <v/>
      </c>
      <c r="AK110" s="6" t="str">
        <f ca="1">IF($B110="","",SUMIFS(LabData2016[UACR唯一],LabData2016[比對身分證前六碼],$AX110,LabData2016[最近一次UACR檢查日期],"&gt;="&amp;DATE(YEAR(TODAY()),7,1),LabData2016[最近一次UACR檢查日期],"&lt;"&amp;DATE(YEAR(TODAY())+1,1,1)))</f>
        <v/>
      </c>
      <c r="AL110" s="6" t="str">
        <f t="shared" si="20"/>
        <v/>
      </c>
      <c r="AM110" s="6" t="str">
        <f t="shared" si="21"/>
        <v/>
      </c>
      <c r="AN110" s="6" t="str">
        <f t="shared" si="22"/>
        <v/>
      </c>
      <c r="AO110" s="6" t="str">
        <f t="shared" si="23"/>
        <v/>
      </c>
      <c r="AP110" s="6" t="str" cm="1">
        <f t="array" ref="AP110">IF($B110="","",IFERROR(INDEX(相容設定!$B$2:$E$9,MATCH($D110,相容設定!$A$2:$A$9,0),MIN(VALUE(LEFT($AQ110,FIND("/",$AQ110)-1)),3)+1),0))</f>
        <v/>
      </c>
      <c r="AQ110" s="6" t="str">
        <f t="shared" si="24"/>
        <v/>
      </c>
      <c r="AR110" s="30" t="str">
        <f t="shared" si="25"/>
        <v/>
      </c>
      <c r="AS110" s="30" t="str">
        <f>IF($B110="","",250+30+IF(OR(ISNUMBER(SEARCH("DM",$D110)),ISNUMBER(SEARCH("+",$D110))),100,0)+IFERROR(INDEX(相容設定!$F$2:$F$9,MATCH($D110,相容設定!$A$2:$A$9,0)),0))</f>
        <v/>
      </c>
      <c r="AT110" s="31" t="str">
        <f t="shared" si="26"/>
        <v/>
      </c>
      <c r="AU110" s="32" t="str">
        <f t="shared" si="27"/>
        <v/>
      </c>
      <c r="AV110" t="str">
        <f t="shared" si="32"/>
        <v/>
      </c>
      <c r="AW110" t="str">
        <f t="shared" si="30"/>
        <v/>
      </c>
      <c r="AX110" t="str">
        <f t="shared" si="33"/>
        <v/>
      </c>
      <c r="AY110" t="str">
        <f t="shared" si="31"/>
        <v/>
      </c>
    </row>
    <row r="111" spans="1:51" x14ac:dyDescent="0.35">
      <c r="A111" s="26" t="str" cm="1">
        <f t="array" ref="A111">IFERROR(IF(INDEX(PatientCriteria[身分證號],ROWS($A$4:A111))="","",ROWS($A$4:A111)),"")</f>
        <v/>
      </c>
      <c r="B111" s="26" t="str" cm="1">
        <f t="array" ref="B111">IFERROR(IF(INDEX(PatientCriteria[身分證號],ROWS($A$4:A111))="","",INDEX(PatientCriteria[身分證號],ROWS($A$4:A111))),"")</f>
        <v/>
      </c>
      <c r="C111" s="26" t="str" cm="1">
        <f t="array" ref="C111">IF($B111="","",IFERROR(INDEX(PatientCriteria[生日],ROWS($A$4:A111)),""))</f>
        <v/>
      </c>
      <c r="D111" s="26" t="str" cm="1">
        <f t="array" ref="D111">IF($B111="","",IFERROR(INDEX(PatientCriteria[疾病組合],ROWS($A$4:A111)),""))</f>
        <v/>
      </c>
      <c r="E111" s="6" t="str" cm="1">
        <f t="array" ref="E111">IF($B111="","",IFERROR(INDEX(PatientCriteria[HbA1c達標標準],ROWS($A$4:A111)),""))</f>
        <v/>
      </c>
      <c r="F111" s="6" t="str">
        <f>IF($B111="","",IF($G111="","",IFERROR(SUMIFS(LabData2016[最近一次HbA1c檢查結果(%)],LabData2016[比對身分證前六碼],$AX111,LabData2016[最近一次HbA1c檢查日期],$G111,LabData2016[HbA1c唯一],1),"")))</f>
        <v/>
      </c>
      <c r="G111" s="36" t="str" cm="1">
        <f t="array" ref="G111">IF($B111="","",IFERROR(_xlfn.AGGREGATE(14,6,LabData2016[最近一次HbA1c檢查日期]/((LabData2016[比對身分證前六碼]=$AX111)*(LabData2016[HbA1c唯一]=1)),1),""))</f>
        <v/>
      </c>
      <c r="H111" s="6" t="str">
        <f>IF($B111="","",IF($I111="","",IFERROR(SUMIFS(LabData2016[最近一次HbA1c檢查結果(%)],LabData2016[比對身分證前六碼],$AX111,LabData2016[最近一次HbA1c檢查日期],$I111,LabData2016[HbA1c唯一],1),"")))</f>
        <v/>
      </c>
      <c r="I111" s="36" t="str" cm="1">
        <f t="array" ref="I111">IF($B111="","",IFERROR(_xlfn.AGGREGATE(14,6,LabData2016[最近一次HbA1c檢查日期]/((LabData2016[比對身分證前六碼]=$AX111)*(LabData2016[HbA1c唯一]=1)),2),""))</f>
        <v/>
      </c>
      <c r="J111" s="6" t="str">
        <f t="shared" si="17"/>
        <v/>
      </c>
      <c r="K111" s="27" t="str">
        <f ca="1">IF($B111="","",IF($E111="不適用","不適用",IF($F111="","未檢驗",IF(AND($AF111+$AG111&gt;=2,$AG111&gt;=1),IF(OR($F111&lt;VALUE(SUBSTITUTE(SUBSTITUTE($E111,"&lt;",""),"%","")),SUMIFS(LabData2016[HbA1c唯一],LabData2016[比對身分證前六碼],$AX111,LabData2016[最近一次HbA1c檢查結果(%)],"&lt;"&amp;VALUE(SUBSTITUTE(SUBSTITUTE($E111,"&lt;",""),"%","")),LabData2016[最近一次HbA1c檢查日期],"&gt;="&amp;DATE(YEAR(TODAY()),1,1),LabData2016[最近一次HbA1c檢查日期],"&lt;"&amp;DATE(YEAR(TODAY())+1,1,1))/($AF111+$AG111)&gt;=0.5),"控制達標",IF(ISNUMBER($H111),IF(AND($J111&gt;=84,$F111-$H111&lt;0),"進步達標","未達標"),"未達標")),"未達標"))))</f>
        <v/>
      </c>
      <c r="L111" s="33" t="str">
        <f ca="1">IF($B111="","",IF($K111="不適用","不適用",IF($K111="未檢驗","無檢驗資料","全年"&amp;($AF111+$AG111)&amp;"次／下半年"&amp;$AG111&amp;"次／"&amp;SUMIFS(LabData2016[HbA1c唯一],LabData2016[比對身分證前六碼],$AX111,LabData2016[最近一次HbA1c檢查結果(%)],"&lt;"&amp;VALUE(SUBSTITUTE(SUBSTITUTE($E111,"&lt;",""),"%","")),LabData2016[最近一次HbA1c檢查日期],"&gt;="&amp;DATE(YEAR(TODAY()),1,1),LabData2016[最近一次HbA1c檢查日期],"&lt;"&amp;DATE(YEAR(TODAY())+1,1,1))&amp;"/"&amp;($AF111+$AG111)&amp;"達標")))</f>
        <v/>
      </c>
      <c r="M111" s="6" t="str" cm="1">
        <f t="array" ref="M111">IF($B111="","",IFERROR(INDEX(PatientCriteria[LDL達標標準],ROWS($A$4:A111)),""))</f>
        <v/>
      </c>
      <c r="N111" s="6" t="str">
        <f>IF($B111="","",IF($O111="","",IFERROR(SUMIFS(LabData2016[最近一次LDL檢查結果(mg/dL)],LabData2016[比對身分證前六碼],$AX111,LabData2016[最近一次LDL檢查日期],$O111,LabData2016[LDL唯一],1),"")))</f>
        <v/>
      </c>
      <c r="O111" s="36" t="str" cm="1">
        <f t="array" ref="O111">IF($B111="","",IFERROR(_xlfn.AGGREGATE(14,6,LabData2016[最近一次LDL檢查日期]/((LabData2016[比對身分證前六碼]=$AX111)*(LabData2016[LDL唯一]=1)),1),""))</f>
        <v/>
      </c>
      <c r="P111" s="6" t="str">
        <f>IF($B111="","",IF($Q111="","",IFERROR(SUMIFS(LabData2016[最近一次LDL檢查結果(mg/dL)],LabData2016[比對身分證前六碼],$AX111,LabData2016[最近一次LDL檢查日期],$Q111,LabData2016[LDL唯一],1),"")))</f>
        <v/>
      </c>
      <c r="Q111" s="36" t="str" cm="1">
        <f t="array" ref="Q111">IF($B111="","",IFERROR(_xlfn.AGGREGATE(14,6,LabData2016[最近一次LDL檢查日期]/((LabData2016[比對身分證前六碼]=$AX111)*(LabData2016[LDL唯一]=1)),2),""))</f>
        <v/>
      </c>
      <c r="R111" s="6" t="str">
        <f t="shared" si="18"/>
        <v/>
      </c>
      <c r="S111" s="6" t="str" cm="1">
        <f t="array" ref="S111">IF($B111="","",IFERROR(_xlfn.AGGREGATE(15,6,LabData2016[最近一次LDL檢查結果(mg/dL)]/((LabData2016[比對身分證前六碼]=$AX111)*(LabData2016[LDL唯一]=1)),1),""))</f>
        <v/>
      </c>
      <c r="T111" s="28" t="str">
        <f ca="1">IF($B111="","",IF($M111="不適用","不適用",IF($N111="","未檢驗",IF(OR(AND($D111="DM only",$O111&gt;=DATE(YEAR(TODAY()),1,1),$O111&lt;DATE(YEAR(TODAY())+1,1,1),$N111&lt;VALUE(SUBSTITUTE($M111,"&lt;",""))),AND($AH111&gt;=1,$AI111&gt;=1,OR($N111&lt;VALUE(SUBSTITUTE($M111,"&lt;","")),SUMIFS(LabData2016[LDL唯一],LabData2016[比對身分證前六碼],$AX111,LabData2016[最近一次LDL檢查結果(mg/dL)],"&lt;"&amp;VALUE(SUBSTITUTE($M111,"&lt;","")),LabData2016[最近一次LDL檢查日期],"&gt;="&amp;DATE(YEAR(TODAY()),1,1),LabData2016[最近一次LDL檢查日期],"&lt;"&amp;DATE(YEAR(TODAY())+1,1,1))/($AH111+$AI111)&gt;=0.5))),"控制達標",IF(AND($AH111&gt;=1,$AI111&gt;=1,ISNUMBER($P111),$R111&gt;84,$N111-$P111&lt;0),"進步達標","未達標")))))</f>
        <v/>
      </c>
      <c r="U111" s="39" t="str">
        <f ca="1">IF($B111="","",IF($T111="不適用","不適用",IF($T111="未檢驗","無檢驗資料","全年"&amp;($AH111+$AI111)&amp;"次／下半年"&amp;$AI111&amp;"次／"&amp;SUMIFS(LabData2016[LDL唯一],LabData2016[比對身分證前六碼],$AX111,LabData2016[最近一次LDL檢查結果(mg/dL)],"&lt;"&amp;VALUE(SUBSTITUTE($M111,"&lt;","")),LabData2016[最近一次LDL檢查日期],"&gt;="&amp;DATE(YEAR(TODAY()),1,1),LabData2016[最近一次LDL檢查日期],"&lt;"&amp;DATE(YEAR(TODAY())+1,1,1))&amp;"/"&amp;($AH111+$AI111)&amp;"達標")))</f>
        <v/>
      </c>
      <c r="V111" s="6" t="str" cm="1">
        <f t="array" ref="V111">IF($B111="","",IFERROR(INDEX(PatientCriteria[UACR達標標準],ROWS($A$4:A111)),""))</f>
        <v/>
      </c>
      <c r="W111" s="6" t="str">
        <f>IF($B111="","",IF($X111="","",IFERROR(SUMIFS(LabData2016[最近一次UACR檢查結果(mg/gm)],LabData2016[比對身分證前六碼],$AX111,LabData2016[最近一次UACR檢查日期],$X111,LabData2016[UACR唯一],1),"")))</f>
        <v/>
      </c>
      <c r="X111" s="36" t="str" cm="1">
        <f t="array" ref="X111">IF($B111="","",IFERROR(_xlfn.AGGREGATE(14,6,LabData2016[最近一次UACR檢查日期]/((LabData2016[比對身分證前六碼]=$AX111)*(LabData2016[UACR唯一]=1)),1),""))</f>
        <v/>
      </c>
      <c r="Y111" s="6" t="str">
        <f>IF($B111="","",IF($Z111="","",IFERROR(SUMIFS(LabData2016[最近一次UACR檢查結果(mg/gm)],LabData2016[比對身分證前六碼],$AX111,LabData2016[最近一次UACR檢查日期],$Z111,LabData2016[UACR唯一],1),"")))</f>
        <v/>
      </c>
      <c r="Z111" s="36" t="str" cm="1">
        <f t="array" ref="Z111">IF($B111="","",IFERROR(_xlfn.AGGREGATE(14,6,LabData2016[最近一次UACR檢查日期]/((LabData2016[比對身分證前六碼]=$AX111)*(LabData2016[UACR唯一]=1)),2),""))</f>
        <v/>
      </c>
      <c r="AA111" s="6" t="str">
        <f t="shared" si="19"/>
        <v/>
      </c>
      <c r="AB111" s="29" t="str">
        <f ca="1">IF($B111="","",IF($V111="不適用","不適用",IF($W111="","未檢驗",IF(AND($AJ111+$AK111&gt;=2,$AK111&gt;=1),IF(OR($W111&lt;30,SUMIFS(LabData2016[UACR唯一],LabData2016[比對身分證前六碼],$AX111,LabData2016[最近一次UACR檢查結果(mg/gm)],"&lt;30",LabData2016[最近一次UACR檢查日期],"&gt;="&amp;DATE(YEAR(TODAY()),1,1),LabData2016[最近一次UACR檢查日期],"&lt;"&amp;DATE(YEAR(TODAY())+1,1,1))/($AJ111+$AK111)&gt;=0.5),"控制達標",IF(ISNUMBER($Y111),IF(AND($AA111&gt;=84,$W111-$Y111&lt;0),"進步達標","未達標"),"未達標")),"未達標"))))</f>
        <v/>
      </c>
      <c r="AC111" s="38" t="str">
        <f ca="1">IF($B111="","",IF($AB111="不適用","不適用",IF($AB111="未檢驗","無檢驗資料","全年"&amp;($AJ111+$AK111)&amp;"次／下半年"&amp;$AK111&amp;"次／"&amp;SUMIFS(LabData2016[UACR唯一],LabData2016[比對身分證前六碼],$AX111,LabData2016[最近一次UACR檢查結果(mg/gm)],"&lt;30",LabData2016[最近一次UACR檢查日期],"&gt;="&amp;DATE(YEAR(TODAY()),1,1),LabData2016[最近一次UACR檢查日期],"&lt;"&amp;DATE(YEAR(TODAY())+1,1,1))&amp;"/"&amp;($AJ111+$AK111)&amp;"達標")))</f>
        <v/>
      </c>
      <c r="AD111" s="6" t="str" cm="1">
        <f t="array" ref="AD111">IF($B111="","",IFERROR(INDEX(PatientCriteria[BP檢驗次數達標標準],ROWS($A$4:A111)),""))</f>
        <v/>
      </c>
      <c r="AE111" s="6" t="str" cm="1">
        <f t="array" aca="1" ref="AE111" ca="1">IF($B111="","",_xlfn.LET(_xlpm.bp,LabData2016[最近一次BP檢查日期],_xlpm.ym,IF(ISNUMBER(_xlpm.bp),TEXT(_xlpm.bp,"yyyy-mm"),LEFT(_xlpm.bp,7)),_xlpm.matched,_xlfn._xlws.FILTER(_xlpm.ym,(LabData2016[比對身分證前六碼]=$AX111)*(LabData2016[比對生日西元]=$AY111)*(_xlpm.ym&lt;&gt;"")*(LEFT(_xlpm.ym,4)=TEXT(YEAR(TODAY()),"0")),""),IF(INDEX(_xlpm.matched,1)="",0,ROWS(_xlfn.UNIQUE(_xlpm.matched)))))</f>
        <v/>
      </c>
      <c r="AF111" s="6" t="str">
        <f ca="1">IF($B111="","",SUMIFS(LabData2016[HbA1c唯一],LabData2016[比對身分證前六碼],$AX111,LabData2016[最近一次HbA1c檢查日期],"&gt;="&amp;DATE(YEAR(TODAY()),1,1),LabData2016[最近一次HbA1c檢查日期],"&lt;"&amp;DATE(YEAR(TODAY()),7,1)))</f>
        <v/>
      </c>
      <c r="AG111" s="6" t="str">
        <f ca="1">IF($B111="","",SUMIFS(LabData2016[HbA1c唯一],LabData2016[比對身分證前六碼],$AX111,LabData2016[最近一次HbA1c檢查日期],"&gt;="&amp;DATE(YEAR(TODAY()),7,1),LabData2016[最近一次HbA1c檢查日期],"&lt;"&amp;DATE(YEAR(TODAY())+1,1,1)))</f>
        <v/>
      </c>
      <c r="AH111" s="6" t="str">
        <f ca="1">IF($B111="","",SUMIFS(LabData2016[LDL唯一],LabData2016[比對身分證前六碼],$AX111,LabData2016[最近一次LDL檢查日期],"&gt;="&amp;DATE(YEAR(TODAY()),1,1),LabData2016[最近一次LDL檢查日期],"&lt;"&amp;DATE(YEAR(TODAY()),7,1)))</f>
        <v/>
      </c>
      <c r="AI111" s="6" t="str">
        <f ca="1">IF($B111="","",SUMIFS(LabData2016[LDL唯一],LabData2016[比對身分證前六碼],$AX111,LabData2016[最近一次LDL檢查日期],"&gt;="&amp;DATE(YEAR(TODAY()),7,1),LabData2016[最近一次LDL檢查日期],"&lt;"&amp;DATE(YEAR(TODAY())+1,1,1)))</f>
        <v/>
      </c>
      <c r="AJ111" s="6" t="str">
        <f ca="1">IF($B111="","",SUMIFS(LabData2016[UACR唯一],LabData2016[比對身分證前六碼],$AX111,LabData2016[最近一次UACR檢查日期],"&gt;="&amp;DATE(YEAR(TODAY()),1,1),LabData2016[最近一次UACR檢查日期],"&lt;"&amp;DATE(YEAR(TODAY()),7,1)))</f>
        <v/>
      </c>
      <c r="AK111" s="6" t="str">
        <f ca="1">IF($B111="","",SUMIFS(LabData2016[UACR唯一],LabData2016[比對身分證前六碼],$AX111,LabData2016[最近一次UACR檢查日期],"&gt;="&amp;DATE(YEAR(TODAY()),7,1),LabData2016[最近一次UACR檢查日期],"&lt;"&amp;DATE(YEAR(TODAY())+1,1,1)))</f>
        <v/>
      </c>
      <c r="AL111" s="6" t="str">
        <f t="shared" si="20"/>
        <v/>
      </c>
      <c r="AM111" s="6" t="str">
        <f t="shared" si="21"/>
        <v/>
      </c>
      <c r="AN111" s="6" t="str">
        <f t="shared" si="22"/>
        <v/>
      </c>
      <c r="AO111" s="6" t="str">
        <f t="shared" si="23"/>
        <v/>
      </c>
      <c r="AP111" s="6" t="str" cm="1">
        <f t="array" ref="AP111">IF($B111="","",IFERROR(INDEX(相容設定!$B$2:$E$9,MATCH($D111,相容設定!$A$2:$A$9,0),MIN(VALUE(LEFT($AQ111,FIND("/",$AQ111)-1)),3)+1),0))</f>
        <v/>
      </c>
      <c r="AQ111" s="6" t="str">
        <f t="shared" si="24"/>
        <v/>
      </c>
      <c r="AR111" s="30" t="str">
        <f t="shared" si="25"/>
        <v/>
      </c>
      <c r="AS111" s="30" t="str">
        <f>IF($B111="","",250+30+IF(OR(ISNUMBER(SEARCH("DM",$D111)),ISNUMBER(SEARCH("+",$D111))),100,0)+IFERROR(INDEX(相容設定!$F$2:$F$9,MATCH($D111,相容設定!$A$2:$A$9,0)),0))</f>
        <v/>
      </c>
      <c r="AT111" s="31" t="str">
        <f t="shared" si="26"/>
        <v/>
      </c>
      <c r="AU111" s="32" t="str">
        <f t="shared" si="27"/>
        <v/>
      </c>
      <c r="AV111" t="str">
        <f t="shared" si="32"/>
        <v/>
      </c>
      <c r="AW111" t="str">
        <f t="shared" si="30"/>
        <v/>
      </c>
      <c r="AX111" t="str">
        <f t="shared" si="33"/>
        <v/>
      </c>
      <c r="AY111" t="str">
        <f t="shared" si="31"/>
        <v/>
      </c>
    </row>
    <row r="112" spans="1:51" x14ac:dyDescent="0.35">
      <c r="A112" s="26" t="str" cm="1">
        <f t="array" ref="A112">IFERROR(IF(INDEX(PatientCriteria[身分證號],ROWS($A$4:A112))="","",ROWS($A$4:A112)),"")</f>
        <v/>
      </c>
      <c r="B112" s="26" t="str" cm="1">
        <f t="array" ref="B112">IFERROR(IF(INDEX(PatientCriteria[身分證號],ROWS($A$4:A112))="","",INDEX(PatientCriteria[身分證號],ROWS($A$4:A112))),"")</f>
        <v/>
      </c>
      <c r="C112" s="26" t="str" cm="1">
        <f t="array" ref="C112">IF($B112="","",IFERROR(INDEX(PatientCriteria[生日],ROWS($A$4:A112)),""))</f>
        <v/>
      </c>
      <c r="D112" s="26" t="str" cm="1">
        <f t="array" ref="D112">IF($B112="","",IFERROR(INDEX(PatientCriteria[疾病組合],ROWS($A$4:A112)),""))</f>
        <v/>
      </c>
      <c r="E112" s="6" t="str" cm="1">
        <f t="array" ref="E112">IF($B112="","",IFERROR(INDEX(PatientCriteria[HbA1c達標標準],ROWS($A$4:A112)),""))</f>
        <v/>
      </c>
      <c r="F112" s="6" t="str">
        <f>IF($B112="","",IF($G112="","",IFERROR(SUMIFS(LabData2016[最近一次HbA1c檢查結果(%)],LabData2016[比對身分證前六碼],$AX112,LabData2016[最近一次HbA1c檢查日期],$G112,LabData2016[HbA1c唯一],1),"")))</f>
        <v/>
      </c>
      <c r="G112" s="36" t="str" cm="1">
        <f t="array" ref="G112">IF($B112="","",IFERROR(_xlfn.AGGREGATE(14,6,LabData2016[最近一次HbA1c檢查日期]/((LabData2016[比對身分證前六碼]=$AX112)*(LabData2016[HbA1c唯一]=1)),1),""))</f>
        <v/>
      </c>
      <c r="H112" s="6" t="str">
        <f>IF($B112="","",IF($I112="","",IFERROR(SUMIFS(LabData2016[最近一次HbA1c檢查結果(%)],LabData2016[比對身分證前六碼],$AX112,LabData2016[最近一次HbA1c檢查日期],$I112,LabData2016[HbA1c唯一],1),"")))</f>
        <v/>
      </c>
      <c r="I112" s="36" t="str" cm="1">
        <f t="array" ref="I112">IF($B112="","",IFERROR(_xlfn.AGGREGATE(14,6,LabData2016[最近一次HbA1c檢查日期]/((LabData2016[比對身分證前六碼]=$AX112)*(LabData2016[HbA1c唯一]=1)),2),""))</f>
        <v/>
      </c>
      <c r="J112" s="6" t="str">
        <f t="shared" si="17"/>
        <v/>
      </c>
      <c r="K112" s="27" t="str">
        <f ca="1">IF($B112="","",IF($E112="不適用","不適用",IF($F112="","未檢驗",IF(AND($AF112+$AG112&gt;=2,$AG112&gt;=1),IF(OR($F112&lt;VALUE(SUBSTITUTE(SUBSTITUTE($E112,"&lt;",""),"%","")),SUMIFS(LabData2016[HbA1c唯一],LabData2016[比對身分證前六碼],$AX112,LabData2016[最近一次HbA1c檢查結果(%)],"&lt;"&amp;VALUE(SUBSTITUTE(SUBSTITUTE($E112,"&lt;",""),"%","")),LabData2016[最近一次HbA1c檢查日期],"&gt;="&amp;DATE(YEAR(TODAY()),1,1),LabData2016[最近一次HbA1c檢查日期],"&lt;"&amp;DATE(YEAR(TODAY())+1,1,1))/($AF112+$AG112)&gt;=0.5),"控制達標",IF(ISNUMBER($H112),IF(AND($J112&gt;=84,$F112-$H112&lt;0),"進步達標","未達標"),"未達標")),"未達標"))))</f>
        <v/>
      </c>
      <c r="L112" s="33" t="str">
        <f ca="1">IF($B112="","",IF($K112="不適用","不適用",IF($K112="未檢驗","無檢驗資料","全年"&amp;($AF112+$AG112)&amp;"次／下半年"&amp;$AG112&amp;"次／"&amp;SUMIFS(LabData2016[HbA1c唯一],LabData2016[比對身分證前六碼],$AX112,LabData2016[最近一次HbA1c檢查結果(%)],"&lt;"&amp;VALUE(SUBSTITUTE(SUBSTITUTE($E112,"&lt;",""),"%","")),LabData2016[最近一次HbA1c檢查日期],"&gt;="&amp;DATE(YEAR(TODAY()),1,1),LabData2016[最近一次HbA1c檢查日期],"&lt;"&amp;DATE(YEAR(TODAY())+1,1,1))&amp;"/"&amp;($AF112+$AG112)&amp;"達標")))</f>
        <v/>
      </c>
      <c r="M112" s="6" t="str" cm="1">
        <f t="array" ref="M112">IF($B112="","",IFERROR(INDEX(PatientCriteria[LDL達標標準],ROWS($A$4:A112)),""))</f>
        <v/>
      </c>
      <c r="N112" s="6" t="str">
        <f>IF($B112="","",IF($O112="","",IFERROR(SUMIFS(LabData2016[最近一次LDL檢查結果(mg/dL)],LabData2016[比對身分證前六碼],$AX112,LabData2016[最近一次LDL檢查日期],$O112,LabData2016[LDL唯一],1),"")))</f>
        <v/>
      </c>
      <c r="O112" s="36" t="str" cm="1">
        <f t="array" ref="O112">IF($B112="","",IFERROR(_xlfn.AGGREGATE(14,6,LabData2016[最近一次LDL檢查日期]/((LabData2016[比對身分證前六碼]=$AX112)*(LabData2016[LDL唯一]=1)),1),""))</f>
        <v/>
      </c>
      <c r="P112" s="6" t="str">
        <f>IF($B112="","",IF($Q112="","",IFERROR(SUMIFS(LabData2016[最近一次LDL檢查結果(mg/dL)],LabData2016[比對身分證前六碼],$AX112,LabData2016[最近一次LDL檢查日期],$Q112,LabData2016[LDL唯一],1),"")))</f>
        <v/>
      </c>
      <c r="Q112" s="36" t="str" cm="1">
        <f t="array" ref="Q112">IF($B112="","",IFERROR(_xlfn.AGGREGATE(14,6,LabData2016[最近一次LDL檢查日期]/((LabData2016[比對身分證前六碼]=$AX112)*(LabData2016[LDL唯一]=1)),2),""))</f>
        <v/>
      </c>
      <c r="R112" s="6" t="str">
        <f t="shared" si="18"/>
        <v/>
      </c>
      <c r="S112" s="6" t="str" cm="1">
        <f t="array" ref="S112">IF($B112="","",IFERROR(_xlfn.AGGREGATE(15,6,LabData2016[最近一次LDL檢查結果(mg/dL)]/((LabData2016[比對身分證前六碼]=$AX112)*(LabData2016[LDL唯一]=1)),1),""))</f>
        <v/>
      </c>
      <c r="T112" s="28" t="str">
        <f ca="1">IF($B112="","",IF($M112="不適用","不適用",IF($N112="","未檢驗",IF(OR(AND($D112="DM only",$O112&gt;=DATE(YEAR(TODAY()),1,1),$O112&lt;DATE(YEAR(TODAY())+1,1,1),$N112&lt;VALUE(SUBSTITUTE($M112,"&lt;",""))),AND($AH112&gt;=1,$AI112&gt;=1,OR($N112&lt;VALUE(SUBSTITUTE($M112,"&lt;","")),SUMIFS(LabData2016[LDL唯一],LabData2016[比對身分證前六碼],$AX112,LabData2016[最近一次LDL檢查結果(mg/dL)],"&lt;"&amp;VALUE(SUBSTITUTE($M112,"&lt;","")),LabData2016[最近一次LDL檢查日期],"&gt;="&amp;DATE(YEAR(TODAY()),1,1),LabData2016[最近一次LDL檢查日期],"&lt;"&amp;DATE(YEAR(TODAY())+1,1,1))/($AH112+$AI112)&gt;=0.5))),"控制達標",IF(AND($AH112&gt;=1,$AI112&gt;=1,ISNUMBER($P112),$R112&gt;84,$N112-$P112&lt;0),"進步達標","未達標")))))</f>
        <v/>
      </c>
      <c r="U112" s="39" t="str">
        <f ca="1">IF($B112="","",IF($T112="不適用","不適用",IF($T112="未檢驗","無檢驗資料","全年"&amp;($AH112+$AI112)&amp;"次／下半年"&amp;$AI112&amp;"次／"&amp;SUMIFS(LabData2016[LDL唯一],LabData2016[比對身分證前六碼],$AX112,LabData2016[最近一次LDL檢查結果(mg/dL)],"&lt;"&amp;VALUE(SUBSTITUTE($M112,"&lt;","")),LabData2016[最近一次LDL檢查日期],"&gt;="&amp;DATE(YEAR(TODAY()),1,1),LabData2016[最近一次LDL檢查日期],"&lt;"&amp;DATE(YEAR(TODAY())+1,1,1))&amp;"/"&amp;($AH112+$AI112)&amp;"達標")))</f>
        <v/>
      </c>
      <c r="V112" s="6" t="str" cm="1">
        <f t="array" ref="V112">IF($B112="","",IFERROR(INDEX(PatientCriteria[UACR達標標準],ROWS($A$4:A112)),""))</f>
        <v/>
      </c>
      <c r="W112" s="6" t="str">
        <f>IF($B112="","",IF($X112="","",IFERROR(SUMIFS(LabData2016[最近一次UACR檢查結果(mg/gm)],LabData2016[比對身分證前六碼],$AX112,LabData2016[最近一次UACR檢查日期],$X112,LabData2016[UACR唯一],1),"")))</f>
        <v/>
      </c>
      <c r="X112" s="36" t="str" cm="1">
        <f t="array" ref="X112">IF($B112="","",IFERROR(_xlfn.AGGREGATE(14,6,LabData2016[最近一次UACR檢查日期]/((LabData2016[比對身分證前六碼]=$AX112)*(LabData2016[UACR唯一]=1)),1),""))</f>
        <v/>
      </c>
      <c r="Y112" s="6" t="str">
        <f>IF($B112="","",IF($Z112="","",IFERROR(SUMIFS(LabData2016[最近一次UACR檢查結果(mg/gm)],LabData2016[比對身分證前六碼],$AX112,LabData2016[最近一次UACR檢查日期],$Z112,LabData2016[UACR唯一],1),"")))</f>
        <v/>
      </c>
      <c r="Z112" s="36" t="str" cm="1">
        <f t="array" ref="Z112">IF($B112="","",IFERROR(_xlfn.AGGREGATE(14,6,LabData2016[最近一次UACR檢查日期]/((LabData2016[比對身分證前六碼]=$AX112)*(LabData2016[UACR唯一]=1)),2),""))</f>
        <v/>
      </c>
      <c r="AA112" s="6" t="str">
        <f t="shared" si="19"/>
        <v/>
      </c>
      <c r="AB112" s="29" t="str">
        <f ca="1">IF($B112="","",IF($V112="不適用","不適用",IF($W112="","未檢驗",IF(AND($AJ112+$AK112&gt;=2,$AK112&gt;=1),IF(OR($W112&lt;30,SUMIFS(LabData2016[UACR唯一],LabData2016[比對身分證前六碼],$AX112,LabData2016[最近一次UACR檢查結果(mg/gm)],"&lt;30",LabData2016[最近一次UACR檢查日期],"&gt;="&amp;DATE(YEAR(TODAY()),1,1),LabData2016[最近一次UACR檢查日期],"&lt;"&amp;DATE(YEAR(TODAY())+1,1,1))/($AJ112+$AK112)&gt;=0.5),"控制達標",IF(ISNUMBER($Y112),IF(AND($AA112&gt;=84,$W112-$Y112&lt;0),"進步達標","未達標"),"未達標")),"未達標"))))</f>
        <v/>
      </c>
      <c r="AC112" s="38" t="str">
        <f ca="1">IF($B112="","",IF($AB112="不適用","不適用",IF($AB112="未檢驗","無檢驗資料","全年"&amp;($AJ112+$AK112)&amp;"次／下半年"&amp;$AK112&amp;"次／"&amp;SUMIFS(LabData2016[UACR唯一],LabData2016[比對身分證前六碼],$AX112,LabData2016[最近一次UACR檢查結果(mg/gm)],"&lt;30",LabData2016[最近一次UACR檢查日期],"&gt;="&amp;DATE(YEAR(TODAY()),1,1),LabData2016[最近一次UACR檢查日期],"&lt;"&amp;DATE(YEAR(TODAY())+1,1,1))&amp;"/"&amp;($AJ112+$AK112)&amp;"達標")))</f>
        <v/>
      </c>
      <c r="AD112" s="6" t="str" cm="1">
        <f t="array" ref="AD112">IF($B112="","",IFERROR(INDEX(PatientCriteria[BP檢驗次數達標標準],ROWS($A$4:A112)),""))</f>
        <v/>
      </c>
      <c r="AE112" s="6" t="str" cm="1">
        <f t="array" aca="1" ref="AE112" ca="1">IF($B112="","",_xlfn.LET(_xlpm.bp,LabData2016[最近一次BP檢查日期],_xlpm.ym,IF(ISNUMBER(_xlpm.bp),TEXT(_xlpm.bp,"yyyy-mm"),LEFT(_xlpm.bp,7)),_xlpm.matched,_xlfn._xlws.FILTER(_xlpm.ym,(LabData2016[比對身分證前六碼]=$AX112)*(LabData2016[比對生日西元]=$AY112)*(_xlpm.ym&lt;&gt;"")*(LEFT(_xlpm.ym,4)=TEXT(YEAR(TODAY()),"0")),""),IF(INDEX(_xlpm.matched,1)="",0,ROWS(_xlfn.UNIQUE(_xlpm.matched)))))</f>
        <v/>
      </c>
      <c r="AF112" s="6" t="str">
        <f ca="1">IF($B112="","",SUMIFS(LabData2016[HbA1c唯一],LabData2016[比對身分證前六碼],$AX112,LabData2016[最近一次HbA1c檢查日期],"&gt;="&amp;DATE(YEAR(TODAY()),1,1),LabData2016[最近一次HbA1c檢查日期],"&lt;"&amp;DATE(YEAR(TODAY()),7,1)))</f>
        <v/>
      </c>
      <c r="AG112" s="6" t="str">
        <f ca="1">IF($B112="","",SUMIFS(LabData2016[HbA1c唯一],LabData2016[比對身分證前六碼],$AX112,LabData2016[最近一次HbA1c檢查日期],"&gt;="&amp;DATE(YEAR(TODAY()),7,1),LabData2016[最近一次HbA1c檢查日期],"&lt;"&amp;DATE(YEAR(TODAY())+1,1,1)))</f>
        <v/>
      </c>
      <c r="AH112" s="6" t="str">
        <f ca="1">IF($B112="","",SUMIFS(LabData2016[LDL唯一],LabData2016[比對身分證前六碼],$AX112,LabData2016[最近一次LDL檢查日期],"&gt;="&amp;DATE(YEAR(TODAY()),1,1),LabData2016[最近一次LDL檢查日期],"&lt;"&amp;DATE(YEAR(TODAY()),7,1)))</f>
        <v/>
      </c>
      <c r="AI112" s="6" t="str">
        <f ca="1">IF($B112="","",SUMIFS(LabData2016[LDL唯一],LabData2016[比對身分證前六碼],$AX112,LabData2016[最近一次LDL檢查日期],"&gt;="&amp;DATE(YEAR(TODAY()),7,1),LabData2016[最近一次LDL檢查日期],"&lt;"&amp;DATE(YEAR(TODAY())+1,1,1)))</f>
        <v/>
      </c>
      <c r="AJ112" s="6" t="str">
        <f ca="1">IF($B112="","",SUMIFS(LabData2016[UACR唯一],LabData2016[比對身分證前六碼],$AX112,LabData2016[最近一次UACR檢查日期],"&gt;="&amp;DATE(YEAR(TODAY()),1,1),LabData2016[最近一次UACR檢查日期],"&lt;"&amp;DATE(YEAR(TODAY()),7,1)))</f>
        <v/>
      </c>
      <c r="AK112" s="6" t="str">
        <f ca="1">IF($B112="","",SUMIFS(LabData2016[UACR唯一],LabData2016[比對身分證前六碼],$AX112,LabData2016[最近一次UACR檢查日期],"&gt;="&amp;DATE(YEAR(TODAY()),7,1),LabData2016[最近一次UACR檢查日期],"&lt;"&amp;DATE(YEAR(TODAY())+1,1,1)))</f>
        <v/>
      </c>
      <c r="AL112" s="6" t="str">
        <f t="shared" si="20"/>
        <v/>
      </c>
      <c r="AM112" s="6" t="str">
        <f t="shared" si="21"/>
        <v/>
      </c>
      <c r="AN112" s="6" t="str">
        <f t="shared" si="22"/>
        <v/>
      </c>
      <c r="AO112" s="6" t="str">
        <f t="shared" si="23"/>
        <v/>
      </c>
      <c r="AP112" s="6" t="str" cm="1">
        <f t="array" ref="AP112">IF($B112="","",IFERROR(INDEX(相容設定!$B$2:$E$9,MATCH($D112,相容設定!$A$2:$A$9,0),MIN(VALUE(LEFT($AQ112,FIND("/",$AQ112)-1)),3)+1),0))</f>
        <v/>
      </c>
      <c r="AQ112" s="6" t="str">
        <f t="shared" si="24"/>
        <v/>
      </c>
      <c r="AR112" s="30" t="str">
        <f t="shared" si="25"/>
        <v/>
      </c>
      <c r="AS112" s="30" t="str">
        <f>IF($B112="","",250+30+IF(OR(ISNUMBER(SEARCH("DM",$D112)),ISNUMBER(SEARCH("+",$D112))),100,0)+IFERROR(INDEX(相容設定!$F$2:$F$9,MATCH($D112,相容設定!$A$2:$A$9,0)),0))</f>
        <v/>
      </c>
      <c r="AT112" s="31" t="str">
        <f t="shared" si="26"/>
        <v/>
      </c>
      <c r="AU112" s="32" t="str">
        <f t="shared" si="27"/>
        <v/>
      </c>
      <c r="AV112" t="str">
        <f t="shared" si="32"/>
        <v/>
      </c>
      <c r="AW112" t="str">
        <f t="shared" si="30"/>
        <v/>
      </c>
      <c r="AX112" t="str">
        <f t="shared" si="33"/>
        <v/>
      </c>
      <c r="AY112" t="str">
        <f t="shared" si="31"/>
        <v/>
      </c>
    </row>
    <row r="113" spans="1:51" x14ac:dyDescent="0.35">
      <c r="A113" s="26" t="str" cm="1">
        <f t="array" ref="A113">IFERROR(IF(INDEX(PatientCriteria[身分證號],ROWS($A$4:A113))="","",ROWS($A$4:A113)),"")</f>
        <v/>
      </c>
      <c r="B113" s="26" t="str" cm="1">
        <f t="array" ref="B113">IFERROR(IF(INDEX(PatientCriteria[身分證號],ROWS($A$4:A113))="","",INDEX(PatientCriteria[身分證號],ROWS($A$4:A113))),"")</f>
        <v/>
      </c>
      <c r="C113" s="26" t="str" cm="1">
        <f t="array" ref="C113">IF($B113="","",IFERROR(INDEX(PatientCriteria[生日],ROWS($A$4:A113)),""))</f>
        <v/>
      </c>
      <c r="D113" s="26" t="str" cm="1">
        <f t="array" ref="D113">IF($B113="","",IFERROR(INDEX(PatientCriteria[疾病組合],ROWS($A$4:A113)),""))</f>
        <v/>
      </c>
      <c r="E113" s="6" t="str" cm="1">
        <f t="array" ref="E113">IF($B113="","",IFERROR(INDEX(PatientCriteria[HbA1c達標標準],ROWS($A$4:A113)),""))</f>
        <v/>
      </c>
      <c r="F113" s="6" t="str">
        <f>IF($B113="","",IF($G113="","",IFERROR(SUMIFS(LabData2016[最近一次HbA1c檢查結果(%)],LabData2016[比對身分證前六碼],$AX113,LabData2016[最近一次HbA1c檢查日期],$G113,LabData2016[HbA1c唯一],1),"")))</f>
        <v/>
      </c>
      <c r="G113" s="36" t="str" cm="1">
        <f t="array" ref="G113">IF($B113="","",IFERROR(_xlfn.AGGREGATE(14,6,LabData2016[最近一次HbA1c檢查日期]/((LabData2016[比對身分證前六碼]=$AX113)*(LabData2016[HbA1c唯一]=1)),1),""))</f>
        <v/>
      </c>
      <c r="H113" s="6" t="str">
        <f>IF($B113="","",IF($I113="","",IFERROR(SUMIFS(LabData2016[最近一次HbA1c檢查結果(%)],LabData2016[比對身分證前六碼],$AX113,LabData2016[最近一次HbA1c檢查日期],$I113,LabData2016[HbA1c唯一],1),"")))</f>
        <v/>
      </c>
      <c r="I113" s="36" t="str" cm="1">
        <f t="array" ref="I113">IF($B113="","",IFERROR(_xlfn.AGGREGATE(14,6,LabData2016[最近一次HbA1c檢查日期]/((LabData2016[比對身分證前六碼]=$AX113)*(LabData2016[HbA1c唯一]=1)),2),""))</f>
        <v/>
      </c>
      <c r="J113" s="6" t="str">
        <f t="shared" si="17"/>
        <v/>
      </c>
      <c r="K113" s="27" t="str">
        <f ca="1">IF($B113="","",IF($E113="不適用","不適用",IF($F113="","未檢驗",IF(AND($AF113+$AG113&gt;=2,$AG113&gt;=1),IF(OR($F113&lt;VALUE(SUBSTITUTE(SUBSTITUTE($E113,"&lt;",""),"%","")),SUMIFS(LabData2016[HbA1c唯一],LabData2016[比對身分證前六碼],$AX113,LabData2016[最近一次HbA1c檢查結果(%)],"&lt;"&amp;VALUE(SUBSTITUTE(SUBSTITUTE($E113,"&lt;",""),"%","")),LabData2016[最近一次HbA1c檢查日期],"&gt;="&amp;DATE(YEAR(TODAY()),1,1),LabData2016[最近一次HbA1c檢查日期],"&lt;"&amp;DATE(YEAR(TODAY())+1,1,1))/($AF113+$AG113)&gt;=0.5),"控制達標",IF(ISNUMBER($H113),IF(AND($J113&gt;=84,$F113-$H113&lt;0),"進步達標","未達標"),"未達標")),"未達標"))))</f>
        <v/>
      </c>
      <c r="L113" s="33" t="str">
        <f ca="1">IF($B113="","",IF($K113="不適用","不適用",IF($K113="未檢驗","無檢驗資料","全年"&amp;($AF113+$AG113)&amp;"次／下半年"&amp;$AG113&amp;"次／"&amp;SUMIFS(LabData2016[HbA1c唯一],LabData2016[比對身分證前六碼],$AX113,LabData2016[最近一次HbA1c檢查結果(%)],"&lt;"&amp;VALUE(SUBSTITUTE(SUBSTITUTE($E113,"&lt;",""),"%","")),LabData2016[最近一次HbA1c檢查日期],"&gt;="&amp;DATE(YEAR(TODAY()),1,1),LabData2016[最近一次HbA1c檢查日期],"&lt;"&amp;DATE(YEAR(TODAY())+1,1,1))&amp;"/"&amp;($AF113+$AG113)&amp;"達標")))</f>
        <v/>
      </c>
      <c r="M113" s="6" t="str" cm="1">
        <f t="array" ref="M113">IF($B113="","",IFERROR(INDEX(PatientCriteria[LDL達標標準],ROWS($A$4:A113)),""))</f>
        <v/>
      </c>
      <c r="N113" s="6" t="str">
        <f>IF($B113="","",IF($O113="","",IFERROR(SUMIFS(LabData2016[最近一次LDL檢查結果(mg/dL)],LabData2016[比對身分證前六碼],$AX113,LabData2016[最近一次LDL檢查日期],$O113,LabData2016[LDL唯一],1),"")))</f>
        <v/>
      </c>
      <c r="O113" s="36" t="str" cm="1">
        <f t="array" ref="O113">IF($B113="","",IFERROR(_xlfn.AGGREGATE(14,6,LabData2016[最近一次LDL檢查日期]/((LabData2016[比對身分證前六碼]=$AX113)*(LabData2016[LDL唯一]=1)),1),""))</f>
        <v/>
      </c>
      <c r="P113" s="6" t="str">
        <f>IF($B113="","",IF($Q113="","",IFERROR(SUMIFS(LabData2016[最近一次LDL檢查結果(mg/dL)],LabData2016[比對身分證前六碼],$AX113,LabData2016[最近一次LDL檢查日期],$Q113,LabData2016[LDL唯一],1),"")))</f>
        <v/>
      </c>
      <c r="Q113" s="36" t="str" cm="1">
        <f t="array" ref="Q113">IF($B113="","",IFERROR(_xlfn.AGGREGATE(14,6,LabData2016[最近一次LDL檢查日期]/((LabData2016[比對身分證前六碼]=$AX113)*(LabData2016[LDL唯一]=1)),2),""))</f>
        <v/>
      </c>
      <c r="R113" s="6" t="str">
        <f t="shared" si="18"/>
        <v/>
      </c>
      <c r="S113" s="6" t="str" cm="1">
        <f t="array" ref="S113">IF($B113="","",IFERROR(_xlfn.AGGREGATE(15,6,LabData2016[最近一次LDL檢查結果(mg/dL)]/((LabData2016[比對身分證前六碼]=$AX113)*(LabData2016[LDL唯一]=1)),1),""))</f>
        <v/>
      </c>
      <c r="T113" s="28" t="str">
        <f ca="1">IF($B113="","",IF($M113="不適用","不適用",IF($N113="","未檢驗",IF(OR(AND($D113="DM only",$O113&gt;=DATE(YEAR(TODAY()),1,1),$O113&lt;DATE(YEAR(TODAY())+1,1,1),$N113&lt;VALUE(SUBSTITUTE($M113,"&lt;",""))),AND($AH113&gt;=1,$AI113&gt;=1,OR($N113&lt;VALUE(SUBSTITUTE($M113,"&lt;","")),SUMIFS(LabData2016[LDL唯一],LabData2016[比對身分證前六碼],$AX113,LabData2016[最近一次LDL檢查結果(mg/dL)],"&lt;"&amp;VALUE(SUBSTITUTE($M113,"&lt;","")),LabData2016[最近一次LDL檢查日期],"&gt;="&amp;DATE(YEAR(TODAY()),1,1),LabData2016[最近一次LDL檢查日期],"&lt;"&amp;DATE(YEAR(TODAY())+1,1,1))/($AH113+$AI113)&gt;=0.5))),"控制達標",IF(AND($AH113&gt;=1,$AI113&gt;=1,ISNUMBER($P113),$R113&gt;84,$N113-$P113&lt;0),"進步達標","未達標")))))</f>
        <v/>
      </c>
      <c r="U113" s="39" t="str">
        <f ca="1">IF($B113="","",IF($T113="不適用","不適用",IF($T113="未檢驗","無檢驗資料","全年"&amp;($AH113+$AI113)&amp;"次／下半年"&amp;$AI113&amp;"次／"&amp;SUMIFS(LabData2016[LDL唯一],LabData2016[比對身分證前六碼],$AX113,LabData2016[最近一次LDL檢查結果(mg/dL)],"&lt;"&amp;VALUE(SUBSTITUTE($M113,"&lt;","")),LabData2016[最近一次LDL檢查日期],"&gt;="&amp;DATE(YEAR(TODAY()),1,1),LabData2016[最近一次LDL檢查日期],"&lt;"&amp;DATE(YEAR(TODAY())+1,1,1))&amp;"/"&amp;($AH113+$AI113)&amp;"達標")))</f>
        <v/>
      </c>
      <c r="V113" s="6" t="str" cm="1">
        <f t="array" ref="V113">IF($B113="","",IFERROR(INDEX(PatientCriteria[UACR達標標準],ROWS($A$4:A113)),""))</f>
        <v/>
      </c>
      <c r="W113" s="6" t="str">
        <f>IF($B113="","",IF($X113="","",IFERROR(SUMIFS(LabData2016[最近一次UACR檢查結果(mg/gm)],LabData2016[比對身分證前六碼],$AX113,LabData2016[最近一次UACR檢查日期],$X113,LabData2016[UACR唯一],1),"")))</f>
        <v/>
      </c>
      <c r="X113" s="36" t="str" cm="1">
        <f t="array" ref="X113">IF($B113="","",IFERROR(_xlfn.AGGREGATE(14,6,LabData2016[最近一次UACR檢查日期]/((LabData2016[比對身分證前六碼]=$AX113)*(LabData2016[UACR唯一]=1)),1),""))</f>
        <v/>
      </c>
      <c r="Y113" s="6" t="str">
        <f>IF($B113="","",IF($Z113="","",IFERROR(SUMIFS(LabData2016[最近一次UACR檢查結果(mg/gm)],LabData2016[比對身分證前六碼],$AX113,LabData2016[最近一次UACR檢查日期],$Z113,LabData2016[UACR唯一],1),"")))</f>
        <v/>
      </c>
      <c r="Z113" s="36" t="str" cm="1">
        <f t="array" ref="Z113">IF($B113="","",IFERROR(_xlfn.AGGREGATE(14,6,LabData2016[最近一次UACR檢查日期]/((LabData2016[比對身分證前六碼]=$AX113)*(LabData2016[UACR唯一]=1)),2),""))</f>
        <v/>
      </c>
      <c r="AA113" s="6" t="str">
        <f t="shared" si="19"/>
        <v/>
      </c>
      <c r="AB113" s="29" t="str">
        <f ca="1">IF($B113="","",IF($V113="不適用","不適用",IF($W113="","未檢驗",IF(AND($AJ113+$AK113&gt;=2,$AK113&gt;=1),IF(OR($W113&lt;30,SUMIFS(LabData2016[UACR唯一],LabData2016[比對身分證前六碼],$AX113,LabData2016[最近一次UACR檢查結果(mg/gm)],"&lt;30",LabData2016[最近一次UACR檢查日期],"&gt;="&amp;DATE(YEAR(TODAY()),1,1),LabData2016[最近一次UACR檢查日期],"&lt;"&amp;DATE(YEAR(TODAY())+1,1,1))/($AJ113+$AK113)&gt;=0.5),"控制達標",IF(ISNUMBER($Y113),IF(AND($AA113&gt;=84,$W113-$Y113&lt;0),"進步達標","未達標"),"未達標")),"未達標"))))</f>
        <v/>
      </c>
      <c r="AC113" s="38" t="str">
        <f ca="1">IF($B113="","",IF($AB113="不適用","不適用",IF($AB113="未檢驗","無檢驗資料","全年"&amp;($AJ113+$AK113)&amp;"次／下半年"&amp;$AK113&amp;"次／"&amp;SUMIFS(LabData2016[UACR唯一],LabData2016[比對身分證前六碼],$AX113,LabData2016[最近一次UACR檢查結果(mg/gm)],"&lt;30",LabData2016[最近一次UACR檢查日期],"&gt;="&amp;DATE(YEAR(TODAY()),1,1),LabData2016[最近一次UACR檢查日期],"&lt;"&amp;DATE(YEAR(TODAY())+1,1,1))&amp;"/"&amp;($AJ113+$AK113)&amp;"達標")))</f>
        <v/>
      </c>
      <c r="AD113" s="6" t="str" cm="1">
        <f t="array" ref="AD113">IF($B113="","",IFERROR(INDEX(PatientCriteria[BP檢驗次數達標標準],ROWS($A$4:A113)),""))</f>
        <v/>
      </c>
      <c r="AE113" s="6" t="str" cm="1">
        <f t="array" aca="1" ref="AE113" ca="1">IF($B113="","",_xlfn.LET(_xlpm.bp,LabData2016[最近一次BP檢查日期],_xlpm.ym,IF(ISNUMBER(_xlpm.bp),TEXT(_xlpm.bp,"yyyy-mm"),LEFT(_xlpm.bp,7)),_xlpm.matched,_xlfn._xlws.FILTER(_xlpm.ym,(LabData2016[比對身分證前六碼]=$AX113)*(LabData2016[比對生日西元]=$AY113)*(_xlpm.ym&lt;&gt;"")*(LEFT(_xlpm.ym,4)=TEXT(YEAR(TODAY()),"0")),""),IF(INDEX(_xlpm.matched,1)="",0,ROWS(_xlfn.UNIQUE(_xlpm.matched)))))</f>
        <v/>
      </c>
      <c r="AF113" s="6" t="str">
        <f ca="1">IF($B113="","",SUMIFS(LabData2016[HbA1c唯一],LabData2016[比對身分證前六碼],$AX113,LabData2016[最近一次HbA1c檢查日期],"&gt;="&amp;DATE(YEAR(TODAY()),1,1),LabData2016[最近一次HbA1c檢查日期],"&lt;"&amp;DATE(YEAR(TODAY()),7,1)))</f>
        <v/>
      </c>
      <c r="AG113" s="6" t="str">
        <f ca="1">IF($B113="","",SUMIFS(LabData2016[HbA1c唯一],LabData2016[比對身分證前六碼],$AX113,LabData2016[最近一次HbA1c檢查日期],"&gt;="&amp;DATE(YEAR(TODAY()),7,1),LabData2016[最近一次HbA1c檢查日期],"&lt;"&amp;DATE(YEAR(TODAY())+1,1,1)))</f>
        <v/>
      </c>
      <c r="AH113" s="6" t="str">
        <f ca="1">IF($B113="","",SUMIFS(LabData2016[LDL唯一],LabData2016[比對身分證前六碼],$AX113,LabData2016[最近一次LDL檢查日期],"&gt;="&amp;DATE(YEAR(TODAY()),1,1),LabData2016[最近一次LDL檢查日期],"&lt;"&amp;DATE(YEAR(TODAY()),7,1)))</f>
        <v/>
      </c>
      <c r="AI113" s="6" t="str">
        <f ca="1">IF($B113="","",SUMIFS(LabData2016[LDL唯一],LabData2016[比對身分證前六碼],$AX113,LabData2016[最近一次LDL檢查日期],"&gt;="&amp;DATE(YEAR(TODAY()),7,1),LabData2016[最近一次LDL檢查日期],"&lt;"&amp;DATE(YEAR(TODAY())+1,1,1)))</f>
        <v/>
      </c>
      <c r="AJ113" s="6" t="str">
        <f ca="1">IF($B113="","",SUMIFS(LabData2016[UACR唯一],LabData2016[比對身分證前六碼],$AX113,LabData2016[最近一次UACR檢查日期],"&gt;="&amp;DATE(YEAR(TODAY()),1,1),LabData2016[最近一次UACR檢查日期],"&lt;"&amp;DATE(YEAR(TODAY()),7,1)))</f>
        <v/>
      </c>
      <c r="AK113" s="6" t="str">
        <f ca="1">IF($B113="","",SUMIFS(LabData2016[UACR唯一],LabData2016[比對身分證前六碼],$AX113,LabData2016[最近一次UACR檢查日期],"&gt;="&amp;DATE(YEAR(TODAY()),7,1),LabData2016[最近一次UACR檢查日期],"&lt;"&amp;DATE(YEAR(TODAY())+1,1,1)))</f>
        <v/>
      </c>
      <c r="AL113" s="6" t="str">
        <f t="shared" si="20"/>
        <v/>
      </c>
      <c r="AM113" s="6" t="str">
        <f t="shared" si="21"/>
        <v/>
      </c>
      <c r="AN113" s="6" t="str">
        <f t="shared" si="22"/>
        <v/>
      </c>
      <c r="AO113" s="6" t="str">
        <f t="shared" si="23"/>
        <v/>
      </c>
      <c r="AP113" s="6" t="str" cm="1">
        <f t="array" ref="AP113">IF($B113="","",IFERROR(INDEX(相容設定!$B$2:$E$9,MATCH($D113,相容設定!$A$2:$A$9,0),MIN(VALUE(LEFT($AQ113,FIND("/",$AQ113)-1)),3)+1),0))</f>
        <v/>
      </c>
      <c r="AQ113" s="6" t="str">
        <f t="shared" si="24"/>
        <v/>
      </c>
      <c r="AR113" s="30" t="str">
        <f t="shared" si="25"/>
        <v/>
      </c>
      <c r="AS113" s="30" t="str">
        <f>IF($B113="","",250+30+IF(OR(ISNUMBER(SEARCH("DM",$D113)),ISNUMBER(SEARCH("+",$D113))),100,0)+IFERROR(INDEX(相容設定!$F$2:$F$9,MATCH($D113,相容設定!$A$2:$A$9,0)),0))</f>
        <v/>
      </c>
      <c r="AT113" s="31" t="str">
        <f t="shared" si="26"/>
        <v/>
      </c>
      <c r="AU113" s="32" t="str">
        <f t="shared" si="27"/>
        <v/>
      </c>
      <c r="AV113" t="str">
        <f t="shared" si="32"/>
        <v/>
      </c>
      <c r="AW113" t="str">
        <f t="shared" si="30"/>
        <v/>
      </c>
      <c r="AX113" t="str">
        <f t="shared" si="33"/>
        <v/>
      </c>
      <c r="AY113" t="str">
        <f t="shared" si="31"/>
        <v/>
      </c>
    </row>
    <row r="114" spans="1:51" x14ac:dyDescent="0.35">
      <c r="A114" s="26" t="str" cm="1">
        <f t="array" ref="A114">IFERROR(IF(INDEX(PatientCriteria[身分證號],ROWS($A$4:A114))="","",ROWS($A$4:A114)),"")</f>
        <v/>
      </c>
      <c r="B114" s="26" t="str" cm="1">
        <f t="array" ref="B114">IFERROR(IF(INDEX(PatientCriteria[身分證號],ROWS($A$4:A114))="","",INDEX(PatientCriteria[身分證號],ROWS($A$4:A114))),"")</f>
        <v/>
      </c>
      <c r="C114" s="26" t="str" cm="1">
        <f t="array" ref="C114">IF($B114="","",IFERROR(INDEX(PatientCriteria[生日],ROWS($A$4:A114)),""))</f>
        <v/>
      </c>
      <c r="D114" s="26" t="str" cm="1">
        <f t="array" ref="D114">IF($B114="","",IFERROR(INDEX(PatientCriteria[疾病組合],ROWS($A$4:A114)),""))</f>
        <v/>
      </c>
      <c r="E114" s="6" t="str" cm="1">
        <f t="array" ref="E114">IF($B114="","",IFERROR(INDEX(PatientCriteria[HbA1c達標標準],ROWS($A$4:A114)),""))</f>
        <v/>
      </c>
      <c r="F114" s="6" t="str">
        <f>IF($B114="","",IF($G114="","",IFERROR(SUMIFS(LabData2016[最近一次HbA1c檢查結果(%)],LabData2016[比對身分證前六碼],$AX114,LabData2016[最近一次HbA1c檢查日期],$G114,LabData2016[HbA1c唯一],1),"")))</f>
        <v/>
      </c>
      <c r="G114" s="36" t="str" cm="1">
        <f t="array" ref="G114">IF($B114="","",IFERROR(_xlfn.AGGREGATE(14,6,LabData2016[最近一次HbA1c檢查日期]/((LabData2016[比對身分證前六碼]=$AX114)*(LabData2016[HbA1c唯一]=1)),1),""))</f>
        <v/>
      </c>
      <c r="H114" s="6" t="str">
        <f>IF($B114="","",IF($I114="","",IFERROR(SUMIFS(LabData2016[最近一次HbA1c檢查結果(%)],LabData2016[比對身分證前六碼],$AX114,LabData2016[最近一次HbA1c檢查日期],$I114,LabData2016[HbA1c唯一],1),"")))</f>
        <v/>
      </c>
      <c r="I114" s="36" t="str" cm="1">
        <f t="array" ref="I114">IF($B114="","",IFERROR(_xlfn.AGGREGATE(14,6,LabData2016[最近一次HbA1c檢查日期]/((LabData2016[比對身分證前六碼]=$AX114)*(LabData2016[HbA1c唯一]=1)),2),""))</f>
        <v/>
      </c>
      <c r="J114" s="6" t="str">
        <f t="shared" si="17"/>
        <v/>
      </c>
      <c r="K114" s="27" t="str">
        <f ca="1">IF($B114="","",IF($E114="不適用","不適用",IF($F114="","未檢驗",IF(AND($AF114+$AG114&gt;=2,$AG114&gt;=1),IF(OR($F114&lt;VALUE(SUBSTITUTE(SUBSTITUTE($E114,"&lt;",""),"%","")),SUMIFS(LabData2016[HbA1c唯一],LabData2016[比對身分證前六碼],$AX114,LabData2016[最近一次HbA1c檢查結果(%)],"&lt;"&amp;VALUE(SUBSTITUTE(SUBSTITUTE($E114,"&lt;",""),"%","")),LabData2016[最近一次HbA1c檢查日期],"&gt;="&amp;DATE(YEAR(TODAY()),1,1),LabData2016[最近一次HbA1c檢查日期],"&lt;"&amp;DATE(YEAR(TODAY())+1,1,1))/($AF114+$AG114)&gt;=0.5),"控制達標",IF(ISNUMBER($H114),IF(AND($J114&gt;=84,$F114-$H114&lt;0),"進步達標","未達標"),"未達標")),"未達標"))))</f>
        <v/>
      </c>
      <c r="L114" s="33" t="str">
        <f ca="1">IF($B114="","",IF($K114="不適用","不適用",IF($K114="未檢驗","無檢驗資料","全年"&amp;($AF114+$AG114)&amp;"次／下半年"&amp;$AG114&amp;"次／"&amp;SUMIFS(LabData2016[HbA1c唯一],LabData2016[比對身分證前六碼],$AX114,LabData2016[最近一次HbA1c檢查結果(%)],"&lt;"&amp;VALUE(SUBSTITUTE(SUBSTITUTE($E114,"&lt;",""),"%","")),LabData2016[最近一次HbA1c檢查日期],"&gt;="&amp;DATE(YEAR(TODAY()),1,1),LabData2016[最近一次HbA1c檢查日期],"&lt;"&amp;DATE(YEAR(TODAY())+1,1,1))&amp;"/"&amp;($AF114+$AG114)&amp;"達標")))</f>
        <v/>
      </c>
      <c r="M114" s="6" t="str" cm="1">
        <f t="array" ref="M114">IF($B114="","",IFERROR(INDEX(PatientCriteria[LDL達標標準],ROWS($A$4:A114)),""))</f>
        <v/>
      </c>
      <c r="N114" s="6" t="str">
        <f>IF($B114="","",IF($O114="","",IFERROR(SUMIFS(LabData2016[最近一次LDL檢查結果(mg/dL)],LabData2016[比對身分證前六碼],$AX114,LabData2016[最近一次LDL檢查日期],$O114,LabData2016[LDL唯一],1),"")))</f>
        <v/>
      </c>
      <c r="O114" s="36" t="str" cm="1">
        <f t="array" ref="O114">IF($B114="","",IFERROR(_xlfn.AGGREGATE(14,6,LabData2016[最近一次LDL檢查日期]/((LabData2016[比對身分證前六碼]=$AX114)*(LabData2016[LDL唯一]=1)),1),""))</f>
        <v/>
      </c>
      <c r="P114" s="6" t="str">
        <f>IF($B114="","",IF($Q114="","",IFERROR(SUMIFS(LabData2016[最近一次LDL檢查結果(mg/dL)],LabData2016[比對身分證前六碼],$AX114,LabData2016[最近一次LDL檢查日期],$Q114,LabData2016[LDL唯一],1),"")))</f>
        <v/>
      </c>
      <c r="Q114" s="36" t="str" cm="1">
        <f t="array" ref="Q114">IF($B114="","",IFERROR(_xlfn.AGGREGATE(14,6,LabData2016[最近一次LDL檢查日期]/((LabData2016[比對身分證前六碼]=$AX114)*(LabData2016[LDL唯一]=1)),2),""))</f>
        <v/>
      </c>
      <c r="R114" s="6" t="str">
        <f t="shared" si="18"/>
        <v/>
      </c>
      <c r="S114" s="6" t="str" cm="1">
        <f t="array" ref="S114">IF($B114="","",IFERROR(_xlfn.AGGREGATE(15,6,LabData2016[最近一次LDL檢查結果(mg/dL)]/((LabData2016[比對身分證前六碼]=$AX114)*(LabData2016[LDL唯一]=1)),1),""))</f>
        <v/>
      </c>
      <c r="T114" s="28" t="str">
        <f ca="1">IF($B114="","",IF($M114="不適用","不適用",IF($N114="","未檢驗",IF(OR(AND($D114="DM only",$O114&gt;=DATE(YEAR(TODAY()),1,1),$O114&lt;DATE(YEAR(TODAY())+1,1,1),$N114&lt;VALUE(SUBSTITUTE($M114,"&lt;",""))),AND($AH114&gt;=1,$AI114&gt;=1,OR($N114&lt;VALUE(SUBSTITUTE($M114,"&lt;","")),SUMIFS(LabData2016[LDL唯一],LabData2016[比對身分證前六碼],$AX114,LabData2016[最近一次LDL檢查結果(mg/dL)],"&lt;"&amp;VALUE(SUBSTITUTE($M114,"&lt;","")),LabData2016[最近一次LDL檢查日期],"&gt;="&amp;DATE(YEAR(TODAY()),1,1),LabData2016[最近一次LDL檢查日期],"&lt;"&amp;DATE(YEAR(TODAY())+1,1,1))/($AH114+$AI114)&gt;=0.5))),"控制達標",IF(AND($AH114&gt;=1,$AI114&gt;=1,ISNUMBER($P114),$R114&gt;84,$N114-$P114&lt;0),"進步達標","未達標")))))</f>
        <v/>
      </c>
      <c r="U114" s="39" t="str">
        <f ca="1">IF($B114="","",IF($T114="不適用","不適用",IF($T114="未檢驗","無檢驗資料","全年"&amp;($AH114+$AI114)&amp;"次／下半年"&amp;$AI114&amp;"次／"&amp;SUMIFS(LabData2016[LDL唯一],LabData2016[比對身分證前六碼],$AX114,LabData2016[最近一次LDL檢查結果(mg/dL)],"&lt;"&amp;VALUE(SUBSTITUTE($M114,"&lt;","")),LabData2016[最近一次LDL檢查日期],"&gt;="&amp;DATE(YEAR(TODAY()),1,1),LabData2016[最近一次LDL檢查日期],"&lt;"&amp;DATE(YEAR(TODAY())+1,1,1))&amp;"/"&amp;($AH114+$AI114)&amp;"達標")))</f>
        <v/>
      </c>
      <c r="V114" s="6" t="str" cm="1">
        <f t="array" ref="V114">IF($B114="","",IFERROR(INDEX(PatientCriteria[UACR達標標準],ROWS($A$4:A114)),""))</f>
        <v/>
      </c>
      <c r="W114" s="6" t="str">
        <f>IF($B114="","",IF($X114="","",IFERROR(SUMIFS(LabData2016[最近一次UACR檢查結果(mg/gm)],LabData2016[比對身分證前六碼],$AX114,LabData2016[最近一次UACR檢查日期],$X114,LabData2016[UACR唯一],1),"")))</f>
        <v/>
      </c>
      <c r="X114" s="36" t="str" cm="1">
        <f t="array" ref="X114">IF($B114="","",IFERROR(_xlfn.AGGREGATE(14,6,LabData2016[最近一次UACR檢查日期]/((LabData2016[比對身分證前六碼]=$AX114)*(LabData2016[UACR唯一]=1)),1),""))</f>
        <v/>
      </c>
      <c r="Y114" s="6" t="str">
        <f>IF($B114="","",IF($Z114="","",IFERROR(SUMIFS(LabData2016[最近一次UACR檢查結果(mg/gm)],LabData2016[比對身分證前六碼],$AX114,LabData2016[最近一次UACR檢查日期],$Z114,LabData2016[UACR唯一],1),"")))</f>
        <v/>
      </c>
      <c r="Z114" s="36" t="str" cm="1">
        <f t="array" ref="Z114">IF($B114="","",IFERROR(_xlfn.AGGREGATE(14,6,LabData2016[最近一次UACR檢查日期]/((LabData2016[比對身分證前六碼]=$AX114)*(LabData2016[UACR唯一]=1)),2),""))</f>
        <v/>
      </c>
      <c r="AA114" s="6" t="str">
        <f t="shared" si="19"/>
        <v/>
      </c>
      <c r="AB114" s="29" t="str">
        <f ca="1">IF($B114="","",IF($V114="不適用","不適用",IF($W114="","未檢驗",IF(AND($AJ114+$AK114&gt;=2,$AK114&gt;=1),IF(OR($W114&lt;30,SUMIFS(LabData2016[UACR唯一],LabData2016[比對身分證前六碼],$AX114,LabData2016[最近一次UACR檢查結果(mg/gm)],"&lt;30",LabData2016[最近一次UACR檢查日期],"&gt;="&amp;DATE(YEAR(TODAY()),1,1),LabData2016[最近一次UACR檢查日期],"&lt;"&amp;DATE(YEAR(TODAY())+1,1,1))/($AJ114+$AK114)&gt;=0.5),"控制達標",IF(ISNUMBER($Y114),IF(AND($AA114&gt;=84,$W114-$Y114&lt;0),"進步達標","未達標"),"未達標")),"未達標"))))</f>
        <v/>
      </c>
      <c r="AC114" s="38" t="str">
        <f ca="1">IF($B114="","",IF($AB114="不適用","不適用",IF($AB114="未檢驗","無檢驗資料","全年"&amp;($AJ114+$AK114)&amp;"次／下半年"&amp;$AK114&amp;"次／"&amp;SUMIFS(LabData2016[UACR唯一],LabData2016[比對身分證前六碼],$AX114,LabData2016[最近一次UACR檢查結果(mg/gm)],"&lt;30",LabData2016[最近一次UACR檢查日期],"&gt;="&amp;DATE(YEAR(TODAY()),1,1),LabData2016[最近一次UACR檢查日期],"&lt;"&amp;DATE(YEAR(TODAY())+1,1,1))&amp;"/"&amp;($AJ114+$AK114)&amp;"達標")))</f>
        <v/>
      </c>
      <c r="AD114" s="6" t="str" cm="1">
        <f t="array" ref="AD114">IF($B114="","",IFERROR(INDEX(PatientCriteria[BP檢驗次數達標標準],ROWS($A$4:A114)),""))</f>
        <v/>
      </c>
      <c r="AE114" s="6" t="str" cm="1">
        <f t="array" aca="1" ref="AE114" ca="1">IF($B114="","",_xlfn.LET(_xlpm.bp,LabData2016[最近一次BP檢查日期],_xlpm.ym,IF(ISNUMBER(_xlpm.bp),TEXT(_xlpm.bp,"yyyy-mm"),LEFT(_xlpm.bp,7)),_xlpm.matched,_xlfn._xlws.FILTER(_xlpm.ym,(LabData2016[比對身分證前六碼]=$AX114)*(LabData2016[比對生日西元]=$AY114)*(_xlpm.ym&lt;&gt;"")*(LEFT(_xlpm.ym,4)=TEXT(YEAR(TODAY()),"0")),""),IF(INDEX(_xlpm.matched,1)="",0,ROWS(_xlfn.UNIQUE(_xlpm.matched)))))</f>
        <v/>
      </c>
      <c r="AF114" s="6" t="str">
        <f ca="1">IF($B114="","",SUMIFS(LabData2016[HbA1c唯一],LabData2016[比對身分證前六碼],$AX114,LabData2016[最近一次HbA1c檢查日期],"&gt;="&amp;DATE(YEAR(TODAY()),1,1),LabData2016[最近一次HbA1c檢查日期],"&lt;"&amp;DATE(YEAR(TODAY()),7,1)))</f>
        <v/>
      </c>
      <c r="AG114" s="6" t="str">
        <f ca="1">IF($B114="","",SUMIFS(LabData2016[HbA1c唯一],LabData2016[比對身分證前六碼],$AX114,LabData2016[最近一次HbA1c檢查日期],"&gt;="&amp;DATE(YEAR(TODAY()),7,1),LabData2016[最近一次HbA1c檢查日期],"&lt;"&amp;DATE(YEAR(TODAY())+1,1,1)))</f>
        <v/>
      </c>
      <c r="AH114" s="6" t="str">
        <f ca="1">IF($B114="","",SUMIFS(LabData2016[LDL唯一],LabData2016[比對身分證前六碼],$AX114,LabData2016[最近一次LDL檢查日期],"&gt;="&amp;DATE(YEAR(TODAY()),1,1),LabData2016[最近一次LDL檢查日期],"&lt;"&amp;DATE(YEAR(TODAY()),7,1)))</f>
        <v/>
      </c>
      <c r="AI114" s="6" t="str">
        <f ca="1">IF($B114="","",SUMIFS(LabData2016[LDL唯一],LabData2016[比對身分證前六碼],$AX114,LabData2016[最近一次LDL檢查日期],"&gt;="&amp;DATE(YEAR(TODAY()),7,1),LabData2016[最近一次LDL檢查日期],"&lt;"&amp;DATE(YEAR(TODAY())+1,1,1)))</f>
        <v/>
      </c>
      <c r="AJ114" s="6" t="str">
        <f ca="1">IF($B114="","",SUMIFS(LabData2016[UACR唯一],LabData2016[比對身分證前六碼],$AX114,LabData2016[最近一次UACR檢查日期],"&gt;="&amp;DATE(YEAR(TODAY()),1,1),LabData2016[最近一次UACR檢查日期],"&lt;"&amp;DATE(YEAR(TODAY()),7,1)))</f>
        <v/>
      </c>
      <c r="AK114" s="6" t="str">
        <f ca="1">IF($B114="","",SUMIFS(LabData2016[UACR唯一],LabData2016[比對身分證前六碼],$AX114,LabData2016[最近一次UACR檢查日期],"&gt;="&amp;DATE(YEAR(TODAY()),7,1),LabData2016[最近一次UACR檢查日期],"&lt;"&amp;DATE(YEAR(TODAY())+1,1,1)))</f>
        <v/>
      </c>
      <c r="AL114" s="6" t="str">
        <f t="shared" si="20"/>
        <v/>
      </c>
      <c r="AM114" s="6" t="str">
        <f t="shared" si="21"/>
        <v/>
      </c>
      <c r="AN114" s="6" t="str">
        <f t="shared" si="22"/>
        <v/>
      </c>
      <c r="AO114" s="6" t="str">
        <f t="shared" si="23"/>
        <v/>
      </c>
      <c r="AP114" s="6" t="str" cm="1">
        <f t="array" ref="AP114">IF($B114="","",IFERROR(INDEX(相容設定!$B$2:$E$9,MATCH($D114,相容設定!$A$2:$A$9,0),MIN(VALUE(LEFT($AQ114,FIND("/",$AQ114)-1)),3)+1),0))</f>
        <v/>
      </c>
      <c r="AQ114" s="6" t="str">
        <f t="shared" si="24"/>
        <v/>
      </c>
      <c r="AR114" s="30" t="str">
        <f t="shared" si="25"/>
        <v/>
      </c>
      <c r="AS114" s="30" t="str">
        <f>IF($B114="","",250+30+IF(OR(ISNUMBER(SEARCH("DM",$D114)),ISNUMBER(SEARCH("+",$D114))),100,0)+IFERROR(INDEX(相容設定!$F$2:$F$9,MATCH($D114,相容設定!$A$2:$A$9,0)),0))</f>
        <v/>
      </c>
      <c r="AT114" s="31" t="str">
        <f t="shared" si="26"/>
        <v/>
      </c>
      <c r="AU114" s="32" t="str">
        <f t="shared" si="27"/>
        <v/>
      </c>
      <c r="AV114" t="str">
        <f t="shared" si="32"/>
        <v/>
      </c>
      <c r="AW114" t="str">
        <f t="shared" si="30"/>
        <v/>
      </c>
      <c r="AX114" t="str">
        <f t="shared" si="33"/>
        <v/>
      </c>
      <c r="AY114" t="str">
        <f t="shared" si="31"/>
        <v/>
      </c>
    </row>
    <row r="115" spans="1:51" x14ac:dyDescent="0.35">
      <c r="A115" s="26" t="str" cm="1">
        <f t="array" ref="A115">IFERROR(IF(INDEX(PatientCriteria[身分證號],ROWS($A$4:A115))="","",ROWS($A$4:A115)),"")</f>
        <v/>
      </c>
      <c r="B115" s="26" t="str" cm="1">
        <f t="array" ref="B115">IFERROR(IF(INDEX(PatientCriteria[身分證號],ROWS($A$4:A115))="","",INDEX(PatientCriteria[身分證號],ROWS($A$4:A115))),"")</f>
        <v/>
      </c>
      <c r="C115" s="26" t="str" cm="1">
        <f t="array" ref="C115">IF($B115="","",IFERROR(INDEX(PatientCriteria[生日],ROWS($A$4:A115)),""))</f>
        <v/>
      </c>
      <c r="D115" s="26" t="str" cm="1">
        <f t="array" ref="D115">IF($B115="","",IFERROR(INDEX(PatientCriteria[疾病組合],ROWS($A$4:A115)),""))</f>
        <v/>
      </c>
      <c r="E115" s="6" t="str" cm="1">
        <f t="array" ref="E115">IF($B115="","",IFERROR(INDEX(PatientCriteria[HbA1c達標標準],ROWS($A$4:A115)),""))</f>
        <v/>
      </c>
      <c r="F115" s="6" t="str">
        <f>IF($B115="","",IF($G115="","",IFERROR(SUMIFS(LabData2016[最近一次HbA1c檢查結果(%)],LabData2016[比對身分證前六碼],$AX115,LabData2016[最近一次HbA1c檢查日期],$G115,LabData2016[HbA1c唯一],1),"")))</f>
        <v/>
      </c>
      <c r="G115" s="36" t="str" cm="1">
        <f t="array" ref="G115">IF($B115="","",IFERROR(_xlfn.AGGREGATE(14,6,LabData2016[最近一次HbA1c檢查日期]/((LabData2016[比對身分證前六碼]=$AX115)*(LabData2016[HbA1c唯一]=1)),1),""))</f>
        <v/>
      </c>
      <c r="H115" s="6" t="str">
        <f>IF($B115="","",IF($I115="","",IFERROR(SUMIFS(LabData2016[最近一次HbA1c檢查結果(%)],LabData2016[比對身分證前六碼],$AX115,LabData2016[最近一次HbA1c檢查日期],$I115,LabData2016[HbA1c唯一],1),"")))</f>
        <v/>
      </c>
      <c r="I115" s="36" t="str" cm="1">
        <f t="array" ref="I115">IF($B115="","",IFERROR(_xlfn.AGGREGATE(14,6,LabData2016[最近一次HbA1c檢查日期]/((LabData2016[比對身分證前六碼]=$AX115)*(LabData2016[HbA1c唯一]=1)),2),""))</f>
        <v/>
      </c>
      <c r="J115" s="6" t="str">
        <f t="shared" si="17"/>
        <v/>
      </c>
      <c r="K115" s="27" t="str">
        <f ca="1">IF($B115="","",IF($E115="不適用","不適用",IF($F115="","未檢驗",IF(AND($AF115+$AG115&gt;=2,$AG115&gt;=1),IF(OR($F115&lt;VALUE(SUBSTITUTE(SUBSTITUTE($E115,"&lt;",""),"%","")),SUMIFS(LabData2016[HbA1c唯一],LabData2016[比對身分證前六碼],$AX115,LabData2016[最近一次HbA1c檢查結果(%)],"&lt;"&amp;VALUE(SUBSTITUTE(SUBSTITUTE($E115,"&lt;",""),"%","")),LabData2016[最近一次HbA1c檢查日期],"&gt;="&amp;DATE(YEAR(TODAY()),1,1),LabData2016[最近一次HbA1c檢查日期],"&lt;"&amp;DATE(YEAR(TODAY())+1,1,1))/($AF115+$AG115)&gt;=0.5),"控制達標",IF(ISNUMBER($H115),IF(AND($J115&gt;=84,$F115-$H115&lt;0),"進步達標","未達標"),"未達標")),"未達標"))))</f>
        <v/>
      </c>
      <c r="L115" s="33" t="str">
        <f ca="1">IF($B115="","",IF($K115="不適用","不適用",IF($K115="未檢驗","無檢驗資料","全年"&amp;($AF115+$AG115)&amp;"次／下半年"&amp;$AG115&amp;"次／"&amp;SUMIFS(LabData2016[HbA1c唯一],LabData2016[比對身分證前六碼],$AX115,LabData2016[最近一次HbA1c檢查結果(%)],"&lt;"&amp;VALUE(SUBSTITUTE(SUBSTITUTE($E115,"&lt;",""),"%","")),LabData2016[最近一次HbA1c檢查日期],"&gt;="&amp;DATE(YEAR(TODAY()),1,1),LabData2016[最近一次HbA1c檢查日期],"&lt;"&amp;DATE(YEAR(TODAY())+1,1,1))&amp;"/"&amp;($AF115+$AG115)&amp;"達標")))</f>
        <v/>
      </c>
      <c r="M115" s="6" t="str" cm="1">
        <f t="array" ref="M115">IF($B115="","",IFERROR(INDEX(PatientCriteria[LDL達標標準],ROWS($A$4:A115)),""))</f>
        <v/>
      </c>
      <c r="N115" s="6" t="str">
        <f>IF($B115="","",IF($O115="","",IFERROR(SUMIFS(LabData2016[最近一次LDL檢查結果(mg/dL)],LabData2016[比對身分證前六碼],$AX115,LabData2016[最近一次LDL檢查日期],$O115,LabData2016[LDL唯一],1),"")))</f>
        <v/>
      </c>
      <c r="O115" s="36" t="str" cm="1">
        <f t="array" ref="O115">IF($B115="","",IFERROR(_xlfn.AGGREGATE(14,6,LabData2016[最近一次LDL檢查日期]/((LabData2016[比對身分證前六碼]=$AX115)*(LabData2016[LDL唯一]=1)),1),""))</f>
        <v/>
      </c>
      <c r="P115" s="6" t="str">
        <f>IF($B115="","",IF($Q115="","",IFERROR(SUMIFS(LabData2016[最近一次LDL檢查結果(mg/dL)],LabData2016[比對身分證前六碼],$AX115,LabData2016[最近一次LDL檢查日期],$Q115,LabData2016[LDL唯一],1),"")))</f>
        <v/>
      </c>
      <c r="Q115" s="36" t="str" cm="1">
        <f t="array" ref="Q115">IF($B115="","",IFERROR(_xlfn.AGGREGATE(14,6,LabData2016[最近一次LDL檢查日期]/((LabData2016[比對身分證前六碼]=$AX115)*(LabData2016[LDL唯一]=1)),2),""))</f>
        <v/>
      </c>
      <c r="R115" s="6" t="str">
        <f t="shared" si="18"/>
        <v/>
      </c>
      <c r="S115" s="6" t="str" cm="1">
        <f t="array" ref="S115">IF($B115="","",IFERROR(_xlfn.AGGREGATE(15,6,LabData2016[最近一次LDL檢查結果(mg/dL)]/((LabData2016[比對身分證前六碼]=$AX115)*(LabData2016[LDL唯一]=1)),1),""))</f>
        <v/>
      </c>
      <c r="T115" s="28" t="str">
        <f ca="1">IF($B115="","",IF($M115="不適用","不適用",IF($N115="","未檢驗",IF(OR(AND($D115="DM only",$O115&gt;=DATE(YEAR(TODAY()),1,1),$O115&lt;DATE(YEAR(TODAY())+1,1,1),$N115&lt;VALUE(SUBSTITUTE($M115,"&lt;",""))),AND($AH115&gt;=1,$AI115&gt;=1,OR($N115&lt;VALUE(SUBSTITUTE($M115,"&lt;","")),SUMIFS(LabData2016[LDL唯一],LabData2016[比對身分證前六碼],$AX115,LabData2016[最近一次LDL檢查結果(mg/dL)],"&lt;"&amp;VALUE(SUBSTITUTE($M115,"&lt;","")),LabData2016[最近一次LDL檢查日期],"&gt;="&amp;DATE(YEAR(TODAY()),1,1),LabData2016[最近一次LDL檢查日期],"&lt;"&amp;DATE(YEAR(TODAY())+1,1,1))/($AH115+$AI115)&gt;=0.5))),"控制達標",IF(AND($AH115&gt;=1,$AI115&gt;=1,ISNUMBER($P115),$R115&gt;84,$N115-$P115&lt;0),"進步達標","未達標")))))</f>
        <v/>
      </c>
      <c r="U115" s="39" t="str">
        <f ca="1">IF($B115="","",IF($T115="不適用","不適用",IF($T115="未檢驗","無檢驗資料","全年"&amp;($AH115+$AI115)&amp;"次／下半年"&amp;$AI115&amp;"次／"&amp;SUMIFS(LabData2016[LDL唯一],LabData2016[比對身分證前六碼],$AX115,LabData2016[最近一次LDL檢查結果(mg/dL)],"&lt;"&amp;VALUE(SUBSTITUTE($M115,"&lt;","")),LabData2016[最近一次LDL檢查日期],"&gt;="&amp;DATE(YEAR(TODAY()),1,1),LabData2016[最近一次LDL檢查日期],"&lt;"&amp;DATE(YEAR(TODAY())+1,1,1))&amp;"/"&amp;($AH115+$AI115)&amp;"達標")))</f>
        <v/>
      </c>
      <c r="V115" s="6" t="str" cm="1">
        <f t="array" ref="V115">IF($B115="","",IFERROR(INDEX(PatientCriteria[UACR達標標準],ROWS($A$4:A115)),""))</f>
        <v/>
      </c>
      <c r="W115" s="6" t="str">
        <f>IF($B115="","",IF($X115="","",IFERROR(SUMIFS(LabData2016[最近一次UACR檢查結果(mg/gm)],LabData2016[比對身分證前六碼],$AX115,LabData2016[最近一次UACR檢查日期],$X115,LabData2016[UACR唯一],1),"")))</f>
        <v/>
      </c>
      <c r="X115" s="36" t="str" cm="1">
        <f t="array" ref="X115">IF($B115="","",IFERROR(_xlfn.AGGREGATE(14,6,LabData2016[最近一次UACR檢查日期]/((LabData2016[比對身分證前六碼]=$AX115)*(LabData2016[UACR唯一]=1)),1),""))</f>
        <v/>
      </c>
      <c r="Y115" s="6" t="str">
        <f>IF($B115="","",IF($Z115="","",IFERROR(SUMIFS(LabData2016[最近一次UACR檢查結果(mg/gm)],LabData2016[比對身分證前六碼],$AX115,LabData2016[最近一次UACR檢查日期],$Z115,LabData2016[UACR唯一],1),"")))</f>
        <v/>
      </c>
      <c r="Z115" s="36" t="str" cm="1">
        <f t="array" ref="Z115">IF($B115="","",IFERROR(_xlfn.AGGREGATE(14,6,LabData2016[最近一次UACR檢查日期]/((LabData2016[比對身分證前六碼]=$AX115)*(LabData2016[UACR唯一]=1)),2),""))</f>
        <v/>
      </c>
      <c r="AA115" s="6" t="str">
        <f t="shared" si="19"/>
        <v/>
      </c>
      <c r="AB115" s="29" t="str">
        <f ca="1">IF($B115="","",IF($V115="不適用","不適用",IF($W115="","未檢驗",IF(AND($AJ115+$AK115&gt;=2,$AK115&gt;=1),IF(OR($W115&lt;30,SUMIFS(LabData2016[UACR唯一],LabData2016[比對身分證前六碼],$AX115,LabData2016[最近一次UACR檢查結果(mg/gm)],"&lt;30",LabData2016[最近一次UACR檢查日期],"&gt;="&amp;DATE(YEAR(TODAY()),1,1),LabData2016[最近一次UACR檢查日期],"&lt;"&amp;DATE(YEAR(TODAY())+1,1,1))/($AJ115+$AK115)&gt;=0.5),"控制達標",IF(ISNUMBER($Y115),IF(AND($AA115&gt;=84,$W115-$Y115&lt;0),"進步達標","未達標"),"未達標")),"未達標"))))</f>
        <v/>
      </c>
      <c r="AC115" s="38" t="str">
        <f ca="1">IF($B115="","",IF($AB115="不適用","不適用",IF($AB115="未檢驗","無檢驗資料","全年"&amp;($AJ115+$AK115)&amp;"次／下半年"&amp;$AK115&amp;"次／"&amp;SUMIFS(LabData2016[UACR唯一],LabData2016[比對身分證前六碼],$AX115,LabData2016[最近一次UACR檢查結果(mg/gm)],"&lt;30",LabData2016[最近一次UACR檢查日期],"&gt;="&amp;DATE(YEAR(TODAY()),1,1),LabData2016[最近一次UACR檢查日期],"&lt;"&amp;DATE(YEAR(TODAY())+1,1,1))&amp;"/"&amp;($AJ115+$AK115)&amp;"達標")))</f>
        <v/>
      </c>
      <c r="AD115" s="6" t="str" cm="1">
        <f t="array" ref="AD115">IF($B115="","",IFERROR(INDEX(PatientCriteria[BP檢驗次數達標標準],ROWS($A$4:A115)),""))</f>
        <v/>
      </c>
      <c r="AE115" s="6" t="str" cm="1">
        <f t="array" aca="1" ref="AE115" ca="1">IF($B115="","",_xlfn.LET(_xlpm.bp,LabData2016[最近一次BP檢查日期],_xlpm.ym,IF(ISNUMBER(_xlpm.bp),TEXT(_xlpm.bp,"yyyy-mm"),LEFT(_xlpm.bp,7)),_xlpm.matched,_xlfn._xlws.FILTER(_xlpm.ym,(LabData2016[比對身分證前六碼]=$AX115)*(LabData2016[比對生日西元]=$AY115)*(_xlpm.ym&lt;&gt;"")*(LEFT(_xlpm.ym,4)=TEXT(YEAR(TODAY()),"0")),""),IF(INDEX(_xlpm.matched,1)="",0,ROWS(_xlfn.UNIQUE(_xlpm.matched)))))</f>
        <v/>
      </c>
      <c r="AF115" s="6" t="str">
        <f ca="1">IF($B115="","",SUMIFS(LabData2016[HbA1c唯一],LabData2016[比對身分證前六碼],$AX115,LabData2016[最近一次HbA1c檢查日期],"&gt;="&amp;DATE(YEAR(TODAY()),1,1),LabData2016[最近一次HbA1c檢查日期],"&lt;"&amp;DATE(YEAR(TODAY()),7,1)))</f>
        <v/>
      </c>
      <c r="AG115" s="6" t="str">
        <f ca="1">IF($B115="","",SUMIFS(LabData2016[HbA1c唯一],LabData2016[比對身分證前六碼],$AX115,LabData2016[最近一次HbA1c檢查日期],"&gt;="&amp;DATE(YEAR(TODAY()),7,1),LabData2016[最近一次HbA1c檢查日期],"&lt;"&amp;DATE(YEAR(TODAY())+1,1,1)))</f>
        <v/>
      </c>
      <c r="AH115" s="6" t="str">
        <f ca="1">IF($B115="","",SUMIFS(LabData2016[LDL唯一],LabData2016[比對身分證前六碼],$AX115,LabData2016[最近一次LDL檢查日期],"&gt;="&amp;DATE(YEAR(TODAY()),1,1),LabData2016[最近一次LDL檢查日期],"&lt;"&amp;DATE(YEAR(TODAY()),7,1)))</f>
        <v/>
      </c>
      <c r="AI115" s="6" t="str">
        <f ca="1">IF($B115="","",SUMIFS(LabData2016[LDL唯一],LabData2016[比對身分證前六碼],$AX115,LabData2016[最近一次LDL檢查日期],"&gt;="&amp;DATE(YEAR(TODAY()),7,1),LabData2016[最近一次LDL檢查日期],"&lt;"&amp;DATE(YEAR(TODAY())+1,1,1)))</f>
        <v/>
      </c>
      <c r="AJ115" s="6" t="str">
        <f ca="1">IF($B115="","",SUMIFS(LabData2016[UACR唯一],LabData2016[比對身分證前六碼],$AX115,LabData2016[最近一次UACR檢查日期],"&gt;="&amp;DATE(YEAR(TODAY()),1,1),LabData2016[最近一次UACR檢查日期],"&lt;"&amp;DATE(YEAR(TODAY()),7,1)))</f>
        <v/>
      </c>
      <c r="AK115" s="6" t="str">
        <f ca="1">IF($B115="","",SUMIFS(LabData2016[UACR唯一],LabData2016[比對身分證前六碼],$AX115,LabData2016[最近一次UACR檢查日期],"&gt;="&amp;DATE(YEAR(TODAY()),7,1),LabData2016[最近一次UACR檢查日期],"&lt;"&amp;DATE(YEAR(TODAY())+1,1,1)))</f>
        <v/>
      </c>
      <c r="AL115" s="6" t="str">
        <f t="shared" si="20"/>
        <v/>
      </c>
      <c r="AM115" s="6" t="str">
        <f t="shared" si="21"/>
        <v/>
      </c>
      <c r="AN115" s="6" t="str">
        <f t="shared" si="22"/>
        <v/>
      </c>
      <c r="AO115" s="6" t="str">
        <f t="shared" si="23"/>
        <v/>
      </c>
      <c r="AP115" s="6" t="str" cm="1">
        <f t="array" ref="AP115">IF($B115="","",IFERROR(INDEX(相容設定!$B$2:$E$9,MATCH($D115,相容設定!$A$2:$A$9,0),MIN(VALUE(LEFT($AQ115,FIND("/",$AQ115)-1)),3)+1),0))</f>
        <v/>
      </c>
      <c r="AQ115" s="6" t="str">
        <f t="shared" si="24"/>
        <v/>
      </c>
      <c r="AR115" s="30" t="str">
        <f t="shared" si="25"/>
        <v/>
      </c>
      <c r="AS115" s="30" t="str">
        <f>IF($B115="","",250+30+IF(OR(ISNUMBER(SEARCH("DM",$D115)),ISNUMBER(SEARCH("+",$D115))),100,0)+IFERROR(INDEX(相容設定!$F$2:$F$9,MATCH($D115,相容設定!$A$2:$A$9,0)),0))</f>
        <v/>
      </c>
      <c r="AT115" s="31" t="str">
        <f t="shared" si="26"/>
        <v/>
      </c>
      <c r="AU115" s="32" t="str">
        <f t="shared" si="27"/>
        <v/>
      </c>
      <c r="AV115" t="str">
        <f t="shared" si="32"/>
        <v/>
      </c>
      <c r="AW115" t="str">
        <f t="shared" si="30"/>
        <v/>
      </c>
      <c r="AX115" t="str">
        <f t="shared" si="33"/>
        <v/>
      </c>
      <c r="AY115" t="str">
        <f t="shared" si="31"/>
        <v/>
      </c>
    </row>
    <row r="116" spans="1:51" x14ac:dyDescent="0.35">
      <c r="A116" s="26" t="str" cm="1">
        <f t="array" ref="A116">IFERROR(IF(INDEX(PatientCriteria[身分證號],ROWS($A$4:A116))="","",ROWS($A$4:A116)),"")</f>
        <v/>
      </c>
      <c r="B116" s="26" t="str" cm="1">
        <f t="array" ref="B116">IFERROR(IF(INDEX(PatientCriteria[身分證號],ROWS($A$4:A116))="","",INDEX(PatientCriteria[身分證號],ROWS($A$4:A116))),"")</f>
        <v/>
      </c>
      <c r="C116" s="26" t="str" cm="1">
        <f t="array" ref="C116">IF($B116="","",IFERROR(INDEX(PatientCriteria[生日],ROWS($A$4:A116)),""))</f>
        <v/>
      </c>
      <c r="D116" s="26" t="str" cm="1">
        <f t="array" ref="D116">IF($B116="","",IFERROR(INDEX(PatientCriteria[疾病組合],ROWS($A$4:A116)),""))</f>
        <v/>
      </c>
      <c r="E116" s="6" t="str" cm="1">
        <f t="array" ref="E116">IF($B116="","",IFERROR(INDEX(PatientCriteria[HbA1c達標標準],ROWS($A$4:A116)),""))</f>
        <v/>
      </c>
      <c r="F116" s="6" t="str">
        <f>IF($B116="","",IF($G116="","",IFERROR(SUMIFS(LabData2016[最近一次HbA1c檢查結果(%)],LabData2016[比對身分證前六碼],$AX116,LabData2016[最近一次HbA1c檢查日期],$G116,LabData2016[HbA1c唯一],1),"")))</f>
        <v/>
      </c>
      <c r="G116" s="36" t="str" cm="1">
        <f t="array" ref="G116">IF($B116="","",IFERROR(_xlfn.AGGREGATE(14,6,LabData2016[最近一次HbA1c檢查日期]/((LabData2016[比對身分證前六碼]=$AX116)*(LabData2016[HbA1c唯一]=1)),1),""))</f>
        <v/>
      </c>
      <c r="H116" s="6" t="str">
        <f>IF($B116="","",IF($I116="","",IFERROR(SUMIFS(LabData2016[最近一次HbA1c檢查結果(%)],LabData2016[比對身分證前六碼],$AX116,LabData2016[最近一次HbA1c檢查日期],$I116,LabData2016[HbA1c唯一],1),"")))</f>
        <v/>
      </c>
      <c r="I116" s="36" t="str" cm="1">
        <f t="array" ref="I116">IF($B116="","",IFERROR(_xlfn.AGGREGATE(14,6,LabData2016[最近一次HbA1c檢查日期]/((LabData2016[比對身分證前六碼]=$AX116)*(LabData2016[HbA1c唯一]=1)),2),""))</f>
        <v/>
      </c>
      <c r="J116" s="6" t="str">
        <f t="shared" si="17"/>
        <v/>
      </c>
      <c r="K116" s="27" t="str">
        <f ca="1">IF($B116="","",IF($E116="不適用","不適用",IF($F116="","未檢驗",IF(AND($AF116+$AG116&gt;=2,$AG116&gt;=1),IF(OR($F116&lt;VALUE(SUBSTITUTE(SUBSTITUTE($E116,"&lt;",""),"%","")),SUMIFS(LabData2016[HbA1c唯一],LabData2016[比對身分證前六碼],$AX116,LabData2016[最近一次HbA1c檢查結果(%)],"&lt;"&amp;VALUE(SUBSTITUTE(SUBSTITUTE($E116,"&lt;",""),"%","")),LabData2016[最近一次HbA1c檢查日期],"&gt;="&amp;DATE(YEAR(TODAY()),1,1),LabData2016[最近一次HbA1c檢查日期],"&lt;"&amp;DATE(YEAR(TODAY())+1,1,1))/($AF116+$AG116)&gt;=0.5),"控制達標",IF(ISNUMBER($H116),IF(AND($J116&gt;=84,$F116-$H116&lt;0),"進步達標","未達標"),"未達標")),"未達標"))))</f>
        <v/>
      </c>
      <c r="L116" s="33" t="str">
        <f ca="1">IF($B116="","",IF($K116="不適用","不適用",IF($K116="未檢驗","無檢驗資料","全年"&amp;($AF116+$AG116)&amp;"次／下半年"&amp;$AG116&amp;"次／"&amp;SUMIFS(LabData2016[HbA1c唯一],LabData2016[比對身分證前六碼],$AX116,LabData2016[最近一次HbA1c檢查結果(%)],"&lt;"&amp;VALUE(SUBSTITUTE(SUBSTITUTE($E116,"&lt;",""),"%","")),LabData2016[最近一次HbA1c檢查日期],"&gt;="&amp;DATE(YEAR(TODAY()),1,1),LabData2016[最近一次HbA1c檢查日期],"&lt;"&amp;DATE(YEAR(TODAY())+1,1,1))&amp;"/"&amp;($AF116+$AG116)&amp;"達標")))</f>
        <v/>
      </c>
      <c r="M116" s="6" t="str" cm="1">
        <f t="array" ref="M116">IF($B116="","",IFERROR(INDEX(PatientCriteria[LDL達標標準],ROWS($A$4:A116)),""))</f>
        <v/>
      </c>
      <c r="N116" s="6" t="str">
        <f>IF($B116="","",IF($O116="","",IFERROR(SUMIFS(LabData2016[最近一次LDL檢查結果(mg/dL)],LabData2016[比對身分證前六碼],$AX116,LabData2016[最近一次LDL檢查日期],$O116,LabData2016[LDL唯一],1),"")))</f>
        <v/>
      </c>
      <c r="O116" s="36" t="str" cm="1">
        <f t="array" ref="O116">IF($B116="","",IFERROR(_xlfn.AGGREGATE(14,6,LabData2016[最近一次LDL檢查日期]/((LabData2016[比對身分證前六碼]=$AX116)*(LabData2016[LDL唯一]=1)),1),""))</f>
        <v/>
      </c>
      <c r="P116" s="6" t="str">
        <f>IF($B116="","",IF($Q116="","",IFERROR(SUMIFS(LabData2016[最近一次LDL檢查結果(mg/dL)],LabData2016[比對身分證前六碼],$AX116,LabData2016[最近一次LDL檢查日期],$Q116,LabData2016[LDL唯一],1),"")))</f>
        <v/>
      </c>
      <c r="Q116" s="36" t="str" cm="1">
        <f t="array" ref="Q116">IF($B116="","",IFERROR(_xlfn.AGGREGATE(14,6,LabData2016[最近一次LDL檢查日期]/((LabData2016[比對身分證前六碼]=$AX116)*(LabData2016[LDL唯一]=1)),2),""))</f>
        <v/>
      </c>
      <c r="R116" s="6" t="str">
        <f t="shared" si="18"/>
        <v/>
      </c>
      <c r="S116" s="6" t="str" cm="1">
        <f t="array" ref="S116">IF($B116="","",IFERROR(_xlfn.AGGREGATE(15,6,LabData2016[最近一次LDL檢查結果(mg/dL)]/((LabData2016[比對身分證前六碼]=$AX116)*(LabData2016[LDL唯一]=1)),1),""))</f>
        <v/>
      </c>
      <c r="T116" s="28" t="str">
        <f ca="1">IF($B116="","",IF($M116="不適用","不適用",IF($N116="","未檢驗",IF(OR(AND($D116="DM only",$O116&gt;=DATE(YEAR(TODAY()),1,1),$O116&lt;DATE(YEAR(TODAY())+1,1,1),$N116&lt;VALUE(SUBSTITUTE($M116,"&lt;",""))),AND($AH116&gt;=1,$AI116&gt;=1,OR($N116&lt;VALUE(SUBSTITUTE($M116,"&lt;","")),SUMIFS(LabData2016[LDL唯一],LabData2016[比對身分證前六碼],$AX116,LabData2016[最近一次LDL檢查結果(mg/dL)],"&lt;"&amp;VALUE(SUBSTITUTE($M116,"&lt;","")),LabData2016[最近一次LDL檢查日期],"&gt;="&amp;DATE(YEAR(TODAY()),1,1),LabData2016[最近一次LDL檢查日期],"&lt;"&amp;DATE(YEAR(TODAY())+1,1,1))/($AH116+$AI116)&gt;=0.5))),"控制達標",IF(AND($AH116&gt;=1,$AI116&gt;=1,ISNUMBER($P116),$R116&gt;84,$N116-$P116&lt;0),"進步達標","未達標")))))</f>
        <v/>
      </c>
      <c r="U116" s="39" t="str">
        <f ca="1">IF($B116="","",IF($T116="不適用","不適用",IF($T116="未檢驗","無檢驗資料","全年"&amp;($AH116+$AI116)&amp;"次／下半年"&amp;$AI116&amp;"次／"&amp;SUMIFS(LabData2016[LDL唯一],LabData2016[比對身分證前六碼],$AX116,LabData2016[最近一次LDL檢查結果(mg/dL)],"&lt;"&amp;VALUE(SUBSTITUTE($M116,"&lt;","")),LabData2016[最近一次LDL檢查日期],"&gt;="&amp;DATE(YEAR(TODAY()),1,1),LabData2016[最近一次LDL檢查日期],"&lt;"&amp;DATE(YEAR(TODAY())+1,1,1))&amp;"/"&amp;($AH116+$AI116)&amp;"達標")))</f>
        <v/>
      </c>
      <c r="V116" s="6" t="str" cm="1">
        <f t="array" ref="V116">IF($B116="","",IFERROR(INDEX(PatientCriteria[UACR達標標準],ROWS($A$4:A116)),""))</f>
        <v/>
      </c>
      <c r="W116" s="6" t="str">
        <f>IF($B116="","",IF($X116="","",IFERROR(SUMIFS(LabData2016[最近一次UACR檢查結果(mg/gm)],LabData2016[比對身分證前六碼],$AX116,LabData2016[最近一次UACR檢查日期],$X116,LabData2016[UACR唯一],1),"")))</f>
        <v/>
      </c>
      <c r="X116" s="36" t="str" cm="1">
        <f t="array" ref="X116">IF($B116="","",IFERROR(_xlfn.AGGREGATE(14,6,LabData2016[最近一次UACR檢查日期]/((LabData2016[比對身分證前六碼]=$AX116)*(LabData2016[UACR唯一]=1)),1),""))</f>
        <v/>
      </c>
      <c r="Y116" s="6" t="str">
        <f>IF($B116="","",IF($Z116="","",IFERROR(SUMIFS(LabData2016[最近一次UACR檢查結果(mg/gm)],LabData2016[比對身分證前六碼],$AX116,LabData2016[最近一次UACR檢查日期],$Z116,LabData2016[UACR唯一],1),"")))</f>
        <v/>
      </c>
      <c r="Z116" s="36" t="str" cm="1">
        <f t="array" ref="Z116">IF($B116="","",IFERROR(_xlfn.AGGREGATE(14,6,LabData2016[最近一次UACR檢查日期]/((LabData2016[比對身分證前六碼]=$AX116)*(LabData2016[UACR唯一]=1)),2),""))</f>
        <v/>
      </c>
      <c r="AA116" s="6" t="str">
        <f t="shared" si="19"/>
        <v/>
      </c>
      <c r="AB116" s="29" t="str">
        <f ca="1">IF($B116="","",IF($V116="不適用","不適用",IF($W116="","未檢驗",IF(AND($AJ116+$AK116&gt;=2,$AK116&gt;=1),IF(OR($W116&lt;30,SUMIFS(LabData2016[UACR唯一],LabData2016[比對身分證前六碼],$AX116,LabData2016[最近一次UACR檢查結果(mg/gm)],"&lt;30",LabData2016[最近一次UACR檢查日期],"&gt;="&amp;DATE(YEAR(TODAY()),1,1),LabData2016[最近一次UACR檢查日期],"&lt;"&amp;DATE(YEAR(TODAY())+1,1,1))/($AJ116+$AK116)&gt;=0.5),"控制達標",IF(ISNUMBER($Y116),IF(AND($AA116&gt;=84,$W116-$Y116&lt;0),"進步達標","未達標"),"未達標")),"未達標"))))</f>
        <v/>
      </c>
      <c r="AC116" s="38" t="str">
        <f ca="1">IF($B116="","",IF($AB116="不適用","不適用",IF($AB116="未檢驗","無檢驗資料","全年"&amp;($AJ116+$AK116)&amp;"次／下半年"&amp;$AK116&amp;"次／"&amp;SUMIFS(LabData2016[UACR唯一],LabData2016[比對身分證前六碼],$AX116,LabData2016[最近一次UACR檢查結果(mg/gm)],"&lt;30",LabData2016[最近一次UACR檢查日期],"&gt;="&amp;DATE(YEAR(TODAY()),1,1),LabData2016[最近一次UACR檢查日期],"&lt;"&amp;DATE(YEAR(TODAY())+1,1,1))&amp;"/"&amp;($AJ116+$AK116)&amp;"達標")))</f>
        <v/>
      </c>
      <c r="AD116" s="6" t="str" cm="1">
        <f t="array" ref="AD116">IF($B116="","",IFERROR(INDEX(PatientCriteria[BP檢驗次數達標標準],ROWS($A$4:A116)),""))</f>
        <v/>
      </c>
      <c r="AE116" s="6" t="str" cm="1">
        <f t="array" aca="1" ref="AE116" ca="1">IF($B116="","",_xlfn.LET(_xlpm.bp,LabData2016[最近一次BP檢查日期],_xlpm.ym,IF(ISNUMBER(_xlpm.bp),TEXT(_xlpm.bp,"yyyy-mm"),LEFT(_xlpm.bp,7)),_xlpm.matched,_xlfn._xlws.FILTER(_xlpm.ym,(LabData2016[比對身分證前六碼]=$AX116)*(LabData2016[比對生日西元]=$AY116)*(_xlpm.ym&lt;&gt;"")*(LEFT(_xlpm.ym,4)=TEXT(YEAR(TODAY()),"0")),""),IF(INDEX(_xlpm.matched,1)="",0,ROWS(_xlfn.UNIQUE(_xlpm.matched)))))</f>
        <v/>
      </c>
      <c r="AF116" s="6" t="str">
        <f ca="1">IF($B116="","",SUMIFS(LabData2016[HbA1c唯一],LabData2016[比對身分證前六碼],$AX116,LabData2016[最近一次HbA1c檢查日期],"&gt;="&amp;DATE(YEAR(TODAY()),1,1),LabData2016[最近一次HbA1c檢查日期],"&lt;"&amp;DATE(YEAR(TODAY()),7,1)))</f>
        <v/>
      </c>
      <c r="AG116" s="6" t="str">
        <f ca="1">IF($B116="","",SUMIFS(LabData2016[HbA1c唯一],LabData2016[比對身分證前六碼],$AX116,LabData2016[最近一次HbA1c檢查日期],"&gt;="&amp;DATE(YEAR(TODAY()),7,1),LabData2016[最近一次HbA1c檢查日期],"&lt;"&amp;DATE(YEAR(TODAY())+1,1,1)))</f>
        <v/>
      </c>
      <c r="AH116" s="6" t="str">
        <f ca="1">IF($B116="","",SUMIFS(LabData2016[LDL唯一],LabData2016[比對身分證前六碼],$AX116,LabData2016[最近一次LDL檢查日期],"&gt;="&amp;DATE(YEAR(TODAY()),1,1),LabData2016[最近一次LDL檢查日期],"&lt;"&amp;DATE(YEAR(TODAY()),7,1)))</f>
        <v/>
      </c>
      <c r="AI116" s="6" t="str">
        <f ca="1">IF($B116="","",SUMIFS(LabData2016[LDL唯一],LabData2016[比對身分證前六碼],$AX116,LabData2016[最近一次LDL檢查日期],"&gt;="&amp;DATE(YEAR(TODAY()),7,1),LabData2016[最近一次LDL檢查日期],"&lt;"&amp;DATE(YEAR(TODAY())+1,1,1)))</f>
        <v/>
      </c>
      <c r="AJ116" s="6" t="str">
        <f ca="1">IF($B116="","",SUMIFS(LabData2016[UACR唯一],LabData2016[比對身分證前六碼],$AX116,LabData2016[最近一次UACR檢查日期],"&gt;="&amp;DATE(YEAR(TODAY()),1,1),LabData2016[最近一次UACR檢查日期],"&lt;"&amp;DATE(YEAR(TODAY()),7,1)))</f>
        <v/>
      </c>
      <c r="AK116" s="6" t="str">
        <f ca="1">IF($B116="","",SUMIFS(LabData2016[UACR唯一],LabData2016[比對身分證前六碼],$AX116,LabData2016[最近一次UACR檢查日期],"&gt;="&amp;DATE(YEAR(TODAY()),7,1),LabData2016[最近一次UACR檢查日期],"&lt;"&amp;DATE(YEAR(TODAY())+1,1,1)))</f>
        <v/>
      </c>
      <c r="AL116" s="6" t="str">
        <f t="shared" si="20"/>
        <v/>
      </c>
      <c r="AM116" s="6" t="str">
        <f t="shared" si="21"/>
        <v/>
      </c>
      <c r="AN116" s="6" t="str">
        <f t="shared" si="22"/>
        <v/>
      </c>
      <c r="AO116" s="6" t="str">
        <f t="shared" si="23"/>
        <v/>
      </c>
      <c r="AP116" s="6" t="str" cm="1">
        <f t="array" ref="AP116">IF($B116="","",IFERROR(INDEX(相容設定!$B$2:$E$9,MATCH($D116,相容設定!$A$2:$A$9,0),MIN(VALUE(LEFT($AQ116,FIND("/",$AQ116)-1)),3)+1),0))</f>
        <v/>
      </c>
      <c r="AQ116" s="6" t="str">
        <f t="shared" si="24"/>
        <v/>
      </c>
      <c r="AR116" s="30" t="str">
        <f t="shared" si="25"/>
        <v/>
      </c>
      <c r="AS116" s="30" t="str">
        <f>IF($B116="","",250+30+IF(OR(ISNUMBER(SEARCH("DM",$D116)),ISNUMBER(SEARCH("+",$D116))),100,0)+IFERROR(INDEX(相容設定!$F$2:$F$9,MATCH($D116,相容設定!$A$2:$A$9,0)),0))</f>
        <v/>
      </c>
      <c r="AT116" s="31" t="str">
        <f t="shared" si="26"/>
        <v/>
      </c>
      <c r="AU116" s="32" t="str">
        <f t="shared" si="27"/>
        <v/>
      </c>
      <c r="AV116" t="str">
        <f t="shared" si="32"/>
        <v/>
      </c>
      <c r="AW116" t="str">
        <f t="shared" si="30"/>
        <v/>
      </c>
      <c r="AX116" t="str">
        <f t="shared" si="33"/>
        <v/>
      </c>
      <c r="AY116" t="str">
        <f t="shared" si="31"/>
        <v/>
      </c>
    </row>
    <row r="117" spans="1:51" x14ac:dyDescent="0.35">
      <c r="A117" s="26" t="str" cm="1">
        <f t="array" ref="A117">IFERROR(IF(INDEX(PatientCriteria[身分證號],ROWS($A$4:A117))="","",ROWS($A$4:A117)),"")</f>
        <v/>
      </c>
      <c r="B117" s="26" t="str" cm="1">
        <f t="array" ref="B117">IFERROR(IF(INDEX(PatientCriteria[身分證號],ROWS($A$4:A117))="","",INDEX(PatientCriteria[身分證號],ROWS($A$4:A117))),"")</f>
        <v/>
      </c>
      <c r="C117" s="26" t="str" cm="1">
        <f t="array" ref="C117">IF($B117="","",IFERROR(INDEX(PatientCriteria[生日],ROWS($A$4:A117)),""))</f>
        <v/>
      </c>
      <c r="D117" s="26" t="str" cm="1">
        <f t="array" ref="D117">IF($B117="","",IFERROR(INDEX(PatientCriteria[疾病組合],ROWS($A$4:A117)),""))</f>
        <v/>
      </c>
      <c r="E117" s="6" t="str" cm="1">
        <f t="array" ref="E117">IF($B117="","",IFERROR(INDEX(PatientCriteria[HbA1c達標標準],ROWS($A$4:A117)),""))</f>
        <v/>
      </c>
      <c r="F117" s="6" t="str">
        <f>IF($B117="","",IF($G117="","",IFERROR(SUMIFS(LabData2016[最近一次HbA1c檢查結果(%)],LabData2016[比對身分證前六碼],$AX117,LabData2016[最近一次HbA1c檢查日期],$G117,LabData2016[HbA1c唯一],1),"")))</f>
        <v/>
      </c>
      <c r="G117" s="36" t="str" cm="1">
        <f t="array" ref="G117">IF($B117="","",IFERROR(_xlfn.AGGREGATE(14,6,LabData2016[最近一次HbA1c檢查日期]/((LabData2016[比對身分證前六碼]=$AX117)*(LabData2016[HbA1c唯一]=1)),1),""))</f>
        <v/>
      </c>
      <c r="H117" s="6" t="str">
        <f>IF($B117="","",IF($I117="","",IFERROR(SUMIFS(LabData2016[最近一次HbA1c檢查結果(%)],LabData2016[比對身分證前六碼],$AX117,LabData2016[最近一次HbA1c檢查日期],$I117,LabData2016[HbA1c唯一],1),"")))</f>
        <v/>
      </c>
      <c r="I117" s="36" t="str" cm="1">
        <f t="array" ref="I117">IF($B117="","",IFERROR(_xlfn.AGGREGATE(14,6,LabData2016[最近一次HbA1c檢查日期]/((LabData2016[比對身分證前六碼]=$AX117)*(LabData2016[HbA1c唯一]=1)),2),""))</f>
        <v/>
      </c>
      <c r="J117" s="6" t="str">
        <f t="shared" si="17"/>
        <v/>
      </c>
      <c r="K117" s="27" t="str">
        <f ca="1">IF($B117="","",IF($E117="不適用","不適用",IF($F117="","未檢驗",IF(AND($AF117+$AG117&gt;=2,$AG117&gt;=1),IF(OR($F117&lt;VALUE(SUBSTITUTE(SUBSTITUTE($E117,"&lt;",""),"%","")),SUMIFS(LabData2016[HbA1c唯一],LabData2016[比對身分證前六碼],$AX117,LabData2016[最近一次HbA1c檢查結果(%)],"&lt;"&amp;VALUE(SUBSTITUTE(SUBSTITUTE($E117,"&lt;",""),"%","")),LabData2016[最近一次HbA1c檢查日期],"&gt;="&amp;DATE(YEAR(TODAY()),1,1),LabData2016[最近一次HbA1c檢查日期],"&lt;"&amp;DATE(YEAR(TODAY())+1,1,1))/($AF117+$AG117)&gt;=0.5),"控制達標",IF(ISNUMBER($H117),IF(AND($J117&gt;=84,$F117-$H117&lt;0),"進步達標","未達標"),"未達標")),"未達標"))))</f>
        <v/>
      </c>
      <c r="L117" s="33" t="str">
        <f ca="1">IF($B117="","",IF($K117="不適用","不適用",IF($K117="未檢驗","無檢驗資料","全年"&amp;($AF117+$AG117)&amp;"次／下半年"&amp;$AG117&amp;"次／"&amp;SUMIFS(LabData2016[HbA1c唯一],LabData2016[比對身分證前六碼],$AX117,LabData2016[最近一次HbA1c檢查結果(%)],"&lt;"&amp;VALUE(SUBSTITUTE(SUBSTITUTE($E117,"&lt;",""),"%","")),LabData2016[最近一次HbA1c檢查日期],"&gt;="&amp;DATE(YEAR(TODAY()),1,1),LabData2016[最近一次HbA1c檢查日期],"&lt;"&amp;DATE(YEAR(TODAY())+1,1,1))&amp;"/"&amp;($AF117+$AG117)&amp;"達標")))</f>
        <v/>
      </c>
      <c r="M117" s="6" t="str" cm="1">
        <f t="array" ref="M117">IF($B117="","",IFERROR(INDEX(PatientCriteria[LDL達標標準],ROWS($A$4:A117)),""))</f>
        <v/>
      </c>
      <c r="N117" s="6" t="str">
        <f>IF($B117="","",IF($O117="","",IFERROR(SUMIFS(LabData2016[最近一次LDL檢查結果(mg/dL)],LabData2016[比對身分證前六碼],$AX117,LabData2016[最近一次LDL檢查日期],$O117,LabData2016[LDL唯一],1),"")))</f>
        <v/>
      </c>
      <c r="O117" s="36" t="str" cm="1">
        <f t="array" ref="O117">IF($B117="","",IFERROR(_xlfn.AGGREGATE(14,6,LabData2016[最近一次LDL檢查日期]/((LabData2016[比對身分證前六碼]=$AX117)*(LabData2016[LDL唯一]=1)),1),""))</f>
        <v/>
      </c>
      <c r="P117" s="6" t="str">
        <f>IF($B117="","",IF($Q117="","",IFERROR(SUMIFS(LabData2016[最近一次LDL檢查結果(mg/dL)],LabData2016[比對身分證前六碼],$AX117,LabData2016[最近一次LDL檢查日期],$Q117,LabData2016[LDL唯一],1),"")))</f>
        <v/>
      </c>
      <c r="Q117" s="36" t="str" cm="1">
        <f t="array" ref="Q117">IF($B117="","",IFERROR(_xlfn.AGGREGATE(14,6,LabData2016[最近一次LDL檢查日期]/((LabData2016[比對身分證前六碼]=$AX117)*(LabData2016[LDL唯一]=1)),2),""))</f>
        <v/>
      </c>
      <c r="R117" s="6" t="str">
        <f t="shared" si="18"/>
        <v/>
      </c>
      <c r="S117" s="6" t="str" cm="1">
        <f t="array" ref="S117">IF($B117="","",IFERROR(_xlfn.AGGREGATE(15,6,LabData2016[最近一次LDL檢查結果(mg/dL)]/((LabData2016[比對身分證前六碼]=$AX117)*(LabData2016[LDL唯一]=1)),1),""))</f>
        <v/>
      </c>
      <c r="T117" s="28" t="str">
        <f ca="1">IF($B117="","",IF($M117="不適用","不適用",IF($N117="","未檢驗",IF(OR(AND($D117="DM only",$O117&gt;=DATE(YEAR(TODAY()),1,1),$O117&lt;DATE(YEAR(TODAY())+1,1,1),$N117&lt;VALUE(SUBSTITUTE($M117,"&lt;",""))),AND($AH117&gt;=1,$AI117&gt;=1,OR($N117&lt;VALUE(SUBSTITUTE($M117,"&lt;","")),SUMIFS(LabData2016[LDL唯一],LabData2016[比對身分證前六碼],$AX117,LabData2016[最近一次LDL檢查結果(mg/dL)],"&lt;"&amp;VALUE(SUBSTITUTE($M117,"&lt;","")),LabData2016[最近一次LDL檢查日期],"&gt;="&amp;DATE(YEAR(TODAY()),1,1),LabData2016[最近一次LDL檢查日期],"&lt;"&amp;DATE(YEAR(TODAY())+1,1,1))/($AH117+$AI117)&gt;=0.5))),"控制達標",IF(AND($AH117&gt;=1,$AI117&gt;=1,ISNUMBER($P117),$R117&gt;84,$N117-$P117&lt;0),"進步達標","未達標")))))</f>
        <v/>
      </c>
      <c r="U117" s="39" t="str">
        <f ca="1">IF($B117="","",IF($T117="不適用","不適用",IF($T117="未檢驗","無檢驗資料","全年"&amp;($AH117+$AI117)&amp;"次／下半年"&amp;$AI117&amp;"次／"&amp;SUMIFS(LabData2016[LDL唯一],LabData2016[比對身分證前六碼],$AX117,LabData2016[最近一次LDL檢查結果(mg/dL)],"&lt;"&amp;VALUE(SUBSTITUTE($M117,"&lt;","")),LabData2016[最近一次LDL檢查日期],"&gt;="&amp;DATE(YEAR(TODAY()),1,1),LabData2016[最近一次LDL檢查日期],"&lt;"&amp;DATE(YEAR(TODAY())+1,1,1))&amp;"/"&amp;($AH117+$AI117)&amp;"達標")))</f>
        <v/>
      </c>
      <c r="V117" s="6" t="str" cm="1">
        <f t="array" ref="V117">IF($B117="","",IFERROR(INDEX(PatientCriteria[UACR達標標準],ROWS($A$4:A117)),""))</f>
        <v/>
      </c>
      <c r="W117" s="6" t="str">
        <f>IF($B117="","",IF($X117="","",IFERROR(SUMIFS(LabData2016[最近一次UACR檢查結果(mg/gm)],LabData2016[比對身分證前六碼],$AX117,LabData2016[最近一次UACR檢查日期],$X117,LabData2016[UACR唯一],1),"")))</f>
        <v/>
      </c>
      <c r="X117" s="36" t="str" cm="1">
        <f t="array" ref="X117">IF($B117="","",IFERROR(_xlfn.AGGREGATE(14,6,LabData2016[最近一次UACR檢查日期]/((LabData2016[比對身分證前六碼]=$AX117)*(LabData2016[UACR唯一]=1)),1),""))</f>
        <v/>
      </c>
      <c r="Y117" s="6" t="str">
        <f>IF($B117="","",IF($Z117="","",IFERROR(SUMIFS(LabData2016[最近一次UACR檢查結果(mg/gm)],LabData2016[比對身分證前六碼],$AX117,LabData2016[最近一次UACR檢查日期],$Z117,LabData2016[UACR唯一],1),"")))</f>
        <v/>
      </c>
      <c r="Z117" s="36" t="str" cm="1">
        <f t="array" ref="Z117">IF($B117="","",IFERROR(_xlfn.AGGREGATE(14,6,LabData2016[最近一次UACR檢查日期]/((LabData2016[比對身分證前六碼]=$AX117)*(LabData2016[UACR唯一]=1)),2),""))</f>
        <v/>
      </c>
      <c r="AA117" s="6" t="str">
        <f t="shared" si="19"/>
        <v/>
      </c>
      <c r="AB117" s="29" t="str">
        <f ca="1">IF($B117="","",IF($V117="不適用","不適用",IF($W117="","未檢驗",IF(AND($AJ117+$AK117&gt;=2,$AK117&gt;=1),IF(OR($W117&lt;30,SUMIFS(LabData2016[UACR唯一],LabData2016[比對身分證前六碼],$AX117,LabData2016[最近一次UACR檢查結果(mg/gm)],"&lt;30",LabData2016[最近一次UACR檢查日期],"&gt;="&amp;DATE(YEAR(TODAY()),1,1),LabData2016[最近一次UACR檢查日期],"&lt;"&amp;DATE(YEAR(TODAY())+1,1,1))/($AJ117+$AK117)&gt;=0.5),"控制達標",IF(ISNUMBER($Y117),IF(AND($AA117&gt;=84,$W117-$Y117&lt;0),"進步達標","未達標"),"未達標")),"未達標"))))</f>
        <v/>
      </c>
      <c r="AC117" s="38" t="str">
        <f ca="1">IF($B117="","",IF($AB117="不適用","不適用",IF($AB117="未檢驗","無檢驗資料","全年"&amp;($AJ117+$AK117)&amp;"次／下半年"&amp;$AK117&amp;"次／"&amp;SUMIFS(LabData2016[UACR唯一],LabData2016[比對身分證前六碼],$AX117,LabData2016[最近一次UACR檢查結果(mg/gm)],"&lt;30",LabData2016[最近一次UACR檢查日期],"&gt;="&amp;DATE(YEAR(TODAY()),1,1),LabData2016[最近一次UACR檢查日期],"&lt;"&amp;DATE(YEAR(TODAY())+1,1,1))&amp;"/"&amp;($AJ117+$AK117)&amp;"達標")))</f>
        <v/>
      </c>
      <c r="AD117" s="6" t="str" cm="1">
        <f t="array" ref="AD117">IF($B117="","",IFERROR(INDEX(PatientCriteria[BP檢驗次數達標標準],ROWS($A$4:A117)),""))</f>
        <v/>
      </c>
      <c r="AE117" s="6" t="str" cm="1">
        <f t="array" aca="1" ref="AE117" ca="1">IF($B117="","",_xlfn.LET(_xlpm.bp,LabData2016[最近一次BP檢查日期],_xlpm.ym,IF(ISNUMBER(_xlpm.bp),TEXT(_xlpm.bp,"yyyy-mm"),LEFT(_xlpm.bp,7)),_xlpm.matched,_xlfn._xlws.FILTER(_xlpm.ym,(LabData2016[比對身分證前六碼]=$AX117)*(LabData2016[比對生日西元]=$AY117)*(_xlpm.ym&lt;&gt;"")*(LEFT(_xlpm.ym,4)=TEXT(YEAR(TODAY()),"0")),""),IF(INDEX(_xlpm.matched,1)="",0,ROWS(_xlfn.UNIQUE(_xlpm.matched)))))</f>
        <v/>
      </c>
      <c r="AF117" s="6" t="str">
        <f ca="1">IF($B117="","",SUMIFS(LabData2016[HbA1c唯一],LabData2016[比對身分證前六碼],$AX117,LabData2016[最近一次HbA1c檢查日期],"&gt;="&amp;DATE(YEAR(TODAY()),1,1),LabData2016[最近一次HbA1c檢查日期],"&lt;"&amp;DATE(YEAR(TODAY()),7,1)))</f>
        <v/>
      </c>
      <c r="AG117" s="6" t="str">
        <f ca="1">IF($B117="","",SUMIFS(LabData2016[HbA1c唯一],LabData2016[比對身分證前六碼],$AX117,LabData2016[最近一次HbA1c檢查日期],"&gt;="&amp;DATE(YEAR(TODAY()),7,1),LabData2016[最近一次HbA1c檢查日期],"&lt;"&amp;DATE(YEAR(TODAY())+1,1,1)))</f>
        <v/>
      </c>
      <c r="AH117" s="6" t="str">
        <f ca="1">IF($B117="","",SUMIFS(LabData2016[LDL唯一],LabData2016[比對身分證前六碼],$AX117,LabData2016[最近一次LDL檢查日期],"&gt;="&amp;DATE(YEAR(TODAY()),1,1),LabData2016[最近一次LDL檢查日期],"&lt;"&amp;DATE(YEAR(TODAY()),7,1)))</f>
        <v/>
      </c>
      <c r="AI117" s="6" t="str">
        <f ca="1">IF($B117="","",SUMIFS(LabData2016[LDL唯一],LabData2016[比對身分證前六碼],$AX117,LabData2016[最近一次LDL檢查日期],"&gt;="&amp;DATE(YEAR(TODAY()),7,1),LabData2016[最近一次LDL檢查日期],"&lt;"&amp;DATE(YEAR(TODAY())+1,1,1)))</f>
        <v/>
      </c>
      <c r="AJ117" s="6" t="str">
        <f ca="1">IF($B117="","",SUMIFS(LabData2016[UACR唯一],LabData2016[比對身分證前六碼],$AX117,LabData2016[最近一次UACR檢查日期],"&gt;="&amp;DATE(YEAR(TODAY()),1,1),LabData2016[最近一次UACR檢查日期],"&lt;"&amp;DATE(YEAR(TODAY()),7,1)))</f>
        <v/>
      </c>
      <c r="AK117" s="6" t="str">
        <f ca="1">IF($B117="","",SUMIFS(LabData2016[UACR唯一],LabData2016[比對身分證前六碼],$AX117,LabData2016[最近一次UACR檢查日期],"&gt;="&amp;DATE(YEAR(TODAY()),7,1),LabData2016[最近一次UACR檢查日期],"&lt;"&amp;DATE(YEAR(TODAY())+1,1,1)))</f>
        <v/>
      </c>
      <c r="AL117" s="6" t="str">
        <f t="shared" si="20"/>
        <v/>
      </c>
      <c r="AM117" s="6" t="str">
        <f t="shared" si="21"/>
        <v/>
      </c>
      <c r="AN117" s="6" t="str">
        <f t="shared" si="22"/>
        <v/>
      </c>
      <c r="AO117" s="6" t="str">
        <f t="shared" si="23"/>
        <v/>
      </c>
      <c r="AP117" s="6" t="str" cm="1">
        <f t="array" ref="AP117">IF($B117="","",IFERROR(INDEX(相容設定!$B$2:$E$9,MATCH($D117,相容設定!$A$2:$A$9,0),MIN(VALUE(LEFT($AQ117,FIND("/",$AQ117)-1)),3)+1),0))</f>
        <v/>
      </c>
      <c r="AQ117" s="6" t="str">
        <f t="shared" si="24"/>
        <v/>
      </c>
      <c r="AR117" s="30" t="str">
        <f t="shared" si="25"/>
        <v/>
      </c>
      <c r="AS117" s="30" t="str">
        <f>IF($B117="","",250+30+IF(OR(ISNUMBER(SEARCH("DM",$D117)),ISNUMBER(SEARCH("+",$D117))),100,0)+IFERROR(INDEX(相容設定!$F$2:$F$9,MATCH($D117,相容設定!$A$2:$A$9,0)),0))</f>
        <v/>
      </c>
      <c r="AT117" s="31" t="str">
        <f t="shared" si="26"/>
        <v/>
      </c>
      <c r="AU117" s="32" t="str">
        <f t="shared" si="27"/>
        <v/>
      </c>
      <c r="AV117" t="str">
        <f t="shared" si="32"/>
        <v/>
      </c>
      <c r="AW117" t="str">
        <f t="shared" si="30"/>
        <v/>
      </c>
      <c r="AX117" t="str">
        <f t="shared" si="33"/>
        <v/>
      </c>
      <c r="AY117" t="str">
        <f t="shared" si="31"/>
        <v/>
      </c>
    </row>
    <row r="118" spans="1:51" x14ac:dyDescent="0.35">
      <c r="A118" s="26" t="str" cm="1">
        <f t="array" ref="A118">IFERROR(IF(INDEX(PatientCriteria[身分證號],ROWS($A$4:A118))="","",ROWS($A$4:A118)),"")</f>
        <v/>
      </c>
      <c r="B118" s="26" t="str" cm="1">
        <f t="array" ref="B118">IFERROR(IF(INDEX(PatientCriteria[身分證號],ROWS($A$4:A118))="","",INDEX(PatientCriteria[身分證號],ROWS($A$4:A118))),"")</f>
        <v/>
      </c>
      <c r="C118" s="26" t="str" cm="1">
        <f t="array" ref="C118">IF($B118="","",IFERROR(INDEX(PatientCriteria[生日],ROWS($A$4:A118)),""))</f>
        <v/>
      </c>
      <c r="D118" s="26" t="str" cm="1">
        <f t="array" ref="D118">IF($B118="","",IFERROR(INDEX(PatientCriteria[疾病組合],ROWS($A$4:A118)),""))</f>
        <v/>
      </c>
      <c r="E118" s="6" t="str" cm="1">
        <f t="array" ref="E118">IF($B118="","",IFERROR(INDEX(PatientCriteria[HbA1c達標標準],ROWS($A$4:A118)),""))</f>
        <v/>
      </c>
      <c r="F118" s="6" t="str">
        <f>IF($B118="","",IF($G118="","",IFERROR(SUMIFS(LabData2016[最近一次HbA1c檢查結果(%)],LabData2016[比對身分證前六碼],$AX118,LabData2016[最近一次HbA1c檢查日期],$G118,LabData2016[HbA1c唯一],1),"")))</f>
        <v/>
      </c>
      <c r="G118" s="36" t="str" cm="1">
        <f t="array" ref="G118">IF($B118="","",IFERROR(_xlfn.AGGREGATE(14,6,LabData2016[最近一次HbA1c檢查日期]/((LabData2016[比對身分證前六碼]=$AX118)*(LabData2016[HbA1c唯一]=1)),1),""))</f>
        <v/>
      </c>
      <c r="H118" s="6" t="str">
        <f>IF($B118="","",IF($I118="","",IFERROR(SUMIFS(LabData2016[最近一次HbA1c檢查結果(%)],LabData2016[比對身分證前六碼],$AX118,LabData2016[最近一次HbA1c檢查日期],$I118,LabData2016[HbA1c唯一],1),"")))</f>
        <v/>
      </c>
      <c r="I118" s="36" t="str" cm="1">
        <f t="array" ref="I118">IF($B118="","",IFERROR(_xlfn.AGGREGATE(14,6,LabData2016[最近一次HbA1c檢查日期]/((LabData2016[比對身分證前六碼]=$AX118)*(LabData2016[HbA1c唯一]=1)),2),""))</f>
        <v/>
      </c>
      <c r="J118" s="6" t="str">
        <f t="shared" si="17"/>
        <v/>
      </c>
      <c r="K118" s="27" t="str">
        <f ca="1">IF($B118="","",IF($E118="不適用","不適用",IF($F118="","未檢驗",IF(AND($AF118+$AG118&gt;=2,$AG118&gt;=1),IF(OR($F118&lt;VALUE(SUBSTITUTE(SUBSTITUTE($E118,"&lt;",""),"%","")),SUMIFS(LabData2016[HbA1c唯一],LabData2016[比對身分證前六碼],$AX118,LabData2016[最近一次HbA1c檢查結果(%)],"&lt;"&amp;VALUE(SUBSTITUTE(SUBSTITUTE($E118,"&lt;",""),"%","")),LabData2016[最近一次HbA1c檢查日期],"&gt;="&amp;DATE(YEAR(TODAY()),1,1),LabData2016[最近一次HbA1c檢查日期],"&lt;"&amp;DATE(YEAR(TODAY())+1,1,1))/($AF118+$AG118)&gt;=0.5),"控制達標",IF(ISNUMBER($H118),IF(AND($J118&gt;=84,$F118-$H118&lt;0),"進步達標","未達標"),"未達標")),"未達標"))))</f>
        <v/>
      </c>
      <c r="L118" s="33" t="str">
        <f ca="1">IF($B118="","",IF($K118="不適用","不適用",IF($K118="未檢驗","無檢驗資料","全年"&amp;($AF118+$AG118)&amp;"次／下半年"&amp;$AG118&amp;"次／"&amp;SUMIFS(LabData2016[HbA1c唯一],LabData2016[比對身分證前六碼],$AX118,LabData2016[最近一次HbA1c檢查結果(%)],"&lt;"&amp;VALUE(SUBSTITUTE(SUBSTITUTE($E118,"&lt;",""),"%","")),LabData2016[最近一次HbA1c檢查日期],"&gt;="&amp;DATE(YEAR(TODAY()),1,1),LabData2016[最近一次HbA1c檢查日期],"&lt;"&amp;DATE(YEAR(TODAY())+1,1,1))&amp;"/"&amp;($AF118+$AG118)&amp;"達標")))</f>
        <v/>
      </c>
      <c r="M118" s="6" t="str" cm="1">
        <f t="array" ref="M118">IF($B118="","",IFERROR(INDEX(PatientCriteria[LDL達標標準],ROWS($A$4:A118)),""))</f>
        <v/>
      </c>
      <c r="N118" s="6" t="str">
        <f>IF($B118="","",IF($O118="","",IFERROR(SUMIFS(LabData2016[最近一次LDL檢查結果(mg/dL)],LabData2016[比對身分證前六碼],$AX118,LabData2016[最近一次LDL檢查日期],$O118,LabData2016[LDL唯一],1),"")))</f>
        <v/>
      </c>
      <c r="O118" s="36" t="str" cm="1">
        <f t="array" ref="O118">IF($B118="","",IFERROR(_xlfn.AGGREGATE(14,6,LabData2016[最近一次LDL檢查日期]/((LabData2016[比對身分證前六碼]=$AX118)*(LabData2016[LDL唯一]=1)),1),""))</f>
        <v/>
      </c>
      <c r="P118" s="6" t="str">
        <f>IF($B118="","",IF($Q118="","",IFERROR(SUMIFS(LabData2016[最近一次LDL檢查結果(mg/dL)],LabData2016[比對身分證前六碼],$AX118,LabData2016[最近一次LDL檢查日期],$Q118,LabData2016[LDL唯一],1),"")))</f>
        <v/>
      </c>
      <c r="Q118" s="36" t="str" cm="1">
        <f t="array" ref="Q118">IF($B118="","",IFERROR(_xlfn.AGGREGATE(14,6,LabData2016[最近一次LDL檢查日期]/((LabData2016[比對身分證前六碼]=$AX118)*(LabData2016[LDL唯一]=1)),2),""))</f>
        <v/>
      </c>
      <c r="R118" s="6" t="str">
        <f t="shared" si="18"/>
        <v/>
      </c>
      <c r="S118" s="6" t="str" cm="1">
        <f t="array" ref="S118">IF($B118="","",IFERROR(_xlfn.AGGREGATE(15,6,LabData2016[最近一次LDL檢查結果(mg/dL)]/((LabData2016[比對身分證前六碼]=$AX118)*(LabData2016[LDL唯一]=1)),1),""))</f>
        <v/>
      </c>
      <c r="T118" s="28" t="str">
        <f ca="1">IF($B118="","",IF($M118="不適用","不適用",IF($N118="","未檢驗",IF(OR(AND($D118="DM only",$O118&gt;=DATE(YEAR(TODAY()),1,1),$O118&lt;DATE(YEAR(TODAY())+1,1,1),$N118&lt;VALUE(SUBSTITUTE($M118,"&lt;",""))),AND($AH118&gt;=1,$AI118&gt;=1,OR($N118&lt;VALUE(SUBSTITUTE($M118,"&lt;","")),SUMIFS(LabData2016[LDL唯一],LabData2016[比對身分證前六碼],$AX118,LabData2016[最近一次LDL檢查結果(mg/dL)],"&lt;"&amp;VALUE(SUBSTITUTE($M118,"&lt;","")),LabData2016[最近一次LDL檢查日期],"&gt;="&amp;DATE(YEAR(TODAY()),1,1),LabData2016[最近一次LDL檢查日期],"&lt;"&amp;DATE(YEAR(TODAY())+1,1,1))/($AH118+$AI118)&gt;=0.5))),"控制達標",IF(AND($AH118&gt;=1,$AI118&gt;=1,ISNUMBER($P118),$R118&gt;84,$N118-$P118&lt;0),"進步達標","未達標")))))</f>
        <v/>
      </c>
      <c r="U118" s="39" t="str">
        <f ca="1">IF($B118="","",IF($T118="不適用","不適用",IF($T118="未檢驗","無檢驗資料","全年"&amp;($AH118+$AI118)&amp;"次／下半年"&amp;$AI118&amp;"次／"&amp;SUMIFS(LabData2016[LDL唯一],LabData2016[比對身分證前六碼],$AX118,LabData2016[最近一次LDL檢查結果(mg/dL)],"&lt;"&amp;VALUE(SUBSTITUTE($M118,"&lt;","")),LabData2016[最近一次LDL檢查日期],"&gt;="&amp;DATE(YEAR(TODAY()),1,1),LabData2016[最近一次LDL檢查日期],"&lt;"&amp;DATE(YEAR(TODAY())+1,1,1))&amp;"/"&amp;($AH118+$AI118)&amp;"達標")))</f>
        <v/>
      </c>
      <c r="V118" s="6" t="str" cm="1">
        <f t="array" ref="V118">IF($B118="","",IFERROR(INDEX(PatientCriteria[UACR達標標準],ROWS($A$4:A118)),""))</f>
        <v/>
      </c>
      <c r="W118" s="6" t="str">
        <f>IF($B118="","",IF($X118="","",IFERROR(SUMIFS(LabData2016[最近一次UACR檢查結果(mg/gm)],LabData2016[比對身分證前六碼],$AX118,LabData2016[最近一次UACR檢查日期],$X118,LabData2016[UACR唯一],1),"")))</f>
        <v/>
      </c>
      <c r="X118" s="36" t="str" cm="1">
        <f t="array" ref="X118">IF($B118="","",IFERROR(_xlfn.AGGREGATE(14,6,LabData2016[最近一次UACR檢查日期]/((LabData2016[比對身分證前六碼]=$AX118)*(LabData2016[UACR唯一]=1)),1),""))</f>
        <v/>
      </c>
      <c r="Y118" s="6" t="str">
        <f>IF($B118="","",IF($Z118="","",IFERROR(SUMIFS(LabData2016[最近一次UACR檢查結果(mg/gm)],LabData2016[比對身分證前六碼],$AX118,LabData2016[最近一次UACR檢查日期],$Z118,LabData2016[UACR唯一],1),"")))</f>
        <v/>
      </c>
      <c r="Z118" s="36" t="str" cm="1">
        <f t="array" ref="Z118">IF($B118="","",IFERROR(_xlfn.AGGREGATE(14,6,LabData2016[最近一次UACR檢查日期]/((LabData2016[比對身分證前六碼]=$AX118)*(LabData2016[UACR唯一]=1)),2),""))</f>
        <v/>
      </c>
      <c r="AA118" s="6" t="str">
        <f t="shared" si="19"/>
        <v/>
      </c>
      <c r="AB118" s="29" t="str">
        <f ca="1">IF($B118="","",IF($V118="不適用","不適用",IF($W118="","未檢驗",IF(AND($AJ118+$AK118&gt;=2,$AK118&gt;=1),IF(OR($W118&lt;30,SUMIFS(LabData2016[UACR唯一],LabData2016[比對身分證前六碼],$AX118,LabData2016[最近一次UACR檢查結果(mg/gm)],"&lt;30",LabData2016[最近一次UACR檢查日期],"&gt;="&amp;DATE(YEAR(TODAY()),1,1),LabData2016[最近一次UACR檢查日期],"&lt;"&amp;DATE(YEAR(TODAY())+1,1,1))/($AJ118+$AK118)&gt;=0.5),"控制達標",IF(ISNUMBER($Y118),IF(AND($AA118&gt;=84,$W118-$Y118&lt;0),"進步達標","未達標"),"未達標")),"未達標"))))</f>
        <v/>
      </c>
      <c r="AC118" s="38" t="str">
        <f ca="1">IF($B118="","",IF($AB118="不適用","不適用",IF($AB118="未檢驗","無檢驗資料","全年"&amp;($AJ118+$AK118)&amp;"次／下半年"&amp;$AK118&amp;"次／"&amp;SUMIFS(LabData2016[UACR唯一],LabData2016[比對身分證前六碼],$AX118,LabData2016[最近一次UACR檢查結果(mg/gm)],"&lt;30",LabData2016[最近一次UACR檢查日期],"&gt;="&amp;DATE(YEAR(TODAY()),1,1),LabData2016[最近一次UACR檢查日期],"&lt;"&amp;DATE(YEAR(TODAY())+1,1,1))&amp;"/"&amp;($AJ118+$AK118)&amp;"達標")))</f>
        <v/>
      </c>
      <c r="AD118" s="6" t="str" cm="1">
        <f t="array" ref="AD118">IF($B118="","",IFERROR(INDEX(PatientCriteria[BP檢驗次數達標標準],ROWS($A$4:A118)),""))</f>
        <v/>
      </c>
      <c r="AE118" s="6" t="str" cm="1">
        <f t="array" aca="1" ref="AE118" ca="1">IF($B118="","",_xlfn.LET(_xlpm.bp,LabData2016[最近一次BP檢查日期],_xlpm.ym,IF(ISNUMBER(_xlpm.bp),TEXT(_xlpm.bp,"yyyy-mm"),LEFT(_xlpm.bp,7)),_xlpm.matched,_xlfn._xlws.FILTER(_xlpm.ym,(LabData2016[比對身分證前六碼]=$AX118)*(LabData2016[比對生日西元]=$AY118)*(_xlpm.ym&lt;&gt;"")*(LEFT(_xlpm.ym,4)=TEXT(YEAR(TODAY()),"0")),""),IF(INDEX(_xlpm.matched,1)="",0,ROWS(_xlfn.UNIQUE(_xlpm.matched)))))</f>
        <v/>
      </c>
      <c r="AF118" s="6" t="str">
        <f ca="1">IF($B118="","",SUMIFS(LabData2016[HbA1c唯一],LabData2016[比對身分證前六碼],$AX118,LabData2016[最近一次HbA1c檢查日期],"&gt;="&amp;DATE(YEAR(TODAY()),1,1),LabData2016[最近一次HbA1c檢查日期],"&lt;"&amp;DATE(YEAR(TODAY()),7,1)))</f>
        <v/>
      </c>
      <c r="AG118" s="6" t="str">
        <f ca="1">IF($B118="","",SUMIFS(LabData2016[HbA1c唯一],LabData2016[比對身分證前六碼],$AX118,LabData2016[最近一次HbA1c檢查日期],"&gt;="&amp;DATE(YEAR(TODAY()),7,1),LabData2016[最近一次HbA1c檢查日期],"&lt;"&amp;DATE(YEAR(TODAY())+1,1,1)))</f>
        <v/>
      </c>
      <c r="AH118" s="6" t="str">
        <f ca="1">IF($B118="","",SUMIFS(LabData2016[LDL唯一],LabData2016[比對身分證前六碼],$AX118,LabData2016[最近一次LDL檢查日期],"&gt;="&amp;DATE(YEAR(TODAY()),1,1),LabData2016[最近一次LDL檢查日期],"&lt;"&amp;DATE(YEAR(TODAY()),7,1)))</f>
        <v/>
      </c>
      <c r="AI118" s="6" t="str">
        <f ca="1">IF($B118="","",SUMIFS(LabData2016[LDL唯一],LabData2016[比對身分證前六碼],$AX118,LabData2016[最近一次LDL檢查日期],"&gt;="&amp;DATE(YEAR(TODAY()),7,1),LabData2016[最近一次LDL檢查日期],"&lt;"&amp;DATE(YEAR(TODAY())+1,1,1)))</f>
        <v/>
      </c>
      <c r="AJ118" s="6" t="str">
        <f ca="1">IF($B118="","",SUMIFS(LabData2016[UACR唯一],LabData2016[比對身分證前六碼],$AX118,LabData2016[最近一次UACR檢查日期],"&gt;="&amp;DATE(YEAR(TODAY()),1,1),LabData2016[最近一次UACR檢查日期],"&lt;"&amp;DATE(YEAR(TODAY()),7,1)))</f>
        <v/>
      </c>
      <c r="AK118" s="6" t="str">
        <f ca="1">IF($B118="","",SUMIFS(LabData2016[UACR唯一],LabData2016[比對身分證前六碼],$AX118,LabData2016[最近一次UACR檢查日期],"&gt;="&amp;DATE(YEAR(TODAY()),7,1),LabData2016[最近一次UACR檢查日期],"&lt;"&amp;DATE(YEAR(TODAY())+1,1,1)))</f>
        <v/>
      </c>
      <c r="AL118" s="6" t="str">
        <f t="shared" si="20"/>
        <v/>
      </c>
      <c r="AM118" s="6" t="str">
        <f t="shared" si="21"/>
        <v/>
      </c>
      <c r="AN118" s="6" t="str">
        <f t="shared" si="22"/>
        <v/>
      </c>
      <c r="AO118" s="6" t="str">
        <f t="shared" si="23"/>
        <v/>
      </c>
      <c r="AP118" s="6" t="str" cm="1">
        <f t="array" ref="AP118">IF($B118="","",IFERROR(INDEX(相容設定!$B$2:$E$9,MATCH($D118,相容設定!$A$2:$A$9,0),MIN(VALUE(LEFT($AQ118,FIND("/",$AQ118)-1)),3)+1),0))</f>
        <v/>
      </c>
      <c r="AQ118" s="6" t="str">
        <f t="shared" si="24"/>
        <v/>
      </c>
      <c r="AR118" s="30" t="str">
        <f t="shared" si="25"/>
        <v/>
      </c>
      <c r="AS118" s="30" t="str">
        <f>IF($B118="","",250+30+IF(OR(ISNUMBER(SEARCH("DM",$D118)),ISNUMBER(SEARCH("+",$D118))),100,0)+IFERROR(INDEX(相容設定!$F$2:$F$9,MATCH($D118,相容設定!$A$2:$A$9,0)),0))</f>
        <v/>
      </c>
      <c r="AT118" s="31" t="str">
        <f t="shared" si="26"/>
        <v/>
      </c>
      <c r="AU118" s="32" t="str">
        <f t="shared" si="27"/>
        <v/>
      </c>
      <c r="AV118" t="str">
        <f t="shared" si="32"/>
        <v/>
      </c>
      <c r="AW118" t="str">
        <f t="shared" si="30"/>
        <v/>
      </c>
      <c r="AX118" t="str">
        <f t="shared" si="33"/>
        <v/>
      </c>
      <c r="AY118" t="str">
        <f t="shared" si="31"/>
        <v/>
      </c>
    </row>
    <row r="119" spans="1:51" x14ac:dyDescent="0.35">
      <c r="A119" s="26" t="str" cm="1">
        <f t="array" ref="A119">IFERROR(IF(INDEX(PatientCriteria[身分證號],ROWS($A$4:A119))="","",ROWS($A$4:A119)),"")</f>
        <v/>
      </c>
      <c r="B119" s="26" t="str" cm="1">
        <f t="array" ref="B119">IFERROR(IF(INDEX(PatientCriteria[身分證號],ROWS($A$4:A119))="","",INDEX(PatientCriteria[身分證號],ROWS($A$4:A119))),"")</f>
        <v/>
      </c>
      <c r="C119" s="26" t="str" cm="1">
        <f t="array" ref="C119">IF($B119="","",IFERROR(INDEX(PatientCriteria[生日],ROWS($A$4:A119)),""))</f>
        <v/>
      </c>
      <c r="D119" s="26" t="str" cm="1">
        <f t="array" ref="D119">IF($B119="","",IFERROR(INDEX(PatientCriteria[疾病組合],ROWS($A$4:A119)),""))</f>
        <v/>
      </c>
      <c r="E119" s="6" t="str" cm="1">
        <f t="array" ref="E119">IF($B119="","",IFERROR(INDEX(PatientCriteria[HbA1c達標標準],ROWS($A$4:A119)),""))</f>
        <v/>
      </c>
      <c r="F119" s="6" t="str">
        <f>IF($B119="","",IF($G119="","",IFERROR(SUMIFS(LabData2016[最近一次HbA1c檢查結果(%)],LabData2016[比對身分證前六碼],$AX119,LabData2016[最近一次HbA1c檢查日期],$G119,LabData2016[HbA1c唯一],1),"")))</f>
        <v/>
      </c>
      <c r="G119" s="36" t="str" cm="1">
        <f t="array" ref="G119">IF($B119="","",IFERROR(_xlfn.AGGREGATE(14,6,LabData2016[最近一次HbA1c檢查日期]/((LabData2016[比對身分證前六碼]=$AX119)*(LabData2016[HbA1c唯一]=1)),1),""))</f>
        <v/>
      </c>
      <c r="H119" s="6" t="str">
        <f>IF($B119="","",IF($I119="","",IFERROR(SUMIFS(LabData2016[最近一次HbA1c檢查結果(%)],LabData2016[比對身分證前六碼],$AX119,LabData2016[最近一次HbA1c檢查日期],$I119,LabData2016[HbA1c唯一],1),"")))</f>
        <v/>
      </c>
      <c r="I119" s="36" t="str" cm="1">
        <f t="array" ref="I119">IF($B119="","",IFERROR(_xlfn.AGGREGATE(14,6,LabData2016[最近一次HbA1c檢查日期]/((LabData2016[比對身分證前六碼]=$AX119)*(LabData2016[HbA1c唯一]=1)),2),""))</f>
        <v/>
      </c>
      <c r="J119" s="6" t="str">
        <f t="shared" si="17"/>
        <v/>
      </c>
      <c r="K119" s="27" t="str">
        <f ca="1">IF($B119="","",IF($E119="不適用","不適用",IF($F119="","未檢驗",IF(AND($AF119+$AG119&gt;=2,$AG119&gt;=1),IF(OR($F119&lt;VALUE(SUBSTITUTE(SUBSTITUTE($E119,"&lt;",""),"%","")),SUMIFS(LabData2016[HbA1c唯一],LabData2016[比對身分證前六碼],$AX119,LabData2016[最近一次HbA1c檢查結果(%)],"&lt;"&amp;VALUE(SUBSTITUTE(SUBSTITUTE($E119,"&lt;",""),"%","")),LabData2016[最近一次HbA1c檢查日期],"&gt;="&amp;DATE(YEAR(TODAY()),1,1),LabData2016[最近一次HbA1c檢查日期],"&lt;"&amp;DATE(YEAR(TODAY())+1,1,1))/($AF119+$AG119)&gt;=0.5),"控制達標",IF(ISNUMBER($H119),IF(AND($J119&gt;=84,$F119-$H119&lt;0),"進步達標","未達標"),"未達標")),"未達標"))))</f>
        <v/>
      </c>
      <c r="L119" s="33" t="str">
        <f ca="1">IF($B119="","",IF($K119="不適用","不適用",IF($K119="未檢驗","無檢驗資料","全年"&amp;($AF119+$AG119)&amp;"次／下半年"&amp;$AG119&amp;"次／"&amp;SUMIFS(LabData2016[HbA1c唯一],LabData2016[比對身分證前六碼],$AX119,LabData2016[最近一次HbA1c檢查結果(%)],"&lt;"&amp;VALUE(SUBSTITUTE(SUBSTITUTE($E119,"&lt;",""),"%","")),LabData2016[最近一次HbA1c檢查日期],"&gt;="&amp;DATE(YEAR(TODAY()),1,1),LabData2016[最近一次HbA1c檢查日期],"&lt;"&amp;DATE(YEAR(TODAY())+1,1,1))&amp;"/"&amp;($AF119+$AG119)&amp;"達標")))</f>
        <v/>
      </c>
      <c r="M119" s="6" t="str" cm="1">
        <f t="array" ref="M119">IF($B119="","",IFERROR(INDEX(PatientCriteria[LDL達標標準],ROWS($A$4:A119)),""))</f>
        <v/>
      </c>
      <c r="N119" s="6" t="str">
        <f>IF($B119="","",IF($O119="","",IFERROR(SUMIFS(LabData2016[最近一次LDL檢查結果(mg/dL)],LabData2016[比對身分證前六碼],$AX119,LabData2016[最近一次LDL檢查日期],$O119,LabData2016[LDL唯一],1),"")))</f>
        <v/>
      </c>
      <c r="O119" s="36" t="str" cm="1">
        <f t="array" ref="O119">IF($B119="","",IFERROR(_xlfn.AGGREGATE(14,6,LabData2016[最近一次LDL檢查日期]/((LabData2016[比對身分證前六碼]=$AX119)*(LabData2016[LDL唯一]=1)),1),""))</f>
        <v/>
      </c>
      <c r="P119" s="6" t="str">
        <f>IF($B119="","",IF($Q119="","",IFERROR(SUMIFS(LabData2016[最近一次LDL檢查結果(mg/dL)],LabData2016[比對身分證前六碼],$AX119,LabData2016[最近一次LDL檢查日期],$Q119,LabData2016[LDL唯一],1),"")))</f>
        <v/>
      </c>
      <c r="Q119" s="36" t="str" cm="1">
        <f t="array" ref="Q119">IF($B119="","",IFERROR(_xlfn.AGGREGATE(14,6,LabData2016[最近一次LDL檢查日期]/((LabData2016[比對身分證前六碼]=$AX119)*(LabData2016[LDL唯一]=1)),2),""))</f>
        <v/>
      </c>
      <c r="R119" s="6" t="str">
        <f t="shared" si="18"/>
        <v/>
      </c>
      <c r="S119" s="6" t="str" cm="1">
        <f t="array" ref="S119">IF($B119="","",IFERROR(_xlfn.AGGREGATE(15,6,LabData2016[最近一次LDL檢查結果(mg/dL)]/((LabData2016[比對身分證前六碼]=$AX119)*(LabData2016[LDL唯一]=1)),1),""))</f>
        <v/>
      </c>
      <c r="T119" s="28" t="str">
        <f ca="1">IF($B119="","",IF($M119="不適用","不適用",IF($N119="","未檢驗",IF(OR(AND($D119="DM only",$O119&gt;=DATE(YEAR(TODAY()),1,1),$O119&lt;DATE(YEAR(TODAY())+1,1,1),$N119&lt;VALUE(SUBSTITUTE($M119,"&lt;",""))),AND($AH119&gt;=1,$AI119&gt;=1,OR($N119&lt;VALUE(SUBSTITUTE($M119,"&lt;","")),SUMIFS(LabData2016[LDL唯一],LabData2016[比對身分證前六碼],$AX119,LabData2016[最近一次LDL檢查結果(mg/dL)],"&lt;"&amp;VALUE(SUBSTITUTE($M119,"&lt;","")),LabData2016[最近一次LDL檢查日期],"&gt;="&amp;DATE(YEAR(TODAY()),1,1),LabData2016[最近一次LDL檢查日期],"&lt;"&amp;DATE(YEAR(TODAY())+1,1,1))/($AH119+$AI119)&gt;=0.5))),"控制達標",IF(AND($AH119&gt;=1,$AI119&gt;=1,ISNUMBER($P119),$R119&gt;84,$N119-$P119&lt;0),"進步達標","未達標")))))</f>
        <v/>
      </c>
      <c r="U119" s="39" t="str">
        <f ca="1">IF($B119="","",IF($T119="不適用","不適用",IF($T119="未檢驗","無檢驗資料","全年"&amp;($AH119+$AI119)&amp;"次／下半年"&amp;$AI119&amp;"次／"&amp;SUMIFS(LabData2016[LDL唯一],LabData2016[比對身分證前六碼],$AX119,LabData2016[最近一次LDL檢查結果(mg/dL)],"&lt;"&amp;VALUE(SUBSTITUTE($M119,"&lt;","")),LabData2016[最近一次LDL檢查日期],"&gt;="&amp;DATE(YEAR(TODAY()),1,1),LabData2016[最近一次LDL檢查日期],"&lt;"&amp;DATE(YEAR(TODAY())+1,1,1))&amp;"/"&amp;($AH119+$AI119)&amp;"達標")))</f>
        <v/>
      </c>
      <c r="V119" s="6" t="str" cm="1">
        <f t="array" ref="V119">IF($B119="","",IFERROR(INDEX(PatientCriteria[UACR達標標準],ROWS($A$4:A119)),""))</f>
        <v/>
      </c>
      <c r="W119" s="6" t="str">
        <f>IF($B119="","",IF($X119="","",IFERROR(SUMIFS(LabData2016[最近一次UACR檢查結果(mg/gm)],LabData2016[比對身分證前六碼],$AX119,LabData2016[最近一次UACR檢查日期],$X119,LabData2016[UACR唯一],1),"")))</f>
        <v/>
      </c>
      <c r="X119" s="36" t="str" cm="1">
        <f t="array" ref="X119">IF($B119="","",IFERROR(_xlfn.AGGREGATE(14,6,LabData2016[最近一次UACR檢查日期]/((LabData2016[比對身分證前六碼]=$AX119)*(LabData2016[UACR唯一]=1)),1),""))</f>
        <v/>
      </c>
      <c r="Y119" s="6" t="str">
        <f>IF($B119="","",IF($Z119="","",IFERROR(SUMIFS(LabData2016[最近一次UACR檢查結果(mg/gm)],LabData2016[比對身分證前六碼],$AX119,LabData2016[最近一次UACR檢查日期],$Z119,LabData2016[UACR唯一],1),"")))</f>
        <v/>
      </c>
      <c r="Z119" s="36" t="str" cm="1">
        <f t="array" ref="Z119">IF($B119="","",IFERROR(_xlfn.AGGREGATE(14,6,LabData2016[最近一次UACR檢查日期]/((LabData2016[比對身分證前六碼]=$AX119)*(LabData2016[UACR唯一]=1)),2),""))</f>
        <v/>
      </c>
      <c r="AA119" s="6" t="str">
        <f t="shared" si="19"/>
        <v/>
      </c>
      <c r="AB119" s="29" t="str">
        <f ca="1">IF($B119="","",IF($V119="不適用","不適用",IF($W119="","未檢驗",IF(AND($AJ119+$AK119&gt;=2,$AK119&gt;=1),IF(OR($W119&lt;30,SUMIFS(LabData2016[UACR唯一],LabData2016[比對身分證前六碼],$AX119,LabData2016[最近一次UACR檢查結果(mg/gm)],"&lt;30",LabData2016[最近一次UACR檢查日期],"&gt;="&amp;DATE(YEAR(TODAY()),1,1),LabData2016[最近一次UACR檢查日期],"&lt;"&amp;DATE(YEAR(TODAY())+1,1,1))/($AJ119+$AK119)&gt;=0.5),"控制達標",IF(ISNUMBER($Y119),IF(AND($AA119&gt;=84,$W119-$Y119&lt;0),"進步達標","未達標"),"未達標")),"未達標"))))</f>
        <v/>
      </c>
      <c r="AC119" s="38" t="str">
        <f ca="1">IF($B119="","",IF($AB119="不適用","不適用",IF($AB119="未檢驗","無檢驗資料","全年"&amp;($AJ119+$AK119)&amp;"次／下半年"&amp;$AK119&amp;"次／"&amp;SUMIFS(LabData2016[UACR唯一],LabData2016[比對身分證前六碼],$AX119,LabData2016[最近一次UACR檢查結果(mg/gm)],"&lt;30",LabData2016[最近一次UACR檢查日期],"&gt;="&amp;DATE(YEAR(TODAY()),1,1),LabData2016[最近一次UACR檢查日期],"&lt;"&amp;DATE(YEAR(TODAY())+1,1,1))&amp;"/"&amp;($AJ119+$AK119)&amp;"達標")))</f>
        <v/>
      </c>
      <c r="AD119" s="6" t="str" cm="1">
        <f t="array" ref="AD119">IF($B119="","",IFERROR(INDEX(PatientCriteria[BP檢驗次數達標標準],ROWS($A$4:A119)),""))</f>
        <v/>
      </c>
      <c r="AE119" s="6" t="str" cm="1">
        <f t="array" aca="1" ref="AE119" ca="1">IF($B119="","",_xlfn.LET(_xlpm.bp,LabData2016[最近一次BP檢查日期],_xlpm.ym,IF(ISNUMBER(_xlpm.bp),TEXT(_xlpm.bp,"yyyy-mm"),LEFT(_xlpm.bp,7)),_xlpm.matched,_xlfn._xlws.FILTER(_xlpm.ym,(LabData2016[比對身分證前六碼]=$AX119)*(LabData2016[比對生日西元]=$AY119)*(_xlpm.ym&lt;&gt;"")*(LEFT(_xlpm.ym,4)=TEXT(YEAR(TODAY()),"0")),""),IF(INDEX(_xlpm.matched,1)="",0,ROWS(_xlfn.UNIQUE(_xlpm.matched)))))</f>
        <v/>
      </c>
      <c r="AF119" s="6" t="str">
        <f ca="1">IF($B119="","",SUMIFS(LabData2016[HbA1c唯一],LabData2016[比對身分證前六碼],$AX119,LabData2016[最近一次HbA1c檢查日期],"&gt;="&amp;DATE(YEAR(TODAY()),1,1),LabData2016[最近一次HbA1c檢查日期],"&lt;"&amp;DATE(YEAR(TODAY()),7,1)))</f>
        <v/>
      </c>
      <c r="AG119" s="6" t="str">
        <f ca="1">IF($B119="","",SUMIFS(LabData2016[HbA1c唯一],LabData2016[比對身分證前六碼],$AX119,LabData2016[最近一次HbA1c檢查日期],"&gt;="&amp;DATE(YEAR(TODAY()),7,1),LabData2016[最近一次HbA1c檢查日期],"&lt;"&amp;DATE(YEAR(TODAY())+1,1,1)))</f>
        <v/>
      </c>
      <c r="AH119" s="6" t="str">
        <f ca="1">IF($B119="","",SUMIFS(LabData2016[LDL唯一],LabData2016[比對身分證前六碼],$AX119,LabData2016[最近一次LDL檢查日期],"&gt;="&amp;DATE(YEAR(TODAY()),1,1),LabData2016[最近一次LDL檢查日期],"&lt;"&amp;DATE(YEAR(TODAY()),7,1)))</f>
        <v/>
      </c>
      <c r="AI119" s="6" t="str">
        <f ca="1">IF($B119="","",SUMIFS(LabData2016[LDL唯一],LabData2016[比對身分證前六碼],$AX119,LabData2016[最近一次LDL檢查日期],"&gt;="&amp;DATE(YEAR(TODAY()),7,1),LabData2016[最近一次LDL檢查日期],"&lt;"&amp;DATE(YEAR(TODAY())+1,1,1)))</f>
        <v/>
      </c>
      <c r="AJ119" s="6" t="str">
        <f ca="1">IF($B119="","",SUMIFS(LabData2016[UACR唯一],LabData2016[比對身分證前六碼],$AX119,LabData2016[最近一次UACR檢查日期],"&gt;="&amp;DATE(YEAR(TODAY()),1,1),LabData2016[最近一次UACR檢查日期],"&lt;"&amp;DATE(YEAR(TODAY()),7,1)))</f>
        <v/>
      </c>
      <c r="AK119" s="6" t="str">
        <f ca="1">IF($B119="","",SUMIFS(LabData2016[UACR唯一],LabData2016[比對身分證前六碼],$AX119,LabData2016[最近一次UACR檢查日期],"&gt;="&amp;DATE(YEAR(TODAY()),7,1),LabData2016[最近一次UACR檢查日期],"&lt;"&amp;DATE(YEAR(TODAY())+1,1,1)))</f>
        <v/>
      </c>
      <c r="AL119" s="6" t="str">
        <f t="shared" si="20"/>
        <v/>
      </c>
      <c r="AM119" s="6" t="str">
        <f t="shared" si="21"/>
        <v/>
      </c>
      <c r="AN119" s="6" t="str">
        <f t="shared" si="22"/>
        <v/>
      </c>
      <c r="AO119" s="6" t="str">
        <f t="shared" si="23"/>
        <v/>
      </c>
      <c r="AP119" s="6" t="str" cm="1">
        <f t="array" ref="AP119">IF($B119="","",IFERROR(INDEX(相容設定!$B$2:$E$9,MATCH($D119,相容設定!$A$2:$A$9,0),MIN(VALUE(LEFT($AQ119,FIND("/",$AQ119)-1)),3)+1),0))</f>
        <v/>
      </c>
      <c r="AQ119" s="6" t="str">
        <f t="shared" si="24"/>
        <v/>
      </c>
      <c r="AR119" s="30" t="str">
        <f t="shared" si="25"/>
        <v/>
      </c>
      <c r="AS119" s="30" t="str">
        <f>IF($B119="","",250+30+IF(OR(ISNUMBER(SEARCH("DM",$D119)),ISNUMBER(SEARCH("+",$D119))),100,0)+IFERROR(INDEX(相容設定!$F$2:$F$9,MATCH($D119,相容設定!$A$2:$A$9,0)),0))</f>
        <v/>
      </c>
      <c r="AT119" s="31" t="str">
        <f t="shared" si="26"/>
        <v/>
      </c>
      <c r="AU119" s="32" t="str">
        <f t="shared" si="27"/>
        <v/>
      </c>
      <c r="AV119" t="str">
        <f t="shared" si="32"/>
        <v/>
      </c>
      <c r="AW119" t="str">
        <f t="shared" si="30"/>
        <v/>
      </c>
      <c r="AX119" t="str">
        <f t="shared" si="33"/>
        <v/>
      </c>
      <c r="AY119" t="str">
        <f t="shared" si="31"/>
        <v/>
      </c>
    </row>
    <row r="120" spans="1:51" x14ac:dyDescent="0.35">
      <c r="A120" s="26" t="str" cm="1">
        <f t="array" ref="A120">IFERROR(IF(INDEX(PatientCriteria[身分證號],ROWS($A$4:A120))="","",ROWS($A$4:A120)),"")</f>
        <v/>
      </c>
      <c r="B120" s="26" t="str" cm="1">
        <f t="array" ref="B120">IFERROR(IF(INDEX(PatientCriteria[身分證號],ROWS($A$4:A120))="","",INDEX(PatientCriteria[身分證號],ROWS($A$4:A120))),"")</f>
        <v/>
      </c>
      <c r="C120" s="26" t="str" cm="1">
        <f t="array" ref="C120">IF($B120="","",IFERROR(INDEX(PatientCriteria[生日],ROWS($A$4:A120)),""))</f>
        <v/>
      </c>
      <c r="D120" s="26" t="str" cm="1">
        <f t="array" ref="D120">IF($B120="","",IFERROR(INDEX(PatientCriteria[疾病組合],ROWS($A$4:A120)),""))</f>
        <v/>
      </c>
      <c r="E120" s="6" t="str" cm="1">
        <f t="array" ref="E120">IF($B120="","",IFERROR(INDEX(PatientCriteria[HbA1c達標標準],ROWS($A$4:A120)),""))</f>
        <v/>
      </c>
      <c r="F120" s="6" t="str">
        <f>IF($B120="","",IF($G120="","",IFERROR(SUMIFS(LabData2016[最近一次HbA1c檢查結果(%)],LabData2016[比對身分證前六碼],$AX120,LabData2016[最近一次HbA1c檢查日期],$G120,LabData2016[HbA1c唯一],1),"")))</f>
        <v/>
      </c>
      <c r="G120" s="36" t="str" cm="1">
        <f t="array" ref="G120">IF($B120="","",IFERROR(_xlfn.AGGREGATE(14,6,LabData2016[最近一次HbA1c檢查日期]/((LabData2016[比對身分證前六碼]=$AX120)*(LabData2016[HbA1c唯一]=1)),1),""))</f>
        <v/>
      </c>
      <c r="H120" s="6" t="str">
        <f>IF($B120="","",IF($I120="","",IFERROR(SUMIFS(LabData2016[最近一次HbA1c檢查結果(%)],LabData2016[比對身分證前六碼],$AX120,LabData2016[最近一次HbA1c檢查日期],$I120,LabData2016[HbA1c唯一],1),"")))</f>
        <v/>
      </c>
      <c r="I120" s="36" t="str" cm="1">
        <f t="array" ref="I120">IF($B120="","",IFERROR(_xlfn.AGGREGATE(14,6,LabData2016[最近一次HbA1c檢查日期]/((LabData2016[比對身分證前六碼]=$AX120)*(LabData2016[HbA1c唯一]=1)),2),""))</f>
        <v/>
      </c>
      <c r="J120" s="6" t="str">
        <f t="shared" si="17"/>
        <v/>
      </c>
      <c r="K120" s="27" t="str">
        <f ca="1">IF($B120="","",IF($E120="不適用","不適用",IF($F120="","未檢驗",IF(AND($AF120+$AG120&gt;=2,$AG120&gt;=1),IF(OR($F120&lt;VALUE(SUBSTITUTE(SUBSTITUTE($E120,"&lt;",""),"%","")),SUMIFS(LabData2016[HbA1c唯一],LabData2016[比對身分證前六碼],$AX120,LabData2016[最近一次HbA1c檢查結果(%)],"&lt;"&amp;VALUE(SUBSTITUTE(SUBSTITUTE($E120,"&lt;",""),"%","")),LabData2016[最近一次HbA1c檢查日期],"&gt;="&amp;DATE(YEAR(TODAY()),1,1),LabData2016[最近一次HbA1c檢查日期],"&lt;"&amp;DATE(YEAR(TODAY())+1,1,1))/($AF120+$AG120)&gt;=0.5),"控制達標",IF(ISNUMBER($H120),IF(AND($J120&gt;=84,$F120-$H120&lt;0),"進步達標","未達標"),"未達標")),"未達標"))))</f>
        <v/>
      </c>
      <c r="L120" s="33" t="str">
        <f ca="1">IF($B120="","",IF($K120="不適用","不適用",IF($K120="未檢驗","無檢驗資料","全年"&amp;($AF120+$AG120)&amp;"次／下半年"&amp;$AG120&amp;"次／"&amp;SUMIFS(LabData2016[HbA1c唯一],LabData2016[比對身分證前六碼],$AX120,LabData2016[最近一次HbA1c檢查結果(%)],"&lt;"&amp;VALUE(SUBSTITUTE(SUBSTITUTE($E120,"&lt;",""),"%","")),LabData2016[最近一次HbA1c檢查日期],"&gt;="&amp;DATE(YEAR(TODAY()),1,1),LabData2016[最近一次HbA1c檢查日期],"&lt;"&amp;DATE(YEAR(TODAY())+1,1,1))&amp;"/"&amp;($AF120+$AG120)&amp;"達標")))</f>
        <v/>
      </c>
      <c r="M120" s="6" t="str" cm="1">
        <f t="array" ref="M120">IF($B120="","",IFERROR(INDEX(PatientCriteria[LDL達標標準],ROWS($A$4:A120)),""))</f>
        <v/>
      </c>
      <c r="N120" s="6" t="str">
        <f>IF($B120="","",IF($O120="","",IFERROR(SUMIFS(LabData2016[最近一次LDL檢查結果(mg/dL)],LabData2016[比對身分證前六碼],$AX120,LabData2016[最近一次LDL檢查日期],$O120,LabData2016[LDL唯一],1),"")))</f>
        <v/>
      </c>
      <c r="O120" s="36" t="str" cm="1">
        <f t="array" ref="O120">IF($B120="","",IFERROR(_xlfn.AGGREGATE(14,6,LabData2016[最近一次LDL檢查日期]/((LabData2016[比對身分證前六碼]=$AX120)*(LabData2016[LDL唯一]=1)),1),""))</f>
        <v/>
      </c>
      <c r="P120" s="6" t="str">
        <f>IF($B120="","",IF($Q120="","",IFERROR(SUMIFS(LabData2016[最近一次LDL檢查結果(mg/dL)],LabData2016[比對身分證前六碼],$AX120,LabData2016[最近一次LDL檢查日期],$Q120,LabData2016[LDL唯一],1),"")))</f>
        <v/>
      </c>
      <c r="Q120" s="36" t="str" cm="1">
        <f t="array" ref="Q120">IF($B120="","",IFERROR(_xlfn.AGGREGATE(14,6,LabData2016[最近一次LDL檢查日期]/((LabData2016[比對身分證前六碼]=$AX120)*(LabData2016[LDL唯一]=1)),2),""))</f>
        <v/>
      </c>
      <c r="R120" s="6" t="str">
        <f t="shared" si="18"/>
        <v/>
      </c>
      <c r="S120" s="6" t="str" cm="1">
        <f t="array" ref="S120">IF($B120="","",IFERROR(_xlfn.AGGREGATE(15,6,LabData2016[最近一次LDL檢查結果(mg/dL)]/((LabData2016[比對身分證前六碼]=$AX120)*(LabData2016[LDL唯一]=1)),1),""))</f>
        <v/>
      </c>
      <c r="T120" s="28" t="str">
        <f ca="1">IF($B120="","",IF($M120="不適用","不適用",IF($N120="","未檢驗",IF(OR(AND($D120="DM only",$O120&gt;=DATE(YEAR(TODAY()),1,1),$O120&lt;DATE(YEAR(TODAY())+1,1,1),$N120&lt;VALUE(SUBSTITUTE($M120,"&lt;",""))),AND($AH120&gt;=1,$AI120&gt;=1,OR($N120&lt;VALUE(SUBSTITUTE($M120,"&lt;","")),SUMIFS(LabData2016[LDL唯一],LabData2016[比對身分證前六碼],$AX120,LabData2016[最近一次LDL檢查結果(mg/dL)],"&lt;"&amp;VALUE(SUBSTITUTE($M120,"&lt;","")),LabData2016[最近一次LDL檢查日期],"&gt;="&amp;DATE(YEAR(TODAY()),1,1),LabData2016[最近一次LDL檢查日期],"&lt;"&amp;DATE(YEAR(TODAY())+1,1,1))/($AH120+$AI120)&gt;=0.5))),"控制達標",IF(AND($AH120&gt;=1,$AI120&gt;=1,ISNUMBER($P120),$R120&gt;84,$N120-$P120&lt;0),"進步達標","未達標")))))</f>
        <v/>
      </c>
      <c r="U120" s="39" t="str">
        <f ca="1">IF($B120="","",IF($T120="不適用","不適用",IF($T120="未檢驗","無檢驗資料","全年"&amp;($AH120+$AI120)&amp;"次／下半年"&amp;$AI120&amp;"次／"&amp;SUMIFS(LabData2016[LDL唯一],LabData2016[比對身分證前六碼],$AX120,LabData2016[最近一次LDL檢查結果(mg/dL)],"&lt;"&amp;VALUE(SUBSTITUTE($M120,"&lt;","")),LabData2016[最近一次LDL檢查日期],"&gt;="&amp;DATE(YEAR(TODAY()),1,1),LabData2016[最近一次LDL檢查日期],"&lt;"&amp;DATE(YEAR(TODAY())+1,1,1))&amp;"/"&amp;($AH120+$AI120)&amp;"達標")))</f>
        <v/>
      </c>
      <c r="V120" s="6" t="str" cm="1">
        <f t="array" ref="V120">IF($B120="","",IFERROR(INDEX(PatientCriteria[UACR達標標準],ROWS($A$4:A120)),""))</f>
        <v/>
      </c>
      <c r="W120" s="6" t="str">
        <f>IF($B120="","",IF($X120="","",IFERROR(SUMIFS(LabData2016[最近一次UACR檢查結果(mg/gm)],LabData2016[比對身分證前六碼],$AX120,LabData2016[最近一次UACR檢查日期],$X120,LabData2016[UACR唯一],1),"")))</f>
        <v/>
      </c>
      <c r="X120" s="36" t="str" cm="1">
        <f t="array" ref="X120">IF($B120="","",IFERROR(_xlfn.AGGREGATE(14,6,LabData2016[最近一次UACR檢查日期]/((LabData2016[比對身分證前六碼]=$AX120)*(LabData2016[UACR唯一]=1)),1),""))</f>
        <v/>
      </c>
      <c r="Y120" s="6" t="str">
        <f>IF($B120="","",IF($Z120="","",IFERROR(SUMIFS(LabData2016[最近一次UACR檢查結果(mg/gm)],LabData2016[比對身分證前六碼],$AX120,LabData2016[最近一次UACR檢查日期],$Z120,LabData2016[UACR唯一],1),"")))</f>
        <v/>
      </c>
      <c r="Z120" s="36" t="str" cm="1">
        <f t="array" ref="Z120">IF($B120="","",IFERROR(_xlfn.AGGREGATE(14,6,LabData2016[最近一次UACR檢查日期]/((LabData2016[比對身分證前六碼]=$AX120)*(LabData2016[UACR唯一]=1)),2),""))</f>
        <v/>
      </c>
      <c r="AA120" s="6" t="str">
        <f t="shared" si="19"/>
        <v/>
      </c>
      <c r="AB120" s="29" t="str">
        <f ca="1">IF($B120="","",IF($V120="不適用","不適用",IF($W120="","未檢驗",IF(AND($AJ120+$AK120&gt;=2,$AK120&gt;=1),IF(OR($W120&lt;30,SUMIFS(LabData2016[UACR唯一],LabData2016[比對身分證前六碼],$AX120,LabData2016[最近一次UACR檢查結果(mg/gm)],"&lt;30",LabData2016[最近一次UACR檢查日期],"&gt;="&amp;DATE(YEAR(TODAY()),1,1),LabData2016[最近一次UACR檢查日期],"&lt;"&amp;DATE(YEAR(TODAY())+1,1,1))/($AJ120+$AK120)&gt;=0.5),"控制達標",IF(ISNUMBER($Y120),IF(AND($AA120&gt;=84,$W120-$Y120&lt;0),"進步達標","未達標"),"未達標")),"未達標"))))</f>
        <v/>
      </c>
      <c r="AC120" s="38" t="str">
        <f ca="1">IF($B120="","",IF($AB120="不適用","不適用",IF($AB120="未檢驗","無檢驗資料","全年"&amp;($AJ120+$AK120)&amp;"次／下半年"&amp;$AK120&amp;"次／"&amp;SUMIFS(LabData2016[UACR唯一],LabData2016[比對身分證前六碼],$AX120,LabData2016[最近一次UACR檢查結果(mg/gm)],"&lt;30",LabData2016[最近一次UACR檢查日期],"&gt;="&amp;DATE(YEAR(TODAY()),1,1),LabData2016[最近一次UACR檢查日期],"&lt;"&amp;DATE(YEAR(TODAY())+1,1,1))&amp;"/"&amp;($AJ120+$AK120)&amp;"達標")))</f>
        <v/>
      </c>
      <c r="AD120" s="6" t="str" cm="1">
        <f t="array" ref="AD120">IF($B120="","",IFERROR(INDEX(PatientCriteria[BP檢驗次數達標標準],ROWS($A$4:A120)),""))</f>
        <v/>
      </c>
      <c r="AE120" s="6" t="str" cm="1">
        <f t="array" aca="1" ref="AE120" ca="1">IF($B120="","",_xlfn.LET(_xlpm.bp,LabData2016[最近一次BP檢查日期],_xlpm.ym,IF(ISNUMBER(_xlpm.bp),TEXT(_xlpm.bp,"yyyy-mm"),LEFT(_xlpm.bp,7)),_xlpm.matched,_xlfn._xlws.FILTER(_xlpm.ym,(LabData2016[比對身分證前六碼]=$AX120)*(LabData2016[比對生日西元]=$AY120)*(_xlpm.ym&lt;&gt;"")*(LEFT(_xlpm.ym,4)=TEXT(YEAR(TODAY()),"0")),""),IF(INDEX(_xlpm.matched,1)="",0,ROWS(_xlfn.UNIQUE(_xlpm.matched)))))</f>
        <v/>
      </c>
      <c r="AF120" s="6" t="str">
        <f ca="1">IF($B120="","",SUMIFS(LabData2016[HbA1c唯一],LabData2016[比對身分證前六碼],$AX120,LabData2016[最近一次HbA1c檢查日期],"&gt;="&amp;DATE(YEAR(TODAY()),1,1),LabData2016[最近一次HbA1c檢查日期],"&lt;"&amp;DATE(YEAR(TODAY()),7,1)))</f>
        <v/>
      </c>
      <c r="AG120" s="6" t="str">
        <f ca="1">IF($B120="","",SUMIFS(LabData2016[HbA1c唯一],LabData2016[比對身分證前六碼],$AX120,LabData2016[最近一次HbA1c檢查日期],"&gt;="&amp;DATE(YEAR(TODAY()),7,1),LabData2016[最近一次HbA1c檢查日期],"&lt;"&amp;DATE(YEAR(TODAY())+1,1,1)))</f>
        <v/>
      </c>
      <c r="AH120" s="6" t="str">
        <f ca="1">IF($B120="","",SUMIFS(LabData2016[LDL唯一],LabData2016[比對身分證前六碼],$AX120,LabData2016[最近一次LDL檢查日期],"&gt;="&amp;DATE(YEAR(TODAY()),1,1),LabData2016[最近一次LDL檢查日期],"&lt;"&amp;DATE(YEAR(TODAY()),7,1)))</f>
        <v/>
      </c>
      <c r="AI120" s="6" t="str">
        <f ca="1">IF($B120="","",SUMIFS(LabData2016[LDL唯一],LabData2016[比對身分證前六碼],$AX120,LabData2016[最近一次LDL檢查日期],"&gt;="&amp;DATE(YEAR(TODAY()),7,1),LabData2016[最近一次LDL檢查日期],"&lt;"&amp;DATE(YEAR(TODAY())+1,1,1)))</f>
        <v/>
      </c>
      <c r="AJ120" s="6" t="str">
        <f ca="1">IF($B120="","",SUMIFS(LabData2016[UACR唯一],LabData2016[比對身分證前六碼],$AX120,LabData2016[最近一次UACR檢查日期],"&gt;="&amp;DATE(YEAR(TODAY()),1,1),LabData2016[最近一次UACR檢查日期],"&lt;"&amp;DATE(YEAR(TODAY()),7,1)))</f>
        <v/>
      </c>
      <c r="AK120" s="6" t="str">
        <f ca="1">IF($B120="","",SUMIFS(LabData2016[UACR唯一],LabData2016[比對身分證前六碼],$AX120,LabData2016[最近一次UACR檢查日期],"&gt;="&amp;DATE(YEAR(TODAY()),7,1),LabData2016[最近一次UACR檢查日期],"&lt;"&amp;DATE(YEAR(TODAY())+1,1,1)))</f>
        <v/>
      </c>
      <c r="AL120" s="6" t="str">
        <f t="shared" si="20"/>
        <v/>
      </c>
      <c r="AM120" s="6" t="str">
        <f t="shared" si="21"/>
        <v/>
      </c>
      <c r="AN120" s="6" t="str">
        <f t="shared" si="22"/>
        <v/>
      </c>
      <c r="AO120" s="6" t="str">
        <f t="shared" si="23"/>
        <v/>
      </c>
      <c r="AP120" s="6" t="str" cm="1">
        <f t="array" ref="AP120">IF($B120="","",IFERROR(INDEX(相容設定!$B$2:$E$9,MATCH($D120,相容設定!$A$2:$A$9,0),MIN(VALUE(LEFT($AQ120,FIND("/",$AQ120)-1)),3)+1),0))</f>
        <v/>
      </c>
      <c r="AQ120" s="6" t="str">
        <f t="shared" si="24"/>
        <v/>
      </c>
      <c r="AR120" s="30" t="str">
        <f t="shared" si="25"/>
        <v/>
      </c>
      <c r="AS120" s="30" t="str">
        <f>IF($B120="","",250+30+IF(OR(ISNUMBER(SEARCH("DM",$D120)),ISNUMBER(SEARCH("+",$D120))),100,0)+IFERROR(INDEX(相容設定!$F$2:$F$9,MATCH($D120,相容設定!$A$2:$A$9,0)),0))</f>
        <v/>
      </c>
      <c r="AT120" s="31" t="str">
        <f t="shared" si="26"/>
        <v/>
      </c>
      <c r="AU120" s="32" t="str">
        <f t="shared" si="27"/>
        <v/>
      </c>
      <c r="AV120" t="str">
        <f t="shared" si="32"/>
        <v/>
      </c>
      <c r="AW120" t="str">
        <f t="shared" si="30"/>
        <v/>
      </c>
      <c r="AX120" t="str">
        <f t="shared" si="33"/>
        <v/>
      </c>
      <c r="AY120" t="str">
        <f t="shared" si="31"/>
        <v/>
      </c>
    </row>
    <row r="121" spans="1:51" x14ac:dyDescent="0.35">
      <c r="A121" s="26" t="str" cm="1">
        <f t="array" ref="A121">IFERROR(IF(INDEX(PatientCriteria[身分證號],ROWS($A$4:A121))="","",ROWS($A$4:A121)),"")</f>
        <v/>
      </c>
      <c r="B121" s="26" t="str" cm="1">
        <f t="array" ref="B121">IFERROR(IF(INDEX(PatientCriteria[身分證號],ROWS($A$4:A121))="","",INDEX(PatientCriteria[身分證號],ROWS($A$4:A121))),"")</f>
        <v/>
      </c>
      <c r="C121" s="26" t="str" cm="1">
        <f t="array" ref="C121">IF($B121="","",IFERROR(INDEX(PatientCriteria[生日],ROWS($A$4:A121)),""))</f>
        <v/>
      </c>
      <c r="D121" s="26" t="str" cm="1">
        <f t="array" ref="D121">IF($B121="","",IFERROR(INDEX(PatientCriteria[疾病組合],ROWS($A$4:A121)),""))</f>
        <v/>
      </c>
      <c r="E121" s="6" t="str" cm="1">
        <f t="array" ref="E121">IF($B121="","",IFERROR(INDEX(PatientCriteria[HbA1c達標標準],ROWS($A$4:A121)),""))</f>
        <v/>
      </c>
      <c r="F121" s="6" t="str">
        <f>IF($B121="","",IF($G121="","",IFERROR(SUMIFS(LabData2016[最近一次HbA1c檢查結果(%)],LabData2016[比對身分證前六碼],$AX121,LabData2016[最近一次HbA1c檢查日期],$G121,LabData2016[HbA1c唯一],1),"")))</f>
        <v/>
      </c>
      <c r="G121" s="36" t="str" cm="1">
        <f t="array" ref="G121">IF($B121="","",IFERROR(_xlfn.AGGREGATE(14,6,LabData2016[最近一次HbA1c檢查日期]/((LabData2016[比對身分證前六碼]=$AX121)*(LabData2016[HbA1c唯一]=1)),1),""))</f>
        <v/>
      </c>
      <c r="H121" s="6" t="str">
        <f>IF($B121="","",IF($I121="","",IFERROR(SUMIFS(LabData2016[最近一次HbA1c檢查結果(%)],LabData2016[比對身分證前六碼],$AX121,LabData2016[最近一次HbA1c檢查日期],$I121,LabData2016[HbA1c唯一],1),"")))</f>
        <v/>
      </c>
      <c r="I121" s="36" t="str" cm="1">
        <f t="array" ref="I121">IF($B121="","",IFERROR(_xlfn.AGGREGATE(14,6,LabData2016[最近一次HbA1c檢查日期]/((LabData2016[比對身分證前六碼]=$AX121)*(LabData2016[HbA1c唯一]=1)),2),""))</f>
        <v/>
      </c>
      <c r="J121" s="6" t="str">
        <f t="shared" si="17"/>
        <v/>
      </c>
      <c r="K121" s="27" t="str">
        <f ca="1">IF($B121="","",IF($E121="不適用","不適用",IF($F121="","未檢驗",IF(AND($AF121+$AG121&gt;=2,$AG121&gt;=1),IF(OR($F121&lt;VALUE(SUBSTITUTE(SUBSTITUTE($E121,"&lt;",""),"%","")),SUMIFS(LabData2016[HbA1c唯一],LabData2016[比對身分證前六碼],$AX121,LabData2016[最近一次HbA1c檢查結果(%)],"&lt;"&amp;VALUE(SUBSTITUTE(SUBSTITUTE($E121,"&lt;",""),"%","")),LabData2016[最近一次HbA1c檢查日期],"&gt;="&amp;DATE(YEAR(TODAY()),1,1),LabData2016[最近一次HbA1c檢查日期],"&lt;"&amp;DATE(YEAR(TODAY())+1,1,1))/($AF121+$AG121)&gt;=0.5),"控制達標",IF(ISNUMBER($H121),IF(AND($J121&gt;=84,$F121-$H121&lt;0),"進步達標","未達標"),"未達標")),"未達標"))))</f>
        <v/>
      </c>
      <c r="L121" s="33" t="str">
        <f ca="1">IF($B121="","",IF($K121="不適用","不適用",IF($K121="未檢驗","無檢驗資料","全年"&amp;($AF121+$AG121)&amp;"次／下半年"&amp;$AG121&amp;"次／"&amp;SUMIFS(LabData2016[HbA1c唯一],LabData2016[比對身分證前六碼],$AX121,LabData2016[最近一次HbA1c檢查結果(%)],"&lt;"&amp;VALUE(SUBSTITUTE(SUBSTITUTE($E121,"&lt;",""),"%","")),LabData2016[最近一次HbA1c檢查日期],"&gt;="&amp;DATE(YEAR(TODAY()),1,1),LabData2016[最近一次HbA1c檢查日期],"&lt;"&amp;DATE(YEAR(TODAY())+1,1,1))&amp;"/"&amp;($AF121+$AG121)&amp;"達標")))</f>
        <v/>
      </c>
      <c r="M121" s="6" t="str" cm="1">
        <f t="array" ref="M121">IF($B121="","",IFERROR(INDEX(PatientCriteria[LDL達標標準],ROWS($A$4:A121)),""))</f>
        <v/>
      </c>
      <c r="N121" s="6" t="str">
        <f>IF($B121="","",IF($O121="","",IFERROR(SUMIFS(LabData2016[最近一次LDL檢查結果(mg/dL)],LabData2016[比對身分證前六碼],$AX121,LabData2016[最近一次LDL檢查日期],$O121,LabData2016[LDL唯一],1),"")))</f>
        <v/>
      </c>
      <c r="O121" s="36" t="str" cm="1">
        <f t="array" ref="O121">IF($B121="","",IFERROR(_xlfn.AGGREGATE(14,6,LabData2016[最近一次LDL檢查日期]/((LabData2016[比對身分證前六碼]=$AX121)*(LabData2016[LDL唯一]=1)),1),""))</f>
        <v/>
      </c>
      <c r="P121" s="6" t="str">
        <f>IF($B121="","",IF($Q121="","",IFERROR(SUMIFS(LabData2016[最近一次LDL檢查結果(mg/dL)],LabData2016[比對身分證前六碼],$AX121,LabData2016[最近一次LDL檢查日期],$Q121,LabData2016[LDL唯一],1),"")))</f>
        <v/>
      </c>
      <c r="Q121" s="36" t="str" cm="1">
        <f t="array" ref="Q121">IF($B121="","",IFERROR(_xlfn.AGGREGATE(14,6,LabData2016[最近一次LDL檢查日期]/((LabData2016[比對身分證前六碼]=$AX121)*(LabData2016[LDL唯一]=1)),2),""))</f>
        <v/>
      </c>
      <c r="R121" s="6" t="str">
        <f t="shared" si="18"/>
        <v/>
      </c>
      <c r="S121" s="6" t="str" cm="1">
        <f t="array" ref="S121">IF($B121="","",IFERROR(_xlfn.AGGREGATE(15,6,LabData2016[最近一次LDL檢查結果(mg/dL)]/((LabData2016[比對身分證前六碼]=$AX121)*(LabData2016[LDL唯一]=1)),1),""))</f>
        <v/>
      </c>
      <c r="T121" s="28" t="str">
        <f ca="1">IF($B121="","",IF($M121="不適用","不適用",IF($N121="","未檢驗",IF(OR(AND($D121="DM only",$O121&gt;=DATE(YEAR(TODAY()),1,1),$O121&lt;DATE(YEAR(TODAY())+1,1,1),$N121&lt;VALUE(SUBSTITUTE($M121,"&lt;",""))),AND($AH121&gt;=1,$AI121&gt;=1,OR($N121&lt;VALUE(SUBSTITUTE($M121,"&lt;","")),SUMIFS(LabData2016[LDL唯一],LabData2016[比對身分證前六碼],$AX121,LabData2016[最近一次LDL檢查結果(mg/dL)],"&lt;"&amp;VALUE(SUBSTITUTE($M121,"&lt;","")),LabData2016[最近一次LDL檢查日期],"&gt;="&amp;DATE(YEAR(TODAY()),1,1),LabData2016[最近一次LDL檢查日期],"&lt;"&amp;DATE(YEAR(TODAY())+1,1,1))/($AH121+$AI121)&gt;=0.5))),"控制達標",IF(AND($AH121&gt;=1,$AI121&gt;=1,ISNUMBER($P121),$R121&gt;84,$N121-$P121&lt;0),"進步達標","未達標")))))</f>
        <v/>
      </c>
      <c r="U121" s="39" t="str">
        <f ca="1">IF($B121="","",IF($T121="不適用","不適用",IF($T121="未檢驗","無檢驗資料","全年"&amp;($AH121+$AI121)&amp;"次／下半年"&amp;$AI121&amp;"次／"&amp;SUMIFS(LabData2016[LDL唯一],LabData2016[比對身分證前六碼],$AX121,LabData2016[最近一次LDL檢查結果(mg/dL)],"&lt;"&amp;VALUE(SUBSTITUTE($M121,"&lt;","")),LabData2016[最近一次LDL檢查日期],"&gt;="&amp;DATE(YEAR(TODAY()),1,1),LabData2016[最近一次LDL檢查日期],"&lt;"&amp;DATE(YEAR(TODAY())+1,1,1))&amp;"/"&amp;($AH121+$AI121)&amp;"達標")))</f>
        <v/>
      </c>
      <c r="V121" s="6" t="str" cm="1">
        <f t="array" ref="V121">IF($B121="","",IFERROR(INDEX(PatientCriteria[UACR達標標準],ROWS($A$4:A121)),""))</f>
        <v/>
      </c>
      <c r="W121" s="6" t="str">
        <f>IF($B121="","",IF($X121="","",IFERROR(SUMIFS(LabData2016[最近一次UACR檢查結果(mg/gm)],LabData2016[比對身分證前六碼],$AX121,LabData2016[最近一次UACR檢查日期],$X121,LabData2016[UACR唯一],1),"")))</f>
        <v/>
      </c>
      <c r="X121" s="36" t="str" cm="1">
        <f t="array" ref="X121">IF($B121="","",IFERROR(_xlfn.AGGREGATE(14,6,LabData2016[最近一次UACR檢查日期]/((LabData2016[比對身分證前六碼]=$AX121)*(LabData2016[UACR唯一]=1)),1),""))</f>
        <v/>
      </c>
      <c r="Y121" s="6" t="str">
        <f>IF($B121="","",IF($Z121="","",IFERROR(SUMIFS(LabData2016[最近一次UACR檢查結果(mg/gm)],LabData2016[比對身分證前六碼],$AX121,LabData2016[最近一次UACR檢查日期],$Z121,LabData2016[UACR唯一],1),"")))</f>
        <v/>
      </c>
      <c r="Z121" s="36" t="str" cm="1">
        <f t="array" ref="Z121">IF($B121="","",IFERROR(_xlfn.AGGREGATE(14,6,LabData2016[最近一次UACR檢查日期]/((LabData2016[比對身分證前六碼]=$AX121)*(LabData2016[UACR唯一]=1)),2),""))</f>
        <v/>
      </c>
      <c r="AA121" s="6" t="str">
        <f t="shared" si="19"/>
        <v/>
      </c>
      <c r="AB121" s="29" t="str">
        <f ca="1">IF($B121="","",IF($V121="不適用","不適用",IF($W121="","未檢驗",IF(AND($AJ121+$AK121&gt;=2,$AK121&gt;=1),IF(OR($W121&lt;30,SUMIFS(LabData2016[UACR唯一],LabData2016[比對身分證前六碼],$AX121,LabData2016[最近一次UACR檢查結果(mg/gm)],"&lt;30",LabData2016[最近一次UACR檢查日期],"&gt;="&amp;DATE(YEAR(TODAY()),1,1),LabData2016[最近一次UACR檢查日期],"&lt;"&amp;DATE(YEAR(TODAY())+1,1,1))/($AJ121+$AK121)&gt;=0.5),"控制達標",IF(ISNUMBER($Y121),IF(AND($AA121&gt;=84,$W121-$Y121&lt;0),"進步達標","未達標"),"未達標")),"未達標"))))</f>
        <v/>
      </c>
      <c r="AC121" s="38" t="str">
        <f ca="1">IF($B121="","",IF($AB121="不適用","不適用",IF($AB121="未檢驗","無檢驗資料","全年"&amp;($AJ121+$AK121)&amp;"次／下半年"&amp;$AK121&amp;"次／"&amp;SUMIFS(LabData2016[UACR唯一],LabData2016[比對身分證前六碼],$AX121,LabData2016[最近一次UACR檢查結果(mg/gm)],"&lt;30",LabData2016[最近一次UACR檢查日期],"&gt;="&amp;DATE(YEAR(TODAY()),1,1),LabData2016[最近一次UACR檢查日期],"&lt;"&amp;DATE(YEAR(TODAY())+1,1,1))&amp;"/"&amp;($AJ121+$AK121)&amp;"達標")))</f>
        <v/>
      </c>
      <c r="AD121" s="6" t="str" cm="1">
        <f t="array" ref="AD121">IF($B121="","",IFERROR(INDEX(PatientCriteria[BP檢驗次數達標標準],ROWS($A$4:A121)),""))</f>
        <v/>
      </c>
      <c r="AE121" s="6" t="str" cm="1">
        <f t="array" aca="1" ref="AE121" ca="1">IF($B121="","",_xlfn.LET(_xlpm.bp,LabData2016[最近一次BP檢查日期],_xlpm.ym,IF(ISNUMBER(_xlpm.bp),TEXT(_xlpm.bp,"yyyy-mm"),LEFT(_xlpm.bp,7)),_xlpm.matched,_xlfn._xlws.FILTER(_xlpm.ym,(LabData2016[比對身分證前六碼]=$AX121)*(LabData2016[比對生日西元]=$AY121)*(_xlpm.ym&lt;&gt;"")*(LEFT(_xlpm.ym,4)=TEXT(YEAR(TODAY()),"0")),""),IF(INDEX(_xlpm.matched,1)="",0,ROWS(_xlfn.UNIQUE(_xlpm.matched)))))</f>
        <v/>
      </c>
      <c r="AF121" s="6" t="str">
        <f ca="1">IF($B121="","",SUMIFS(LabData2016[HbA1c唯一],LabData2016[比對身分證前六碼],$AX121,LabData2016[最近一次HbA1c檢查日期],"&gt;="&amp;DATE(YEAR(TODAY()),1,1),LabData2016[最近一次HbA1c檢查日期],"&lt;"&amp;DATE(YEAR(TODAY()),7,1)))</f>
        <v/>
      </c>
      <c r="AG121" s="6" t="str">
        <f ca="1">IF($B121="","",SUMIFS(LabData2016[HbA1c唯一],LabData2016[比對身分證前六碼],$AX121,LabData2016[最近一次HbA1c檢查日期],"&gt;="&amp;DATE(YEAR(TODAY()),7,1),LabData2016[最近一次HbA1c檢查日期],"&lt;"&amp;DATE(YEAR(TODAY())+1,1,1)))</f>
        <v/>
      </c>
      <c r="AH121" s="6" t="str">
        <f ca="1">IF($B121="","",SUMIFS(LabData2016[LDL唯一],LabData2016[比對身分證前六碼],$AX121,LabData2016[最近一次LDL檢查日期],"&gt;="&amp;DATE(YEAR(TODAY()),1,1),LabData2016[最近一次LDL檢查日期],"&lt;"&amp;DATE(YEAR(TODAY()),7,1)))</f>
        <v/>
      </c>
      <c r="AI121" s="6" t="str">
        <f ca="1">IF($B121="","",SUMIFS(LabData2016[LDL唯一],LabData2016[比對身分證前六碼],$AX121,LabData2016[最近一次LDL檢查日期],"&gt;="&amp;DATE(YEAR(TODAY()),7,1),LabData2016[最近一次LDL檢查日期],"&lt;"&amp;DATE(YEAR(TODAY())+1,1,1)))</f>
        <v/>
      </c>
      <c r="AJ121" s="6" t="str">
        <f ca="1">IF($B121="","",SUMIFS(LabData2016[UACR唯一],LabData2016[比對身分證前六碼],$AX121,LabData2016[最近一次UACR檢查日期],"&gt;="&amp;DATE(YEAR(TODAY()),1,1),LabData2016[最近一次UACR檢查日期],"&lt;"&amp;DATE(YEAR(TODAY()),7,1)))</f>
        <v/>
      </c>
      <c r="AK121" s="6" t="str">
        <f ca="1">IF($B121="","",SUMIFS(LabData2016[UACR唯一],LabData2016[比對身分證前六碼],$AX121,LabData2016[最近一次UACR檢查日期],"&gt;="&amp;DATE(YEAR(TODAY()),7,1),LabData2016[最近一次UACR檢查日期],"&lt;"&amp;DATE(YEAR(TODAY())+1,1,1)))</f>
        <v/>
      </c>
      <c r="AL121" s="6" t="str">
        <f t="shared" si="20"/>
        <v/>
      </c>
      <c r="AM121" s="6" t="str">
        <f t="shared" si="21"/>
        <v/>
      </c>
      <c r="AN121" s="6" t="str">
        <f t="shared" si="22"/>
        <v/>
      </c>
      <c r="AO121" s="6" t="str">
        <f t="shared" si="23"/>
        <v/>
      </c>
      <c r="AP121" s="6" t="str" cm="1">
        <f t="array" ref="AP121">IF($B121="","",IFERROR(INDEX(相容設定!$B$2:$E$9,MATCH($D121,相容設定!$A$2:$A$9,0),MIN(VALUE(LEFT($AQ121,FIND("/",$AQ121)-1)),3)+1),0))</f>
        <v/>
      </c>
      <c r="AQ121" s="6" t="str">
        <f t="shared" si="24"/>
        <v/>
      </c>
      <c r="AR121" s="30" t="str">
        <f t="shared" si="25"/>
        <v/>
      </c>
      <c r="AS121" s="30" t="str">
        <f>IF($B121="","",250+30+IF(OR(ISNUMBER(SEARCH("DM",$D121)),ISNUMBER(SEARCH("+",$D121))),100,0)+IFERROR(INDEX(相容設定!$F$2:$F$9,MATCH($D121,相容設定!$A$2:$A$9,0)),0))</f>
        <v/>
      </c>
      <c r="AT121" s="31" t="str">
        <f t="shared" si="26"/>
        <v/>
      </c>
      <c r="AU121" s="32" t="str">
        <f t="shared" si="27"/>
        <v/>
      </c>
      <c r="AV121" t="str">
        <f t="shared" si="32"/>
        <v/>
      </c>
      <c r="AW121" t="str">
        <f t="shared" si="30"/>
        <v/>
      </c>
      <c r="AX121" t="str">
        <f t="shared" si="33"/>
        <v/>
      </c>
      <c r="AY121" t="str">
        <f t="shared" si="31"/>
        <v/>
      </c>
    </row>
    <row r="122" spans="1:51" x14ac:dyDescent="0.35">
      <c r="A122" s="26" t="str" cm="1">
        <f t="array" ref="A122">IFERROR(IF(INDEX(PatientCriteria[身分證號],ROWS($A$4:A122))="","",ROWS($A$4:A122)),"")</f>
        <v/>
      </c>
      <c r="B122" s="26" t="str" cm="1">
        <f t="array" ref="B122">IFERROR(IF(INDEX(PatientCriteria[身分證號],ROWS($A$4:A122))="","",INDEX(PatientCriteria[身分證號],ROWS($A$4:A122))),"")</f>
        <v/>
      </c>
      <c r="C122" s="26" t="str" cm="1">
        <f t="array" ref="C122">IF($B122="","",IFERROR(INDEX(PatientCriteria[生日],ROWS($A$4:A122)),""))</f>
        <v/>
      </c>
      <c r="D122" s="26" t="str" cm="1">
        <f t="array" ref="D122">IF($B122="","",IFERROR(INDEX(PatientCriteria[疾病組合],ROWS($A$4:A122)),""))</f>
        <v/>
      </c>
      <c r="E122" s="6" t="str" cm="1">
        <f t="array" ref="E122">IF($B122="","",IFERROR(INDEX(PatientCriteria[HbA1c達標標準],ROWS($A$4:A122)),""))</f>
        <v/>
      </c>
      <c r="F122" s="6" t="str">
        <f>IF($B122="","",IF($G122="","",IFERROR(SUMIFS(LabData2016[最近一次HbA1c檢查結果(%)],LabData2016[比對身分證前六碼],$AX122,LabData2016[最近一次HbA1c檢查日期],$G122,LabData2016[HbA1c唯一],1),"")))</f>
        <v/>
      </c>
      <c r="G122" s="36" t="str" cm="1">
        <f t="array" ref="G122">IF($B122="","",IFERROR(_xlfn.AGGREGATE(14,6,LabData2016[最近一次HbA1c檢查日期]/((LabData2016[比對身分證前六碼]=$AX122)*(LabData2016[HbA1c唯一]=1)),1),""))</f>
        <v/>
      </c>
      <c r="H122" s="6" t="str">
        <f>IF($B122="","",IF($I122="","",IFERROR(SUMIFS(LabData2016[最近一次HbA1c檢查結果(%)],LabData2016[比對身分證前六碼],$AX122,LabData2016[最近一次HbA1c檢查日期],$I122,LabData2016[HbA1c唯一],1),"")))</f>
        <v/>
      </c>
      <c r="I122" s="36" t="str" cm="1">
        <f t="array" ref="I122">IF($B122="","",IFERROR(_xlfn.AGGREGATE(14,6,LabData2016[最近一次HbA1c檢查日期]/((LabData2016[比對身分證前六碼]=$AX122)*(LabData2016[HbA1c唯一]=1)),2),""))</f>
        <v/>
      </c>
      <c r="J122" s="6" t="str">
        <f t="shared" si="17"/>
        <v/>
      </c>
      <c r="K122" s="27" t="str">
        <f ca="1">IF($B122="","",IF($E122="不適用","不適用",IF($F122="","未檢驗",IF(AND($AF122+$AG122&gt;=2,$AG122&gt;=1),IF(OR($F122&lt;VALUE(SUBSTITUTE(SUBSTITUTE($E122,"&lt;",""),"%","")),SUMIFS(LabData2016[HbA1c唯一],LabData2016[比對身分證前六碼],$AX122,LabData2016[最近一次HbA1c檢查結果(%)],"&lt;"&amp;VALUE(SUBSTITUTE(SUBSTITUTE($E122,"&lt;",""),"%","")),LabData2016[最近一次HbA1c檢查日期],"&gt;="&amp;DATE(YEAR(TODAY()),1,1),LabData2016[最近一次HbA1c檢查日期],"&lt;"&amp;DATE(YEAR(TODAY())+1,1,1))/($AF122+$AG122)&gt;=0.5),"控制達標",IF(ISNUMBER($H122),IF(AND($J122&gt;=84,$F122-$H122&lt;0),"進步達標","未達標"),"未達標")),"未達標"))))</f>
        <v/>
      </c>
      <c r="L122" s="33" t="str">
        <f ca="1">IF($B122="","",IF($K122="不適用","不適用",IF($K122="未檢驗","無檢驗資料","全年"&amp;($AF122+$AG122)&amp;"次／下半年"&amp;$AG122&amp;"次／"&amp;SUMIFS(LabData2016[HbA1c唯一],LabData2016[比對身分證前六碼],$AX122,LabData2016[最近一次HbA1c檢查結果(%)],"&lt;"&amp;VALUE(SUBSTITUTE(SUBSTITUTE($E122,"&lt;",""),"%","")),LabData2016[最近一次HbA1c檢查日期],"&gt;="&amp;DATE(YEAR(TODAY()),1,1),LabData2016[最近一次HbA1c檢查日期],"&lt;"&amp;DATE(YEAR(TODAY())+1,1,1))&amp;"/"&amp;($AF122+$AG122)&amp;"達標")))</f>
        <v/>
      </c>
      <c r="M122" s="6" t="str" cm="1">
        <f t="array" ref="M122">IF($B122="","",IFERROR(INDEX(PatientCriteria[LDL達標標準],ROWS($A$4:A122)),""))</f>
        <v/>
      </c>
      <c r="N122" s="6" t="str">
        <f>IF($B122="","",IF($O122="","",IFERROR(SUMIFS(LabData2016[最近一次LDL檢查結果(mg/dL)],LabData2016[比對身分證前六碼],$AX122,LabData2016[最近一次LDL檢查日期],$O122,LabData2016[LDL唯一],1),"")))</f>
        <v/>
      </c>
      <c r="O122" s="36" t="str" cm="1">
        <f t="array" ref="O122">IF($B122="","",IFERROR(_xlfn.AGGREGATE(14,6,LabData2016[最近一次LDL檢查日期]/((LabData2016[比對身分證前六碼]=$AX122)*(LabData2016[LDL唯一]=1)),1),""))</f>
        <v/>
      </c>
      <c r="P122" s="6" t="str">
        <f>IF($B122="","",IF($Q122="","",IFERROR(SUMIFS(LabData2016[最近一次LDL檢查結果(mg/dL)],LabData2016[比對身分證前六碼],$AX122,LabData2016[最近一次LDL檢查日期],$Q122,LabData2016[LDL唯一],1),"")))</f>
        <v/>
      </c>
      <c r="Q122" s="36" t="str" cm="1">
        <f t="array" ref="Q122">IF($B122="","",IFERROR(_xlfn.AGGREGATE(14,6,LabData2016[最近一次LDL檢查日期]/((LabData2016[比對身分證前六碼]=$AX122)*(LabData2016[LDL唯一]=1)),2),""))</f>
        <v/>
      </c>
      <c r="R122" s="6" t="str">
        <f t="shared" si="18"/>
        <v/>
      </c>
      <c r="S122" s="6" t="str" cm="1">
        <f t="array" ref="S122">IF($B122="","",IFERROR(_xlfn.AGGREGATE(15,6,LabData2016[最近一次LDL檢查結果(mg/dL)]/((LabData2016[比對身分證前六碼]=$AX122)*(LabData2016[LDL唯一]=1)),1),""))</f>
        <v/>
      </c>
      <c r="T122" s="28" t="str">
        <f ca="1">IF($B122="","",IF($M122="不適用","不適用",IF($N122="","未檢驗",IF(OR(AND($D122="DM only",$O122&gt;=DATE(YEAR(TODAY()),1,1),$O122&lt;DATE(YEAR(TODAY())+1,1,1),$N122&lt;VALUE(SUBSTITUTE($M122,"&lt;",""))),AND($AH122&gt;=1,$AI122&gt;=1,OR($N122&lt;VALUE(SUBSTITUTE($M122,"&lt;","")),SUMIFS(LabData2016[LDL唯一],LabData2016[比對身分證前六碼],$AX122,LabData2016[最近一次LDL檢查結果(mg/dL)],"&lt;"&amp;VALUE(SUBSTITUTE($M122,"&lt;","")),LabData2016[最近一次LDL檢查日期],"&gt;="&amp;DATE(YEAR(TODAY()),1,1),LabData2016[最近一次LDL檢查日期],"&lt;"&amp;DATE(YEAR(TODAY())+1,1,1))/($AH122+$AI122)&gt;=0.5))),"控制達標",IF(AND($AH122&gt;=1,$AI122&gt;=1,ISNUMBER($P122),$R122&gt;84,$N122-$P122&lt;0),"進步達標","未達標")))))</f>
        <v/>
      </c>
      <c r="U122" s="39" t="str">
        <f ca="1">IF($B122="","",IF($T122="不適用","不適用",IF($T122="未檢驗","無檢驗資料","全年"&amp;($AH122+$AI122)&amp;"次／下半年"&amp;$AI122&amp;"次／"&amp;SUMIFS(LabData2016[LDL唯一],LabData2016[比對身分證前六碼],$AX122,LabData2016[最近一次LDL檢查結果(mg/dL)],"&lt;"&amp;VALUE(SUBSTITUTE($M122,"&lt;","")),LabData2016[最近一次LDL檢查日期],"&gt;="&amp;DATE(YEAR(TODAY()),1,1),LabData2016[最近一次LDL檢查日期],"&lt;"&amp;DATE(YEAR(TODAY())+1,1,1))&amp;"/"&amp;($AH122+$AI122)&amp;"達標")))</f>
        <v/>
      </c>
      <c r="V122" s="6" t="str" cm="1">
        <f t="array" ref="V122">IF($B122="","",IFERROR(INDEX(PatientCriteria[UACR達標標準],ROWS($A$4:A122)),""))</f>
        <v/>
      </c>
      <c r="W122" s="6" t="str">
        <f>IF($B122="","",IF($X122="","",IFERROR(SUMIFS(LabData2016[最近一次UACR檢查結果(mg/gm)],LabData2016[比對身分證前六碼],$AX122,LabData2016[最近一次UACR檢查日期],$X122,LabData2016[UACR唯一],1),"")))</f>
        <v/>
      </c>
      <c r="X122" s="36" t="str" cm="1">
        <f t="array" ref="X122">IF($B122="","",IFERROR(_xlfn.AGGREGATE(14,6,LabData2016[最近一次UACR檢查日期]/((LabData2016[比對身分證前六碼]=$AX122)*(LabData2016[UACR唯一]=1)),1),""))</f>
        <v/>
      </c>
      <c r="Y122" s="6" t="str">
        <f>IF($B122="","",IF($Z122="","",IFERROR(SUMIFS(LabData2016[最近一次UACR檢查結果(mg/gm)],LabData2016[比對身分證前六碼],$AX122,LabData2016[最近一次UACR檢查日期],$Z122,LabData2016[UACR唯一],1),"")))</f>
        <v/>
      </c>
      <c r="Z122" s="36" t="str" cm="1">
        <f t="array" ref="Z122">IF($B122="","",IFERROR(_xlfn.AGGREGATE(14,6,LabData2016[最近一次UACR檢查日期]/((LabData2016[比對身分證前六碼]=$AX122)*(LabData2016[UACR唯一]=1)),2),""))</f>
        <v/>
      </c>
      <c r="AA122" s="6" t="str">
        <f t="shared" si="19"/>
        <v/>
      </c>
      <c r="AB122" s="29" t="str">
        <f ca="1">IF($B122="","",IF($V122="不適用","不適用",IF($W122="","未檢驗",IF(AND($AJ122+$AK122&gt;=2,$AK122&gt;=1),IF(OR($W122&lt;30,SUMIFS(LabData2016[UACR唯一],LabData2016[比對身分證前六碼],$AX122,LabData2016[最近一次UACR檢查結果(mg/gm)],"&lt;30",LabData2016[最近一次UACR檢查日期],"&gt;="&amp;DATE(YEAR(TODAY()),1,1),LabData2016[最近一次UACR檢查日期],"&lt;"&amp;DATE(YEAR(TODAY())+1,1,1))/($AJ122+$AK122)&gt;=0.5),"控制達標",IF(ISNUMBER($Y122),IF(AND($AA122&gt;=84,$W122-$Y122&lt;0),"進步達標","未達標"),"未達標")),"未達標"))))</f>
        <v/>
      </c>
      <c r="AC122" s="38" t="str">
        <f ca="1">IF($B122="","",IF($AB122="不適用","不適用",IF($AB122="未檢驗","無檢驗資料","全年"&amp;($AJ122+$AK122)&amp;"次／下半年"&amp;$AK122&amp;"次／"&amp;SUMIFS(LabData2016[UACR唯一],LabData2016[比對身分證前六碼],$AX122,LabData2016[最近一次UACR檢查結果(mg/gm)],"&lt;30",LabData2016[最近一次UACR檢查日期],"&gt;="&amp;DATE(YEAR(TODAY()),1,1),LabData2016[最近一次UACR檢查日期],"&lt;"&amp;DATE(YEAR(TODAY())+1,1,1))&amp;"/"&amp;($AJ122+$AK122)&amp;"達標")))</f>
        <v/>
      </c>
      <c r="AD122" s="6" t="str" cm="1">
        <f t="array" ref="AD122">IF($B122="","",IFERROR(INDEX(PatientCriteria[BP檢驗次數達標標準],ROWS($A$4:A122)),""))</f>
        <v/>
      </c>
      <c r="AE122" s="6" t="str" cm="1">
        <f t="array" aca="1" ref="AE122" ca="1">IF($B122="","",_xlfn.LET(_xlpm.bp,LabData2016[最近一次BP檢查日期],_xlpm.ym,IF(ISNUMBER(_xlpm.bp),TEXT(_xlpm.bp,"yyyy-mm"),LEFT(_xlpm.bp,7)),_xlpm.matched,_xlfn._xlws.FILTER(_xlpm.ym,(LabData2016[比對身分證前六碼]=$AX122)*(LabData2016[比對生日西元]=$AY122)*(_xlpm.ym&lt;&gt;"")*(LEFT(_xlpm.ym,4)=TEXT(YEAR(TODAY()),"0")),""),IF(INDEX(_xlpm.matched,1)="",0,ROWS(_xlfn.UNIQUE(_xlpm.matched)))))</f>
        <v/>
      </c>
      <c r="AF122" s="6" t="str">
        <f ca="1">IF($B122="","",SUMIFS(LabData2016[HbA1c唯一],LabData2016[比對身分證前六碼],$AX122,LabData2016[最近一次HbA1c檢查日期],"&gt;="&amp;DATE(YEAR(TODAY()),1,1),LabData2016[最近一次HbA1c檢查日期],"&lt;"&amp;DATE(YEAR(TODAY()),7,1)))</f>
        <v/>
      </c>
      <c r="AG122" s="6" t="str">
        <f ca="1">IF($B122="","",SUMIFS(LabData2016[HbA1c唯一],LabData2016[比對身分證前六碼],$AX122,LabData2016[最近一次HbA1c檢查日期],"&gt;="&amp;DATE(YEAR(TODAY()),7,1),LabData2016[最近一次HbA1c檢查日期],"&lt;"&amp;DATE(YEAR(TODAY())+1,1,1)))</f>
        <v/>
      </c>
      <c r="AH122" s="6" t="str">
        <f ca="1">IF($B122="","",SUMIFS(LabData2016[LDL唯一],LabData2016[比對身分證前六碼],$AX122,LabData2016[最近一次LDL檢查日期],"&gt;="&amp;DATE(YEAR(TODAY()),1,1),LabData2016[最近一次LDL檢查日期],"&lt;"&amp;DATE(YEAR(TODAY()),7,1)))</f>
        <v/>
      </c>
      <c r="AI122" s="6" t="str">
        <f ca="1">IF($B122="","",SUMIFS(LabData2016[LDL唯一],LabData2016[比對身分證前六碼],$AX122,LabData2016[最近一次LDL檢查日期],"&gt;="&amp;DATE(YEAR(TODAY()),7,1),LabData2016[最近一次LDL檢查日期],"&lt;"&amp;DATE(YEAR(TODAY())+1,1,1)))</f>
        <v/>
      </c>
      <c r="AJ122" s="6" t="str">
        <f ca="1">IF($B122="","",SUMIFS(LabData2016[UACR唯一],LabData2016[比對身分證前六碼],$AX122,LabData2016[最近一次UACR檢查日期],"&gt;="&amp;DATE(YEAR(TODAY()),1,1),LabData2016[最近一次UACR檢查日期],"&lt;"&amp;DATE(YEAR(TODAY()),7,1)))</f>
        <v/>
      </c>
      <c r="AK122" s="6" t="str">
        <f ca="1">IF($B122="","",SUMIFS(LabData2016[UACR唯一],LabData2016[比對身分證前六碼],$AX122,LabData2016[最近一次UACR檢查日期],"&gt;="&amp;DATE(YEAR(TODAY()),7,1),LabData2016[最近一次UACR檢查日期],"&lt;"&amp;DATE(YEAR(TODAY())+1,1,1)))</f>
        <v/>
      </c>
      <c r="AL122" s="6" t="str">
        <f t="shared" si="20"/>
        <v/>
      </c>
      <c r="AM122" s="6" t="str">
        <f t="shared" si="21"/>
        <v/>
      </c>
      <c r="AN122" s="6" t="str">
        <f t="shared" si="22"/>
        <v/>
      </c>
      <c r="AO122" s="6" t="str">
        <f t="shared" si="23"/>
        <v/>
      </c>
      <c r="AP122" s="6" t="str" cm="1">
        <f t="array" ref="AP122">IF($B122="","",IFERROR(INDEX(相容設定!$B$2:$E$9,MATCH($D122,相容設定!$A$2:$A$9,0),MIN(VALUE(LEFT($AQ122,FIND("/",$AQ122)-1)),3)+1),0))</f>
        <v/>
      </c>
      <c r="AQ122" s="6" t="str">
        <f t="shared" si="24"/>
        <v/>
      </c>
      <c r="AR122" s="30" t="str">
        <f t="shared" si="25"/>
        <v/>
      </c>
      <c r="AS122" s="30" t="str">
        <f>IF($B122="","",250+30+IF(OR(ISNUMBER(SEARCH("DM",$D122)),ISNUMBER(SEARCH("+",$D122))),100,0)+IFERROR(INDEX(相容設定!$F$2:$F$9,MATCH($D122,相容設定!$A$2:$A$9,0)),0))</f>
        <v/>
      </c>
      <c r="AT122" s="31" t="str">
        <f t="shared" si="26"/>
        <v/>
      </c>
      <c r="AU122" s="32" t="str">
        <f t="shared" si="27"/>
        <v/>
      </c>
      <c r="AV122" t="str">
        <f t="shared" si="32"/>
        <v/>
      </c>
      <c r="AW122" t="str">
        <f t="shared" si="30"/>
        <v/>
      </c>
      <c r="AX122" t="str">
        <f t="shared" si="33"/>
        <v/>
      </c>
      <c r="AY122" t="str">
        <f t="shared" si="31"/>
        <v/>
      </c>
    </row>
    <row r="123" spans="1:51" x14ac:dyDescent="0.35">
      <c r="A123" s="26" t="str" cm="1">
        <f t="array" ref="A123">IFERROR(IF(INDEX(PatientCriteria[身分證號],ROWS($A$4:A123))="","",ROWS($A$4:A123)),"")</f>
        <v/>
      </c>
      <c r="B123" s="26" t="str" cm="1">
        <f t="array" ref="B123">IFERROR(IF(INDEX(PatientCriteria[身分證號],ROWS($A$4:A123))="","",INDEX(PatientCriteria[身分證號],ROWS($A$4:A123))),"")</f>
        <v/>
      </c>
      <c r="C123" s="26" t="str" cm="1">
        <f t="array" ref="C123">IF($B123="","",IFERROR(INDEX(PatientCriteria[生日],ROWS($A$4:A123)),""))</f>
        <v/>
      </c>
      <c r="D123" s="26" t="str" cm="1">
        <f t="array" ref="D123">IF($B123="","",IFERROR(INDEX(PatientCriteria[疾病組合],ROWS($A$4:A123)),""))</f>
        <v/>
      </c>
      <c r="E123" s="6" t="str" cm="1">
        <f t="array" ref="E123">IF($B123="","",IFERROR(INDEX(PatientCriteria[HbA1c達標標準],ROWS($A$4:A123)),""))</f>
        <v/>
      </c>
      <c r="F123" s="6" t="str">
        <f>IF($B123="","",IF($G123="","",IFERROR(SUMIFS(LabData2016[最近一次HbA1c檢查結果(%)],LabData2016[比對身分證前六碼],$AX123,LabData2016[最近一次HbA1c檢查日期],$G123,LabData2016[HbA1c唯一],1),"")))</f>
        <v/>
      </c>
      <c r="G123" s="36" t="str" cm="1">
        <f t="array" ref="G123">IF($B123="","",IFERROR(_xlfn.AGGREGATE(14,6,LabData2016[最近一次HbA1c檢查日期]/((LabData2016[比對身分證前六碼]=$AX123)*(LabData2016[HbA1c唯一]=1)),1),""))</f>
        <v/>
      </c>
      <c r="H123" s="6" t="str">
        <f>IF($B123="","",IF($I123="","",IFERROR(SUMIFS(LabData2016[最近一次HbA1c檢查結果(%)],LabData2016[比對身分證前六碼],$AX123,LabData2016[最近一次HbA1c檢查日期],$I123,LabData2016[HbA1c唯一],1),"")))</f>
        <v/>
      </c>
      <c r="I123" s="36" t="str" cm="1">
        <f t="array" ref="I123">IF($B123="","",IFERROR(_xlfn.AGGREGATE(14,6,LabData2016[最近一次HbA1c檢查日期]/((LabData2016[比對身分證前六碼]=$AX123)*(LabData2016[HbA1c唯一]=1)),2),""))</f>
        <v/>
      </c>
      <c r="J123" s="6" t="str">
        <f t="shared" si="17"/>
        <v/>
      </c>
      <c r="K123" s="27" t="str">
        <f ca="1">IF($B123="","",IF($E123="不適用","不適用",IF($F123="","未檢驗",IF(AND($AF123+$AG123&gt;=2,$AG123&gt;=1),IF(OR($F123&lt;VALUE(SUBSTITUTE(SUBSTITUTE($E123,"&lt;",""),"%","")),SUMIFS(LabData2016[HbA1c唯一],LabData2016[比對身分證前六碼],$AX123,LabData2016[最近一次HbA1c檢查結果(%)],"&lt;"&amp;VALUE(SUBSTITUTE(SUBSTITUTE($E123,"&lt;",""),"%","")),LabData2016[最近一次HbA1c檢查日期],"&gt;="&amp;DATE(YEAR(TODAY()),1,1),LabData2016[最近一次HbA1c檢查日期],"&lt;"&amp;DATE(YEAR(TODAY())+1,1,1))/($AF123+$AG123)&gt;=0.5),"控制達標",IF(ISNUMBER($H123),IF(AND($J123&gt;=84,$F123-$H123&lt;0),"進步達標","未達標"),"未達標")),"未達標"))))</f>
        <v/>
      </c>
      <c r="L123" s="33" t="str">
        <f ca="1">IF($B123="","",IF($K123="不適用","不適用",IF($K123="未檢驗","無檢驗資料","全年"&amp;($AF123+$AG123)&amp;"次／下半年"&amp;$AG123&amp;"次／"&amp;SUMIFS(LabData2016[HbA1c唯一],LabData2016[比對身分證前六碼],$AX123,LabData2016[最近一次HbA1c檢查結果(%)],"&lt;"&amp;VALUE(SUBSTITUTE(SUBSTITUTE($E123,"&lt;",""),"%","")),LabData2016[最近一次HbA1c檢查日期],"&gt;="&amp;DATE(YEAR(TODAY()),1,1),LabData2016[最近一次HbA1c檢查日期],"&lt;"&amp;DATE(YEAR(TODAY())+1,1,1))&amp;"/"&amp;($AF123+$AG123)&amp;"達標")))</f>
        <v/>
      </c>
      <c r="M123" s="6" t="str" cm="1">
        <f t="array" ref="M123">IF($B123="","",IFERROR(INDEX(PatientCriteria[LDL達標標準],ROWS($A$4:A123)),""))</f>
        <v/>
      </c>
      <c r="N123" s="6" t="str">
        <f>IF($B123="","",IF($O123="","",IFERROR(SUMIFS(LabData2016[最近一次LDL檢查結果(mg/dL)],LabData2016[比對身分證前六碼],$AX123,LabData2016[最近一次LDL檢查日期],$O123,LabData2016[LDL唯一],1),"")))</f>
        <v/>
      </c>
      <c r="O123" s="36" t="str" cm="1">
        <f t="array" ref="O123">IF($B123="","",IFERROR(_xlfn.AGGREGATE(14,6,LabData2016[最近一次LDL檢查日期]/((LabData2016[比對身分證前六碼]=$AX123)*(LabData2016[LDL唯一]=1)),1),""))</f>
        <v/>
      </c>
      <c r="P123" s="6" t="str">
        <f>IF($B123="","",IF($Q123="","",IFERROR(SUMIFS(LabData2016[最近一次LDL檢查結果(mg/dL)],LabData2016[比對身分證前六碼],$AX123,LabData2016[最近一次LDL檢查日期],$Q123,LabData2016[LDL唯一],1),"")))</f>
        <v/>
      </c>
      <c r="Q123" s="36" t="str" cm="1">
        <f t="array" ref="Q123">IF($B123="","",IFERROR(_xlfn.AGGREGATE(14,6,LabData2016[最近一次LDL檢查日期]/((LabData2016[比對身分證前六碼]=$AX123)*(LabData2016[LDL唯一]=1)),2),""))</f>
        <v/>
      </c>
      <c r="R123" s="6" t="str">
        <f t="shared" si="18"/>
        <v/>
      </c>
      <c r="S123" s="6" t="str" cm="1">
        <f t="array" ref="S123">IF($B123="","",IFERROR(_xlfn.AGGREGATE(15,6,LabData2016[最近一次LDL檢查結果(mg/dL)]/((LabData2016[比對身分證前六碼]=$AX123)*(LabData2016[LDL唯一]=1)),1),""))</f>
        <v/>
      </c>
      <c r="T123" s="28" t="str">
        <f ca="1">IF($B123="","",IF($M123="不適用","不適用",IF($N123="","未檢驗",IF(OR(AND($D123="DM only",$O123&gt;=DATE(YEAR(TODAY()),1,1),$O123&lt;DATE(YEAR(TODAY())+1,1,1),$N123&lt;VALUE(SUBSTITUTE($M123,"&lt;",""))),AND($AH123&gt;=1,$AI123&gt;=1,OR($N123&lt;VALUE(SUBSTITUTE($M123,"&lt;","")),SUMIFS(LabData2016[LDL唯一],LabData2016[比對身分證前六碼],$AX123,LabData2016[最近一次LDL檢查結果(mg/dL)],"&lt;"&amp;VALUE(SUBSTITUTE($M123,"&lt;","")),LabData2016[最近一次LDL檢查日期],"&gt;="&amp;DATE(YEAR(TODAY()),1,1),LabData2016[最近一次LDL檢查日期],"&lt;"&amp;DATE(YEAR(TODAY())+1,1,1))/($AH123+$AI123)&gt;=0.5))),"控制達標",IF(AND($AH123&gt;=1,$AI123&gt;=1,ISNUMBER($P123),$R123&gt;84,$N123-$P123&lt;0),"進步達標","未達標")))))</f>
        <v/>
      </c>
      <c r="U123" s="39" t="str">
        <f ca="1">IF($B123="","",IF($T123="不適用","不適用",IF($T123="未檢驗","無檢驗資料","全年"&amp;($AH123+$AI123)&amp;"次／下半年"&amp;$AI123&amp;"次／"&amp;SUMIFS(LabData2016[LDL唯一],LabData2016[比對身分證前六碼],$AX123,LabData2016[最近一次LDL檢查結果(mg/dL)],"&lt;"&amp;VALUE(SUBSTITUTE($M123,"&lt;","")),LabData2016[最近一次LDL檢查日期],"&gt;="&amp;DATE(YEAR(TODAY()),1,1),LabData2016[最近一次LDL檢查日期],"&lt;"&amp;DATE(YEAR(TODAY())+1,1,1))&amp;"/"&amp;($AH123+$AI123)&amp;"達標")))</f>
        <v/>
      </c>
      <c r="V123" s="6" t="str" cm="1">
        <f t="array" ref="V123">IF($B123="","",IFERROR(INDEX(PatientCriteria[UACR達標標準],ROWS($A$4:A123)),""))</f>
        <v/>
      </c>
      <c r="W123" s="6" t="str">
        <f>IF($B123="","",IF($X123="","",IFERROR(SUMIFS(LabData2016[最近一次UACR檢查結果(mg/gm)],LabData2016[比對身分證前六碼],$AX123,LabData2016[最近一次UACR檢查日期],$X123,LabData2016[UACR唯一],1),"")))</f>
        <v/>
      </c>
      <c r="X123" s="36" t="str" cm="1">
        <f t="array" ref="X123">IF($B123="","",IFERROR(_xlfn.AGGREGATE(14,6,LabData2016[最近一次UACR檢查日期]/((LabData2016[比對身分證前六碼]=$AX123)*(LabData2016[UACR唯一]=1)),1),""))</f>
        <v/>
      </c>
      <c r="Y123" s="6" t="str">
        <f>IF($B123="","",IF($Z123="","",IFERROR(SUMIFS(LabData2016[最近一次UACR檢查結果(mg/gm)],LabData2016[比對身分證前六碼],$AX123,LabData2016[最近一次UACR檢查日期],$Z123,LabData2016[UACR唯一],1),"")))</f>
        <v/>
      </c>
      <c r="Z123" s="36" t="str" cm="1">
        <f t="array" ref="Z123">IF($B123="","",IFERROR(_xlfn.AGGREGATE(14,6,LabData2016[最近一次UACR檢查日期]/((LabData2016[比對身分證前六碼]=$AX123)*(LabData2016[UACR唯一]=1)),2),""))</f>
        <v/>
      </c>
      <c r="AA123" s="6" t="str">
        <f t="shared" si="19"/>
        <v/>
      </c>
      <c r="AB123" s="29" t="str">
        <f ca="1">IF($B123="","",IF($V123="不適用","不適用",IF($W123="","未檢驗",IF(AND($AJ123+$AK123&gt;=2,$AK123&gt;=1),IF(OR($W123&lt;30,SUMIFS(LabData2016[UACR唯一],LabData2016[比對身分證前六碼],$AX123,LabData2016[最近一次UACR檢查結果(mg/gm)],"&lt;30",LabData2016[最近一次UACR檢查日期],"&gt;="&amp;DATE(YEAR(TODAY()),1,1),LabData2016[最近一次UACR檢查日期],"&lt;"&amp;DATE(YEAR(TODAY())+1,1,1))/($AJ123+$AK123)&gt;=0.5),"控制達標",IF(ISNUMBER($Y123),IF(AND($AA123&gt;=84,$W123-$Y123&lt;0),"進步達標","未達標"),"未達標")),"未達標"))))</f>
        <v/>
      </c>
      <c r="AC123" s="38" t="str">
        <f ca="1">IF($B123="","",IF($AB123="不適用","不適用",IF($AB123="未檢驗","無檢驗資料","全年"&amp;($AJ123+$AK123)&amp;"次／下半年"&amp;$AK123&amp;"次／"&amp;SUMIFS(LabData2016[UACR唯一],LabData2016[比對身分證前六碼],$AX123,LabData2016[最近一次UACR檢查結果(mg/gm)],"&lt;30",LabData2016[最近一次UACR檢查日期],"&gt;="&amp;DATE(YEAR(TODAY()),1,1),LabData2016[最近一次UACR檢查日期],"&lt;"&amp;DATE(YEAR(TODAY())+1,1,1))&amp;"/"&amp;($AJ123+$AK123)&amp;"達標")))</f>
        <v/>
      </c>
      <c r="AD123" s="6" t="str" cm="1">
        <f t="array" ref="AD123">IF($B123="","",IFERROR(INDEX(PatientCriteria[BP檢驗次數達標標準],ROWS($A$4:A123)),""))</f>
        <v/>
      </c>
      <c r="AE123" s="6" t="str" cm="1">
        <f t="array" aca="1" ref="AE123" ca="1">IF($B123="","",_xlfn.LET(_xlpm.bp,LabData2016[最近一次BP檢查日期],_xlpm.ym,IF(ISNUMBER(_xlpm.bp),TEXT(_xlpm.bp,"yyyy-mm"),LEFT(_xlpm.bp,7)),_xlpm.matched,_xlfn._xlws.FILTER(_xlpm.ym,(LabData2016[比對身分證前六碼]=$AX123)*(LabData2016[比對生日西元]=$AY123)*(_xlpm.ym&lt;&gt;"")*(LEFT(_xlpm.ym,4)=TEXT(YEAR(TODAY()),"0")),""),IF(INDEX(_xlpm.matched,1)="",0,ROWS(_xlfn.UNIQUE(_xlpm.matched)))))</f>
        <v/>
      </c>
      <c r="AF123" s="6" t="str">
        <f ca="1">IF($B123="","",SUMIFS(LabData2016[HbA1c唯一],LabData2016[比對身分證前六碼],$AX123,LabData2016[最近一次HbA1c檢查日期],"&gt;="&amp;DATE(YEAR(TODAY()),1,1),LabData2016[最近一次HbA1c檢查日期],"&lt;"&amp;DATE(YEAR(TODAY()),7,1)))</f>
        <v/>
      </c>
      <c r="AG123" s="6" t="str">
        <f ca="1">IF($B123="","",SUMIFS(LabData2016[HbA1c唯一],LabData2016[比對身分證前六碼],$AX123,LabData2016[最近一次HbA1c檢查日期],"&gt;="&amp;DATE(YEAR(TODAY()),7,1),LabData2016[最近一次HbA1c檢查日期],"&lt;"&amp;DATE(YEAR(TODAY())+1,1,1)))</f>
        <v/>
      </c>
      <c r="AH123" s="6" t="str">
        <f ca="1">IF($B123="","",SUMIFS(LabData2016[LDL唯一],LabData2016[比對身分證前六碼],$AX123,LabData2016[最近一次LDL檢查日期],"&gt;="&amp;DATE(YEAR(TODAY()),1,1),LabData2016[最近一次LDL檢查日期],"&lt;"&amp;DATE(YEAR(TODAY()),7,1)))</f>
        <v/>
      </c>
      <c r="AI123" s="6" t="str">
        <f ca="1">IF($B123="","",SUMIFS(LabData2016[LDL唯一],LabData2016[比對身分證前六碼],$AX123,LabData2016[最近一次LDL檢查日期],"&gt;="&amp;DATE(YEAR(TODAY()),7,1),LabData2016[最近一次LDL檢查日期],"&lt;"&amp;DATE(YEAR(TODAY())+1,1,1)))</f>
        <v/>
      </c>
      <c r="AJ123" s="6" t="str">
        <f ca="1">IF($B123="","",SUMIFS(LabData2016[UACR唯一],LabData2016[比對身分證前六碼],$AX123,LabData2016[最近一次UACR檢查日期],"&gt;="&amp;DATE(YEAR(TODAY()),1,1),LabData2016[最近一次UACR檢查日期],"&lt;"&amp;DATE(YEAR(TODAY()),7,1)))</f>
        <v/>
      </c>
      <c r="AK123" s="6" t="str">
        <f ca="1">IF($B123="","",SUMIFS(LabData2016[UACR唯一],LabData2016[比對身分證前六碼],$AX123,LabData2016[最近一次UACR檢查日期],"&gt;="&amp;DATE(YEAR(TODAY()),7,1),LabData2016[最近一次UACR檢查日期],"&lt;"&amp;DATE(YEAR(TODAY())+1,1,1)))</f>
        <v/>
      </c>
      <c r="AL123" s="6" t="str">
        <f t="shared" si="20"/>
        <v/>
      </c>
      <c r="AM123" s="6" t="str">
        <f t="shared" si="21"/>
        <v/>
      </c>
      <c r="AN123" s="6" t="str">
        <f t="shared" si="22"/>
        <v/>
      </c>
      <c r="AO123" s="6" t="str">
        <f t="shared" si="23"/>
        <v/>
      </c>
      <c r="AP123" s="6" t="str" cm="1">
        <f t="array" ref="AP123">IF($B123="","",IFERROR(INDEX(相容設定!$B$2:$E$9,MATCH($D123,相容設定!$A$2:$A$9,0),MIN(VALUE(LEFT($AQ123,FIND("/",$AQ123)-1)),3)+1),0))</f>
        <v/>
      </c>
      <c r="AQ123" s="6" t="str">
        <f t="shared" si="24"/>
        <v/>
      </c>
      <c r="AR123" s="30" t="str">
        <f t="shared" si="25"/>
        <v/>
      </c>
      <c r="AS123" s="30" t="str">
        <f>IF($B123="","",250+30+IF(OR(ISNUMBER(SEARCH("DM",$D123)),ISNUMBER(SEARCH("+",$D123))),100,0)+IFERROR(INDEX(相容設定!$F$2:$F$9,MATCH($D123,相容設定!$A$2:$A$9,0)),0))</f>
        <v/>
      </c>
      <c r="AT123" s="31" t="str">
        <f t="shared" si="26"/>
        <v/>
      </c>
      <c r="AU123" s="32" t="str">
        <f t="shared" si="27"/>
        <v/>
      </c>
      <c r="AV123" t="str">
        <f t="shared" si="32"/>
        <v/>
      </c>
      <c r="AW123" t="str">
        <f t="shared" si="30"/>
        <v/>
      </c>
      <c r="AX123" t="str">
        <f t="shared" si="33"/>
        <v/>
      </c>
      <c r="AY123" t="str">
        <f t="shared" si="31"/>
        <v/>
      </c>
    </row>
    <row r="124" spans="1:51" x14ac:dyDescent="0.35">
      <c r="A124" s="26" t="str" cm="1">
        <f t="array" ref="A124">IFERROR(IF(INDEX(PatientCriteria[身分證號],ROWS($A$4:A124))="","",ROWS($A$4:A124)),"")</f>
        <v/>
      </c>
      <c r="B124" s="26" t="str" cm="1">
        <f t="array" ref="B124">IFERROR(IF(INDEX(PatientCriteria[身分證號],ROWS($A$4:A124))="","",INDEX(PatientCriteria[身分證號],ROWS($A$4:A124))),"")</f>
        <v/>
      </c>
      <c r="C124" s="26" t="str" cm="1">
        <f t="array" ref="C124">IF($B124="","",IFERROR(INDEX(PatientCriteria[生日],ROWS($A$4:A124)),""))</f>
        <v/>
      </c>
      <c r="D124" s="26" t="str" cm="1">
        <f t="array" ref="D124">IF($B124="","",IFERROR(INDEX(PatientCriteria[疾病組合],ROWS($A$4:A124)),""))</f>
        <v/>
      </c>
      <c r="E124" s="6" t="str" cm="1">
        <f t="array" ref="E124">IF($B124="","",IFERROR(INDEX(PatientCriteria[HbA1c達標標準],ROWS($A$4:A124)),""))</f>
        <v/>
      </c>
      <c r="F124" s="6" t="str">
        <f>IF($B124="","",IF($G124="","",IFERROR(SUMIFS(LabData2016[最近一次HbA1c檢查結果(%)],LabData2016[比對身分證前六碼],$AX124,LabData2016[最近一次HbA1c檢查日期],$G124,LabData2016[HbA1c唯一],1),"")))</f>
        <v/>
      </c>
      <c r="G124" s="36" t="str" cm="1">
        <f t="array" ref="G124">IF($B124="","",IFERROR(_xlfn.AGGREGATE(14,6,LabData2016[最近一次HbA1c檢查日期]/((LabData2016[比對身分證前六碼]=$AX124)*(LabData2016[HbA1c唯一]=1)),1),""))</f>
        <v/>
      </c>
      <c r="H124" s="6" t="str">
        <f>IF($B124="","",IF($I124="","",IFERROR(SUMIFS(LabData2016[最近一次HbA1c檢查結果(%)],LabData2016[比對身分證前六碼],$AX124,LabData2016[最近一次HbA1c檢查日期],$I124,LabData2016[HbA1c唯一],1),"")))</f>
        <v/>
      </c>
      <c r="I124" s="36" t="str" cm="1">
        <f t="array" ref="I124">IF($B124="","",IFERROR(_xlfn.AGGREGATE(14,6,LabData2016[最近一次HbA1c檢查日期]/((LabData2016[比對身分證前六碼]=$AX124)*(LabData2016[HbA1c唯一]=1)),2),""))</f>
        <v/>
      </c>
      <c r="J124" s="6" t="str">
        <f t="shared" si="17"/>
        <v/>
      </c>
      <c r="K124" s="27" t="str">
        <f ca="1">IF($B124="","",IF($E124="不適用","不適用",IF($F124="","未檢驗",IF(AND($AF124+$AG124&gt;=2,$AG124&gt;=1),IF(OR($F124&lt;VALUE(SUBSTITUTE(SUBSTITUTE($E124,"&lt;",""),"%","")),SUMIFS(LabData2016[HbA1c唯一],LabData2016[比對身分證前六碼],$AX124,LabData2016[最近一次HbA1c檢查結果(%)],"&lt;"&amp;VALUE(SUBSTITUTE(SUBSTITUTE($E124,"&lt;",""),"%","")),LabData2016[最近一次HbA1c檢查日期],"&gt;="&amp;DATE(YEAR(TODAY()),1,1),LabData2016[最近一次HbA1c檢查日期],"&lt;"&amp;DATE(YEAR(TODAY())+1,1,1))/($AF124+$AG124)&gt;=0.5),"控制達標",IF(ISNUMBER($H124),IF(AND($J124&gt;=84,$F124-$H124&lt;0),"進步達標","未達標"),"未達標")),"未達標"))))</f>
        <v/>
      </c>
      <c r="L124" s="33" t="str">
        <f ca="1">IF($B124="","",IF($K124="不適用","不適用",IF($K124="未檢驗","無檢驗資料","全年"&amp;($AF124+$AG124)&amp;"次／下半年"&amp;$AG124&amp;"次／"&amp;SUMIFS(LabData2016[HbA1c唯一],LabData2016[比對身分證前六碼],$AX124,LabData2016[最近一次HbA1c檢查結果(%)],"&lt;"&amp;VALUE(SUBSTITUTE(SUBSTITUTE($E124,"&lt;",""),"%","")),LabData2016[最近一次HbA1c檢查日期],"&gt;="&amp;DATE(YEAR(TODAY()),1,1),LabData2016[最近一次HbA1c檢查日期],"&lt;"&amp;DATE(YEAR(TODAY())+1,1,1))&amp;"/"&amp;($AF124+$AG124)&amp;"達標")))</f>
        <v/>
      </c>
      <c r="M124" s="6" t="str" cm="1">
        <f t="array" ref="M124">IF($B124="","",IFERROR(INDEX(PatientCriteria[LDL達標標準],ROWS($A$4:A124)),""))</f>
        <v/>
      </c>
      <c r="N124" s="6" t="str">
        <f>IF($B124="","",IF($O124="","",IFERROR(SUMIFS(LabData2016[最近一次LDL檢查結果(mg/dL)],LabData2016[比對身分證前六碼],$AX124,LabData2016[最近一次LDL檢查日期],$O124,LabData2016[LDL唯一],1),"")))</f>
        <v/>
      </c>
      <c r="O124" s="36" t="str" cm="1">
        <f t="array" ref="O124">IF($B124="","",IFERROR(_xlfn.AGGREGATE(14,6,LabData2016[最近一次LDL檢查日期]/((LabData2016[比對身分證前六碼]=$AX124)*(LabData2016[LDL唯一]=1)),1),""))</f>
        <v/>
      </c>
      <c r="P124" s="6" t="str">
        <f>IF($B124="","",IF($Q124="","",IFERROR(SUMIFS(LabData2016[最近一次LDL檢查結果(mg/dL)],LabData2016[比對身分證前六碼],$AX124,LabData2016[最近一次LDL檢查日期],$Q124,LabData2016[LDL唯一],1),"")))</f>
        <v/>
      </c>
      <c r="Q124" s="36" t="str" cm="1">
        <f t="array" ref="Q124">IF($B124="","",IFERROR(_xlfn.AGGREGATE(14,6,LabData2016[最近一次LDL檢查日期]/((LabData2016[比對身分證前六碼]=$AX124)*(LabData2016[LDL唯一]=1)),2),""))</f>
        <v/>
      </c>
      <c r="R124" s="6" t="str">
        <f t="shared" si="18"/>
        <v/>
      </c>
      <c r="S124" s="6" t="str" cm="1">
        <f t="array" ref="S124">IF($B124="","",IFERROR(_xlfn.AGGREGATE(15,6,LabData2016[最近一次LDL檢查結果(mg/dL)]/((LabData2016[比對身分證前六碼]=$AX124)*(LabData2016[LDL唯一]=1)),1),""))</f>
        <v/>
      </c>
      <c r="T124" s="28" t="str">
        <f ca="1">IF($B124="","",IF($M124="不適用","不適用",IF($N124="","未檢驗",IF(OR(AND($D124="DM only",$O124&gt;=DATE(YEAR(TODAY()),1,1),$O124&lt;DATE(YEAR(TODAY())+1,1,1),$N124&lt;VALUE(SUBSTITUTE($M124,"&lt;",""))),AND($AH124&gt;=1,$AI124&gt;=1,OR($N124&lt;VALUE(SUBSTITUTE($M124,"&lt;","")),SUMIFS(LabData2016[LDL唯一],LabData2016[比對身分證前六碼],$AX124,LabData2016[最近一次LDL檢查結果(mg/dL)],"&lt;"&amp;VALUE(SUBSTITUTE($M124,"&lt;","")),LabData2016[最近一次LDL檢查日期],"&gt;="&amp;DATE(YEAR(TODAY()),1,1),LabData2016[最近一次LDL檢查日期],"&lt;"&amp;DATE(YEAR(TODAY())+1,1,1))/($AH124+$AI124)&gt;=0.5))),"控制達標",IF(AND($AH124&gt;=1,$AI124&gt;=1,ISNUMBER($P124),$R124&gt;84,$N124-$P124&lt;0),"進步達標","未達標")))))</f>
        <v/>
      </c>
      <c r="U124" s="39" t="str">
        <f ca="1">IF($B124="","",IF($T124="不適用","不適用",IF($T124="未檢驗","無檢驗資料","全年"&amp;($AH124+$AI124)&amp;"次／下半年"&amp;$AI124&amp;"次／"&amp;SUMIFS(LabData2016[LDL唯一],LabData2016[比對身分證前六碼],$AX124,LabData2016[最近一次LDL檢查結果(mg/dL)],"&lt;"&amp;VALUE(SUBSTITUTE($M124,"&lt;","")),LabData2016[最近一次LDL檢查日期],"&gt;="&amp;DATE(YEAR(TODAY()),1,1),LabData2016[最近一次LDL檢查日期],"&lt;"&amp;DATE(YEAR(TODAY())+1,1,1))&amp;"/"&amp;($AH124+$AI124)&amp;"達標")))</f>
        <v/>
      </c>
      <c r="V124" s="6" t="str" cm="1">
        <f t="array" ref="V124">IF($B124="","",IFERROR(INDEX(PatientCriteria[UACR達標標準],ROWS($A$4:A124)),""))</f>
        <v/>
      </c>
      <c r="W124" s="6" t="str">
        <f>IF($B124="","",IF($X124="","",IFERROR(SUMIFS(LabData2016[最近一次UACR檢查結果(mg/gm)],LabData2016[比對身分證前六碼],$AX124,LabData2016[最近一次UACR檢查日期],$X124,LabData2016[UACR唯一],1),"")))</f>
        <v/>
      </c>
      <c r="X124" s="36" t="str" cm="1">
        <f t="array" ref="X124">IF($B124="","",IFERROR(_xlfn.AGGREGATE(14,6,LabData2016[最近一次UACR檢查日期]/((LabData2016[比對身分證前六碼]=$AX124)*(LabData2016[UACR唯一]=1)),1),""))</f>
        <v/>
      </c>
      <c r="Y124" s="6" t="str">
        <f>IF($B124="","",IF($Z124="","",IFERROR(SUMIFS(LabData2016[最近一次UACR檢查結果(mg/gm)],LabData2016[比對身分證前六碼],$AX124,LabData2016[最近一次UACR檢查日期],$Z124,LabData2016[UACR唯一],1),"")))</f>
        <v/>
      </c>
      <c r="Z124" s="36" t="str" cm="1">
        <f t="array" ref="Z124">IF($B124="","",IFERROR(_xlfn.AGGREGATE(14,6,LabData2016[最近一次UACR檢查日期]/((LabData2016[比對身分證前六碼]=$AX124)*(LabData2016[UACR唯一]=1)),2),""))</f>
        <v/>
      </c>
      <c r="AA124" s="6" t="str">
        <f t="shared" si="19"/>
        <v/>
      </c>
      <c r="AB124" s="29" t="str">
        <f ca="1">IF($B124="","",IF($V124="不適用","不適用",IF($W124="","未檢驗",IF(AND($AJ124+$AK124&gt;=2,$AK124&gt;=1),IF(OR($W124&lt;30,SUMIFS(LabData2016[UACR唯一],LabData2016[比對身分證前六碼],$AX124,LabData2016[最近一次UACR檢查結果(mg/gm)],"&lt;30",LabData2016[最近一次UACR檢查日期],"&gt;="&amp;DATE(YEAR(TODAY()),1,1),LabData2016[最近一次UACR檢查日期],"&lt;"&amp;DATE(YEAR(TODAY())+1,1,1))/($AJ124+$AK124)&gt;=0.5),"控制達標",IF(ISNUMBER($Y124),IF(AND($AA124&gt;=84,$W124-$Y124&lt;0),"進步達標","未達標"),"未達標")),"未達標"))))</f>
        <v/>
      </c>
      <c r="AC124" s="38" t="str">
        <f ca="1">IF($B124="","",IF($AB124="不適用","不適用",IF($AB124="未檢驗","無檢驗資料","全年"&amp;($AJ124+$AK124)&amp;"次／下半年"&amp;$AK124&amp;"次／"&amp;SUMIFS(LabData2016[UACR唯一],LabData2016[比對身分證前六碼],$AX124,LabData2016[最近一次UACR檢查結果(mg/gm)],"&lt;30",LabData2016[最近一次UACR檢查日期],"&gt;="&amp;DATE(YEAR(TODAY()),1,1),LabData2016[最近一次UACR檢查日期],"&lt;"&amp;DATE(YEAR(TODAY())+1,1,1))&amp;"/"&amp;($AJ124+$AK124)&amp;"達標")))</f>
        <v/>
      </c>
      <c r="AD124" s="6" t="str" cm="1">
        <f t="array" ref="AD124">IF($B124="","",IFERROR(INDEX(PatientCriteria[BP檢驗次數達標標準],ROWS($A$4:A124)),""))</f>
        <v/>
      </c>
      <c r="AE124" s="6" t="str" cm="1">
        <f t="array" aca="1" ref="AE124" ca="1">IF($B124="","",_xlfn.LET(_xlpm.bp,LabData2016[最近一次BP檢查日期],_xlpm.ym,IF(ISNUMBER(_xlpm.bp),TEXT(_xlpm.bp,"yyyy-mm"),LEFT(_xlpm.bp,7)),_xlpm.matched,_xlfn._xlws.FILTER(_xlpm.ym,(LabData2016[比對身分證前六碼]=$AX124)*(LabData2016[比對生日西元]=$AY124)*(_xlpm.ym&lt;&gt;"")*(LEFT(_xlpm.ym,4)=TEXT(YEAR(TODAY()),"0")),""),IF(INDEX(_xlpm.matched,1)="",0,ROWS(_xlfn.UNIQUE(_xlpm.matched)))))</f>
        <v/>
      </c>
      <c r="AF124" s="6" t="str">
        <f ca="1">IF($B124="","",SUMIFS(LabData2016[HbA1c唯一],LabData2016[比對身分證前六碼],$AX124,LabData2016[最近一次HbA1c檢查日期],"&gt;="&amp;DATE(YEAR(TODAY()),1,1),LabData2016[最近一次HbA1c檢查日期],"&lt;"&amp;DATE(YEAR(TODAY()),7,1)))</f>
        <v/>
      </c>
      <c r="AG124" s="6" t="str">
        <f ca="1">IF($B124="","",SUMIFS(LabData2016[HbA1c唯一],LabData2016[比對身分證前六碼],$AX124,LabData2016[最近一次HbA1c檢查日期],"&gt;="&amp;DATE(YEAR(TODAY()),7,1),LabData2016[最近一次HbA1c檢查日期],"&lt;"&amp;DATE(YEAR(TODAY())+1,1,1)))</f>
        <v/>
      </c>
      <c r="AH124" s="6" t="str">
        <f ca="1">IF($B124="","",SUMIFS(LabData2016[LDL唯一],LabData2016[比對身分證前六碼],$AX124,LabData2016[最近一次LDL檢查日期],"&gt;="&amp;DATE(YEAR(TODAY()),1,1),LabData2016[最近一次LDL檢查日期],"&lt;"&amp;DATE(YEAR(TODAY()),7,1)))</f>
        <v/>
      </c>
      <c r="AI124" s="6" t="str">
        <f ca="1">IF($B124="","",SUMIFS(LabData2016[LDL唯一],LabData2016[比對身分證前六碼],$AX124,LabData2016[最近一次LDL檢查日期],"&gt;="&amp;DATE(YEAR(TODAY()),7,1),LabData2016[最近一次LDL檢查日期],"&lt;"&amp;DATE(YEAR(TODAY())+1,1,1)))</f>
        <v/>
      </c>
      <c r="AJ124" s="6" t="str">
        <f ca="1">IF($B124="","",SUMIFS(LabData2016[UACR唯一],LabData2016[比對身分證前六碼],$AX124,LabData2016[最近一次UACR檢查日期],"&gt;="&amp;DATE(YEAR(TODAY()),1,1),LabData2016[最近一次UACR檢查日期],"&lt;"&amp;DATE(YEAR(TODAY()),7,1)))</f>
        <v/>
      </c>
      <c r="AK124" s="6" t="str">
        <f ca="1">IF($B124="","",SUMIFS(LabData2016[UACR唯一],LabData2016[比對身分證前六碼],$AX124,LabData2016[最近一次UACR檢查日期],"&gt;="&amp;DATE(YEAR(TODAY()),7,1),LabData2016[最近一次UACR檢查日期],"&lt;"&amp;DATE(YEAR(TODAY())+1,1,1)))</f>
        <v/>
      </c>
      <c r="AL124" s="6" t="str">
        <f t="shared" si="20"/>
        <v/>
      </c>
      <c r="AM124" s="6" t="str">
        <f t="shared" si="21"/>
        <v/>
      </c>
      <c r="AN124" s="6" t="str">
        <f t="shared" si="22"/>
        <v/>
      </c>
      <c r="AO124" s="6" t="str">
        <f t="shared" si="23"/>
        <v/>
      </c>
      <c r="AP124" s="6" t="str" cm="1">
        <f t="array" ref="AP124">IF($B124="","",IFERROR(INDEX(相容設定!$B$2:$E$9,MATCH($D124,相容設定!$A$2:$A$9,0),MIN(VALUE(LEFT($AQ124,FIND("/",$AQ124)-1)),3)+1),0))</f>
        <v/>
      </c>
      <c r="AQ124" s="6" t="str">
        <f t="shared" si="24"/>
        <v/>
      </c>
      <c r="AR124" s="30" t="str">
        <f t="shared" si="25"/>
        <v/>
      </c>
      <c r="AS124" s="30" t="str">
        <f>IF($B124="","",250+30+IF(OR(ISNUMBER(SEARCH("DM",$D124)),ISNUMBER(SEARCH("+",$D124))),100,0)+IFERROR(INDEX(相容設定!$F$2:$F$9,MATCH($D124,相容設定!$A$2:$A$9,0)),0))</f>
        <v/>
      </c>
      <c r="AT124" s="31" t="str">
        <f t="shared" si="26"/>
        <v/>
      </c>
      <c r="AU124" s="32" t="str">
        <f t="shared" si="27"/>
        <v/>
      </c>
      <c r="AV124" t="str">
        <f t="shared" si="32"/>
        <v/>
      </c>
      <c r="AW124" t="str">
        <f t="shared" si="30"/>
        <v/>
      </c>
      <c r="AX124" t="str">
        <f t="shared" si="33"/>
        <v/>
      </c>
      <c r="AY124" t="str">
        <f t="shared" si="31"/>
        <v/>
      </c>
    </row>
    <row r="125" spans="1:51" x14ac:dyDescent="0.35">
      <c r="A125" s="26" t="str" cm="1">
        <f t="array" ref="A125">IFERROR(IF(INDEX(PatientCriteria[身分證號],ROWS($A$4:A125))="","",ROWS($A$4:A125)),"")</f>
        <v/>
      </c>
      <c r="B125" s="26" t="str" cm="1">
        <f t="array" ref="B125">IFERROR(IF(INDEX(PatientCriteria[身分證號],ROWS($A$4:A125))="","",INDEX(PatientCriteria[身分證號],ROWS($A$4:A125))),"")</f>
        <v/>
      </c>
      <c r="C125" s="26" t="str" cm="1">
        <f t="array" ref="C125">IF($B125="","",IFERROR(INDEX(PatientCriteria[生日],ROWS($A$4:A125)),""))</f>
        <v/>
      </c>
      <c r="D125" s="26" t="str" cm="1">
        <f t="array" ref="D125">IF($B125="","",IFERROR(INDEX(PatientCriteria[疾病組合],ROWS($A$4:A125)),""))</f>
        <v/>
      </c>
      <c r="E125" s="6" t="str" cm="1">
        <f t="array" ref="E125">IF($B125="","",IFERROR(INDEX(PatientCriteria[HbA1c達標標準],ROWS($A$4:A125)),""))</f>
        <v/>
      </c>
      <c r="F125" s="6" t="str">
        <f>IF($B125="","",IF($G125="","",IFERROR(SUMIFS(LabData2016[最近一次HbA1c檢查結果(%)],LabData2016[比對身分證前六碼],$AX125,LabData2016[最近一次HbA1c檢查日期],$G125,LabData2016[HbA1c唯一],1),"")))</f>
        <v/>
      </c>
      <c r="G125" s="36" t="str" cm="1">
        <f t="array" ref="G125">IF($B125="","",IFERROR(_xlfn.AGGREGATE(14,6,LabData2016[最近一次HbA1c檢查日期]/((LabData2016[比對身分證前六碼]=$AX125)*(LabData2016[HbA1c唯一]=1)),1),""))</f>
        <v/>
      </c>
      <c r="H125" s="6" t="str">
        <f>IF($B125="","",IF($I125="","",IFERROR(SUMIFS(LabData2016[最近一次HbA1c檢查結果(%)],LabData2016[比對身分證前六碼],$AX125,LabData2016[最近一次HbA1c檢查日期],$I125,LabData2016[HbA1c唯一],1),"")))</f>
        <v/>
      </c>
      <c r="I125" s="36" t="str" cm="1">
        <f t="array" ref="I125">IF($B125="","",IFERROR(_xlfn.AGGREGATE(14,6,LabData2016[最近一次HbA1c檢查日期]/((LabData2016[比對身分證前六碼]=$AX125)*(LabData2016[HbA1c唯一]=1)),2),""))</f>
        <v/>
      </c>
      <c r="J125" s="6" t="str">
        <f t="shared" si="17"/>
        <v/>
      </c>
      <c r="K125" s="27" t="str">
        <f ca="1">IF($B125="","",IF($E125="不適用","不適用",IF($F125="","未檢驗",IF(AND($AF125+$AG125&gt;=2,$AG125&gt;=1),IF(OR($F125&lt;VALUE(SUBSTITUTE(SUBSTITUTE($E125,"&lt;",""),"%","")),SUMIFS(LabData2016[HbA1c唯一],LabData2016[比對身分證前六碼],$AX125,LabData2016[最近一次HbA1c檢查結果(%)],"&lt;"&amp;VALUE(SUBSTITUTE(SUBSTITUTE($E125,"&lt;",""),"%","")),LabData2016[最近一次HbA1c檢查日期],"&gt;="&amp;DATE(YEAR(TODAY()),1,1),LabData2016[最近一次HbA1c檢查日期],"&lt;"&amp;DATE(YEAR(TODAY())+1,1,1))/($AF125+$AG125)&gt;=0.5),"控制達標",IF(ISNUMBER($H125),IF(AND($J125&gt;=84,$F125-$H125&lt;0),"進步達標","未達標"),"未達標")),"未達標"))))</f>
        <v/>
      </c>
      <c r="L125" s="33" t="str">
        <f ca="1">IF($B125="","",IF($K125="不適用","不適用",IF($K125="未檢驗","無檢驗資料","全年"&amp;($AF125+$AG125)&amp;"次／下半年"&amp;$AG125&amp;"次／"&amp;SUMIFS(LabData2016[HbA1c唯一],LabData2016[比對身分證前六碼],$AX125,LabData2016[最近一次HbA1c檢查結果(%)],"&lt;"&amp;VALUE(SUBSTITUTE(SUBSTITUTE($E125,"&lt;",""),"%","")),LabData2016[最近一次HbA1c檢查日期],"&gt;="&amp;DATE(YEAR(TODAY()),1,1),LabData2016[最近一次HbA1c檢查日期],"&lt;"&amp;DATE(YEAR(TODAY())+1,1,1))&amp;"/"&amp;($AF125+$AG125)&amp;"達標")))</f>
        <v/>
      </c>
      <c r="M125" s="6" t="str" cm="1">
        <f t="array" ref="M125">IF($B125="","",IFERROR(INDEX(PatientCriteria[LDL達標標準],ROWS($A$4:A125)),""))</f>
        <v/>
      </c>
      <c r="N125" s="6" t="str">
        <f>IF($B125="","",IF($O125="","",IFERROR(SUMIFS(LabData2016[最近一次LDL檢查結果(mg/dL)],LabData2016[比對身分證前六碼],$AX125,LabData2016[最近一次LDL檢查日期],$O125,LabData2016[LDL唯一],1),"")))</f>
        <v/>
      </c>
      <c r="O125" s="36" t="str" cm="1">
        <f t="array" ref="O125">IF($B125="","",IFERROR(_xlfn.AGGREGATE(14,6,LabData2016[最近一次LDL檢查日期]/((LabData2016[比對身分證前六碼]=$AX125)*(LabData2016[LDL唯一]=1)),1),""))</f>
        <v/>
      </c>
      <c r="P125" s="6" t="str">
        <f>IF($B125="","",IF($Q125="","",IFERROR(SUMIFS(LabData2016[最近一次LDL檢查結果(mg/dL)],LabData2016[比對身分證前六碼],$AX125,LabData2016[最近一次LDL檢查日期],$Q125,LabData2016[LDL唯一],1),"")))</f>
        <v/>
      </c>
      <c r="Q125" s="36" t="str" cm="1">
        <f t="array" ref="Q125">IF($B125="","",IFERROR(_xlfn.AGGREGATE(14,6,LabData2016[最近一次LDL檢查日期]/((LabData2016[比對身分證前六碼]=$AX125)*(LabData2016[LDL唯一]=1)),2),""))</f>
        <v/>
      </c>
      <c r="R125" s="6" t="str">
        <f t="shared" si="18"/>
        <v/>
      </c>
      <c r="S125" s="6" t="str" cm="1">
        <f t="array" ref="S125">IF($B125="","",IFERROR(_xlfn.AGGREGATE(15,6,LabData2016[最近一次LDL檢查結果(mg/dL)]/((LabData2016[比對身分證前六碼]=$AX125)*(LabData2016[LDL唯一]=1)),1),""))</f>
        <v/>
      </c>
      <c r="T125" s="28" t="str">
        <f ca="1">IF($B125="","",IF($M125="不適用","不適用",IF($N125="","未檢驗",IF(OR(AND($D125="DM only",$O125&gt;=DATE(YEAR(TODAY()),1,1),$O125&lt;DATE(YEAR(TODAY())+1,1,1),$N125&lt;VALUE(SUBSTITUTE($M125,"&lt;",""))),AND($AH125&gt;=1,$AI125&gt;=1,OR($N125&lt;VALUE(SUBSTITUTE($M125,"&lt;","")),SUMIFS(LabData2016[LDL唯一],LabData2016[比對身分證前六碼],$AX125,LabData2016[最近一次LDL檢查結果(mg/dL)],"&lt;"&amp;VALUE(SUBSTITUTE($M125,"&lt;","")),LabData2016[最近一次LDL檢查日期],"&gt;="&amp;DATE(YEAR(TODAY()),1,1),LabData2016[最近一次LDL檢查日期],"&lt;"&amp;DATE(YEAR(TODAY())+1,1,1))/($AH125+$AI125)&gt;=0.5))),"控制達標",IF(AND($AH125&gt;=1,$AI125&gt;=1,ISNUMBER($P125),$R125&gt;84,$N125-$P125&lt;0),"進步達標","未達標")))))</f>
        <v/>
      </c>
      <c r="U125" s="39" t="str">
        <f ca="1">IF($B125="","",IF($T125="不適用","不適用",IF($T125="未檢驗","無檢驗資料","全年"&amp;($AH125+$AI125)&amp;"次／下半年"&amp;$AI125&amp;"次／"&amp;SUMIFS(LabData2016[LDL唯一],LabData2016[比對身分證前六碼],$AX125,LabData2016[最近一次LDL檢查結果(mg/dL)],"&lt;"&amp;VALUE(SUBSTITUTE($M125,"&lt;","")),LabData2016[最近一次LDL檢查日期],"&gt;="&amp;DATE(YEAR(TODAY()),1,1),LabData2016[最近一次LDL檢查日期],"&lt;"&amp;DATE(YEAR(TODAY())+1,1,1))&amp;"/"&amp;($AH125+$AI125)&amp;"達標")))</f>
        <v/>
      </c>
      <c r="V125" s="6" t="str" cm="1">
        <f t="array" ref="V125">IF($B125="","",IFERROR(INDEX(PatientCriteria[UACR達標標準],ROWS($A$4:A125)),""))</f>
        <v/>
      </c>
      <c r="W125" s="6" t="str">
        <f>IF($B125="","",IF($X125="","",IFERROR(SUMIFS(LabData2016[最近一次UACR檢查結果(mg/gm)],LabData2016[比對身分證前六碼],$AX125,LabData2016[最近一次UACR檢查日期],$X125,LabData2016[UACR唯一],1),"")))</f>
        <v/>
      </c>
      <c r="X125" s="36" t="str" cm="1">
        <f t="array" ref="X125">IF($B125="","",IFERROR(_xlfn.AGGREGATE(14,6,LabData2016[最近一次UACR檢查日期]/((LabData2016[比對身分證前六碼]=$AX125)*(LabData2016[UACR唯一]=1)),1),""))</f>
        <v/>
      </c>
      <c r="Y125" s="6" t="str">
        <f>IF($B125="","",IF($Z125="","",IFERROR(SUMIFS(LabData2016[最近一次UACR檢查結果(mg/gm)],LabData2016[比對身分證前六碼],$AX125,LabData2016[最近一次UACR檢查日期],$Z125,LabData2016[UACR唯一],1),"")))</f>
        <v/>
      </c>
      <c r="Z125" s="36" t="str" cm="1">
        <f t="array" ref="Z125">IF($B125="","",IFERROR(_xlfn.AGGREGATE(14,6,LabData2016[最近一次UACR檢查日期]/((LabData2016[比對身分證前六碼]=$AX125)*(LabData2016[UACR唯一]=1)),2),""))</f>
        <v/>
      </c>
      <c r="AA125" s="6" t="str">
        <f t="shared" si="19"/>
        <v/>
      </c>
      <c r="AB125" s="29" t="str">
        <f ca="1">IF($B125="","",IF($V125="不適用","不適用",IF($W125="","未檢驗",IF(AND($AJ125+$AK125&gt;=2,$AK125&gt;=1),IF(OR($W125&lt;30,SUMIFS(LabData2016[UACR唯一],LabData2016[比對身分證前六碼],$AX125,LabData2016[最近一次UACR檢查結果(mg/gm)],"&lt;30",LabData2016[最近一次UACR檢查日期],"&gt;="&amp;DATE(YEAR(TODAY()),1,1),LabData2016[最近一次UACR檢查日期],"&lt;"&amp;DATE(YEAR(TODAY())+1,1,1))/($AJ125+$AK125)&gt;=0.5),"控制達標",IF(ISNUMBER($Y125),IF(AND($AA125&gt;=84,$W125-$Y125&lt;0),"進步達標","未達標"),"未達標")),"未達標"))))</f>
        <v/>
      </c>
      <c r="AC125" s="38" t="str">
        <f ca="1">IF($B125="","",IF($AB125="不適用","不適用",IF($AB125="未檢驗","無檢驗資料","全年"&amp;($AJ125+$AK125)&amp;"次／下半年"&amp;$AK125&amp;"次／"&amp;SUMIFS(LabData2016[UACR唯一],LabData2016[比對身分證前六碼],$AX125,LabData2016[最近一次UACR檢查結果(mg/gm)],"&lt;30",LabData2016[最近一次UACR檢查日期],"&gt;="&amp;DATE(YEAR(TODAY()),1,1),LabData2016[最近一次UACR檢查日期],"&lt;"&amp;DATE(YEAR(TODAY())+1,1,1))&amp;"/"&amp;($AJ125+$AK125)&amp;"達標")))</f>
        <v/>
      </c>
      <c r="AD125" s="6" t="str" cm="1">
        <f t="array" ref="AD125">IF($B125="","",IFERROR(INDEX(PatientCriteria[BP檢驗次數達標標準],ROWS($A$4:A125)),""))</f>
        <v/>
      </c>
      <c r="AE125" s="6" t="str" cm="1">
        <f t="array" aca="1" ref="AE125" ca="1">IF($B125="","",_xlfn.LET(_xlpm.bp,LabData2016[最近一次BP檢查日期],_xlpm.ym,IF(ISNUMBER(_xlpm.bp),TEXT(_xlpm.bp,"yyyy-mm"),LEFT(_xlpm.bp,7)),_xlpm.matched,_xlfn._xlws.FILTER(_xlpm.ym,(LabData2016[比對身分證前六碼]=$AX125)*(LabData2016[比對生日西元]=$AY125)*(_xlpm.ym&lt;&gt;"")*(LEFT(_xlpm.ym,4)=TEXT(YEAR(TODAY()),"0")),""),IF(INDEX(_xlpm.matched,1)="",0,ROWS(_xlfn.UNIQUE(_xlpm.matched)))))</f>
        <v/>
      </c>
      <c r="AF125" s="6" t="str">
        <f ca="1">IF($B125="","",SUMIFS(LabData2016[HbA1c唯一],LabData2016[比對身分證前六碼],$AX125,LabData2016[最近一次HbA1c檢查日期],"&gt;="&amp;DATE(YEAR(TODAY()),1,1),LabData2016[最近一次HbA1c檢查日期],"&lt;"&amp;DATE(YEAR(TODAY()),7,1)))</f>
        <v/>
      </c>
      <c r="AG125" s="6" t="str">
        <f ca="1">IF($B125="","",SUMIFS(LabData2016[HbA1c唯一],LabData2016[比對身分證前六碼],$AX125,LabData2016[最近一次HbA1c檢查日期],"&gt;="&amp;DATE(YEAR(TODAY()),7,1),LabData2016[最近一次HbA1c檢查日期],"&lt;"&amp;DATE(YEAR(TODAY())+1,1,1)))</f>
        <v/>
      </c>
      <c r="AH125" s="6" t="str">
        <f ca="1">IF($B125="","",SUMIFS(LabData2016[LDL唯一],LabData2016[比對身分證前六碼],$AX125,LabData2016[最近一次LDL檢查日期],"&gt;="&amp;DATE(YEAR(TODAY()),1,1),LabData2016[最近一次LDL檢查日期],"&lt;"&amp;DATE(YEAR(TODAY()),7,1)))</f>
        <v/>
      </c>
      <c r="AI125" s="6" t="str">
        <f ca="1">IF($B125="","",SUMIFS(LabData2016[LDL唯一],LabData2016[比對身分證前六碼],$AX125,LabData2016[最近一次LDL檢查日期],"&gt;="&amp;DATE(YEAR(TODAY()),7,1),LabData2016[最近一次LDL檢查日期],"&lt;"&amp;DATE(YEAR(TODAY())+1,1,1)))</f>
        <v/>
      </c>
      <c r="AJ125" s="6" t="str">
        <f ca="1">IF($B125="","",SUMIFS(LabData2016[UACR唯一],LabData2016[比對身分證前六碼],$AX125,LabData2016[最近一次UACR檢查日期],"&gt;="&amp;DATE(YEAR(TODAY()),1,1),LabData2016[最近一次UACR檢查日期],"&lt;"&amp;DATE(YEAR(TODAY()),7,1)))</f>
        <v/>
      </c>
      <c r="AK125" s="6" t="str">
        <f ca="1">IF($B125="","",SUMIFS(LabData2016[UACR唯一],LabData2016[比對身分證前六碼],$AX125,LabData2016[最近一次UACR檢查日期],"&gt;="&amp;DATE(YEAR(TODAY()),7,1),LabData2016[最近一次UACR檢查日期],"&lt;"&amp;DATE(YEAR(TODAY())+1,1,1)))</f>
        <v/>
      </c>
      <c r="AL125" s="6" t="str">
        <f t="shared" si="20"/>
        <v/>
      </c>
      <c r="AM125" s="6" t="str">
        <f t="shared" si="21"/>
        <v/>
      </c>
      <c r="AN125" s="6" t="str">
        <f t="shared" si="22"/>
        <v/>
      </c>
      <c r="AO125" s="6" t="str">
        <f t="shared" si="23"/>
        <v/>
      </c>
      <c r="AP125" s="6" t="str" cm="1">
        <f t="array" ref="AP125">IF($B125="","",IFERROR(INDEX(相容設定!$B$2:$E$9,MATCH($D125,相容設定!$A$2:$A$9,0),MIN(VALUE(LEFT($AQ125,FIND("/",$AQ125)-1)),3)+1),0))</f>
        <v/>
      </c>
      <c r="AQ125" s="6" t="str">
        <f t="shared" si="24"/>
        <v/>
      </c>
      <c r="AR125" s="30" t="str">
        <f t="shared" si="25"/>
        <v/>
      </c>
      <c r="AS125" s="30" t="str">
        <f>IF($B125="","",250+30+IF(OR(ISNUMBER(SEARCH("DM",$D125)),ISNUMBER(SEARCH("+",$D125))),100,0)+IFERROR(INDEX(相容設定!$F$2:$F$9,MATCH($D125,相容設定!$A$2:$A$9,0)),0))</f>
        <v/>
      </c>
      <c r="AT125" s="31" t="str">
        <f t="shared" si="26"/>
        <v/>
      </c>
      <c r="AU125" s="32" t="str">
        <f t="shared" si="27"/>
        <v/>
      </c>
      <c r="AV125" t="str">
        <f t="shared" si="32"/>
        <v/>
      </c>
      <c r="AW125" t="str">
        <f t="shared" si="30"/>
        <v/>
      </c>
      <c r="AX125" t="str">
        <f t="shared" si="33"/>
        <v/>
      </c>
      <c r="AY125" t="str">
        <f t="shared" si="31"/>
        <v/>
      </c>
    </row>
    <row r="126" spans="1:51" x14ac:dyDescent="0.35">
      <c r="A126" s="26" t="str" cm="1">
        <f t="array" ref="A126">IFERROR(IF(INDEX(PatientCriteria[身分證號],ROWS($A$4:A126))="","",ROWS($A$4:A126)),"")</f>
        <v/>
      </c>
      <c r="B126" s="26" t="str" cm="1">
        <f t="array" ref="B126">IFERROR(IF(INDEX(PatientCriteria[身分證號],ROWS($A$4:A126))="","",INDEX(PatientCriteria[身分證號],ROWS($A$4:A126))),"")</f>
        <v/>
      </c>
      <c r="C126" s="26" t="str" cm="1">
        <f t="array" ref="C126">IF($B126="","",IFERROR(INDEX(PatientCriteria[生日],ROWS($A$4:A126)),""))</f>
        <v/>
      </c>
      <c r="D126" s="26" t="str" cm="1">
        <f t="array" ref="D126">IF($B126="","",IFERROR(INDEX(PatientCriteria[疾病組合],ROWS($A$4:A126)),""))</f>
        <v/>
      </c>
      <c r="E126" s="6" t="str" cm="1">
        <f t="array" ref="E126">IF($B126="","",IFERROR(INDEX(PatientCriteria[HbA1c達標標準],ROWS($A$4:A126)),""))</f>
        <v/>
      </c>
      <c r="F126" s="6" t="str">
        <f>IF($B126="","",IF($G126="","",IFERROR(SUMIFS(LabData2016[最近一次HbA1c檢查結果(%)],LabData2016[比對身分證前六碼],$AX126,LabData2016[最近一次HbA1c檢查日期],$G126,LabData2016[HbA1c唯一],1),"")))</f>
        <v/>
      </c>
      <c r="G126" s="36" t="str" cm="1">
        <f t="array" ref="G126">IF($B126="","",IFERROR(_xlfn.AGGREGATE(14,6,LabData2016[最近一次HbA1c檢查日期]/((LabData2016[比對身分證前六碼]=$AX126)*(LabData2016[HbA1c唯一]=1)),1),""))</f>
        <v/>
      </c>
      <c r="H126" s="6" t="str">
        <f>IF($B126="","",IF($I126="","",IFERROR(SUMIFS(LabData2016[最近一次HbA1c檢查結果(%)],LabData2016[比對身分證前六碼],$AX126,LabData2016[最近一次HbA1c檢查日期],$I126,LabData2016[HbA1c唯一],1),"")))</f>
        <v/>
      </c>
      <c r="I126" s="36" t="str" cm="1">
        <f t="array" ref="I126">IF($B126="","",IFERROR(_xlfn.AGGREGATE(14,6,LabData2016[最近一次HbA1c檢查日期]/((LabData2016[比對身分證前六碼]=$AX126)*(LabData2016[HbA1c唯一]=1)),2),""))</f>
        <v/>
      </c>
      <c r="J126" s="6" t="str">
        <f t="shared" si="17"/>
        <v/>
      </c>
      <c r="K126" s="27" t="str">
        <f ca="1">IF($B126="","",IF($E126="不適用","不適用",IF($F126="","未檢驗",IF(AND($AF126+$AG126&gt;=2,$AG126&gt;=1),IF(OR($F126&lt;VALUE(SUBSTITUTE(SUBSTITUTE($E126,"&lt;",""),"%","")),SUMIFS(LabData2016[HbA1c唯一],LabData2016[比對身分證前六碼],$AX126,LabData2016[最近一次HbA1c檢查結果(%)],"&lt;"&amp;VALUE(SUBSTITUTE(SUBSTITUTE($E126,"&lt;",""),"%","")),LabData2016[最近一次HbA1c檢查日期],"&gt;="&amp;DATE(YEAR(TODAY()),1,1),LabData2016[最近一次HbA1c檢查日期],"&lt;"&amp;DATE(YEAR(TODAY())+1,1,1))/($AF126+$AG126)&gt;=0.5),"控制達標",IF(ISNUMBER($H126),IF(AND($J126&gt;=84,$F126-$H126&lt;0),"進步達標","未達標"),"未達標")),"未達標"))))</f>
        <v/>
      </c>
      <c r="L126" s="33" t="str">
        <f ca="1">IF($B126="","",IF($K126="不適用","不適用",IF($K126="未檢驗","無檢驗資料","全年"&amp;($AF126+$AG126)&amp;"次／下半年"&amp;$AG126&amp;"次／"&amp;SUMIFS(LabData2016[HbA1c唯一],LabData2016[比對身分證前六碼],$AX126,LabData2016[最近一次HbA1c檢查結果(%)],"&lt;"&amp;VALUE(SUBSTITUTE(SUBSTITUTE($E126,"&lt;",""),"%","")),LabData2016[最近一次HbA1c檢查日期],"&gt;="&amp;DATE(YEAR(TODAY()),1,1),LabData2016[最近一次HbA1c檢查日期],"&lt;"&amp;DATE(YEAR(TODAY())+1,1,1))&amp;"/"&amp;($AF126+$AG126)&amp;"達標")))</f>
        <v/>
      </c>
      <c r="M126" s="6" t="str" cm="1">
        <f t="array" ref="M126">IF($B126="","",IFERROR(INDEX(PatientCriteria[LDL達標標準],ROWS($A$4:A126)),""))</f>
        <v/>
      </c>
      <c r="N126" s="6" t="str">
        <f>IF($B126="","",IF($O126="","",IFERROR(SUMIFS(LabData2016[最近一次LDL檢查結果(mg/dL)],LabData2016[比對身分證前六碼],$AX126,LabData2016[最近一次LDL檢查日期],$O126,LabData2016[LDL唯一],1),"")))</f>
        <v/>
      </c>
      <c r="O126" s="36" t="str" cm="1">
        <f t="array" ref="O126">IF($B126="","",IFERROR(_xlfn.AGGREGATE(14,6,LabData2016[最近一次LDL檢查日期]/((LabData2016[比對身分證前六碼]=$AX126)*(LabData2016[LDL唯一]=1)),1),""))</f>
        <v/>
      </c>
      <c r="P126" s="6" t="str">
        <f>IF($B126="","",IF($Q126="","",IFERROR(SUMIFS(LabData2016[最近一次LDL檢查結果(mg/dL)],LabData2016[比對身分證前六碼],$AX126,LabData2016[最近一次LDL檢查日期],$Q126,LabData2016[LDL唯一],1),"")))</f>
        <v/>
      </c>
      <c r="Q126" s="36" t="str" cm="1">
        <f t="array" ref="Q126">IF($B126="","",IFERROR(_xlfn.AGGREGATE(14,6,LabData2016[最近一次LDL檢查日期]/((LabData2016[比對身分證前六碼]=$AX126)*(LabData2016[LDL唯一]=1)),2),""))</f>
        <v/>
      </c>
      <c r="R126" s="6" t="str">
        <f t="shared" si="18"/>
        <v/>
      </c>
      <c r="S126" s="6" t="str" cm="1">
        <f t="array" ref="S126">IF($B126="","",IFERROR(_xlfn.AGGREGATE(15,6,LabData2016[最近一次LDL檢查結果(mg/dL)]/((LabData2016[比對身分證前六碼]=$AX126)*(LabData2016[LDL唯一]=1)),1),""))</f>
        <v/>
      </c>
      <c r="T126" s="28" t="str">
        <f ca="1">IF($B126="","",IF($M126="不適用","不適用",IF($N126="","未檢驗",IF(OR(AND($D126="DM only",$O126&gt;=DATE(YEAR(TODAY()),1,1),$O126&lt;DATE(YEAR(TODAY())+1,1,1),$N126&lt;VALUE(SUBSTITUTE($M126,"&lt;",""))),AND($AH126&gt;=1,$AI126&gt;=1,OR($N126&lt;VALUE(SUBSTITUTE($M126,"&lt;","")),SUMIFS(LabData2016[LDL唯一],LabData2016[比對身分證前六碼],$AX126,LabData2016[最近一次LDL檢查結果(mg/dL)],"&lt;"&amp;VALUE(SUBSTITUTE($M126,"&lt;","")),LabData2016[最近一次LDL檢查日期],"&gt;="&amp;DATE(YEAR(TODAY()),1,1),LabData2016[最近一次LDL檢查日期],"&lt;"&amp;DATE(YEAR(TODAY())+1,1,1))/($AH126+$AI126)&gt;=0.5))),"控制達標",IF(AND($AH126&gt;=1,$AI126&gt;=1,ISNUMBER($P126),$R126&gt;84,$N126-$P126&lt;0),"進步達標","未達標")))))</f>
        <v/>
      </c>
      <c r="U126" s="39" t="str">
        <f ca="1">IF($B126="","",IF($T126="不適用","不適用",IF($T126="未檢驗","無檢驗資料","全年"&amp;($AH126+$AI126)&amp;"次／下半年"&amp;$AI126&amp;"次／"&amp;SUMIFS(LabData2016[LDL唯一],LabData2016[比對身分證前六碼],$AX126,LabData2016[最近一次LDL檢查結果(mg/dL)],"&lt;"&amp;VALUE(SUBSTITUTE($M126,"&lt;","")),LabData2016[最近一次LDL檢查日期],"&gt;="&amp;DATE(YEAR(TODAY()),1,1),LabData2016[最近一次LDL檢查日期],"&lt;"&amp;DATE(YEAR(TODAY())+1,1,1))&amp;"/"&amp;($AH126+$AI126)&amp;"達標")))</f>
        <v/>
      </c>
      <c r="V126" s="6" t="str" cm="1">
        <f t="array" ref="V126">IF($B126="","",IFERROR(INDEX(PatientCriteria[UACR達標標準],ROWS($A$4:A126)),""))</f>
        <v/>
      </c>
      <c r="W126" s="6" t="str">
        <f>IF($B126="","",IF($X126="","",IFERROR(SUMIFS(LabData2016[最近一次UACR檢查結果(mg/gm)],LabData2016[比對身分證前六碼],$AX126,LabData2016[最近一次UACR檢查日期],$X126,LabData2016[UACR唯一],1),"")))</f>
        <v/>
      </c>
      <c r="X126" s="36" t="str" cm="1">
        <f t="array" ref="X126">IF($B126="","",IFERROR(_xlfn.AGGREGATE(14,6,LabData2016[最近一次UACR檢查日期]/((LabData2016[比對身分證前六碼]=$AX126)*(LabData2016[UACR唯一]=1)),1),""))</f>
        <v/>
      </c>
      <c r="Y126" s="6" t="str">
        <f>IF($B126="","",IF($Z126="","",IFERROR(SUMIFS(LabData2016[最近一次UACR檢查結果(mg/gm)],LabData2016[比對身分證前六碼],$AX126,LabData2016[最近一次UACR檢查日期],$Z126,LabData2016[UACR唯一],1),"")))</f>
        <v/>
      </c>
      <c r="Z126" s="36" t="str" cm="1">
        <f t="array" ref="Z126">IF($B126="","",IFERROR(_xlfn.AGGREGATE(14,6,LabData2016[最近一次UACR檢查日期]/((LabData2016[比對身分證前六碼]=$AX126)*(LabData2016[UACR唯一]=1)),2),""))</f>
        <v/>
      </c>
      <c r="AA126" s="6" t="str">
        <f t="shared" si="19"/>
        <v/>
      </c>
      <c r="AB126" s="29" t="str">
        <f ca="1">IF($B126="","",IF($V126="不適用","不適用",IF($W126="","未檢驗",IF(AND($AJ126+$AK126&gt;=2,$AK126&gt;=1),IF(OR($W126&lt;30,SUMIFS(LabData2016[UACR唯一],LabData2016[比對身分證前六碼],$AX126,LabData2016[最近一次UACR檢查結果(mg/gm)],"&lt;30",LabData2016[最近一次UACR檢查日期],"&gt;="&amp;DATE(YEAR(TODAY()),1,1),LabData2016[最近一次UACR檢查日期],"&lt;"&amp;DATE(YEAR(TODAY())+1,1,1))/($AJ126+$AK126)&gt;=0.5),"控制達標",IF(ISNUMBER($Y126),IF(AND($AA126&gt;=84,$W126-$Y126&lt;0),"進步達標","未達標"),"未達標")),"未達標"))))</f>
        <v/>
      </c>
      <c r="AC126" s="38" t="str">
        <f ca="1">IF($B126="","",IF($AB126="不適用","不適用",IF($AB126="未檢驗","無檢驗資料","全年"&amp;($AJ126+$AK126)&amp;"次／下半年"&amp;$AK126&amp;"次／"&amp;SUMIFS(LabData2016[UACR唯一],LabData2016[比對身分證前六碼],$AX126,LabData2016[最近一次UACR檢查結果(mg/gm)],"&lt;30",LabData2016[最近一次UACR檢查日期],"&gt;="&amp;DATE(YEAR(TODAY()),1,1),LabData2016[最近一次UACR檢查日期],"&lt;"&amp;DATE(YEAR(TODAY())+1,1,1))&amp;"/"&amp;($AJ126+$AK126)&amp;"達標")))</f>
        <v/>
      </c>
      <c r="AD126" s="6" t="str" cm="1">
        <f t="array" ref="AD126">IF($B126="","",IFERROR(INDEX(PatientCriteria[BP檢驗次數達標標準],ROWS($A$4:A126)),""))</f>
        <v/>
      </c>
      <c r="AE126" s="6" t="str" cm="1">
        <f t="array" aca="1" ref="AE126" ca="1">IF($B126="","",_xlfn.LET(_xlpm.bp,LabData2016[最近一次BP檢查日期],_xlpm.ym,IF(ISNUMBER(_xlpm.bp),TEXT(_xlpm.bp,"yyyy-mm"),LEFT(_xlpm.bp,7)),_xlpm.matched,_xlfn._xlws.FILTER(_xlpm.ym,(LabData2016[比對身分證前六碼]=$AX126)*(LabData2016[比對生日西元]=$AY126)*(_xlpm.ym&lt;&gt;"")*(LEFT(_xlpm.ym,4)=TEXT(YEAR(TODAY()),"0")),""),IF(INDEX(_xlpm.matched,1)="",0,ROWS(_xlfn.UNIQUE(_xlpm.matched)))))</f>
        <v/>
      </c>
      <c r="AF126" s="6" t="str">
        <f ca="1">IF($B126="","",SUMIFS(LabData2016[HbA1c唯一],LabData2016[比對身分證前六碼],$AX126,LabData2016[最近一次HbA1c檢查日期],"&gt;="&amp;DATE(YEAR(TODAY()),1,1),LabData2016[最近一次HbA1c檢查日期],"&lt;"&amp;DATE(YEAR(TODAY()),7,1)))</f>
        <v/>
      </c>
      <c r="AG126" s="6" t="str">
        <f ca="1">IF($B126="","",SUMIFS(LabData2016[HbA1c唯一],LabData2016[比對身分證前六碼],$AX126,LabData2016[最近一次HbA1c檢查日期],"&gt;="&amp;DATE(YEAR(TODAY()),7,1),LabData2016[最近一次HbA1c檢查日期],"&lt;"&amp;DATE(YEAR(TODAY())+1,1,1)))</f>
        <v/>
      </c>
      <c r="AH126" s="6" t="str">
        <f ca="1">IF($B126="","",SUMIFS(LabData2016[LDL唯一],LabData2016[比對身分證前六碼],$AX126,LabData2016[最近一次LDL檢查日期],"&gt;="&amp;DATE(YEAR(TODAY()),1,1),LabData2016[最近一次LDL檢查日期],"&lt;"&amp;DATE(YEAR(TODAY()),7,1)))</f>
        <v/>
      </c>
      <c r="AI126" s="6" t="str">
        <f ca="1">IF($B126="","",SUMIFS(LabData2016[LDL唯一],LabData2016[比對身分證前六碼],$AX126,LabData2016[最近一次LDL檢查日期],"&gt;="&amp;DATE(YEAR(TODAY()),7,1),LabData2016[最近一次LDL檢查日期],"&lt;"&amp;DATE(YEAR(TODAY())+1,1,1)))</f>
        <v/>
      </c>
      <c r="AJ126" s="6" t="str">
        <f ca="1">IF($B126="","",SUMIFS(LabData2016[UACR唯一],LabData2016[比對身分證前六碼],$AX126,LabData2016[最近一次UACR檢查日期],"&gt;="&amp;DATE(YEAR(TODAY()),1,1),LabData2016[最近一次UACR檢查日期],"&lt;"&amp;DATE(YEAR(TODAY()),7,1)))</f>
        <v/>
      </c>
      <c r="AK126" s="6" t="str">
        <f ca="1">IF($B126="","",SUMIFS(LabData2016[UACR唯一],LabData2016[比對身分證前六碼],$AX126,LabData2016[最近一次UACR檢查日期],"&gt;="&amp;DATE(YEAR(TODAY()),7,1),LabData2016[最近一次UACR檢查日期],"&lt;"&amp;DATE(YEAR(TODAY())+1,1,1)))</f>
        <v/>
      </c>
      <c r="AL126" s="6" t="str">
        <f t="shared" si="20"/>
        <v/>
      </c>
      <c r="AM126" s="6" t="str">
        <f t="shared" si="21"/>
        <v/>
      </c>
      <c r="AN126" s="6" t="str">
        <f t="shared" si="22"/>
        <v/>
      </c>
      <c r="AO126" s="6" t="str">
        <f t="shared" si="23"/>
        <v/>
      </c>
      <c r="AP126" s="6" t="str" cm="1">
        <f t="array" ref="AP126">IF($B126="","",IFERROR(INDEX(相容設定!$B$2:$E$9,MATCH($D126,相容設定!$A$2:$A$9,0),MIN(VALUE(LEFT($AQ126,FIND("/",$AQ126)-1)),3)+1),0))</f>
        <v/>
      </c>
      <c r="AQ126" s="6" t="str">
        <f t="shared" si="24"/>
        <v/>
      </c>
      <c r="AR126" s="30" t="str">
        <f t="shared" si="25"/>
        <v/>
      </c>
      <c r="AS126" s="30" t="str">
        <f>IF($B126="","",250+30+IF(OR(ISNUMBER(SEARCH("DM",$D126)),ISNUMBER(SEARCH("+",$D126))),100,0)+IFERROR(INDEX(相容設定!$F$2:$F$9,MATCH($D126,相容設定!$A$2:$A$9,0)),0))</f>
        <v/>
      </c>
      <c r="AT126" s="31" t="str">
        <f t="shared" si="26"/>
        <v/>
      </c>
      <c r="AU126" s="32" t="str">
        <f t="shared" si="27"/>
        <v/>
      </c>
      <c r="AV126" t="str">
        <f t="shared" si="32"/>
        <v/>
      </c>
      <c r="AW126" t="str">
        <f t="shared" si="30"/>
        <v/>
      </c>
      <c r="AX126" t="str">
        <f t="shared" si="33"/>
        <v/>
      </c>
      <c r="AY126" t="str">
        <f t="shared" si="31"/>
        <v/>
      </c>
    </row>
    <row r="127" spans="1:51" x14ac:dyDescent="0.35">
      <c r="A127" s="26" t="str" cm="1">
        <f t="array" ref="A127">IFERROR(IF(INDEX(PatientCriteria[身分證號],ROWS($A$4:A127))="","",ROWS($A$4:A127)),"")</f>
        <v/>
      </c>
      <c r="B127" s="26" t="str" cm="1">
        <f t="array" ref="B127">IFERROR(IF(INDEX(PatientCriteria[身分證號],ROWS($A$4:A127))="","",INDEX(PatientCriteria[身分證號],ROWS($A$4:A127))),"")</f>
        <v/>
      </c>
      <c r="C127" s="26" t="str" cm="1">
        <f t="array" ref="C127">IF($B127="","",IFERROR(INDEX(PatientCriteria[生日],ROWS($A$4:A127)),""))</f>
        <v/>
      </c>
      <c r="D127" s="26" t="str" cm="1">
        <f t="array" ref="D127">IF($B127="","",IFERROR(INDEX(PatientCriteria[疾病組合],ROWS($A$4:A127)),""))</f>
        <v/>
      </c>
      <c r="E127" s="6" t="str" cm="1">
        <f t="array" ref="E127">IF($B127="","",IFERROR(INDEX(PatientCriteria[HbA1c達標標準],ROWS($A$4:A127)),""))</f>
        <v/>
      </c>
      <c r="F127" s="6" t="str">
        <f>IF($B127="","",IF($G127="","",IFERROR(SUMIFS(LabData2016[最近一次HbA1c檢查結果(%)],LabData2016[比對身分證前六碼],$AX127,LabData2016[最近一次HbA1c檢查日期],$G127,LabData2016[HbA1c唯一],1),"")))</f>
        <v/>
      </c>
      <c r="G127" s="36" t="str" cm="1">
        <f t="array" ref="G127">IF($B127="","",IFERROR(_xlfn.AGGREGATE(14,6,LabData2016[最近一次HbA1c檢查日期]/((LabData2016[比對身分證前六碼]=$AX127)*(LabData2016[HbA1c唯一]=1)),1),""))</f>
        <v/>
      </c>
      <c r="H127" s="6" t="str">
        <f>IF($B127="","",IF($I127="","",IFERROR(SUMIFS(LabData2016[最近一次HbA1c檢查結果(%)],LabData2016[比對身分證前六碼],$AX127,LabData2016[最近一次HbA1c檢查日期],$I127,LabData2016[HbA1c唯一],1),"")))</f>
        <v/>
      </c>
      <c r="I127" s="36" t="str" cm="1">
        <f t="array" ref="I127">IF($B127="","",IFERROR(_xlfn.AGGREGATE(14,6,LabData2016[最近一次HbA1c檢查日期]/((LabData2016[比對身分證前六碼]=$AX127)*(LabData2016[HbA1c唯一]=1)),2),""))</f>
        <v/>
      </c>
      <c r="J127" s="6" t="str">
        <f t="shared" si="17"/>
        <v/>
      </c>
      <c r="K127" s="27" t="str">
        <f ca="1">IF($B127="","",IF($E127="不適用","不適用",IF($F127="","未檢驗",IF(AND($AF127+$AG127&gt;=2,$AG127&gt;=1),IF(OR($F127&lt;VALUE(SUBSTITUTE(SUBSTITUTE($E127,"&lt;",""),"%","")),SUMIFS(LabData2016[HbA1c唯一],LabData2016[比對身分證前六碼],$AX127,LabData2016[最近一次HbA1c檢查結果(%)],"&lt;"&amp;VALUE(SUBSTITUTE(SUBSTITUTE($E127,"&lt;",""),"%","")),LabData2016[最近一次HbA1c檢查日期],"&gt;="&amp;DATE(YEAR(TODAY()),1,1),LabData2016[最近一次HbA1c檢查日期],"&lt;"&amp;DATE(YEAR(TODAY())+1,1,1))/($AF127+$AG127)&gt;=0.5),"控制達標",IF(ISNUMBER($H127),IF(AND($J127&gt;=84,$F127-$H127&lt;0),"進步達標","未達標"),"未達標")),"未達標"))))</f>
        <v/>
      </c>
      <c r="L127" s="33" t="str">
        <f ca="1">IF($B127="","",IF($K127="不適用","不適用",IF($K127="未檢驗","無檢驗資料","全年"&amp;($AF127+$AG127)&amp;"次／下半年"&amp;$AG127&amp;"次／"&amp;SUMIFS(LabData2016[HbA1c唯一],LabData2016[比對身分證前六碼],$AX127,LabData2016[最近一次HbA1c檢查結果(%)],"&lt;"&amp;VALUE(SUBSTITUTE(SUBSTITUTE($E127,"&lt;",""),"%","")),LabData2016[最近一次HbA1c檢查日期],"&gt;="&amp;DATE(YEAR(TODAY()),1,1),LabData2016[最近一次HbA1c檢查日期],"&lt;"&amp;DATE(YEAR(TODAY())+1,1,1))&amp;"/"&amp;($AF127+$AG127)&amp;"達標")))</f>
        <v/>
      </c>
      <c r="M127" s="6" t="str" cm="1">
        <f t="array" ref="M127">IF($B127="","",IFERROR(INDEX(PatientCriteria[LDL達標標準],ROWS($A$4:A127)),""))</f>
        <v/>
      </c>
      <c r="N127" s="6" t="str">
        <f>IF($B127="","",IF($O127="","",IFERROR(SUMIFS(LabData2016[最近一次LDL檢查結果(mg/dL)],LabData2016[比對身分證前六碼],$AX127,LabData2016[最近一次LDL檢查日期],$O127,LabData2016[LDL唯一],1),"")))</f>
        <v/>
      </c>
      <c r="O127" s="36" t="str" cm="1">
        <f t="array" ref="O127">IF($B127="","",IFERROR(_xlfn.AGGREGATE(14,6,LabData2016[最近一次LDL檢查日期]/((LabData2016[比對身分證前六碼]=$AX127)*(LabData2016[LDL唯一]=1)),1),""))</f>
        <v/>
      </c>
      <c r="P127" s="6" t="str">
        <f>IF($B127="","",IF($Q127="","",IFERROR(SUMIFS(LabData2016[最近一次LDL檢查結果(mg/dL)],LabData2016[比對身分證前六碼],$AX127,LabData2016[最近一次LDL檢查日期],$Q127,LabData2016[LDL唯一],1),"")))</f>
        <v/>
      </c>
      <c r="Q127" s="36" t="str" cm="1">
        <f t="array" ref="Q127">IF($B127="","",IFERROR(_xlfn.AGGREGATE(14,6,LabData2016[最近一次LDL檢查日期]/((LabData2016[比對身分證前六碼]=$AX127)*(LabData2016[LDL唯一]=1)),2),""))</f>
        <v/>
      </c>
      <c r="R127" s="6" t="str">
        <f t="shared" si="18"/>
        <v/>
      </c>
      <c r="S127" s="6" t="str" cm="1">
        <f t="array" ref="S127">IF($B127="","",IFERROR(_xlfn.AGGREGATE(15,6,LabData2016[最近一次LDL檢查結果(mg/dL)]/((LabData2016[比對身分證前六碼]=$AX127)*(LabData2016[LDL唯一]=1)),1),""))</f>
        <v/>
      </c>
      <c r="T127" s="28" t="str">
        <f ca="1">IF($B127="","",IF($M127="不適用","不適用",IF($N127="","未檢驗",IF(OR(AND($D127="DM only",$O127&gt;=DATE(YEAR(TODAY()),1,1),$O127&lt;DATE(YEAR(TODAY())+1,1,1),$N127&lt;VALUE(SUBSTITUTE($M127,"&lt;",""))),AND($AH127&gt;=1,$AI127&gt;=1,OR($N127&lt;VALUE(SUBSTITUTE($M127,"&lt;","")),SUMIFS(LabData2016[LDL唯一],LabData2016[比對身分證前六碼],$AX127,LabData2016[最近一次LDL檢查結果(mg/dL)],"&lt;"&amp;VALUE(SUBSTITUTE($M127,"&lt;","")),LabData2016[最近一次LDL檢查日期],"&gt;="&amp;DATE(YEAR(TODAY()),1,1),LabData2016[最近一次LDL檢查日期],"&lt;"&amp;DATE(YEAR(TODAY())+1,1,1))/($AH127+$AI127)&gt;=0.5))),"控制達標",IF(AND($AH127&gt;=1,$AI127&gt;=1,ISNUMBER($P127),$R127&gt;84,$N127-$P127&lt;0),"進步達標","未達標")))))</f>
        <v/>
      </c>
      <c r="U127" s="39" t="str">
        <f ca="1">IF($B127="","",IF($T127="不適用","不適用",IF($T127="未檢驗","無檢驗資料","全年"&amp;($AH127+$AI127)&amp;"次／下半年"&amp;$AI127&amp;"次／"&amp;SUMIFS(LabData2016[LDL唯一],LabData2016[比對身分證前六碼],$AX127,LabData2016[最近一次LDL檢查結果(mg/dL)],"&lt;"&amp;VALUE(SUBSTITUTE($M127,"&lt;","")),LabData2016[最近一次LDL檢查日期],"&gt;="&amp;DATE(YEAR(TODAY()),1,1),LabData2016[最近一次LDL檢查日期],"&lt;"&amp;DATE(YEAR(TODAY())+1,1,1))&amp;"/"&amp;($AH127+$AI127)&amp;"達標")))</f>
        <v/>
      </c>
      <c r="V127" s="6" t="str" cm="1">
        <f t="array" ref="V127">IF($B127="","",IFERROR(INDEX(PatientCriteria[UACR達標標準],ROWS($A$4:A127)),""))</f>
        <v/>
      </c>
      <c r="W127" s="6" t="str">
        <f>IF($B127="","",IF($X127="","",IFERROR(SUMIFS(LabData2016[最近一次UACR檢查結果(mg/gm)],LabData2016[比對身分證前六碼],$AX127,LabData2016[最近一次UACR檢查日期],$X127,LabData2016[UACR唯一],1),"")))</f>
        <v/>
      </c>
      <c r="X127" s="36" t="str" cm="1">
        <f t="array" ref="X127">IF($B127="","",IFERROR(_xlfn.AGGREGATE(14,6,LabData2016[最近一次UACR檢查日期]/((LabData2016[比對身分證前六碼]=$AX127)*(LabData2016[UACR唯一]=1)),1),""))</f>
        <v/>
      </c>
      <c r="Y127" s="6" t="str">
        <f>IF($B127="","",IF($Z127="","",IFERROR(SUMIFS(LabData2016[最近一次UACR檢查結果(mg/gm)],LabData2016[比對身分證前六碼],$AX127,LabData2016[最近一次UACR檢查日期],$Z127,LabData2016[UACR唯一],1),"")))</f>
        <v/>
      </c>
      <c r="Z127" s="36" t="str" cm="1">
        <f t="array" ref="Z127">IF($B127="","",IFERROR(_xlfn.AGGREGATE(14,6,LabData2016[最近一次UACR檢查日期]/((LabData2016[比對身分證前六碼]=$AX127)*(LabData2016[UACR唯一]=1)),2),""))</f>
        <v/>
      </c>
      <c r="AA127" s="6" t="str">
        <f t="shared" si="19"/>
        <v/>
      </c>
      <c r="AB127" s="29" t="str">
        <f ca="1">IF($B127="","",IF($V127="不適用","不適用",IF($W127="","未檢驗",IF(AND($AJ127+$AK127&gt;=2,$AK127&gt;=1),IF(OR($W127&lt;30,SUMIFS(LabData2016[UACR唯一],LabData2016[比對身分證前六碼],$AX127,LabData2016[最近一次UACR檢查結果(mg/gm)],"&lt;30",LabData2016[最近一次UACR檢查日期],"&gt;="&amp;DATE(YEAR(TODAY()),1,1),LabData2016[最近一次UACR檢查日期],"&lt;"&amp;DATE(YEAR(TODAY())+1,1,1))/($AJ127+$AK127)&gt;=0.5),"控制達標",IF(ISNUMBER($Y127),IF(AND($AA127&gt;=84,$W127-$Y127&lt;0),"進步達標","未達標"),"未達標")),"未達標"))))</f>
        <v/>
      </c>
      <c r="AC127" s="38" t="str">
        <f ca="1">IF($B127="","",IF($AB127="不適用","不適用",IF($AB127="未檢驗","無檢驗資料","全年"&amp;($AJ127+$AK127)&amp;"次／下半年"&amp;$AK127&amp;"次／"&amp;SUMIFS(LabData2016[UACR唯一],LabData2016[比對身分證前六碼],$AX127,LabData2016[最近一次UACR檢查結果(mg/gm)],"&lt;30",LabData2016[最近一次UACR檢查日期],"&gt;="&amp;DATE(YEAR(TODAY()),1,1),LabData2016[最近一次UACR檢查日期],"&lt;"&amp;DATE(YEAR(TODAY())+1,1,1))&amp;"/"&amp;($AJ127+$AK127)&amp;"達標")))</f>
        <v/>
      </c>
      <c r="AD127" s="6" t="str" cm="1">
        <f t="array" ref="AD127">IF($B127="","",IFERROR(INDEX(PatientCriteria[BP檢驗次數達標標準],ROWS($A$4:A127)),""))</f>
        <v/>
      </c>
      <c r="AE127" s="6" t="str" cm="1">
        <f t="array" aca="1" ref="AE127" ca="1">IF($B127="","",_xlfn.LET(_xlpm.bp,LabData2016[最近一次BP檢查日期],_xlpm.ym,IF(ISNUMBER(_xlpm.bp),TEXT(_xlpm.bp,"yyyy-mm"),LEFT(_xlpm.bp,7)),_xlpm.matched,_xlfn._xlws.FILTER(_xlpm.ym,(LabData2016[比對身分證前六碼]=$AX127)*(LabData2016[比對生日西元]=$AY127)*(_xlpm.ym&lt;&gt;"")*(LEFT(_xlpm.ym,4)=TEXT(YEAR(TODAY()),"0")),""),IF(INDEX(_xlpm.matched,1)="",0,ROWS(_xlfn.UNIQUE(_xlpm.matched)))))</f>
        <v/>
      </c>
      <c r="AF127" s="6" t="str">
        <f ca="1">IF($B127="","",SUMIFS(LabData2016[HbA1c唯一],LabData2016[比對身分證前六碼],$AX127,LabData2016[最近一次HbA1c檢查日期],"&gt;="&amp;DATE(YEAR(TODAY()),1,1),LabData2016[最近一次HbA1c檢查日期],"&lt;"&amp;DATE(YEAR(TODAY()),7,1)))</f>
        <v/>
      </c>
      <c r="AG127" s="6" t="str">
        <f ca="1">IF($B127="","",SUMIFS(LabData2016[HbA1c唯一],LabData2016[比對身分證前六碼],$AX127,LabData2016[最近一次HbA1c檢查日期],"&gt;="&amp;DATE(YEAR(TODAY()),7,1),LabData2016[最近一次HbA1c檢查日期],"&lt;"&amp;DATE(YEAR(TODAY())+1,1,1)))</f>
        <v/>
      </c>
      <c r="AH127" s="6" t="str">
        <f ca="1">IF($B127="","",SUMIFS(LabData2016[LDL唯一],LabData2016[比對身分證前六碼],$AX127,LabData2016[最近一次LDL檢查日期],"&gt;="&amp;DATE(YEAR(TODAY()),1,1),LabData2016[最近一次LDL檢查日期],"&lt;"&amp;DATE(YEAR(TODAY()),7,1)))</f>
        <v/>
      </c>
      <c r="AI127" s="6" t="str">
        <f ca="1">IF($B127="","",SUMIFS(LabData2016[LDL唯一],LabData2016[比對身分證前六碼],$AX127,LabData2016[最近一次LDL檢查日期],"&gt;="&amp;DATE(YEAR(TODAY()),7,1),LabData2016[最近一次LDL檢查日期],"&lt;"&amp;DATE(YEAR(TODAY())+1,1,1)))</f>
        <v/>
      </c>
      <c r="AJ127" s="6" t="str">
        <f ca="1">IF($B127="","",SUMIFS(LabData2016[UACR唯一],LabData2016[比對身分證前六碼],$AX127,LabData2016[最近一次UACR檢查日期],"&gt;="&amp;DATE(YEAR(TODAY()),1,1),LabData2016[最近一次UACR檢查日期],"&lt;"&amp;DATE(YEAR(TODAY()),7,1)))</f>
        <v/>
      </c>
      <c r="AK127" s="6" t="str">
        <f ca="1">IF($B127="","",SUMIFS(LabData2016[UACR唯一],LabData2016[比對身分證前六碼],$AX127,LabData2016[最近一次UACR檢查日期],"&gt;="&amp;DATE(YEAR(TODAY()),7,1),LabData2016[最近一次UACR檢查日期],"&lt;"&amp;DATE(YEAR(TODAY())+1,1,1)))</f>
        <v/>
      </c>
      <c r="AL127" s="6" t="str">
        <f t="shared" si="20"/>
        <v/>
      </c>
      <c r="AM127" s="6" t="str">
        <f t="shared" si="21"/>
        <v/>
      </c>
      <c r="AN127" s="6" t="str">
        <f t="shared" si="22"/>
        <v/>
      </c>
      <c r="AO127" s="6" t="str">
        <f t="shared" si="23"/>
        <v/>
      </c>
      <c r="AP127" s="6" t="str" cm="1">
        <f t="array" ref="AP127">IF($B127="","",IFERROR(INDEX(相容設定!$B$2:$E$9,MATCH($D127,相容設定!$A$2:$A$9,0),MIN(VALUE(LEFT($AQ127,FIND("/",$AQ127)-1)),3)+1),0))</f>
        <v/>
      </c>
      <c r="AQ127" s="6" t="str">
        <f t="shared" si="24"/>
        <v/>
      </c>
      <c r="AR127" s="30" t="str">
        <f t="shared" si="25"/>
        <v/>
      </c>
      <c r="AS127" s="30" t="str">
        <f>IF($B127="","",250+30+IF(OR(ISNUMBER(SEARCH("DM",$D127)),ISNUMBER(SEARCH("+",$D127))),100,0)+IFERROR(INDEX(相容設定!$F$2:$F$9,MATCH($D127,相容設定!$A$2:$A$9,0)),0))</f>
        <v/>
      </c>
      <c r="AT127" s="31" t="str">
        <f t="shared" si="26"/>
        <v/>
      </c>
      <c r="AU127" s="32" t="str">
        <f t="shared" si="27"/>
        <v/>
      </c>
      <c r="AV127" t="str">
        <f t="shared" si="32"/>
        <v/>
      </c>
      <c r="AW127" t="str">
        <f t="shared" si="30"/>
        <v/>
      </c>
      <c r="AX127" t="str">
        <f t="shared" si="33"/>
        <v/>
      </c>
      <c r="AY127" t="str">
        <f t="shared" si="31"/>
        <v/>
      </c>
    </row>
    <row r="128" spans="1:51" x14ac:dyDescent="0.35">
      <c r="A128" s="26" t="str" cm="1">
        <f t="array" ref="A128">IFERROR(IF(INDEX(PatientCriteria[身分證號],ROWS($A$4:A128))="","",ROWS($A$4:A128)),"")</f>
        <v/>
      </c>
      <c r="B128" s="26" t="str" cm="1">
        <f t="array" ref="B128">IFERROR(IF(INDEX(PatientCriteria[身分證號],ROWS($A$4:A128))="","",INDEX(PatientCriteria[身分證號],ROWS($A$4:A128))),"")</f>
        <v/>
      </c>
      <c r="C128" s="26" t="str" cm="1">
        <f t="array" ref="C128">IF($B128="","",IFERROR(INDEX(PatientCriteria[生日],ROWS($A$4:A128)),""))</f>
        <v/>
      </c>
      <c r="D128" s="26" t="str" cm="1">
        <f t="array" ref="D128">IF($B128="","",IFERROR(INDEX(PatientCriteria[疾病組合],ROWS($A$4:A128)),""))</f>
        <v/>
      </c>
      <c r="E128" s="6" t="str" cm="1">
        <f t="array" ref="E128">IF($B128="","",IFERROR(INDEX(PatientCriteria[HbA1c達標標準],ROWS($A$4:A128)),""))</f>
        <v/>
      </c>
      <c r="F128" s="6" t="str">
        <f>IF($B128="","",IF($G128="","",IFERROR(SUMIFS(LabData2016[最近一次HbA1c檢查結果(%)],LabData2016[比對身分證前六碼],$AX128,LabData2016[最近一次HbA1c檢查日期],$G128,LabData2016[HbA1c唯一],1),"")))</f>
        <v/>
      </c>
      <c r="G128" s="36" t="str" cm="1">
        <f t="array" ref="G128">IF($B128="","",IFERROR(_xlfn.AGGREGATE(14,6,LabData2016[最近一次HbA1c檢查日期]/((LabData2016[比對身分證前六碼]=$AX128)*(LabData2016[HbA1c唯一]=1)),1),""))</f>
        <v/>
      </c>
      <c r="H128" s="6" t="str">
        <f>IF($B128="","",IF($I128="","",IFERROR(SUMIFS(LabData2016[最近一次HbA1c檢查結果(%)],LabData2016[比對身分證前六碼],$AX128,LabData2016[最近一次HbA1c檢查日期],$I128,LabData2016[HbA1c唯一],1),"")))</f>
        <v/>
      </c>
      <c r="I128" s="36" t="str" cm="1">
        <f t="array" ref="I128">IF($B128="","",IFERROR(_xlfn.AGGREGATE(14,6,LabData2016[最近一次HbA1c檢查日期]/((LabData2016[比對身分證前六碼]=$AX128)*(LabData2016[HbA1c唯一]=1)),2),""))</f>
        <v/>
      </c>
      <c r="J128" s="6" t="str">
        <f t="shared" si="17"/>
        <v/>
      </c>
      <c r="K128" s="27" t="str">
        <f ca="1">IF($B128="","",IF($E128="不適用","不適用",IF($F128="","未檢驗",IF(AND($AF128+$AG128&gt;=2,$AG128&gt;=1),IF(OR($F128&lt;VALUE(SUBSTITUTE(SUBSTITUTE($E128,"&lt;",""),"%","")),SUMIFS(LabData2016[HbA1c唯一],LabData2016[比對身分證前六碼],$AX128,LabData2016[最近一次HbA1c檢查結果(%)],"&lt;"&amp;VALUE(SUBSTITUTE(SUBSTITUTE($E128,"&lt;",""),"%","")),LabData2016[最近一次HbA1c檢查日期],"&gt;="&amp;DATE(YEAR(TODAY()),1,1),LabData2016[最近一次HbA1c檢查日期],"&lt;"&amp;DATE(YEAR(TODAY())+1,1,1))/($AF128+$AG128)&gt;=0.5),"控制達標",IF(ISNUMBER($H128),IF(AND($J128&gt;=84,$F128-$H128&lt;0),"進步達標","未達標"),"未達標")),"未達標"))))</f>
        <v/>
      </c>
      <c r="L128" s="33" t="str">
        <f ca="1">IF($B128="","",IF($K128="不適用","不適用",IF($K128="未檢驗","無檢驗資料","全年"&amp;($AF128+$AG128)&amp;"次／下半年"&amp;$AG128&amp;"次／"&amp;SUMIFS(LabData2016[HbA1c唯一],LabData2016[比對身分證前六碼],$AX128,LabData2016[最近一次HbA1c檢查結果(%)],"&lt;"&amp;VALUE(SUBSTITUTE(SUBSTITUTE($E128,"&lt;",""),"%","")),LabData2016[最近一次HbA1c檢查日期],"&gt;="&amp;DATE(YEAR(TODAY()),1,1),LabData2016[最近一次HbA1c檢查日期],"&lt;"&amp;DATE(YEAR(TODAY())+1,1,1))&amp;"/"&amp;($AF128+$AG128)&amp;"達標")))</f>
        <v/>
      </c>
      <c r="M128" s="6" t="str" cm="1">
        <f t="array" ref="M128">IF($B128="","",IFERROR(INDEX(PatientCriteria[LDL達標標準],ROWS($A$4:A128)),""))</f>
        <v/>
      </c>
      <c r="N128" s="6" t="str">
        <f>IF($B128="","",IF($O128="","",IFERROR(SUMIFS(LabData2016[最近一次LDL檢查結果(mg/dL)],LabData2016[比對身分證前六碼],$AX128,LabData2016[最近一次LDL檢查日期],$O128,LabData2016[LDL唯一],1),"")))</f>
        <v/>
      </c>
      <c r="O128" s="36" t="str" cm="1">
        <f t="array" ref="O128">IF($B128="","",IFERROR(_xlfn.AGGREGATE(14,6,LabData2016[最近一次LDL檢查日期]/((LabData2016[比對身分證前六碼]=$AX128)*(LabData2016[LDL唯一]=1)),1),""))</f>
        <v/>
      </c>
      <c r="P128" s="6" t="str">
        <f>IF($B128="","",IF($Q128="","",IFERROR(SUMIFS(LabData2016[最近一次LDL檢查結果(mg/dL)],LabData2016[比對身分證前六碼],$AX128,LabData2016[最近一次LDL檢查日期],$Q128,LabData2016[LDL唯一],1),"")))</f>
        <v/>
      </c>
      <c r="Q128" s="36" t="str" cm="1">
        <f t="array" ref="Q128">IF($B128="","",IFERROR(_xlfn.AGGREGATE(14,6,LabData2016[最近一次LDL檢查日期]/((LabData2016[比對身分證前六碼]=$AX128)*(LabData2016[LDL唯一]=1)),2),""))</f>
        <v/>
      </c>
      <c r="R128" s="6" t="str">
        <f t="shared" si="18"/>
        <v/>
      </c>
      <c r="S128" s="6" t="str" cm="1">
        <f t="array" ref="S128">IF($B128="","",IFERROR(_xlfn.AGGREGATE(15,6,LabData2016[最近一次LDL檢查結果(mg/dL)]/((LabData2016[比對身分證前六碼]=$AX128)*(LabData2016[LDL唯一]=1)),1),""))</f>
        <v/>
      </c>
      <c r="T128" s="28" t="str">
        <f ca="1">IF($B128="","",IF($M128="不適用","不適用",IF($N128="","未檢驗",IF(OR(AND($D128="DM only",$O128&gt;=DATE(YEAR(TODAY()),1,1),$O128&lt;DATE(YEAR(TODAY())+1,1,1),$N128&lt;VALUE(SUBSTITUTE($M128,"&lt;",""))),AND($AH128&gt;=1,$AI128&gt;=1,OR($N128&lt;VALUE(SUBSTITUTE($M128,"&lt;","")),SUMIFS(LabData2016[LDL唯一],LabData2016[比對身分證前六碼],$AX128,LabData2016[最近一次LDL檢查結果(mg/dL)],"&lt;"&amp;VALUE(SUBSTITUTE($M128,"&lt;","")),LabData2016[最近一次LDL檢查日期],"&gt;="&amp;DATE(YEAR(TODAY()),1,1),LabData2016[最近一次LDL檢查日期],"&lt;"&amp;DATE(YEAR(TODAY())+1,1,1))/($AH128+$AI128)&gt;=0.5))),"控制達標",IF(AND($AH128&gt;=1,$AI128&gt;=1,ISNUMBER($P128),$R128&gt;84,$N128-$P128&lt;0),"進步達標","未達標")))))</f>
        <v/>
      </c>
      <c r="U128" s="39" t="str">
        <f ca="1">IF($B128="","",IF($T128="不適用","不適用",IF($T128="未檢驗","無檢驗資料","全年"&amp;($AH128+$AI128)&amp;"次／下半年"&amp;$AI128&amp;"次／"&amp;SUMIFS(LabData2016[LDL唯一],LabData2016[比對身分證前六碼],$AX128,LabData2016[最近一次LDL檢查結果(mg/dL)],"&lt;"&amp;VALUE(SUBSTITUTE($M128,"&lt;","")),LabData2016[最近一次LDL檢查日期],"&gt;="&amp;DATE(YEAR(TODAY()),1,1),LabData2016[最近一次LDL檢查日期],"&lt;"&amp;DATE(YEAR(TODAY())+1,1,1))&amp;"/"&amp;($AH128+$AI128)&amp;"達標")))</f>
        <v/>
      </c>
      <c r="V128" s="6" t="str" cm="1">
        <f t="array" ref="V128">IF($B128="","",IFERROR(INDEX(PatientCriteria[UACR達標標準],ROWS($A$4:A128)),""))</f>
        <v/>
      </c>
      <c r="W128" s="6" t="str">
        <f>IF($B128="","",IF($X128="","",IFERROR(SUMIFS(LabData2016[最近一次UACR檢查結果(mg/gm)],LabData2016[比對身分證前六碼],$AX128,LabData2016[最近一次UACR檢查日期],$X128,LabData2016[UACR唯一],1),"")))</f>
        <v/>
      </c>
      <c r="X128" s="36" t="str" cm="1">
        <f t="array" ref="X128">IF($B128="","",IFERROR(_xlfn.AGGREGATE(14,6,LabData2016[最近一次UACR檢查日期]/((LabData2016[比對身分證前六碼]=$AX128)*(LabData2016[UACR唯一]=1)),1),""))</f>
        <v/>
      </c>
      <c r="Y128" s="6" t="str">
        <f>IF($B128="","",IF($Z128="","",IFERROR(SUMIFS(LabData2016[最近一次UACR檢查結果(mg/gm)],LabData2016[比對身分證前六碼],$AX128,LabData2016[最近一次UACR檢查日期],$Z128,LabData2016[UACR唯一],1),"")))</f>
        <v/>
      </c>
      <c r="Z128" s="36" t="str" cm="1">
        <f t="array" ref="Z128">IF($B128="","",IFERROR(_xlfn.AGGREGATE(14,6,LabData2016[最近一次UACR檢查日期]/((LabData2016[比對身分證前六碼]=$AX128)*(LabData2016[UACR唯一]=1)),2),""))</f>
        <v/>
      </c>
      <c r="AA128" s="6" t="str">
        <f t="shared" si="19"/>
        <v/>
      </c>
      <c r="AB128" s="29" t="str">
        <f ca="1">IF($B128="","",IF($V128="不適用","不適用",IF($W128="","未檢驗",IF(AND($AJ128+$AK128&gt;=2,$AK128&gt;=1),IF(OR($W128&lt;30,SUMIFS(LabData2016[UACR唯一],LabData2016[比對身分證前六碼],$AX128,LabData2016[最近一次UACR檢查結果(mg/gm)],"&lt;30",LabData2016[最近一次UACR檢查日期],"&gt;="&amp;DATE(YEAR(TODAY()),1,1),LabData2016[最近一次UACR檢查日期],"&lt;"&amp;DATE(YEAR(TODAY())+1,1,1))/($AJ128+$AK128)&gt;=0.5),"控制達標",IF(ISNUMBER($Y128),IF(AND($AA128&gt;=84,$W128-$Y128&lt;0),"進步達標","未達標"),"未達標")),"未達標"))))</f>
        <v/>
      </c>
      <c r="AC128" s="38" t="str">
        <f ca="1">IF($B128="","",IF($AB128="不適用","不適用",IF($AB128="未檢驗","無檢驗資料","全年"&amp;($AJ128+$AK128)&amp;"次／下半年"&amp;$AK128&amp;"次／"&amp;SUMIFS(LabData2016[UACR唯一],LabData2016[比對身分證前六碼],$AX128,LabData2016[最近一次UACR檢查結果(mg/gm)],"&lt;30",LabData2016[最近一次UACR檢查日期],"&gt;="&amp;DATE(YEAR(TODAY()),1,1),LabData2016[最近一次UACR檢查日期],"&lt;"&amp;DATE(YEAR(TODAY())+1,1,1))&amp;"/"&amp;($AJ128+$AK128)&amp;"達標")))</f>
        <v/>
      </c>
      <c r="AD128" s="6" t="str" cm="1">
        <f t="array" ref="AD128">IF($B128="","",IFERROR(INDEX(PatientCriteria[BP檢驗次數達標標準],ROWS($A$4:A128)),""))</f>
        <v/>
      </c>
      <c r="AE128" s="6" t="str" cm="1">
        <f t="array" aca="1" ref="AE128" ca="1">IF($B128="","",_xlfn.LET(_xlpm.bp,LabData2016[最近一次BP檢查日期],_xlpm.ym,IF(ISNUMBER(_xlpm.bp),TEXT(_xlpm.bp,"yyyy-mm"),LEFT(_xlpm.bp,7)),_xlpm.matched,_xlfn._xlws.FILTER(_xlpm.ym,(LabData2016[比對身分證前六碼]=$AX128)*(LabData2016[比對生日西元]=$AY128)*(_xlpm.ym&lt;&gt;"")*(LEFT(_xlpm.ym,4)=TEXT(YEAR(TODAY()),"0")),""),IF(INDEX(_xlpm.matched,1)="",0,ROWS(_xlfn.UNIQUE(_xlpm.matched)))))</f>
        <v/>
      </c>
      <c r="AF128" s="6" t="str">
        <f ca="1">IF($B128="","",SUMIFS(LabData2016[HbA1c唯一],LabData2016[比對身分證前六碼],$AX128,LabData2016[最近一次HbA1c檢查日期],"&gt;="&amp;DATE(YEAR(TODAY()),1,1),LabData2016[最近一次HbA1c檢查日期],"&lt;"&amp;DATE(YEAR(TODAY()),7,1)))</f>
        <v/>
      </c>
      <c r="AG128" s="6" t="str">
        <f ca="1">IF($B128="","",SUMIFS(LabData2016[HbA1c唯一],LabData2016[比對身分證前六碼],$AX128,LabData2016[最近一次HbA1c檢查日期],"&gt;="&amp;DATE(YEAR(TODAY()),7,1),LabData2016[最近一次HbA1c檢查日期],"&lt;"&amp;DATE(YEAR(TODAY())+1,1,1)))</f>
        <v/>
      </c>
      <c r="AH128" s="6" t="str">
        <f ca="1">IF($B128="","",SUMIFS(LabData2016[LDL唯一],LabData2016[比對身分證前六碼],$AX128,LabData2016[最近一次LDL檢查日期],"&gt;="&amp;DATE(YEAR(TODAY()),1,1),LabData2016[最近一次LDL檢查日期],"&lt;"&amp;DATE(YEAR(TODAY()),7,1)))</f>
        <v/>
      </c>
      <c r="AI128" s="6" t="str">
        <f ca="1">IF($B128="","",SUMIFS(LabData2016[LDL唯一],LabData2016[比對身分證前六碼],$AX128,LabData2016[最近一次LDL檢查日期],"&gt;="&amp;DATE(YEAR(TODAY()),7,1),LabData2016[最近一次LDL檢查日期],"&lt;"&amp;DATE(YEAR(TODAY())+1,1,1)))</f>
        <v/>
      </c>
      <c r="AJ128" s="6" t="str">
        <f ca="1">IF($B128="","",SUMIFS(LabData2016[UACR唯一],LabData2016[比對身分證前六碼],$AX128,LabData2016[最近一次UACR檢查日期],"&gt;="&amp;DATE(YEAR(TODAY()),1,1),LabData2016[最近一次UACR檢查日期],"&lt;"&amp;DATE(YEAR(TODAY()),7,1)))</f>
        <v/>
      </c>
      <c r="AK128" s="6" t="str">
        <f ca="1">IF($B128="","",SUMIFS(LabData2016[UACR唯一],LabData2016[比對身分證前六碼],$AX128,LabData2016[最近一次UACR檢查日期],"&gt;="&amp;DATE(YEAR(TODAY()),7,1),LabData2016[最近一次UACR檢查日期],"&lt;"&amp;DATE(YEAR(TODAY())+1,1,1)))</f>
        <v/>
      </c>
      <c r="AL128" s="6" t="str">
        <f t="shared" si="20"/>
        <v/>
      </c>
      <c r="AM128" s="6" t="str">
        <f t="shared" si="21"/>
        <v/>
      </c>
      <c r="AN128" s="6" t="str">
        <f t="shared" si="22"/>
        <v/>
      </c>
      <c r="AO128" s="6" t="str">
        <f t="shared" si="23"/>
        <v/>
      </c>
      <c r="AP128" s="6" t="str" cm="1">
        <f t="array" ref="AP128">IF($B128="","",IFERROR(INDEX(相容設定!$B$2:$E$9,MATCH($D128,相容設定!$A$2:$A$9,0),MIN(VALUE(LEFT($AQ128,FIND("/",$AQ128)-1)),3)+1),0))</f>
        <v/>
      </c>
      <c r="AQ128" s="6" t="str">
        <f t="shared" si="24"/>
        <v/>
      </c>
      <c r="AR128" s="30" t="str">
        <f t="shared" si="25"/>
        <v/>
      </c>
      <c r="AS128" s="30" t="str">
        <f>IF($B128="","",250+30+IF(OR(ISNUMBER(SEARCH("DM",$D128)),ISNUMBER(SEARCH("+",$D128))),100,0)+IFERROR(INDEX(相容設定!$F$2:$F$9,MATCH($D128,相容設定!$A$2:$A$9,0)),0))</f>
        <v/>
      </c>
      <c r="AT128" s="31" t="str">
        <f t="shared" si="26"/>
        <v/>
      </c>
      <c r="AU128" s="32" t="str">
        <f t="shared" si="27"/>
        <v/>
      </c>
      <c r="AV128" t="str">
        <f t="shared" si="32"/>
        <v/>
      </c>
      <c r="AW128" t="str">
        <f t="shared" si="30"/>
        <v/>
      </c>
      <c r="AX128" t="str">
        <f t="shared" si="33"/>
        <v/>
      </c>
      <c r="AY128" t="str">
        <f t="shared" si="31"/>
        <v/>
      </c>
    </row>
    <row r="129" spans="1:51" x14ac:dyDescent="0.35">
      <c r="A129" s="26" t="str" cm="1">
        <f t="array" ref="A129">IFERROR(IF(INDEX(PatientCriteria[身分證號],ROWS($A$4:A129))="","",ROWS($A$4:A129)),"")</f>
        <v/>
      </c>
      <c r="B129" s="26" t="str" cm="1">
        <f t="array" ref="B129">IFERROR(IF(INDEX(PatientCriteria[身分證號],ROWS($A$4:A129))="","",INDEX(PatientCriteria[身分證號],ROWS($A$4:A129))),"")</f>
        <v/>
      </c>
      <c r="C129" s="26" t="str" cm="1">
        <f t="array" ref="C129">IF($B129="","",IFERROR(INDEX(PatientCriteria[生日],ROWS($A$4:A129)),""))</f>
        <v/>
      </c>
      <c r="D129" s="26" t="str" cm="1">
        <f t="array" ref="D129">IF($B129="","",IFERROR(INDEX(PatientCriteria[疾病組合],ROWS($A$4:A129)),""))</f>
        <v/>
      </c>
      <c r="E129" s="6" t="str" cm="1">
        <f t="array" ref="E129">IF($B129="","",IFERROR(INDEX(PatientCriteria[HbA1c達標標準],ROWS($A$4:A129)),""))</f>
        <v/>
      </c>
      <c r="F129" s="6" t="str">
        <f>IF($B129="","",IF($G129="","",IFERROR(SUMIFS(LabData2016[最近一次HbA1c檢查結果(%)],LabData2016[比對身分證前六碼],$AX129,LabData2016[最近一次HbA1c檢查日期],$G129,LabData2016[HbA1c唯一],1),"")))</f>
        <v/>
      </c>
      <c r="G129" s="36" t="str" cm="1">
        <f t="array" ref="G129">IF($B129="","",IFERROR(_xlfn.AGGREGATE(14,6,LabData2016[最近一次HbA1c檢查日期]/((LabData2016[比對身分證前六碼]=$AX129)*(LabData2016[HbA1c唯一]=1)),1),""))</f>
        <v/>
      </c>
      <c r="H129" s="6" t="str">
        <f>IF($B129="","",IF($I129="","",IFERROR(SUMIFS(LabData2016[最近一次HbA1c檢查結果(%)],LabData2016[比對身分證前六碼],$AX129,LabData2016[最近一次HbA1c檢查日期],$I129,LabData2016[HbA1c唯一],1),"")))</f>
        <v/>
      </c>
      <c r="I129" s="36" t="str" cm="1">
        <f t="array" ref="I129">IF($B129="","",IFERROR(_xlfn.AGGREGATE(14,6,LabData2016[最近一次HbA1c檢查日期]/((LabData2016[比對身分證前六碼]=$AX129)*(LabData2016[HbA1c唯一]=1)),2),""))</f>
        <v/>
      </c>
      <c r="J129" s="6" t="str">
        <f t="shared" si="17"/>
        <v/>
      </c>
      <c r="K129" s="27" t="str">
        <f ca="1">IF($B129="","",IF($E129="不適用","不適用",IF($F129="","未檢驗",IF(AND($AF129+$AG129&gt;=2,$AG129&gt;=1),IF(OR($F129&lt;VALUE(SUBSTITUTE(SUBSTITUTE($E129,"&lt;",""),"%","")),SUMIFS(LabData2016[HbA1c唯一],LabData2016[比對身分證前六碼],$AX129,LabData2016[最近一次HbA1c檢查結果(%)],"&lt;"&amp;VALUE(SUBSTITUTE(SUBSTITUTE($E129,"&lt;",""),"%","")),LabData2016[最近一次HbA1c檢查日期],"&gt;="&amp;DATE(YEAR(TODAY()),1,1),LabData2016[最近一次HbA1c檢查日期],"&lt;"&amp;DATE(YEAR(TODAY())+1,1,1))/($AF129+$AG129)&gt;=0.5),"控制達標",IF(ISNUMBER($H129),IF(AND($J129&gt;=84,$F129-$H129&lt;0),"進步達標","未達標"),"未達標")),"未達標"))))</f>
        <v/>
      </c>
      <c r="L129" s="33" t="str">
        <f ca="1">IF($B129="","",IF($K129="不適用","不適用",IF($K129="未檢驗","無檢驗資料","全年"&amp;($AF129+$AG129)&amp;"次／下半年"&amp;$AG129&amp;"次／"&amp;SUMIFS(LabData2016[HbA1c唯一],LabData2016[比對身分證前六碼],$AX129,LabData2016[最近一次HbA1c檢查結果(%)],"&lt;"&amp;VALUE(SUBSTITUTE(SUBSTITUTE($E129,"&lt;",""),"%","")),LabData2016[最近一次HbA1c檢查日期],"&gt;="&amp;DATE(YEAR(TODAY()),1,1),LabData2016[最近一次HbA1c檢查日期],"&lt;"&amp;DATE(YEAR(TODAY())+1,1,1))&amp;"/"&amp;($AF129+$AG129)&amp;"達標")))</f>
        <v/>
      </c>
      <c r="M129" s="6" t="str" cm="1">
        <f t="array" ref="M129">IF($B129="","",IFERROR(INDEX(PatientCriteria[LDL達標標準],ROWS($A$4:A129)),""))</f>
        <v/>
      </c>
      <c r="N129" s="6" t="str">
        <f>IF($B129="","",IF($O129="","",IFERROR(SUMIFS(LabData2016[最近一次LDL檢查結果(mg/dL)],LabData2016[比對身分證前六碼],$AX129,LabData2016[最近一次LDL檢查日期],$O129,LabData2016[LDL唯一],1),"")))</f>
        <v/>
      </c>
      <c r="O129" s="36" t="str" cm="1">
        <f t="array" ref="O129">IF($B129="","",IFERROR(_xlfn.AGGREGATE(14,6,LabData2016[最近一次LDL檢查日期]/((LabData2016[比對身分證前六碼]=$AX129)*(LabData2016[LDL唯一]=1)),1),""))</f>
        <v/>
      </c>
      <c r="P129" s="6" t="str">
        <f>IF($B129="","",IF($Q129="","",IFERROR(SUMIFS(LabData2016[最近一次LDL檢查結果(mg/dL)],LabData2016[比對身分證前六碼],$AX129,LabData2016[最近一次LDL檢查日期],$Q129,LabData2016[LDL唯一],1),"")))</f>
        <v/>
      </c>
      <c r="Q129" s="36" t="str" cm="1">
        <f t="array" ref="Q129">IF($B129="","",IFERROR(_xlfn.AGGREGATE(14,6,LabData2016[最近一次LDL檢查日期]/((LabData2016[比對身分證前六碼]=$AX129)*(LabData2016[LDL唯一]=1)),2),""))</f>
        <v/>
      </c>
      <c r="R129" s="6" t="str">
        <f t="shared" si="18"/>
        <v/>
      </c>
      <c r="S129" s="6" t="str" cm="1">
        <f t="array" ref="S129">IF($B129="","",IFERROR(_xlfn.AGGREGATE(15,6,LabData2016[最近一次LDL檢查結果(mg/dL)]/((LabData2016[比對身分證前六碼]=$AX129)*(LabData2016[LDL唯一]=1)),1),""))</f>
        <v/>
      </c>
      <c r="T129" s="28" t="str">
        <f ca="1">IF($B129="","",IF($M129="不適用","不適用",IF($N129="","未檢驗",IF(OR(AND($D129="DM only",$O129&gt;=DATE(YEAR(TODAY()),1,1),$O129&lt;DATE(YEAR(TODAY())+1,1,1),$N129&lt;VALUE(SUBSTITUTE($M129,"&lt;",""))),AND($AH129&gt;=1,$AI129&gt;=1,OR($N129&lt;VALUE(SUBSTITUTE($M129,"&lt;","")),SUMIFS(LabData2016[LDL唯一],LabData2016[比對身分證前六碼],$AX129,LabData2016[最近一次LDL檢查結果(mg/dL)],"&lt;"&amp;VALUE(SUBSTITUTE($M129,"&lt;","")),LabData2016[最近一次LDL檢查日期],"&gt;="&amp;DATE(YEAR(TODAY()),1,1),LabData2016[最近一次LDL檢查日期],"&lt;"&amp;DATE(YEAR(TODAY())+1,1,1))/($AH129+$AI129)&gt;=0.5))),"控制達標",IF(AND($AH129&gt;=1,$AI129&gt;=1,ISNUMBER($P129),$R129&gt;84,$N129-$P129&lt;0),"進步達標","未達標")))))</f>
        <v/>
      </c>
      <c r="U129" s="39" t="str">
        <f ca="1">IF($B129="","",IF($T129="不適用","不適用",IF($T129="未檢驗","無檢驗資料","全年"&amp;($AH129+$AI129)&amp;"次／下半年"&amp;$AI129&amp;"次／"&amp;SUMIFS(LabData2016[LDL唯一],LabData2016[比對身分證前六碼],$AX129,LabData2016[最近一次LDL檢查結果(mg/dL)],"&lt;"&amp;VALUE(SUBSTITUTE($M129,"&lt;","")),LabData2016[最近一次LDL檢查日期],"&gt;="&amp;DATE(YEAR(TODAY()),1,1),LabData2016[最近一次LDL檢查日期],"&lt;"&amp;DATE(YEAR(TODAY())+1,1,1))&amp;"/"&amp;($AH129+$AI129)&amp;"達標")))</f>
        <v/>
      </c>
      <c r="V129" s="6" t="str" cm="1">
        <f t="array" ref="V129">IF($B129="","",IFERROR(INDEX(PatientCriteria[UACR達標標準],ROWS($A$4:A129)),""))</f>
        <v/>
      </c>
      <c r="W129" s="6" t="str">
        <f>IF($B129="","",IF($X129="","",IFERROR(SUMIFS(LabData2016[最近一次UACR檢查結果(mg/gm)],LabData2016[比對身分證前六碼],$AX129,LabData2016[最近一次UACR檢查日期],$X129,LabData2016[UACR唯一],1),"")))</f>
        <v/>
      </c>
      <c r="X129" s="36" t="str" cm="1">
        <f t="array" ref="X129">IF($B129="","",IFERROR(_xlfn.AGGREGATE(14,6,LabData2016[最近一次UACR檢查日期]/((LabData2016[比對身分證前六碼]=$AX129)*(LabData2016[UACR唯一]=1)),1),""))</f>
        <v/>
      </c>
      <c r="Y129" s="6" t="str">
        <f>IF($B129="","",IF($Z129="","",IFERROR(SUMIFS(LabData2016[最近一次UACR檢查結果(mg/gm)],LabData2016[比對身分證前六碼],$AX129,LabData2016[最近一次UACR檢查日期],$Z129,LabData2016[UACR唯一],1),"")))</f>
        <v/>
      </c>
      <c r="Z129" s="36" t="str" cm="1">
        <f t="array" ref="Z129">IF($B129="","",IFERROR(_xlfn.AGGREGATE(14,6,LabData2016[最近一次UACR檢查日期]/((LabData2016[比對身分證前六碼]=$AX129)*(LabData2016[UACR唯一]=1)),2),""))</f>
        <v/>
      </c>
      <c r="AA129" s="6" t="str">
        <f t="shared" si="19"/>
        <v/>
      </c>
      <c r="AB129" s="29" t="str">
        <f ca="1">IF($B129="","",IF($V129="不適用","不適用",IF($W129="","未檢驗",IF(AND($AJ129+$AK129&gt;=2,$AK129&gt;=1),IF(OR($W129&lt;30,SUMIFS(LabData2016[UACR唯一],LabData2016[比對身分證前六碼],$AX129,LabData2016[最近一次UACR檢查結果(mg/gm)],"&lt;30",LabData2016[最近一次UACR檢查日期],"&gt;="&amp;DATE(YEAR(TODAY()),1,1),LabData2016[最近一次UACR檢查日期],"&lt;"&amp;DATE(YEAR(TODAY())+1,1,1))/($AJ129+$AK129)&gt;=0.5),"控制達標",IF(ISNUMBER($Y129),IF(AND($AA129&gt;=84,$W129-$Y129&lt;0),"進步達標","未達標"),"未達標")),"未達標"))))</f>
        <v/>
      </c>
      <c r="AC129" s="38" t="str">
        <f ca="1">IF($B129="","",IF($AB129="不適用","不適用",IF($AB129="未檢驗","無檢驗資料","全年"&amp;($AJ129+$AK129)&amp;"次／下半年"&amp;$AK129&amp;"次／"&amp;SUMIFS(LabData2016[UACR唯一],LabData2016[比對身分證前六碼],$AX129,LabData2016[最近一次UACR檢查結果(mg/gm)],"&lt;30",LabData2016[最近一次UACR檢查日期],"&gt;="&amp;DATE(YEAR(TODAY()),1,1),LabData2016[最近一次UACR檢查日期],"&lt;"&amp;DATE(YEAR(TODAY())+1,1,1))&amp;"/"&amp;($AJ129+$AK129)&amp;"達標")))</f>
        <v/>
      </c>
      <c r="AD129" s="6" t="str" cm="1">
        <f t="array" ref="AD129">IF($B129="","",IFERROR(INDEX(PatientCriteria[BP檢驗次數達標標準],ROWS($A$4:A129)),""))</f>
        <v/>
      </c>
      <c r="AE129" s="6" t="str" cm="1">
        <f t="array" aca="1" ref="AE129" ca="1">IF($B129="","",_xlfn.LET(_xlpm.bp,LabData2016[最近一次BP檢查日期],_xlpm.ym,IF(ISNUMBER(_xlpm.bp),TEXT(_xlpm.bp,"yyyy-mm"),LEFT(_xlpm.bp,7)),_xlpm.matched,_xlfn._xlws.FILTER(_xlpm.ym,(LabData2016[比對身分證前六碼]=$AX129)*(LabData2016[比對生日西元]=$AY129)*(_xlpm.ym&lt;&gt;"")*(LEFT(_xlpm.ym,4)=TEXT(YEAR(TODAY()),"0")),""),IF(INDEX(_xlpm.matched,1)="",0,ROWS(_xlfn.UNIQUE(_xlpm.matched)))))</f>
        <v/>
      </c>
      <c r="AF129" s="6" t="str">
        <f ca="1">IF($B129="","",SUMIFS(LabData2016[HbA1c唯一],LabData2016[比對身分證前六碼],$AX129,LabData2016[最近一次HbA1c檢查日期],"&gt;="&amp;DATE(YEAR(TODAY()),1,1),LabData2016[最近一次HbA1c檢查日期],"&lt;"&amp;DATE(YEAR(TODAY()),7,1)))</f>
        <v/>
      </c>
      <c r="AG129" s="6" t="str">
        <f ca="1">IF($B129="","",SUMIFS(LabData2016[HbA1c唯一],LabData2016[比對身分證前六碼],$AX129,LabData2016[最近一次HbA1c檢查日期],"&gt;="&amp;DATE(YEAR(TODAY()),7,1),LabData2016[最近一次HbA1c檢查日期],"&lt;"&amp;DATE(YEAR(TODAY())+1,1,1)))</f>
        <v/>
      </c>
      <c r="AH129" s="6" t="str">
        <f ca="1">IF($B129="","",SUMIFS(LabData2016[LDL唯一],LabData2016[比對身分證前六碼],$AX129,LabData2016[最近一次LDL檢查日期],"&gt;="&amp;DATE(YEAR(TODAY()),1,1),LabData2016[最近一次LDL檢查日期],"&lt;"&amp;DATE(YEAR(TODAY()),7,1)))</f>
        <v/>
      </c>
      <c r="AI129" s="6" t="str">
        <f ca="1">IF($B129="","",SUMIFS(LabData2016[LDL唯一],LabData2016[比對身分證前六碼],$AX129,LabData2016[最近一次LDL檢查日期],"&gt;="&amp;DATE(YEAR(TODAY()),7,1),LabData2016[最近一次LDL檢查日期],"&lt;"&amp;DATE(YEAR(TODAY())+1,1,1)))</f>
        <v/>
      </c>
      <c r="AJ129" s="6" t="str">
        <f ca="1">IF($B129="","",SUMIFS(LabData2016[UACR唯一],LabData2016[比對身分證前六碼],$AX129,LabData2016[最近一次UACR檢查日期],"&gt;="&amp;DATE(YEAR(TODAY()),1,1),LabData2016[最近一次UACR檢查日期],"&lt;"&amp;DATE(YEAR(TODAY()),7,1)))</f>
        <v/>
      </c>
      <c r="AK129" s="6" t="str">
        <f ca="1">IF($B129="","",SUMIFS(LabData2016[UACR唯一],LabData2016[比對身分證前六碼],$AX129,LabData2016[最近一次UACR檢查日期],"&gt;="&amp;DATE(YEAR(TODAY()),7,1),LabData2016[最近一次UACR檢查日期],"&lt;"&amp;DATE(YEAR(TODAY())+1,1,1)))</f>
        <v/>
      </c>
      <c r="AL129" s="6" t="str">
        <f t="shared" si="20"/>
        <v/>
      </c>
      <c r="AM129" s="6" t="str">
        <f t="shared" si="21"/>
        <v/>
      </c>
      <c r="AN129" s="6" t="str">
        <f t="shared" si="22"/>
        <v/>
      </c>
      <c r="AO129" s="6" t="str">
        <f t="shared" si="23"/>
        <v/>
      </c>
      <c r="AP129" s="6" t="str" cm="1">
        <f t="array" ref="AP129">IF($B129="","",IFERROR(INDEX(相容設定!$B$2:$E$9,MATCH($D129,相容設定!$A$2:$A$9,0),MIN(VALUE(LEFT($AQ129,FIND("/",$AQ129)-1)),3)+1),0))</f>
        <v/>
      </c>
      <c r="AQ129" s="6" t="str">
        <f t="shared" si="24"/>
        <v/>
      </c>
      <c r="AR129" s="30" t="str">
        <f t="shared" si="25"/>
        <v/>
      </c>
      <c r="AS129" s="30" t="str">
        <f>IF($B129="","",250+30+IF(OR(ISNUMBER(SEARCH("DM",$D129)),ISNUMBER(SEARCH("+",$D129))),100,0)+IFERROR(INDEX(相容設定!$F$2:$F$9,MATCH($D129,相容設定!$A$2:$A$9,0)),0))</f>
        <v/>
      </c>
      <c r="AT129" s="31" t="str">
        <f t="shared" si="26"/>
        <v/>
      </c>
      <c r="AU129" s="32" t="str">
        <f t="shared" si="27"/>
        <v/>
      </c>
      <c r="AV129" t="str">
        <f t="shared" si="32"/>
        <v/>
      </c>
      <c r="AW129" t="str">
        <f t="shared" si="30"/>
        <v/>
      </c>
      <c r="AX129" t="str">
        <f t="shared" si="33"/>
        <v/>
      </c>
      <c r="AY129" t="str">
        <f t="shared" si="31"/>
        <v/>
      </c>
    </row>
    <row r="130" spans="1:51" x14ac:dyDescent="0.35">
      <c r="A130" s="26" t="str" cm="1">
        <f t="array" ref="A130">IFERROR(IF(INDEX(PatientCriteria[身分證號],ROWS($A$4:A130))="","",ROWS($A$4:A130)),"")</f>
        <v/>
      </c>
      <c r="B130" s="26" t="str" cm="1">
        <f t="array" ref="B130">IFERROR(IF(INDEX(PatientCriteria[身分證號],ROWS($A$4:A130))="","",INDEX(PatientCriteria[身分證號],ROWS($A$4:A130))),"")</f>
        <v/>
      </c>
      <c r="C130" s="26" t="str" cm="1">
        <f t="array" ref="C130">IF($B130="","",IFERROR(INDEX(PatientCriteria[生日],ROWS($A$4:A130)),""))</f>
        <v/>
      </c>
      <c r="D130" s="26" t="str" cm="1">
        <f t="array" ref="D130">IF($B130="","",IFERROR(INDEX(PatientCriteria[疾病組合],ROWS($A$4:A130)),""))</f>
        <v/>
      </c>
      <c r="E130" s="6" t="str" cm="1">
        <f t="array" ref="E130">IF($B130="","",IFERROR(INDEX(PatientCriteria[HbA1c達標標準],ROWS($A$4:A130)),""))</f>
        <v/>
      </c>
      <c r="F130" s="6" t="str">
        <f>IF($B130="","",IF($G130="","",IFERROR(SUMIFS(LabData2016[最近一次HbA1c檢查結果(%)],LabData2016[比對身分證前六碼],$AX130,LabData2016[最近一次HbA1c檢查日期],$G130,LabData2016[HbA1c唯一],1),"")))</f>
        <v/>
      </c>
      <c r="G130" s="36" t="str" cm="1">
        <f t="array" ref="G130">IF($B130="","",IFERROR(_xlfn.AGGREGATE(14,6,LabData2016[最近一次HbA1c檢查日期]/((LabData2016[比對身分證前六碼]=$AX130)*(LabData2016[HbA1c唯一]=1)),1),""))</f>
        <v/>
      </c>
      <c r="H130" s="6" t="str">
        <f>IF($B130="","",IF($I130="","",IFERROR(SUMIFS(LabData2016[最近一次HbA1c檢查結果(%)],LabData2016[比對身分證前六碼],$AX130,LabData2016[最近一次HbA1c檢查日期],$I130,LabData2016[HbA1c唯一],1),"")))</f>
        <v/>
      </c>
      <c r="I130" s="36" t="str" cm="1">
        <f t="array" ref="I130">IF($B130="","",IFERROR(_xlfn.AGGREGATE(14,6,LabData2016[最近一次HbA1c檢查日期]/((LabData2016[比對身分證前六碼]=$AX130)*(LabData2016[HbA1c唯一]=1)),2),""))</f>
        <v/>
      </c>
      <c r="J130" s="6" t="str">
        <f t="shared" si="17"/>
        <v/>
      </c>
      <c r="K130" s="27" t="str">
        <f ca="1">IF($B130="","",IF($E130="不適用","不適用",IF($F130="","未檢驗",IF(AND($AF130+$AG130&gt;=2,$AG130&gt;=1),IF(OR($F130&lt;VALUE(SUBSTITUTE(SUBSTITUTE($E130,"&lt;",""),"%","")),SUMIFS(LabData2016[HbA1c唯一],LabData2016[比對身分證前六碼],$AX130,LabData2016[最近一次HbA1c檢查結果(%)],"&lt;"&amp;VALUE(SUBSTITUTE(SUBSTITUTE($E130,"&lt;",""),"%","")),LabData2016[最近一次HbA1c檢查日期],"&gt;="&amp;DATE(YEAR(TODAY()),1,1),LabData2016[最近一次HbA1c檢查日期],"&lt;"&amp;DATE(YEAR(TODAY())+1,1,1))/($AF130+$AG130)&gt;=0.5),"控制達標",IF(ISNUMBER($H130),IF(AND($J130&gt;=84,$F130-$H130&lt;0),"進步達標","未達標"),"未達標")),"未達標"))))</f>
        <v/>
      </c>
      <c r="L130" s="33" t="str">
        <f ca="1">IF($B130="","",IF($K130="不適用","不適用",IF($K130="未檢驗","無檢驗資料","全年"&amp;($AF130+$AG130)&amp;"次／下半年"&amp;$AG130&amp;"次／"&amp;SUMIFS(LabData2016[HbA1c唯一],LabData2016[比對身分證前六碼],$AX130,LabData2016[最近一次HbA1c檢查結果(%)],"&lt;"&amp;VALUE(SUBSTITUTE(SUBSTITUTE($E130,"&lt;",""),"%","")),LabData2016[最近一次HbA1c檢查日期],"&gt;="&amp;DATE(YEAR(TODAY()),1,1),LabData2016[最近一次HbA1c檢查日期],"&lt;"&amp;DATE(YEAR(TODAY())+1,1,1))&amp;"/"&amp;($AF130+$AG130)&amp;"達標")))</f>
        <v/>
      </c>
      <c r="M130" s="6" t="str" cm="1">
        <f t="array" ref="M130">IF($B130="","",IFERROR(INDEX(PatientCriteria[LDL達標標準],ROWS($A$4:A130)),""))</f>
        <v/>
      </c>
      <c r="N130" s="6" t="str">
        <f>IF($B130="","",IF($O130="","",IFERROR(SUMIFS(LabData2016[最近一次LDL檢查結果(mg/dL)],LabData2016[比對身分證前六碼],$AX130,LabData2016[最近一次LDL檢查日期],$O130,LabData2016[LDL唯一],1),"")))</f>
        <v/>
      </c>
      <c r="O130" s="36" t="str" cm="1">
        <f t="array" ref="O130">IF($B130="","",IFERROR(_xlfn.AGGREGATE(14,6,LabData2016[最近一次LDL檢查日期]/((LabData2016[比對身分證前六碼]=$AX130)*(LabData2016[LDL唯一]=1)),1),""))</f>
        <v/>
      </c>
      <c r="P130" s="6" t="str">
        <f>IF($B130="","",IF($Q130="","",IFERROR(SUMIFS(LabData2016[最近一次LDL檢查結果(mg/dL)],LabData2016[比對身分證前六碼],$AX130,LabData2016[最近一次LDL檢查日期],$Q130,LabData2016[LDL唯一],1),"")))</f>
        <v/>
      </c>
      <c r="Q130" s="36" t="str" cm="1">
        <f t="array" ref="Q130">IF($B130="","",IFERROR(_xlfn.AGGREGATE(14,6,LabData2016[最近一次LDL檢查日期]/((LabData2016[比對身分證前六碼]=$AX130)*(LabData2016[LDL唯一]=1)),2),""))</f>
        <v/>
      </c>
      <c r="R130" s="6" t="str">
        <f t="shared" si="18"/>
        <v/>
      </c>
      <c r="S130" s="6" t="str" cm="1">
        <f t="array" ref="S130">IF($B130="","",IFERROR(_xlfn.AGGREGATE(15,6,LabData2016[最近一次LDL檢查結果(mg/dL)]/((LabData2016[比對身分證前六碼]=$AX130)*(LabData2016[LDL唯一]=1)),1),""))</f>
        <v/>
      </c>
      <c r="T130" s="28" t="str">
        <f ca="1">IF($B130="","",IF($M130="不適用","不適用",IF($N130="","未檢驗",IF(OR(AND($D130="DM only",$O130&gt;=DATE(YEAR(TODAY()),1,1),$O130&lt;DATE(YEAR(TODAY())+1,1,1),$N130&lt;VALUE(SUBSTITUTE($M130,"&lt;",""))),AND($AH130&gt;=1,$AI130&gt;=1,OR($N130&lt;VALUE(SUBSTITUTE($M130,"&lt;","")),SUMIFS(LabData2016[LDL唯一],LabData2016[比對身分證前六碼],$AX130,LabData2016[最近一次LDL檢查結果(mg/dL)],"&lt;"&amp;VALUE(SUBSTITUTE($M130,"&lt;","")),LabData2016[最近一次LDL檢查日期],"&gt;="&amp;DATE(YEAR(TODAY()),1,1),LabData2016[最近一次LDL檢查日期],"&lt;"&amp;DATE(YEAR(TODAY())+1,1,1))/($AH130+$AI130)&gt;=0.5))),"控制達標",IF(AND($AH130&gt;=1,$AI130&gt;=1,ISNUMBER($P130),$R130&gt;84,$N130-$P130&lt;0),"進步達標","未達標")))))</f>
        <v/>
      </c>
      <c r="U130" s="39" t="str">
        <f ca="1">IF($B130="","",IF($T130="不適用","不適用",IF($T130="未檢驗","無檢驗資料","全年"&amp;($AH130+$AI130)&amp;"次／下半年"&amp;$AI130&amp;"次／"&amp;SUMIFS(LabData2016[LDL唯一],LabData2016[比對身分證前六碼],$AX130,LabData2016[最近一次LDL檢查結果(mg/dL)],"&lt;"&amp;VALUE(SUBSTITUTE($M130,"&lt;","")),LabData2016[最近一次LDL檢查日期],"&gt;="&amp;DATE(YEAR(TODAY()),1,1),LabData2016[最近一次LDL檢查日期],"&lt;"&amp;DATE(YEAR(TODAY())+1,1,1))&amp;"/"&amp;($AH130+$AI130)&amp;"達標")))</f>
        <v/>
      </c>
      <c r="V130" s="6" t="str" cm="1">
        <f t="array" ref="V130">IF($B130="","",IFERROR(INDEX(PatientCriteria[UACR達標標準],ROWS($A$4:A130)),""))</f>
        <v/>
      </c>
      <c r="W130" s="6" t="str">
        <f>IF($B130="","",IF($X130="","",IFERROR(SUMIFS(LabData2016[最近一次UACR檢查結果(mg/gm)],LabData2016[比對身分證前六碼],$AX130,LabData2016[最近一次UACR檢查日期],$X130,LabData2016[UACR唯一],1),"")))</f>
        <v/>
      </c>
      <c r="X130" s="36" t="str" cm="1">
        <f t="array" ref="X130">IF($B130="","",IFERROR(_xlfn.AGGREGATE(14,6,LabData2016[最近一次UACR檢查日期]/((LabData2016[比對身分證前六碼]=$AX130)*(LabData2016[UACR唯一]=1)),1),""))</f>
        <v/>
      </c>
      <c r="Y130" s="6" t="str">
        <f>IF($B130="","",IF($Z130="","",IFERROR(SUMIFS(LabData2016[最近一次UACR檢查結果(mg/gm)],LabData2016[比對身分證前六碼],$AX130,LabData2016[最近一次UACR檢查日期],$Z130,LabData2016[UACR唯一],1),"")))</f>
        <v/>
      </c>
      <c r="Z130" s="36" t="str" cm="1">
        <f t="array" ref="Z130">IF($B130="","",IFERROR(_xlfn.AGGREGATE(14,6,LabData2016[最近一次UACR檢查日期]/((LabData2016[比對身分證前六碼]=$AX130)*(LabData2016[UACR唯一]=1)),2),""))</f>
        <v/>
      </c>
      <c r="AA130" s="6" t="str">
        <f t="shared" si="19"/>
        <v/>
      </c>
      <c r="AB130" s="29" t="str">
        <f ca="1">IF($B130="","",IF($V130="不適用","不適用",IF($W130="","未檢驗",IF(AND($AJ130+$AK130&gt;=2,$AK130&gt;=1),IF(OR($W130&lt;30,SUMIFS(LabData2016[UACR唯一],LabData2016[比對身分證前六碼],$AX130,LabData2016[最近一次UACR檢查結果(mg/gm)],"&lt;30",LabData2016[最近一次UACR檢查日期],"&gt;="&amp;DATE(YEAR(TODAY()),1,1),LabData2016[最近一次UACR檢查日期],"&lt;"&amp;DATE(YEAR(TODAY())+1,1,1))/($AJ130+$AK130)&gt;=0.5),"控制達標",IF(ISNUMBER($Y130),IF(AND($AA130&gt;=84,$W130-$Y130&lt;0),"進步達標","未達標"),"未達標")),"未達標"))))</f>
        <v/>
      </c>
      <c r="AC130" s="38" t="str">
        <f ca="1">IF($B130="","",IF($AB130="不適用","不適用",IF($AB130="未檢驗","無檢驗資料","全年"&amp;($AJ130+$AK130)&amp;"次／下半年"&amp;$AK130&amp;"次／"&amp;SUMIFS(LabData2016[UACR唯一],LabData2016[比對身分證前六碼],$AX130,LabData2016[最近一次UACR檢查結果(mg/gm)],"&lt;30",LabData2016[最近一次UACR檢查日期],"&gt;="&amp;DATE(YEAR(TODAY()),1,1),LabData2016[最近一次UACR檢查日期],"&lt;"&amp;DATE(YEAR(TODAY())+1,1,1))&amp;"/"&amp;($AJ130+$AK130)&amp;"達標")))</f>
        <v/>
      </c>
      <c r="AD130" s="6" t="str" cm="1">
        <f t="array" ref="AD130">IF($B130="","",IFERROR(INDEX(PatientCriteria[BP檢驗次數達標標準],ROWS($A$4:A130)),""))</f>
        <v/>
      </c>
      <c r="AE130" s="6" t="str" cm="1">
        <f t="array" aca="1" ref="AE130" ca="1">IF($B130="","",_xlfn.LET(_xlpm.bp,LabData2016[最近一次BP檢查日期],_xlpm.ym,IF(ISNUMBER(_xlpm.bp),TEXT(_xlpm.bp,"yyyy-mm"),LEFT(_xlpm.bp,7)),_xlpm.matched,_xlfn._xlws.FILTER(_xlpm.ym,(LabData2016[比對身分證前六碼]=$AX130)*(LabData2016[比對生日西元]=$AY130)*(_xlpm.ym&lt;&gt;"")*(LEFT(_xlpm.ym,4)=TEXT(YEAR(TODAY()),"0")),""),IF(INDEX(_xlpm.matched,1)="",0,ROWS(_xlfn.UNIQUE(_xlpm.matched)))))</f>
        <v/>
      </c>
      <c r="AF130" s="6" t="str">
        <f ca="1">IF($B130="","",SUMIFS(LabData2016[HbA1c唯一],LabData2016[比對身分證前六碼],$AX130,LabData2016[最近一次HbA1c檢查日期],"&gt;="&amp;DATE(YEAR(TODAY()),1,1),LabData2016[最近一次HbA1c檢查日期],"&lt;"&amp;DATE(YEAR(TODAY()),7,1)))</f>
        <v/>
      </c>
      <c r="AG130" s="6" t="str">
        <f ca="1">IF($B130="","",SUMIFS(LabData2016[HbA1c唯一],LabData2016[比對身分證前六碼],$AX130,LabData2016[最近一次HbA1c檢查日期],"&gt;="&amp;DATE(YEAR(TODAY()),7,1),LabData2016[最近一次HbA1c檢查日期],"&lt;"&amp;DATE(YEAR(TODAY())+1,1,1)))</f>
        <v/>
      </c>
      <c r="AH130" s="6" t="str">
        <f ca="1">IF($B130="","",SUMIFS(LabData2016[LDL唯一],LabData2016[比對身分證前六碼],$AX130,LabData2016[最近一次LDL檢查日期],"&gt;="&amp;DATE(YEAR(TODAY()),1,1),LabData2016[最近一次LDL檢查日期],"&lt;"&amp;DATE(YEAR(TODAY()),7,1)))</f>
        <v/>
      </c>
      <c r="AI130" s="6" t="str">
        <f ca="1">IF($B130="","",SUMIFS(LabData2016[LDL唯一],LabData2016[比對身分證前六碼],$AX130,LabData2016[最近一次LDL檢查日期],"&gt;="&amp;DATE(YEAR(TODAY()),7,1),LabData2016[最近一次LDL檢查日期],"&lt;"&amp;DATE(YEAR(TODAY())+1,1,1)))</f>
        <v/>
      </c>
      <c r="AJ130" s="6" t="str">
        <f ca="1">IF($B130="","",SUMIFS(LabData2016[UACR唯一],LabData2016[比對身分證前六碼],$AX130,LabData2016[最近一次UACR檢查日期],"&gt;="&amp;DATE(YEAR(TODAY()),1,1),LabData2016[最近一次UACR檢查日期],"&lt;"&amp;DATE(YEAR(TODAY()),7,1)))</f>
        <v/>
      </c>
      <c r="AK130" s="6" t="str">
        <f ca="1">IF($B130="","",SUMIFS(LabData2016[UACR唯一],LabData2016[比對身分證前六碼],$AX130,LabData2016[最近一次UACR檢查日期],"&gt;="&amp;DATE(YEAR(TODAY()),7,1),LabData2016[最近一次UACR檢查日期],"&lt;"&amp;DATE(YEAR(TODAY())+1,1,1)))</f>
        <v/>
      </c>
      <c r="AL130" s="6" t="str">
        <f t="shared" si="20"/>
        <v/>
      </c>
      <c r="AM130" s="6" t="str">
        <f t="shared" si="21"/>
        <v/>
      </c>
      <c r="AN130" s="6" t="str">
        <f t="shared" si="22"/>
        <v/>
      </c>
      <c r="AO130" s="6" t="str">
        <f t="shared" si="23"/>
        <v/>
      </c>
      <c r="AP130" s="6" t="str" cm="1">
        <f t="array" ref="AP130">IF($B130="","",IFERROR(INDEX(相容設定!$B$2:$E$9,MATCH($D130,相容設定!$A$2:$A$9,0),MIN(VALUE(LEFT($AQ130,FIND("/",$AQ130)-1)),3)+1),0))</f>
        <v/>
      </c>
      <c r="AQ130" s="6" t="str">
        <f t="shared" si="24"/>
        <v/>
      </c>
      <c r="AR130" s="30" t="str">
        <f t="shared" si="25"/>
        <v/>
      </c>
      <c r="AS130" s="30" t="str">
        <f>IF($B130="","",250+30+IF(OR(ISNUMBER(SEARCH("DM",$D130)),ISNUMBER(SEARCH("+",$D130))),100,0)+IFERROR(INDEX(相容設定!$F$2:$F$9,MATCH($D130,相容設定!$A$2:$A$9,0)),0))</f>
        <v/>
      </c>
      <c r="AT130" s="31" t="str">
        <f t="shared" si="26"/>
        <v/>
      </c>
      <c r="AU130" s="32" t="str">
        <f t="shared" si="27"/>
        <v/>
      </c>
      <c r="AV130" t="str">
        <f t="shared" si="32"/>
        <v/>
      </c>
      <c r="AW130" t="str">
        <f t="shared" si="30"/>
        <v/>
      </c>
      <c r="AX130" t="str">
        <f t="shared" si="33"/>
        <v/>
      </c>
      <c r="AY130" t="str">
        <f t="shared" si="31"/>
        <v/>
      </c>
    </row>
    <row r="131" spans="1:51" x14ac:dyDescent="0.35">
      <c r="A131" s="26" t="str" cm="1">
        <f t="array" ref="A131">IFERROR(IF(INDEX(PatientCriteria[身分證號],ROWS($A$4:A131))="","",ROWS($A$4:A131)),"")</f>
        <v/>
      </c>
      <c r="B131" s="26" t="str" cm="1">
        <f t="array" ref="B131">IFERROR(IF(INDEX(PatientCriteria[身分證號],ROWS($A$4:A131))="","",INDEX(PatientCriteria[身分證號],ROWS($A$4:A131))),"")</f>
        <v/>
      </c>
      <c r="C131" s="26" t="str" cm="1">
        <f t="array" ref="C131">IF($B131="","",IFERROR(INDEX(PatientCriteria[生日],ROWS($A$4:A131)),""))</f>
        <v/>
      </c>
      <c r="D131" s="26" t="str" cm="1">
        <f t="array" ref="D131">IF($B131="","",IFERROR(INDEX(PatientCriteria[疾病組合],ROWS($A$4:A131)),""))</f>
        <v/>
      </c>
      <c r="E131" s="6" t="str" cm="1">
        <f t="array" ref="E131">IF($B131="","",IFERROR(INDEX(PatientCriteria[HbA1c達標標準],ROWS($A$4:A131)),""))</f>
        <v/>
      </c>
      <c r="F131" s="6" t="str">
        <f>IF($B131="","",IF($G131="","",IFERROR(SUMIFS(LabData2016[最近一次HbA1c檢查結果(%)],LabData2016[比對身分證前六碼],$AX131,LabData2016[最近一次HbA1c檢查日期],$G131,LabData2016[HbA1c唯一],1),"")))</f>
        <v/>
      </c>
      <c r="G131" s="36" t="str" cm="1">
        <f t="array" ref="G131">IF($B131="","",IFERROR(_xlfn.AGGREGATE(14,6,LabData2016[最近一次HbA1c檢查日期]/((LabData2016[比對身分證前六碼]=$AX131)*(LabData2016[HbA1c唯一]=1)),1),""))</f>
        <v/>
      </c>
      <c r="H131" s="6" t="str">
        <f>IF($B131="","",IF($I131="","",IFERROR(SUMIFS(LabData2016[最近一次HbA1c檢查結果(%)],LabData2016[比對身分證前六碼],$AX131,LabData2016[最近一次HbA1c檢查日期],$I131,LabData2016[HbA1c唯一],1),"")))</f>
        <v/>
      </c>
      <c r="I131" s="36" t="str" cm="1">
        <f t="array" ref="I131">IF($B131="","",IFERROR(_xlfn.AGGREGATE(14,6,LabData2016[最近一次HbA1c檢查日期]/((LabData2016[比對身分證前六碼]=$AX131)*(LabData2016[HbA1c唯一]=1)),2),""))</f>
        <v/>
      </c>
      <c r="J131" s="6" t="str">
        <f t="shared" si="17"/>
        <v/>
      </c>
      <c r="K131" s="27" t="str">
        <f ca="1">IF($B131="","",IF($E131="不適用","不適用",IF($F131="","未檢驗",IF(AND($AF131+$AG131&gt;=2,$AG131&gt;=1),IF(OR($F131&lt;VALUE(SUBSTITUTE(SUBSTITUTE($E131,"&lt;",""),"%","")),SUMIFS(LabData2016[HbA1c唯一],LabData2016[比對身分證前六碼],$AX131,LabData2016[最近一次HbA1c檢查結果(%)],"&lt;"&amp;VALUE(SUBSTITUTE(SUBSTITUTE($E131,"&lt;",""),"%","")),LabData2016[最近一次HbA1c檢查日期],"&gt;="&amp;DATE(YEAR(TODAY()),1,1),LabData2016[最近一次HbA1c檢查日期],"&lt;"&amp;DATE(YEAR(TODAY())+1,1,1))/($AF131+$AG131)&gt;=0.5),"控制達標",IF(ISNUMBER($H131),IF(AND($J131&gt;=84,$F131-$H131&lt;0),"進步達標","未達標"),"未達標")),"未達標"))))</f>
        <v/>
      </c>
      <c r="L131" s="33" t="str">
        <f ca="1">IF($B131="","",IF($K131="不適用","不適用",IF($K131="未檢驗","無檢驗資料","全年"&amp;($AF131+$AG131)&amp;"次／下半年"&amp;$AG131&amp;"次／"&amp;SUMIFS(LabData2016[HbA1c唯一],LabData2016[比對身分證前六碼],$AX131,LabData2016[最近一次HbA1c檢查結果(%)],"&lt;"&amp;VALUE(SUBSTITUTE(SUBSTITUTE($E131,"&lt;",""),"%","")),LabData2016[最近一次HbA1c檢查日期],"&gt;="&amp;DATE(YEAR(TODAY()),1,1),LabData2016[最近一次HbA1c檢查日期],"&lt;"&amp;DATE(YEAR(TODAY())+1,1,1))&amp;"/"&amp;($AF131+$AG131)&amp;"達標")))</f>
        <v/>
      </c>
      <c r="M131" s="6" t="str" cm="1">
        <f t="array" ref="M131">IF($B131="","",IFERROR(INDEX(PatientCriteria[LDL達標標準],ROWS($A$4:A131)),""))</f>
        <v/>
      </c>
      <c r="N131" s="6" t="str">
        <f>IF($B131="","",IF($O131="","",IFERROR(SUMIFS(LabData2016[最近一次LDL檢查結果(mg/dL)],LabData2016[比對身分證前六碼],$AX131,LabData2016[最近一次LDL檢查日期],$O131,LabData2016[LDL唯一],1),"")))</f>
        <v/>
      </c>
      <c r="O131" s="36" t="str" cm="1">
        <f t="array" ref="O131">IF($B131="","",IFERROR(_xlfn.AGGREGATE(14,6,LabData2016[最近一次LDL檢查日期]/((LabData2016[比對身分證前六碼]=$AX131)*(LabData2016[LDL唯一]=1)),1),""))</f>
        <v/>
      </c>
      <c r="P131" s="6" t="str">
        <f>IF($B131="","",IF($Q131="","",IFERROR(SUMIFS(LabData2016[最近一次LDL檢查結果(mg/dL)],LabData2016[比對身分證前六碼],$AX131,LabData2016[最近一次LDL檢查日期],$Q131,LabData2016[LDL唯一],1),"")))</f>
        <v/>
      </c>
      <c r="Q131" s="36" t="str" cm="1">
        <f t="array" ref="Q131">IF($B131="","",IFERROR(_xlfn.AGGREGATE(14,6,LabData2016[最近一次LDL檢查日期]/((LabData2016[比對身分證前六碼]=$AX131)*(LabData2016[LDL唯一]=1)),2),""))</f>
        <v/>
      </c>
      <c r="R131" s="6" t="str">
        <f t="shared" si="18"/>
        <v/>
      </c>
      <c r="S131" s="6" t="str" cm="1">
        <f t="array" ref="S131">IF($B131="","",IFERROR(_xlfn.AGGREGATE(15,6,LabData2016[最近一次LDL檢查結果(mg/dL)]/((LabData2016[比對身分證前六碼]=$AX131)*(LabData2016[LDL唯一]=1)),1),""))</f>
        <v/>
      </c>
      <c r="T131" s="28" t="str">
        <f ca="1">IF($B131="","",IF($M131="不適用","不適用",IF($N131="","未檢驗",IF(OR(AND($D131="DM only",$O131&gt;=DATE(YEAR(TODAY()),1,1),$O131&lt;DATE(YEAR(TODAY())+1,1,1),$N131&lt;VALUE(SUBSTITUTE($M131,"&lt;",""))),AND($AH131&gt;=1,$AI131&gt;=1,OR($N131&lt;VALUE(SUBSTITUTE($M131,"&lt;","")),SUMIFS(LabData2016[LDL唯一],LabData2016[比對身分證前六碼],$AX131,LabData2016[最近一次LDL檢查結果(mg/dL)],"&lt;"&amp;VALUE(SUBSTITUTE($M131,"&lt;","")),LabData2016[最近一次LDL檢查日期],"&gt;="&amp;DATE(YEAR(TODAY()),1,1),LabData2016[最近一次LDL檢查日期],"&lt;"&amp;DATE(YEAR(TODAY())+1,1,1))/($AH131+$AI131)&gt;=0.5))),"控制達標",IF(AND($AH131&gt;=1,$AI131&gt;=1,ISNUMBER($P131),$R131&gt;84,$N131-$P131&lt;0),"進步達標","未達標")))))</f>
        <v/>
      </c>
      <c r="U131" s="39" t="str">
        <f ca="1">IF($B131="","",IF($T131="不適用","不適用",IF($T131="未檢驗","無檢驗資料","全年"&amp;($AH131+$AI131)&amp;"次／下半年"&amp;$AI131&amp;"次／"&amp;SUMIFS(LabData2016[LDL唯一],LabData2016[比對身分證前六碼],$AX131,LabData2016[最近一次LDL檢查結果(mg/dL)],"&lt;"&amp;VALUE(SUBSTITUTE($M131,"&lt;","")),LabData2016[最近一次LDL檢查日期],"&gt;="&amp;DATE(YEAR(TODAY()),1,1),LabData2016[最近一次LDL檢查日期],"&lt;"&amp;DATE(YEAR(TODAY())+1,1,1))&amp;"/"&amp;($AH131+$AI131)&amp;"達標")))</f>
        <v/>
      </c>
      <c r="V131" s="6" t="str" cm="1">
        <f t="array" ref="V131">IF($B131="","",IFERROR(INDEX(PatientCriteria[UACR達標標準],ROWS($A$4:A131)),""))</f>
        <v/>
      </c>
      <c r="W131" s="6" t="str">
        <f>IF($B131="","",IF($X131="","",IFERROR(SUMIFS(LabData2016[最近一次UACR檢查結果(mg/gm)],LabData2016[比對身分證前六碼],$AX131,LabData2016[最近一次UACR檢查日期],$X131,LabData2016[UACR唯一],1),"")))</f>
        <v/>
      </c>
      <c r="X131" s="36" t="str" cm="1">
        <f t="array" ref="X131">IF($B131="","",IFERROR(_xlfn.AGGREGATE(14,6,LabData2016[最近一次UACR檢查日期]/((LabData2016[比對身分證前六碼]=$AX131)*(LabData2016[UACR唯一]=1)),1),""))</f>
        <v/>
      </c>
      <c r="Y131" s="6" t="str">
        <f>IF($B131="","",IF($Z131="","",IFERROR(SUMIFS(LabData2016[最近一次UACR檢查結果(mg/gm)],LabData2016[比對身分證前六碼],$AX131,LabData2016[最近一次UACR檢查日期],$Z131,LabData2016[UACR唯一],1),"")))</f>
        <v/>
      </c>
      <c r="Z131" s="36" t="str" cm="1">
        <f t="array" ref="Z131">IF($B131="","",IFERROR(_xlfn.AGGREGATE(14,6,LabData2016[最近一次UACR檢查日期]/((LabData2016[比對身分證前六碼]=$AX131)*(LabData2016[UACR唯一]=1)),2),""))</f>
        <v/>
      </c>
      <c r="AA131" s="6" t="str">
        <f t="shared" si="19"/>
        <v/>
      </c>
      <c r="AB131" s="29" t="str">
        <f ca="1">IF($B131="","",IF($V131="不適用","不適用",IF($W131="","未檢驗",IF(AND($AJ131+$AK131&gt;=2,$AK131&gt;=1),IF(OR($W131&lt;30,SUMIFS(LabData2016[UACR唯一],LabData2016[比對身分證前六碼],$AX131,LabData2016[最近一次UACR檢查結果(mg/gm)],"&lt;30",LabData2016[最近一次UACR檢查日期],"&gt;="&amp;DATE(YEAR(TODAY()),1,1),LabData2016[最近一次UACR檢查日期],"&lt;"&amp;DATE(YEAR(TODAY())+1,1,1))/($AJ131+$AK131)&gt;=0.5),"控制達標",IF(ISNUMBER($Y131),IF(AND($AA131&gt;=84,$W131-$Y131&lt;0),"進步達標","未達標"),"未達標")),"未達標"))))</f>
        <v/>
      </c>
      <c r="AC131" s="38" t="str">
        <f ca="1">IF($B131="","",IF($AB131="不適用","不適用",IF($AB131="未檢驗","無檢驗資料","全年"&amp;($AJ131+$AK131)&amp;"次／下半年"&amp;$AK131&amp;"次／"&amp;SUMIFS(LabData2016[UACR唯一],LabData2016[比對身分證前六碼],$AX131,LabData2016[最近一次UACR檢查結果(mg/gm)],"&lt;30",LabData2016[最近一次UACR檢查日期],"&gt;="&amp;DATE(YEAR(TODAY()),1,1),LabData2016[最近一次UACR檢查日期],"&lt;"&amp;DATE(YEAR(TODAY())+1,1,1))&amp;"/"&amp;($AJ131+$AK131)&amp;"達標")))</f>
        <v/>
      </c>
      <c r="AD131" s="6" t="str" cm="1">
        <f t="array" ref="AD131">IF($B131="","",IFERROR(INDEX(PatientCriteria[BP檢驗次數達標標準],ROWS($A$4:A131)),""))</f>
        <v/>
      </c>
      <c r="AE131" s="6" t="str" cm="1">
        <f t="array" aca="1" ref="AE131" ca="1">IF($B131="","",_xlfn.LET(_xlpm.bp,LabData2016[最近一次BP檢查日期],_xlpm.ym,IF(ISNUMBER(_xlpm.bp),TEXT(_xlpm.bp,"yyyy-mm"),LEFT(_xlpm.bp,7)),_xlpm.matched,_xlfn._xlws.FILTER(_xlpm.ym,(LabData2016[比對身分證前六碼]=$AX131)*(LabData2016[比對生日西元]=$AY131)*(_xlpm.ym&lt;&gt;"")*(LEFT(_xlpm.ym,4)=TEXT(YEAR(TODAY()),"0")),""),IF(INDEX(_xlpm.matched,1)="",0,ROWS(_xlfn.UNIQUE(_xlpm.matched)))))</f>
        <v/>
      </c>
      <c r="AF131" s="6" t="str">
        <f ca="1">IF($B131="","",SUMIFS(LabData2016[HbA1c唯一],LabData2016[比對身分證前六碼],$AX131,LabData2016[最近一次HbA1c檢查日期],"&gt;="&amp;DATE(YEAR(TODAY()),1,1),LabData2016[最近一次HbA1c檢查日期],"&lt;"&amp;DATE(YEAR(TODAY()),7,1)))</f>
        <v/>
      </c>
      <c r="AG131" s="6" t="str">
        <f ca="1">IF($B131="","",SUMIFS(LabData2016[HbA1c唯一],LabData2016[比對身分證前六碼],$AX131,LabData2016[最近一次HbA1c檢查日期],"&gt;="&amp;DATE(YEAR(TODAY()),7,1),LabData2016[最近一次HbA1c檢查日期],"&lt;"&amp;DATE(YEAR(TODAY())+1,1,1)))</f>
        <v/>
      </c>
      <c r="AH131" s="6" t="str">
        <f ca="1">IF($B131="","",SUMIFS(LabData2016[LDL唯一],LabData2016[比對身分證前六碼],$AX131,LabData2016[最近一次LDL檢查日期],"&gt;="&amp;DATE(YEAR(TODAY()),1,1),LabData2016[最近一次LDL檢查日期],"&lt;"&amp;DATE(YEAR(TODAY()),7,1)))</f>
        <v/>
      </c>
      <c r="AI131" s="6" t="str">
        <f ca="1">IF($B131="","",SUMIFS(LabData2016[LDL唯一],LabData2016[比對身分證前六碼],$AX131,LabData2016[最近一次LDL檢查日期],"&gt;="&amp;DATE(YEAR(TODAY()),7,1),LabData2016[最近一次LDL檢查日期],"&lt;"&amp;DATE(YEAR(TODAY())+1,1,1)))</f>
        <v/>
      </c>
      <c r="AJ131" s="6" t="str">
        <f ca="1">IF($B131="","",SUMIFS(LabData2016[UACR唯一],LabData2016[比對身分證前六碼],$AX131,LabData2016[最近一次UACR檢查日期],"&gt;="&amp;DATE(YEAR(TODAY()),1,1),LabData2016[最近一次UACR檢查日期],"&lt;"&amp;DATE(YEAR(TODAY()),7,1)))</f>
        <v/>
      </c>
      <c r="AK131" s="6" t="str">
        <f ca="1">IF($B131="","",SUMIFS(LabData2016[UACR唯一],LabData2016[比對身分證前六碼],$AX131,LabData2016[最近一次UACR檢查日期],"&gt;="&amp;DATE(YEAR(TODAY()),7,1),LabData2016[最近一次UACR檢查日期],"&lt;"&amp;DATE(YEAR(TODAY())+1,1,1)))</f>
        <v/>
      </c>
      <c r="AL131" s="6" t="str">
        <f t="shared" si="20"/>
        <v/>
      </c>
      <c r="AM131" s="6" t="str">
        <f t="shared" si="21"/>
        <v/>
      </c>
      <c r="AN131" s="6" t="str">
        <f t="shared" si="22"/>
        <v/>
      </c>
      <c r="AO131" s="6" t="str">
        <f t="shared" si="23"/>
        <v/>
      </c>
      <c r="AP131" s="6" t="str" cm="1">
        <f t="array" ref="AP131">IF($B131="","",IFERROR(INDEX(相容設定!$B$2:$E$9,MATCH($D131,相容設定!$A$2:$A$9,0),MIN(VALUE(LEFT($AQ131,FIND("/",$AQ131)-1)),3)+1),0))</f>
        <v/>
      </c>
      <c r="AQ131" s="6" t="str">
        <f t="shared" si="24"/>
        <v/>
      </c>
      <c r="AR131" s="30" t="str">
        <f t="shared" si="25"/>
        <v/>
      </c>
      <c r="AS131" s="30" t="str">
        <f>IF($B131="","",250+30+IF(OR(ISNUMBER(SEARCH("DM",$D131)),ISNUMBER(SEARCH("+",$D131))),100,0)+IFERROR(INDEX(相容設定!$F$2:$F$9,MATCH($D131,相容設定!$A$2:$A$9,0)),0))</f>
        <v/>
      </c>
      <c r="AT131" s="31" t="str">
        <f t="shared" si="26"/>
        <v/>
      </c>
      <c r="AU131" s="32" t="str">
        <f t="shared" si="27"/>
        <v/>
      </c>
      <c r="AV131" t="str">
        <f t="shared" si="32"/>
        <v/>
      </c>
      <c r="AW131" t="str">
        <f t="shared" si="30"/>
        <v/>
      </c>
      <c r="AX131" t="str">
        <f t="shared" si="33"/>
        <v/>
      </c>
      <c r="AY131" t="str">
        <f t="shared" si="31"/>
        <v/>
      </c>
    </row>
    <row r="132" spans="1:51" x14ac:dyDescent="0.35">
      <c r="A132" s="26" t="str" cm="1">
        <f t="array" ref="A132">IFERROR(IF(INDEX(PatientCriteria[身分證號],ROWS($A$4:A132))="","",ROWS($A$4:A132)),"")</f>
        <v/>
      </c>
      <c r="B132" s="26" t="str" cm="1">
        <f t="array" ref="B132">IFERROR(IF(INDEX(PatientCriteria[身分證號],ROWS($A$4:A132))="","",INDEX(PatientCriteria[身分證號],ROWS($A$4:A132))),"")</f>
        <v/>
      </c>
      <c r="C132" s="26" t="str" cm="1">
        <f t="array" ref="C132">IF($B132="","",IFERROR(INDEX(PatientCriteria[生日],ROWS($A$4:A132)),""))</f>
        <v/>
      </c>
      <c r="D132" s="26" t="str" cm="1">
        <f t="array" ref="D132">IF($B132="","",IFERROR(INDEX(PatientCriteria[疾病組合],ROWS($A$4:A132)),""))</f>
        <v/>
      </c>
      <c r="E132" s="6" t="str" cm="1">
        <f t="array" ref="E132">IF($B132="","",IFERROR(INDEX(PatientCriteria[HbA1c達標標準],ROWS($A$4:A132)),""))</f>
        <v/>
      </c>
      <c r="F132" s="6" t="str">
        <f>IF($B132="","",IF($G132="","",IFERROR(SUMIFS(LabData2016[最近一次HbA1c檢查結果(%)],LabData2016[比對身分證前六碼],$AX132,LabData2016[最近一次HbA1c檢查日期],$G132,LabData2016[HbA1c唯一],1),"")))</f>
        <v/>
      </c>
      <c r="G132" s="36" t="str" cm="1">
        <f t="array" ref="G132">IF($B132="","",IFERROR(_xlfn.AGGREGATE(14,6,LabData2016[最近一次HbA1c檢查日期]/((LabData2016[比對身分證前六碼]=$AX132)*(LabData2016[HbA1c唯一]=1)),1),""))</f>
        <v/>
      </c>
      <c r="H132" s="6" t="str">
        <f>IF($B132="","",IF($I132="","",IFERROR(SUMIFS(LabData2016[最近一次HbA1c檢查結果(%)],LabData2016[比對身分證前六碼],$AX132,LabData2016[最近一次HbA1c檢查日期],$I132,LabData2016[HbA1c唯一],1),"")))</f>
        <v/>
      </c>
      <c r="I132" s="36" t="str" cm="1">
        <f t="array" ref="I132">IF($B132="","",IFERROR(_xlfn.AGGREGATE(14,6,LabData2016[最近一次HbA1c檢查日期]/((LabData2016[比對身分證前六碼]=$AX132)*(LabData2016[HbA1c唯一]=1)),2),""))</f>
        <v/>
      </c>
      <c r="J132" s="6" t="str">
        <f t="shared" ref="J132:J195" si="34">IF($B132="","",IF(AND(G132&lt;&gt;"",I132&lt;&gt;""),G132-I132,""))</f>
        <v/>
      </c>
      <c r="K132" s="27" t="str">
        <f ca="1">IF($B132="","",IF($E132="不適用","不適用",IF($F132="","未檢驗",IF(AND($AF132+$AG132&gt;=2,$AG132&gt;=1),IF(OR($F132&lt;VALUE(SUBSTITUTE(SUBSTITUTE($E132,"&lt;",""),"%","")),SUMIFS(LabData2016[HbA1c唯一],LabData2016[比對身分證前六碼],$AX132,LabData2016[最近一次HbA1c檢查結果(%)],"&lt;"&amp;VALUE(SUBSTITUTE(SUBSTITUTE($E132,"&lt;",""),"%","")),LabData2016[最近一次HbA1c檢查日期],"&gt;="&amp;DATE(YEAR(TODAY()),1,1),LabData2016[最近一次HbA1c檢查日期],"&lt;"&amp;DATE(YEAR(TODAY())+1,1,1))/($AF132+$AG132)&gt;=0.5),"控制達標",IF(ISNUMBER($H132),IF(AND($J132&gt;=84,$F132-$H132&lt;0),"進步達標","未達標"),"未達標")),"未達標"))))</f>
        <v/>
      </c>
      <c r="L132" s="33" t="str">
        <f ca="1">IF($B132="","",IF($K132="不適用","不適用",IF($K132="未檢驗","無檢驗資料","全年"&amp;($AF132+$AG132)&amp;"次／下半年"&amp;$AG132&amp;"次／"&amp;SUMIFS(LabData2016[HbA1c唯一],LabData2016[比對身分證前六碼],$AX132,LabData2016[最近一次HbA1c檢查結果(%)],"&lt;"&amp;VALUE(SUBSTITUTE(SUBSTITUTE($E132,"&lt;",""),"%","")),LabData2016[最近一次HbA1c檢查日期],"&gt;="&amp;DATE(YEAR(TODAY()),1,1),LabData2016[最近一次HbA1c檢查日期],"&lt;"&amp;DATE(YEAR(TODAY())+1,1,1))&amp;"/"&amp;($AF132+$AG132)&amp;"達標")))</f>
        <v/>
      </c>
      <c r="M132" s="6" t="str" cm="1">
        <f t="array" ref="M132">IF($B132="","",IFERROR(INDEX(PatientCriteria[LDL達標標準],ROWS($A$4:A132)),""))</f>
        <v/>
      </c>
      <c r="N132" s="6" t="str">
        <f>IF($B132="","",IF($O132="","",IFERROR(SUMIFS(LabData2016[最近一次LDL檢查結果(mg/dL)],LabData2016[比對身分證前六碼],$AX132,LabData2016[最近一次LDL檢查日期],$O132,LabData2016[LDL唯一],1),"")))</f>
        <v/>
      </c>
      <c r="O132" s="36" t="str" cm="1">
        <f t="array" ref="O132">IF($B132="","",IFERROR(_xlfn.AGGREGATE(14,6,LabData2016[最近一次LDL檢查日期]/((LabData2016[比對身分證前六碼]=$AX132)*(LabData2016[LDL唯一]=1)),1),""))</f>
        <v/>
      </c>
      <c r="P132" s="6" t="str">
        <f>IF($B132="","",IF($Q132="","",IFERROR(SUMIFS(LabData2016[最近一次LDL檢查結果(mg/dL)],LabData2016[比對身分證前六碼],$AX132,LabData2016[最近一次LDL檢查日期],$Q132,LabData2016[LDL唯一],1),"")))</f>
        <v/>
      </c>
      <c r="Q132" s="36" t="str" cm="1">
        <f t="array" ref="Q132">IF($B132="","",IFERROR(_xlfn.AGGREGATE(14,6,LabData2016[最近一次LDL檢查日期]/((LabData2016[比對身分證前六碼]=$AX132)*(LabData2016[LDL唯一]=1)),2),""))</f>
        <v/>
      </c>
      <c r="R132" s="6" t="str">
        <f t="shared" ref="R132:R195" si="35">IF($B132="","",IF(AND(O132&lt;&gt;"",Q132&lt;&gt;""),O132-Q132,""))</f>
        <v/>
      </c>
      <c r="S132" s="6" t="str" cm="1">
        <f t="array" ref="S132">IF($B132="","",IFERROR(_xlfn.AGGREGATE(15,6,LabData2016[最近一次LDL檢查結果(mg/dL)]/((LabData2016[比對身分證前六碼]=$AX132)*(LabData2016[LDL唯一]=1)),1),""))</f>
        <v/>
      </c>
      <c r="T132" s="28" t="str">
        <f ca="1">IF($B132="","",IF($M132="不適用","不適用",IF($N132="","未檢驗",IF(OR(AND($D132="DM only",$O132&gt;=DATE(YEAR(TODAY()),1,1),$O132&lt;DATE(YEAR(TODAY())+1,1,1),$N132&lt;VALUE(SUBSTITUTE($M132,"&lt;",""))),AND($AH132&gt;=1,$AI132&gt;=1,OR($N132&lt;VALUE(SUBSTITUTE($M132,"&lt;","")),SUMIFS(LabData2016[LDL唯一],LabData2016[比對身分證前六碼],$AX132,LabData2016[最近一次LDL檢查結果(mg/dL)],"&lt;"&amp;VALUE(SUBSTITUTE($M132,"&lt;","")),LabData2016[最近一次LDL檢查日期],"&gt;="&amp;DATE(YEAR(TODAY()),1,1),LabData2016[最近一次LDL檢查日期],"&lt;"&amp;DATE(YEAR(TODAY())+1,1,1))/($AH132+$AI132)&gt;=0.5))),"控制達標",IF(AND($AH132&gt;=1,$AI132&gt;=1,ISNUMBER($P132),$R132&gt;84,$N132-$P132&lt;0),"進步達標","未達標")))))</f>
        <v/>
      </c>
      <c r="U132" s="39" t="str">
        <f ca="1">IF($B132="","",IF($T132="不適用","不適用",IF($T132="未檢驗","無檢驗資料","全年"&amp;($AH132+$AI132)&amp;"次／下半年"&amp;$AI132&amp;"次／"&amp;SUMIFS(LabData2016[LDL唯一],LabData2016[比對身分證前六碼],$AX132,LabData2016[最近一次LDL檢查結果(mg/dL)],"&lt;"&amp;VALUE(SUBSTITUTE($M132,"&lt;","")),LabData2016[最近一次LDL檢查日期],"&gt;="&amp;DATE(YEAR(TODAY()),1,1),LabData2016[最近一次LDL檢查日期],"&lt;"&amp;DATE(YEAR(TODAY())+1,1,1))&amp;"/"&amp;($AH132+$AI132)&amp;"達標")))</f>
        <v/>
      </c>
      <c r="V132" s="6" t="str" cm="1">
        <f t="array" ref="V132">IF($B132="","",IFERROR(INDEX(PatientCriteria[UACR達標標準],ROWS($A$4:A132)),""))</f>
        <v/>
      </c>
      <c r="W132" s="6" t="str">
        <f>IF($B132="","",IF($X132="","",IFERROR(SUMIFS(LabData2016[最近一次UACR檢查結果(mg/gm)],LabData2016[比對身分證前六碼],$AX132,LabData2016[最近一次UACR檢查日期],$X132,LabData2016[UACR唯一],1),"")))</f>
        <v/>
      </c>
      <c r="X132" s="36" t="str" cm="1">
        <f t="array" ref="X132">IF($B132="","",IFERROR(_xlfn.AGGREGATE(14,6,LabData2016[最近一次UACR檢查日期]/((LabData2016[比對身分證前六碼]=$AX132)*(LabData2016[UACR唯一]=1)),1),""))</f>
        <v/>
      </c>
      <c r="Y132" s="6" t="str">
        <f>IF($B132="","",IF($Z132="","",IFERROR(SUMIFS(LabData2016[最近一次UACR檢查結果(mg/gm)],LabData2016[比對身分證前六碼],$AX132,LabData2016[最近一次UACR檢查日期],$Z132,LabData2016[UACR唯一],1),"")))</f>
        <v/>
      </c>
      <c r="Z132" s="36" t="str" cm="1">
        <f t="array" ref="Z132">IF($B132="","",IFERROR(_xlfn.AGGREGATE(14,6,LabData2016[最近一次UACR檢查日期]/((LabData2016[比對身分證前六碼]=$AX132)*(LabData2016[UACR唯一]=1)),2),""))</f>
        <v/>
      </c>
      <c r="AA132" s="6" t="str">
        <f t="shared" ref="AA132:AA195" si="36">IF($B132="","",IF(AND(X132&lt;&gt;"",Z132&lt;&gt;""),X132-Z132,""))</f>
        <v/>
      </c>
      <c r="AB132" s="29" t="str">
        <f ca="1">IF($B132="","",IF($V132="不適用","不適用",IF($W132="","未檢驗",IF(AND($AJ132+$AK132&gt;=2,$AK132&gt;=1),IF(OR($W132&lt;30,SUMIFS(LabData2016[UACR唯一],LabData2016[比對身分證前六碼],$AX132,LabData2016[最近一次UACR檢查結果(mg/gm)],"&lt;30",LabData2016[最近一次UACR檢查日期],"&gt;="&amp;DATE(YEAR(TODAY()),1,1),LabData2016[最近一次UACR檢查日期],"&lt;"&amp;DATE(YEAR(TODAY())+1,1,1))/($AJ132+$AK132)&gt;=0.5),"控制達標",IF(ISNUMBER($Y132),IF(AND($AA132&gt;=84,$W132-$Y132&lt;0),"進步達標","未達標"),"未達標")),"未達標"))))</f>
        <v/>
      </c>
      <c r="AC132" s="38" t="str">
        <f ca="1">IF($B132="","",IF($AB132="不適用","不適用",IF($AB132="未檢驗","無檢驗資料","全年"&amp;($AJ132+$AK132)&amp;"次／下半年"&amp;$AK132&amp;"次／"&amp;SUMIFS(LabData2016[UACR唯一],LabData2016[比對身分證前六碼],$AX132,LabData2016[最近一次UACR檢查結果(mg/gm)],"&lt;30",LabData2016[最近一次UACR檢查日期],"&gt;="&amp;DATE(YEAR(TODAY()),1,1),LabData2016[最近一次UACR檢查日期],"&lt;"&amp;DATE(YEAR(TODAY())+1,1,1))&amp;"/"&amp;($AJ132+$AK132)&amp;"達標")))</f>
        <v/>
      </c>
      <c r="AD132" s="6" t="str" cm="1">
        <f t="array" ref="AD132">IF($B132="","",IFERROR(INDEX(PatientCriteria[BP檢驗次數達標標準],ROWS($A$4:A132)),""))</f>
        <v/>
      </c>
      <c r="AE132" s="6" t="str" cm="1">
        <f t="array" aca="1" ref="AE132" ca="1">IF($B132="","",_xlfn.LET(_xlpm.bp,LabData2016[最近一次BP檢查日期],_xlpm.ym,IF(ISNUMBER(_xlpm.bp),TEXT(_xlpm.bp,"yyyy-mm"),LEFT(_xlpm.bp,7)),_xlpm.matched,_xlfn._xlws.FILTER(_xlpm.ym,(LabData2016[比對身分證前六碼]=$AX132)*(LabData2016[比對生日西元]=$AY132)*(_xlpm.ym&lt;&gt;"")*(LEFT(_xlpm.ym,4)=TEXT(YEAR(TODAY()),"0")),""),IF(INDEX(_xlpm.matched,1)="",0,ROWS(_xlfn.UNIQUE(_xlpm.matched)))))</f>
        <v/>
      </c>
      <c r="AF132" s="6" t="str">
        <f ca="1">IF($B132="","",SUMIFS(LabData2016[HbA1c唯一],LabData2016[比對身分證前六碼],$AX132,LabData2016[最近一次HbA1c檢查日期],"&gt;="&amp;DATE(YEAR(TODAY()),1,1),LabData2016[最近一次HbA1c檢查日期],"&lt;"&amp;DATE(YEAR(TODAY()),7,1)))</f>
        <v/>
      </c>
      <c r="AG132" s="6" t="str">
        <f ca="1">IF($B132="","",SUMIFS(LabData2016[HbA1c唯一],LabData2016[比對身分證前六碼],$AX132,LabData2016[最近一次HbA1c檢查日期],"&gt;="&amp;DATE(YEAR(TODAY()),7,1),LabData2016[最近一次HbA1c檢查日期],"&lt;"&amp;DATE(YEAR(TODAY())+1,1,1)))</f>
        <v/>
      </c>
      <c r="AH132" s="6" t="str">
        <f ca="1">IF($B132="","",SUMIFS(LabData2016[LDL唯一],LabData2016[比對身分證前六碼],$AX132,LabData2016[最近一次LDL檢查日期],"&gt;="&amp;DATE(YEAR(TODAY()),1,1),LabData2016[最近一次LDL檢查日期],"&lt;"&amp;DATE(YEAR(TODAY()),7,1)))</f>
        <v/>
      </c>
      <c r="AI132" s="6" t="str">
        <f ca="1">IF($B132="","",SUMIFS(LabData2016[LDL唯一],LabData2016[比對身分證前六碼],$AX132,LabData2016[最近一次LDL檢查日期],"&gt;="&amp;DATE(YEAR(TODAY()),7,1),LabData2016[最近一次LDL檢查日期],"&lt;"&amp;DATE(YEAR(TODAY())+1,1,1)))</f>
        <v/>
      </c>
      <c r="AJ132" s="6" t="str">
        <f ca="1">IF($B132="","",SUMIFS(LabData2016[UACR唯一],LabData2016[比對身分證前六碼],$AX132,LabData2016[最近一次UACR檢查日期],"&gt;="&amp;DATE(YEAR(TODAY()),1,1),LabData2016[最近一次UACR檢查日期],"&lt;"&amp;DATE(YEAR(TODAY()),7,1)))</f>
        <v/>
      </c>
      <c r="AK132" s="6" t="str">
        <f ca="1">IF($B132="","",SUMIFS(LabData2016[UACR唯一],LabData2016[比對身分證前六碼],$AX132,LabData2016[最近一次UACR檢查日期],"&gt;="&amp;DATE(YEAR(TODAY()),7,1),LabData2016[最近一次UACR檢查日期],"&lt;"&amp;DATE(YEAR(TODAY())+1,1,1)))</f>
        <v/>
      </c>
      <c r="AL132" s="6" t="str">
        <f t="shared" ref="AL132:AL195" si="37">IF($B132="","",IF(NOT(OR($D132="DM only",$D132="DM+CKD",$D132="DM+ASCVD",$D132="CKD+ASCVD",$D132="DM+CKD+ASCVD")),"不適用",IF(AND(IF(OR($D132="DM only",$D132="DM+CKD",$D132="DM+ASCVD",$D132="DM+CKD+ASCVD"),AND($AF132&gt;=1,$AG132&gt;=1),TRUE),AND($AH132&gt;=1,$AI132&gt;=1),IF(OR($D132="DM+CKD",$D132="CKD+ASCVD",$D132="DM+CKD+ASCVD"),AND($AJ132&gt;=1,$AK132&gt;=1),TRUE),OR($AD132="不適用",$AE132&gt;=3)),"達標","未達標")))</f>
        <v/>
      </c>
      <c r="AM132" s="6" t="str">
        <f t="shared" ref="AM132:AM195" si="38">IF($B132="","",250)</f>
        <v/>
      </c>
      <c r="AN132" s="6" t="str">
        <f t="shared" ref="AN132:AN195" si="39">IF($B132="","",30)</f>
        <v/>
      </c>
      <c r="AO132" s="6" t="str">
        <f t="shared" ref="AO132:AO195" si="40">IF($B132="","",IF(AND($AL132="達標",OR(ISNUMBER(SEARCH("DM",$D132)),ISNUMBER(SEARCH("+",$D132)))),100,0))</f>
        <v/>
      </c>
      <c r="AP132" s="6" t="str" cm="1">
        <f t="array" ref="AP132">IF($B132="","",IFERROR(INDEX(相容設定!$B$2:$E$9,MATCH($D132,相容設定!$A$2:$A$9,0),MIN(VALUE(LEFT($AQ132,FIND("/",$AQ132)-1)),3)+1),0))</f>
        <v/>
      </c>
      <c r="AQ132" s="6" t="str">
        <f t="shared" ref="AQ132:AQ195" si="41">IF($B132="","",(IF(OR($K132="控制達標",$K132="進步達標"),1,0)+IF(OR($T132="控制達標",$T132="進步達標"),1,0)+IF(OR($AB132="控制達標",$AB132="進步達標"),1,0))&amp;"/"&amp;(IF($K132&lt;&gt;"不適用",1,0)+IF($T132&lt;&gt;"不適用",1,0)+IF($AB132&lt;&gt;"不適用",1,0)))</f>
        <v/>
      </c>
      <c r="AR132" s="30" t="str">
        <f t="shared" ref="AR132:AR195" si="42">IF($B132="","",AM132+AN132+AO132+AP132)</f>
        <v/>
      </c>
      <c r="AS132" s="30" t="str">
        <f>IF($B132="","",250+30+IF(OR(ISNUMBER(SEARCH("DM",$D132)),ISNUMBER(SEARCH("+",$D132))),100,0)+IFERROR(INDEX(相容設定!$F$2:$F$9,MATCH($D132,相容設定!$A$2:$A$9,0)),0))</f>
        <v/>
      </c>
      <c r="AT132" s="31" t="str">
        <f t="shared" ref="AT132:AT195" si="43">IF($B132="","",_xlfn.LET(_xlpm.a,--AND($K132&lt;&gt;"",$K132&lt;&gt;"不適用")+--AND($T132&lt;&gt;"",$T132&lt;&gt;"不適用")+--AND($AB132&lt;&gt;"",$AB132&lt;&gt;"不適用"),_xlpm.h,--OR($K132="控制達標",$K132="進步達標",$K132="達標")+--OR($T132="控制達標",$T132="進步達標",$T132="達標")+--OR($AB132="控制達標",$AB132="進步達標",$AB132="達標"),IF(_xlpm.a=0,"",IF(_xlpm.h=_xlpm.a,"🟢",IF(_xlpm.h=0,"🔴","🟡")))))</f>
        <v/>
      </c>
      <c r="AU132" s="32" t="str">
        <f t="shared" ref="AU132:AU195" si="44">IF($B132="","",IF($AQ132="0/0","無適用評估項目：依個案狀況常規追蹤",IF($AV132&amp;$AW132="","維持現況並定期追蹤",LEFT($AV132&amp;$AW132,LEN($AV132&amp;$AW132)-1))))</f>
        <v/>
      </c>
      <c r="AV132" t="str">
        <f t="shared" ref="AV132:AV163" si="45">IF($B132="","",IF($K132="未檢驗","HbA1c未檢驗：建議安排檢查；",IF($K132="未達標","HbA1c未達標：建議安排複檢；",""))&amp;IF($T132="未檢驗","LDL未檢驗：建議安排檢查；",IF($T132="未達標","LDL未達標：建議安排複檢；",""))&amp;IF($AB132="未檢驗","UACR未檢驗：建議安排尿液檢查；",IF($AB132="未達標","UACR未達標：建議安排尿液複檢；","")))</f>
        <v/>
      </c>
      <c r="AW132" t="str">
        <f t="shared" si="30"/>
        <v/>
      </c>
      <c r="AX132" t="str">
        <f t="shared" ref="AX132:AX163" si="46">IF($B132="","",LEFT($B132,6))</f>
        <v/>
      </c>
      <c r="AY132" t="str">
        <f t="shared" si="31"/>
        <v/>
      </c>
    </row>
    <row r="133" spans="1:51" x14ac:dyDescent="0.35">
      <c r="A133" s="26" t="str" cm="1">
        <f t="array" ref="A133">IFERROR(IF(INDEX(PatientCriteria[身分證號],ROWS($A$4:A133))="","",ROWS($A$4:A133)),"")</f>
        <v/>
      </c>
      <c r="B133" s="26" t="str" cm="1">
        <f t="array" ref="B133">IFERROR(IF(INDEX(PatientCriteria[身分證號],ROWS($A$4:A133))="","",INDEX(PatientCriteria[身分證號],ROWS($A$4:A133))),"")</f>
        <v/>
      </c>
      <c r="C133" s="26" t="str" cm="1">
        <f t="array" ref="C133">IF($B133="","",IFERROR(INDEX(PatientCriteria[生日],ROWS($A$4:A133)),""))</f>
        <v/>
      </c>
      <c r="D133" s="26" t="str" cm="1">
        <f t="array" ref="D133">IF($B133="","",IFERROR(INDEX(PatientCriteria[疾病組合],ROWS($A$4:A133)),""))</f>
        <v/>
      </c>
      <c r="E133" s="6" t="str" cm="1">
        <f t="array" ref="E133">IF($B133="","",IFERROR(INDEX(PatientCriteria[HbA1c達標標準],ROWS($A$4:A133)),""))</f>
        <v/>
      </c>
      <c r="F133" s="6" t="str">
        <f>IF($B133="","",IF($G133="","",IFERROR(SUMIFS(LabData2016[最近一次HbA1c檢查結果(%)],LabData2016[比對身分證前六碼],$AX133,LabData2016[最近一次HbA1c檢查日期],$G133,LabData2016[HbA1c唯一],1),"")))</f>
        <v/>
      </c>
      <c r="G133" s="36" t="str" cm="1">
        <f t="array" ref="G133">IF($B133="","",IFERROR(_xlfn.AGGREGATE(14,6,LabData2016[最近一次HbA1c檢查日期]/((LabData2016[比對身分證前六碼]=$AX133)*(LabData2016[HbA1c唯一]=1)),1),""))</f>
        <v/>
      </c>
      <c r="H133" s="6" t="str">
        <f>IF($B133="","",IF($I133="","",IFERROR(SUMIFS(LabData2016[最近一次HbA1c檢查結果(%)],LabData2016[比對身分證前六碼],$AX133,LabData2016[最近一次HbA1c檢查日期],$I133,LabData2016[HbA1c唯一],1),"")))</f>
        <v/>
      </c>
      <c r="I133" s="36" t="str" cm="1">
        <f t="array" ref="I133">IF($B133="","",IFERROR(_xlfn.AGGREGATE(14,6,LabData2016[最近一次HbA1c檢查日期]/((LabData2016[比對身分證前六碼]=$AX133)*(LabData2016[HbA1c唯一]=1)),2),""))</f>
        <v/>
      </c>
      <c r="J133" s="6" t="str">
        <f t="shared" si="34"/>
        <v/>
      </c>
      <c r="K133" s="27" t="str">
        <f ca="1">IF($B133="","",IF($E133="不適用","不適用",IF($F133="","未檢驗",IF(AND($AF133+$AG133&gt;=2,$AG133&gt;=1),IF(OR($F133&lt;VALUE(SUBSTITUTE(SUBSTITUTE($E133,"&lt;",""),"%","")),SUMIFS(LabData2016[HbA1c唯一],LabData2016[比對身分證前六碼],$AX133,LabData2016[最近一次HbA1c檢查結果(%)],"&lt;"&amp;VALUE(SUBSTITUTE(SUBSTITUTE($E133,"&lt;",""),"%","")),LabData2016[最近一次HbA1c檢查日期],"&gt;="&amp;DATE(YEAR(TODAY()),1,1),LabData2016[最近一次HbA1c檢查日期],"&lt;"&amp;DATE(YEAR(TODAY())+1,1,1))/($AF133+$AG133)&gt;=0.5),"控制達標",IF(ISNUMBER($H133),IF(AND($J133&gt;=84,$F133-$H133&lt;0),"進步達標","未達標"),"未達標")),"未達標"))))</f>
        <v/>
      </c>
      <c r="L133" s="33" t="str">
        <f ca="1">IF($B133="","",IF($K133="不適用","不適用",IF($K133="未檢驗","無檢驗資料","全年"&amp;($AF133+$AG133)&amp;"次／下半年"&amp;$AG133&amp;"次／"&amp;SUMIFS(LabData2016[HbA1c唯一],LabData2016[比對身分證前六碼],$AX133,LabData2016[最近一次HbA1c檢查結果(%)],"&lt;"&amp;VALUE(SUBSTITUTE(SUBSTITUTE($E133,"&lt;",""),"%","")),LabData2016[最近一次HbA1c檢查日期],"&gt;="&amp;DATE(YEAR(TODAY()),1,1),LabData2016[最近一次HbA1c檢查日期],"&lt;"&amp;DATE(YEAR(TODAY())+1,1,1))&amp;"/"&amp;($AF133+$AG133)&amp;"達標")))</f>
        <v/>
      </c>
      <c r="M133" s="6" t="str" cm="1">
        <f t="array" ref="M133">IF($B133="","",IFERROR(INDEX(PatientCriteria[LDL達標標準],ROWS($A$4:A133)),""))</f>
        <v/>
      </c>
      <c r="N133" s="6" t="str">
        <f>IF($B133="","",IF($O133="","",IFERROR(SUMIFS(LabData2016[最近一次LDL檢查結果(mg/dL)],LabData2016[比對身分證前六碼],$AX133,LabData2016[最近一次LDL檢查日期],$O133,LabData2016[LDL唯一],1),"")))</f>
        <v/>
      </c>
      <c r="O133" s="36" t="str" cm="1">
        <f t="array" ref="O133">IF($B133="","",IFERROR(_xlfn.AGGREGATE(14,6,LabData2016[最近一次LDL檢查日期]/((LabData2016[比對身分證前六碼]=$AX133)*(LabData2016[LDL唯一]=1)),1),""))</f>
        <v/>
      </c>
      <c r="P133" s="6" t="str">
        <f>IF($B133="","",IF($Q133="","",IFERROR(SUMIFS(LabData2016[最近一次LDL檢查結果(mg/dL)],LabData2016[比對身分證前六碼],$AX133,LabData2016[最近一次LDL檢查日期],$Q133,LabData2016[LDL唯一],1),"")))</f>
        <v/>
      </c>
      <c r="Q133" s="36" t="str" cm="1">
        <f t="array" ref="Q133">IF($B133="","",IFERROR(_xlfn.AGGREGATE(14,6,LabData2016[最近一次LDL檢查日期]/((LabData2016[比對身分證前六碼]=$AX133)*(LabData2016[LDL唯一]=1)),2),""))</f>
        <v/>
      </c>
      <c r="R133" s="6" t="str">
        <f t="shared" si="35"/>
        <v/>
      </c>
      <c r="S133" s="6" t="str" cm="1">
        <f t="array" ref="S133">IF($B133="","",IFERROR(_xlfn.AGGREGATE(15,6,LabData2016[最近一次LDL檢查結果(mg/dL)]/((LabData2016[比對身分證前六碼]=$AX133)*(LabData2016[LDL唯一]=1)),1),""))</f>
        <v/>
      </c>
      <c r="T133" s="28" t="str">
        <f ca="1">IF($B133="","",IF($M133="不適用","不適用",IF($N133="","未檢驗",IF(OR(AND($D133="DM only",$O133&gt;=DATE(YEAR(TODAY()),1,1),$O133&lt;DATE(YEAR(TODAY())+1,1,1),$N133&lt;VALUE(SUBSTITUTE($M133,"&lt;",""))),AND($AH133&gt;=1,$AI133&gt;=1,OR($N133&lt;VALUE(SUBSTITUTE($M133,"&lt;","")),SUMIFS(LabData2016[LDL唯一],LabData2016[比對身分證前六碼],$AX133,LabData2016[最近一次LDL檢查結果(mg/dL)],"&lt;"&amp;VALUE(SUBSTITUTE($M133,"&lt;","")),LabData2016[最近一次LDL檢查日期],"&gt;="&amp;DATE(YEAR(TODAY()),1,1),LabData2016[最近一次LDL檢查日期],"&lt;"&amp;DATE(YEAR(TODAY())+1,1,1))/($AH133+$AI133)&gt;=0.5))),"控制達標",IF(AND($AH133&gt;=1,$AI133&gt;=1,ISNUMBER($P133),$R133&gt;84,$N133-$P133&lt;0),"進步達標","未達標")))))</f>
        <v/>
      </c>
      <c r="U133" s="39" t="str">
        <f ca="1">IF($B133="","",IF($T133="不適用","不適用",IF($T133="未檢驗","無檢驗資料","全年"&amp;($AH133+$AI133)&amp;"次／下半年"&amp;$AI133&amp;"次／"&amp;SUMIFS(LabData2016[LDL唯一],LabData2016[比對身分證前六碼],$AX133,LabData2016[最近一次LDL檢查結果(mg/dL)],"&lt;"&amp;VALUE(SUBSTITUTE($M133,"&lt;","")),LabData2016[最近一次LDL檢查日期],"&gt;="&amp;DATE(YEAR(TODAY()),1,1),LabData2016[最近一次LDL檢查日期],"&lt;"&amp;DATE(YEAR(TODAY())+1,1,1))&amp;"/"&amp;($AH133+$AI133)&amp;"達標")))</f>
        <v/>
      </c>
      <c r="V133" s="6" t="str" cm="1">
        <f t="array" ref="V133">IF($B133="","",IFERROR(INDEX(PatientCriteria[UACR達標標準],ROWS($A$4:A133)),""))</f>
        <v/>
      </c>
      <c r="W133" s="6" t="str">
        <f>IF($B133="","",IF($X133="","",IFERROR(SUMIFS(LabData2016[最近一次UACR檢查結果(mg/gm)],LabData2016[比對身分證前六碼],$AX133,LabData2016[最近一次UACR檢查日期],$X133,LabData2016[UACR唯一],1),"")))</f>
        <v/>
      </c>
      <c r="X133" s="36" t="str" cm="1">
        <f t="array" ref="X133">IF($B133="","",IFERROR(_xlfn.AGGREGATE(14,6,LabData2016[最近一次UACR檢查日期]/((LabData2016[比對身分證前六碼]=$AX133)*(LabData2016[UACR唯一]=1)),1),""))</f>
        <v/>
      </c>
      <c r="Y133" s="6" t="str">
        <f>IF($B133="","",IF($Z133="","",IFERROR(SUMIFS(LabData2016[最近一次UACR檢查結果(mg/gm)],LabData2016[比對身分證前六碼],$AX133,LabData2016[最近一次UACR檢查日期],$Z133,LabData2016[UACR唯一],1),"")))</f>
        <v/>
      </c>
      <c r="Z133" s="36" t="str" cm="1">
        <f t="array" ref="Z133">IF($B133="","",IFERROR(_xlfn.AGGREGATE(14,6,LabData2016[最近一次UACR檢查日期]/((LabData2016[比對身分證前六碼]=$AX133)*(LabData2016[UACR唯一]=1)),2),""))</f>
        <v/>
      </c>
      <c r="AA133" s="6" t="str">
        <f t="shared" si="36"/>
        <v/>
      </c>
      <c r="AB133" s="29" t="str">
        <f ca="1">IF($B133="","",IF($V133="不適用","不適用",IF($W133="","未檢驗",IF(AND($AJ133+$AK133&gt;=2,$AK133&gt;=1),IF(OR($W133&lt;30,SUMIFS(LabData2016[UACR唯一],LabData2016[比對身分證前六碼],$AX133,LabData2016[最近一次UACR檢查結果(mg/gm)],"&lt;30",LabData2016[最近一次UACR檢查日期],"&gt;="&amp;DATE(YEAR(TODAY()),1,1),LabData2016[最近一次UACR檢查日期],"&lt;"&amp;DATE(YEAR(TODAY())+1,1,1))/($AJ133+$AK133)&gt;=0.5),"控制達標",IF(ISNUMBER($Y133),IF(AND($AA133&gt;=84,$W133-$Y133&lt;0),"進步達標","未達標"),"未達標")),"未達標"))))</f>
        <v/>
      </c>
      <c r="AC133" s="38" t="str">
        <f ca="1">IF($B133="","",IF($AB133="不適用","不適用",IF($AB133="未檢驗","無檢驗資料","全年"&amp;($AJ133+$AK133)&amp;"次／下半年"&amp;$AK133&amp;"次／"&amp;SUMIFS(LabData2016[UACR唯一],LabData2016[比對身分證前六碼],$AX133,LabData2016[最近一次UACR檢查結果(mg/gm)],"&lt;30",LabData2016[最近一次UACR檢查日期],"&gt;="&amp;DATE(YEAR(TODAY()),1,1),LabData2016[最近一次UACR檢查日期],"&lt;"&amp;DATE(YEAR(TODAY())+1,1,1))&amp;"/"&amp;($AJ133+$AK133)&amp;"達標")))</f>
        <v/>
      </c>
      <c r="AD133" s="6" t="str" cm="1">
        <f t="array" ref="AD133">IF($B133="","",IFERROR(INDEX(PatientCriteria[BP檢驗次數達標標準],ROWS($A$4:A133)),""))</f>
        <v/>
      </c>
      <c r="AE133" s="6" t="str" cm="1">
        <f t="array" aca="1" ref="AE133" ca="1">IF($B133="","",_xlfn.LET(_xlpm.bp,LabData2016[最近一次BP檢查日期],_xlpm.ym,IF(ISNUMBER(_xlpm.bp),TEXT(_xlpm.bp,"yyyy-mm"),LEFT(_xlpm.bp,7)),_xlpm.matched,_xlfn._xlws.FILTER(_xlpm.ym,(LabData2016[比對身分證前六碼]=$AX133)*(LabData2016[比對生日西元]=$AY133)*(_xlpm.ym&lt;&gt;"")*(LEFT(_xlpm.ym,4)=TEXT(YEAR(TODAY()),"0")),""),IF(INDEX(_xlpm.matched,1)="",0,ROWS(_xlfn.UNIQUE(_xlpm.matched)))))</f>
        <v/>
      </c>
      <c r="AF133" s="6" t="str">
        <f ca="1">IF($B133="","",SUMIFS(LabData2016[HbA1c唯一],LabData2016[比對身分證前六碼],$AX133,LabData2016[最近一次HbA1c檢查日期],"&gt;="&amp;DATE(YEAR(TODAY()),1,1),LabData2016[最近一次HbA1c檢查日期],"&lt;"&amp;DATE(YEAR(TODAY()),7,1)))</f>
        <v/>
      </c>
      <c r="AG133" s="6" t="str">
        <f ca="1">IF($B133="","",SUMIFS(LabData2016[HbA1c唯一],LabData2016[比對身分證前六碼],$AX133,LabData2016[最近一次HbA1c檢查日期],"&gt;="&amp;DATE(YEAR(TODAY()),7,1),LabData2016[最近一次HbA1c檢查日期],"&lt;"&amp;DATE(YEAR(TODAY())+1,1,1)))</f>
        <v/>
      </c>
      <c r="AH133" s="6" t="str">
        <f ca="1">IF($B133="","",SUMIFS(LabData2016[LDL唯一],LabData2016[比對身分證前六碼],$AX133,LabData2016[最近一次LDL檢查日期],"&gt;="&amp;DATE(YEAR(TODAY()),1,1),LabData2016[最近一次LDL檢查日期],"&lt;"&amp;DATE(YEAR(TODAY()),7,1)))</f>
        <v/>
      </c>
      <c r="AI133" s="6" t="str">
        <f ca="1">IF($B133="","",SUMIFS(LabData2016[LDL唯一],LabData2016[比對身分證前六碼],$AX133,LabData2016[最近一次LDL檢查日期],"&gt;="&amp;DATE(YEAR(TODAY()),7,1),LabData2016[最近一次LDL檢查日期],"&lt;"&amp;DATE(YEAR(TODAY())+1,1,1)))</f>
        <v/>
      </c>
      <c r="AJ133" s="6" t="str">
        <f ca="1">IF($B133="","",SUMIFS(LabData2016[UACR唯一],LabData2016[比對身分證前六碼],$AX133,LabData2016[最近一次UACR檢查日期],"&gt;="&amp;DATE(YEAR(TODAY()),1,1),LabData2016[最近一次UACR檢查日期],"&lt;"&amp;DATE(YEAR(TODAY()),7,1)))</f>
        <v/>
      </c>
      <c r="AK133" s="6" t="str">
        <f ca="1">IF($B133="","",SUMIFS(LabData2016[UACR唯一],LabData2016[比對身分證前六碼],$AX133,LabData2016[最近一次UACR檢查日期],"&gt;="&amp;DATE(YEAR(TODAY()),7,1),LabData2016[最近一次UACR檢查日期],"&lt;"&amp;DATE(YEAR(TODAY())+1,1,1)))</f>
        <v/>
      </c>
      <c r="AL133" s="6" t="str">
        <f t="shared" si="37"/>
        <v/>
      </c>
      <c r="AM133" s="6" t="str">
        <f t="shared" si="38"/>
        <v/>
      </c>
      <c r="AN133" s="6" t="str">
        <f t="shared" si="39"/>
        <v/>
      </c>
      <c r="AO133" s="6" t="str">
        <f t="shared" si="40"/>
        <v/>
      </c>
      <c r="AP133" s="6" t="str" cm="1">
        <f t="array" ref="AP133">IF($B133="","",IFERROR(INDEX(相容設定!$B$2:$E$9,MATCH($D133,相容設定!$A$2:$A$9,0),MIN(VALUE(LEFT($AQ133,FIND("/",$AQ133)-1)),3)+1),0))</f>
        <v/>
      </c>
      <c r="AQ133" s="6" t="str">
        <f t="shared" si="41"/>
        <v/>
      </c>
      <c r="AR133" s="30" t="str">
        <f t="shared" si="42"/>
        <v/>
      </c>
      <c r="AS133" s="30" t="str">
        <f>IF($B133="","",250+30+IF(OR(ISNUMBER(SEARCH("DM",$D133)),ISNUMBER(SEARCH("+",$D133))),100,0)+IFERROR(INDEX(相容設定!$F$2:$F$9,MATCH($D133,相容設定!$A$2:$A$9,0)),0))</f>
        <v/>
      </c>
      <c r="AT133" s="31" t="str">
        <f t="shared" si="43"/>
        <v/>
      </c>
      <c r="AU133" s="32" t="str">
        <f t="shared" si="44"/>
        <v/>
      </c>
      <c r="AV133" t="str">
        <f t="shared" si="45"/>
        <v/>
      </c>
      <c r="AW133" t="str">
        <f t="shared" ref="AW133:AW196" si="47">IF($B133="","",IF($AL133&lt;&gt;"未達標","",IF(AND($E133&lt;&gt;"不適用",$AF133&lt;1),"HbA1c上半年缺檢：安排檢驗；","")&amp;IF(AND($E133&lt;&gt;"不適用",$AG133&lt;1),"HbA1c下半年缺檢：安排檢驗；","")&amp;IF(AND($M133&lt;&gt;"不適用",$AH133&lt;1),"LDL上半年缺檢：安排檢驗；","")&amp;IF(AND($M133&lt;&gt;"不適用",$AI133&lt;1),"LDL下半年缺檢：安排檢驗；","")&amp;IF(AND($V133&lt;&gt;"不適用",$AJ133&lt;1),"UACR上半年缺檢：安排尿液檢查；","")&amp;IF(AND($V133&lt;&gt;"不適用",$AK133&lt;1),"UACR下半年缺檢：安排尿液檢查；","")&amp;_xlfn.LET(_xlpm.bpNeed,IFERROR(VALUE(SUBSTITUTE($AD133,"次","")),0),IF(AND(_xlpm.bpNeed&gt;0,$AE133&lt;_xlpm.bpNeed),"BP次數不足：尚缺"&amp;(_xlpm.bpNeed-$AE133)&amp;"次；",""))))</f>
        <v/>
      </c>
      <c r="AX133" t="str">
        <f t="shared" si="46"/>
        <v/>
      </c>
      <c r="AY133" t="str">
        <f t="shared" ref="AY133:AY189" si="48">IF($C133="","",IF(ISNUMBER($C133),TEXT($C133,"yyyy-mm-dd"),TEXT(DATE(VALUE(LEFT($C133,3))+1911,VALUE(MID($C133,5,2)),VALUE(RIGHT($C133,2))),"yyyy-mm-dd")))</f>
        <v/>
      </c>
    </row>
    <row r="134" spans="1:51" x14ac:dyDescent="0.35">
      <c r="A134" s="26" t="str" cm="1">
        <f t="array" ref="A134">IFERROR(IF(INDEX(PatientCriteria[身分證號],ROWS($A$4:A134))="","",ROWS($A$4:A134)),"")</f>
        <v/>
      </c>
      <c r="B134" s="26" t="str" cm="1">
        <f t="array" ref="B134">IFERROR(IF(INDEX(PatientCriteria[身分證號],ROWS($A$4:A134))="","",INDEX(PatientCriteria[身分證號],ROWS($A$4:A134))),"")</f>
        <v/>
      </c>
      <c r="C134" s="26" t="str" cm="1">
        <f t="array" ref="C134">IF($B134="","",IFERROR(INDEX(PatientCriteria[生日],ROWS($A$4:A134)),""))</f>
        <v/>
      </c>
      <c r="D134" s="26" t="str" cm="1">
        <f t="array" ref="D134">IF($B134="","",IFERROR(INDEX(PatientCriteria[疾病組合],ROWS($A$4:A134)),""))</f>
        <v/>
      </c>
      <c r="E134" s="6" t="str" cm="1">
        <f t="array" ref="E134">IF($B134="","",IFERROR(INDEX(PatientCriteria[HbA1c達標標準],ROWS($A$4:A134)),""))</f>
        <v/>
      </c>
      <c r="F134" s="6" t="str">
        <f>IF($B134="","",IF($G134="","",IFERROR(SUMIFS(LabData2016[最近一次HbA1c檢查結果(%)],LabData2016[比對身分證前六碼],$AX134,LabData2016[最近一次HbA1c檢查日期],$G134,LabData2016[HbA1c唯一],1),"")))</f>
        <v/>
      </c>
      <c r="G134" s="36" t="str" cm="1">
        <f t="array" ref="G134">IF($B134="","",IFERROR(_xlfn.AGGREGATE(14,6,LabData2016[最近一次HbA1c檢查日期]/((LabData2016[比對身分證前六碼]=$AX134)*(LabData2016[HbA1c唯一]=1)),1),""))</f>
        <v/>
      </c>
      <c r="H134" s="6" t="str">
        <f>IF($B134="","",IF($I134="","",IFERROR(SUMIFS(LabData2016[最近一次HbA1c檢查結果(%)],LabData2016[比對身分證前六碼],$AX134,LabData2016[最近一次HbA1c檢查日期],$I134,LabData2016[HbA1c唯一],1),"")))</f>
        <v/>
      </c>
      <c r="I134" s="36" t="str" cm="1">
        <f t="array" ref="I134">IF($B134="","",IFERROR(_xlfn.AGGREGATE(14,6,LabData2016[最近一次HbA1c檢查日期]/((LabData2016[比對身分證前六碼]=$AX134)*(LabData2016[HbA1c唯一]=1)),2),""))</f>
        <v/>
      </c>
      <c r="J134" s="6" t="str">
        <f t="shared" si="34"/>
        <v/>
      </c>
      <c r="K134" s="27" t="str">
        <f ca="1">IF($B134="","",IF($E134="不適用","不適用",IF($F134="","未檢驗",IF(AND($AF134+$AG134&gt;=2,$AG134&gt;=1),IF(OR($F134&lt;VALUE(SUBSTITUTE(SUBSTITUTE($E134,"&lt;",""),"%","")),SUMIFS(LabData2016[HbA1c唯一],LabData2016[比對身分證前六碼],$AX134,LabData2016[最近一次HbA1c檢查結果(%)],"&lt;"&amp;VALUE(SUBSTITUTE(SUBSTITUTE($E134,"&lt;",""),"%","")),LabData2016[最近一次HbA1c檢查日期],"&gt;="&amp;DATE(YEAR(TODAY()),1,1),LabData2016[最近一次HbA1c檢查日期],"&lt;"&amp;DATE(YEAR(TODAY())+1,1,1))/($AF134+$AG134)&gt;=0.5),"控制達標",IF(ISNUMBER($H134),IF(AND($J134&gt;=84,$F134-$H134&lt;0),"進步達標","未達標"),"未達標")),"未達標"))))</f>
        <v/>
      </c>
      <c r="L134" s="33" t="str">
        <f ca="1">IF($B134="","",IF($K134="不適用","不適用",IF($K134="未檢驗","無檢驗資料","全年"&amp;($AF134+$AG134)&amp;"次／下半年"&amp;$AG134&amp;"次／"&amp;SUMIFS(LabData2016[HbA1c唯一],LabData2016[比對身分證前六碼],$AX134,LabData2016[最近一次HbA1c檢查結果(%)],"&lt;"&amp;VALUE(SUBSTITUTE(SUBSTITUTE($E134,"&lt;",""),"%","")),LabData2016[最近一次HbA1c檢查日期],"&gt;="&amp;DATE(YEAR(TODAY()),1,1),LabData2016[最近一次HbA1c檢查日期],"&lt;"&amp;DATE(YEAR(TODAY())+1,1,1))&amp;"/"&amp;($AF134+$AG134)&amp;"達標")))</f>
        <v/>
      </c>
      <c r="M134" s="6" t="str" cm="1">
        <f t="array" ref="M134">IF($B134="","",IFERROR(INDEX(PatientCriteria[LDL達標標準],ROWS($A$4:A134)),""))</f>
        <v/>
      </c>
      <c r="N134" s="6" t="str">
        <f>IF($B134="","",IF($O134="","",IFERROR(SUMIFS(LabData2016[最近一次LDL檢查結果(mg/dL)],LabData2016[比對身分證前六碼],$AX134,LabData2016[最近一次LDL檢查日期],$O134,LabData2016[LDL唯一],1),"")))</f>
        <v/>
      </c>
      <c r="O134" s="36" t="str" cm="1">
        <f t="array" ref="O134">IF($B134="","",IFERROR(_xlfn.AGGREGATE(14,6,LabData2016[最近一次LDL檢查日期]/((LabData2016[比對身分證前六碼]=$AX134)*(LabData2016[LDL唯一]=1)),1),""))</f>
        <v/>
      </c>
      <c r="P134" s="6" t="str">
        <f>IF($B134="","",IF($Q134="","",IFERROR(SUMIFS(LabData2016[最近一次LDL檢查結果(mg/dL)],LabData2016[比對身分證前六碼],$AX134,LabData2016[最近一次LDL檢查日期],$Q134,LabData2016[LDL唯一],1),"")))</f>
        <v/>
      </c>
      <c r="Q134" s="36" t="str" cm="1">
        <f t="array" ref="Q134">IF($B134="","",IFERROR(_xlfn.AGGREGATE(14,6,LabData2016[最近一次LDL檢查日期]/((LabData2016[比對身分證前六碼]=$AX134)*(LabData2016[LDL唯一]=1)),2),""))</f>
        <v/>
      </c>
      <c r="R134" s="6" t="str">
        <f t="shared" si="35"/>
        <v/>
      </c>
      <c r="S134" s="6" t="str" cm="1">
        <f t="array" ref="S134">IF($B134="","",IFERROR(_xlfn.AGGREGATE(15,6,LabData2016[最近一次LDL檢查結果(mg/dL)]/((LabData2016[比對身分證前六碼]=$AX134)*(LabData2016[LDL唯一]=1)),1),""))</f>
        <v/>
      </c>
      <c r="T134" s="28" t="str">
        <f ca="1">IF($B134="","",IF($M134="不適用","不適用",IF($N134="","未檢驗",IF(OR(AND($D134="DM only",$O134&gt;=DATE(YEAR(TODAY()),1,1),$O134&lt;DATE(YEAR(TODAY())+1,1,1),$N134&lt;VALUE(SUBSTITUTE($M134,"&lt;",""))),AND($AH134&gt;=1,$AI134&gt;=1,OR($N134&lt;VALUE(SUBSTITUTE($M134,"&lt;","")),SUMIFS(LabData2016[LDL唯一],LabData2016[比對身分證前六碼],$AX134,LabData2016[最近一次LDL檢查結果(mg/dL)],"&lt;"&amp;VALUE(SUBSTITUTE($M134,"&lt;","")),LabData2016[最近一次LDL檢查日期],"&gt;="&amp;DATE(YEAR(TODAY()),1,1),LabData2016[最近一次LDL檢查日期],"&lt;"&amp;DATE(YEAR(TODAY())+1,1,1))/($AH134+$AI134)&gt;=0.5))),"控制達標",IF(AND($AH134&gt;=1,$AI134&gt;=1,ISNUMBER($P134),$R134&gt;84,$N134-$P134&lt;0),"進步達標","未達標")))))</f>
        <v/>
      </c>
      <c r="U134" s="39" t="str">
        <f ca="1">IF($B134="","",IF($T134="不適用","不適用",IF($T134="未檢驗","無檢驗資料","全年"&amp;($AH134+$AI134)&amp;"次／下半年"&amp;$AI134&amp;"次／"&amp;SUMIFS(LabData2016[LDL唯一],LabData2016[比對身分證前六碼],$AX134,LabData2016[最近一次LDL檢查結果(mg/dL)],"&lt;"&amp;VALUE(SUBSTITUTE($M134,"&lt;","")),LabData2016[最近一次LDL檢查日期],"&gt;="&amp;DATE(YEAR(TODAY()),1,1),LabData2016[最近一次LDL檢查日期],"&lt;"&amp;DATE(YEAR(TODAY())+1,1,1))&amp;"/"&amp;($AH134+$AI134)&amp;"達標")))</f>
        <v/>
      </c>
      <c r="V134" s="6" t="str" cm="1">
        <f t="array" ref="V134">IF($B134="","",IFERROR(INDEX(PatientCriteria[UACR達標標準],ROWS($A$4:A134)),""))</f>
        <v/>
      </c>
      <c r="W134" s="6" t="str">
        <f>IF($B134="","",IF($X134="","",IFERROR(SUMIFS(LabData2016[最近一次UACR檢查結果(mg/gm)],LabData2016[比對身分證前六碼],$AX134,LabData2016[最近一次UACR檢查日期],$X134,LabData2016[UACR唯一],1),"")))</f>
        <v/>
      </c>
      <c r="X134" s="36" t="str" cm="1">
        <f t="array" ref="X134">IF($B134="","",IFERROR(_xlfn.AGGREGATE(14,6,LabData2016[最近一次UACR檢查日期]/((LabData2016[比對身分證前六碼]=$AX134)*(LabData2016[UACR唯一]=1)),1),""))</f>
        <v/>
      </c>
      <c r="Y134" s="6" t="str">
        <f>IF($B134="","",IF($Z134="","",IFERROR(SUMIFS(LabData2016[最近一次UACR檢查結果(mg/gm)],LabData2016[比對身分證前六碼],$AX134,LabData2016[最近一次UACR檢查日期],$Z134,LabData2016[UACR唯一],1),"")))</f>
        <v/>
      </c>
      <c r="Z134" s="36" t="str" cm="1">
        <f t="array" ref="Z134">IF($B134="","",IFERROR(_xlfn.AGGREGATE(14,6,LabData2016[最近一次UACR檢查日期]/((LabData2016[比對身分證前六碼]=$AX134)*(LabData2016[UACR唯一]=1)),2),""))</f>
        <v/>
      </c>
      <c r="AA134" s="6" t="str">
        <f t="shared" si="36"/>
        <v/>
      </c>
      <c r="AB134" s="29" t="str">
        <f ca="1">IF($B134="","",IF($V134="不適用","不適用",IF($W134="","未檢驗",IF(AND($AJ134+$AK134&gt;=2,$AK134&gt;=1),IF(OR($W134&lt;30,SUMIFS(LabData2016[UACR唯一],LabData2016[比對身分證前六碼],$AX134,LabData2016[最近一次UACR檢查結果(mg/gm)],"&lt;30",LabData2016[最近一次UACR檢查日期],"&gt;="&amp;DATE(YEAR(TODAY()),1,1),LabData2016[最近一次UACR檢查日期],"&lt;"&amp;DATE(YEAR(TODAY())+1,1,1))/($AJ134+$AK134)&gt;=0.5),"控制達標",IF(ISNUMBER($Y134),IF(AND($AA134&gt;=84,$W134-$Y134&lt;0),"進步達標","未達標"),"未達標")),"未達標"))))</f>
        <v/>
      </c>
      <c r="AC134" s="38" t="str">
        <f ca="1">IF($B134="","",IF($AB134="不適用","不適用",IF($AB134="未檢驗","無檢驗資料","全年"&amp;($AJ134+$AK134)&amp;"次／下半年"&amp;$AK134&amp;"次／"&amp;SUMIFS(LabData2016[UACR唯一],LabData2016[比對身分證前六碼],$AX134,LabData2016[最近一次UACR檢查結果(mg/gm)],"&lt;30",LabData2016[最近一次UACR檢查日期],"&gt;="&amp;DATE(YEAR(TODAY()),1,1),LabData2016[最近一次UACR檢查日期],"&lt;"&amp;DATE(YEAR(TODAY())+1,1,1))&amp;"/"&amp;($AJ134+$AK134)&amp;"達標")))</f>
        <v/>
      </c>
      <c r="AD134" s="6" t="str" cm="1">
        <f t="array" ref="AD134">IF($B134="","",IFERROR(INDEX(PatientCriteria[BP檢驗次數達標標準],ROWS($A$4:A134)),""))</f>
        <v/>
      </c>
      <c r="AE134" s="6" t="str" cm="1">
        <f t="array" aca="1" ref="AE134" ca="1">IF($B134="","",_xlfn.LET(_xlpm.bp,LabData2016[最近一次BP檢查日期],_xlpm.ym,IF(ISNUMBER(_xlpm.bp),TEXT(_xlpm.bp,"yyyy-mm"),LEFT(_xlpm.bp,7)),_xlpm.matched,_xlfn._xlws.FILTER(_xlpm.ym,(LabData2016[比對身分證前六碼]=$AX134)*(LabData2016[比對生日西元]=$AY134)*(_xlpm.ym&lt;&gt;"")*(LEFT(_xlpm.ym,4)=TEXT(YEAR(TODAY()),"0")),""),IF(INDEX(_xlpm.matched,1)="",0,ROWS(_xlfn.UNIQUE(_xlpm.matched)))))</f>
        <v/>
      </c>
      <c r="AF134" s="6" t="str">
        <f ca="1">IF($B134="","",SUMIFS(LabData2016[HbA1c唯一],LabData2016[比對身分證前六碼],$AX134,LabData2016[最近一次HbA1c檢查日期],"&gt;="&amp;DATE(YEAR(TODAY()),1,1),LabData2016[最近一次HbA1c檢查日期],"&lt;"&amp;DATE(YEAR(TODAY()),7,1)))</f>
        <v/>
      </c>
      <c r="AG134" s="6" t="str">
        <f ca="1">IF($B134="","",SUMIFS(LabData2016[HbA1c唯一],LabData2016[比對身分證前六碼],$AX134,LabData2016[最近一次HbA1c檢查日期],"&gt;="&amp;DATE(YEAR(TODAY()),7,1),LabData2016[最近一次HbA1c檢查日期],"&lt;"&amp;DATE(YEAR(TODAY())+1,1,1)))</f>
        <v/>
      </c>
      <c r="AH134" s="6" t="str">
        <f ca="1">IF($B134="","",SUMIFS(LabData2016[LDL唯一],LabData2016[比對身分證前六碼],$AX134,LabData2016[最近一次LDL檢查日期],"&gt;="&amp;DATE(YEAR(TODAY()),1,1),LabData2016[最近一次LDL檢查日期],"&lt;"&amp;DATE(YEAR(TODAY()),7,1)))</f>
        <v/>
      </c>
      <c r="AI134" s="6" t="str">
        <f ca="1">IF($B134="","",SUMIFS(LabData2016[LDL唯一],LabData2016[比對身分證前六碼],$AX134,LabData2016[最近一次LDL檢查日期],"&gt;="&amp;DATE(YEAR(TODAY()),7,1),LabData2016[最近一次LDL檢查日期],"&lt;"&amp;DATE(YEAR(TODAY())+1,1,1)))</f>
        <v/>
      </c>
      <c r="AJ134" s="6" t="str">
        <f ca="1">IF($B134="","",SUMIFS(LabData2016[UACR唯一],LabData2016[比對身分證前六碼],$AX134,LabData2016[最近一次UACR檢查日期],"&gt;="&amp;DATE(YEAR(TODAY()),1,1),LabData2016[最近一次UACR檢查日期],"&lt;"&amp;DATE(YEAR(TODAY()),7,1)))</f>
        <v/>
      </c>
      <c r="AK134" s="6" t="str">
        <f ca="1">IF($B134="","",SUMIFS(LabData2016[UACR唯一],LabData2016[比對身分證前六碼],$AX134,LabData2016[最近一次UACR檢查日期],"&gt;="&amp;DATE(YEAR(TODAY()),7,1),LabData2016[最近一次UACR檢查日期],"&lt;"&amp;DATE(YEAR(TODAY())+1,1,1)))</f>
        <v/>
      </c>
      <c r="AL134" s="6" t="str">
        <f t="shared" si="37"/>
        <v/>
      </c>
      <c r="AM134" s="6" t="str">
        <f t="shared" si="38"/>
        <v/>
      </c>
      <c r="AN134" s="6" t="str">
        <f t="shared" si="39"/>
        <v/>
      </c>
      <c r="AO134" s="6" t="str">
        <f t="shared" si="40"/>
        <v/>
      </c>
      <c r="AP134" s="6" t="str" cm="1">
        <f t="array" ref="AP134">IF($B134="","",IFERROR(INDEX(相容設定!$B$2:$E$9,MATCH($D134,相容設定!$A$2:$A$9,0),MIN(VALUE(LEFT($AQ134,FIND("/",$AQ134)-1)),3)+1),0))</f>
        <v/>
      </c>
      <c r="AQ134" s="6" t="str">
        <f t="shared" si="41"/>
        <v/>
      </c>
      <c r="AR134" s="30" t="str">
        <f t="shared" si="42"/>
        <v/>
      </c>
      <c r="AS134" s="30" t="str">
        <f>IF($B134="","",250+30+IF(OR(ISNUMBER(SEARCH("DM",$D134)),ISNUMBER(SEARCH("+",$D134))),100,0)+IFERROR(INDEX(相容設定!$F$2:$F$9,MATCH($D134,相容設定!$A$2:$A$9,0)),0))</f>
        <v/>
      </c>
      <c r="AT134" s="31" t="str">
        <f t="shared" si="43"/>
        <v/>
      </c>
      <c r="AU134" s="32" t="str">
        <f t="shared" si="44"/>
        <v/>
      </c>
      <c r="AV134" t="str">
        <f t="shared" si="45"/>
        <v/>
      </c>
      <c r="AW134" t="str">
        <f t="shared" si="47"/>
        <v/>
      </c>
      <c r="AX134" t="str">
        <f t="shared" si="46"/>
        <v/>
      </c>
      <c r="AY134" t="str">
        <f t="shared" si="48"/>
        <v/>
      </c>
    </row>
    <row r="135" spans="1:51" x14ac:dyDescent="0.35">
      <c r="A135" s="26" t="str" cm="1">
        <f t="array" ref="A135">IFERROR(IF(INDEX(PatientCriteria[身分證號],ROWS($A$4:A135))="","",ROWS($A$4:A135)),"")</f>
        <v/>
      </c>
      <c r="B135" s="26" t="str" cm="1">
        <f t="array" ref="B135">IFERROR(IF(INDEX(PatientCriteria[身分證號],ROWS($A$4:A135))="","",INDEX(PatientCriteria[身分證號],ROWS($A$4:A135))),"")</f>
        <v/>
      </c>
      <c r="C135" s="26" t="str" cm="1">
        <f t="array" ref="C135">IF($B135="","",IFERROR(INDEX(PatientCriteria[生日],ROWS($A$4:A135)),""))</f>
        <v/>
      </c>
      <c r="D135" s="26" t="str" cm="1">
        <f t="array" ref="D135">IF($B135="","",IFERROR(INDEX(PatientCriteria[疾病組合],ROWS($A$4:A135)),""))</f>
        <v/>
      </c>
      <c r="E135" s="6" t="str" cm="1">
        <f t="array" ref="E135">IF($B135="","",IFERROR(INDEX(PatientCriteria[HbA1c達標標準],ROWS($A$4:A135)),""))</f>
        <v/>
      </c>
      <c r="F135" s="6" t="str">
        <f>IF($B135="","",IF($G135="","",IFERROR(SUMIFS(LabData2016[最近一次HbA1c檢查結果(%)],LabData2016[比對身分證前六碼],$AX135,LabData2016[最近一次HbA1c檢查日期],$G135,LabData2016[HbA1c唯一],1),"")))</f>
        <v/>
      </c>
      <c r="G135" s="36" t="str" cm="1">
        <f t="array" ref="G135">IF($B135="","",IFERROR(_xlfn.AGGREGATE(14,6,LabData2016[最近一次HbA1c檢查日期]/((LabData2016[比對身分證前六碼]=$AX135)*(LabData2016[HbA1c唯一]=1)),1),""))</f>
        <v/>
      </c>
      <c r="H135" s="6" t="str">
        <f>IF($B135="","",IF($I135="","",IFERROR(SUMIFS(LabData2016[最近一次HbA1c檢查結果(%)],LabData2016[比對身分證前六碼],$AX135,LabData2016[最近一次HbA1c檢查日期],$I135,LabData2016[HbA1c唯一],1),"")))</f>
        <v/>
      </c>
      <c r="I135" s="36" t="str" cm="1">
        <f t="array" ref="I135">IF($B135="","",IFERROR(_xlfn.AGGREGATE(14,6,LabData2016[最近一次HbA1c檢查日期]/((LabData2016[比對身分證前六碼]=$AX135)*(LabData2016[HbA1c唯一]=1)),2),""))</f>
        <v/>
      </c>
      <c r="J135" s="6" t="str">
        <f t="shared" si="34"/>
        <v/>
      </c>
      <c r="K135" s="27" t="str">
        <f ca="1">IF($B135="","",IF($E135="不適用","不適用",IF($F135="","未檢驗",IF(AND($AF135+$AG135&gt;=2,$AG135&gt;=1),IF(OR($F135&lt;VALUE(SUBSTITUTE(SUBSTITUTE($E135,"&lt;",""),"%","")),SUMIFS(LabData2016[HbA1c唯一],LabData2016[比對身分證前六碼],$AX135,LabData2016[最近一次HbA1c檢查結果(%)],"&lt;"&amp;VALUE(SUBSTITUTE(SUBSTITUTE($E135,"&lt;",""),"%","")),LabData2016[最近一次HbA1c檢查日期],"&gt;="&amp;DATE(YEAR(TODAY()),1,1),LabData2016[最近一次HbA1c檢查日期],"&lt;"&amp;DATE(YEAR(TODAY())+1,1,1))/($AF135+$AG135)&gt;=0.5),"控制達標",IF(ISNUMBER($H135),IF(AND($J135&gt;=84,$F135-$H135&lt;0),"進步達標","未達標"),"未達標")),"未達標"))))</f>
        <v/>
      </c>
      <c r="L135" s="33" t="str">
        <f ca="1">IF($B135="","",IF($K135="不適用","不適用",IF($K135="未檢驗","無檢驗資料","全年"&amp;($AF135+$AG135)&amp;"次／下半年"&amp;$AG135&amp;"次／"&amp;SUMIFS(LabData2016[HbA1c唯一],LabData2016[比對身分證前六碼],$AX135,LabData2016[最近一次HbA1c檢查結果(%)],"&lt;"&amp;VALUE(SUBSTITUTE(SUBSTITUTE($E135,"&lt;",""),"%","")),LabData2016[最近一次HbA1c檢查日期],"&gt;="&amp;DATE(YEAR(TODAY()),1,1),LabData2016[最近一次HbA1c檢查日期],"&lt;"&amp;DATE(YEAR(TODAY())+1,1,1))&amp;"/"&amp;($AF135+$AG135)&amp;"達標")))</f>
        <v/>
      </c>
      <c r="M135" s="6" t="str" cm="1">
        <f t="array" ref="M135">IF($B135="","",IFERROR(INDEX(PatientCriteria[LDL達標標準],ROWS($A$4:A135)),""))</f>
        <v/>
      </c>
      <c r="N135" s="6" t="str">
        <f>IF($B135="","",IF($O135="","",IFERROR(SUMIFS(LabData2016[最近一次LDL檢查結果(mg/dL)],LabData2016[比對身分證前六碼],$AX135,LabData2016[最近一次LDL檢查日期],$O135,LabData2016[LDL唯一],1),"")))</f>
        <v/>
      </c>
      <c r="O135" s="36" t="str" cm="1">
        <f t="array" ref="O135">IF($B135="","",IFERROR(_xlfn.AGGREGATE(14,6,LabData2016[最近一次LDL檢查日期]/((LabData2016[比對身分證前六碼]=$AX135)*(LabData2016[LDL唯一]=1)),1),""))</f>
        <v/>
      </c>
      <c r="P135" s="6" t="str">
        <f>IF($B135="","",IF($Q135="","",IFERROR(SUMIFS(LabData2016[最近一次LDL檢查結果(mg/dL)],LabData2016[比對身分證前六碼],$AX135,LabData2016[最近一次LDL檢查日期],$Q135,LabData2016[LDL唯一],1),"")))</f>
        <v/>
      </c>
      <c r="Q135" s="36" t="str" cm="1">
        <f t="array" ref="Q135">IF($B135="","",IFERROR(_xlfn.AGGREGATE(14,6,LabData2016[最近一次LDL檢查日期]/((LabData2016[比對身分證前六碼]=$AX135)*(LabData2016[LDL唯一]=1)),2),""))</f>
        <v/>
      </c>
      <c r="R135" s="6" t="str">
        <f t="shared" si="35"/>
        <v/>
      </c>
      <c r="S135" s="6" t="str" cm="1">
        <f t="array" ref="S135">IF($B135="","",IFERROR(_xlfn.AGGREGATE(15,6,LabData2016[最近一次LDL檢查結果(mg/dL)]/((LabData2016[比對身分證前六碼]=$AX135)*(LabData2016[LDL唯一]=1)),1),""))</f>
        <v/>
      </c>
      <c r="T135" s="28" t="str">
        <f ca="1">IF($B135="","",IF($M135="不適用","不適用",IF($N135="","未檢驗",IF(OR(AND($D135="DM only",$O135&gt;=DATE(YEAR(TODAY()),1,1),$O135&lt;DATE(YEAR(TODAY())+1,1,1),$N135&lt;VALUE(SUBSTITUTE($M135,"&lt;",""))),AND($AH135&gt;=1,$AI135&gt;=1,OR($N135&lt;VALUE(SUBSTITUTE($M135,"&lt;","")),SUMIFS(LabData2016[LDL唯一],LabData2016[比對身分證前六碼],$AX135,LabData2016[最近一次LDL檢查結果(mg/dL)],"&lt;"&amp;VALUE(SUBSTITUTE($M135,"&lt;","")),LabData2016[最近一次LDL檢查日期],"&gt;="&amp;DATE(YEAR(TODAY()),1,1),LabData2016[最近一次LDL檢查日期],"&lt;"&amp;DATE(YEAR(TODAY())+1,1,1))/($AH135+$AI135)&gt;=0.5))),"控制達標",IF(AND($AH135&gt;=1,$AI135&gt;=1,ISNUMBER($P135),$R135&gt;84,$N135-$P135&lt;0),"進步達標","未達標")))))</f>
        <v/>
      </c>
      <c r="U135" s="39" t="str">
        <f ca="1">IF($B135="","",IF($T135="不適用","不適用",IF($T135="未檢驗","無檢驗資料","全年"&amp;($AH135+$AI135)&amp;"次／下半年"&amp;$AI135&amp;"次／"&amp;SUMIFS(LabData2016[LDL唯一],LabData2016[比對身分證前六碼],$AX135,LabData2016[最近一次LDL檢查結果(mg/dL)],"&lt;"&amp;VALUE(SUBSTITUTE($M135,"&lt;","")),LabData2016[最近一次LDL檢查日期],"&gt;="&amp;DATE(YEAR(TODAY()),1,1),LabData2016[最近一次LDL檢查日期],"&lt;"&amp;DATE(YEAR(TODAY())+1,1,1))&amp;"/"&amp;($AH135+$AI135)&amp;"達標")))</f>
        <v/>
      </c>
      <c r="V135" s="6" t="str" cm="1">
        <f t="array" ref="V135">IF($B135="","",IFERROR(INDEX(PatientCriteria[UACR達標標準],ROWS($A$4:A135)),""))</f>
        <v/>
      </c>
      <c r="W135" s="6" t="str">
        <f>IF($B135="","",IF($X135="","",IFERROR(SUMIFS(LabData2016[最近一次UACR檢查結果(mg/gm)],LabData2016[比對身分證前六碼],$AX135,LabData2016[最近一次UACR檢查日期],$X135,LabData2016[UACR唯一],1),"")))</f>
        <v/>
      </c>
      <c r="X135" s="36" t="str" cm="1">
        <f t="array" ref="X135">IF($B135="","",IFERROR(_xlfn.AGGREGATE(14,6,LabData2016[最近一次UACR檢查日期]/((LabData2016[比對身分證前六碼]=$AX135)*(LabData2016[UACR唯一]=1)),1),""))</f>
        <v/>
      </c>
      <c r="Y135" s="6" t="str">
        <f>IF($B135="","",IF($Z135="","",IFERROR(SUMIFS(LabData2016[最近一次UACR檢查結果(mg/gm)],LabData2016[比對身分證前六碼],$AX135,LabData2016[最近一次UACR檢查日期],$Z135,LabData2016[UACR唯一],1),"")))</f>
        <v/>
      </c>
      <c r="Z135" s="36" t="str" cm="1">
        <f t="array" ref="Z135">IF($B135="","",IFERROR(_xlfn.AGGREGATE(14,6,LabData2016[最近一次UACR檢查日期]/((LabData2016[比對身分證前六碼]=$AX135)*(LabData2016[UACR唯一]=1)),2),""))</f>
        <v/>
      </c>
      <c r="AA135" s="6" t="str">
        <f t="shared" si="36"/>
        <v/>
      </c>
      <c r="AB135" s="29" t="str">
        <f ca="1">IF($B135="","",IF($V135="不適用","不適用",IF($W135="","未檢驗",IF(AND($AJ135+$AK135&gt;=2,$AK135&gt;=1),IF(OR($W135&lt;30,SUMIFS(LabData2016[UACR唯一],LabData2016[比對身分證前六碼],$AX135,LabData2016[最近一次UACR檢查結果(mg/gm)],"&lt;30",LabData2016[最近一次UACR檢查日期],"&gt;="&amp;DATE(YEAR(TODAY()),1,1),LabData2016[最近一次UACR檢查日期],"&lt;"&amp;DATE(YEAR(TODAY())+1,1,1))/($AJ135+$AK135)&gt;=0.5),"控制達標",IF(ISNUMBER($Y135),IF(AND($AA135&gt;=84,$W135-$Y135&lt;0),"進步達標","未達標"),"未達標")),"未達標"))))</f>
        <v/>
      </c>
      <c r="AC135" s="38" t="str">
        <f ca="1">IF($B135="","",IF($AB135="不適用","不適用",IF($AB135="未檢驗","無檢驗資料","全年"&amp;($AJ135+$AK135)&amp;"次／下半年"&amp;$AK135&amp;"次／"&amp;SUMIFS(LabData2016[UACR唯一],LabData2016[比對身分證前六碼],$AX135,LabData2016[最近一次UACR檢查結果(mg/gm)],"&lt;30",LabData2016[最近一次UACR檢查日期],"&gt;="&amp;DATE(YEAR(TODAY()),1,1),LabData2016[最近一次UACR檢查日期],"&lt;"&amp;DATE(YEAR(TODAY())+1,1,1))&amp;"/"&amp;($AJ135+$AK135)&amp;"達標")))</f>
        <v/>
      </c>
      <c r="AD135" s="6" t="str" cm="1">
        <f t="array" ref="AD135">IF($B135="","",IFERROR(INDEX(PatientCriteria[BP檢驗次數達標標準],ROWS($A$4:A135)),""))</f>
        <v/>
      </c>
      <c r="AE135" s="6" t="str" cm="1">
        <f t="array" aca="1" ref="AE135" ca="1">IF($B135="","",_xlfn.LET(_xlpm.bp,LabData2016[最近一次BP檢查日期],_xlpm.ym,IF(ISNUMBER(_xlpm.bp),TEXT(_xlpm.bp,"yyyy-mm"),LEFT(_xlpm.bp,7)),_xlpm.matched,_xlfn._xlws.FILTER(_xlpm.ym,(LabData2016[比對身分證前六碼]=$AX135)*(LabData2016[比對生日西元]=$AY135)*(_xlpm.ym&lt;&gt;"")*(LEFT(_xlpm.ym,4)=TEXT(YEAR(TODAY()),"0")),""),IF(INDEX(_xlpm.matched,1)="",0,ROWS(_xlfn.UNIQUE(_xlpm.matched)))))</f>
        <v/>
      </c>
      <c r="AF135" s="6" t="str">
        <f ca="1">IF($B135="","",SUMIFS(LabData2016[HbA1c唯一],LabData2016[比對身分證前六碼],$AX135,LabData2016[最近一次HbA1c檢查日期],"&gt;="&amp;DATE(YEAR(TODAY()),1,1),LabData2016[最近一次HbA1c檢查日期],"&lt;"&amp;DATE(YEAR(TODAY()),7,1)))</f>
        <v/>
      </c>
      <c r="AG135" s="6" t="str">
        <f ca="1">IF($B135="","",SUMIFS(LabData2016[HbA1c唯一],LabData2016[比對身分證前六碼],$AX135,LabData2016[最近一次HbA1c檢查日期],"&gt;="&amp;DATE(YEAR(TODAY()),7,1),LabData2016[最近一次HbA1c檢查日期],"&lt;"&amp;DATE(YEAR(TODAY())+1,1,1)))</f>
        <v/>
      </c>
      <c r="AH135" s="6" t="str">
        <f ca="1">IF($B135="","",SUMIFS(LabData2016[LDL唯一],LabData2016[比對身分證前六碼],$AX135,LabData2016[最近一次LDL檢查日期],"&gt;="&amp;DATE(YEAR(TODAY()),1,1),LabData2016[最近一次LDL檢查日期],"&lt;"&amp;DATE(YEAR(TODAY()),7,1)))</f>
        <v/>
      </c>
      <c r="AI135" s="6" t="str">
        <f ca="1">IF($B135="","",SUMIFS(LabData2016[LDL唯一],LabData2016[比對身分證前六碼],$AX135,LabData2016[最近一次LDL檢查日期],"&gt;="&amp;DATE(YEAR(TODAY()),7,1),LabData2016[最近一次LDL檢查日期],"&lt;"&amp;DATE(YEAR(TODAY())+1,1,1)))</f>
        <v/>
      </c>
      <c r="AJ135" s="6" t="str">
        <f ca="1">IF($B135="","",SUMIFS(LabData2016[UACR唯一],LabData2016[比對身分證前六碼],$AX135,LabData2016[最近一次UACR檢查日期],"&gt;="&amp;DATE(YEAR(TODAY()),1,1),LabData2016[最近一次UACR檢查日期],"&lt;"&amp;DATE(YEAR(TODAY()),7,1)))</f>
        <v/>
      </c>
      <c r="AK135" s="6" t="str">
        <f ca="1">IF($B135="","",SUMIFS(LabData2016[UACR唯一],LabData2016[比對身分證前六碼],$AX135,LabData2016[最近一次UACR檢查日期],"&gt;="&amp;DATE(YEAR(TODAY()),7,1),LabData2016[最近一次UACR檢查日期],"&lt;"&amp;DATE(YEAR(TODAY())+1,1,1)))</f>
        <v/>
      </c>
      <c r="AL135" s="6" t="str">
        <f t="shared" si="37"/>
        <v/>
      </c>
      <c r="AM135" s="6" t="str">
        <f t="shared" si="38"/>
        <v/>
      </c>
      <c r="AN135" s="6" t="str">
        <f t="shared" si="39"/>
        <v/>
      </c>
      <c r="AO135" s="6" t="str">
        <f t="shared" si="40"/>
        <v/>
      </c>
      <c r="AP135" s="6" t="str" cm="1">
        <f t="array" ref="AP135">IF($B135="","",IFERROR(INDEX(相容設定!$B$2:$E$9,MATCH($D135,相容設定!$A$2:$A$9,0),MIN(VALUE(LEFT($AQ135,FIND("/",$AQ135)-1)),3)+1),0))</f>
        <v/>
      </c>
      <c r="AQ135" s="6" t="str">
        <f t="shared" si="41"/>
        <v/>
      </c>
      <c r="AR135" s="30" t="str">
        <f t="shared" si="42"/>
        <v/>
      </c>
      <c r="AS135" s="30" t="str">
        <f>IF($B135="","",250+30+IF(OR(ISNUMBER(SEARCH("DM",$D135)),ISNUMBER(SEARCH("+",$D135))),100,0)+IFERROR(INDEX(相容設定!$F$2:$F$9,MATCH($D135,相容設定!$A$2:$A$9,0)),0))</f>
        <v/>
      </c>
      <c r="AT135" s="31" t="str">
        <f t="shared" si="43"/>
        <v/>
      </c>
      <c r="AU135" s="32" t="str">
        <f t="shared" si="44"/>
        <v/>
      </c>
      <c r="AV135" t="str">
        <f t="shared" si="45"/>
        <v/>
      </c>
      <c r="AW135" t="str">
        <f t="shared" si="47"/>
        <v/>
      </c>
      <c r="AX135" t="str">
        <f t="shared" si="46"/>
        <v/>
      </c>
      <c r="AY135" t="str">
        <f t="shared" si="48"/>
        <v/>
      </c>
    </row>
    <row r="136" spans="1:51" x14ac:dyDescent="0.35">
      <c r="A136" s="26" t="str" cm="1">
        <f t="array" ref="A136">IFERROR(IF(INDEX(PatientCriteria[身分證號],ROWS($A$4:A136))="","",ROWS($A$4:A136)),"")</f>
        <v/>
      </c>
      <c r="B136" s="26" t="str" cm="1">
        <f t="array" ref="B136">IFERROR(IF(INDEX(PatientCriteria[身分證號],ROWS($A$4:A136))="","",INDEX(PatientCriteria[身分證號],ROWS($A$4:A136))),"")</f>
        <v/>
      </c>
      <c r="C136" s="26" t="str" cm="1">
        <f t="array" ref="C136">IF($B136="","",IFERROR(INDEX(PatientCriteria[生日],ROWS($A$4:A136)),""))</f>
        <v/>
      </c>
      <c r="D136" s="26" t="str" cm="1">
        <f t="array" ref="D136">IF($B136="","",IFERROR(INDEX(PatientCriteria[疾病組合],ROWS($A$4:A136)),""))</f>
        <v/>
      </c>
      <c r="E136" s="6" t="str" cm="1">
        <f t="array" ref="E136">IF($B136="","",IFERROR(INDEX(PatientCriteria[HbA1c達標標準],ROWS($A$4:A136)),""))</f>
        <v/>
      </c>
      <c r="F136" s="6" t="str">
        <f>IF($B136="","",IF($G136="","",IFERROR(SUMIFS(LabData2016[最近一次HbA1c檢查結果(%)],LabData2016[比對身分證前六碼],$AX136,LabData2016[最近一次HbA1c檢查日期],$G136,LabData2016[HbA1c唯一],1),"")))</f>
        <v/>
      </c>
      <c r="G136" s="36" t="str" cm="1">
        <f t="array" ref="G136">IF($B136="","",IFERROR(_xlfn.AGGREGATE(14,6,LabData2016[最近一次HbA1c檢查日期]/((LabData2016[比對身分證前六碼]=$AX136)*(LabData2016[HbA1c唯一]=1)),1),""))</f>
        <v/>
      </c>
      <c r="H136" s="6" t="str">
        <f>IF($B136="","",IF($I136="","",IFERROR(SUMIFS(LabData2016[最近一次HbA1c檢查結果(%)],LabData2016[比對身分證前六碼],$AX136,LabData2016[最近一次HbA1c檢查日期],$I136,LabData2016[HbA1c唯一],1),"")))</f>
        <v/>
      </c>
      <c r="I136" s="36" t="str" cm="1">
        <f t="array" ref="I136">IF($B136="","",IFERROR(_xlfn.AGGREGATE(14,6,LabData2016[最近一次HbA1c檢查日期]/((LabData2016[比對身分證前六碼]=$AX136)*(LabData2016[HbA1c唯一]=1)),2),""))</f>
        <v/>
      </c>
      <c r="J136" s="6" t="str">
        <f t="shared" si="34"/>
        <v/>
      </c>
      <c r="K136" s="27" t="str">
        <f ca="1">IF($B136="","",IF($E136="不適用","不適用",IF($F136="","未檢驗",IF(AND($AF136+$AG136&gt;=2,$AG136&gt;=1),IF(OR($F136&lt;VALUE(SUBSTITUTE(SUBSTITUTE($E136,"&lt;",""),"%","")),SUMIFS(LabData2016[HbA1c唯一],LabData2016[比對身分證前六碼],$AX136,LabData2016[最近一次HbA1c檢查結果(%)],"&lt;"&amp;VALUE(SUBSTITUTE(SUBSTITUTE($E136,"&lt;",""),"%","")),LabData2016[最近一次HbA1c檢查日期],"&gt;="&amp;DATE(YEAR(TODAY()),1,1),LabData2016[最近一次HbA1c檢查日期],"&lt;"&amp;DATE(YEAR(TODAY())+1,1,1))/($AF136+$AG136)&gt;=0.5),"控制達標",IF(ISNUMBER($H136),IF(AND($J136&gt;=84,$F136-$H136&lt;0),"進步達標","未達標"),"未達標")),"未達標"))))</f>
        <v/>
      </c>
      <c r="L136" s="33" t="str">
        <f ca="1">IF($B136="","",IF($K136="不適用","不適用",IF($K136="未檢驗","無檢驗資料","全年"&amp;($AF136+$AG136)&amp;"次／下半年"&amp;$AG136&amp;"次／"&amp;SUMIFS(LabData2016[HbA1c唯一],LabData2016[比對身分證前六碼],$AX136,LabData2016[最近一次HbA1c檢查結果(%)],"&lt;"&amp;VALUE(SUBSTITUTE(SUBSTITUTE($E136,"&lt;",""),"%","")),LabData2016[最近一次HbA1c檢查日期],"&gt;="&amp;DATE(YEAR(TODAY()),1,1),LabData2016[最近一次HbA1c檢查日期],"&lt;"&amp;DATE(YEAR(TODAY())+1,1,1))&amp;"/"&amp;($AF136+$AG136)&amp;"達標")))</f>
        <v/>
      </c>
      <c r="M136" s="6" t="str" cm="1">
        <f t="array" ref="M136">IF($B136="","",IFERROR(INDEX(PatientCriteria[LDL達標標準],ROWS($A$4:A136)),""))</f>
        <v/>
      </c>
      <c r="N136" s="6" t="str">
        <f>IF($B136="","",IF($O136="","",IFERROR(SUMIFS(LabData2016[最近一次LDL檢查結果(mg/dL)],LabData2016[比對身分證前六碼],$AX136,LabData2016[最近一次LDL檢查日期],$O136,LabData2016[LDL唯一],1),"")))</f>
        <v/>
      </c>
      <c r="O136" s="36" t="str" cm="1">
        <f t="array" ref="O136">IF($B136="","",IFERROR(_xlfn.AGGREGATE(14,6,LabData2016[最近一次LDL檢查日期]/((LabData2016[比對身分證前六碼]=$AX136)*(LabData2016[LDL唯一]=1)),1),""))</f>
        <v/>
      </c>
      <c r="P136" s="6" t="str">
        <f>IF($B136="","",IF($Q136="","",IFERROR(SUMIFS(LabData2016[最近一次LDL檢查結果(mg/dL)],LabData2016[比對身分證前六碼],$AX136,LabData2016[最近一次LDL檢查日期],$Q136,LabData2016[LDL唯一],1),"")))</f>
        <v/>
      </c>
      <c r="Q136" s="36" t="str" cm="1">
        <f t="array" ref="Q136">IF($B136="","",IFERROR(_xlfn.AGGREGATE(14,6,LabData2016[最近一次LDL檢查日期]/((LabData2016[比對身分證前六碼]=$AX136)*(LabData2016[LDL唯一]=1)),2),""))</f>
        <v/>
      </c>
      <c r="R136" s="6" t="str">
        <f t="shared" si="35"/>
        <v/>
      </c>
      <c r="S136" s="6" t="str" cm="1">
        <f t="array" ref="S136">IF($B136="","",IFERROR(_xlfn.AGGREGATE(15,6,LabData2016[最近一次LDL檢查結果(mg/dL)]/((LabData2016[比對身分證前六碼]=$AX136)*(LabData2016[LDL唯一]=1)),1),""))</f>
        <v/>
      </c>
      <c r="T136" s="28" t="str">
        <f ca="1">IF($B136="","",IF($M136="不適用","不適用",IF($N136="","未檢驗",IF(OR(AND($D136="DM only",$O136&gt;=DATE(YEAR(TODAY()),1,1),$O136&lt;DATE(YEAR(TODAY())+1,1,1),$N136&lt;VALUE(SUBSTITUTE($M136,"&lt;",""))),AND($AH136&gt;=1,$AI136&gt;=1,OR($N136&lt;VALUE(SUBSTITUTE($M136,"&lt;","")),SUMIFS(LabData2016[LDL唯一],LabData2016[比對身分證前六碼],$AX136,LabData2016[最近一次LDL檢查結果(mg/dL)],"&lt;"&amp;VALUE(SUBSTITUTE($M136,"&lt;","")),LabData2016[最近一次LDL檢查日期],"&gt;="&amp;DATE(YEAR(TODAY()),1,1),LabData2016[最近一次LDL檢查日期],"&lt;"&amp;DATE(YEAR(TODAY())+1,1,1))/($AH136+$AI136)&gt;=0.5))),"控制達標",IF(AND($AH136&gt;=1,$AI136&gt;=1,ISNUMBER($P136),$R136&gt;84,$N136-$P136&lt;0),"進步達標","未達標")))))</f>
        <v/>
      </c>
      <c r="U136" s="39" t="str">
        <f ca="1">IF($B136="","",IF($T136="不適用","不適用",IF($T136="未檢驗","無檢驗資料","全年"&amp;($AH136+$AI136)&amp;"次／下半年"&amp;$AI136&amp;"次／"&amp;SUMIFS(LabData2016[LDL唯一],LabData2016[比對身分證前六碼],$AX136,LabData2016[最近一次LDL檢查結果(mg/dL)],"&lt;"&amp;VALUE(SUBSTITUTE($M136,"&lt;","")),LabData2016[最近一次LDL檢查日期],"&gt;="&amp;DATE(YEAR(TODAY()),1,1),LabData2016[最近一次LDL檢查日期],"&lt;"&amp;DATE(YEAR(TODAY())+1,1,1))&amp;"/"&amp;($AH136+$AI136)&amp;"達標")))</f>
        <v/>
      </c>
      <c r="V136" s="6" t="str" cm="1">
        <f t="array" ref="V136">IF($B136="","",IFERROR(INDEX(PatientCriteria[UACR達標標準],ROWS($A$4:A136)),""))</f>
        <v/>
      </c>
      <c r="W136" s="6" t="str">
        <f>IF($B136="","",IF($X136="","",IFERROR(SUMIFS(LabData2016[最近一次UACR檢查結果(mg/gm)],LabData2016[比對身分證前六碼],$AX136,LabData2016[最近一次UACR檢查日期],$X136,LabData2016[UACR唯一],1),"")))</f>
        <v/>
      </c>
      <c r="X136" s="36" t="str" cm="1">
        <f t="array" ref="X136">IF($B136="","",IFERROR(_xlfn.AGGREGATE(14,6,LabData2016[最近一次UACR檢查日期]/((LabData2016[比對身分證前六碼]=$AX136)*(LabData2016[UACR唯一]=1)),1),""))</f>
        <v/>
      </c>
      <c r="Y136" s="6" t="str">
        <f>IF($B136="","",IF($Z136="","",IFERROR(SUMIFS(LabData2016[最近一次UACR檢查結果(mg/gm)],LabData2016[比對身分證前六碼],$AX136,LabData2016[最近一次UACR檢查日期],$Z136,LabData2016[UACR唯一],1),"")))</f>
        <v/>
      </c>
      <c r="Z136" s="36" t="str" cm="1">
        <f t="array" ref="Z136">IF($B136="","",IFERROR(_xlfn.AGGREGATE(14,6,LabData2016[最近一次UACR檢查日期]/((LabData2016[比對身分證前六碼]=$AX136)*(LabData2016[UACR唯一]=1)),2),""))</f>
        <v/>
      </c>
      <c r="AA136" s="6" t="str">
        <f t="shared" si="36"/>
        <v/>
      </c>
      <c r="AB136" s="29" t="str">
        <f ca="1">IF($B136="","",IF($V136="不適用","不適用",IF($W136="","未檢驗",IF(AND($AJ136+$AK136&gt;=2,$AK136&gt;=1),IF(OR($W136&lt;30,SUMIFS(LabData2016[UACR唯一],LabData2016[比對身分證前六碼],$AX136,LabData2016[最近一次UACR檢查結果(mg/gm)],"&lt;30",LabData2016[最近一次UACR檢查日期],"&gt;="&amp;DATE(YEAR(TODAY()),1,1),LabData2016[最近一次UACR檢查日期],"&lt;"&amp;DATE(YEAR(TODAY())+1,1,1))/($AJ136+$AK136)&gt;=0.5),"控制達標",IF(ISNUMBER($Y136),IF(AND($AA136&gt;=84,$W136-$Y136&lt;0),"進步達標","未達標"),"未達標")),"未達標"))))</f>
        <v/>
      </c>
      <c r="AC136" s="38" t="str">
        <f ca="1">IF($B136="","",IF($AB136="不適用","不適用",IF($AB136="未檢驗","無檢驗資料","全年"&amp;($AJ136+$AK136)&amp;"次／下半年"&amp;$AK136&amp;"次／"&amp;SUMIFS(LabData2016[UACR唯一],LabData2016[比對身分證前六碼],$AX136,LabData2016[最近一次UACR檢查結果(mg/gm)],"&lt;30",LabData2016[最近一次UACR檢查日期],"&gt;="&amp;DATE(YEAR(TODAY()),1,1),LabData2016[最近一次UACR檢查日期],"&lt;"&amp;DATE(YEAR(TODAY())+1,1,1))&amp;"/"&amp;($AJ136+$AK136)&amp;"達標")))</f>
        <v/>
      </c>
      <c r="AD136" s="6" t="str" cm="1">
        <f t="array" ref="AD136">IF($B136="","",IFERROR(INDEX(PatientCriteria[BP檢驗次數達標標準],ROWS($A$4:A136)),""))</f>
        <v/>
      </c>
      <c r="AE136" s="6" t="str" cm="1">
        <f t="array" aca="1" ref="AE136" ca="1">IF($B136="","",_xlfn.LET(_xlpm.bp,LabData2016[最近一次BP檢查日期],_xlpm.ym,IF(ISNUMBER(_xlpm.bp),TEXT(_xlpm.bp,"yyyy-mm"),LEFT(_xlpm.bp,7)),_xlpm.matched,_xlfn._xlws.FILTER(_xlpm.ym,(LabData2016[比對身分證前六碼]=$AX136)*(LabData2016[比對生日西元]=$AY136)*(_xlpm.ym&lt;&gt;"")*(LEFT(_xlpm.ym,4)=TEXT(YEAR(TODAY()),"0")),""),IF(INDEX(_xlpm.matched,1)="",0,ROWS(_xlfn.UNIQUE(_xlpm.matched)))))</f>
        <v/>
      </c>
      <c r="AF136" s="6" t="str">
        <f ca="1">IF($B136="","",SUMIFS(LabData2016[HbA1c唯一],LabData2016[比對身分證前六碼],$AX136,LabData2016[最近一次HbA1c檢查日期],"&gt;="&amp;DATE(YEAR(TODAY()),1,1),LabData2016[最近一次HbA1c檢查日期],"&lt;"&amp;DATE(YEAR(TODAY()),7,1)))</f>
        <v/>
      </c>
      <c r="AG136" s="6" t="str">
        <f ca="1">IF($B136="","",SUMIFS(LabData2016[HbA1c唯一],LabData2016[比對身分證前六碼],$AX136,LabData2016[最近一次HbA1c檢查日期],"&gt;="&amp;DATE(YEAR(TODAY()),7,1),LabData2016[最近一次HbA1c檢查日期],"&lt;"&amp;DATE(YEAR(TODAY())+1,1,1)))</f>
        <v/>
      </c>
      <c r="AH136" s="6" t="str">
        <f ca="1">IF($B136="","",SUMIFS(LabData2016[LDL唯一],LabData2016[比對身分證前六碼],$AX136,LabData2016[最近一次LDL檢查日期],"&gt;="&amp;DATE(YEAR(TODAY()),1,1),LabData2016[最近一次LDL檢查日期],"&lt;"&amp;DATE(YEAR(TODAY()),7,1)))</f>
        <v/>
      </c>
      <c r="AI136" s="6" t="str">
        <f ca="1">IF($B136="","",SUMIFS(LabData2016[LDL唯一],LabData2016[比對身分證前六碼],$AX136,LabData2016[最近一次LDL檢查日期],"&gt;="&amp;DATE(YEAR(TODAY()),7,1),LabData2016[最近一次LDL檢查日期],"&lt;"&amp;DATE(YEAR(TODAY())+1,1,1)))</f>
        <v/>
      </c>
      <c r="AJ136" s="6" t="str">
        <f ca="1">IF($B136="","",SUMIFS(LabData2016[UACR唯一],LabData2016[比對身分證前六碼],$AX136,LabData2016[最近一次UACR檢查日期],"&gt;="&amp;DATE(YEAR(TODAY()),1,1),LabData2016[最近一次UACR檢查日期],"&lt;"&amp;DATE(YEAR(TODAY()),7,1)))</f>
        <v/>
      </c>
      <c r="AK136" s="6" t="str">
        <f ca="1">IF($B136="","",SUMIFS(LabData2016[UACR唯一],LabData2016[比對身分證前六碼],$AX136,LabData2016[最近一次UACR檢查日期],"&gt;="&amp;DATE(YEAR(TODAY()),7,1),LabData2016[最近一次UACR檢查日期],"&lt;"&amp;DATE(YEAR(TODAY())+1,1,1)))</f>
        <v/>
      </c>
      <c r="AL136" s="6" t="str">
        <f t="shared" si="37"/>
        <v/>
      </c>
      <c r="AM136" s="6" t="str">
        <f t="shared" si="38"/>
        <v/>
      </c>
      <c r="AN136" s="6" t="str">
        <f t="shared" si="39"/>
        <v/>
      </c>
      <c r="AO136" s="6" t="str">
        <f t="shared" si="40"/>
        <v/>
      </c>
      <c r="AP136" s="6" t="str" cm="1">
        <f t="array" ref="AP136">IF($B136="","",IFERROR(INDEX(相容設定!$B$2:$E$9,MATCH($D136,相容設定!$A$2:$A$9,0),MIN(VALUE(LEFT($AQ136,FIND("/",$AQ136)-1)),3)+1),0))</f>
        <v/>
      </c>
      <c r="AQ136" s="6" t="str">
        <f t="shared" si="41"/>
        <v/>
      </c>
      <c r="AR136" s="30" t="str">
        <f t="shared" si="42"/>
        <v/>
      </c>
      <c r="AS136" s="30" t="str">
        <f>IF($B136="","",250+30+IF(OR(ISNUMBER(SEARCH("DM",$D136)),ISNUMBER(SEARCH("+",$D136))),100,0)+IFERROR(INDEX(相容設定!$F$2:$F$9,MATCH($D136,相容設定!$A$2:$A$9,0)),0))</f>
        <v/>
      </c>
      <c r="AT136" s="31" t="str">
        <f t="shared" si="43"/>
        <v/>
      </c>
      <c r="AU136" s="32" t="str">
        <f t="shared" si="44"/>
        <v/>
      </c>
      <c r="AV136" t="str">
        <f t="shared" si="45"/>
        <v/>
      </c>
      <c r="AW136" t="str">
        <f t="shared" si="47"/>
        <v/>
      </c>
      <c r="AX136" t="str">
        <f t="shared" si="46"/>
        <v/>
      </c>
      <c r="AY136" t="str">
        <f t="shared" si="48"/>
        <v/>
      </c>
    </row>
    <row r="137" spans="1:51" x14ac:dyDescent="0.35">
      <c r="A137" s="26" t="str" cm="1">
        <f t="array" ref="A137">IFERROR(IF(INDEX(PatientCriteria[身分證號],ROWS($A$4:A137))="","",ROWS($A$4:A137)),"")</f>
        <v/>
      </c>
      <c r="B137" s="26" t="str" cm="1">
        <f t="array" ref="B137">IFERROR(IF(INDEX(PatientCriteria[身分證號],ROWS($A$4:A137))="","",INDEX(PatientCriteria[身分證號],ROWS($A$4:A137))),"")</f>
        <v/>
      </c>
      <c r="C137" s="26" t="str" cm="1">
        <f t="array" ref="C137">IF($B137="","",IFERROR(INDEX(PatientCriteria[生日],ROWS($A$4:A137)),""))</f>
        <v/>
      </c>
      <c r="D137" s="26" t="str" cm="1">
        <f t="array" ref="D137">IF($B137="","",IFERROR(INDEX(PatientCriteria[疾病組合],ROWS($A$4:A137)),""))</f>
        <v/>
      </c>
      <c r="E137" s="6" t="str" cm="1">
        <f t="array" ref="E137">IF($B137="","",IFERROR(INDEX(PatientCriteria[HbA1c達標標準],ROWS($A$4:A137)),""))</f>
        <v/>
      </c>
      <c r="F137" s="6" t="str">
        <f>IF($B137="","",IF($G137="","",IFERROR(SUMIFS(LabData2016[最近一次HbA1c檢查結果(%)],LabData2016[比對身分證前六碼],$AX137,LabData2016[最近一次HbA1c檢查日期],$G137,LabData2016[HbA1c唯一],1),"")))</f>
        <v/>
      </c>
      <c r="G137" s="36" t="str" cm="1">
        <f t="array" ref="G137">IF($B137="","",IFERROR(_xlfn.AGGREGATE(14,6,LabData2016[最近一次HbA1c檢查日期]/((LabData2016[比對身分證前六碼]=$AX137)*(LabData2016[HbA1c唯一]=1)),1),""))</f>
        <v/>
      </c>
      <c r="H137" s="6" t="str">
        <f>IF($B137="","",IF($I137="","",IFERROR(SUMIFS(LabData2016[最近一次HbA1c檢查結果(%)],LabData2016[比對身分證前六碼],$AX137,LabData2016[最近一次HbA1c檢查日期],$I137,LabData2016[HbA1c唯一],1),"")))</f>
        <v/>
      </c>
      <c r="I137" s="36" t="str" cm="1">
        <f t="array" ref="I137">IF($B137="","",IFERROR(_xlfn.AGGREGATE(14,6,LabData2016[最近一次HbA1c檢查日期]/((LabData2016[比對身分證前六碼]=$AX137)*(LabData2016[HbA1c唯一]=1)),2),""))</f>
        <v/>
      </c>
      <c r="J137" s="6" t="str">
        <f t="shared" si="34"/>
        <v/>
      </c>
      <c r="K137" s="27" t="str">
        <f ca="1">IF($B137="","",IF($E137="不適用","不適用",IF($F137="","未檢驗",IF(AND($AF137+$AG137&gt;=2,$AG137&gt;=1),IF(OR($F137&lt;VALUE(SUBSTITUTE(SUBSTITUTE($E137,"&lt;",""),"%","")),SUMIFS(LabData2016[HbA1c唯一],LabData2016[比對身分證前六碼],$AX137,LabData2016[最近一次HbA1c檢查結果(%)],"&lt;"&amp;VALUE(SUBSTITUTE(SUBSTITUTE($E137,"&lt;",""),"%","")),LabData2016[最近一次HbA1c檢查日期],"&gt;="&amp;DATE(YEAR(TODAY()),1,1),LabData2016[最近一次HbA1c檢查日期],"&lt;"&amp;DATE(YEAR(TODAY())+1,1,1))/($AF137+$AG137)&gt;=0.5),"控制達標",IF(ISNUMBER($H137),IF(AND($J137&gt;=84,$F137-$H137&lt;0),"進步達標","未達標"),"未達標")),"未達標"))))</f>
        <v/>
      </c>
      <c r="L137" s="33" t="str">
        <f ca="1">IF($B137="","",IF($K137="不適用","不適用",IF($K137="未檢驗","無檢驗資料","全年"&amp;($AF137+$AG137)&amp;"次／下半年"&amp;$AG137&amp;"次／"&amp;SUMIFS(LabData2016[HbA1c唯一],LabData2016[比對身分證前六碼],$AX137,LabData2016[最近一次HbA1c檢查結果(%)],"&lt;"&amp;VALUE(SUBSTITUTE(SUBSTITUTE($E137,"&lt;",""),"%","")),LabData2016[最近一次HbA1c檢查日期],"&gt;="&amp;DATE(YEAR(TODAY()),1,1),LabData2016[最近一次HbA1c檢查日期],"&lt;"&amp;DATE(YEAR(TODAY())+1,1,1))&amp;"/"&amp;($AF137+$AG137)&amp;"達標")))</f>
        <v/>
      </c>
      <c r="M137" s="6" t="str" cm="1">
        <f t="array" ref="M137">IF($B137="","",IFERROR(INDEX(PatientCriteria[LDL達標標準],ROWS($A$4:A137)),""))</f>
        <v/>
      </c>
      <c r="N137" s="6" t="str">
        <f>IF($B137="","",IF($O137="","",IFERROR(SUMIFS(LabData2016[最近一次LDL檢查結果(mg/dL)],LabData2016[比對身分證前六碼],$AX137,LabData2016[最近一次LDL檢查日期],$O137,LabData2016[LDL唯一],1),"")))</f>
        <v/>
      </c>
      <c r="O137" s="36" t="str" cm="1">
        <f t="array" ref="O137">IF($B137="","",IFERROR(_xlfn.AGGREGATE(14,6,LabData2016[最近一次LDL檢查日期]/((LabData2016[比對身分證前六碼]=$AX137)*(LabData2016[LDL唯一]=1)),1),""))</f>
        <v/>
      </c>
      <c r="P137" s="6" t="str">
        <f>IF($B137="","",IF($Q137="","",IFERROR(SUMIFS(LabData2016[最近一次LDL檢查結果(mg/dL)],LabData2016[比對身分證前六碼],$AX137,LabData2016[最近一次LDL檢查日期],$Q137,LabData2016[LDL唯一],1),"")))</f>
        <v/>
      </c>
      <c r="Q137" s="36" t="str" cm="1">
        <f t="array" ref="Q137">IF($B137="","",IFERROR(_xlfn.AGGREGATE(14,6,LabData2016[最近一次LDL檢查日期]/((LabData2016[比對身分證前六碼]=$AX137)*(LabData2016[LDL唯一]=1)),2),""))</f>
        <v/>
      </c>
      <c r="R137" s="6" t="str">
        <f t="shared" si="35"/>
        <v/>
      </c>
      <c r="S137" s="6" t="str" cm="1">
        <f t="array" ref="S137">IF($B137="","",IFERROR(_xlfn.AGGREGATE(15,6,LabData2016[最近一次LDL檢查結果(mg/dL)]/((LabData2016[比對身分證前六碼]=$AX137)*(LabData2016[LDL唯一]=1)),1),""))</f>
        <v/>
      </c>
      <c r="T137" s="28" t="str">
        <f ca="1">IF($B137="","",IF($M137="不適用","不適用",IF($N137="","未檢驗",IF(OR(AND($D137="DM only",$O137&gt;=DATE(YEAR(TODAY()),1,1),$O137&lt;DATE(YEAR(TODAY())+1,1,1),$N137&lt;VALUE(SUBSTITUTE($M137,"&lt;",""))),AND($AH137&gt;=1,$AI137&gt;=1,OR($N137&lt;VALUE(SUBSTITUTE($M137,"&lt;","")),SUMIFS(LabData2016[LDL唯一],LabData2016[比對身分證前六碼],$AX137,LabData2016[最近一次LDL檢查結果(mg/dL)],"&lt;"&amp;VALUE(SUBSTITUTE($M137,"&lt;","")),LabData2016[最近一次LDL檢查日期],"&gt;="&amp;DATE(YEAR(TODAY()),1,1),LabData2016[最近一次LDL檢查日期],"&lt;"&amp;DATE(YEAR(TODAY())+1,1,1))/($AH137+$AI137)&gt;=0.5))),"控制達標",IF(AND($AH137&gt;=1,$AI137&gt;=1,ISNUMBER($P137),$R137&gt;84,$N137-$P137&lt;0),"進步達標","未達標")))))</f>
        <v/>
      </c>
      <c r="U137" s="39" t="str">
        <f ca="1">IF($B137="","",IF($T137="不適用","不適用",IF($T137="未檢驗","無檢驗資料","全年"&amp;($AH137+$AI137)&amp;"次／下半年"&amp;$AI137&amp;"次／"&amp;SUMIFS(LabData2016[LDL唯一],LabData2016[比對身分證前六碼],$AX137,LabData2016[最近一次LDL檢查結果(mg/dL)],"&lt;"&amp;VALUE(SUBSTITUTE($M137,"&lt;","")),LabData2016[最近一次LDL檢查日期],"&gt;="&amp;DATE(YEAR(TODAY()),1,1),LabData2016[最近一次LDL檢查日期],"&lt;"&amp;DATE(YEAR(TODAY())+1,1,1))&amp;"/"&amp;($AH137+$AI137)&amp;"達標")))</f>
        <v/>
      </c>
      <c r="V137" s="6" t="str" cm="1">
        <f t="array" ref="V137">IF($B137="","",IFERROR(INDEX(PatientCriteria[UACR達標標準],ROWS($A$4:A137)),""))</f>
        <v/>
      </c>
      <c r="W137" s="6" t="str">
        <f>IF($B137="","",IF($X137="","",IFERROR(SUMIFS(LabData2016[最近一次UACR檢查結果(mg/gm)],LabData2016[比對身分證前六碼],$AX137,LabData2016[最近一次UACR檢查日期],$X137,LabData2016[UACR唯一],1),"")))</f>
        <v/>
      </c>
      <c r="X137" s="36" t="str" cm="1">
        <f t="array" ref="X137">IF($B137="","",IFERROR(_xlfn.AGGREGATE(14,6,LabData2016[最近一次UACR檢查日期]/((LabData2016[比對身分證前六碼]=$AX137)*(LabData2016[UACR唯一]=1)),1),""))</f>
        <v/>
      </c>
      <c r="Y137" s="6" t="str">
        <f>IF($B137="","",IF($Z137="","",IFERROR(SUMIFS(LabData2016[最近一次UACR檢查結果(mg/gm)],LabData2016[比對身分證前六碼],$AX137,LabData2016[最近一次UACR檢查日期],$Z137,LabData2016[UACR唯一],1),"")))</f>
        <v/>
      </c>
      <c r="Z137" s="36" t="str" cm="1">
        <f t="array" ref="Z137">IF($B137="","",IFERROR(_xlfn.AGGREGATE(14,6,LabData2016[最近一次UACR檢查日期]/((LabData2016[比對身分證前六碼]=$AX137)*(LabData2016[UACR唯一]=1)),2),""))</f>
        <v/>
      </c>
      <c r="AA137" s="6" t="str">
        <f t="shared" si="36"/>
        <v/>
      </c>
      <c r="AB137" s="29" t="str">
        <f ca="1">IF($B137="","",IF($V137="不適用","不適用",IF($W137="","未檢驗",IF(AND($AJ137+$AK137&gt;=2,$AK137&gt;=1),IF(OR($W137&lt;30,SUMIFS(LabData2016[UACR唯一],LabData2016[比對身分證前六碼],$AX137,LabData2016[最近一次UACR檢查結果(mg/gm)],"&lt;30",LabData2016[最近一次UACR檢查日期],"&gt;="&amp;DATE(YEAR(TODAY()),1,1),LabData2016[最近一次UACR檢查日期],"&lt;"&amp;DATE(YEAR(TODAY())+1,1,1))/($AJ137+$AK137)&gt;=0.5),"控制達標",IF(ISNUMBER($Y137),IF(AND($AA137&gt;=84,$W137-$Y137&lt;0),"進步達標","未達標"),"未達標")),"未達標"))))</f>
        <v/>
      </c>
      <c r="AC137" s="38" t="str">
        <f ca="1">IF($B137="","",IF($AB137="不適用","不適用",IF($AB137="未檢驗","無檢驗資料","全年"&amp;($AJ137+$AK137)&amp;"次／下半年"&amp;$AK137&amp;"次／"&amp;SUMIFS(LabData2016[UACR唯一],LabData2016[比對身分證前六碼],$AX137,LabData2016[最近一次UACR檢查結果(mg/gm)],"&lt;30",LabData2016[最近一次UACR檢查日期],"&gt;="&amp;DATE(YEAR(TODAY()),1,1),LabData2016[最近一次UACR檢查日期],"&lt;"&amp;DATE(YEAR(TODAY())+1,1,1))&amp;"/"&amp;($AJ137+$AK137)&amp;"達標")))</f>
        <v/>
      </c>
      <c r="AD137" s="6" t="str" cm="1">
        <f t="array" ref="AD137">IF($B137="","",IFERROR(INDEX(PatientCriteria[BP檢驗次數達標標準],ROWS($A$4:A137)),""))</f>
        <v/>
      </c>
      <c r="AE137" s="6" t="str" cm="1">
        <f t="array" aca="1" ref="AE137" ca="1">IF($B137="","",_xlfn.LET(_xlpm.bp,LabData2016[最近一次BP檢查日期],_xlpm.ym,IF(ISNUMBER(_xlpm.bp),TEXT(_xlpm.bp,"yyyy-mm"),LEFT(_xlpm.bp,7)),_xlpm.matched,_xlfn._xlws.FILTER(_xlpm.ym,(LabData2016[比對身分證前六碼]=$AX137)*(LabData2016[比對生日西元]=$AY137)*(_xlpm.ym&lt;&gt;"")*(LEFT(_xlpm.ym,4)=TEXT(YEAR(TODAY()),"0")),""),IF(INDEX(_xlpm.matched,1)="",0,ROWS(_xlfn.UNIQUE(_xlpm.matched)))))</f>
        <v/>
      </c>
      <c r="AF137" s="6" t="str">
        <f ca="1">IF($B137="","",SUMIFS(LabData2016[HbA1c唯一],LabData2016[比對身分證前六碼],$AX137,LabData2016[最近一次HbA1c檢查日期],"&gt;="&amp;DATE(YEAR(TODAY()),1,1),LabData2016[最近一次HbA1c檢查日期],"&lt;"&amp;DATE(YEAR(TODAY()),7,1)))</f>
        <v/>
      </c>
      <c r="AG137" s="6" t="str">
        <f ca="1">IF($B137="","",SUMIFS(LabData2016[HbA1c唯一],LabData2016[比對身分證前六碼],$AX137,LabData2016[最近一次HbA1c檢查日期],"&gt;="&amp;DATE(YEAR(TODAY()),7,1),LabData2016[最近一次HbA1c檢查日期],"&lt;"&amp;DATE(YEAR(TODAY())+1,1,1)))</f>
        <v/>
      </c>
      <c r="AH137" s="6" t="str">
        <f ca="1">IF($B137="","",SUMIFS(LabData2016[LDL唯一],LabData2016[比對身分證前六碼],$AX137,LabData2016[最近一次LDL檢查日期],"&gt;="&amp;DATE(YEAR(TODAY()),1,1),LabData2016[最近一次LDL檢查日期],"&lt;"&amp;DATE(YEAR(TODAY()),7,1)))</f>
        <v/>
      </c>
      <c r="AI137" s="6" t="str">
        <f ca="1">IF($B137="","",SUMIFS(LabData2016[LDL唯一],LabData2016[比對身分證前六碼],$AX137,LabData2016[最近一次LDL檢查日期],"&gt;="&amp;DATE(YEAR(TODAY()),7,1),LabData2016[最近一次LDL檢查日期],"&lt;"&amp;DATE(YEAR(TODAY())+1,1,1)))</f>
        <v/>
      </c>
      <c r="AJ137" s="6" t="str">
        <f ca="1">IF($B137="","",SUMIFS(LabData2016[UACR唯一],LabData2016[比對身分證前六碼],$AX137,LabData2016[最近一次UACR檢查日期],"&gt;="&amp;DATE(YEAR(TODAY()),1,1),LabData2016[最近一次UACR檢查日期],"&lt;"&amp;DATE(YEAR(TODAY()),7,1)))</f>
        <v/>
      </c>
      <c r="AK137" s="6" t="str">
        <f ca="1">IF($B137="","",SUMIFS(LabData2016[UACR唯一],LabData2016[比對身分證前六碼],$AX137,LabData2016[最近一次UACR檢查日期],"&gt;="&amp;DATE(YEAR(TODAY()),7,1),LabData2016[最近一次UACR檢查日期],"&lt;"&amp;DATE(YEAR(TODAY())+1,1,1)))</f>
        <v/>
      </c>
      <c r="AL137" s="6" t="str">
        <f t="shared" si="37"/>
        <v/>
      </c>
      <c r="AM137" s="6" t="str">
        <f t="shared" si="38"/>
        <v/>
      </c>
      <c r="AN137" s="6" t="str">
        <f t="shared" si="39"/>
        <v/>
      </c>
      <c r="AO137" s="6" t="str">
        <f t="shared" si="40"/>
        <v/>
      </c>
      <c r="AP137" s="6" t="str" cm="1">
        <f t="array" ref="AP137">IF($B137="","",IFERROR(INDEX(相容設定!$B$2:$E$9,MATCH($D137,相容設定!$A$2:$A$9,0),MIN(VALUE(LEFT($AQ137,FIND("/",$AQ137)-1)),3)+1),0))</f>
        <v/>
      </c>
      <c r="AQ137" s="6" t="str">
        <f t="shared" si="41"/>
        <v/>
      </c>
      <c r="AR137" s="30" t="str">
        <f t="shared" si="42"/>
        <v/>
      </c>
      <c r="AS137" s="30" t="str">
        <f>IF($B137="","",250+30+IF(OR(ISNUMBER(SEARCH("DM",$D137)),ISNUMBER(SEARCH("+",$D137))),100,0)+IFERROR(INDEX(相容設定!$F$2:$F$9,MATCH($D137,相容設定!$A$2:$A$9,0)),0))</f>
        <v/>
      </c>
      <c r="AT137" s="31" t="str">
        <f t="shared" si="43"/>
        <v/>
      </c>
      <c r="AU137" s="32" t="str">
        <f t="shared" si="44"/>
        <v/>
      </c>
      <c r="AV137" t="str">
        <f t="shared" si="45"/>
        <v/>
      </c>
      <c r="AW137" t="str">
        <f t="shared" si="47"/>
        <v/>
      </c>
      <c r="AX137" t="str">
        <f t="shared" si="46"/>
        <v/>
      </c>
      <c r="AY137" t="str">
        <f t="shared" si="48"/>
        <v/>
      </c>
    </row>
    <row r="138" spans="1:51" x14ac:dyDescent="0.35">
      <c r="A138" s="26" t="str" cm="1">
        <f t="array" ref="A138">IFERROR(IF(INDEX(PatientCriteria[身分證號],ROWS($A$4:A138))="","",ROWS($A$4:A138)),"")</f>
        <v/>
      </c>
      <c r="B138" s="26" t="str" cm="1">
        <f t="array" ref="B138">IFERROR(IF(INDEX(PatientCriteria[身分證號],ROWS($A$4:A138))="","",INDEX(PatientCriteria[身分證號],ROWS($A$4:A138))),"")</f>
        <v/>
      </c>
      <c r="C138" s="26" t="str" cm="1">
        <f t="array" ref="C138">IF($B138="","",IFERROR(INDEX(PatientCriteria[生日],ROWS($A$4:A138)),""))</f>
        <v/>
      </c>
      <c r="D138" s="26" t="str" cm="1">
        <f t="array" ref="D138">IF($B138="","",IFERROR(INDEX(PatientCriteria[疾病組合],ROWS($A$4:A138)),""))</f>
        <v/>
      </c>
      <c r="E138" s="6" t="str" cm="1">
        <f t="array" ref="E138">IF($B138="","",IFERROR(INDEX(PatientCriteria[HbA1c達標標準],ROWS($A$4:A138)),""))</f>
        <v/>
      </c>
      <c r="F138" s="6" t="str">
        <f>IF($B138="","",IF($G138="","",IFERROR(SUMIFS(LabData2016[最近一次HbA1c檢查結果(%)],LabData2016[比對身分證前六碼],$AX138,LabData2016[最近一次HbA1c檢查日期],$G138,LabData2016[HbA1c唯一],1),"")))</f>
        <v/>
      </c>
      <c r="G138" s="36" t="str" cm="1">
        <f t="array" ref="G138">IF($B138="","",IFERROR(_xlfn.AGGREGATE(14,6,LabData2016[最近一次HbA1c檢查日期]/((LabData2016[比對身分證前六碼]=$AX138)*(LabData2016[HbA1c唯一]=1)),1),""))</f>
        <v/>
      </c>
      <c r="H138" s="6" t="str">
        <f>IF($B138="","",IF($I138="","",IFERROR(SUMIFS(LabData2016[最近一次HbA1c檢查結果(%)],LabData2016[比對身分證前六碼],$AX138,LabData2016[最近一次HbA1c檢查日期],$I138,LabData2016[HbA1c唯一],1),"")))</f>
        <v/>
      </c>
      <c r="I138" s="36" t="str" cm="1">
        <f t="array" ref="I138">IF($B138="","",IFERROR(_xlfn.AGGREGATE(14,6,LabData2016[最近一次HbA1c檢查日期]/((LabData2016[比對身分證前六碼]=$AX138)*(LabData2016[HbA1c唯一]=1)),2),""))</f>
        <v/>
      </c>
      <c r="J138" s="6" t="str">
        <f t="shared" si="34"/>
        <v/>
      </c>
      <c r="K138" s="27" t="str">
        <f ca="1">IF($B138="","",IF($E138="不適用","不適用",IF($F138="","未檢驗",IF(AND($AF138+$AG138&gt;=2,$AG138&gt;=1),IF(OR($F138&lt;VALUE(SUBSTITUTE(SUBSTITUTE($E138,"&lt;",""),"%","")),SUMIFS(LabData2016[HbA1c唯一],LabData2016[比對身分證前六碼],$AX138,LabData2016[最近一次HbA1c檢查結果(%)],"&lt;"&amp;VALUE(SUBSTITUTE(SUBSTITUTE($E138,"&lt;",""),"%","")),LabData2016[最近一次HbA1c檢查日期],"&gt;="&amp;DATE(YEAR(TODAY()),1,1),LabData2016[最近一次HbA1c檢查日期],"&lt;"&amp;DATE(YEAR(TODAY())+1,1,1))/($AF138+$AG138)&gt;=0.5),"控制達標",IF(ISNUMBER($H138),IF(AND($J138&gt;=84,$F138-$H138&lt;0),"進步達標","未達標"),"未達標")),"未達標"))))</f>
        <v/>
      </c>
      <c r="L138" s="33" t="str">
        <f ca="1">IF($B138="","",IF($K138="不適用","不適用",IF($K138="未檢驗","無檢驗資料","全年"&amp;($AF138+$AG138)&amp;"次／下半年"&amp;$AG138&amp;"次／"&amp;SUMIFS(LabData2016[HbA1c唯一],LabData2016[比對身分證前六碼],$AX138,LabData2016[最近一次HbA1c檢查結果(%)],"&lt;"&amp;VALUE(SUBSTITUTE(SUBSTITUTE($E138,"&lt;",""),"%","")),LabData2016[最近一次HbA1c檢查日期],"&gt;="&amp;DATE(YEAR(TODAY()),1,1),LabData2016[最近一次HbA1c檢查日期],"&lt;"&amp;DATE(YEAR(TODAY())+1,1,1))&amp;"/"&amp;($AF138+$AG138)&amp;"達標")))</f>
        <v/>
      </c>
      <c r="M138" s="6" t="str" cm="1">
        <f t="array" ref="M138">IF($B138="","",IFERROR(INDEX(PatientCriteria[LDL達標標準],ROWS($A$4:A138)),""))</f>
        <v/>
      </c>
      <c r="N138" s="6" t="str">
        <f>IF($B138="","",IF($O138="","",IFERROR(SUMIFS(LabData2016[最近一次LDL檢查結果(mg/dL)],LabData2016[比對身分證前六碼],$AX138,LabData2016[最近一次LDL檢查日期],$O138,LabData2016[LDL唯一],1),"")))</f>
        <v/>
      </c>
      <c r="O138" s="36" t="str" cm="1">
        <f t="array" ref="O138">IF($B138="","",IFERROR(_xlfn.AGGREGATE(14,6,LabData2016[最近一次LDL檢查日期]/((LabData2016[比對身分證前六碼]=$AX138)*(LabData2016[LDL唯一]=1)),1),""))</f>
        <v/>
      </c>
      <c r="P138" s="6" t="str">
        <f>IF($B138="","",IF($Q138="","",IFERROR(SUMIFS(LabData2016[最近一次LDL檢查結果(mg/dL)],LabData2016[比對身分證前六碼],$AX138,LabData2016[最近一次LDL檢查日期],$Q138,LabData2016[LDL唯一],1),"")))</f>
        <v/>
      </c>
      <c r="Q138" s="36" t="str" cm="1">
        <f t="array" ref="Q138">IF($B138="","",IFERROR(_xlfn.AGGREGATE(14,6,LabData2016[最近一次LDL檢查日期]/((LabData2016[比對身分證前六碼]=$AX138)*(LabData2016[LDL唯一]=1)),2),""))</f>
        <v/>
      </c>
      <c r="R138" s="6" t="str">
        <f t="shared" si="35"/>
        <v/>
      </c>
      <c r="S138" s="6" t="str" cm="1">
        <f t="array" ref="S138">IF($B138="","",IFERROR(_xlfn.AGGREGATE(15,6,LabData2016[最近一次LDL檢查結果(mg/dL)]/((LabData2016[比對身分證前六碼]=$AX138)*(LabData2016[LDL唯一]=1)),1),""))</f>
        <v/>
      </c>
      <c r="T138" s="28" t="str">
        <f ca="1">IF($B138="","",IF($M138="不適用","不適用",IF($N138="","未檢驗",IF(OR(AND($D138="DM only",$O138&gt;=DATE(YEAR(TODAY()),1,1),$O138&lt;DATE(YEAR(TODAY())+1,1,1),$N138&lt;VALUE(SUBSTITUTE($M138,"&lt;",""))),AND($AH138&gt;=1,$AI138&gt;=1,OR($N138&lt;VALUE(SUBSTITUTE($M138,"&lt;","")),SUMIFS(LabData2016[LDL唯一],LabData2016[比對身分證前六碼],$AX138,LabData2016[最近一次LDL檢查結果(mg/dL)],"&lt;"&amp;VALUE(SUBSTITUTE($M138,"&lt;","")),LabData2016[最近一次LDL檢查日期],"&gt;="&amp;DATE(YEAR(TODAY()),1,1),LabData2016[最近一次LDL檢查日期],"&lt;"&amp;DATE(YEAR(TODAY())+1,1,1))/($AH138+$AI138)&gt;=0.5))),"控制達標",IF(AND($AH138&gt;=1,$AI138&gt;=1,ISNUMBER($P138),$R138&gt;84,$N138-$P138&lt;0),"進步達標","未達標")))))</f>
        <v/>
      </c>
      <c r="U138" s="39" t="str">
        <f ca="1">IF($B138="","",IF($T138="不適用","不適用",IF($T138="未檢驗","無檢驗資料","全年"&amp;($AH138+$AI138)&amp;"次／下半年"&amp;$AI138&amp;"次／"&amp;SUMIFS(LabData2016[LDL唯一],LabData2016[比對身分證前六碼],$AX138,LabData2016[最近一次LDL檢查結果(mg/dL)],"&lt;"&amp;VALUE(SUBSTITUTE($M138,"&lt;","")),LabData2016[最近一次LDL檢查日期],"&gt;="&amp;DATE(YEAR(TODAY()),1,1),LabData2016[最近一次LDL檢查日期],"&lt;"&amp;DATE(YEAR(TODAY())+1,1,1))&amp;"/"&amp;($AH138+$AI138)&amp;"達標")))</f>
        <v/>
      </c>
      <c r="V138" s="6" t="str" cm="1">
        <f t="array" ref="V138">IF($B138="","",IFERROR(INDEX(PatientCriteria[UACR達標標準],ROWS($A$4:A138)),""))</f>
        <v/>
      </c>
      <c r="W138" s="6" t="str">
        <f>IF($B138="","",IF($X138="","",IFERROR(SUMIFS(LabData2016[最近一次UACR檢查結果(mg/gm)],LabData2016[比對身分證前六碼],$AX138,LabData2016[最近一次UACR檢查日期],$X138,LabData2016[UACR唯一],1),"")))</f>
        <v/>
      </c>
      <c r="X138" s="36" t="str" cm="1">
        <f t="array" ref="X138">IF($B138="","",IFERROR(_xlfn.AGGREGATE(14,6,LabData2016[最近一次UACR檢查日期]/((LabData2016[比對身分證前六碼]=$AX138)*(LabData2016[UACR唯一]=1)),1),""))</f>
        <v/>
      </c>
      <c r="Y138" s="6" t="str">
        <f>IF($B138="","",IF($Z138="","",IFERROR(SUMIFS(LabData2016[最近一次UACR檢查結果(mg/gm)],LabData2016[比對身分證前六碼],$AX138,LabData2016[最近一次UACR檢查日期],$Z138,LabData2016[UACR唯一],1),"")))</f>
        <v/>
      </c>
      <c r="Z138" s="36" t="str" cm="1">
        <f t="array" ref="Z138">IF($B138="","",IFERROR(_xlfn.AGGREGATE(14,6,LabData2016[最近一次UACR檢查日期]/((LabData2016[比對身分證前六碼]=$AX138)*(LabData2016[UACR唯一]=1)),2),""))</f>
        <v/>
      </c>
      <c r="AA138" s="6" t="str">
        <f t="shared" si="36"/>
        <v/>
      </c>
      <c r="AB138" s="29" t="str">
        <f ca="1">IF($B138="","",IF($V138="不適用","不適用",IF($W138="","未檢驗",IF(AND($AJ138+$AK138&gt;=2,$AK138&gt;=1),IF(OR($W138&lt;30,SUMIFS(LabData2016[UACR唯一],LabData2016[比對身分證前六碼],$AX138,LabData2016[最近一次UACR檢查結果(mg/gm)],"&lt;30",LabData2016[最近一次UACR檢查日期],"&gt;="&amp;DATE(YEAR(TODAY()),1,1),LabData2016[最近一次UACR檢查日期],"&lt;"&amp;DATE(YEAR(TODAY())+1,1,1))/($AJ138+$AK138)&gt;=0.5),"控制達標",IF(ISNUMBER($Y138),IF(AND($AA138&gt;=84,$W138-$Y138&lt;0),"進步達標","未達標"),"未達標")),"未達標"))))</f>
        <v/>
      </c>
      <c r="AC138" s="38" t="str">
        <f ca="1">IF($B138="","",IF($AB138="不適用","不適用",IF($AB138="未檢驗","無檢驗資料","全年"&amp;($AJ138+$AK138)&amp;"次／下半年"&amp;$AK138&amp;"次／"&amp;SUMIFS(LabData2016[UACR唯一],LabData2016[比對身分證前六碼],$AX138,LabData2016[最近一次UACR檢查結果(mg/gm)],"&lt;30",LabData2016[最近一次UACR檢查日期],"&gt;="&amp;DATE(YEAR(TODAY()),1,1),LabData2016[最近一次UACR檢查日期],"&lt;"&amp;DATE(YEAR(TODAY())+1,1,1))&amp;"/"&amp;($AJ138+$AK138)&amp;"達標")))</f>
        <v/>
      </c>
      <c r="AD138" s="6" t="str" cm="1">
        <f t="array" ref="AD138">IF($B138="","",IFERROR(INDEX(PatientCriteria[BP檢驗次數達標標準],ROWS($A$4:A138)),""))</f>
        <v/>
      </c>
      <c r="AE138" s="6" t="str" cm="1">
        <f t="array" aca="1" ref="AE138" ca="1">IF($B138="","",_xlfn.LET(_xlpm.bp,LabData2016[最近一次BP檢查日期],_xlpm.ym,IF(ISNUMBER(_xlpm.bp),TEXT(_xlpm.bp,"yyyy-mm"),LEFT(_xlpm.bp,7)),_xlpm.matched,_xlfn._xlws.FILTER(_xlpm.ym,(LabData2016[比對身分證前六碼]=$AX138)*(LabData2016[比對生日西元]=$AY138)*(_xlpm.ym&lt;&gt;"")*(LEFT(_xlpm.ym,4)=TEXT(YEAR(TODAY()),"0")),""),IF(INDEX(_xlpm.matched,1)="",0,ROWS(_xlfn.UNIQUE(_xlpm.matched)))))</f>
        <v/>
      </c>
      <c r="AF138" s="6" t="str">
        <f ca="1">IF($B138="","",SUMIFS(LabData2016[HbA1c唯一],LabData2016[比對身分證前六碼],$AX138,LabData2016[最近一次HbA1c檢查日期],"&gt;="&amp;DATE(YEAR(TODAY()),1,1),LabData2016[最近一次HbA1c檢查日期],"&lt;"&amp;DATE(YEAR(TODAY()),7,1)))</f>
        <v/>
      </c>
      <c r="AG138" s="6" t="str">
        <f ca="1">IF($B138="","",SUMIFS(LabData2016[HbA1c唯一],LabData2016[比對身分證前六碼],$AX138,LabData2016[最近一次HbA1c檢查日期],"&gt;="&amp;DATE(YEAR(TODAY()),7,1),LabData2016[最近一次HbA1c檢查日期],"&lt;"&amp;DATE(YEAR(TODAY())+1,1,1)))</f>
        <v/>
      </c>
      <c r="AH138" s="6" t="str">
        <f ca="1">IF($B138="","",SUMIFS(LabData2016[LDL唯一],LabData2016[比對身分證前六碼],$AX138,LabData2016[最近一次LDL檢查日期],"&gt;="&amp;DATE(YEAR(TODAY()),1,1),LabData2016[最近一次LDL檢查日期],"&lt;"&amp;DATE(YEAR(TODAY()),7,1)))</f>
        <v/>
      </c>
      <c r="AI138" s="6" t="str">
        <f ca="1">IF($B138="","",SUMIFS(LabData2016[LDL唯一],LabData2016[比對身分證前六碼],$AX138,LabData2016[最近一次LDL檢查日期],"&gt;="&amp;DATE(YEAR(TODAY()),7,1),LabData2016[最近一次LDL檢查日期],"&lt;"&amp;DATE(YEAR(TODAY())+1,1,1)))</f>
        <v/>
      </c>
      <c r="AJ138" s="6" t="str">
        <f ca="1">IF($B138="","",SUMIFS(LabData2016[UACR唯一],LabData2016[比對身分證前六碼],$AX138,LabData2016[最近一次UACR檢查日期],"&gt;="&amp;DATE(YEAR(TODAY()),1,1),LabData2016[最近一次UACR檢查日期],"&lt;"&amp;DATE(YEAR(TODAY()),7,1)))</f>
        <v/>
      </c>
      <c r="AK138" s="6" t="str">
        <f ca="1">IF($B138="","",SUMIFS(LabData2016[UACR唯一],LabData2016[比對身分證前六碼],$AX138,LabData2016[最近一次UACR檢查日期],"&gt;="&amp;DATE(YEAR(TODAY()),7,1),LabData2016[最近一次UACR檢查日期],"&lt;"&amp;DATE(YEAR(TODAY())+1,1,1)))</f>
        <v/>
      </c>
      <c r="AL138" s="6" t="str">
        <f t="shared" si="37"/>
        <v/>
      </c>
      <c r="AM138" s="6" t="str">
        <f t="shared" si="38"/>
        <v/>
      </c>
      <c r="AN138" s="6" t="str">
        <f t="shared" si="39"/>
        <v/>
      </c>
      <c r="AO138" s="6" t="str">
        <f t="shared" si="40"/>
        <v/>
      </c>
      <c r="AP138" s="6" t="str" cm="1">
        <f t="array" ref="AP138">IF($B138="","",IFERROR(INDEX(相容設定!$B$2:$E$9,MATCH($D138,相容設定!$A$2:$A$9,0),MIN(VALUE(LEFT($AQ138,FIND("/",$AQ138)-1)),3)+1),0))</f>
        <v/>
      </c>
      <c r="AQ138" s="6" t="str">
        <f t="shared" si="41"/>
        <v/>
      </c>
      <c r="AR138" s="30" t="str">
        <f t="shared" si="42"/>
        <v/>
      </c>
      <c r="AS138" s="30" t="str">
        <f>IF($B138="","",250+30+IF(OR(ISNUMBER(SEARCH("DM",$D138)),ISNUMBER(SEARCH("+",$D138))),100,0)+IFERROR(INDEX(相容設定!$F$2:$F$9,MATCH($D138,相容設定!$A$2:$A$9,0)),0))</f>
        <v/>
      </c>
      <c r="AT138" s="31" t="str">
        <f t="shared" si="43"/>
        <v/>
      </c>
      <c r="AU138" s="32" t="str">
        <f t="shared" si="44"/>
        <v/>
      </c>
      <c r="AV138" t="str">
        <f t="shared" si="45"/>
        <v/>
      </c>
      <c r="AW138" t="str">
        <f t="shared" si="47"/>
        <v/>
      </c>
      <c r="AX138" t="str">
        <f t="shared" si="46"/>
        <v/>
      </c>
      <c r="AY138" t="str">
        <f t="shared" si="48"/>
        <v/>
      </c>
    </row>
    <row r="139" spans="1:51" x14ac:dyDescent="0.35">
      <c r="A139" s="26" t="str" cm="1">
        <f t="array" ref="A139">IFERROR(IF(INDEX(PatientCriteria[身分證號],ROWS($A$4:A139))="","",ROWS($A$4:A139)),"")</f>
        <v/>
      </c>
      <c r="B139" s="26" t="str" cm="1">
        <f t="array" ref="B139">IFERROR(IF(INDEX(PatientCriteria[身分證號],ROWS($A$4:A139))="","",INDEX(PatientCriteria[身分證號],ROWS($A$4:A139))),"")</f>
        <v/>
      </c>
      <c r="C139" s="26" t="str" cm="1">
        <f t="array" ref="C139">IF($B139="","",IFERROR(INDEX(PatientCriteria[生日],ROWS($A$4:A139)),""))</f>
        <v/>
      </c>
      <c r="D139" s="26" t="str" cm="1">
        <f t="array" ref="D139">IF($B139="","",IFERROR(INDEX(PatientCriteria[疾病組合],ROWS($A$4:A139)),""))</f>
        <v/>
      </c>
      <c r="E139" s="6" t="str" cm="1">
        <f t="array" ref="E139">IF($B139="","",IFERROR(INDEX(PatientCriteria[HbA1c達標標準],ROWS($A$4:A139)),""))</f>
        <v/>
      </c>
      <c r="F139" s="6" t="str">
        <f>IF($B139="","",IF($G139="","",IFERROR(SUMIFS(LabData2016[最近一次HbA1c檢查結果(%)],LabData2016[比對身分證前六碼],$AX139,LabData2016[最近一次HbA1c檢查日期],$G139,LabData2016[HbA1c唯一],1),"")))</f>
        <v/>
      </c>
      <c r="G139" s="36" t="str" cm="1">
        <f t="array" ref="G139">IF($B139="","",IFERROR(_xlfn.AGGREGATE(14,6,LabData2016[最近一次HbA1c檢查日期]/((LabData2016[比對身分證前六碼]=$AX139)*(LabData2016[HbA1c唯一]=1)),1),""))</f>
        <v/>
      </c>
      <c r="H139" s="6" t="str">
        <f>IF($B139="","",IF($I139="","",IFERROR(SUMIFS(LabData2016[最近一次HbA1c檢查結果(%)],LabData2016[比對身分證前六碼],$AX139,LabData2016[最近一次HbA1c檢查日期],$I139,LabData2016[HbA1c唯一],1),"")))</f>
        <v/>
      </c>
      <c r="I139" s="36" t="str" cm="1">
        <f t="array" ref="I139">IF($B139="","",IFERROR(_xlfn.AGGREGATE(14,6,LabData2016[最近一次HbA1c檢查日期]/((LabData2016[比對身分證前六碼]=$AX139)*(LabData2016[HbA1c唯一]=1)),2),""))</f>
        <v/>
      </c>
      <c r="J139" s="6" t="str">
        <f t="shared" si="34"/>
        <v/>
      </c>
      <c r="K139" s="27" t="str">
        <f ca="1">IF($B139="","",IF($E139="不適用","不適用",IF($F139="","未檢驗",IF(AND($AF139+$AG139&gt;=2,$AG139&gt;=1),IF(OR($F139&lt;VALUE(SUBSTITUTE(SUBSTITUTE($E139,"&lt;",""),"%","")),SUMIFS(LabData2016[HbA1c唯一],LabData2016[比對身分證前六碼],$AX139,LabData2016[最近一次HbA1c檢查結果(%)],"&lt;"&amp;VALUE(SUBSTITUTE(SUBSTITUTE($E139,"&lt;",""),"%","")),LabData2016[最近一次HbA1c檢查日期],"&gt;="&amp;DATE(YEAR(TODAY()),1,1),LabData2016[最近一次HbA1c檢查日期],"&lt;"&amp;DATE(YEAR(TODAY())+1,1,1))/($AF139+$AG139)&gt;=0.5),"控制達標",IF(ISNUMBER($H139),IF(AND($J139&gt;=84,$F139-$H139&lt;0),"進步達標","未達標"),"未達標")),"未達標"))))</f>
        <v/>
      </c>
      <c r="L139" s="33" t="str">
        <f ca="1">IF($B139="","",IF($K139="不適用","不適用",IF($K139="未檢驗","無檢驗資料","全年"&amp;($AF139+$AG139)&amp;"次／下半年"&amp;$AG139&amp;"次／"&amp;SUMIFS(LabData2016[HbA1c唯一],LabData2016[比對身分證前六碼],$AX139,LabData2016[最近一次HbA1c檢查結果(%)],"&lt;"&amp;VALUE(SUBSTITUTE(SUBSTITUTE($E139,"&lt;",""),"%","")),LabData2016[最近一次HbA1c檢查日期],"&gt;="&amp;DATE(YEAR(TODAY()),1,1),LabData2016[最近一次HbA1c檢查日期],"&lt;"&amp;DATE(YEAR(TODAY())+1,1,1))&amp;"/"&amp;($AF139+$AG139)&amp;"達標")))</f>
        <v/>
      </c>
      <c r="M139" s="6" t="str" cm="1">
        <f t="array" ref="M139">IF($B139="","",IFERROR(INDEX(PatientCriteria[LDL達標標準],ROWS($A$4:A139)),""))</f>
        <v/>
      </c>
      <c r="N139" s="6" t="str">
        <f>IF($B139="","",IF($O139="","",IFERROR(SUMIFS(LabData2016[最近一次LDL檢查結果(mg/dL)],LabData2016[比對身分證前六碼],$AX139,LabData2016[最近一次LDL檢查日期],$O139,LabData2016[LDL唯一],1),"")))</f>
        <v/>
      </c>
      <c r="O139" s="36" t="str" cm="1">
        <f t="array" ref="O139">IF($B139="","",IFERROR(_xlfn.AGGREGATE(14,6,LabData2016[最近一次LDL檢查日期]/((LabData2016[比對身分證前六碼]=$AX139)*(LabData2016[LDL唯一]=1)),1),""))</f>
        <v/>
      </c>
      <c r="P139" s="6" t="str">
        <f>IF($B139="","",IF($Q139="","",IFERROR(SUMIFS(LabData2016[最近一次LDL檢查結果(mg/dL)],LabData2016[比對身分證前六碼],$AX139,LabData2016[最近一次LDL檢查日期],$Q139,LabData2016[LDL唯一],1),"")))</f>
        <v/>
      </c>
      <c r="Q139" s="36" t="str" cm="1">
        <f t="array" ref="Q139">IF($B139="","",IFERROR(_xlfn.AGGREGATE(14,6,LabData2016[最近一次LDL檢查日期]/((LabData2016[比對身分證前六碼]=$AX139)*(LabData2016[LDL唯一]=1)),2),""))</f>
        <v/>
      </c>
      <c r="R139" s="6" t="str">
        <f t="shared" si="35"/>
        <v/>
      </c>
      <c r="S139" s="6" t="str" cm="1">
        <f t="array" ref="S139">IF($B139="","",IFERROR(_xlfn.AGGREGATE(15,6,LabData2016[最近一次LDL檢查結果(mg/dL)]/((LabData2016[比對身分證前六碼]=$AX139)*(LabData2016[LDL唯一]=1)),1),""))</f>
        <v/>
      </c>
      <c r="T139" s="28" t="str">
        <f ca="1">IF($B139="","",IF($M139="不適用","不適用",IF($N139="","未檢驗",IF(OR(AND($D139="DM only",$O139&gt;=DATE(YEAR(TODAY()),1,1),$O139&lt;DATE(YEAR(TODAY())+1,1,1),$N139&lt;VALUE(SUBSTITUTE($M139,"&lt;",""))),AND($AH139&gt;=1,$AI139&gt;=1,OR($N139&lt;VALUE(SUBSTITUTE($M139,"&lt;","")),SUMIFS(LabData2016[LDL唯一],LabData2016[比對身分證前六碼],$AX139,LabData2016[最近一次LDL檢查結果(mg/dL)],"&lt;"&amp;VALUE(SUBSTITUTE($M139,"&lt;","")),LabData2016[最近一次LDL檢查日期],"&gt;="&amp;DATE(YEAR(TODAY()),1,1),LabData2016[最近一次LDL檢查日期],"&lt;"&amp;DATE(YEAR(TODAY())+1,1,1))/($AH139+$AI139)&gt;=0.5))),"控制達標",IF(AND($AH139&gt;=1,$AI139&gt;=1,ISNUMBER($P139),$R139&gt;84,$N139-$P139&lt;0),"進步達標","未達標")))))</f>
        <v/>
      </c>
      <c r="U139" s="39" t="str">
        <f ca="1">IF($B139="","",IF($T139="不適用","不適用",IF($T139="未檢驗","無檢驗資料","全年"&amp;($AH139+$AI139)&amp;"次／下半年"&amp;$AI139&amp;"次／"&amp;SUMIFS(LabData2016[LDL唯一],LabData2016[比對身分證前六碼],$AX139,LabData2016[最近一次LDL檢查結果(mg/dL)],"&lt;"&amp;VALUE(SUBSTITUTE($M139,"&lt;","")),LabData2016[最近一次LDL檢查日期],"&gt;="&amp;DATE(YEAR(TODAY()),1,1),LabData2016[最近一次LDL檢查日期],"&lt;"&amp;DATE(YEAR(TODAY())+1,1,1))&amp;"/"&amp;($AH139+$AI139)&amp;"達標")))</f>
        <v/>
      </c>
      <c r="V139" s="6" t="str" cm="1">
        <f t="array" ref="V139">IF($B139="","",IFERROR(INDEX(PatientCriteria[UACR達標標準],ROWS($A$4:A139)),""))</f>
        <v/>
      </c>
      <c r="W139" s="6" t="str">
        <f>IF($B139="","",IF($X139="","",IFERROR(SUMIFS(LabData2016[最近一次UACR檢查結果(mg/gm)],LabData2016[比對身分證前六碼],$AX139,LabData2016[最近一次UACR檢查日期],$X139,LabData2016[UACR唯一],1),"")))</f>
        <v/>
      </c>
      <c r="X139" s="36" t="str" cm="1">
        <f t="array" ref="X139">IF($B139="","",IFERROR(_xlfn.AGGREGATE(14,6,LabData2016[最近一次UACR檢查日期]/((LabData2016[比對身分證前六碼]=$AX139)*(LabData2016[UACR唯一]=1)),1),""))</f>
        <v/>
      </c>
      <c r="Y139" s="6" t="str">
        <f>IF($B139="","",IF($Z139="","",IFERROR(SUMIFS(LabData2016[最近一次UACR檢查結果(mg/gm)],LabData2016[比對身分證前六碼],$AX139,LabData2016[最近一次UACR檢查日期],$Z139,LabData2016[UACR唯一],1),"")))</f>
        <v/>
      </c>
      <c r="Z139" s="36" t="str" cm="1">
        <f t="array" ref="Z139">IF($B139="","",IFERROR(_xlfn.AGGREGATE(14,6,LabData2016[最近一次UACR檢查日期]/((LabData2016[比對身分證前六碼]=$AX139)*(LabData2016[UACR唯一]=1)),2),""))</f>
        <v/>
      </c>
      <c r="AA139" s="6" t="str">
        <f t="shared" si="36"/>
        <v/>
      </c>
      <c r="AB139" s="29" t="str">
        <f ca="1">IF($B139="","",IF($V139="不適用","不適用",IF($W139="","未檢驗",IF(AND($AJ139+$AK139&gt;=2,$AK139&gt;=1),IF(OR($W139&lt;30,SUMIFS(LabData2016[UACR唯一],LabData2016[比對身分證前六碼],$AX139,LabData2016[最近一次UACR檢查結果(mg/gm)],"&lt;30",LabData2016[最近一次UACR檢查日期],"&gt;="&amp;DATE(YEAR(TODAY()),1,1),LabData2016[最近一次UACR檢查日期],"&lt;"&amp;DATE(YEAR(TODAY())+1,1,1))/($AJ139+$AK139)&gt;=0.5),"控制達標",IF(ISNUMBER($Y139),IF(AND($AA139&gt;=84,$W139-$Y139&lt;0),"進步達標","未達標"),"未達標")),"未達標"))))</f>
        <v/>
      </c>
      <c r="AC139" s="38" t="str">
        <f ca="1">IF($B139="","",IF($AB139="不適用","不適用",IF($AB139="未檢驗","無檢驗資料","全年"&amp;($AJ139+$AK139)&amp;"次／下半年"&amp;$AK139&amp;"次／"&amp;SUMIFS(LabData2016[UACR唯一],LabData2016[比對身分證前六碼],$AX139,LabData2016[最近一次UACR檢查結果(mg/gm)],"&lt;30",LabData2016[最近一次UACR檢查日期],"&gt;="&amp;DATE(YEAR(TODAY()),1,1),LabData2016[最近一次UACR檢查日期],"&lt;"&amp;DATE(YEAR(TODAY())+1,1,1))&amp;"/"&amp;($AJ139+$AK139)&amp;"達標")))</f>
        <v/>
      </c>
      <c r="AD139" s="6" t="str" cm="1">
        <f t="array" ref="AD139">IF($B139="","",IFERROR(INDEX(PatientCriteria[BP檢驗次數達標標準],ROWS($A$4:A139)),""))</f>
        <v/>
      </c>
      <c r="AE139" s="6" t="str" cm="1">
        <f t="array" aca="1" ref="AE139" ca="1">IF($B139="","",_xlfn.LET(_xlpm.bp,LabData2016[最近一次BP檢查日期],_xlpm.ym,IF(ISNUMBER(_xlpm.bp),TEXT(_xlpm.bp,"yyyy-mm"),LEFT(_xlpm.bp,7)),_xlpm.matched,_xlfn._xlws.FILTER(_xlpm.ym,(LabData2016[比對身分證前六碼]=$AX139)*(LabData2016[比對生日西元]=$AY139)*(_xlpm.ym&lt;&gt;"")*(LEFT(_xlpm.ym,4)=TEXT(YEAR(TODAY()),"0")),""),IF(INDEX(_xlpm.matched,1)="",0,ROWS(_xlfn.UNIQUE(_xlpm.matched)))))</f>
        <v/>
      </c>
      <c r="AF139" s="6" t="str">
        <f ca="1">IF($B139="","",SUMIFS(LabData2016[HbA1c唯一],LabData2016[比對身分證前六碼],$AX139,LabData2016[最近一次HbA1c檢查日期],"&gt;="&amp;DATE(YEAR(TODAY()),1,1),LabData2016[最近一次HbA1c檢查日期],"&lt;"&amp;DATE(YEAR(TODAY()),7,1)))</f>
        <v/>
      </c>
      <c r="AG139" s="6" t="str">
        <f ca="1">IF($B139="","",SUMIFS(LabData2016[HbA1c唯一],LabData2016[比對身分證前六碼],$AX139,LabData2016[最近一次HbA1c檢查日期],"&gt;="&amp;DATE(YEAR(TODAY()),7,1),LabData2016[最近一次HbA1c檢查日期],"&lt;"&amp;DATE(YEAR(TODAY())+1,1,1)))</f>
        <v/>
      </c>
      <c r="AH139" s="6" t="str">
        <f ca="1">IF($B139="","",SUMIFS(LabData2016[LDL唯一],LabData2016[比對身分證前六碼],$AX139,LabData2016[最近一次LDL檢查日期],"&gt;="&amp;DATE(YEAR(TODAY()),1,1),LabData2016[最近一次LDL檢查日期],"&lt;"&amp;DATE(YEAR(TODAY()),7,1)))</f>
        <v/>
      </c>
      <c r="AI139" s="6" t="str">
        <f ca="1">IF($B139="","",SUMIFS(LabData2016[LDL唯一],LabData2016[比對身分證前六碼],$AX139,LabData2016[最近一次LDL檢查日期],"&gt;="&amp;DATE(YEAR(TODAY()),7,1),LabData2016[最近一次LDL檢查日期],"&lt;"&amp;DATE(YEAR(TODAY())+1,1,1)))</f>
        <v/>
      </c>
      <c r="AJ139" s="6" t="str">
        <f ca="1">IF($B139="","",SUMIFS(LabData2016[UACR唯一],LabData2016[比對身分證前六碼],$AX139,LabData2016[最近一次UACR檢查日期],"&gt;="&amp;DATE(YEAR(TODAY()),1,1),LabData2016[最近一次UACR檢查日期],"&lt;"&amp;DATE(YEAR(TODAY()),7,1)))</f>
        <v/>
      </c>
      <c r="AK139" s="6" t="str">
        <f ca="1">IF($B139="","",SUMIFS(LabData2016[UACR唯一],LabData2016[比對身分證前六碼],$AX139,LabData2016[最近一次UACR檢查日期],"&gt;="&amp;DATE(YEAR(TODAY()),7,1),LabData2016[最近一次UACR檢查日期],"&lt;"&amp;DATE(YEAR(TODAY())+1,1,1)))</f>
        <v/>
      </c>
      <c r="AL139" s="6" t="str">
        <f t="shared" si="37"/>
        <v/>
      </c>
      <c r="AM139" s="6" t="str">
        <f t="shared" si="38"/>
        <v/>
      </c>
      <c r="AN139" s="6" t="str">
        <f t="shared" si="39"/>
        <v/>
      </c>
      <c r="AO139" s="6" t="str">
        <f t="shared" si="40"/>
        <v/>
      </c>
      <c r="AP139" s="6" t="str" cm="1">
        <f t="array" ref="AP139">IF($B139="","",IFERROR(INDEX(相容設定!$B$2:$E$9,MATCH($D139,相容設定!$A$2:$A$9,0),MIN(VALUE(LEFT($AQ139,FIND("/",$AQ139)-1)),3)+1),0))</f>
        <v/>
      </c>
      <c r="AQ139" s="6" t="str">
        <f t="shared" si="41"/>
        <v/>
      </c>
      <c r="AR139" s="30" t="str">
        <f t="shared" si="42"/>
        <v/>
      </c>
      <c r="AS139" s="30" t="str">
        <f>IF($B139="","",250+30+IF(OR(ISNUMBER(SEARCH("DM",$D139)),ISNUMBER(SEARCH("+",$D139))),100,0)+IFERROR(INDEX(相容設定!$F$2:$F$9,MATCH($D139,相容設定!$A$2:$A$9,0)),0))</f>
        <v/>
      </c>
      <c r="AT139" s="31" t="str">
        <f t="shared" si="43"/>
        <v/>
      </c>
      <c r="AU139" s="32" t="str">
        <f t="shared" si="44"/>
        <v/>
      </c>
      <c r="AV139" t="str">
        <f t="shared" si="45"/>
        <v/>
      </c>
      <c r="AW139" t="str">
        <f t="shared" si="47"/>
        <v/>
      </c>
      <c r="AX139" t="str">
        <f t="shared" si="46"/>
        <v/>
      </c>
      <c r="AY139" t="str">
        <f t="shared" si="48"/>
        <v/>
      </c>
    </row>
    <row r="140" spans="1:51" x14ac:dyDescent="0.35">
      <c r="A140" s="26" t="str" cm="1">
        <f t="array" ref="A140">IFERROR(IF(INDEX(PatientCriteria[身分證號],ROWS($A$4:A140))="","",ROWS($A$4:A140)),"")</f>
        <v/>
      </c>
      <c r="B140" s="26" t="str" cm="1">
        <f t="array" ref="B140">IFERROR(IF(INDEX(PatientCriteria[身分證號],ROWS($A$4:A140))="","",INDEX(PatientCriteria[身分證號],ROWS($A$4:A140))),"")</f>
        <v/>
      </c>
      <c r="C140" s="26" t="str" cm="1">
        <f t="array" ref="C140">IF($B140="","",IFERROR(INDEX(PatientCriteria[生日],ROWS($A$4:A140)),""))</f>
        <v/>
      </c>
      <c r="D140" s="26" t="str" cm="1">
        <f t="array" ref="D140">IF($B140="","",IFERROR(INDEX(PatientCriteria[疾病組合],ROWS($A$4:A140)),""))</f>
        <v/>
      </c>
      <c r="E140" s="6" t="str" cm="1">
        <f t="array" ref="E140">IF($B140="","",IFERROR(INDEX(PatientCriteria[HbA1c達標標準],ROWS($A$4:A140)),""))</f>
        <v/>
      </c>
      <c r="F140" s="6" t="str">
        <f>IF($B140="","",IF($G140="","",IFERROR(SUMIFS(LabData2016[最近一次HbA1c檢查結果(%)],LabData2016[比對身分證前六碼],$AX140,LabData2016[最近一次HbA1c檢查日期],$G140,LabData2016[HbA1c唯一],1),"")))</f>
        <v/>
      </c>
      <c r="G140" s="36" t="str" cm="1">
        <f t="array" ref="G140">IF($B140="","",IFERROR(_xlfn.AGGREGATE(14,6,LabData2016[最近一次HbA1c檢查日期]/((LabData2016[比對身分證前六碼]=$AX140)*(LabData2016[HbA1c唯一]=1)),1),""))</f>
        <v/>
      </c>
      <c r="H140" s="6" t="str">
        <f>IF($B140="","",IF($I140="","",IFERROR(SUMIFS(LabData2016[最近一次HbA1c檢查結果(%)],LabData2016[比對身分證前六碼],$AX140,LabData2016[最近一次HbA1c檢查日期],$I140,LabData2016[HbA1c唯一],1),"")))</f>
        <v/>
      </c>
      <c r="I140" s="36" t="str" cm="1">
        <f t="array" ref="I140">IF($B140="","",IFERROR(_xlfn.AGGREGATE(14,6,LabData2016[最近一次HbA1c檢查日期]/((LabData2016[比對身分證前六碼]=$AX140)*(LabData2016[HbA1c唯一]=1)),2),""))</f>
        <v/>
      </c>
      <c r="J140" s="6" t="str">
        <f t="shared" si="34"/>
        <v/>
      </c>
      <c r="K140" s="27" t="str">
        <f ca="1">IF($B140="","",IF($E140="不適用","不適用",IF($F140="","未檢驗",IF(AND($AF140+$AG140&gt;=2,$AG140&gt;=1),IF(OR($F140&lt;VALUE(SUBSTITUTE(SUBSTITUTE($E140,"&lt;",""),"%","")),SUMIFS(LabData2016[HbA1c唯一],LabData2016[比對身分證前六碼],$AX140,LabData2016[最近一次HbA1c檢查結果(%)],"&lt;"&amp;VALUE(SUBSTITUTE(SUBSTITUTE($E140,"&lt;",""),"%","")),LabData2016[最近一次HbA1c檢查日期],"&gt;="&amp;DATE(YEAR(TODAY()),1,1),LabData2016[最近一次HbA1c檢查日期],"&lt;"&amp;DATE(YEAR(TODAY())+1,1,1))/($AF140+$AG140)&gt;=0.5),"控制達標",IF(ISNUMBER($H140),IF(AND($J140&gt;=84,$F140-$H140&lt;0),"進步達標","未達標"),"未達標")),"未達標"))))</f>
        <v/>
      </c>
      <c r="L140" s="33" t="str">
        <f ca="1">IF($B140="","",IF($K140="不適用","不適用",IF($K140="未檢驗","無檢驗資料","全年"&amp;($AF140+$AG140)&amp;"次／下半年"&amp;$AG140&amp;"次／"&amp;SUMIFS(LabData2016[HbA1c唯一],LabData2016[比對身分證前六碼],$AX140,LabData2016[最近一次HbA1c檢查結果(%)],"&lt;"&amp;VALUE(SUBSTITUTE(SUBSTITUTE($E140,"&lt;",""),"%","")),LabData2016[最近一次HbA1c檢查日期],"&gt;="&amp;DATE(YEAR(TODAY()),1,1),LabData2016[最近一次HbA1c檢查日期],"&lt;"&amp;DATE(YEAR(TODAY())+1,1,1))&amp;"/"&amp;($AF140+$AG140)&amp;"達標")))</f>
        <v/>
      </c>
      <c r="M140" s="6" t="str" cm="1">
        <f t="array" ref="M140">IF($B140="","",IFERROR(INDEX(PatientCriteria[LDL達標標準],ROWS($A$4:A140)),""))</f>
        <v/>
      </c>
      <c r="N140" s="6" t="str">
        <f>IF($B140="","",IF($O140="","",IFERROR(SUMIFS(LabData2016[最近一次LDL檢查結果(mg/dL)],LabData2016[比對身分證前六碼],$AX140,LabData2016[最近一次LDL檢查日期],$O140,LabData2016[LDL唯一],1),"")))</f>
        <v/>
      </c>
      <c r="O140" s="36" t="str" cm="1">
        <f t="array" ref="O140">IF($B140="","",IFERROR(_xlfn.AGGREGATE(14,6,LabData2016[最近一次LDL檢查日期]/((LabData2016[比對身分證前六碼]=$AX140)*(LabData2016[LDL唯一]=1)),1),""))</f>
        <v/>
      </c>
      <c r="P140" s="6" t="str">
        <f>IF($B140="","",IF($Q140="","",IFERROR(SUMIFS(LabData2016[最近一次LDL檢查結果(mg/dL)],LabData2016[比對身分證前六碼],$AX140,LabData2016[最近一次LDL檢查日期],$Q140,LabData2016[LDL唯一],1),"")))</f>
        <v/>
      </c>
      <c r="Q140" s="36" t="str" cm="1">
        <f t="array" ref="Q140">IF($B140="","",IFERROR(_xlfn.AGGREGATE(14,6,LabData2016[最近一次LDL檢查日期]/((LabData2016[比對身分證前六碼]=$AX140)*(LabData2016[LDL唯一]=1)),2),""))</f>
        <v/>
      </c>
      <c r="R140" s="6" t="str">
        <f t="shared" si="35"/>
        <v/>
      </c>
      <c r="S140" s="6" t="str" cm="1">
        <f t="array" ref="S140">IF($B140="","",IFERROR(_xlfn.AGGREGATE(15,6,LabData2016[最近一次LDL檢查結果(mg/dL)]/((LabData2016[比對身分證前六碼]=$AX140)*(LabData2016[LDL唯一]=1)),1),""))</f>
        <v/>
      </c>
      <c r="T140" s="28" t="str">
        <f ca="1">IF($B140="","",IF($M140="不適用","不適用",IF($N140="","未檢驗",IF(OR(AND($D140="DM only",$O140&gt;=DATE(YEAR(TODAY()),1,1),$O140&lt;DATE(YEAR(TODAY())+1,1,1),$N140&lt;VALUE(SUBSTITUTE($M140,"&lt;",""))),AND($AH140&gt;=1,$AI140&gt;=1,OR($N140&lt;VALUE(SUBSTITUTE($M140,"&lt;","")),SUMIFS(LabData2016[LDL唯一],LabData2016[比對身分證前六碼],$AX140,LabData2016[最近一次LDL檢查結果(mg/dL)],"&lt;"&amp;VALUE(SUBSTITUTE($M140,"&lt;","")),LabData2016[最近一次LDL檢查日期],"&gt;="&amp;DATE(YEAR(TODAY()),1,1),LabData2016[最近一次LDL檢查日期],"&lt;"&amp;DATE(YEAR(TODAY())+1,1,1))/($AH140+$AI140)&gt;=0.5))),"控制達標",IF(AND($AH140&gt;=1,$AI140&gt;=1,ISNUMBER($P140),$R140&gt;84,$N140-$P140&lt;0),"進步達標","未達標")))))</f>
        <v/>
      </c>
      <c r="U140" s="39" t="str">
        <f ca="1">IF($B140="","",IF($T140="不適用","不適用",IF($T140="未檢驗","無檢驗資料","全年"&amp;($AH140+$AI140)&amp;"次／下半年"&amp;$AI140&amp;"次／"&amp;SUMIFS(LabData2016[LDL唯一],LabData2016[比對身分證前六碼],$AX140,LabData2016[最近一次LDL檢查結果(mg/dL)],"&lt;"&amp;VALUE(SUBSTITUTE($M140,"&lt;","")),LabData2016[最近一次LDL檢查日期],"&gt;="&amp;DATE(YEAR(TODAY()),1,1),LabData2016[最近一次LDL檢查日期],"&lt;"&amp;DATE(YEAR(TODAY())+1,1,1))&amp;"/"&amp;($AH140+$AI140)&amp;"達標")))</f>
        <v/>
      </c>
      <c r="V140" s="6" t="str" cm="1">
        <f t="array" ref="V140">IF($B140="","",IFERROR(INDEX(PatientCriteria[UACR達標標準],ROWS($A$4:A140)),""))</f>
        <v/>
      </c>
      <c r="W140" s="6" t="str">
        <f>IF($B140="","",IF($X140="","",IFERROR(SUMIFS(LabData2016[最近一次UACR檢查結果(mg/gm)],LabData2016[比對身分證前六碼],$AX140,LabData2016[最近一次UACR檢查日期],$X140,LabData2016[UACR唯一],1),"")))</f>
        <v/>
      </c>
      <c r="X140" s="36" t="str" cm="1">
        <f t="array" ref="X140">IF($B140="","",IFERROR(_xlfn.AGGREGATE(14,6,LabData2016[最近一次UACR檢查日期]/((LabData2016[比對身分證前六碼]=$AX140)*(LabData2016[UACR唯一]=1)),1),""))</f>
        <v/>
      </c>
      <c r="Y140" s="6" t="str">
        <f>IF($B140="","",IF($Z140="","",IFERROR(SUMIFS(LabData2016[最近一次UACR檢查結果(mg/gm)],LabData2016[比對身分證前六碼],$AX140,LabData2016[最近一次UACR檢查日期],$Z140,LabData2016[UACR唯一],1),"")))</f>
        <v/>
      </c>
      <c r="Z140" s="36" t="str" cm="1">
        <f t="array" ref="Z140">IF($B140="","",IFERROR(_xlfn.AGGREGATE(14,6,LabData2016[最近一次UACR檢查日期]/((LabData2016[比對身分證前六碼]=$AX140)*(LabData2016[UACR唯一]=1)),2),""))</f>
        <v/>
      </c>
      <c r="AA140" s="6" t="str">
        <f t="shared" si="36"/>
        <v/>
      </c>
      <c r="AB140" s="29" t="str">
        <f ca="1">IF($B140="","",IF($V140="不適用","不適用",IF($W140="","未檢驗",IF(AND($AJ140+$AK140&gt;=2,$AK140&gt;=1),IF(OR($W140&lt;30,SUMIFS(LabData2016[UACR唯一],LabData2016[比對身分證前六碼],$AX140,LabData2016[最近一次UACR檢查結果(mg/gm)],"&lt;30",LabData2016[最近一次UACR檢查日期],"&gt;="&amp;DATE(YEAR(TODAY()),1,1),LabData2016[最近一次UACR檢查日期],"&lt;"&amp;DATE(YEAR(TODAY())+1,1,1))/($AJ140+$AK140)&gt;=0.5),"控制達標",IF(ISNUMBER($Y140),IF(AND($AA140&gt;=84,$W140-$Y140&lt;0),"進步達標","未達標"),"未達標")),"未達標"))))</f>
        <v/>
      </c>
      <c r="AC140" s="38" t="str">
        <f ca="1">IF($B140="","",IF($AB140="不適用","不適用",IF($AB140="未檢驗","無檢驗資料","全年"&amp;($AJ140+$AK140)&amp;"次／下半年"&amp;$AK140&amp;"次／"&amp;SUMIFS(LabData2016[UACR唯一],LabData2016[比對身分證前六碼],$AX140,LabData2016[最近一次UACR檢查結果(mg/gm)],"&lt;30",LabData2016[最近一次UACR檢查日期],"&gt;="&amp;DATE(YEAR(TODAY()),1,1),LabData2016[最近一次UACR檢查日期],"&lt;"&amp;DATE(YEAR(TODAY())+1,1,1))&amp;"/"&amp;($AJ140+$AK140)&amp;"達標")))</f>
        <v/>
      </c>
      <c r="AD140" s="6" t="str" cm="1">
        <f t="array" ref="AD140">IF($B140="","",IFERROR(INDEX(PatientCriteria[BP檢驗次數達標標準],ROWS($A$4:A140)),""))</f>
        <v/>
      </c>
      <c r="AE140" s="6" t="str" cm="1">
        <f t="array" aca="1" ref="AE140" ca="1">IF($B140="","",_xlfn.LET(_xlpm.bp,LabData2016[最近一次BP檢查日期],_xlpm.ym,IF(ISNUMBER(_xlpm.bp),TEXT(_xlpm.bp,"yyyy-mm"),LEFT(_xlpm.bp,7)),_xlpm.matched,_xlfn._xlws.FILTER(_xlpm.ym,(LabData2016[比對身分證前六碼]=$AX140)*(LabData2016[比對生日西元]=$AY140)*(_xlpm.ym&lt;&gt;"")*(LEFT(_xlpm.ym,4)=TEXT(YEAR(TODAY()),"0")),""),IF(INDEX(_xlpm.matched,1)="",0,ROWS(_xlfn.UNIQUE(_xlpm.matched)))))</f>
        <v/>
      </c>
      <c r="AF140" s="6" t="str">
        <f ca="1">IF($B140="","",SUMIFS(LabData2016[HbA1c唯一],LabData2016[比對身分證前六碼],$AX140,LabData2016[最近一次HbA1c檢查日期],"&gt;="&amp;DATE(YEAR(TODAY()),1,1),LabData2016[最近一次HbA1c檢查日期],"&lt;"&amp;DATE(YEAR(TODAY()),7,1)))</f>
        <v/>
      </c>
      <c r="AG140" s="6" t="str">
        <f ca="1">IF($B140="","",SUMIFS(LabData2016[HbA1c唯一],LabData2016[比對身分證前六碼],$AX140,LabData2016[最近一次HbA1c檢查日期],"&gt;="&amp;DATE(YEAR(TODAY()),7,1),LabData2016[最近一次HbA1c檢查日期],"&lt;"&amp;DATE(YEAR(TODAY())+1,1,1)))</f>
        <v/>
      </c>
      <c r="AH140" s="6" t="str">
        <f ca="1">IF($B140="","",SUMIFS(LabData2016[LDL唯一],LabData2016[比對身分證前六碼],$AX140,LabData2016[最近一次LDL檢查日期],"&gt;="&amp;DATE(YEAR(TODAY()),1,1),LabData2016[最近一次LDL檢查日期],"&lt;"&amp;DATE(YEAR(TODAY()),7,1)))</f>
        <v/>
      </c>
      <c r="AI140" s="6" t="str">
        <f ca="1">IF($B140="","",SUMIFS(LabData2016[LDL唯一],LabData2016[比對身分證前六碼],$AX140,LabData2016[最近一次LDL檢查日期],"&gt;="&amp;DATE(YEAR(TODAY()),7,1),LabData2016[最近一次LDL檢查日期],"&lt;"&amp;DATE(YEAR(TODAY())+1,1,1)))</f>
        <v/>
      </c>
      <c r="AJ140" s="6" t="str">
        <f ca="1">IF($B140="","",SUMIFS(LabData2016[UACR唯一],LabData2016[比對身分證前六碼],$AX140,LabData2016[最近一次UACR檢查日期],"&gt;="&amp;DATE(YEAR(TODAY()),1,1),LabData2016[最近一次UACR檢查日期],"&lt;"&amp;DATE(YEAR(TODAY()),7,1)))</f>
        <v/>
      </c>
      <c r="AK140" s="6" t="str">
        <f ca="1">IF($B140="","",SUMIFS(LabData2016[UACR唯一],LabData2016[比對身分證前六碼],$AX140,LabData2016[最近一次UACR檢查日期],"&gt;="&amp;DATE(YEAR(TODAY()),7,1),LabData2016[最近一次UACR檢查日期],"&lt;"&amp;DATE(YEAR(TODAY())+1,1,1)))</f>
        <v/>
      </c>
      <c r="AL140" s="6" t="str">
        <f t="shared" si="37"/>
        <v/>
      </c>
      <c r="AM140" s="6" t="str">
        <f t="shared" si="38"/>
        <v/>
      </c>
      <c r="AN140" s="6" t="str">
        <f t="shared" si="39"/>
        <v/>
      </c>
      <c r="AO140" s="6" t="str">
        <f t="shared" si="40"/>
        <v/>
      </c>
      <c r="AP140" s="6" t="str" cm="1">
        <f t="array" ref="AP140">IF($B140="","",IFERROR(INDEX(相容設定!$B$2:$E$9,MATCH($D140,相容設定!$A$2:$A$9,0),MIN(VALUE(LEFT($AQ140,FIND("/",$AQ140)-1)),3)+1),0))</f>
        <v/>
      </c>
      <c r="AQ140" s="6" t="str">
        <f t="shared" si="41"/>
        <v/>
      </c>
      <c r="AR140" s="30" t="str">
        <f t="shared" si="42"/>
        <v/>
      </c>
      <c r="AS140" s="30" t="str">
        <f>IF($B140="","",250+30+IF(OR(ISNUMBER(SEARCH("DM",$D140)),ISNUMBER(SEARCH("+",$D140))),100,0)+IFERROR(INDEX(相容設定!$F$2:$F$9,MATCH($D140,相容設定!$A$2:$A$9,0)),0))</f>
        <v/>
      </c>
      <c r="AT140" s="31" t="str">
        <f t="shared" si="43"/>
        <v/>
      </c>
      <c r="AU140" s="32" t="str">
        <f t="shared" si="44"/>
        <v/>
      </c>
      <c r="AV140" t="str">
        <f t="shared" si="45"/>
        <v/>
      </c>
      <c r="AW140" t="str">
        <f t="shared" si="47"/>
        <v/>
      </c>
      <c r="AX140" t="str">
        <f t="shared" si="46"/>
        <v/>
      </c>
      <c r="AY140" t="str">
        <f t="shared" si="48"/>
        <v/>
      </c>
    </row>
    <row r="141" spans="1:51" x14ac:dyDescent="0.35">
      <c r="A141" s="26" t="str" cm="1">
        <f t="array" ref="A141">IFERROR(IF(INDEX(PatientCriteria[身分證號],ROWS($A$4:A141))="","",ROWS($A$4:A141)),"")</f>
        <v/>
      </c>
      <c r="B141" s="26" t="str" cm="1">
        <f t="array" ref="B141">IFERROR(IF(INDEX(PatientCriteria[身分證號],ROWS($A$4:A141))="","",INDEX(PatientCriteria[身分證號],ROWS($A$4:A141))),"")</f>
        <v/>
      </c>
      <c r="C141" s="26" t="str" cm="1">
        <f t="array" ref="C141">IF($B141="","",IFERROR(INDEX(PatientCriteria[生日],ROWS($A$4:A141)),""))</f>
        <v/>
      </c>
      <c r="D141" s="26" t="str" cm="1">
        <f t="array" ref="D141">IF($B141="","",IFERROR(INDEX(PatientCriteria[疾病組合],ROWS($A$4:A141)),""))</f>
        <v/>
      </c>
      <c r="E141" s="6" t="str" cm="1">
        <f t="array" ref="E141">IF($B141="","",IFERROR(INDEX(PatientCriteria[HbA1c達標標準],ROWS($A$4:A141)),""))</f>
        <v/>
      </c>
      <c r="F141" s="6" t="str">
        <f>IF($B141="","",IF($G141="","",IFERROR(SUMIFS(LabData2016[最近一次HbA1c檢查結果(%)],LabData2016[比對身分證前六碼],$AX141,LabData2016[最近一次HbA1c檢查日期],$G141,LabData2016[HbA1c唯一],1),"")))</f>
        <v/>
      </c>
      <c r="G141" s="36" t="str" cm="1">
        <f t="array" ref="G141">IF($B141="","",IFERROR(_xlfn.AGGREGATE(14,6,LabData2016[最近一次HbA1c檢查日期]/((LabData2016[比對身分證前六碼]=$AX141)*(LabData2016[HbA1c唯一]=1)),1),""))</f>
        <v/>
      </c>
      <c r="H141" s="6" t="str">
        <f>IF($B141="","",IF($I141="","",IFERROR(SUMIFS(LabData2016[最近一次HbA1c檢查結果(%)],LabData2016[比對身分證前六碼],$AX141,LabData2016[最近一次HbA1c檢查日期],$I141,LabData2016[HbA1c唯一],1),"")))</f>
        <v/>
      </c>
      <c r="I141" s="36" t="str" cm="1">
        <f t="array" ref="I141">IF($B141="","",IFERROR(_xlfn.AGGREGATE(14,6,LabData2016[最近一次HbA1c檢查日期]/((LabData2016[比對身分證前六碼]=$AX141)*(LabData2016[HbA1c唯一]=1)),2),""))</f>
        <v/>
      </c>
      <c r="J141" s="6" t="str">
        <f t="shared" si="34"/>
        <v/>
      </c>
      <c r="K141" s="27" t="str">
        <f ca="1">IF($B141="","",IF($E141="不適用","不適用",IF($F141="","未檢驗",IF(AND($AF141+$AG141&gt;=2,$AG141&gt;=1),IF(OR($F141&lt;VALUE(SUBSTITUTE(SUBSTITUTE($E141,"&lt;",""),"%","")),SUMIFS(LabData2016[HbA1c唯一],LabData2016[比對身分證前六碼],$AX141,LabData2016[最近一次HbA1c檢查結果(%)],"&lt;"&amp;VALUE(SUBSTITUTE(SUBSTITUTE($E141,"&lt;",""),"%","")),LabData2016[最近一次HbA1c檢查日期],"&gt;="&amp;DATE(YEAR(TODAY()),1,1),LabData2016[最近一次HbA1c檢查日期],"&lt;"&amp;DATE(YEAR(TODAY())+1,1,1))/($AF141+$AG141)&gt;=0.5),"控制達標",IF(ISNUMBER($H141),IF(AND($J141&gt;=84,$F141-$H141&lt;0),"進步達標","未達標"),"未達標")),"未達標"))))</f>
        <v/>
      </c>
      <c r="L141" s="33" t="str">
        <f ca="1">IF($B141="","",IF($K141="不適用","不適用",IF($K141="未檢驗","無檢驗資料","全年"&amp;($AF141+$AG141)&amp;"次／下半年"&amp;$AG141&amp;"次／"&amp;SUMIFS(LabData2016[HbA1c唯一],LabData2016[比對身分證前六碼],$AX141,LabData2016[最近一次HbA1c檢查結果(%)],"&lt;"&amp;VALUE(SUBSTITUTE(SUBSTITUTE($E141,"&lt;",""),"%","")),LabData2016[最近一次HbA1c檢查日期],"&gt;="&amp;DATE(YEAR(TODAY()),1,1),LabData2016[最近一次HbA1c檢查日期],"&lt;"&amp;DATE(YEAR(TODAY())+1,1,1))&amp;"/"&amp;($AF141+$AG141)&amp;"達標")))</f>
        <v/>
      </c>
      <c r="M141" s="6" t="str" cm="1">
        <f t="array" ref="M141">IF($B141="","",IFERROR(INDEX(PatientCriteria[LDL達標標準],ROWS($A$4:A141)),""))</f>
        <v/>
      </c>
      <c r="N141" s="6" t="str">
        <f>IF($B141="","",IF($O141="","",IFERROR(SUMIFS(LabData2016[最近一次LDL檢查結果(mg/dL)],LabData2016[比對身分證前六碼],$AX141,LabData2016[最近一次LDL檢查日期],$O141,LabData2016[LDL唯一],1),"")))</f>
        <v/>
      </c>
      <c r="O141" s="36" t="str" cm="1">
        <f t="array" ref="O141">IF($B141="","",IFERROR(_xlfn.AGGREGATE(14,6,LabData2016[最近一次LDL檢查日期]/((LabData2016[比對身分證前六碼]=$AX141)*(LabData2016[LDL唯一]=1)),1),""))</f>
        <v/>
      </c>
      <c r="P141" s="6" t="str">
        <f>IF($B141="","",IF($Q141="","",IFERROR(SUMIFS(LabData2016[最近一次LDL檢查結果(mg/dL)],LabData2016[比對身分證前六碼],$AX141,LabData2016[最近一次LDL檢查日期],$Q141,LabData2016[LDL唯一],1),"")))</f>
        <v/>
      </c>
      <c r="Q141" s="36" t="str" cm="1">
        <f t="array" ref="Q141">IF($B141="","",IFERROR(_xlfn.AGGREGATE(14,6,LabData2016[最近一次LDL檢查日期]/((LabData2016[比對身分證前六碼]=$AX141)*(LabData2016[LDL唯一]=1)),2),""))</f>
        <v/>
      </c>
      <c r="R141" s="6" t="str">
        <f t="shared" si="35"/>
        <v/>
      </c>
      <c r="S141" s="6" t="str" cm="1">
        <f t="array" ref="S141">IF($B141="","",IFERROR(_xlfn.AGGREGATE(15,6,LabData2016[最近一次LDL檢查結果(mg/dL)]/((LabData2016[比對身分證前六碼]=$AX141)*(LabData2016[LDL唯一]=1)),1),""))</f>
        <v/>
      </c>
      <c r="T141" s="28" t="str">
        <f ca="1">IF($B141="","",IF($M141="不適用","不適用",IF($N141="","未檢驗",IF(OR(AND($D141="DM only",$O141&gt;=DATE(YEAR(TODAY()),1,1),$O141&lt;DATE(YEAR(TODAY())+1,1,1),$N141&lt;VALUE(SUBSTITUTE($M141,"&lt;",""))),AND($AH141&gt;=1,$AI141&gt;=1,OR($N141&lt;VALUE(SUBSTITUTE($M141,"&lt;","")),SUMIFS(LabData2016[LDL唯一],LabData2016[比對身分證前六碼],$AX141,LabData2016[最近一次LDL檢查結果(mg/dL)],"&lt;"&amp;VALUE(SUBSTITUTE($M141,"&lt;","")),LabData2016[最近一次LDL檢查日期],"&gt;="&amp;DATE(YEAR(TODAY()),1,1),LabData2016[最近一次LDL檢查日期],"&lt;"&amp;DATE(YEAR(TODAY())+1,1,1))/($AH141+$AI141)&gt;=0.5))),"控制達標",IF(AND($AH141&gt;=1,$AI141&gt;=1,ISNUMBER($P141),$R141&gt;84,$N141-$P141&lt;0),"進步達標","未達標")))))</f>
        <v/>
      </c>
      <c r="U141" s="39" t="str">
        <f ca="1">IF($B141="","",IF($T141="不適用","不適用",IF($T141="未檢驗","無檢驗資料","全年"&amp;($AH141+$AI141)&amp;"次／下半年"&amp;$AI141&amp;"次／"&amp;SUMIFS(LabData2016[LDL唯一],LabData2016[比對身分證前六碼],$AX141,LabData2016[最近一次LDL檢查結果(mg/dL)],"&lt;"&amp;VALUE(SUBSTITUTE($M141,"&lt;","")),LabData2016[最近一次LDL檢查日期],"&gt;="&amp;DATE(YEAR(TODAY()),1,1),LabData2016[最近一次LDL檢查日期],"&lt;"&amp;DATE(YEAR(TODAY())+1,1,1))&amp;"/"&amp;($AH141+$AI141)&amp;"達標")))</f>
        <v/>
      </c>
      <c r="V141" s="6" t="str" cm="1">
        <f t="array" ref="V141">IF($B141="","",IFERROR(INDEX(PatientCriteria[UACR達標標準],ROWS($A$4:A141)),""))</f>
        <v/>
      </c>
      <c r="W141" s="6" t="str">
        <f>IF($B141="","",IF($X141="","",IFERROR(SUMIFS(LabData2016[最近一次UACR檢查結果(mg/gm)],LabData2016[比對身分證前六碼],$AX141,LabData2016[最近一次UACR檢查日期],$X141,LabData2016[UACR唯一],1),"")))</f>
        <v/>
      </c>
      <c r="X141" s="36" t="str" cm="1">
        <f t="array" ref="X141">IF($B141="","",IFERROR(_xlfn.AGGREGATE(14,6,LabData2016[最近一次UACR檢查日期]/((LabData2016[比對身分證前六碼]=$AX141)*(LabData2016[UACR唯一]=1)),1),""))</f>
        <v/>
      </c>
      <c r="Y141" s="6" t="str">
        <f>IF($B141="","",IF($Z141="","",IFERROR(SUMIFS(LabData2016[最近一次UACR檢查結果(mg/gm)],LabData2016[比對身分證前六碼],$AX141,LabData2016[最近一次UACR檢查日期],$Z141,LabData2016[UACR唯一],1),"")))</f>
        <v/>
      </c>
      <c r="Z141" s="36" t="str" cm="1">
        <f t="array" ref="Z141">IF($B141="","",IFERROR(_xlfn.AGGREGATE(14,6,LabData2016[最近一次UACR檢查日期]/((LabData2016[比對身分證前六碼]=$AX141)*(LabData2016[UACR唯一]=1)),2),""))</f>
        <v/>
      </c>
      <c r="AA141" s="6" t="str">
        <f t="shared" si="36"/>
        <v/>
      </c>
      <c r="AB141" s="29" t="str">
        <f ca="1">IF($B141="","",IF($V141="不適用","不適用",IF($W141="","未檢驗",IF(AND($AJ141+$AK141&gt;=2,$AK141&gt;=1),IF(OR($W141&lt;30,SUMIFS(LabData2016[UACR唯一],LabData2016[比對身分證前六碼],$AX141,LabData2016[最近一次UACR檢查結果(mg/gm)],"&lt;30",LabData2016[最近一次UACR檢查日期],"&gt;="&amp;DATE(YEAR(TODAY()),1,1),LabData2016[最近一次UACR檢查日期],"&lt;"&amp;DATE(YEAR(TODAY())+1,1,1))/($AJ141+$AK141)&gt;=0.5),"控制達標",IF(ISNUMBER($Y141),IF(AND($AA141&gt;=84,$W141-$Y141&lt;0),"進步達標","未達標"),"未達標")),"未達標"))))</f>
        <v/>
      </c>
      <c r="AC141" s="38" t="str">
        <f ca="1">IF($B141="","",IF($AB141="不適用","不適用",IF($AB141="未檢驗","無檢驗資料","全年"&amp;($AJ141+$AK141)&amp;"次／下半年"&amp;$AK141&amp;"次／"&amp;SUMIFS(LabData2016[UACR唯一],LabData2016[比對身分證前六碼],$AX141,LabData2016[最近一次UACR檢查結果(mg/gm)],"&lt;30",LabData2016[最近一次UACR檢查日期],"&gt;="&amp;DATE(YEAR(TODAY()),1,1),LabData2016[最近一次UACR檢查日期],"&lt;"&amp;DATE(YEAR(TODAY())+1,1,1))&amp;"/"&amp;($AJ141+$AK141)&amp;"達標")))</f>
        <v/>
      </c>
      <c r="AD141" s="6" t="str" cm="1">
        <f t="array" ref="AD141">IF($B141="","",IFERROR(INDEX(PatientCriteria[BP檢驗次數達標標準],ROWS($A$4:A141)),""))</f>
        <v/>
      </c>
      <c r="AE141" s="6" t="str" cm="1">
        <f t="array" aca="1" ref="AE141" ca="1">IF($B141="","",_xlfn.LET(_xlpm.bp,LabData2016[最近一次BP檢查日期],_xlpm.ym,IF(ISNUMBER(_xlpm.bp),TEXT(_xlpm.bp,"yyyy-mm"),LEFT(_xlpm.bp,7)),_xlpm.matched,_xlfn._xlws.FILTER(_xlpm.ym,(LabData2016[比對身分證前六碼]=$AX141)*(LabData2016[比對生日西元]=$AY141)*(_xlpm.ym&lt;&gt;"")*(LEFT(_xlpm.ym,4)=TEXT(YEAR(TODAY()),"0")),""),IF(INDEX(_xlpm.matched,1)="",0,ROWS(_xlfn.UNIQUE(_xlpm.matched)))))</f>
        <v/>
      </c>
      <c r="AF141" s="6" t="str">
        <f ca="1">IF($B141="","",SUMIFS(LabData2016[HbA1c唯一],LabData2016[比對身分證前六碼],$AX141,LabData2016[最近一次HbA1c檢查日期],"&gt;="&amp;DATE(YEAR(TODAY()),1,1),LabData2016[最近一次HbA1c檢查日期],"&lt;"&amp;DATE(YEAR(TODAY()),7,1)))</f>
        <v/>
      </c>
      <c r="AG141" s="6" t="str">
        <f ca="1">IF($B141="","",SUMIFS(LabData2016[HbA1c唯一],LabData2016[比對身分證前六碼],$AX141,LabData2016[最近一次HbA1c檢查日期],"&gt;="&amp;DATE(YEAR(TODAY()),7,1),LabData2016[最近一次HbA1c檢查日期],"&lt;"&amp;DATE(YEAR(TODAY())+1,1,1)))</f>
        <v/>
      </c>
      <c r="AH141" s="6" t="str">
        <f ca="1">IF($B141="","",SUMIFS(LabData2016[LDL唯一],LabData2016[比對身分證前六碼],$AX141,LabData2016[最近一次LDL檢查日期],"&gt;="&amp;DATE(YEAR(TODAY()),1,1),LabData2016[最近一次LDL檢查日期],"&lt;"&amp;DATE(YEAR(TODAY()),7,1)))</f>
        <v/>
      </c>
      <c r="AI141" s="6" t="str">
        <f ca="1">IF($B141="","",SUMIFS(LabData2016[LDL唯一],LabData2016[比對身分證前六碼],$AX141,LabData2016[最近一次LDL檢查日期],"&gt;="&amp;DATE(YEAR(TODAY()),7,1),LabData2016[最近一次LDL檢查日期],"&lt;"&amp;DATE(YEAR(TODAY())+1,1,1)))</f>
        <v/>
      </c>
      <c r="AJ141" s="6" t="str">
        <f ca="1">IF($B141="","",SUMIFS(LabData2016[UACR唯一],LabData2016[比對身分證前六碼],$AX141,LabData2016[最近一次UACR檢查日期],"&gt;="&amp;DATE(YEAR(TODAY()),1,1),LabData2016[最近一次UACR檢查日期],"&lt;"&amp;DATE(YEAR(TODAY()),7,1)))</f>
        <v/>
      </c>
      <c r="AK141" s="6" t="str">
        <f ca="1">IF($B141="","",SUMIFS(LabData2016[UACR唯一],LabData2016[比對身分證前六碼],$AX141,LabData2016[最近一次UACR檢查日期],"&gt;="&amp;DATE(YEAR(TODAY()),7,1),LabData2016[最近一次UACR檢查日期],"&lt;"&amp;DATE(YEAR(TODAY())+1,1,1)))</f>
        <v/>
      </c>
      <c r="AL141" s="6" t="str">
        <f t="shared" si="37"/>
        <v/>
      </c>
      <c r="AM141" s="6" t="str">
        <f t="shared" si="38"/>
        <v/>
      </c>
      <c r="AN141" s="6" t="str">
        <f t="shared" si="39"/>
        <v/>
      </c>
      <c r="AO141" s="6" t="str">
        <f t="shared" si="40"/>
        <v/>
      </c>
      <c r="AP141" s="6" t="str" cm="1">
        <f t="array" ref="AP141">IF($B141="","",IFERROR(INDEX(相容設定!$B$2:$E$9,MATCH($D141,相容設定!$A$2:$A$9,0),MIN(VALUE(LEFT($AQ141,FIND("/",$AQ141)-1)),3)+1),0))</f>
        <v/>
      </c>
      <c r="AQ141" s="6" t="str">
        <f t="shared" si="41"/>
        <v/>
      </c>
      <c r="AR141" s="30" t="str">
        <f t="shared" si="42"/>
        <v/>
      </c>
      <c r="AS141" s="30" t="str">
        <f>IF($B141="","",250+30+IF(OR(ISNUMBER(SEARCH("DM",$D141)),ISNUMBER(SEARCH("+",$D141))),100,0)+IFERROR(INDEX(相容設定!$F$2:$F$9,MATCH($D141,相容設定!$A$2:$A$9,0)),0))</f>
        <v/>
      </c>
      <c r="AT141" s="31" t="str">
        <f t="shared" si="43"/>
        <v/>
      </c>
      <c r="AU141" s="32" t="str">
        <f t="shared" si="44"/>
        <v/>
      </c>
      <c r="AV141" t="str">
        <f t="shared" si="45"/>
        <v/>
      </c>
      <c r="AW141" t="str">
        <f t="shared" si="47"/>
        <v/>
      </c>
      <c r="AX141" t="str">
        <f t="shared" si="46"/>
        <v/>
      </c>
      <c r="AY141" t="str">
        <f t="shared" si="48"/>
        <v/>
      </c>
    </row>
    <row r="142" spans="1:51" x14ac:dyDescent="0.35">
      <c r="A142" s="26" t="str" cm="1">
        <f t="array" ref="A142">IFERROR(IF(INDEX(PatientCriteria[身分證號],ROWS($A$4:A142))="","",ROWS($A$4:A142)),"")</f>
        <v/>
      </c>
      <c r="B142" s="26" t="str" cm="1">
        <f t="array" ref="B142">IFERROR(IF(INDEX(PatientCriteria[身分證號],ROWS($A$4:A142))="","",INDEX(PatientCriteria[身分證號],ROWS($A$4:A142))),"")</f>
        <v/>
      </c>
      <c r="C142" s="26" t="str" cm="1">
        <f t="array" ref="C142">IF($B142="","",IFERROR(INDEX(PatientCriteria[生日],ROWS($A$4:A142)),""))</f>
        <v/>
      </c>
      <c r="D142" s="26" t="str" cm="1">
        <f t="array" ref="D142">IF($B142="","",IFERROR(INDEX(PatientCriteria[疾病組合],ROWS($A$4:A142)),""))</f>
        <v/>
      </c>
      <c r="E142" s="6" t="str" cm="1">
        <f t="array" ref="E142">IF($B142="","",IFERROR(INDEX(PatientCriteria[HbA1c達標標準],ROWS($A$4:A142)),""))</f>
        <v/>
      </c>
      <c r="F142" s="6" t="str">
        <f>IF($B142="","",IF($G142="","",IFERROR(SUMIFS(LabData2016[最近一次HbA1c檢查結果(%)],LabData2016[比對身分證前六碼],$AX142,LabData2016[最近一次HbA1c檢查日期],$G142,LabData2016[HbA1c唯一],1),"")))</f>
        <v/>
      </c>
      <c r="G142" s="36" t="str" cm="1">
        <f t="array" ref="G142">IF($B142="","",IFERROR(_xlfn.AGGREGATE(14,6,LabData2016[最近一次HbA1c檢查日期]/((LabData2016[比對身分證前六碼]=$AX142)*(LabData2016[HbA1c唯一]=1)),1),""))</f>
        <v/>
      </c>
      <c r="H142" s="6" t="str">
        <f>IF($B142="","",IF($I142="","",IFERROR(SUMIFS(LabData2016[最近一次HbA1c檢查結果(%)],LabData2016[比對身分證前六碼],$AX142,LabData2016[最近一次HbA1c檢查日期],$I142,LabData2016[HbA1c唯一],1),"")))</f>
        <v/>
      </c>
      <c r="I142" s="36" t="str" cm="1">
        <f t="array" ref="I142">IF($B142="","",IFERROR(_xlfn.AGGREGATE(14,6,LabData2016[最近一次HbA1c檢查日期]/((LabData2016[比對身分證前六碼]=$AX142)*(LabData2016[HbA1c唯一]=1)),2),""))</f>
        <v/>
      </c>
      <c r="J142" s="6" t="str">
        <f t="shared" si="34"/>
        <v/>
      </c>
      <c r="K142" s="27" t="str">
        <f ca="1">IF($B142="","",IF($E142="不適用","不適用",IF($F142="","未檢驗",IF(AND($AF142+$AG142&gt;=2,$AG142&gt;=1),IF(OR($F142&lt;VALUE(SUBSTITUTE(SUBSTITUTE($E142,"&lt;",""),"%","")),SUMIFS(LabData2016[HbA1c唯一],LabData2016[比對身分證前六碼],$AX142,LabData2016[最近一次HbA1c檢查結果(%)],"&lt;"&amp;VALUE(SUBSTITUTE(SUBSTITUTE($E142,"&lt;",""),"%","")),LabData2016[最近一次HbA1c檢查日期],"&gt;="&amp;DATE(YEAR(TODAY()),1,1),LabData2016[最近一次HbA1c檢查日期],"&lt;"&amp;DATE(YEAR(TODAY())+1,1,1))/($AF142+$AG142)&gt;=0.5),"控制達標",IF(ISNUMBER($H142),IF(AND($J142&gt;=84,$F142-$H142&lt;0),"進步達標","未達標"),"未達標")),"未達標"))))</f>
        <v/>
      </c>
      <c r="L142" s="33" t="str">
        <f ca="1">IF($B142="","",IF($K142="不適用","不適用",IF($K142="未檢驗","無檢驗資料","全年"&amp;($AF142+$AG142)&amp;"次／下半年"&amp;$AG142&amp;"次／"&amp;SUMIFS(LabData2016[HbA1c唯一],LabData2016[比對身分證前六碼],$AX142,LabData2016[最近一次HbA1c檢查結果(%)],"&lt;"&amp;VALUE(SUBSTITUTE(SUBSTITUTE($E142,"&lt;",""),"%","")),LabData2016[最近一次HbA1c檢查日期],"&gt;="&amp;DATE(YEAR(TODAY()),1,1),LabData2016[最近一次HbA1c檢查日期],"&lt;"&amp;DATE(YEAR(TODAY())+1,1,1))&amp;"/"&amp;($AF142+$AG142)&amp;"達標")))</f>
        <v/>
      </c>
      <c r="M142" s="6" t="str" cm="1">
        <f t="array" ref="M142">IF($B142="","",IFERROR(INDEX(PatientCriteria[LDL達標標準],ROWS($A$4:A142)),""))</f>
        <v/>
      </c>
      <c r="N142" s="6" t="str">
        <f>IF($B142="","",IF($O142="","",IFERROR(SUMIFS(LabData2016[最近一次LDL檢查結果(mg/dL)],LabData2016[比對身分證前六碼],$AX142,LabData2016[最近一次LDL檢查日期],$O142,LabData2016[LDL唯一],1),"")))</f>
        <v/>
      </c>
      <c r="O142" s="36" t="str" cm="1">
        <f t="array" ref="O142">IF($B142="","",IFERROR(_xlfn.AGGREGATE(14,6,LabData2016[最近一次LDL檢查日期]/((LabData2016[比對身分證前六碼]=$AX142)*(LabData2016[LDL唯一]=1)),1),""))</f>
        <v/>
      </c>
      <c r="P142" s="6" t="str">
        <f>IF($B142="","",IF($Q142="","",IFERROR(SUMIFS(LabData2016[最近一次LDL檢查結果(mg/dL)],LabData2016[比對身分證前六碼],$AX142,LabData2016[最近一次LDL檢查日期],$Q142,LabData2016[LDL唯一],1),"")))</f>
        <v/>
      </c>
      <c r="Q142" s="36" t="str" cm="1">
        <f t="array" ref="Q142">IF($B142="","",IFERROR(_xlfn.AGGREGATE(14,6,LabData2016[最近一次LDL檢查日期]/((LabData2016[比對身分證前六碼]=$AX142)*(LabData2016[LDL唯一]=1)),2),""))</f>
        <v/>
      </c>
      <c r="R142" s="6" t="str">
        <f t="shared" si="35"/>
        <v/>
      </c>
      <c r="S142" s="6" t="str" cm="1">
        <f t="array" ref="S142">IF($B142="","",IFERROR(_xlfn.AGGREGATE(15,6,LabData2016[最近一次LDL檢查結果(mg/dL)]/((LabData2016[比對身分證前六碼]=$AX142)*(LabData2016[LDL唯一]=1)),1),""))</f>
        <v/>
      </c>
      <c r="T142" s="28" t="str">
        <f ca="1">IF($B142="","",IF($M142="不適用","不適用",IF($N142="","未檢驗",IF(OR(AND($D142="DM only",$O142&gt;=DATE(YEAR(TODAY()),1,1),$O142&lt;DATE(YEAR(TODAY())+1,1,1),$N142&lt;VALUE(SUBSTITUTE($M142,"&lt;",""))),AND($AH142&gt;=1,$AI142&gt;=1,OR($N142&lt;VALUE(SUBSTITUTE($M142,"&lt;","")),SUMIFS(LabData2016[LDL唯一],LabData2016[比對身分證前六碼],$AX142,LabData2016[最近一次LDL檢查結果(mg/dL)],"&lt;"&amp;VALUE(SUBSTITUTE($M142,"&lt;","")),LabData2016[最近一次LDL檢查日期],"&gt;="&amp;DATE(YEAR(TODAY()),1,1),LabData2016[最近一次LDL檢查日期],"&lt;"&amp;DATE(YEAR(TODAY())+1,1,1))/($AH142+$AI142)&gt;=0.5))),"控制達標",IF(AND($AH142&gt;=1,$AI142&gt;=1,ISNUMBER($P142),$R142&gt;84,$N142-$P142&lt;0),"進步達標","未達標")))))</f>
        <v/>
      </c>
      <c r="U142" s="39" t="str">
        <f ca="1">IF($B142="","",IF($T142="不適用","不適用",IF($T142="未檢驗","無檢驗資料","全年"&amp;($AH142+$AI142)&amp;"次／下半年"&amp;$AI142&amp;"次／"&amp;SUMIFS(LabData2016[LDL唯一],LabData2016[比對身分證前六碼],$AX142,LabData2016[最近一次LDL檢查結果(mg/dL)],"&lt;"&amp;VALUE(SUBSTITUTE($M142,"&lt;","")),LabData2016[最近一次LDL檢查日期],"&gt;="&amp;DATE(YEAR(TODAY()),1,1),LabData2016[最近一次LDL檢查日期],"&lt;"&amp;DATE(YEAR(TODAY())+1,1,1))&amp;"/"&amp;($AH142+$AI142)&amp;"達標")))</f>
        <v/>
      </c>
      <c r="V142" s="6" t="str" cm="1">
        <f t="array" ref="V142">IF($B142="","",IFERROR(INDEX(PatientCriteria[UACR達標標準],ROWS($A$4:A142)),""))</f>
        <v/>
      </c>
      <c r="W142" s="6" t="str">
        <f>IF($B142="","",IF($X142="","",IFERROR(SUMIFS(LabData2016[最近一次UACR檢查結果(mg/gm)],LabData2016[比對身分證前六碼],$AX142,LabData2016[最近一次UACR檢查日期],$X142,LabData2016[UACR唯一],1),"")))</f>
        <v/>
      </c>
      <c r="X142" s="36" t="str" cm="1">
        <f t="array" ref="X142">IF($B142="","",IFERROR(_xlfn.AGGREGATE(14,6,LabData2016[最近一次UACR檢查日期]/((LabData2016[比對身分證前六碼]=$AX142)*(LabData2016[UACR唯一]=1)),1),""))</f>
        <v/>
      </c>
      <c r="Y142" s="6" t="str">
        <f>IF($B142="","",IF($Z142="","",IFERROR(SUMIFS(LabData2016[最近一次UACR檢查結果(mg/gm)],LabData2016[比對身分證前六碼],$AX142,LabData2016[最近一次UACR檢查日期],$Z142,LabData2016[UACR唯一],1),"")))</f>
        <v/>
      </c>
      <c r="Z142" s="36" t="str" cm="1">
        <f t="array" ref="Z142">IF($B142="","",IFERROR(_xlfn.AGGREGATE(14,6,LabData2016[最近一次UACR檢查日期]/((LabData2016[比對身分證前六碼]=$AX142)*(LabData2016[UACR唯一]=1)),2),""))</f>
        <v/>
      </c>
      <c r="AA142" s="6" t="str">
        <f t="shared" si="36"/>
        <v/>
      </c>
      <c r="AB142" s="29" t="str">
        <f ca="1">IF($B142="","",IF($V142="不適用","不適用",IF($W142="","未檢驗",IF(AND($AJ142+$AK142&gt;=2,$AK142&gt;=1),IF(OR($W142&lt;30,SUMIFS(LabData2016[UACR唯一],LabData2016[比對身分證前六碼],$AX142,LabData2016[最近一次UACR檢查結果(mg/gm)],"&lt;30",LabData2016[最近一次UACR檢查日期],"&gt;="&amp;DATE(YEAR(TODAY()),1,1),LabData2016[最近一次UACR檢查日期],"&lt;"&amp;DATE(YEAR(TODAY())+1,1,1))/($AJ142+$AK142)&gt;=0.5),"控制達標",IF(ISNUMBER($Y142),IF(AND($AA142&gt;=84,$W142-$Y142&lt;0),"進步達標","未達標"),"未達標")),"未達標"))))</f>
        <v/>
      </c>
      <c r="AC142" s="38" t="str">
        <f ca="1">IF($B142="","",IF($AB142="不適用","不適用",IF($AB142="未檢驗","無檢驗資料","全年"&amp;($AJ142+$AK142)&amp;"次／下半年"&amp;$AK142&amp;"次／"&amp;SUMIFS(LabData2016[UACR唯一],LabData2016[比對身分證前六碼],$AX142,LabData2016[最近一次UACR檢查結果(mg/gm)],"&lt;30",LabData2016[最近一次UACR檢查日期],"&gt;="&amp;DATE(YEAR(TODAY()),1,1),LabData2016[最近一次UACR檢查日期],"&lt;"&amp;DATE(YEAR(TODAY())+1,1,1))&amp;"/"&amp;($AJ142+$AK142)&amp;"達標")))</f>
        <v/>
      </c>
      <c r="AD142" s="6" t="str" cm="1">
        <f t="array" ref="AD142">IF($B142="","",IFERROR(INDEX(PatientCriteria[BP檢驗次數達標標準],ROWS($A$4:A142)),""))</f>
        <v/>
      </c>
      <c r="AE142" s="6" t="str" cm="1">
        <f t="array" aca="1" ref="AE142" ca="1">IF($B142="","",_xlfn.LET(_xlpm.bp,LabData2016[最近一次BP檢查日期],_xlpm.ym,IF(ISNUMBER(_xlpm.bp),TEXT(_xlpm.bp,"yyyy-mm"),LEFT(_xlpm.bp,7)),_xlpm.matched,_xlfn._xlws.FILTER(_xlpm.ym,(LabData2016[比對身分證前六碼]=$AX142)*(LabData2016[比對生日西元]=$AY142)*(_xlpm.ym&lt;&gt;"")*(LEFT(_xlpm.ym,4)=TEXT(YEAR(TODAY()),"0")),""),IF(INDEX(_xlpm.matched,1)="",0,ROWS(_xlfn.UNIQUE(_xlpm.matched)))))</f>
        <v/>
      </c>
      <c r="AF142" s="6" t="str">
        <f ca="1">IF($B142="","",SUMIFS(LabData2016[HbA1c唯一],LabData2016[比對身分證前六碼],$AX142,LabData2016[最近一次HbA1c檢查日期],"&gt;="&amp;DATE(YEAR(TODAY()),1,1),LabData2016[最近一次HbA1c檢查日期],"&lt;"&amp;DATE(YEAR(TODAY()),7,1)))</f>
        <v/>
      </c>
      <c r="AG142" s="6" t="str">
        <f ca="1">IF($B142="","",SUMIFS(LabData2016[HbA1c唯一],LabData2016[比對身分證前六碼],$AX142,LabData2016[最近一次HbA1c檢查日期],"&gt;="&amp;DATE(YEAR(TODAY()),7,1),LabData2016[最近一次HbA1c檢查日期],"&lt;"&amp;DATE(YEAR(TODAY())+1,1,1)))</f>
        <v/>
      </c>
      <c r="AH142" s="6" t="str">
        <f ca="1">IF($B142="","",SUMIFS(LabData2016[LDL唯一],LabData2016[比對身分證前六碼],$AX142,LabData2016[最近一次LDL檢查日期],"&gt;="&amp;DATE(YEAR(TODAY()),1,1),LabData2016[最近一次LDL檢查日期],"&lt;"&amp;DATE(YEAR(TODAY()),7,1)))</f>
        <v/>
      </c>
      <c r="AI142" s="6" t="str">
        <f ca="1">IF($B142="","",SUMIFS(LabData2016[LDL唯一],LabData2016[比對身分證前六碼],$AX142,LabData2016[最近一次LDL檢查日期],"&gt;="&amp;DATE(YEAR(TODAY()),7,1),LabData2016[最近一次LDL檢查日期],"&lt;"&amp;DATE(YEAR(TODAY())+1,1,1)))</f>
        <v/>
      </c>
      <c r="AJ142" s="6" t="str">
        <f ca="1">IF($B142="","",SUMIFS(LabData2016[UACR唯一],LabData2016[比對身分證前六碼],$AX142,LabData2016[最近一次UACR檢查日期],"&gt;="&amp;DATE(YEAR(TODAY()),1,1),LabData2016[最近一次UACR檢查日期],"&lt;"&amp;DATE(YEAR(TODAY()),7,1)))</f>
        <v/>
      </c>
      <c r="AK142" s="6" t="str">
        <f ca="1">IF($B142="","",SUMIFS(LabData2016[UACR唯一],LabData2016[比對身分證前六碼],$AX142,LabData2016[最近一次UACR檢查日期],"&gt;="&amp;DATE(YEAR(TODAY()),7,1),LabData2016[最近一次UACR檢查日期],"&lt;"&amp;DATE(YEAR(TODAY())+1,1,1)))</f>
        <v/>
      </c>
      <c r="AL142" s="6" t="str">
        <f t="shared" si="37"/>
        <v/>
      </c>
      <c r="AM142" s="6" t="str">
        <f t="shared" si="38"/>
        <v/>
      </c>
      <c r="AN142" s="6" t="str">
        <f t="shared" si="39"/>
        <v/>
      </c>
      <c r="AO142" s="6" t="str">
        <f t="shared" si="40"/>
        <v/>
      </c>
      <c r="AP142" s="6" t="str" cm="1">
        <f t="array" ref="AP142">IF($B142="","",IFERROR(INDEX(相容設定!$B$2:$E$9,MATCH($D142,相容設定!$A$2:$A$9,0),MIN(VALUE(LEFT($AQ142,FIND("/",$AQ142)-1)),3)+1),0))</f>
        <v/>
      </c>
      <c r="AQ142" s="6" t="str">
        <f t="shared" si="41"/>
        <v/>
      </c>
      <c r="AR142" s="30" t="str">
        <f t="shared" si="42"/>
        <v/>
      </c>
      <c r="AS142" s="30" t="str">
        <f>IF($B142="","",250+30+IF(OR(ISNUMBER(SEARCH("DM",$D142)),ISNUMBER(SEARCH("+",$D142))),100,0)+IFERROR(INDEX(相容設定!$F$2:$F$9,MATCH($D142,相容設定!$A$2:$A$9,0)),0))</f>
        <v/>
      </c>
      <c r="AT142" s="31" t="str">
        <f t="shared" si="43"/>
        <v/>
      </c>
      <c r="AU142" s="32" t="str">
        <f t="shared" si="44"/>
        <v/>
      </c>
      <c r="AV142" t="str">
        <f t="shared" si="45"/>
        <v/>
      </c>
      <c r="AW142" t="str">
        <f t="shared" si="47"/>
        <v/>
      </c>
      <c r="AX142" t="str">
        <f t="shared" si="46"/>
        <v/>
      </c>
      <c r="AY142" t="str">
        <f t="shared" si="48"/>
        <v/>
      </c>
    </row>
    <row r="143" spans="1:51" x14ac:dyDescent="0.35">
      <c r="A143" s="26" t="str" cm="1">
        <f t="array" ref="A143">IFERROR(IF(INDEX(PatientCriteria[身分證號],ROWS($A$4:A143))="","",ROWS($A$4:A143)),"")</f>
        <v/>
      </c>
      <c r="B143" s="26" t="str" cm="1">
        <f t="array" ref="B143">IFERROR(IF(INDEX(PatientCriteria[身分證號],ROWS($A$4:A143))="","",INDEX(PatientCriteria[身分證號],ROWS($A$4:A143))),"")</f>
        <v/>
      </c>
      <c r="C143" s="26" t="str" cm="1">
        <f t="array" ref="C143">IF($B143="","",IFERROR(INDEX(PatientCriteria[生日],ROWS($A$4:A143)),""))</f>
        <v/>
      </c>
      <c r="D143" s="26" t="str" cm="1">
        <f t="array" ref="D143">IF($B143="","",IFERROR(INDEX(PatientCriteria[疾病組合],ROWS($A$4:A143)),""))</f>
        <v/>
      </c>
      <c r="E143" s="6" t="str" cm="1">
        <f t="array" ref="E143">IF($B143="","",IFERROR(INDEX(PatientCriteria[HbA1c達標標準],ROWS($A$4:A143)),""))</f>
        <v/>
      </c>
      <c r="F143" s="6" t="str">
        <f>IF($B143="","",IF($G143="","",IFERROR(SUMIFS(LabData2016[最近一次HbA1c檢查結果(%)],LabData2016[比對身分證前六碼],$AX143,LabData2016[最近一次HbA1c檢查日期],$G143,LabData2016[HbA1c唯一],1),"")))</f>
        <v/>
      </c>
      <c r="G143" s="36" t="str" cm="1">
        <f t="array" ref="G143">IF($B143="","",IFERROR(_xlfn.AGGREGATE(14,6,LabData2016[最近一次HbA1c檢查日期]/((LabData2016[比對身分證前六碼]=$AX143)*(LabData2016[HbA1c唯一]=1)),1),""))</f>
        <v/>
      </c>
      <c r="H143" s="6" t="str">
        <f>IF($B143="","",IF($I143="","",IFERROR(SUMIFS(LabData2016[最近一次HbA1c檢查結果(%)],LabData2016[比對身分證前六碼],$AX143,LabData2016[最近一次HbA1c檢查日期],$I143,LabData2016[HbA1c唯一],1),"")))</f>
        <v/>
      </c>
      <c r="I143" s="36" t="str" cm="1">
        <f t="array" ref="I143">IF($B143="","",IFERROR(_xlfn.AGGREGATE(14,6,LabData2016[最近一次HbA1c檢查日期]/((LabData2016[比對身分證前六碼]=$AX143)*(LabData2016[HbA1c唯一]=1)),2),""))</f>
        <v/>
      </c>
      <c r="J143" s="6" t="str">
        <f t="shared" si="34"/>
        <v/>
      </c>
      <c r="K143" s="27" t="str">
        <f ca="1">IF($B143="","",IF($E143="不適用","不適用",IF($F143="","未檢驗",IF(AND($AF143+$AG143&gt;=2,$AG143&gt;=1),IF(OR($F143&lt;VALUE(SUBSTITUTE(SUBSTITUTE($E143,"&lt;",""),"%","")),SUMIFS(LabData2016[HbA1c唯一],LabData2016[比對身分證前六碼],$AX143,LabData2016[最近一次HbA1c檢查結果(%)],"&lt;"&amp;VALUE(SUBSTITUTE(SUBSTITUTE($E143,"&lt;",""),"%","")),LabData2016[最近一次HbA1c檢查日期],"&gt;="&amp;DATE(YEAR(TODAY()),1,1),LabData2016[最近一次HbA1c檢查日期],"&lt;"&amp;DATE(YEAR(TODAY())+1,1,1))/($AF143+$AG143)&gt;=0.5),"控制達標",IF(ISNUMBER($H143),IF(AND($J143&gt;=84,$F143-$H143&lt;0),"進步達標","未達標"),"未達標")),"未達標"))))</f>
        <v/>
      </c>
      <c r="L143" s="33" t="str">
        <f ca="1">IF($B143="","",IF($K143="不適用","不適用",IF($K143="未檢驗","無檢驗資料","全年"&amp;($AF143+$AG143)&amp;"次／下半年"&amp;$AG143&amp;"次／"&amp;SUMIFS(LabData2016[HbA1c唯一],LabData2016[比對身分證前六碼],$AX143,LabData2016[最近一次HbA1c檢查結果(%)],"&lt;"&amp;VALUE(SUBSTITUTE(SUBSTITUTE($E143,"&lt;",""),"%","")),LabData2016[最近一次HbA1c檢查日期],"&gt;="&amp;DATE(YEAR(TODAY()),1,1),LabData2016[最近一次HbA1c檢查日期],"&lt;"&amp;DATE(YEAR(TODAY())+1,1,1))&amp;"/"&amp;($AF143+$AG143)&amp;"達標")))</f>
        <v/>
      </c>
      <c r="M143" s="6" t="str" cm="1">
        <f t="array" ref="M143">IF($B143="","",IFERROR(INDEX(PatientCriteria[LDL達標標準],ROWS($A$4:A143)),""))</f>
        <v/>
      </c>
      <c r="N143" s="6" t="str">
        <f>IF($B143="","",IF($O143="","",IFERROR(SUMIFS(LabData2016[最近一次LDL檢查結果(mg/dL)],LabData2016[比對身分證前六碼],$AX143,LabData2016[最近一次LDL檢查日期],$O143,LabData2016[LDL唯一],1),"")))</f>
        <v/>
      </c>
      <c r="O143" s="36" t="str" cm="1">
        <f t="array" ref="O143">IF($B143="","",IFERROR(_xlfn.AGGREGATE(14,6,LabData2016[最近一次LDL檢查日期]/((LabData2016[比對身分證前六碼]=$AX143)*(LabData2016[LDL唯一]=1)),1),""))</f>
        <v/>
      </c>
      <c r="P143" s="6" t="str">
        <f>IF($B143="","",IF($Q143="","",IFERROR(SUMIFS(LabData2016[最近一次LDL檢查結果(mg/dL)],LabData2016[比對身分證前六碼],$AX143,LabData2016[最近一次LDL檢查日期],$Q143,LabData2016[LDL唯一],1),"")))</f>
        <v/>
      </c>
      <c r="Q143" s="36" t="str" cm="1">
        <f t="array" ref="Q143">IF($B143="","",IFERROR(_xlfn.AGGREGATE(14,6,LabData2016[最近一次LDL檢查日期]/((LabData2016[比對身分證前六碼]=$AX143)*(LabData2016[LDL唯一]=1)),2),""))</f>
        <v/>
      </c>
      <c r="R143" s="6" t="str">
        <f t="shared" si="35"/>
        <v/>
      </c>
      <c r="S143" s="6" t="str" cm="1">
        <f t="array" ref="S143">IF($B143="","",IFERROR(_xlfn.AGGREGATE(15,6,LabData2016[最近一次LDL檢查結果(mg/dL)]/((LabData2016[比對身分證前六碼]=$AX143)*(LabData2016[LDL唯一]=1)),1),""))</f>
        <v/>
      </c>
      <c r="T143" s="28" t="str">
        <f ca="1">IF($B143="","",IF($M143="不適用","不適用",IF($N143="","未檢驗",IF(OR(AND($D143="DM only",$O143&gt;=DATE(YEAR(TODAY()),1,1),$O143&lt;DATE(YEAR(TODAY())+1,1,1),$N143&lt;VALUE(SUBSTITUTE($M143,"&lt;",""))),AND($AH143&gt;=1,$AI143&gt;=1,OR($N143&lt;VALUE(SUBSTITUTE($M143,"&lt;","")),SUMIFS(LabData2016[LDL唯一],LabData2016[比對身分證前六碼],$AX143,LabData2016[最近一次LDL檢查結果(mg/dL)],"&lt;"&amp;VALUE(SUBSTITUTE($M143,"&lt;","")),LabData2016[最近一次LDL檢查日期],"&gt;="&amp;DATE(YEAR(TODAY()),1,1),LabData2016[最近一次LDL檢查日期],"&lt;"&amp;DATE(YEAR(TODAY())+1,1,1))/($AH143+$AI143)&gt;=0.5))),"控制達標",IF(AND($AH143&gt;=1,$AI143&gt;=1,ISNUMBER($P143),$R143&gt;84,$N143-$P143&lt;0),"進步達標","未達標")))))</f>
        <v/>
      </c>
      <c r="U143" s="39" t="str">
        <f ca="1">IF($B143="","",IF($T143="不適用","不適用",IF($T143="未檢驗","無檢驗資料","全年"&amp;($AH143+$AI143)&amp;"次／下半年"&amp;$AI143&amp;"次／"&amp;SUMIFS(LabData2016[LDL唯一],LabData2016[比對身分證前六碼],$AX143,LabData2016[最近一次LDL檢查結果(mg/dL)],"&lt;"&amp;VALUE(SUBSTITUTE($M143,"&lt;","")),LabData2016[最近一次LDL檢查日期],"&gt;="&amp;DATE(YEAR(TODAY()),1,1),LabData2016[最近一次LDL檢查日期],"&lt;"&amp;DATE(YEAR(TODAY())+1,1,1))&amp;"/"&amp;($AH143+$AI143)&amp;"達標")))</f>
        <v/>
      </c>
      <c r="V143" s="6" t="str" cm="1">
        <f t="array" ref="V143">IF($B143="","",IFERROR(INDEX(PatientCriteria[UACR達標標準],ROWS($A$4:A143)),""))</f>
        <v/>
      </c>
      <c r="W143" s="6" t="str">
        <f>IF($B143="","",IF($X143="","",IFERROR(SUMIFS(LabData2016[最近一次UACR檢查結果(mg/gm)],LabData2016[比對身分證前六碼],$AX143,LabData2016[最近一次UACR檢查日期],$X143,LabData2016[UACR唯一],1),"")))</f>
        <v/>
      </c>
      <c r="X143" s="36" t="str" cm="1">
        <f t="array" ref="X143">IF($B143="","",IFERROR(_xlfn.AGGREGATE(14,6,LabData2016[最近一次UACR檢查日期]/((LabData2016[比對身分證前六碼]=$AX143)*(LabData2016[UACR唯一]=1)),1),""))</f>
        <v/>
      </c>
      <c r="Y143" s="6" t="str">
        <f>IF($B143="","",IF($Z143="","",IFERROR(SUMIFS(LabData2016[最近一次UACR檢查結果(mg/gm)],LabData2016[比對身分證前六碼],$AX143,LabData2016[最近一次UACR檢查日期],$Z143,LabData2016[UACR唯一],1),"")))</f>
        <v/>
      </c>
      <c r="Z143" s="36" t="str" cm="1">
        <f t="array" ref="Z143">IF($B143="","",IFERROR(_xlfn.AGGREGATE(14,6,LabData2016[最近一次UACR檢查日期]/((LabData2016[比對身分證前六碼]=$AX143)*(LabData2016[UACR唯一]=1)),2),""))</f>
        <v/>
      </c>
      <c r="AA143" s="6" t="str">
        <f t="shared" si="36"/>
        <v/>
      </c>
      <c r="AB143" s="29" t="str">
        <f ca="1">IF($B143="","",IF($V143="不適用","不適用",IF($W143="","未檢驗",IF(AND($AJ143+$AK143&gt;=2,$AK143&gt;=1),IF(OR($W143&lt;30,SUMIFS(LabData2016[UACR唯一],LabData2016[比對身分證前六碼],$AX143,LabData2016[最近一次UACR檢查結果(mg/gm)],"&lt;30",LabData2016[最近一次UACR檢查日期],"&gt;="&amp;DATE(YEAR(TODAY()),1,1),LabData2016[最近一次UACR檢查日期],"&lt;"&amp;DATE(YEAR(TODAY())+1,1,1))/($AJ143+$AK143)&gt;=0.5),"控制達標",IF(ISNUMBER($Y143),IF(AND($AA143&gt;=84,$W143-$Y143&lt;0),"進步達標","未達標"),"未達標")),"未達標"))))</f>
        <v/>
      </c>
      <c r="AC143" s="38" t="str">
        <f ca="1">IF($B143="","",IF($AB143="不適用","不適用",IF($AB143="未檢驗","無檢驗資料","全年"&amp;($AJ143+$AK143)&amp;"次／下半年"&amp;$AK143&amp;"次／"&amp;SUMIFS(LabData2016[UACR唯一],LabData2016[比對身分證前六碼],$AX143,LabData2016[最近一次UACR檢查結果(mg/gm)],"&lt;30",LabData2016[最近一次UACR檢查日期],"&gt;="&amp;DATE(YEAR(TODAY()),1,1),LabData2016[最近一次UACR檢查日期],"&lt;"&amp;DATE(YEAR(TODAY())+1,1,1))&amp;"/"&amp;($AJ143+$AK143)&amp;"達標")))</f>
        <v/>
      </c>
      <c r="AD143" s="6" t="str" cm="1">
        <f t="array" ref="AD143">IF($B143="","",IFERROR(INDEX(PatientCriteria[BP檢驗次數達標標準],ROWS($A$4:A143)),""))</f>
        <v/>
      </c>
      <c r="AE143" s="6" t="str" cm="1">
        <f t="array" aca="1" ref="AE143" ca="1">IF($B143="","",_xlfn.LET(_xlpm.bp,LabData2016[最近一次BP檢查日期],_xlpm.ym,IF(ISNUMBER(_xlpm.bp),TEXT(_xlpm.bp,"yyyy-mm"),LEFT(_xlpm.bp,7)),_xlpm.matched,_xlfn._xlws.FILTER(_xlpm.ym,(LabData2016[比對身分證前六碼]=$AX143)*(LabData2016[比對生日西元]=$AY143)*(_xlpm.ym&lt;&gt;"")*(LEFT(_xlpm.ym,4)=TEXT(YEAR(TODAY()),"0")),""),IF(INDEX(_xlpm.matched,1)="",0,ROWS(_xlfn.UNIQUE(_xlpm.matched)))))</f>
        <v/>
      </c>
      <c r="AF143" s="6" t="str">
        <f ca="1">IF($B143="","",SUMIFS(LabData2016[HbA1c唯一],LabData2016[比對身分證前六碼],$AX143,LabData2016[最近一次HbA1c檢查日期],"&gt;="&amp;DATE(YEAR(TODAY()),1,1),LabData2016[最近一次HbA1c檢查日期],"&lt;"&amp;DATE(YEAR(TODAY()),7,1)))</f>
        <v/>
      </c>
      <c r="AG143" s="6" t="str">
        <f ca="1">IF($B143="","",SUMIFS(LabData2016[HbA1c唯一],LabData2016[比對身分證前六碼],$AX143,LabData2016[最近一次HbA1c檢查日期],"&gt;="&amp;DATE(YEAR(TODAY()),7,1),LabData2016[最近一次HbA1c檢查日期],"&lt;"&amp;DATE(YEAR(TODAY())+1,1,1)))</f>
        <v/>
      </c>
      <c r="AH143" s="6" t="str">
        <f ca="1">IF($B143="","",SUMIFS(LabData2016[LDL唯一],LabData2016[比對身分證前六碼],$AX143,LabData2016[最近一次LDL檢查日期],"&gt;="&amp;DATE(YEAR(TODAY()),1,1),LabData2016[最近一次LDL檢查日期],"&lt;"&amp;DATE(YEAR(TODAY()),7,1)))</f>
        <v/>
      </c>
      <c r="AI143" s="6" t="str">
        <f ca="1">IF($B143="","",SUMIFS(LabData2016[LDL唯一],LabData2016[比對身分證前六碼],$AX143,LabData2016[最近一次LDL檢查日期],"&gt;="&amp;DATE(YEAR(TODAY()),7,1),LabData2016[最近一次LDL檢查日期],"&lt;"&amp;DATE(YEAR(TODAY())+1,1,1)))</f>
        <v/>
      </c>
      <c r="AJ143" s="6" t="str">
        <f ca="1">IF($B143="","",SUMIFS(LabData2016[UACR唯一],LabData2016[比對身分證前六碼],$AX143,LabData2016[最近一次UACR檢查日期],"&gt;="&amp;DATE(YEAR(TODAY()),1,1),LabData2016[最近一次UACR檢查日期],"&lt;"&amp;DATE(YEAR(TODAY()),7,1)))</f>
        <v/>
      </c>
      <c r="AK143" s="6" t="str">
        <f ca="1">IF($B143="","",SUMIFS(LabData2016[UACR唯一],LabData2016[比對身分證前六碼],$AX143,LabData2016[最近一次UACR檢查日期],"&gt;="&amp;DATE(YEAR(TODAY()),7,1),LabData2016[最近一次UACR檢查日期],"&lt;"&amp;DATE(YEAR(TODAY())+1,1,1)))</f>
        <v/>
      </c>
      <c r="AL143" s="6" t="str">
        <f t="shared" si="37"/>
        <v/>
      </c>
      <c r="AM143" s="6" t="str">
        <f t="shared" si="38"/>
        <v/>
      </c>
      <c r="AN143" s="6" t="str">
        <f t="shared" si="39"/>
        <v/>
      </c>
      <c r="AO143" s="6" t="str">
        <f t="shared" si="40"/>
        <v/>
      </c>
      <c r="AP143" s="6" t="str" cm="1">
        <f t="array" ref="AP143">IF($B143="","",IFERROR(INDEX(相容設定!$B$2:$E$9,MATCH($D143,相容設定!$A$2:$A$9,0),MIN(VALUE(LEFT($AQ143,FIND("/",$AQ143)-1)),3)+1),0))</f>
        <v/>
      </c>
      <c r="AQ143" s="6" t="str">
        <f t="shared" si="41"/>
        <v/>
      </c>
      <c r="AR143" s="30" t="str">
        <f t="shared" si="42"/>
        <v/>
      </c>
      <c r="AS143" s="30" t="str">
        <f>IF($B143="","",250+30+IF(OR(ISNUMBER(SEARCH("DM",$D143)),ISNUMBER(SEARCH("+",$D143))),100,0)+IFERROR(INDEX(相容設定!$F$2:$F$9,MATCH($D143,相容設定!$A$2:$A$9,0)),0))</f>
        <v/>
      </c>
      <c r="AT143" s="31" t="str">
        <f t="shared" si="43"/>
        <v/>
      </c>
      <c r="AU143" s="32" t="str">
        <f t="shared" si="44"/>
        <v/>
      </c>
      <c r="AV143" t="str">
        <f t="shared" si="45"/>
        <v/>
      </c>
      <c r="AW143" t="str">
        <f t="shared" si="47"/>
        <v/>
      </c>
      <c r="AX143" t="str">
        <f t="shared" si="46"/>
        <v/>
      </c>
      <c r="AY143" t="str">
        <f t="shared" si="48"/>
        <v/>
      </c>
    </row>
    <row r="144" spans="1:51" x14ac:dyDescent="0.35">
      <c r="A144" s="26" t="str" cm="1">
        <f t="array" ref="A144">IFERROR(IF(INDEX(PatientCriteria[身分證號],ROWS($A$4:A144))="","",ROWS($A$4:A144)),"")</f>
        <v/>
      </c>
      <c r="B144" s="26" t="str" cm="1">
        <f t="array" ref="B144">IFERROR(IF(INDEX(PatientCriteria[身分證號],ROWS($A$4:A144))="","",INDEX(PatientCriteria[身分證號],ROWS($A$4:A144))),"")</f>
        <v/>
      </c>
      <c r="C144" s="26" t="str" cm="1">
        <f t="array" ref="C144">IF($B144="","",IFERROR(INDEX(PatientCriteria[生日],ROWS($A$4:A144)),""))</f>
        <v/>
      </c>
      <c r="D144" s="26" t="str" cm="1">
        <f t="array" ref="D144">IF($B144="","",IFERROR(INDEX(PatientCriteria[疾病組合],ROWS($A$4:A144)),""))</f>
        <v/>
      </c>
      <c r="E144" s="6" t="str" cm="1">
        <f t="array" ref="E144">IF($B144="","",IFERROR(INDEX(PatientCriteria[HbA1c達標標準],ROWS($A$4:A144)),""))</f>
        <v/>
      </c>
      <c r="F144" s="6" t="str">
        <f>IF($B144="","",IF($G144="","",IFERROR(SUMIFS(LabData2016[最近一次HbA1c檢查結果(%)],LabData2016[比對身分證前六碼],$AX144,LabData2016[最近一次HbA1c檢查日期],$G144,LabData2016[HbA1c唯一],1),"")))</f>
        <v/>
      </c>
      <c r="G144" s="36" t="str" cm="1">
        <f t="array" ref="G144">IF($B144="","",IFERROR(_xlfn.AGGREGATE(14,6,LabData2016[最近一次HbA1c檢查日期]/((LabData2016[比對身分證前六碼]=$AX144)*(LabData2016[HbA1c唯一]=1)),1),""))</f>
        <v/>
      </c>
      <c r="H144" s="6" t="str">
        <f>IF($B144="","",IF($I144="","",IFERROR(SUMIFS(LabData2016[最近一次HbA1c檢查結果(%)],LabData2016[比對身分證前六碼],$AX144,LabData2016[最近一次HbA1c檢查日期],$I144,LabData2016[HbA1c唯一],1),"")))</f>
        <v/>
      </c>
      <c r="I144" s="36" t="str" cm="1">
        <f t="array" ref="I144">IF($B144="","",IFERROR(_xlfn.AGGREGATE(14,6,LabData2016[最近一次HbA1c檢查日期]/((LabData2016[比對身分證前六碼]=$AX144)*(LabData2016[HbA1c唯一]=1)),2),""))</f>
        <v/>
      </c>
      <c r="J144" s="6" t="str">
        <f t="shared" si="34"/>
        <v/>
      </c>
      <c r="K144" s="27" t="str">
        <f ca="1">IF($B144="","",IF($E144="不適用","不適用",IF($F144="","未檢驗",IF(AND($AF144+$AG144&gt;=2,$AG144&gt;=1),IF(OR($F144&lt;VALUE(SUBSTITUTE(SUBSTITUTE($E144,"&lt;",""),"%","")),SUMIFS(LabData2016[HbA1c唯一],LabData2016[比對身分證前六碼],$AX144,LabData2016[最近一次HbA1c檢查結果(%)],"&lt;"&amp;VALUE(SUBSTITUTE(SUBSTITUTE($E144,"&lt;",""),"%","")),LabData2016[最近一次HbA1c檢查日期],"&gt;="&amp;DATE(YEAR(TODAY()),1,1),LabData2016[最近一次HbA1c檢查日期],"&lt;"&amp;DATE(YEAR(TODAY())+1,1,1))/($AF144+$AG144)&gt;=0.5),"控制達標",IF(ISNUMBER($H144),IF(AND($J144&gt;=84,$F144-$H144&lt;0),"進步達標","未達標"),"未達標")),"未達標"))))</f>
        <v/>
      </c>
      <c r="L144" s="33" t="str">
        <f ca="1">IF($B144="","",IF($K144="不適用","不適用",IF($K144="未檢驗","無檢驗資料","全年"&amp;($AF144+$AG144)&amp;"次／下半年"&amp;$AG144&amp;"次／"&amp;SUMIFS(LabData2016[HbA1c唯一],LabData2016[比對身分證前六碼],$AX144,LabData2016[最近一次HbA1c檢查結果(%)],"&lt;"&amp;VALUE(SUBSTITUTE(SUBSTITUTE($E144,"&lt;",""),"%","")),LabData2016[最近一次HbA1c檢查日期],"&gt;="&amp;DATE(YEAR(TODAY()),1,1),LabData2016[最近一次HbA1c檢查日期],"&lt;"&amp;DATE(YEAR(TODAY())+1,1,1))&amp;"/"&amp;($AF144+$AG144)&amp;"達標")))</f>
        <v/>
      </c>
      <c r="M144" s="6" t="str" cm="1">
        <f t="array" ref="M144">IF($B144="","",IFERROR(INDEX(PatientCriteria[LDL達標標準],ROWS($A$4:A144)),""))</f>
        <v/>
      </c>
      <c r="N144" s="6" t="str">
        <f>IF($B144="","",IF($O144="","",IFERROR(SUMIFS(LabData2016[最近一次LDL檢查結果(mg/dL)],LabData2016[比對身分證前六碼],$AX144,LabData2016[最近一次LDL檢查日期],$O144,LabData2016[LDL唯一],1),"")))</f>
        <v/>
      </c>
      <c r="O144" s="36" t="str" cm="1">
        <f t="array" ref="O144">IF($B144="","",IFERROR(_xlfn.AGGREGATE(14,6,LabData2016[最近一次LDL檢查日期]/((LabData2016[比對身分證前六碼]=$AX144)*(LabData2016[LDL唯一]=1)),1),""))</f>
        <v/>
      </c>
      <c r="P144" s="6" t="str">
        <f>IF($B144="","",IF($Q144="","",IFERROR(SUMIFS(LabData2016[最近一次LDL檢查結果(mg/dL)],LabData2016[比對身分證前六碼],$AX144,LabData2016[最近一次LDL檢查日期],$Q144,LabData2016[LDL唯一],1),"")))</f>
        <v/>
      </c>
      <c r="Q144" s="36" t="str" cm="1">
        <f t="array" ref="Q144">IF($B144="","",IFERROR(_xlfn.AGGREGATE(14,6,LabData2016[最近一次LDL檢查日期]/((LabData2016[比對身分證前六碼]=$AX144)*(LabData2016[LDL唯一]=1)),2),""))</f>
        <v/>
      </c>
      <c r="R144" s="6" t="str">
        <f t="shared" si="35"/>
        <v/>
      </c>
      <c r="S144" s="6" t="str" cm="1">
        <f t="array" ref="S144">IF($B144="","",IFERROR(_xlfn.AGGREGATE(15,6,LabData2016[最近一次LDL檢查結果(mg/dL)]/((LabData2016[比對身分證前六碼]=$AX144)*(LabData2016[LDL唯一]=1)),1),""))</f>
        <v/>
      </c>
      <c r="T144" s="28" t="str">
        <f ca="1">IF($B144="","",IF($M144="不適用","不適用",IF($N144="","未檢驗",IF(OR(AND($D144="DM only",$O144&gt;=DATE(YEAR(TODAY()),1,1),$O144&lt;DATE(YEAR(TODAY())+1,1,1),$N144&lt;VALUE(SUBSTITUTE($M144,"&lt;",""))),AND($AH144&gt;=1,$AI144&gt;=1,OR($N144&lt;VALUE(SUBSTITUTE($M144,"&lt;","")),SUMIFS(LabData2016[LDL唯一],LabData2016[比對身分證前六碼],$AX144,LabData2016[最近一次LDL檢查結果(mg/dL)],"&lt;"&amp;VALUE(SUBSTITUTE($M144,"&lt;","")),LabData2016[最近一次LDL檢查日期],"&gt;="&amp;DATE(YEAR(TODAY()),1,1),LabData2016[最近一次LDL檢查日期],"&lt;"&amp;DATE(YEAR(TODAY())+1,1,1))/($AH144+$AI144)&gt;=0.5))),"控制達標",IF(AND($AH144&gt;=1,$AI144&gt;=1,ISNUMBER($P144),$R144&gt;84,$N144-$P144&lt;0),"進步達標","未達標")))))</f>
        <v/>
      </c>
      <c r="U144" s="39" t="str">
        <f ca="1">IF($B144="","",IF($T144="不適用","不適用",IF($T144="未檢驗","無檢驗資料","全年"&amp;($AH144+$AI144)&amp;"次／下半年"&amp;$AI144&amp;"次／"&amp;SUMIFS(LabData2016[LDL唯一],LabData2016[比對身分證前六碼],$AX144,LabData2016[最近一次LDL檢查結果(mg/dL)],"&lt;"&amp;VALUE(SUBSTITUTE($M144,"&lt;","")),LabData2016[最近一次LDL檢查日期],"&gt;="&amp;DATE(YEAR(TODAY()),1,1),LabData2016[最近一次LDL檢查日期],"&lt;"&amp;DATE(YEAR(TODAY())+1,1,1))&amp;"/"&amp;($AH144+$AI144)&amp;"達標")))</f>
        <v/>
      </c>
      <c r="V144" s="6" t="str" cm="1">
        <f t="array" ref="V144">IF($B144="","",IFERROR(INDEX(PatientCriteria[UACR達標標準],ROWS($A$4:A144)),""))</f>
        <v/>
      </c>
      <c r="W144" s="6" t="str">
        <f>IF($B144="","",IF($X144="","",IFERROR(SUMIFS(LabData2016[最近一次UACR檢查結果(mg/gm)],LabData2016[比對身分證前六碼],$AX144,LabData2016[最近一次UACR檢查日期],$X144,LabData2016[UACR唯一],1),"")))</f>
        <v/>
      </c>
      <c r="X144" s="36" t="str" cm="1">
        <f t="array" ref="X144">IF($B144="","",IFERROR(_xlfn.AGGREGATE(14,6,LabData2016[最近一次UACR檢查日期]/((LabData2016[比對身分證前六碼]=$AX144)*(LabData2016[UACR唯一]=1)),1),""))</f>
        <v/>
      </c>
      <c r="Y144" s="6" t="str">
        <f>IF($B144="","",IF($Z144="","",IFERROR(SUMIFS(LabData2016[最近一次UACR檢查結果(mg/gm)],LabData2016[比對身分證前六碼],$AX144,LabData2016[最近一次UACR檢查日期],$Z144,LabData2016[UACR唯一],1),"")))</f>
        <v/>
      </c>
      <c r="Z144" s="36" t="str" cm="1">
        <f t="array" ref="Z144">IF($B144="","",IFERROR(_xlfn.AGGREGATE(14,6,LabData2016[最近一次UACR檢查日期]/((LabData2016[比對身分證前六碼]=$AX144)*(LabData2016[UACR唯一]=1)),2),""))</f>
        <v/>
      </c>
      <c r="AA144" s="6" t="str">
        <f t="shared" si="36"/>
        <v/>
      </c>
      <c r="AB144" s="29" t="str">
        <f ca="1">IF($B144="","",IF($V144="不適用","不適用",IF($W144="","未檢驗",IF(AND($AJ144+$AK144&gt;=2,$AK144&gt;=1),IF(OR($W144&lt;30,SUMIFS(LabData2016[UACR唯一],LabData2016[比對身分證前六碼],$AX144,LabData2016[最近一次UACR檢查結果(mg/gm)],"&lt;30",LabData2016[最近一次UACR檢查日期],"&gt;="&amp;DATE(YEAR(TODAY()),1,1),LabData2016[最近一次UACR檢查日期],"&lt;"&amp;DATE(YEAR(TODAY())+1,1,1))/($AJ144+$AK144)&gt;=0.5),"控制達標",IF(ISNUMBER($Y144),IF(AND($AA144&gt;=84,$W144-$Y144&lt;0),"進步達標","未達標"),"未達標")),"未達標"))))</f>
        <v/>
      </c>
      <c r="AC144" s="38" t="str">
        <f ca="1">IF($B144="","",IF($AB144="不適用","不適用",IF($AB144="未檢驗","無檢驗資料","全年"&amp;($AJ144+$AK144)&amp;"次／下半年"&amp;$AK144&amp;"次／"&amp;SUMIFS(LabData2016[UACR唯一],LabData2016[比對身分證前六碼],$AX144,LabData2016[最近一次UACR檢查結果(mg/gm)],"&lt;30",LabData2016[最近一次UACR檢查日期],"&gt;="&amp;DATE(YEAR(TODAY()),1,1),LabData2016[最近一次UACR檢查日期],"&lt;"&amp;DATE(YEAR(TODAY())+1,1,1))&amp;"/"&amp;($AJ144+$AK144)&amp;"達標")))</f>
        <v/>
      </c>
      <c r="AD144" s="6" t="str" cm="1">
        <f t="array" ref="AD144">IF($B144="","",IFERROR(INDEX(PatientCriteria[BP檢驗次數達標標準],ROWS($A$4:A144)),""))</f>
        <v/>
      </c>
      <c r="AE144" s="6" t="str" cm="1">
        <f t="array" aca="1" ref="AE144" ca="1">IF($B144="","",_xlfn.LET(_xlpm.bp,LabData2016[最近一次BP檢查日期],_xlpm.ym,IF(ISNUMBER(_xlpm.bp),TEXT(_xlpm.bp,"yyyy-mm"),LEFT(_xlpm.bp,7)),_xlpm.matched,_xlfn._xlws.FILTER(_xlpm.ym,(LabData2016[比對身分證前六碼]=$AX144)*(LabData2016[比對生日西元]=$AY144)*(_xlpm.ym&lt;&gt;"")*(LEFT(_xlpm.ym,4)=TEXT(YEAR(TODAY()),"0")),""),IF(INDEX(_xlpm.matched,1)="",0,ROWS(_xlfn.UNIQUE(_xlpm.matched)))))</f>
        <v/>
      </c>
      <c r="AF144" s="6" t="str">
        <f ca="1">IF($B144="","",SUMIFS(LabData2016[HbA1c唯一],LabData2016[比對身分證前六碼],$AX144,LabData2016[最近一次HbA1c檢查日期],"&gt;="&amp;DATE(YEAR(TODAY()),1,1),LabData2016[最近一次HbA1c檢查日期],"&lt;"&amp;DATE(YEAR(TODAY()),7,1)))</f>
        <v/>
      </c>
      <c r="AG144" s="6" t="str">
        <f ca="1">IF($B144="","",SUMIFS(LabData2016[HbA1c唯一],LabData2016[比對身分證前六碼],$AX144,LabData2016[最近一次HbA1c檢查日期],"&gt;="&amp;DATE(YEAR(TODAY()),7,1),LabData2016[最近一次HbA1c檢查日期],"&lt;"&amp;DATE(YEAR(TODAY())+1,1,1)))</f>
        <v/>
      </c>
      <c r="AH144" s="6" t="str">
        <f ca="1">IF($B144="","",SUMIFS(LabData2016[LDL唯一],LabData2016[比對身分證前六碼],$AX144,LabData2016[最近一次LDL檢查日期],"&gt;="&amp;DATE(YEAR(TODAY()),1,1),LabData2016[最近一次LDL檢查日期],"&lt;"&amp;DATE(YEAR(TODAY()),7,1)))</f>
        <v/>
      </c>
      <c r="AI144" s="6" t="str">
        <f ca="1">IF($B144="","",SUMIFS(LabData2016[LDL唯一],LabData2016[比對身分證前六碼],$AX144,LabData2016[最近一次LDL檢查日期],"&gt;="&amp;DATE(YEAR(TODAY()),7,1),LabData2016[最近一次LDL檢查日期],"&lt;"&amp;DATE(YEAR(TODAY())+1,1,1)))</f>
        <v/>
      </c>
      <c r="AJ144" s="6" t="str">
        <f ca="1">IF($B144="","",SUMIFS(LabData2016[UACR唯一],LabData2016[比對身分證前六碼],$AX144,LabData2016[最近一次UACR檢查日期],"&gt;="&amp;DATE(YEAR(TODAY()),1,1),LabData2016[最近一次UACR檢查日期],"&lt;"&amp;DATE(YEAR(TODAY()),7,1)))</f>
        <v/>
      </c>
      <c r="AK144" s="6" t="str">
        <f ca="1">IF($B144="","",SUMIFS(LabData2016[UACR唯一],LabData2016[比對身分證前六碼],$AX144,LabData2016[最近一次UACR檢查日期],"&gt;="&amp;DATE(YEAR(TODAY()),7,1),LabData2016[最近一次UACR檢查日期],"&lt;"&amp;DATE(YEAR(TODAY())+1,1,1)))</f>
        <v/>
      </c>
      <c r="AL144" s="6" t="str">
        <f t="shared" si="37"/>
        <v/>
      </c>
      <c r="AM144" s="6" t="str">
        <f t="shared" si="38"/>
        <v/>
      </c>
      <c r="AN144" s="6" t="str">
        <f t="shared" si="39"/>
        <v/>
      </c>
      <c r="AO144" s="6" t="str">
        <f t="shared" si="40"/>
        <v/>
      </c>
      <c r="AP144" s="6" t="str" cm="1">
        <f t="array" ref="AP144">IF($B144="","",IFERROR(INDEX(相容設定!$B$2:$E$9,MATCH($D144,相容設定!$A$2:$A$9,0),MIN(VALUE(LEFT($AQ144,FIND("/",$AQ144)-1)),3)+1),0))</f>
        <v/>
      </c>
      <c r="AQ144" s="6" t="str">
        <f t="shared" si="41"/>
        <v/>
      </c>
      <c r="AR144" s="30" t="str">
        <f t="shared" si="42"/>
        <v/>
      </c>
      <c r="AS144" s="30" t="str">
        <f>IF($B144="","",250+30+IF(OR(ISNUMBER(SEARCH("DM",$D144)),ISNUMBER(SEARCH("+",$D144))),100,0)+IFERROR(INDEX(相容設定!$F$2:$F$9,MATCH($D144,相容設定!$A$2:$A$9,0)),0))</f>
        <v/>
      </c>
      <c r="AT144" s="31" t="str">
        <f t="shared" si="43"/>
        <v/>
      </c>
      <c r="AU144" s="32" t="str">
        <f t="shared" si="44"/>
        <v/>
      </c>
      <c r="AV144" t="str">
        <f t="shared" si="45"/>
        <v/>
      </c>
      <c r="AW144" t="str">
        <f t="shared" si="47"/>
        <v/>
      </c>
      <c r="AX144" t="str">
        <f t="shared" si="46"/>
        <v/>
      </c>
      <c r="AY144" t="str">
        <f t="shared" si="48"/>
        <v/>
      </c>
    </row>
    <row r="145" spans="1:51" x14ac:dyDescent="0.35">
      <c r="A145" s="26" t="str" cm="1">
        <f t="array" ref="A145">IFERROR(IF(INDEX(PatientCriteria[身分證號],ROWS($A$4:A145))="","",ROWS($A$4:A145)),"")</f>
        <v/>
      </c>
      <c r="B145" s="26" t="str" cm="1">
        <f t="array" ref="B145">IFERROR(IF(INDEX(PatientCriteria[身分證號],ROWS($A$4:A145))="","",INDEX(PatientCriteria[身分證號],ROWS($A$4:A145))),"")</f>
        <v/>
      </c>
      <c r="C145" s="26" t="str" cm="1">
        <f t="array" ref="C145">IF($B145="","",IFERROR(INDEX(PatientCriteria[生日],ROWS($A$4:A145)),""))</f>
        <v/>
      </c>
      <c r="D145" s="26" t="str" cm="1">
        <f t="array" ref="D145">IF($B145="","",IFERROR(INDEX(PatientCriteria[疾病組合],ROWS($A$4:A145)),""))</f>
        <v/>
      </c>
      <c r="E145" s="6" t="str" cm="1">
        <f t="array" ref="E145">IF($B145="","",IFERROR(INDEX(PatientCriteria[HbA1c達標標準],ROWS($A$4:A145)),""))</f>
        <v/>
      </c>
      <c r="F145" s="6" t="str">
        <f>IF($B145="","",IF($G145="","",IFERROR(SUMIFS(LabData2016[最近一次HbA1c檢查結果(%)],LabData2016[比對身分證前六碼],$AX145,LabData2016[最近一次HbA1c檢查日期],$G145,LabData2016[HbA1c唯一],1),"")))</f>
        <v/>
      </c>
      <c r="G145" s="36" t="str" cm="1">
        <f t="array" ref="G145">IF($B145="","",IFERROR(_xlfn.AGGREGATE(14,6,LabData2016[最近一次HbA1c檢查日期]/((LabData2016[比對身分證前六碼]=$AX145)*(LabData2016[HbA1c唯一]=1)),1),""))</f>
        <v/>
      </c>
      <c r="H145" s="6" t="str">
        <f>IF($B145="","",IF($I145="","",IFERROR(SUMIFS(LabData2016[最近一次HbA1c檢查結果(%)],LabData2016[比對身分證前六碼],$AX145,LabData2016[最近一次HbA1c檢查日期],$I145,LabData2016[HbA1c唯一],1),"")))</f>
        <v/>
      </c>
      <c r="I145" s="36" t="str" cm="1">
        <f t="array" ref="I145">IF($B145="","",IFERROR(_xlfn.AGGREGATE(14,6,LabData2016[最近一次HbA1c檢查日期]/((LabData2016[比對身分證前六碼]=$AX145)*(LabData2016[HbA1c唯一]=1)),2),""))</f>
        <v/>
      </c>
      <c r="J145" s="6" t="str">
        <f t="shared" si="34"/>
        <v/>
      </c>
      <c r="K145" s="27" t="str">
        <f ca="1">IF($B145="","",IF($E145="不適用","不適用",IF($F145="","未檢驗",IF(AND($AF145+$AG145&gt;=2,$AG145&gt;=1),IF(OR($F145&lt;VALUE(SUBSTITUTE(SUBSTITUTE($E145,"&lt;",""),"%","")),SUMIFS(LabData2016[HbA1c唯一],LabData2016[比對身分證前六碼],$AX145,LabData2016[最近一次HbA1c檢查結果(%)],"&lt;"&amp;VALUE(SUBSTITUTE(SUBSTITUTE($E145,"&lt;",""),"%","")),LabData2016[最近一次HbA1c檢查日期],"&gt;="&amp;DATE(YEAR(TODAY()),1,1),LabData2016[最近一次HbA1c檢查日期],"&lt;"&amp;DATE(YEAR(TODAY())+1,1,1))/($AF145+$AG145)&gt;=0.5),"控制達標",IF(ISNUMBER($H145),IF(AND($J145&gt;=84,$F145-$H145&lt;0),"進步達標","未達標"),"未達標")),"未達標"))))</f>
        <v/>
      </c>
      <c r="L145" s="33" t="str">
        <f ca="1">IF($B145="","",IF($K145="不適用","不適用",IF($K145="未檢驗","無檢驗資料","全年"&amp;($AF145+$AG145)&amp;"次／下半年"&amp;$AG145&amp;"次／"&amp;SUMIFS(LabData2016[HbA1c唯一],LabData2016[比對身分證前六碼],$AX145,LabData2016[最近一次HbA1c檢查結果(%)],"&lt;"&amp;VALUE(SUBSTITUTE(SUBSTITUTE($E145,"&lt;",""),"%","")),LabData2016[最近一次HbA1c檢查日期],"&gt;="&amp;DATE(YEAR(TODAY()),1,1),LabData2016[最近一次HbA1c檢查日期],"&lt;"&amp;DATE(YEAR(TODAY())+1,1,1))&amp;"/"&amp;($AF145+$AG145)&amp;"達標")))</f>
        <v/>
      </c>
      <c r="M145" s="6" t="str" cm="1">
        <f t="array" ref="M145">IF($B145="","",IFERROR(INDEX(PatientCriteria[LDL達標標準],ROWS($A$4:A145)),""))</f>
        <v/>
      </c>
      <c r="N145" s="6" t="str">
        <f>IF($B145="","",IF($O145="","",IFERROR(SUMIFS(LabData2016[最近一次LDL檢查結果(mg/dL)],LabData2016[比對身分證前六碼],$AX145,LabData2016[最近一次LDL檢查日期],$O145,LabData2016[LDL唯一],1),"")))</f>
        <v/>
      </c>
      <c r="O145" s="36" t="str" cm="1">
        <f t="array" ref="O145">IF($B145="","",IFERROR(_xlfn.AGGREGATE(14,6,LabData2016[最近一次LDL檢查日期]/((LabData2016[比對身分證前六碼]=$AX145)*(LabData2016[LDL唯一]=1)),1),""))</f>
        <v/>
      </c>
      <c r="P145" s="6" t="str">
        <f>IF($B145="","",IF($Q145="","",IFERROR(SUMIFS(LabData2016[最近一次LDL檢查結果(mg/dL)],LabData2016[比對身分證前六碼],$AX145,LabData2016[最近一次LDL檢查日期],$Q145,LabData2016[LDL唯一],1),"")))</f>
        <v/>
      </c>
      <c r="Q145" s="36" t="str" cm="1">
        <f t="array" ref="Q145">IF($B145="","",IFERROR(_xlfn.AGGREGATE(14,6,LabData2016[最近一次LDL檢查日期]/((LabData2016[比對身分證前六碼]=$AX145)*(LabData2016[LDL唯一]=1)),2),""))</f>
        <v/>
      </c>
      <c r="R145" s="6" t="str">
        <f t="shared" si="35"/>
        <v/>
      </c>
      <c r="S145" s="6" t="str" cm="1">
        <f t="array" ref="S145">IF($B145="","",IFERROR(_xlfn.AGGREGATE(15,6,LabData2016[最近一次LDL檢查結果(mg/dL)]/((LabData2016[比對身分證前六碼]=$AX145)*(LabData2016[LDL唯一]=1)),1),""))</f>
        <v/>
      </c>
      <c r="T145" s="28" t="str">
        <f ca="1">IF($B145="","",IF($M145="不適用","不適用",IF($N145="","未檢驗",IF(OR(AND($D145="DM only",$O145&gt;=DATE(YEAR(TODAY()),1,1),$O145&lt;DATE(YEAR(TODAY())+1,1,1),$N145&lt;VALUE(SUBSTITUTE($M145,"&lt;",""))),AND($AH145&gt;=1,$AI145&gt;=1,OR($N145&lt;VALUE(SUBSTITUTE($M145,"&lt;","")),SUMIFS(LabData2016[LDL唯一],LabData2016[比對身分證前六碼],$AX145,LabData2016[最近一次LDL檢查結果(mg/dL)],"&lt;"&amp;VALUE(SUBSTITUTE($M145,"&lt;","")),LabData2016[最近一次LDL檢查日期],"&gt;="&amp;DATE(YEAR(TODAY()),1,1),LabData2016[最近一次LDL檢查日期],"&lt;"&amp;DATE(YEAR(TODAY())+1,1,1))/($AH145+$AI145)&gt;=0.5))),"控制達標",IF(AND($AH145&gt;=1,$AI145&gt;=1,ISNUMBER($P145),$R145&gt;84,$N145-$P145&lt;0),"進步達標","未達標")))))</f>
        <v/>
      </c>
      <c r="U145" s="39" t="str">
        <f ca="1">IF($B145="","",IF($T145="不適用","不適用",IF($T145="未檢驗","無檢驗資料","全年"&amp;($AH145+$AI145)&amp;"次／下半年"&amp;$AI145&amp;"次／"&amp;SUMIFS(LabData2016[LDL唯一],LabData2016[比對身分證前六碼],$AX145,LabData2016[最近一次LDL檢查結果(mg/dL)],"&lt;"&amp;VALUE(SUBSTITUTE($M145,"&lt;","")),LabData2016[最近一次LDL檢查日期],"&gt;="&amp;DATE(YEAR(TODAY()),1,1),LabData2016[最近一次LDL檢查日期],"&lt;"&amp;DATE(YEAR(TODAY())+1,1,1))&amp;"/"&amp;($AH145+$AI145)&amp;"達標")))</f>
        <v/>
      </c>
      <c r="V145" s="6" t="str" cm="1">
        <f t="array" ref="V145">IF($B145="","",IFERROR(INDEX(PatientCriteria[UACR達標標準],ROWS($A$4:A145)),""))</f>
        <v/>
      </c>
      <c r="W145" s="6" t="str">
        <f>IF($B145="","",IF($X145="","",IFERROR(SUMIFS(LabData2016[最近一次UACR檢查結果(mg/gm)],LabData2016[比對身分證前六碼],$AX145,LabData2016[最近一次UACR檢查日期],$X145,LabData2016[UACR唯一],1),"")))</f>
        <v/>
      </c>
      <c r="X145" s="36" t="str" cm="1">
        <f t="array" ref="X145">IF($B145="","",IFERROR(_xlfn.AGGREGATE(14,6,LabData2016[最近一次UACR檢查日期]/((LabData2016[比對身分證前六碼]=$AX145)*(LabData2016[UACR唯一]=1)),1),""))</f>
        <v/>
      </c>
      <c r="Y145" s="6" t="str">
        <f>IF($B145="","",IF($Z145="","",IFERROR(SUMIFS(LabData2016[最近一次UACR檢查結果(mg/gm)],LabData2016[比對身分證前六碼],$AX145,LabData2016[最近一次UACR檢查日期],$Z145,LabData2016[UACR唯一],1),"")))</f>
        <v/>
      </c>
      <c r="Z145" s="36" t="str" cm="1">
        <f t="array" ref="Z145">IF($B145="","",IFERROR(_xlfn.AGGREGATE(14,6,LabData2016[最近一次UACR檢查日期]/((LabData2016[比對身分證前六碼]=$AX145)*(LabData2016[UACR唯一]=1)),2),""))</f>
        <v/>
      </c>
      <c r="AA145" s="6" t="str">
        <f t="shared" si="36"/>
        <v/>
      </c>
      <c r="AB145" s="29" t="str">
        <f ca="1">IF($B145="","",IF($V145="不適用","不適用",IF($W145="","未檢驗",IF(AND($AJ145+$AK145&gt;=2,$AK145&gt;=1),IF(OR($W145&lt;30,SUMIFS(LabData2016[UACR唯一],LabData2016[比對身分證前六碼],$AX145,LabData2016[最近一次UACR檢查結果(mg/gm)],"&lt;30",LabData2016[最近一次UACR檢查日期],"&gt;="&amp;DATE(YEAR(TODAY()),1,1),LabData2016[最近一次UACR檢查日期],"&lt;"&amp;DATE(YEAR(TODAY())+1,1,1))/($AJ145+$AK145)&gt;=0.5),"控制達標",IF(ISNUMBER($Y145),IF(AND($AA145&gt;=84,$W145-$Y145&lt;0),"進步達標","未達標"),"未達標")),"未達標"))))</f>
        <v/>
      </c>
      <c r="AC145" s="38" t="str">
        <f ca="1">IF($B145="","",IF($AB145="不適用","不適用",IF($AB145="未檢驗","無檢驗資料","全年"&amp;($AJ145+$AK145)&amp;"次／下半年"&amp;$AK145&amp;"次／"&amp;SUMIFS(LabData2016[UACR唯一],LabData2016[比對身分證前六碼],$AX145,LabData2016[最近一次UACR檢查結果(mg/gm)],"&lt;30",LabData2016[最近一次UACR檢查日期],"&gt;="&amp;DATE(YEAR(TODAY()),1,1),LabData2016[最近一次UACR檢查日期],"&lt;"&amp;DATE(YEAR(TODAY())+1,1,1))&amp;"/"&amp;($AJ145+$AK145)&amp;"達標")))</f>
        <v/>
      </c>
      <c r="AD145" s="6" t="str" cm="1">
        <f t="array" ref="AD145">IF($B145="","",IFERROR(INDEX(PatientCriteria[BP檢驗次數達標標準],ROWS($A$4:A145)),""))</f>
        <v/>
      </c>
      <c r="AE145" s="6" t="str" cm="1">
        <f t="array" aca="1" ref="AE145" ca="1">IF($B145="","",_xlfn.LET(_xlpm.bp,LabData2016[最近一次BP檢查日期],_xlpm.ym,IF(ISNUMBER(_xlpm.bp),TEXT(_xlpm.bp,"yyyy-mm"),LEFT(_xlpm.bp,7)),_xlpm.matched,_xlfn._xlws.FILTER(_xlpm.ym,(LabData2016[比對身分證前六碼]=$AX145)*(LabData2016[比對生日西元]=$AY145)*(_xlpm.ym&lt;&gt;"")*(LEFT(_xlpm.ym,4)=TEXT(YEAR(TODAY()),"0")),""),IF(INDEX(_xlpm.matched,1)="",0,ROWS(_xlfn.UNIQUE(_xlpm.matched)))))</f>
        <v/>
      </c>
      <c r="AF145" s="6" t="str">
        <f ca="1">IF($B145="","",SUMIFS(LabData2016[HbA1c唯一],LabData2016[比對身分證前六碼],$AX145,LabData2016[最近一次HbA1c檢查日期],"&gt;="&amp;DATE(YEAR(TODAY()),1,1),LabData2016[最近一次HbA1c檢查日期],"&lt;"&amp;DATE(YEAR(TODAY()),7,1)))</f>
        <v/>
      </c>
      <c r="AG145" s="6" t="str">
        <f ca="1">IF($B145="","",SUMIFS(LabData2016[HbA1c唯一],LabData2016[比對身分證前六碼],$AX145,LabData2016[最近一次HbA1c檢查日期],"&gt;="&amp;DATE(YEAR(TODAY()),7,1),LabData2016[最近一次HbA1c檢查日期],"&lt;"&amp;DATE(YEAR(TODAY())+1,1,1)))</f>
        <v/>
      </c>
      <c r="AH145" s="6" t="str">
        <f ca="1">IF($B145="","",SUMIFS(LabData2016[LDL唯一],LabData2016[比對身分證前六碼],$AX145,LabData2016[最近一次LDL檢查日期],"&gt;="&amp;DATE(YEAR(TODAY()),1,1),LabData2016[最近一次LDL檢查日期],"&lt;"&amp;DATE(YEAR(TODAY()),7,1)))</f>
        <v/>
      </c>
      <c r="AI145" s="6" t="str">
        <f ca="1">IF($B145="","",SUMIFS(LabData2016[LDL唯一],LabData2016[比對身分證前六碼],$AX145,LabData2016[最近一次LDL檢查日期],"&gt;="&amp;DATE(YEAR(TODAY()),7,1),LabData2016[最近一次LDL檢查日期],"&lt;"&amp;DATE(YEAR(TODAY())+1,1,1)))</f>
        <v/>
      </c>
      <c r="AJ145" s="6" t="str">
        <f ca="1">IF($B145="","",SUMIFS(LabData2016[UACR唯一],LabData2016[比對身分證前六碼],$AX145,LabData2016[最近一次UACR檢查日期],"&gt;="&amp;DATE(YEAR(TODAY()),1,1),LabData2016[最近一次UACR檢查日期],"&lt;"&amp;DATE(YEAR(TODAY()),7,1)))</f>
        <v/>
      </c>
      <c r="AK145" s="6" t="str">
        <f ca="1">IF($B145="","",SUMIFS(LabData2016[UACR唯一],LabData2016[比對身分證前六碼],$AX145,LabData2016[最近一次UACR檢查日期],"&gt;="&amp;DATE(YEAR(TODAY()),7,1),LabData2016[最近一次UACR檢查日期],"&lt;"&amp;DATE(YEAR(TODAY())+1,1,1)))</f>
        <v/>
      </c>
      <c r="AL145" s="6" t="str">
        <f t="shared" si="37"/>
        <v/>
      </c>
      <c r="AM145" s="6" t="str">
        <f t="shared" si="38"/>
        <v/>
      </c>
      <c r="AN145" s="6" t="str">
        <f t="shared" si="39"/>
        <v/>
      </c>
      <c r="AO145" s="6" t="str">
        <f t="shared" si="40"/>
        <v/>
      </c>
      <c r="AP145" s="6" t="str" cm="1">
        <f t="array" ref="AP145">IF($B145="","",IFERROR(INDEX(相容設定!$B$2:$E$9,MATCH($D145,相容設定!$A$2:$A$9,0),MIN(VALUE(LEFT($AQ145,FIND("/",$AQ145)-1)),3)+1),0))</f>
        <v/>
      </c>
      <c r="AQ145" s="6" t="str">
        <f t="shared" si="41"/>
        <v/>
      </c>
      <c r="AR145" s="30" t="str">
        <f t="shared" si="42"/>
        <v/>
      </c>
      <c r="AS145" s="30" t="str">
        <f>IF($B145="","",250+30+IF(OR(ISNUMBER(SEARCH("DM",$D145)),ISNUMBER(SEARCH("+",$D145))),100,0)+IFERROR(INDEX(相容設定!$F$2:$F$9,MATCH($D145,相容設定!$A$2:$A$9,0)),0))</f>
        <v/>
      </c>
      <c r="AT145" s="31" t="str">
        <f t="shared" si="43"/>
        <v/>
      </c>
      <c r="AU145" s="32" t="str">
        <f t="shared" si="44"/>
        <v/>
      </c>
      <c r="AV145" t="str">
        <f t="shared" si="45"/>
        <v/>
      </c>
      <c r="AW145" t="str">
        <f t="shared" si="47"/>
        <v/>
      </c>
      <c r="AX145" t="str">
        <f t="shared" si="46"/>
        <v/>
      </c>
      <c r="AY145" t="str">
        <f t="shared" si="48"/>
        <v/>
      </c>
    </row>
    <row r="146" spans="1:51" x14ac:dyDescent="0.35">
      <c r="A146" s="26" t="str" cm="1">
        <f t="array" ref="A146">IFERROR(IF(INDEX(PatientCriteria[身分證號],ROWS($A$4:A146))="","",ROWS($A$4:A146)),"")</f>
        <v/>
      </c>
      <c r="B146" s="26" t="str" cm="1">
        <f t="array" ref="B146">IFERROR(IF(INDEX(PatientCriteria[身分證號],ROWS($A$4:A146))="","",INDEX(PatientCriteria[身分證號],ROWS($A$4:A146))),"")</f>
        <v/>
      </c>
      <c r="C146" s="26" t="str" cm="1">
        <f t="array" ref="C146">IF($B146="","",IFERROR(INDEX(PatientCriteria[生日],ROWS($A$4:A146)),""))</f>
        <v/>
      </c>
      <c r="D146" s="26" t="str" cm="1">
        <f t="array" ref="D146">IF($B146="","",IFERROR(INDEX(PatientCriteria[疾病組合],ROWS($A$4:A146)),""))</f>
        <v/>
      </c>
      <c r="E146" s="6" t="str" cm="1">
        <f t="array" ref="E146">IF($B146="","",IFERROR(INDEX(PatientCriteria[HbA1c達標標準],ROWS($A$4:A146)),""))</f>
        <v/>
      </c>
      <c r="F146" s="6" t="str">
        <f>IF($B146="","",IF($G146="","",IFERROR(SUMIFS(LabData2016[最近一次HbA1c檢查結果(%)],LabData2016[比對身分證前六碼],$AX146,LabData2016[最近一次HbA1c檢查日期],$G146,LabData2016[HbA1c唯一],1),"")))</f>
        <v/>
      </c>
      <c r="G146" s="36" t="str" cm="1">
        <f t="array" ref="G146">IF($B146="","",IFERROR(_xlfn.AGGREGATE(14,6,LabData2016[最近一次HbA1c檢查日期]/((LabData2016[比對身分證前六碼]=$AX146)*(LabData2016[HbA1c唯一]=1)),1),""))</f>
        <v/>
      </c>
      <c r="H146" s="6" t="str">
        <f>IF($B146="","",IF($I146="","",IFERROR(SUMIFS(LabData2016[最近一次HbA1c檢查結果(%)],LabData2016[比對身分證前六碼],$AX146,LabData2016[最近一次HbA1c檢查日期],$I146,LabData2016[HbA1c唯一],1),"")))</f>
        <v/>
      </c>
      <c r="I146" s="36" t="str" cm="1">
        <f t="array" ref="I146">IF($B146="","",IFERROR(_xlfn.AGGREGATE(14,6,LabData2016[最近一次HbA1c檢查日期]/((LabData2016[比對身分證前六碼]=$AX146)*(LabData2016[HbA1c唯一]=1)),2),""))</f>
        <v/>
      </c>
      <c r="J146" s="6" t="str">
        <f t="shared" si="34"/>
        <v/>
      </c>
      <c r="K146" s="27" t="str">
        <f ca="1">IF($B146="","",IF($E146="不適用","不適用",IF($F146="","未檢驗",IF(AND($AF146+$AG146&gt;=2,$AG146&gt;=1),IF(OR($F146&lt;VALUE(SUBSTITUTE(SUBSTITUTE($E146,"&lt;",""),"%","")),SUMIFS(LabData2016[HbA1c唯一],LabData2016[比對身分證前六碼],$AX146,LabData2016[最近一次HbA1c檢查結果(%)],"&lt;"&amp;VALUE(SUBSTITUTE(SUBSTITUTE($E146,"&lt;",""),"%","")),LabData2016[最近一次HbA1c檢查日期],"&gt;="&amp;DATE(YEAR(TODAY()),1,1),LabData2016[最近一次HbA1c檢查日期],"&lt;"&amp;DATE(YEAR(TODAY())+1,1,1))/($AF146+$AG146)&gt;=0.5),"控制達標",IF(ISNUMBER($H146),IF(AND($J146&gt;=84,$F146-$H146&lt;0),"進步達標","未達標"),"未達標")),"未達標"))))</f>
        <v/>
      </c>
      <c r="L146" s="33" t="str">
        <f ca="1">IF($B146="","",IF($K146="不適用","不適用",IF($K146="未檢驗","無檢驗資料","全年"&amp;($AF146+$AG146)&amp;"次／下半年"&amp;$AG146&amp;"次／"&amp;SUMIFS(LabData2016[HbA1c唯一],LabData2016[比對身分證前六碼],$AX146,LabData2016[最近一次HbA1c檢查結果(%)],"&lt;"&amp;VALUE(SUBSTITUTE(SUBSTITUTE($E146,"&lt;",""),"%","")),LabData2016[最近一次HbA1c檢查日期],"&gt;="&amp;DATE(YEAR(TODAY()),1,1),LabData2016[最近一次HbA1c檢查日期],"&lt;"&amp;DATE(YEAR(TODAY())+1,1,1))&amp;"/"&amp;($AF146+$AG146)&amp;"達標")))</f>
        <v/>
      </c>
      <c r="M146" s="6" t="str" cm="1">
        <f t="array" ref="M146">IF($B146="","",IFERROR(INDEX(PatientCriteria[LDL達標標準],ROWS($A$4:A146)),""))</f>
        <v/>
      </c>
      <c r="N146" s="6" t="str">
        <f>IF($B146="","",IF($O146="","",IFERROR(SUMIFS(LabData2016[最近一次LDL檢查結果(mg/dL)],LabData2016[比對身分證前六碼],$AX146,LabData2016[最近一次LDL檢查日期],$O146,LabData2016[LDL唯一],1),"")))</f>
        <v/>
      </c>
      <c r="O146" s="36" t="str" cm="1">
        <f t="array" ref="O146">IF($B146="","",IFERROR(_xlfn.AGGREGATE(14,6,LabData2016[最近一次LDL檢查日期]/((LabData2016[比對身分證前六碼]=$AX146)*(LabData2016[LDL唯一]=1)),1),""))</f>
        <v/>
      </c>
      <c r="P146" s="6" t="str">
        <f>IF($B146="","",IF($Q146="","",IFERROR(SUMIFS(LabData2016[最近一次LDL檢查結果(mg/dL)],LabData2016[比對身分證前六碼],$AX146,LabData2016[最近一次LDL檢查日期],$Q146,LabData2016[LDL唯一],1),"")))</f>
        <v/>
      </c>
      <c r="Q146" s="36" t="str" cm="1">
        <f t="array" ref="Q146">IF($B146="","",IFERROR(_xlfn.AGGREGATE(14,6,LabData2016[最近一次LDL檢查日期]/((LabData2016[比對身分證前六碼]=$AX146)*(LabData2016[LDL唯一]=1)),2),""))</f>
        <v/>
      </c>
      <c r="R146" s="6" t="str">
        <f t="shared" si="35"/>
        <v/>
      </c>
      <c r="S146" s="6" t="str" cm="1">
        <f t="array" ref="S146">IF($B146="","",IFERROR(_xlfn.AGGREGATE(15,6,LabData2016[最近一次LDL檢查結果(mg/dL)]/((LabData2016[比對身分證前六碼]=$AX146)*(LabData2016[LDL唯一]=1)),1),""))</f>
        <v/>
      </c>
      <c r="T146" s="28" t="str">
        <f ca="1">IF($B146="","",IF($M146="不適用","不適用",IF($N146="","未檢驗",IF(OR(AND($D146="DM only",$O146&gt;=DATE(YEAR(TODAY()),1,1),$O146&lt;DATE(YEAR(TODAY())+1,1,1),$N146&lt;VALUE(SUBSTITUTE($M146,"&lt;",""))),AND($AH146&gt;=1,$AI146&gt;=1,OR($N146&lt;VALUE(SUBSTITUTE($M146,"&lt;","")),SUMIFS(LabData2016[LDL唯一],LabData2016[比對身分證前六碼],$AX146,LabData2016[最近一次LDL檢查結果(mg/dL)],"&lt;"&amp;VALUE(SUBSTITUTE($M146,"&lt;","")),LabData2016[最近一次LDL檢查日期],"&gt;="&amp;DATE(YEAR(TODAY()),1,1),LabData2016[最近一次LDL檢查日期],"&lt;"&amp;DATE(YEAR(TODAY())+1,1,1))/($AH146+$AI146)&gt;=0.5))),"控制達標",IF(AND($AH146&gt;=1,$AI146&gt;=1,ISNUMBER($P146),$R146&gt;84,$N146-$P146&lt;0),"進步達標","未達標")))))</f>
        <v/>
      </c>
      <c r="U146" s="39" t="str">
        <f ca="1">IF($B146="","",IF($T146="不適用","不適用",IF($T146="未檢驗","無檢驗資料","全年"&amp;($AH146+$AI146)&amp;"次／下半年"&amp;$AI146&amp;"次／"&amp;SUMIFS(LabData2016[LDL唯一],LabData2016[比對身分證前六碼],$AX146,LabData2016[最近一次LDL檢查結果(mg/dL)],"&lt;"&amp;VALUE(SUBSTITUTE($M146,"&lt;","")),LabData2016[最近一次LDL檢查日期],"&gt;="&amp;DATE(YEAR(TODAY()),1,1),LabData2016[最近一次LDL檢查日期],"&lt;"&amp;DATE(YEAR(TODAY())+1,1,1))&amp;"/"&amp;($AH146+$AI146)&amp;"達標")))</f>
        <v/>
      </c>
      <c r="V146" s="6" t="str" cm="1">
        <f t="array" ref="V146">IF($B146="","",IFERROR(INDEX(PatientCriteria[UACR達標標準],ROWS($A$4:A146)),""))</f>
        <v/>
      </c>
      <c r="W146" s="6" t="str">
        <f>IF($B146="","",IF($X146="","",IFERROR(SUMIFS(LabData2016[最近一次UACR檢查結果(mg/gm)],LabData2016[比對身分證前六碼],$AX146,LabData2016[最近一次UACR檢查日期],$X146,LabData2016[UACR唯一],1),"")))</f>
        <v/>
      </c>
      <c r="X146" s="36" t="str" cm="1">
        <f t="array" ref="X146">IF($B146="","",IFERROR(_xlfn.AGGREGATE(14,6,LabData2016[最近一次UACR檢查日期]/((LabData2016[比對身分證前六碼]=$AX146)*(LabData2016[UACR唯一]=1)),1),""))</f>
        <v/>
      </c>
      <c r="Y146" s="6" t="str">
        <f>IF($B146="","",IF($Z146="","",IFERROR(SUMIFS(LabData2016[最近一次UACR檢查結果(mg/gm)],LabData2016[比對身分證前六碼],$AX146,LabData2016[最近一次UACR檢查日期],$Z146,LabData2016[UACR唯一],1),"")))</f>
        <v/>
      </c>
      <c r="Z146" s="36" t="str" cm="1">
        <f t="array" ref="Z146">IF($B146="","",IFERROR(_xlfn.AGGREGATE(14,6,LabData2016[最近一次UACR檢查日期]/((LabData2016[比對身分證前六碼]=$AX146)*(LabData2016[UACR唯一]=1)),2),""))</f>
        <v/>
      </c>
      <c r="AA146" s="6" t="str">
        <f t="shared" si="36"/>
        <v/>
      </c>
      <c r="AB146" s="29" t="str">
        <f ca="1">IF($B146="","",IF($V146="不適用","不適用",IF($W146="","未檢驗",IF(AND($AJ146+$AK146&gt;=2,$AK146&gt;=1),IF(OR($W146&lt;30,SUMIFS(LabData2016[UACR唯一],LabData2016[比對身分證前六碼],$AX146,LabData2016[最近一次UACR檢查結果(mg/gm)],"&lt;30",LabData2016[最近一次UACR檢查日期],"&gt;="&amp;DATE(YEAR(TODAY()),1,1),LabData2016[最近一次UACR檢查日期],"&lt;"&amp;DATE(YEAR(TODAY())+1,1,1))/($AJ146+$AK146)&gt;=0.5),"控制達標",IF(ISNUMBER($Y146),IF(AND($AA146&gt;=84,$W146-$Y146&lt;0),"進步達標","未達標"),"未達標")),"未達標"))))</f>
        <v/>
      </c>
      <c r="AC146" s="38" t="str">
        <f ca="1">IF($B146="","",IF($AB146="不適用","不適用",IF($AB146="未檢驗","無檢驗資料","全年"&amp;($AJ146+$AK146)&amp;"次／下半年"&amp;$AK146&amp;"次／"&amp;SUMIFS(LabData2016[UACR唯一],LabData2016[比對身分證前六碼],$AX146,LabData2016[最近一次UACR檢查結果(mg/gm)],"&lt;30",LabData2016[最近一次UACR檢查日期],"&gt;="&amp;DATE(YEAR(TODAY()),1,1),LabData2016[最近一次UACR檢查日期],"&lt;"&amp;DATE(YEAR(TODAY())+1,1,1))&amp;"/"&amp;($AJ146+$AK146)&amp;"達標")))</f>
        <v/>
      </c>
      <c r="AD146" s="6" t="str" cm="1">
        <f t="array" ref="AD146">IF($B146="","",IFERROR(INDEX(PatientCriteria[BP檢驗次數達標標準],ROWS($A$4:A146)),""))</f>
        <v/>
      </c>
      <c r="AE146" s="6" t="str" cm="1">
        <f t="array" aca="1" ref="AE146" ca="1">IF($B146="","",_xlfn.LET(_xlpm.bp,LabData2016[最近一次BP檢查日期],_xlpm.ym,IF(ISNUMBER(_xlpm.bp),TEXT(_xlpm.bp,"yyyy-mm"),LEFT(_xlpm.bp,7)),_xlpm.matched,_xlfn._xlws.FILTER(_xlpm.ym,(LabData2016[比對身分證前六碼]=$AX146)*(LabData2016[比對生日西元]=$AY146)*(_xlpm.ym&lt;&gt;"")*(LEFT(_xlpm.ym,4)=TEXT(YEAR(TODAY()),"0")),""),IF(INDEX(_xlpm.matched,1)="",0,ROWS(_xlfn.UNIQUE(_xlpm.matched)))))</f>
        <v/>
      </c>
      <c r="AF146" s="6" t="str">
        <f ca="1">IF($B146="","",SUMIFS(LabData2016[HbA1c唯一],LabData2016[比對身分證前六碼],$AX146,LabData2016[最近一次HbA1c檢查日期],"&gt;="&amp;DATE(YEAR(TODAY()),1,1),LabData2016[最近一次HbA1c檢查日期],"&lt;"&amp;DATE(YEAR(TODAY()),7,1)))</f>
        <v/>
      </c>
      <c r="AG146" s="6" t="str">
        <f ca="1">IF($B146="","",SUMIFS(LabData2016[HbA1c唯一],LabData2016[比對身分證前六碼],$AX146,LabData2016[最近一次HbA1c檢查日期],"&gt;="&amp;DATE(YEAR(TODAY()),7,1),LabData2016[最近一次HbA1c檢查日期],"&lt;"&amp;DATE(YEAR(TODAY())+1,1,1)))</f>
        <v/>
      </c>
      <c r="AH146" s="6" t="str">
        <f ca="1">IF($B146="","",SUMIFS(LabData2016[LDL唯一],LabData2016[比對身分證前六碼],$AX146,LabData2016[最近一次LDL檢查日期],"&gt;="&amp;DATE(YEAR(TODAY()),1,1),LabData2016[最近一次LDL檢查日期],"&lt;"&amp;DATE(YEAR(TODAY()),7,1)))</f>
        <v/>
      </c>
      <c r="AI146" s="6" t="str">
        <f ca="1">IF($B146="","",SUMIFS(LabData2016[LDL唯一],LabData2016[比對身分證前六碼],$AX146,LabData2016[最近一次LDL檢查日期],"&gt;="&amp;DATE(YEAR(TODAY()),7,1),LabData2016[最近一次LDL檢查日期],"&lt;"&amp;DATE(YEAR(TODAY())+1,1,1)))</f>
        <v/>
      </c>
      <c r="AJ146" s="6" t="str">
        <f ca="1">IF($B146="","",SUMIFS(LabData2016[UACR唯一],LabData2016[比對身分證前六碼],$AX146,LabData2016[最近一次UACR檢查日期],"&gt;="&amp;DATE(YEAR(TODAY()),1,1),LabData2016[最近一次UACR檢查日期],"&lt;"&amp;DATE(YEAR(TODAY()),7,1)))</f>
        <v/>
      </c>
      <c r="AK146" s="6" t="str">
        <f ca="1">IF($B146="","",SUMIFS(LabData2016[UACR唯一],LabData2016[比對身分證前六碼],$AX146,LabData2016[最近一次UACR檢查日期],"&gt;="&amp;DATE(YEAR(TODAY()),7,1),LabData2016[最近一次UACR檢查日期],"&lt;"&amp;DATE(YEAR(TODAY())+1,1,1)))</f>
        <v/>
      </c>
      <c r="AL146" s="6" t="str">
        <f t="shared" si="37"/>
        <v/>
      </c>
      <c r="AM146" s="6" t="str">
        <f t="shared" si="38"/>
        <v/>
      </c>
      <c r="AN146" s="6" t="str">
        <f t="shared" si="39"/>
        <v/>
      </c>
      <c r="AO146" s="6" t="str">
        <f t="shared" si="40"/>
        <v/>
      </c>
      <c r="AP146" s="6" t="str" cm="1">
        <f t="array" ref="AP146">IF($B146="","",IFERROR(INDEX(相容設定!$B$2:$E$9,MATCH($D146,相容設定!$A$2:$A$9,0),MIN(VALUE(LEFT($AQ146,FIND("/",$AQ146)-1)),3)+1),0))</f>
        <v/>
      </c>
      <c r="AQ146" s="6" t="str">
        <f t="shared" si="41"/>
        <v/>
      </c>
      <c r="AR146" s="30" t="str">
        <f t="shared" si="42"/>
        <v/>
      </c>
      <c r="AS146" s="30" t="str">
        <f>IF($B146="","",250+30+IF(OR(ISNUMBER(SEARCH("DM",$D146)),ISNUMBER(SEARCH("+",$D146))),100,0)+IFERROR(INDEX(相容設定!$F$2:$F$9,MATCH($D146,相容設定!$A$2:$A$9,0)),0))</f>
        <v/>
      </c>
      <c r="AT146" s="31" t="str">
        <f t="shared" si="43"/>
        <v/>
      </c>
      <c r="AU146" s="32" t="str">
        <f t="shared" si="44"/>
        <v/>
      </c>
      <c r="AV146" t="str">
        <f t="shared" si="45"/>
        <v/>
      </c>
      <c r="AW146" t="str">
        <f t="shared" si="47"/>
        <v/>
      </c>
      <c r="AX146" t="str">
        <f t="shared" si="46"/>
        <v/>
      </c>
      <c r="AY146" t="str">
        <f t="shared" si="48"/>
        <v/>
      </c>
    </row>
    <row r="147" spans="1:51" x14ac:dyDescent="0.35">
      <c r="A147" s="26" t="str" cm="1">
        <f t="array" ref="A147">IFERROR(IF(INDEX(PatientCriteria[身分證號],ROWS($A$4:A147))="","",ROWS($A$4:A147)),"")</f>
        <v/>
      </c>
      <c r="B147" s="26" t="str" cm="1">
        <f t="array" ref="B147">IFERROR(IF(INDEX(PatientCriteria[身分證號],ROWS($A$4:A147))="","",INDEX(PatientCriteria[身分證號],ROWS($A$4:A147))),"")</f>
        <v/>
      </c>
      <c r="C147" s="26" t="str" cm="1">
        <f t="array" ref="C147">IF($B147="","",IFERROR(INDEX(PatientCriteria[生日],ROWS($A$4:A147)),""))</f>
        <v/>
      </c>
      <c r="D147" s="26" t="str" cm="1">
        <f t="array" ref="D147">IF($B147="","",IFERROR(INDEX(PatientCriteria[疾病組合],ROWS($A$4:A147)),""))</f>
        <v/>
      </c>
      <c r="E147" s="6" t="str" cm="1">
        <f t="array" ref="E147">IF($B147="","",IFERROR(INDEX(PatientCriteria[HbA1c達標標準],ROWS($A$4:A147)),""))</f>
        <v/>
      </c>
      <c r="F147" s="6" t="str">
        <f>IF($B147="","",IF($G147="","",IFERROR(SUMIFS(LabData2016[最近一次HbA1c檢查結果(%)],LabData2016[比對身分證前六碼],$AX147,LabData2016[最近一次HbA1c檢查日期],$G147,LabData2016[HbA1c唯一],1),"")))</f>
        <v/>
      </c>
      <c r="G147" s="36" t="str" cm="1">
        <f t="array" ref="G147">IF($B147="","",IFERROR(_xlfn.AGGREGATE(14,6,LabData2016[最近一次HbA1c檢查日期]/((LabData2016[比對身分證前六碼]=$AX147)*(LabData2016[HbA1c唯一]=1)),1),""))</f>
        <v/>
      </c>
      <c r="H147" s="6" t="str">
        <f>IF($B147="","",IF($I147="","",IFERROR(SUMIFS(LabData2016[最近一次HbA1c檢查結果(%)],LabData2016[比對身分證前六碼],$AX147,LabData2016[最近一次HbA1c檢查日期],$I147,LabData2016[HbA1c唯一],1),"")))</f>
        <v/>
      </c>
      <c r="I147" s="36" t="str" cm="1">
        <f t="array" ref="I147">IF($B147="","",IFERROR(_xlfn.AGGREGATE(14,6,LabData2016[最近一次HbA1c檢查日期]/((LabData2016[比對身分證前六碼]=$AX147)*(LabData2016[HbA1c唯一]=1)),2),""))</f>
        <v/>
      </c>
      <c r="J147" s="6" t="str">
        <f t="shared" si="34"/>
        <v/>
      </c>
      <c r="K147" s="27" t="str">
        <f ca="1">IF($B147="","",IF($E147="不適用","不適用",IF($F147="","未檢驗",IF(AND($AF147+$AG147&gt;=2,$AG147&gt;=1),IF(OR($F147&lt;VALUE(SUBSTITUTE(SUBSTITUTE($E147,"&lt;",""),"%","")),SUMIFS(LabData2016[HbA1c唯一],LabData2016[比對身分證前六碼],$AX147,LabData2016[最近一次HbA1c檢查結果(%)],"&lt;"&amp;VALUE(SUBSTITUTE(SUBSTITUTE($E147,"&lt;",""),"%","")),LabData2016[最近一次HbA1c檢查日期],"&gt;="&amp;DATE(YEAR(TODAY()),1,1),LabData2016[最近一次HbA1c檢查日期],"&lt;"&amp;DATE(YEAR(TODAY())+1,1,1))/($AF147+$AG147)&gt;=0.5),"控制達標",IF(ISNUMBER($H147),IF(AND($J147&gt;=84,$F147-$H147&lt;0),"進步達標","未達標"),"未達標")),"未達標"))))</f>
        <v/>
      </c>
      <c r="L147" s="33" t="str">
        <f ca="1">IF($B147="","",IF($K147="不適用","不適用",IF($K147="未檢驗","無檢驗資料","全年"&amp;($AF147+$AG147)&amp;"次／下半年"&amp;$AG147&amp;"次／"&amp;SUMIFS(LabData2016[HbA1c唯一],LabData2016[比對身分證前六碼],$AX147,LabData2016[最近一次HbA1c檢查結果(%)],"&lt;"&amp;VALUE(SUBSTITUTE(SUBSTITUTE($E147,"&lt;",""),"%","")),LabData2016[最近一次HbA1c檢查日期],"&gt;="&amp;DATE(YEAR(TODAY()),1,1),LabData2016[最近一次HbA1c檢查日期],"&lt;"&amp;DATE(YEAR(TODAY())+1,1,1))&amp;"/"&amp;($AF147+$AG147)&amp;"達標")))</f>
        <v/>
      </c>
      <c r="M147" s="6" t="str" cm="1">
        <f t="array" ref="M147">IF($B147="","",IFERROR(INDEX(PatientCriteria[LDL達標標準],ROWS($A$4:A147)),""))</f>
        <v/>
      </c>
      <c r="N147" s="6" t="str">
        <f>IF($B147="","",IF($O147="","",IFERROR(SUMIFS(LabData2016[最近一次LDL檢查結果(mg/dL)],LabData2016[比對身分證前六碼],$AX147,LabData2016[最近一次LDL檢查日期],$O147,LabData2016[LDL唯一],1),"")))</f>
        <v/>
      </c>
      <c r="O147" s="36" t="str" cm="1">
        <f t="array" ref="O147">IF($B147="","",IFERROR(_xlfn.AGGREGATE(14,6,LabData2016[最近一次LDL檢查日期]/((LabData2016[比對身分證前六碼]=$AX147)*(LabData2016[LDL唯一]=1)),1),""))</f>
        <v/>
      </c>
      <c r="P147" s="6" t="str">
        <f>IF($B147="","",IF($Q147="","",IFERROR(SUMIFS(LabData2016[最近一次LDL檢查結果(mg/dL)],LabData2016[比對身分證前六碼],$AX147,LabData2016[最近一次LDL檢查日期],$Q147,LabData2016[LDL唯一],1),"")))</f>
        <v/>
      </c>
      <c r="Q147" s="36" t="str" cm="1">
        <f t="array" ref="Q147">IF($B147="","",IFERROR(_xlfn.AGGREGATE(14,6,LabData2016[最近一次LDL檢查日期]/((LabData2016[比對身分證前六碼]=$AX147)*(LabData2016[LDL唯一]=1)),2),""))</f>
        <v/>
      </c>
      <c r="R147" s="6" t="str">
        <f t="shared" si="35"/>
        <v/>
      </c>
      <c r="S147" s="6" t="str" cm="1">
        <f t="array" ref="S147">IF($B147="","",IFERROR(_xlfn.AGGREGATE(15,6,LabData2016[最近一次LDL檢查結果(mg/dL)]/((LabData2016[比對身分證前六碼]=$AX147)*(LabData2016[LDL唯一]=1)),1),""))</f>
        <v/>
      </c>
      <c r="T147" s="28" t="str">
        <f ca="1">IF($B147="","",IF($M147="不適用","不適用",IF($N147="","未檢驗",IF(OR(AND($D147="DM only",$O147&gt;=DATE(YEAR(TODAY()),1,1),$O147&lt;DATE(YEAR(TODAY())+1,1,1),$N147&lt;VALUE(SUBSTITUTE($M147,"&lt;",""))),AND($AH147&gt;=1,$AI147&gt;=1,OR($N147&lt;VALUE(SUBSTITUTE($M147,"&lt;","")),SUMIFS(LabData2016[LDL唯一],LabData2016[比對身分證前六碼],$AX147,LabData2016[最近一次LDL檢查結果(mg/dL)],"&lt;"&amp;VALUE(SUBSTITUTE($M147,"&lt;","")),LabData2016[最近一次LDL檢查日期],"&gt;="&amp;DATE(YEAR(TODAY()),1,1),LabData2016[最近一次LDL檢查日期],"&lt;"&amp;DATE(YEAR(TODAY())+1,1,1))/($AH147+$AI147)&gt;=0.5))),"控制達標",IF(AND($AH147&gt;=1,$AI147&gt;=1,ISNUMBER($P147),$R147&gt;84,$N147-$P147&lt;0),"進步達標","未達標")))))</f>
        <v/>
      </c>
      <c r="U147" s="39" t="str">
        <f ca="1">IF($B147="","",IF($T147="不適用","不適用",IF($T147="未檢驗","無檢驗資料","全年"&amp;($AH147+$AI147)&amp;"次／下半年"&amp;$AI147&amp;"次／"&amp;SUMIFS(LabData2016[LDL唯一],LabData2016[比對身分證前六碼],$AX147,LabData2016[最近一次LDL檢查結果(mg/dL)],"&lt;"&amp;VALUE(SUBSTITUTE($M147,"&lt;","")),LabData2016[最近一次LDL檢查日期],"&gt;="&amp;DATE(YEAR(TODAY()),1,1),LabData2016[最近一次LDL檢查日期],"&lt;"&amp;DATE(YEAR(TODAY())+1,1,1))&amp;"/"&amp;($AH147+$AI147)&amp;"達標")))</f>
        <v/>
      </c>
      <c r="V147" s="6" t="str" cm="1">
        <f t="array" ref="V147">IF($B147="","",IFERROR(INDEX(PatientCriteria[UACR達標標準],ROWS($A$4:A147)),""))</f>
        <v/>
      </c>
      <c r="W147" s="6" t="str">
        <f>IF($B147="","",IF($X147="","",IFERROR(SUMIFS(LabData2016[最近一次UACR檢查結果(mg/gm)],LabData2016[比對身分證前六碼],$AX147,LabData2016[最近一次UACR檢查日期],$X147,LabData2016[UACR唯一],1),"")))</f>
        <v/>
      </c>
      <c r="X147" s="36" t="str" cm="1">
        <f t="array" ref="X147">IF($B147="","",IFERROR(_xlfn.AGGREGATE(14,6,LabData2016[最近一次UACR檢查日期]/((LabData2016[比對身分證前六碼]=$AX147)*(LabData2016[UACR唯一]=1)),1),""))</f>
        <v/>
      </c>
      <c r="Y147" s="6" t="str">
        <f>IF($B147="","",IF($Z147="","",IFERROR(SUMIFS(LabData2016[最近一次UACR檢查結果(mg/gm)],LabData2016[比對身分證前六碼],$AX147,LabData2016[最近一次UACR檢查日期],$Z147,LabData2016[UACR唯一],1),"")))</f>
        <v/>
      </c>
      <c r="Z147" s="36" t="str" cm="1">
        <f t="array" ref="Z147">IF($B147="","",IFERROR(_xlfn.AGGREGATE(14,6,LabData2016[最近一次UACR檢查日期]/((LabData2016[比對身分證前六碼]=$AX147)*(LabData2016[UACR唯一]=1)),2),""))</f>
        <v/>
      </c>
      <c r="AA147" s="6" t="str">
        <f t="shared" si="36"/>
        <v/>
      </c>
      <c r="AB147" s="29" t="str">
        <f ca="1">IF($B147="","",IF($V147="不適用","不適用",IF($W147="","未檢驗",IF(AND($AJ147+$AK147&gt;=2,$AK147&gt;=1),IF(OR($W147&lt;30,SUMIFS(LabData2016[UACR唯一],LabData2016[比對身分證前六碼],$AX147,LabData2016[最近一次UACR檢查結果(mg/gm)],"&lt;30",LabData2016[最近一次UACR檢查日期],"&gt;="&amp;DATE(YEAR(TODAY()),1,1),LabData2016[最近一次UACR檢查日期],"&lt;"&amp;DATE(YEAR(TODAY())+1,1,1))/($AJ147+$AK147)&gt;=0.5),"控制達標",IF(ISNUMBER($Y147),IF(AND($AA147&gt;=84,$W147-$Y147&lt;0),"進步達標","未達標"),"未達標")),"未達標"))))</f>
        <v/>
      </c>
      <c r="AC147" s="38" t="str">
        <f ca="1">IF($B147="","",IF($AB147="不適用","不適用",IF($AB147="未檢驗","無檢驗資料","全年"&amp;($AJ147+$AK147)&amp;"次／下半年"&amp;$AK147&amp;"次／"&amp;SUMIFS(LabData2016[UACR唯一],LabData2016[比對身分證前六碼],$AX147,LabData2016[最近一次UACR檢查結果(mg/gm)],"&lt;30",LabData2016[最近一次UACR檢查日期],"&gt;="&amp;DATE(YEAR(TODAY()),1,1),LabData2016[最近一次UACR檢查日期],"&lt;"&amp;DATE(YEAR(TODAY())+1,1,1))&amp;"/"&amp;($AJ147+$AK147)&amp;"達標")))</f>
        <v/>
      </c>
      <c r="AD147" s="6" t="str" cm="1">
        <f t="array" ref="AD147">IF($B147="","",IFERROR(INDEX(PatientCriteria[BP檢驗次數達標標準],ROWS($A$4:A147)),""))</f>
        <v/>
      </c>
      <c r="AE147" s="6" t="str" cm="1">
        <f t="array" aca="1" ref="AE147" ca="1">IF($B147="","",_xlfn.LET(_xlpm.bp,LabData2016[最近一次BP檢查日期],_xlpm.ym,IF(ISNUMBER(_xlpm.bp),TEXT(_xlpm.bp,"yyyy-mm"),LEFT(_xlpm.bp,7)),_xlpm.matched,_xlfn._xlws.FILTER(_xlpm.ym,(LabData2016[比對身分證前六碼]=$AX147)*(LabData2016[比對生日西元]=$AY147)*(_xlpm.ym&lt;&gt;"")*(LEFT(_xlpm.ym,4)=TEXT(YEAR(TODAY()),"0")),""),IF(INDEX(_xlpm.matched,1)="",0,ROWS(_xlfn.UNIQUE(_xlpm.matched)))))</f>
        <v/>
      </c>
      <c r="AF147" s="6" t="str">
        <f ca="1">IF($B147="","",SUMIFS(LabData2016[HbA1c唯一],LabData2016[比對身分證前六碼],$AX147,LabData2016[最近一次HbA1c檢查日期],"&gt;="&amp;DATE(YEAR(TODAY()),1,1),LabData2016[最近一次HbA1c檢查日期],"&lt;"&amp;DATE(YEAR(TODAY()),7,1)))</f>
        <v/>
      </c>
      <c r="AG147" s="6" t="str">
        <f ca="1">IF($B147="","",SUMIFS(LabData2016[HbA1c唯一],LabData2016[比對身分證前六碼],$AX147,LabData2016[最近一次HbA1c檢查日期],"&gt;="&amp;DATE(YEAR(TODAY()),7,1),LabData2016[最近一次HbA1c檢查日期],"&lt;"&amp;DATE(YEAR(TODAY())+1,1,1)))</f>
        <v/>
      </c>
      <c r="AH147" s="6" t="str">
        <f ca="1">IF($B147="","",SUMIFS(LabData2016[LDL唯一],LabData2016[比對身分證前六碼],$AX147,LabData2016[最近一次LDL檢查日期],"&gt;="&amp;DATE(YEAR(TODAY()),1,1),LabData2016[最近一次LDL檢查日期],"&lt;"&amp;DATE(YEAR(TODAY()),7,1)))</f>
        <v/>
      </c>
      <c r="AI147" s="6" t="str">
        <f ca="1">IF($B147="","",SUMIFS(LabData2016[LDL唯一],LabData2016[比對身分證前六碼],$AX147,LabData2016[最近一次LDL檢查日期],"&gt;="&amp;DATE(YEAR(TODAY()),7,1),LabData2016[最近一次LDL檢查日期],"&lt;"&amp;DATE(YEAR(TODAY())+1,1,1)))</f>
        <v/>
      </c>
      <c r="AJ147" s="6" t="str">
        <f ca="1">IF($B147="","",SUMIFS(LabData2016[UACR唯一],LabData2016[比對身分證前六碼],$AX147,LabData2016[最近一次UACR檢查日期],"&gt;="&amp;DATE(YEAR(TODAY()),1,1),LabData2016[最近一次UACR檢查日期],"&lt;"&amp;DATE(YEAR(TODAY()),7,1)))</f>
        <v/>
      </c>
      <c r="AK147" s="6" t="str">
        <f ca="1">IF($B147="","",SUMIFS(LabData2016[UACR唯一],LabData2016[比對身分證前六碼],$AX147,LabData2016[最近一次UACR檢查日期],"&gt;="&amp;DATE(YEAR(TODAY()),7,1),LabData2016[最近一次UACR檢查日期],"&lt;"&amp;DATE(YEAR(TODAY())+1,1,1)))</f>
        <v/>
      </c>
      <c r="AL147" s="6" t="str">
        <f t="shared" si="37"/>
        <v/>
      </c>
      <c r="AM147" s="6" t="str">
        <f t="shared" si="38"/>
        <v/>
      </c>
      <c r="AN147" s="6" t="str">
        <f t="shared" si="39"/>
        <v/>
      </c>
      <c r="AO147" s="6" t="str">
        <f t="shared" si="40"/>
        <v/>
      </c>
      <c r="AP147" s="6" t="str" cm="1">
        <f t="array" ref="AP147">IF($B147="","",IFERROR(INDEX(相容設定!$B$2:$E$9,MATCH($D147,相容設定!$A$2:$A$9,0),MIN(VALUE(LEFT($AQ147,FIND("/",$AQ147)-1)),3)+1),0))</f>
        <v/>
      </c>
      <c r="AQ147" s="6" t="str">
        <f t="shared" si="41"/>
        <v/>
      </c>
      <c r="AR147" s="30" t="str">
        <f t="shared" si="42"/>
        <v/>
      </c>
      <c r="AS147" s="30" t="str">
        <f>IF($B147="","",250+30+IF(OR(ISNUMBER(SEARCH("DM",$D147)),ISNUMBER(SEARCH("+",$D147))),100,0)+IFERROR(INDEX(相容設定!$F$2:$F$9,MATCH($D147,相容設定!$A$2:$A$9,0)),0))</f>
        <v/>
      </c>
      <c r="AT147" s="31" t="str">
        <f t="shared" si="43"/>
        <v/>
      </c>
      <c r="AU147" s="32" t="str">
        <f t="shared" si="44"/>
        <v/>
      </c>
      <c r="AV147" t="str">
        <f t="shared" si="45"/>
        <v/>
      </c>
      <c r="AW147" t="str">
        <f t="shared" si="47"/>
        <v/>
      </c>
      <c r="AX147" t="str">
        <f t="shared" si="46"/>
        <v/>
      </c>
      <c r="AY147" t="str">
        <f t="shared" si="48"/>
        <v/>
      </c>
    </row>
    <row r="148" spans="1:51" x14ac:dyDescent="0.35">
      <c r="A148" s="26" t="str" cm="1">
        <f t="array" ref="A148">IFERROR(IF(INDEX(PatientCriteria[身分證號],ROWS($A$4:A148))="","",ROWS($A$4:A148)),"")</f>
        <v/>
      </c>
      <c r="B148" s="26" t="str" cm="1">
        <f t="array" ref="B148">IFERROR(IF(INDEX(PatientCriteria[身分證號],ROWS($A$4:A148))="","",INDEX(PatientCriteria[身分證號],ROWS($A$4:A148))),"")</f>
        <v/>
      </c>
      <c r="C148" s="26" t="str" cm="1">
        <f t="array" ref="C148">IF($B148="","",IFERROR(INDEX(PatientCriteria[生日],ROWS($A$4:A148)),""))</f>
        <v/>
      </c>
      <c r="D148" s="26" t="str" cm="1">
        <f t="array" ref="D148">IF($B148="","",IFERROR(INDEX(PatientCriteria[疾病組合],ROWS($A$4:A148)),""))</f>
        <v/>
      </c>
      <c r="E148" s="6" t="str" cm="1">
        <f t="array" ref="E148">IF($B148="","",IFERROR(INDEX(PatientCriteria[HbA1c達標標準],ROWS($A$4:A148)),""))</f>
        <v/>
      </c>
      <c r="F148" s="6" t="str">
        <f>IF($B148="","",IF($G148="","",IFERROR(SUMIFS(LabData2016[最近一次HbA1c檢查結果(%)],LabData2016[比對身分證前六碼],$AX148,LabData2016[最近一次HbA1c檢查日期],$G148,LabData2016[HbA1c唯一],1),"")))</f>
        <v/>
      </c>
      <c r="G148" s="36" t="str" cm="1">
        <f t="array" ref="G148">IF($B148="","",IFERROR(_xlfn.AGGREGATE(14,6,LabData2016[最近一次HbA1c檢查日期]/((LabData2016[比對身分證前六碼]=$AX148)*(LabData2016[HbA1c唯一]=1)),1),""))</f>
        <v/>
      </c>
      <c r="H148" s="6" t="str">
        <f>IF($B148="","",IF($I148="","",IFERROR(SUMIFS(LabData2016[最近一次HbA1c檢查結果(%)],LabData2016[比對身分證前六碼],$AX148,LabData2016[最近一次HbA1c檢查日期],$I148,LabData2016[HbA1c唯一],1),"")))</f>
        <v/>
      </c>
      <c r="I148" s="36" t="str" cm="1">
        <f t="array" ref="I148">IF($B148="","",IFERROR(_xlfn.AGGREGATE(14,6,LabData2016[最近一次HbA1c檢查日期]/((LabData2016[比對身分證前六碼]=$AX148)*(LabData2016[HbA1c唯一]=1)),2),""))</f>
        <v/>
      </c>
      <c r="J148" s="6" t="str">
        <f t="shared" si="34"/>
        <v/>
      </c>
      <c r="K148" s="27" t="str">
        <f ca="1">IF($B148="","",IF($E148="不適用","不適用",IF($F148="","未檢驗",IF(AND($AF148+$AG148&gt;=2,$AG148&gt;=1),IF(OR($F148&lt;VALUE(SUBSTITUTE(SUBSTITUTE($E148,"&lt;",""),"%","")),SUMIFS(LabData2016[HbA1c唯一],LabData2016[比對身分證前六碼],$AX148,LabData2016[最近一次HbA1c檢查結果(%)],"&lt;"&amp;VALUE(SUBSTITUTE(SUBSTITUTE($E148,"&lt;",""),"%","")),LabData2016[最近一次HbA1c檢查日期],"&gt;="&amp;DATE(YEAR(TODAY()),1,1),LabData2016[最近一次HbA1c檢查日期],"&lt;"&amp;DATE(YEAR(TODAY())+1,1,1))/($AF148+$AG148)&gt;=0.5),"控制達標",IF(ISNUMBER($H148),IF(AND($J148&gt;=84,$F148-$H148&lt;0),"進步達標","未達標"),"未達標")),"未達標"))))</f>
        <v/>
      </c>
      <c r="L148" s="33" t="str">
        <f ca="1">IF($B148="","",IF($K148="不適用","不適用",IF($K148="未檢驗","無檢驗資料","全年"&amp;($AF148+$AG148)&amp;"次／下半年"&amp;$AG148&amp;"次／"&amp;SUMIFS(LabData2016[HbA1c唯一],LabData2016[比對身分證前六碼],$AX148,LabData2016[最近一次HbA1c檢查結果(%)],"&lt;"&amp;VALUE(SUBSTITUTE(SUBSTITUTE($E148,"&lt;",""),"%","")),LabData2016[最近一次HbA1c檢查日期],"&gt;="&amp;DATE(YEAR(TODAY()),1,1),LabData2016[最近一次HbA1c檢查日期],"&lt;"&amp;DATE(YEAR(TODAY())+1,1,1))&amp;"/"&amp;($AF148+$AG148)&amp;"達標")))</f>
        <v/>
      </c>
      <c r="M148" s="6" t="str" cm="1">
        <f t="array" ref="M148">IF($B148="","",IFERROR(INDEX(PatientCriteria[LDL達標標準],ROWS($A$4:A148)),""))</f>
        <v/>
      </c>
      <c r="N148" s="6" t="str">
        <f>IF($B148="","",IF($O148="","",IFERROR(SUMIFS(LabData2016[最近一次LDL檢查結果(mg/dL)],LabData2016[比對身分證前六碼],$AX148,LabData2016[最近一次LDL檢查日期],$O148,LabData2016[LDL唯一],1),"")))</f>
        <v/>
      </c>
      <c r="O148" s="36" t="str" cm="1">
        <f t="array" ref="O148">IF($B148="","",IFERROR(_xlfn.AGGREGATE(14,6,LabData2016[最近一次LDL檢查日期]/((LabData2016[比對身分證前六碼]=$AX148)*(LabData2016[LDL唯一]=1)),1),""))</f>
        <v/>
      </c>
      <c r="P148" s="6" t="str">
        <f>IF($B148="","",IF($Q148="","",IFERROR(SUMIFS(LabData2016[最近一次LDL檢查結果(mg/dL)],LabData2016[比對身分證前六碼],$AX148,LabData2016[最近一次LDL檢查日期],$Q148,LabData2016[LDL唯一],1),"")))</f>
        <v/>
      </c>
      <c r="Q148" s="36" t="str" cm="1">
        <f t="array" ref="Q148">IF($B148="","",IFERROR(_xlfn.AGGREGATE(14,6,LabData2016[最近一次LDL檢查日期]/((LabData2016[比對身分證前六碼]=$AX148)*(LabData2016[LDL唯一]=1)),2),""))</f>
        <v/>
      </c>
      <c r="R148" s="6" t="str">
        <f t="shared" si="35"/>
        <v/>
      </c>
      <c r="S148" s="6" t="str" cm="1">
        <f t="array" ref="S148">IF($B148="","",IFERROR(_xlfn.AGGREGATE(15,6,LabData2016[最近一次LDL檢查結果(mg/dL)]/((LabData2016[比對身分證前六碼]=$AX148)*(LabData2016[LDL唯一]=1)),1),""))</f>
        <v/>
      </c>
      <c r="T148" s="28" t="str">
        <f ca="1">IF($B148="","",IF($M148="不適用","不適用",IF($N148="","未檢驗",IF(OR(AND($D148="DM only",$O148&gt;=DATE(YEAR(TODAY()),1,1),$O148&lt;DATE(YEAR(TODAY())+1,1,1),$N148&lt;VALUE(SUBSTITUTE($M148,"&lt;",""))),AND($AH148&gt;=1,$AI148&gt;=1,OR($N148&lt;VALUE(SUBSTITUTE($M148,"&lt;","")),SUMIFS(LabData2016[LDL唯一],LabData2016[比對身分證前六碼],$AX148,LabData2016[最近一次LDL檢查結果(mg/dL)],"&lt;"&amp;VALUE(SUBSTITUTE($M148,"&lt;","")),LabData2016[最近一次LDL檢查日期],"&gt;="&amp;DATE(YEAR(TODAY()),1,1),LabData2016[最近一次LDL檢查日期],"&lt;"&amp;DATE(YEAR(TODAY())+1,1,1))/($AH148+$AI148)&gt;=0.5))),"控制達標",IF(AND($AH148&gt;=1,$AI148&gt;=1,ISNUMBER($P148),$R148&gt;84,$N148-$P148&lt;0),"進步達標","未達標")))))</f>
        <v/>
      </c>
      <c r="U148" s="39" t="str">
        <f ca="1">IF($B148="","",IF($T148="不適用","不適用",IF($T148="未檢驗","無檢驗資料","全年"&amp;($AH148+$AI148)&amp;"次／下半年"&amp;$AI148&amp;"次／"&amp;SUMIFS(LabData2016[LDL唯一],LabData2016[比對身分證前六碼],$AX148,LabData2016[最近一次LDL檢查結果(mg/dL)],"&lt;"&amp;VALUE(SUBSTITUTE($M148,"&lt;","")),LabData2016[最近一次LDL檢查日期],"&gt;="&amp;DATE(YEAR(TODAY()),1,1),LabData2016[最近一次LDL檢查日期],"&lt;"&amp;DATE(YEAR(TODAY())+1,1,1))&amp;"/"&amp;($AH148+$AI148)&amp;"達標")))</f>
        <v/>
      </c>
      <c r="V148" s="6" t="str" cm="1">
        <f t="array" ref="V148">IF($B148="","",IFERROR(INDEX(PatientCriteria[UACR達標標準],ROWS($A$4:A148)),""))</f>
        <v/>
      </c>
      <c r="W148" s="6" t="str">
        <f>IF($B148="","",IF($X148="","",IFERROR(SUMIFS(LabData2016[最近一次UACR檢查結果(mg/gm)],LabData2016[比對身分證前六碼],$AX148,LabData2016[最近一次UACR檢查日期],$X148,LabData2016[UACR唯一],1),"")))</f>
        <v/>
      </c>
      <c r="X148" s="36" t="str" cm="1">
        <f t="array" ref="X148">IF($B148="","",IFERROR(_xlfn.AGGREGATE(14,6,LabData2016[最近一次UACR檢查日期]/((LabData2016[比對身分證前六碼]=$AX148)*(LabData2016[UACR唯一]=1)),1),""))</f>
        <v/>
      </c>
      <c r="Y148" s="6" t="str">
        <f>IF($B148="","",IF($Z148="","",IFERROR(SUMIFS(LabData2016[最近一次UACR檢查結果(mg/gm)],LabData2016[比對身分證前六碼],$AX148,LabData2016[最近一次UACR檢查日期],$Z148,LabData2016[UACR唯一],1),"")))</f>
        <v/>
      </c>
      <c r="Z148" s="36" t="str" cm="1">
        <f t="array" ref="Z148">IF($B148="","",IFERROR(_xlfn.AGGREGATE(14,6,LabData2016[最近一次UACR檢查日期]/((LabData2016[比對身分證前六碼]=$AX148)*(LabData2016[UACR唯一]=1)),2),""))</f>
        <v/>
      </c>
      <c r="AA148" s="6" t="str">
        <f t="shared" si="36"/>
        <v/>
      </c>
      <c r="AB148" s="29" t="str">
        <f ca="1">IF($B148="","",IF($V148="不適用","不適用",IF($W148="","未檢驗",IF(AND($AJ148+$AK148&gt;=2,$AK148&gt;=1),IF(OR($W148&lt;30,SUMIFS(LabData2016[UACR唯一],LabData2016[比對身分證前六碼],$AX148,LabData2016[最近一次UACR檢查結果(mg/gm)],"&lt;30",LabData2016[最近一次UACR檢查日期],"&gt;="&amp;DATE(YEAR(TODAY()),1,1),LabData2016[最近一次UACR檢查日期],"&lt;"&amp;DATE(YEAR(TODAY())+1,1,1))/($AJ148+$AK148)&gt;=0.5),"控制達標",IF(ISNUMBER($Y148),IF(AND($AA148&gt;=84,$W148-$Y148&lt;0),"進步達標","未達標"),"未達標")),"未達標"))))</f>
        <v/>
      </c>
      <c r="AC148" s="38" t="str">
        <f ca="1">IF($B148="","",IF($AB148="不適用","不適用",IF($AB148="未檢驗","無檢驗資料","全年"&amp;($AJ148+$AK148)&amp;"次／下半年"&amp;$AK148&amp;"次／"&amp;SUMIFS(LabData2016[UACR唯一],LabData2016[比對身分證前六碼],$AX148,LabData2016[最近一次UACR檢查結果(mg/gm)],"&lt;30",LabData2016[最近一次UACR檢查日期],"&gt;="&amp;DATE(YEAR(TODAY()),1,1),LabData2016[最近一次UACR檢查日期],"&lt;"&amp;DATE(YEAR(TODAY())+1,1,1))&amp;"/"&amp;($AJ148+$AK148)&amp;"達標")))</f>
        <v/>
      </c>
      <c r="AD148" s="6" t="str" cm="1">
        <f t="array" ref="AD148">IF($B148="","",IFERROR(INDEX(PatientCriteria[BP檢驗次數達標標準],ROWS($A$4:A148)),""))</f>
        <v/>
      </c>
      <c r="AE148" s="6" t="str" cm="1">
        <f t="array" aca="1" ref="AE148" ca="1">IF($B148="","",_xlfn.LET(_xlpm.bp,LabData2016[最近一次BP檢查日期],_xlpm.ym,IF(ISNUMBER(_xlpm.bp),TEXT(_xlpm.bp,"yyyy-mm"),LEFT(_xlpm.bp,7)),_xlpm.matched,_xlfn._xlws.FILTER(_xlpm.ym,(LabData2016[比對身分證前六碼]=$AX148)*(LabData2016[比對生日西元]=$AY148)*(_xlpm.ym&lt;&gt;"")*(LEFT(_xlpm.ym,4)=TEXT(YEAR(TODAY()),"0")),""),IF(INDEX(_xlpm.matched,1)="",0,ROWS(_xlfn.UNIQUE(_xlpm.matched)))))</f>
        <v/>
      </c>
      <c r="AF148" s="6" t="str">
        <f ca="1">IF($B148="","",SUMIFS(LabData2016[HbA1c唯一],LabData2016[比對身分證前六碼],$AX148,LabData2016[最近一次HbA1c檢查日期],"&gt;="&amp;DATE(YEAR(TODAY()),1,1),LabData2016[最近一次HbA1c檢查日期],"&lt;"&amp;DATE(YEAR(TODAY()),7,1)))</f>
        <v/>
      </c>
      <c r="AG148" s="6" t="str">
        <f ca="1">IF($B148="","",SUMIFS(LabData2016[HbA1c唯一],LabData2016[比對身分證前六碼],$AX148,LabData2016[最近一次HbA1c檢查日期],"&gt;="&amp;DATE(YEAR(TODAY()),7,1),LabData2016[最近一次HbA1c檢查日期],"&lt;"&amp;DATE(YEAR(TODAY())+1,1,1)))</f>
        <v/>
      </c>
      <c r="AH148" s="6" t="str">
        <f ca="1">IF($B148="","",SUMIFS(LabData2016[LDL唯一],LabData2016[比對身分證前六碼],$AX148,LabData2016[最近一次LDL檢查日期],"&gt;="&amp;DATE(YEAR(TODAY()),1,1),LabData2016[最近一次LDL檢查日期],"&lt;"&amp;DATE(YEAR(TODAY()),7,1)))</f>
        <v/>
      </c>
      <c r="AI148" s="6" t="str">
        <f ca="1">IF($B148="","",SUMIFS(LabData2016[LDL唯一],LabData2016[比對身分證前六碼],$AX148,LabData2016[最近一次LDL檢查日期],"&gt;="&amp;DATE(YEAR(TODAY()),7,1),LabData2016[最近一次LDL檢查日期],"&lt;"&amp;DATE(YEAR(TODAY())+1,1,1)))</f>
        <v/>
      </c>
      <c r="AJ148" s="6" t="str">
        <f ca="1">IF($B148="","",SUMIFS(LabData2016[UACR唯一],LabData2016[比對身分證前六碼],$AX148,LabData2016[最近一次UACR檢查日期],"&gt;="&amp;DATE(YEAR(TODAY()),1,1),LabData2016[最近一次UACR檢查日期],"&lt;"&amp;DATE(YEAR(TODAY()),7,1)))</f>
        <v/>
      </c>
      <c r="AK148" s="6" t="str">
        <f ca="1">IF($B148="","",SUMIFS(LabData2016[UACR唯一],LabData2016[比對身分證前六碼],$AX148,LabData2016[最近一次UACR檢查日期],"&gt;="&amp;DATE(YEAR(TODAY()),7,1),LabData2016[最近一次UACR檢查日期],"&lt;"&amp;DATE(YEAR(TODAY())+1,1,1)))</f>
        <v/>
      </c>
      <c r="AL148" s="6" t="str">
        <f t="shared" si="37"/>
        <v/>
      </c>
      <c r="AM148" s="6" t="str">
        <f t="shared" si="38"/>
        <v/>
      </c>
      <c r="AN148" s="6" t="str">
        <f t="shared" si="39"/>
        <v/>
      </c>
      <c r="AO148" s="6" t="str">
        <f t="shared" si="40"/>
        <v/>
      </c>
      <c r="AP148" s="6" t="str" cm="1">
        <f t="array" ref="AP148">IF($B148="","",IFERROR(INDEX(相容設定!$B$2:$E$9,MATCH($D148,相容設定!$A$2:$A$9,0),MIN(VALUE(LEFT($AQ148,FIND("/",$AQ148)-1)),3)+1),0))</f>
        <v/>
      </c>
      <c r="AQ148" s="6" t="str">
        <f t="shared" si="41"/>
        <v/>
      </c>
      <c r="AR148" s="30" t="str">
        <f t="shared" si="42"/>
        <v/>
      </c>
      <c r="AS148" s="30" t="str">
        <f>IF($B148="","",250+30+IF(OR(ISNUMBER(SEARCH("DM",$D148)),ISNUMBER(SEARCH("+",$D148))),100,0)+IFERROR(INDEX(相容設定!$F$2:$F$9,MATCH($D148,相容設定!$A$2:$A$9,0)),0))</f>
        <v/>
      </c>
      <c r="AT148" s="31" t="str">
        <f t="shared" si="43"/>
        <v/>
      </c>
      <c r="AU148" s="32" t="str">
        <f t="shared" si="44"/>
        <v/>
      </c>
      <c r="AV148" t="str">
        <f t="shared" si="45"/>
        <v/>
      </c>
      <c r="AW148" t="str">
        <f t="shared" si="47"/>
        <v/>
      </c>
      <c r="AX148" t="str">
        <f t="shared" si="46"/>
        <v/>
      </c>
      <c r="AY148" t="str">
        <f t="shared" si="48"/>
        <v/>
      </c>
    </row>
    <row r="149" spans="1:51" x14ac:dyDescent="0.35">
      <c r="A149" s="26" t="str" cm="1">
        <f t="array" ref="A149">IFERROR(IF(INDEX(PatientCriteria[身分證號],ROWS($A$4:A149))="","",ROWS($A$4:A149)),"")</f>
        <v/>
      </c>
      <c r="B149" s="26" t="str" cm="1">
        <f t="array" ref="B149">IFERROR(IF(INDEX(PatientCriteria[身分證號],ROWS($A$4:A149))="","",INDEX(PatientCriteria[身分證號],ROWS($A$4:A149))),"")</f>
        <v/>
      </c>
      <c r="C149" s="26" t="str" cm="1">
        <f t="array" ref="C149">IF($B149="","",IFERROR(INDEX(PatientCriteria[生日],ROWS($A$4:A149)),""))</f>
        <v/>
      </c>
      <c r="D149" s="26" t="str" cm="1">
        <f t="array" ref="D149">IF($B149="","",IFERROR(INDEX(PatientCriteria[疾病組合],ROWS($A$4:A149)),""))</f>
        <v/>
      </c>
      <c r="E149" s="6" t="str" cm="1">
        <f t="array" ref="E149">IF($B149="","",IFERROR(INDEX(PatientCriteria[HbA1c達標標準],ROWS($A$4:A149)),""))</f>
        <v/>
      </c>
      <c r="F149" s="6" t="str">
        <f>IF($B149="","",IF($G149="","",IFERROR(SUMIFS(LabData2016[最近一次HbA1c檢查結果(%)],LabData2016[比對身分證前六碼],$AX149,LabData2016[最近一次HbA1c檢查日期],$G149,LabData2016[HbA1c唯一],1),"")))</f>
        <v/>
      </c>
      <c r="G149" s="36" t="str" cm="1">
        <f t="array" ref="G149">IF($B149="","",IFERROR(_xlfn.AGGREGATE(14,6,LabData2016[最近一次HbA1c檢查日期]/((LabData2016[比對身分證前六碼]=$AX149)*(LabData2016[HbA1c唯一]=1)),1),""))</f>
        <v/>
      </c>
      <c r="H149" s="6" t="str">
        <f>IF($B149="","",IF($I149="","",IFERROR(SUMIFS(LabData2016[最近一次HbA1c檢查結果(%)],LabData2016[比對身分證前六碼],$AX149,LabData2016[最近一次HbA1c檢查日期],$I149,LabData2016[HbA1c唯一],1),"")))</f>
        <v/>
      </c>
      <c r="I149" s="36" t="str" cm="1">
        <f t="array" ref="I149">IF($B149="","",IFERROR(_xlfn.AGGREGATE(14,6,LabData2016[最近一次HbA1c檢查日期]/((LabData2016[比對身分證前六碼]=$AX149)*(LabData2016[HbA1c唯一]=1)),2),""))</f>
        <v/>
      </c>
      <c r="J149" s="6" t="str">
        <f t="shared" si="34"/>
        <v/>
      </c>
      <c r="K149" s="27" t="str">
        <f ca="1">IF($B149="","",IF($E149="不適用","不適用",IF($F149="","未檢驗",IF(AND($AF149+$AG149&gt;=2,$AG149&gt;=1),IF(OR($F149&lt;VALUE(SUBSTITUTE(SUBSTITUTE($E149,"&lt;",""),"%","")),SUMIFS(LabData2016[HbA1c唯一],LabData2016[比對身分證前六碼],$AX149,LabData2016[最近一次HbA1c檢查結果(%)],"&lt;"&amp;VALUE(SUBSTITUTE(SUBSTITUTE($E149,"&lt;",""),"%","")),LabData2016[最近一次HbA1c檢查日期],"&gt;="&amp;DATE(YEAR(TODAY()),1,1),LabData2016[最近一次HbA1c檢查日期],"&lt;"&amp;DATE(YEAR(TODAY())+1,1,1))/($AF149+$AG149)&gt;=0.5),"控制達標",IF(ISNUMBER($H149),IF(AND($J149&gt;=84,$F149-$H149&lt;0),"進步達標","未達標"),"未達標")),"未達標"))))</f>
        <v/>
      </c>
      <c r="L149" s="33" t="str">
        <f ca="1">IF($B149="","",IF($K149="不適用","不適用",IF($K149="未檢驗","無檢驗資料","全年"&amp;($AF149+$AG149)&amp;"次／下半年"&amp;$AG149&amp;"次／"&amp;SUMIFS(LabData2016[HbA1c唯一],LabData2016[比對身分證前六碼],$AX149,LabData2016[最近一次HbA1c檢查結果(%)],"&lt;"&amp;VALUE(SUBSTITUTE(SUBSTITUTE($E149,"&lt;",""),"%","")),LabData2016[最近一次HbA1c檢查日期],"&gt;="&amp;DATE(YEAR(TODAY()),1,1),LabData2016[最近一次HbA1c檢查日期],"&lt;"&amp;DATE(YEAR(TODAY())+1,1,1))&amp;"/"&amp;($AF149+$AG149)&amp;"達標")))</f>
        <v/>
      </c>
      <c r="M149" s="6" t="str" cm="1">
        <f t="array" ref="M149">IF($B149="","",IFERROR(INDEX(PatientCriteria[LDL達標標準],ROWS($A$4:A149)),""))</f>
        <v/>
      </c>
      <c r="N149" s="6" t="str">
        <f>IF($B149="","",IF($O149="","",IFERROR(SUMIFS(LabData2016[最近一次LDL檢查結果(mg/dL)],LabData2016[比對身分證前六碼],$AX149,LabData2016[最近一次LDL檢查日期],$O149,LabData2016[LDL唯一],1),"")))</f>
        <v/>
      </c>
      <c r="O149" s="36" t="str" cm="1">
        <f t="array" ref="O149">IF($B149="","",IFERROR(_xlfn.AGGREGATE(14,6,LabData2016[最近一次LDL檢查日期]/((LabData2016[比對身分證前六碼]=$AX149)*(LabData2016[LDL唯一]=1)),1),""))</f>
        <v/>
      </c>
      <c r="P149" s="6" t="str">
        <f>IF($B149="","",IF($Q149="","",IFERROR(SUMIFS(LabData2016[最近一次LDL檢查結果(mg/dL)],LabData2016[比對身分證前六碼],$AX149,LabData2016[最近一次LDL檢查日期],$Q149,LabData2016[LDL唯一],1),"")))</f>
        <v/>
      </c>
      <c r="Q149" s="36" t="str" cm="1">
        <f t="array" ref="Q149">IF($B149="","",IFERROR(_xlfn.AGGREGATE(14,6,LabData2016[最近一次LDL檢查日期]/((LabData2016[比對身分證前六碼]=$AX149)*(LabData2016[LDL唯一]=1)),2),""))</f>
        <v/>
      </c>
      <c r="R149" s="6" t="str">
        <f t="shared" si="35"/>
        <v/>
      </c>
      <c r="S149" s="6" t="str" cm="1">
        <f t="array" ref="S149">IF($B149="","",IFERROR(_xlfn.AGGREGATE(15,6,LabData2016[最近一次LDL檢查結果(mg/dL)]/((LabData2016[比對身分證前六碼]=$AX149)*(LabData2016[LDL唯一]=1)),1),""))</f>
        <v/>
      </c>
      <c r="T149" s="28" t="str">
        <f ca="1">IF($B149="","",IF($M149="不適用","不適用",IF($N149="","未檢驗",IF(OR(AND($D149="DM only",$O149&gt;=DATE(YEAR(TODAY()),1,1),$O149&lt;DATE(YEAR(TODAY())+1,1,1),$N149&lt;VALUE(SUBSTITUTE($M149,"&lt;",""))),AND($AH149&gt;=1,$AI149&gt;=1,OR($N149&lt;VALUE(SUBSTITUTE($M149,"&lt;","")),SUMIFS(LabData2016[LDL唯一],LabData2016[比對身分證前六碼],$AX149,LabData2016[最近一次LDL檢查結果(mg/dL)],"&lt;"&amp;VALUE(SUBSTITUTE($M149,"&lt;","")),LabData2016[最近一次LDL檢查日期],"&gt;="&amp;DATE(YEAR(TODAY()),1,1),LabData2016[最近一次LDL檢查日期],"&lt;"&amp;DATE(YEAR(TODAY())+1,1,1))/($AH149+$AI149)&gt;=0.5))),"控制達標",IF(AND($AH149&gt;=1,$AI149&gt;=1,ISNUMBER($P149),$R149&gt;84,$N149-$P149&lt;0),"進步達標","未達標")))))</f>
        <v/>
      </c>
      <c r="U149" s="39" t="str">
        <f ca="1">IF($B149="","",IF($T149="不適用","不適用",IF($T149="未檢驗","無檢驗資料","全年"&amp;($AH149+$AI149)&amp;"次／下半年"&amp;$AI149&amp;"次／"&amp;SUMIFS(LabData2016[LDL唯一],LabData2016[比對身分證前六碼],$AX149,LabData2016[最近一次LDL檢查結果(mg/dL)],"&lt;"&amp;VALUE(SUBSTITUTE($M149,"&lt;","")),LabData2016[最近一次LDL檢查日期],"&gt;="&amp;DATE(YEAR(TODAY()),1,1),LabData2016[最近一次LDL檢查日期],"&lt;"&amp;DATE(YEAR(TODAY())+1,1,1))&amp;"/"&amp;($AH149+$AI149)&amp;"達標")))</f>
        <v/>
      </c>
      <c r="V149" s="6" t="str" cm="1">
        <f t="array" ref="V149">IF($B149="","",IFERROR(INDEX(PatientCriteria[UACR達標標準],ROWS($A$4:A149)),""))</f>
        <v/>
      </c>
      <c r="W149" s="6" t="str">
        <f>IF($B149="","",IF($X149="","",IFERROR(SUMIFS(LabData2016[最近一次UACR檢查結果(mg/gm)],LabData2016[比對身分證前六碼],$AX149,LabData2016[最近一次UACR檢查日期],$X149,LabData2016[UACR唯一],1),"")))</f>
        <v/>
      </c>
      <c r="X149" s="36" t="str" cm="1">
        <f t="array" ref="X149">IF($B149="","",IFERROR(_xlfn.AGGREGATE(14,6,LabData2016[最近一次UACR檢查日期]/((LabData2016[比對身分證前六碼]=$AX149)*(LabData2016[UACR唯一]=1)),1),""))</f>
        <v/>
      </c>
      <c r="Y149" s="6" t="str">
        <f>IF($B149="","",IF($Z149="","",IFERROR(SUMIFS(LabData2016[最近一次UACR檢查結果(mg/gm)],LabData2016[比對身分證前六碼],$AX149,LabData2016[最近一次UACR檢查日期],$Z149,LabData2016[UACR唯一],1),"")))</f>
        <v/>
      </c>
      <c r="Z149" s="36" t="str" cm="1">
        <f t="array" ref="Z149">IF($B149="","",IFERROR(_xlfn.AGGREGATE(14,6,LabData2016[最近一次UACR檢查日期]/((LabData2016[比對身分證前六碼]=$AX149)*(LabData2016[UACR唯一]=1)),2),""))</f>
        <v/>
      </c>
      <c r="AA149" s="6" t="str">
        <f t="shared" si="36"/>
        <v/>
      </c>
      <c r="AB149" s="29" t="str">
        <f ca="1">IF($B149="","",IF($V149="不適用","不適用",IF($W149="","未檢驗",IF(AND($AJ149+$AK149&gt;=2,$AK149&gt;=1),IF(OR($W149&lt;30,SUMIFS(LabData2016[UACR唯一],LabData2016[比對身分證前六碼],$AX149,LabData2016[最近一次UACR檢查結果(mg/gm)],"&lt;30",LabData2016[最近一次UACR檢查日期],"&gt;="&amp;DATE(YEAR(TODAY()),1,1),LabData2016[最近一次UACR檢查日期],"&lt;"&amp;DATE(YEAR(TODAY())+1,1,1))/($AJ149+$AK149)&gt;=0.5),"控制達標",IF(ISNUMBER($Y149),IF(AND($AA149&gt;=84,$W149-$Y149&lt;0),"進步達標","未達標"),"未達標")),"未達標"))))</f>
        <v/>
      </c>
      <c r="AC149" s="38" t="str">
        <f ca="1">IF($B149="","",IF($AB149="不適用","不適用",IF($AB149="未檢驗","無檢驗資料","全年"&amp;($AJ149+$AK149)&amp;"次／下半年"&amp;$AK149&amp;"次／"&amp;SUMIFS(LabData2016[UACR唯一],LabData2016[比對身分證前六碼],$AX149,LabData2016[最近一次UACR檢查結果(mg/gm)],"&lt;30",LabData2016[最近一次UACR檢查日期],"&gt;="&amp;DATE(YEAR(TODAY()),1,1),LabData2016[最近一次UACR檢查日期],"&lt;"&amp;DATE(YEAR(TODAY())+1,1,1))&amp;"/"&amp;($AJ149+$AK149)&amp;"達標")))</f>
        <v/>
      </c>
      <c r="AD149" s="6" t="str" cm="1">
        <f t="array" ref="AD149">IF($B149="","",IFERROR(INDEX(PatientCriteria[BP檢驗次數達標標準],ROWS($A$4:A149)),""))</f>
        <v/>
      </c>
      <c r="AE149" s="6" t="str" cm="1">
        <f t="array" aca="1" ref="AE149" ca="1">IF($B149="","",_xlfn.LET(_xlpm.bp,LabData2016[最近一次BP檢查日期],_xlpm.ym,IF(ISNUMBER(_xlpm.bp),TEXT(_xlpm.bp,"yyyy-mm"),LEFT(_xlpm.bp,7)),_xlpm.matched,_xlfn._xlws.FILTER(_xlpm.ym,(LabData2016[比對身分證前六碼]=$AX149)*(LabData2016[比對生日西元]=$AY149)*(_xlpm.ym&lt;&gt;"")*(LEFT(_xlpm.ym,4)=TEXT(YEAR(TODAY()),"0")),""),IF(INDEX(_xlpm.matched,1)="",0,ROWS(_xlfn.UNIQUE(_xlpm.matched)))))</f>
        <v/>
      </c>
      <c r="AF149" s="6" t="str">
        <f ca="1">IF($B149="","",SUMIFS(LabData2016[HbA1c唯一],LabData2016[比對身分證前六碼],$AX149,LabData2016[最近一次HbA1c檢查日期],"&gt;="&amp;DATE(YEAR(TODAY()),1,1),LabData2016[最近一次HbA1c檢查日期],"&lt;"&amp;DATE(YEAR(TODAY()),7,1)))</f>
        <v/>
      </c>
      <c r="AG149" s="6" t="str">
        <f ca="1">IF($B149="","",SUMIFS(LabData2016[HbA1c唯一],LabData2016[比對身分證前六碼],$AX149,LabData2016[最近一次HbA1c檢查日期],"&gt;="&amp;DATE(YEAR(TODAY()),7,1),LabData2016[最近一次HbA1c檢查日期],"&lt;"&amp;DATE(YEAR(TODAY())+1,1,1)))</f>
        <v/>
      </c>
      <c r="AH149" s="6" t="str">
        <f ca="1">IF($B149="","",SUMIFS(LabData2016[LDL唯一],LabData2016[比對身分證前六碼],$AX149,LabData2016[最近一次LDL檢查日期],"&gt;="&amp;DATE(YEAR(TODAY()),1,1),LabData2016[最近一次LDL檢查日期],"&lt;"&amp;DATE(YEAR(TODAY()),7,1)))</f>
        <v/>
      </c>
      <c r="AI149" s="6" t="str">
        <f ca="1">IF($B149="","",SUMIFS(LabData2016[LDL唯一],LabData2016[比對身分證前六碼],$AX149,LabData2016[最近一次LDL檢查日期],"&gt;="&amp;DATE(YEAR(TODAY()),7,1),LabData2016[最近一次LDL檢查日期],"&lt;"&amp;DATE(YEAR(TODAY())+1,1,1)))</f>
        <v/>
      </c>
      <c r="AJ149" s="6" t="str">
        <f ca="1">IF($B149="","",SUMIFS(LabData2016[UACR唯一],LabData2016[比對身分證前六碼],$AX149,LabData2016[最近一次UACR檢查日期],"&gt;="&amp;DATE(YEAR(TODAY()),1,1),LabData2016[最近一次UACR檢查日期],"&lt;"&amp;DATE(YEAR(TODAY()),7,1)))</f>
        <v/>
      </c>
      <c r="AK149" s="6" t="str">
        <f ca="1">IF($B149="","",SUMIFS(LabData2016[UACR唯一],LabData2016[比對身分證前六碼],$AX149,LabData2016[最近一次UACR檢查日期],"&gt;="&amp;DATE(YEAR(TODAY()),7,1),LabData2016[最近一次UACR檢查日期],"&lt;"&amp;DATE(YEAR(TODAY())+1,1,1)))</f>
        <v/>
      </c>
      <c r="AL149" s="6" t="str">
        <f t="shared" si="37"/>
        <v/>
      </c>
      <c r="AM149" s="6" t="str">
        <f t="shared" si="38"/>
        <v/>
      </c>
      <c r="AN149" s="6" t="str">
        <f t="shared" si="39"/>
        <v/>
      </c>
      <c r="AO149" s="6" t="str">
        <f t="shared" si="40"/>
        <v/>
      </c>
      <c r="AP149" s="6" t="str" cm="1">
        <f t="array" ref="AP149">IF($B149="","",IFERROR(INDEX(相容設定!$B$2:$E$9,MATCH($D149,相容設定!$A$2:$A$9,0),MIN(VALUE(LEFT($AQ149,FIND("/",$AQ149)-1)),3)+1),0))</f>
        <v/>
      </c>
      <c r="AQ149" s="6" t="str">
        <f t="shared" si="41"/>
        <v/>
      </c>
      <c r="AR149" s="30" t="str">
        <f t="shared" si="42"/>
        <v/>
      </c>
      <c r="AS149" s="30" t="str">
        <f>IF($B149="","",250+30+IF(OR(ISNUMBER(SEARCH("DM",$D149)),ISNUMBER(SEARCH("+",$D149))),100,0)+IFERROR(INDEX(相容設定!$F$2:$F$9,MATCH($D149,相容設定!$A$2:$A$9,0)),0))</f>
        <v/>
      </c>
      <c r="AT149" s="31" t="str">
        <f t="shared" si="43"/>
        <v/>
      </c>
      <c r="AU149" s="32" t="str">
        <f t="shared" si="44"/>
        <v/>
      </c>
      <c r="AV149" t="str">
        <f t="shared" si="45"/>
        <v/>
      </c>
      <c r="AW149" t="str">
        <f t="shared" si="47"/>
        <v/>
      </c>
      <c r="AX149" t="str">
        <f t="shared" si="46"/>
        <v/>
      </c>
      <c r="AY149" t="str">
        <f t="shared" si="48"/>
        <v/>
      </c>
    </row>
    <row r="150" spans="1:51" x14ac:dyDescent="0.35">
      <c r="A150" s="26" t="str" cm="1">
        <f t="array" ref="A150">IFERROR(IF(INDEX(PatientCriteria[身分證號],ROWS($A$4:A150))="","",ROWS($A$4:A150)),"")</f>
        <v/>
      </c>
      <c r="B150" s="26" t="str" cm="1">
        <f t="array" ref="B150">IFERROR(IF(INDEX(PatientCriteria[身分證號],ROWS($A$4:A150))="","",INDEX(PatientCriteria[身分證號],ROWS($A$4:A150))),"")</f>
        <v/>
      </c>
      <c r="C150" s="26" t="str" cm="1">
        <f t="array" ref="C150">IF($B150="","",IFERROR(INDEX(PatientCriteria[生日],ROWS($A$4:A150)),""))</f>
        <v/>
      </c>
      <c r="D150" s="26" t="str" cm="1">
        <f t="array" ref="D150">IF($B150="","",IFERROR(INDEX(PatientCriteria[疾病組合],ROWS($A$4:A150)),""))</f>
        <v/>
      </c>
      <c r="E150" s="6" t="str" cm="1">
        <f t="array" ref="E150">IF($B150="","",IFERROR(INDEX(PatientCriteria[HbA1c達標標準],ROWS($A$4:A150)),""))</f>
        <v/>
      </c>
      <c r="F150" s="6" t="str">
        <f>IF($B150="","",IF($G150="","",IFERROR(SUMIFS(LabData2016[最近一次HbA1c檢查結果(%)],LabData2016[比對身分證前六碼],$AX150,LabData2016[最近一次HbA1c檢查日期],$G150,LabData2016[HbA1c唯一],1),"")))</f>
        <v/>
      </c>
      <c r="G150" s="36" t="str" cm="1">
        <f t="array" ref="G150">IF($B150="","",IFERROR(_xlfn.AGGREGATE(14,6,LabData2016[最近一次HbA1c檢查日期]/((LabData2016[比對身分證前六碼]=$AX150)*(LabData2016[HbA1c唯一]=1)),1),""))</f>
        <v/>
      </c>
      <c r="H150" s="6" t="str">
        <f>IF($B150="","",IF($I150="","",IFERROR(SUMIFS(LabData2016[最近一次HbA1c檢查結果(%)],LabData2016[比對身分證前六碼],$AX150,LabData2016[最近一次HbA1c檢查日期],$I150,LabData2016[HbA1c唯一],1),"")))</f>
        <v/>
      </c>
      <c r="I150" s="36" t="str" cm="1">
        <f t="array" ref="I150">IF($B150="","",IFERROR(_xlfn.AGGREGATE(14,6,LabData2016[最近一次HbA1c檢查日期]/((LabData2016[比對身分證前六碼]=$AX150)*(LabData2016[HbA1c唯一]=1)),2),""))</f>
        <v/>
      </c>
      <c r="J150" s="6" t="str">
        <f t="shared" si="34"/>
        <v/>
      </c>
      <c r="K150" s="27" t="str">
        <f ca="1">IF($B150="","",IF($E150="不適用","不適用",IF($F150="","未檢驗",IF(AND($AF150+$AG150&gt;=2,$AG150&gt;=1),IF(OR($F150&lt;VALUE(SUBSTITUTE(SUBSTITUTE($E150,"&lt;",""),"%","")),SUMIFS(LabData2016[HbA1c唯一],LabData2016[比對身分證前六碼],$AX150,LabData2016[最近一次HbA1c檢查結果(%)],"&lt;"&amp;VALUE(SUBSTITUTE(SUBSTITUTE($E150,"&lt;",""),"%","")),LabData2016[最近一次HbA1c檢查日期],"&gt;="&amp;DATE(YEAR(TODAY()),1,1),LabData2016[最近一次HbA1c檢查日期],"&lt;"&amp;DATE(YEAR(TODAY())+1,1,1))/($AF150+$AG150)&gt;=0.5),"控制達標",IF(ISNUMBER($H150),IF(AND($J150&gt;=84,$F150-$H150&lt;0),"進步達標","未達標"),"未達標")),"未達標"))))</f>
        <v/>
      </c>
      <c r="L150" s="33" t="str">
        <f ca="1">IF($B150="","",IF($K150="不適用","不適用",IF($K150="未檢驗","無檢驗資料","全年"&amp;($AF150+$AG150)&amp;"次／下半年"&amp;$AG150&amp;"次／"&amp;SUMIFS(LabData2016[HbA1c唯一],LabData2016[比對身分證前六碼],$AX150,LabData2016[最近一次HbA1c檢查結果(%)],"&lt;"&amp;VALUE(SUBSTITUTE(SUBSTITUTE($E150,"&lt;",""),"%","")),LabData2016[最近一次HbA1c檢查日期],"&gt;="&amp;DATE(YEAR(TODAY()),1,1),LabData2016[最近一次HbA1c檢查日期],"&lt;"&amp;DATE(YEAR(TODAY())+1,1,1))&amp;"/"&amp;($AF150+$AG150)&amp;"達標")))</f>
        <v/>
      </c>
      <c r="M150" s="6" t="str" cm="1">
        <f t="array" ref="M150">IF($B150="","",IFERROR(INDEX(PatientCriteria[LDL達標標準],ROWS($A$4:A150)),""))</f>
        <v/>
      </c>
      <c r="N150" s="6" t="str">
        <f>IF($B150="","",IF($O150="","",IFERROR(SUMIFS(LabData2016[最近一次LDL檢查結果(mg/dL)],LabData2016[比對身分證前六碼],$AX150,LabData2016[最近一次LDL檢查日期],$O150,LabData2016[LDL唯一],1),"")))</f>
        <v/>
      </c>
      <c r="O150" s="36" t="str" cm="1">
        <f t="array" ref="O150">IF($B150="","",IFERROR(_xlfn.AGGREGATE(14,6,LabData2016[最近一次LDL檢查日期]/((LabData2016[比對身分證前六碼]=$AX150)*(LabData2016[LDL唯一]=1)),1),""))</f>
        <v/>
      </c>
      <c r="P150" s="6" t="str">
        <f>IF($B150="","",IF($Q150="","",IFERROR(SUMIFS(LabData2016[最近一次LDL檢查結果(mg/dL)],LabData2016[比對身分證前六碼],$AX150,LabData2016[最近一次LDL檢查日期],$Q150,LabData2016[LDL唯一],1),"")))</f>
        <v/>
      </c>
      <c r="Q150" s="36" t="str" cm="1">
        <f t="array" ref="Q150">IF($B150="","",IFERROR(_xlfn.AGGREGATE(14,6,LabData2016[最近一次LDL檢查日期]/((LabData2016[比對身分證前六碼]=$AX150)*(LabData2016[LDL唯一]=1)),2),""))</f>
        <v/>
      </c>
      <c r="R150" s="6" t="str">
        <f t="shared" si="35"/>
        <v/>
      </c>
      <c r="S150" s="6" t="str" cm="1">
        <f t="array" ref="S150">IF($B150="","",IFERROR(_xlfn.AGGREGATE(15,6,LabData2016[最近一次LDL檢查結果(mg/dL)]/((LabData2016[比對身分證前六碼]=$AX150)*(LabData2016[LDL唯一]=1)),1),""))</f>
        <v/>
      </c>
      <c r="T150" s="28" t="str">
        <f ca="1">IF($B150="","",IF($M150="不適用","不適用",IF($N150="","未檢驗",IF(OR(AND($D150="DM only",$O150&gt;=DATE(YEAR(TODAY()),1,1),$O150&lt;DATE(YEAR(TODAY())+1,1,1),$N150&lt;VALUE(SUBSTITUTE($M150,"&lt;",""))),AND($AH150&gt;=1,$AI150&gt;=1,OR($N150&lt;VALUE(SUBSTITUTE($M150,"&lt;","")),SUMIFS(LabData2016[LDL唯一],LabData2016[比對身分證前六碼],$AX150,LabData2016[最近一次LDL檢查結果(mg/dL)],"&lt;"&amp;VALUE(SUBSTITUTE($M150,"&lt;","")),LabData2016[最近一次LDL檢查日期],"&gt;="&amp;DATE(YEAR(TODAY()),1,1),LabData2016[最近一次LDL檢查日期],"&lt;"&amp;DATE(YEAR(TODAY())+1,1,1))/($AH150+$AI150)&gt;=0.5))),"控制達標",IF(AND($AH150&gt;=1,$AI150&gt;=1,ISNUMBER($P150),$R150&gt;84,$N150-$P150&lt;0),"進步達標","未達標")))))</f>
        <v/>
      </c>
      <c r="U150" s="39" t="str">
        <f ca="1">IF($B150="","",IF($T150="不適用","不適用",IF($T150="未檢驗","無檢驗資料","全年"&amp;($AH150+$AI150)&amp;"次／下半年"&amp;$AI150&amp;"次／"&amp;SUMIFS(LabData2016[LDL唯一],LabData2016[比對身分證前六碼],$AX150,LabData2016[最近一次LDL檢查結果(mg/dL)],"&lt;"&amp;VALUE(SUBSTITUTE($M150,"&lt;","")),LabData2016[最近一次LDL檢查日期],"&gt;="&amp;DATE(YEAR(TODAY()),1,1),LabData2016[最近一次LDL檢查日期],"&lt;"&amp;DATE(YEAR(TODAY())+1,1,1))&amp;"/"&amp;($AH150+$AI150)&amp;"達標")))</f>
        <v/>
      </c>
      <c r="V150" s="6" t="str" cm="1">
        <f t="array" ref="V150">IF($B150="","",IFERROR(INDEX(PatientCriteria[UACR達標標準],ROWS($A$4:A150)),""))</f>
        <v/>
      </c>
      <c r="W150" s="6" t="str">
        <f>IF($B150="","",IF($X150="","",IFERROR(SUMIFS(LabData2016[最近一次UACR檢查結果(mg/gm)],LabData2016[比對身分證前六碼],$AX150,LabData2016[最近一次UACR檢查日期],$X150,LabData2016[UACR唯一],1),"")))</f>
        <v/>
      </c>
      <c r="X150" s="36" t="str" cm="1">
        <f t="array" ref="X150">IF($B150="","",IFERROR(_xlfn.AGGREGATE(14,6,LabData2016[最近一次UACR檢查日期]/((LabData2016[比對身分證前六碼]=$AX150)*(LabData2016[UACR唯一]=1)),1),""))</f>
        <v/>
      </c>
      <c r="Y150" s="6" t="str">
        <f>IF($B150="","",IF($Z150="","",IFERROR(SUMIFS(LabData2016[最近一次UACR檢查結果(mg/gm)],LabData2016[比對身分證前六碼],$AX150,LabData2016[最近一次UACR檢查日期],$Z150,LabData2016[UACR唯一],1),"")))</f>
        <v/>
      </c>
      <c r="Z150" s="36" t="str" cm="1">
        <f t="array" ref="Z150">IF($B150="","",IFERROR(_xlfn.AGGREGATE(14,6,LabData2016[最近一次UACR檢查日期]/((LabData2016[比對身分證前六碼]=$AX150)*(LabData2016[UACR唯一]=1)),2),""))</f>
        <v/>
      </c>
      <c r="AA150" s="6" t="str">
        <f t="shared" si="36"/>
        <v/>
      </c>
      <c r="AB150" s="29" t="str">
        <f ca="1">IF($B150="","",IF($V150="不適用","不適用",IF($W150="","未檢驗",IF(AND($AJ150+$AK150&gt;=2,$AK150&gt;=1),IF(OR($W150&lt;30,SUMIFS(LabData2016[UACR唯一],LabData2016[比對身分證前六碼],$AX150,LabData2016[最近一次UACR檢查結果(mg/gm)],"&lt;30",LabData2016[最近一次UACR檢查日期],"&gt;="&amp;DATE(YEAR(TODAY()),1,1),LabData2016[最近一次UACR檢查日期],"&lt;"&amp;DATE(YEAR(TODAY())+1,1,1))/($AJ150+$AK150)&gt;=0.5),"控制達標",IF(ISNUMBER($Y150),IF(AND($AA150&gt;=84,$W150-$Y150&lt;0),"進步達標","未達標"),"未達標")),"未達標"))))</f>
        <v/>
      </c>
      <c r="AC150" s="38" t="str">
        <f ca="1">IF($B150="","",IF($AB150="不適用","不適用",IF($AB150="未檢驗","無檢驗資料","全年"&amp;($AJ150+$AK150)&amp;"次／下半年"&amp;$AK150&amp;"次／"&amp;SUMIFS(LabData2016[UACR唯一],LabData2016[比對身分證前六碼],$AX150,LabData2016[最近一次UACR檢查結果(mg/gm)],"&lt;30",LabData2016[最近一次UACR檢查日期],"&gt;="&amp;DATE(YEAR(TODAY()),1,1),LabData2016[最近一次UACR檢查日期],"&lt;"&amp;DATE(YEAR(TODAY())+1,1,1))&amp;"/"&amp;($AJ150+$AK150)&amp;"達標")))</f>
        <v/>
      </c>
      <c r="AD150" s="6" t="str" cm="1">
        <f t="array" ref="AD150">IF($B150="","",IFERROR(INDEX(PatientCriteria[BP檢驗次數達標標準],ROWS($A$4:A150)),""))</f>
        <v/>
      </c>
      <c r="AE150" s="6" t="str" cm="1">
        <f t="array" aca="1" ref="AE150" ca="1">IF($B150="","",_xlfn.LET(_xlpm.bp,LabData2016[最近一次BP檢查日期],_xlpm.ym,IF(ISNUMBER(_xlpm.bp),TEXT(_xlpm.bp,"yyyy-mm"),LEFT(_xlpm.bp,7)),_xlpm.matched,_xlfn._xlws.FILTER(_xlpm.ym,(LabData2016[比對身分證前六碼]=$AX150)*(LabData2016[比對生日西元]=$AY150)*(_xlpm.ym&lt;&gt;"")*(LEFT(_xlpm.ym,4)=TEXT(YEAR(TODAY()),"0")),""),IF(INDEX(_xlpm.matched,1)="",0,ROWS(_xlfn.UNIQUE(_xlpm.matched)))))</f>
        <v/>
      </c>
      <c r="AF150" s="6" t="str">
        <f ca="1">IF($B150="","",SUMIFS(LabData2016[HbA1c唯一],LabData2016[比對身分證前六碼],$AX150,LabData2016[最近一次HbA1c檢查日期],"&gt;="&amp;DATE(YEAR(TODAY()),1,1),LabData2016[最近一次HbA1c檢查日期],"&lt;"&amp;DATE(YEAR(TODAY()),7,1)))</f>
        <v/>
      </c>
      <c r="AG150" s="6" t="str">
        <f ca="1">IF($B150="","",SUMIFS(LabData2016[HbA1c唯一],LabData2016[比對身分證前六碼],$AX150,LabData2016[最近一次HbA1c檢查日期],"&gt;="&amp;DATE(YEAR(TODAY()),7,1),LabData2016[最近一次HbA1c檢查日期],"&lt;"&amp;DATE(YEAR(TODAY())+1,1,1)))</f>
        <v/>
      </c>
      <c r="AH150" s="6" t="str">
        <f ca="1">IF($B150="","",SUMIFS(LabData2016[LDL唯一],LabData2016[比對身分證前六碼],$AX150,LabData2016[最近一次LDL檢查日期],"&gt;="&amp;DATE(YEAR(TODAY()),1,1),LabData2016[最近一次LDL檢查日期],"&lt;"&amp;DATE(YEAR(TODAY()),7,1)))</f>
        <v/>
      </c>
      <c r="AI150" s="6" t="str">
        <f ca="1">IF($B150="","",SUMIFS(LabData2016[LDL唯一],LabData2016[比對身分證前六碼],$AX150,LabData2016[最近一次LDL檢查日期],"&gt;="&amp;DATE(YEAR(TODAY()),7,1),LabData2016[最近一次LDL檢查日期],"&lt;"&amp;DATE(YEAR(TODAY())+1,1,1)))</f>
        <v/>
      </c>
      <c r="AJ150" s="6" t="str">
        <f ca="1">IF($B150="","",SUMIFS(LabData2016[UACR唯一],LabData2016[比對身分證前六碼],$AX150,LabData2016[最近一次UACR檢查日期],"&gt;="&amp;DATE(YEAR(TODAY()),1,1),LabData2016[最近一次UACR檢查日期],"&lt;"&amp;DATE(YEAR(TODAY()),7,1)))</f>
        <v/>
      </c>
      <c r="AK150" s="6" t="str">
        <f ca="1">IF($B150="","",SUMIFS(LabData2016[UACR唯一],LabData2016[比對身分證前六碼],$AX150,LabData2016[最近一次UACR檢查日期],"&gt;="&amp;DATE(YEAR(TODAY()),7,1),LabData2016[最近一次UACR檢查日期],"&lt;"&amp;DATE(YEAR(TODAY())+1,1,1)))</f>
        <v/>
      </c>
      <c r="AL150" s="6" t="str">
        <f t="shared" si="37"/>
        <v/>
      </c>
      <c r="AM150" s="6" t="str">
        <f t="shared" si="38"/>
        <v/>
      </c>
      <c r="AN150" s="6" t="str">
        <f t="shared" si="39"/>
        <v/>
      </c>
      <c r="AO150" s="6" t="str">
        <f t="shared" si="40"/>
        <v/>
      </c>
      <c r="AP150" s="6" t="str" cm="1">
        <f t="array" ref="AP150">IF($B150="","",IFERROR(INDEX(相容設定!$B$2:$E$9,MATCH($D150,相容設定!$A$2:$A$9,0),MIN(VALUE(LEFT($AQ150,FIND("/",$AQ150)-1)),3)+1),0))</f>
        <v/>
      </c>
      <c r="AQ150" s="6" t="str">
        <f t="shared" si="41"/>
        <v/>
      </c>
      <c r="AR150" s="30" t="str">
        <f t="shared" si="42"/>
        <v/>
      </c>
      <c r="AS150" s="30" t="str">
        <f>IF($B150="","",250+30+IF(OR(ISNUMBER(SEARCH("DM",$D150)),ISNUMBER(SEARCH("+",$D150))),100,0)+IFERROR(INDEX(相容設定!$F$2:$F$9,MATCH($D150,相容設定!$A$2:$A$9,0)),0))</f>
        <v/>
      </c>
      <c r="AT150" s="31" t="str">
        <f t="shared" si="43"/>
        <v/>
      </c>
      <c r="AU150" s="32" t="str">
        <f t="shared" si="44"/>
        <v/>
      </c>
      <c r="AV150" t="str">
        <f t="shared" si="45"/>
        <v/>
      </c>
      <c r="AW150" t="str">
        <f t="shared" si="47"/>
        <v/>
      </c>
      <c r="AX150" t="str">
        <f t="shared" si="46"/>
        <v/>
      </c>
      <c r="AY150" t="str">
        <f t="shared" si="48"/>
        <v/>
      </c>
    </row>
    <row r="151" spans="1:51" x14ac:dyDescent="0.35">
      <c r="A151" s="26" t="str" cm="1">
        <f t="array" ref="A151">IFERROR(IF(INDEX(PatientCriteria[身分證號],ROWS($A$4:A151))="","",ROWS($A$4:A151)),"")</f>
        <v/>
      </c>
      <c r="B151" s="26" t="str" cm="1">
        <f t="array" ref="B151">IFERROR(IF(INDEX(PatientCriteria[身分證號],ROWS($A$4:A151))="","",INDEX(PatientCriteria[身分證號],ROWS($A$4:A151))),"")</f>
        <v/>
      </c>
      <c r="C151" s="26" t="str" cm="1">
        <f t="array" ref="C151">IF($B151="","",IFERROR(INDEX(PatientCriteria[生日],ROWS($A$4:A151)),""))</f>
        <v/>
      </c>
      <c r="D151" s="26" t="str" cm="1">
        <f t="array" ref="D151">IF($B151="","",IFERROR(INDEX(PatientCriteria[疾病組合],ROWS($A$4:A151)),""))</f>
        <v/>
      </c>
      <c r="E151" s="6" t="str" cm="1">
        <f t="array" ref="E151">IF($B151="","",IFERROR(INDEX(PatientCriteria[HbA1c達標標準],ROWS($A$4:A151)),""))</f>
        <v/>
      </c>
      <c r="F151" s="6" t="str">
        <f>IF($B151="","",IF($G151="","",IFERROR(SUMIFS(LabData2016[最近一次HbA1c檢查結果(%)],LabData2016[比對身分證前六碼],$AX151,LabData2016[最近一次HbA1c檢查日期],$G151,LabData2016[HbA1c唯一],1),"")))</f>
        <v/>
      </c>
      <c r="G151" s="36" t="str" cm="1">
        <f t="array" ref="G151">IF($B151="","",IFERROR(_xlfn.AGGREGATE(14,6,LabData2016[最近一次HbA1c檢查日期]/((LabData2016[比對身分證前六碼]=$AX151)*(LabData2016[HbA1c唯一]=1)),1),""))</f>
        <v/>
      </c>
      <c r="H151" s="6" t="str">
        <f>IF($B151="","",IF($I151="","",IFERROR(SUMIFS(LabData2016[最近一次HbA1c檢查結果(%)],LabData2016[比對身分證前六碼],$AX151,LabData2016[最近一次HbA1c檢查日期],$I151,LabData2016[HbA1c唯一],1),"")))</f>
        <v/>
      </c>
      <c r="I151" s="36" t="str" cm="1">
        <f t="array" ref="I151">IF($B151="","",IFERROR(_xlfn.AGGREGATE(14,6,LabData2016[最近一次HbA1c檢查日期]/((LabData2016[比對身分證前六碼]=$AX151)*(LabData2016[HbA1c唯一]=1)),2),""))</f>
        <v/>
      </c>
      <c r="J151" s="6" t="str">
        <f t="shared" si="34"/>
        <v/>
      </c>
      <c r="K151" s="27" t="str">
        <f ca="1">IF($B151="","",IF($E151="不適用","不適用",IF($F151="","未檢驗",IF(AND($AF151+$AG151&gt;=2,$AG151&gt;=1),IF(OR($F151&lt;VALUE(SUBSTITUTE(SUBSTITUTE($E151,"&lt;",""),"%","")),SUMIFS(LabData2016[HbA1c唯一],LabData2016[比對身分證前六碼],$AX151,LabData2016[最近一次HbA1c檢查結果(%)],"&lt;"&amp;VALUE(SUBSTITUTE(SUBSTITUTE($E151,"&lt;",""),"%","")),LabData2016[最近一次HbA1c檢查日期],"&gt;="&amp;DATE(YEAR(TODAY()),1,1),LabData2016[最近一次HbA1c檢查日期],"&lt;"&amp;DATE(YEAR(TODAY())+1,1,1))/($AF151+$AG151)&gt;=0.5),"控制達標",IF(ISNUMBER($H151),IF(AND($J151&gt;=84,$F151-$H151&lt;0),"進步達標","未達標"),"未達標")),"未達標"))))</f>
        <v/>
      </c>
      <c r="L151" s="33" t="str">
        <f ca="1">IF($B151="","",IF($K151="不適用","不適用",IF($K151="未檢驗","無檢驗資料","全年"&amp;($AF151+$AG151)&amp;"次／下半年"&amp;$AG151&amp;"次／"&amp;SUMIFS(LabData2016[HbA1c唯一],LabData2016[比對身分證前六碼],$AX151,LabData2016[最近一次HbA1c檢查結果(%)],"&lt;"&amp;VALUE(SUBSTITUTE(SUBSTITUTE($E151,"&lt;",""),"%","")),LabData2016[最近一次HbA1c檢查日期],"&gt;="&amp;DATE(YEAR(TODAY()),1,1),LabData2016[最近一次HbA1c檢查日期],"&lt;"&amp;DATE(YEAR(TODAY())+1,1,1))&amp;"/"&amp;($AF151+$AG151)&amp;"達標")))</f>
        <v/>
      </c>
      <c r="M151" s="6" t="str" cm="1">
        <f t="array" ref="M151">IF($B151="","",IFERROR(INDEX(PatientCriteria[LDL達標標準],ROWS($A$4:A151)),""))</f>
        <v/>
      </c>
      <c r="N151" s="6" t="str">
        <f>IF($B151="","",IF($O151="","",IFERROR(SUMIFS(LabData2016[最近一次LDL檢查結果(mg/dL)],LabData2016[比對身分證前六碼],$AX151,LabData2016[最近一次LDL檢查日期],$O151,LabData2016[LDL唯一],1),"")))</f>
        <v/>
      </c>
      <c r="O151" s="36" t="str" cm="1">
        <f t="array" ref="O151">IF($B151="","",IFERROR(_xlfn.AGGREGATE(14,6,LabData2016[最近一次LDL檢查日期]/((LabData2016[比對身分證前六碼]=$AX151)*(LabData2016[LDL唯一]=1)),1),""))</f>
        <v/>
      </c>
      <c r="P151" s="6" t="str">
        <f>IF($B151="","",IF($Q151="","",IFERROR(SUMIFS(LabData2016[最近一次LDL檢查結果(mg/dL)],LabData2016[比對身分證前六碼],$AX151,LabData2016[最近一次LDL檢查日期],$Q151,LabData2016[LDL唯一],1),"")))</f>
        <v/>
      </c>
      <c r="Q151" s="36" t="str" cm="1">
        <f t="array" ref="Q151">IF($B151="","",IFERROR(_xlfn.AGGREGATE(14,6,LabData2016[最近一次LDL檢查日期]/((LabData2016[比對身分證前六碼]=$AX151)*(LabData2016[LDL唯一]=1)),2),""))</f>
        <v/>
      </c>
      <c r="R151" s="6" t="str">
        <f t="shared" si="35"/>
        <v/>
      </c>
      <c r="S151" s="6" t="str" cm="1">
        <f t="array" ref="S151">IF($B151="","",IFERROR(_xlfn.AGGREGATE(15,6,LabData2016[最近一次LDL檢查結果(mg/dL)]/((LabData2016[比對身分證前六碼]=$AX151)*(LabData2016[LDL唯一]=1)),1),""))</f>
        <v/>
      </c>
      <c r="T151" s="28" t="str">
        <f ca="1">IF($B151="","",IF($M151="不適用","不適用",IF($N151="","未檢驗",IF(OR(AND($D151="DM only",$O151&gt;=DATE(YEAR(TODAY()),1,1),$O151&lt;DATE(YEAR(TODAY())+1,1,1),$N151&lt;VALUE(SUBSTITUTE($M151,"&lt;",""))),AND($AH151&gt;=1,$AI151&gt;=1,OR($N151&lt;VALUE(SUBSTITUTE($M151,"&lt;","")),SUMIFS(LabData2016[LDL唯一],LabData2016[比對身分證前六碼],$AX151,LabData2016[最近一次LDL檢查結果(mg/dL)],"&lt;"&amp;VALUE(SUBSTITUTE($M151,"&lt;","")),LabData2016[最近一次LDL檢查日期],"&gt;="&amp;DATE(YEAR(TODAY()),1,1),LabData2016[最近一次LDL檢查日期],"&lt;"&amp;DATE(YEAR(TODAY())+1,1,1))/($AH151+$AI151)&gt;=0.5))),"控制達標",IF(AND($AH151&gt;=1,$AI151&gt;=1,ISNUMBER($P151),$R151&gt;84,$N151-$P151&lt;0),"進步達標","未達標")))))</f>
        <v/>
      </c>
      <c r="U151" s="39" t="str">
        <f ca="1">IF($B151="","",IF($T151="不適用","不適用",IF($T151="未檢驗","無檢驗資料","全年"&amp;($AH151+$AI151)&amp;"次／下半年"&amp;$AI151&amp;"次／"&amp;SUMIFS(LabData2016[LDL唯一],LabData2016[比對身分證前六碼],$AX151,LabData2016[最近一次LDL檢查結果(mg/dL)],"&lt;"&amp;VALUE(SUBSTITUTE($M151,"&lt;","")),LabData2016[最近一次LDL檢查日期],"&gt;="&amp;DATE(YEAR(TODAY()),1,1),LabData2016[最近一次LDL檢查日期],"&lt;"&amp;DATE(YEAR(TODAY())+1,1,1))&amp;"/"&amp;($AH151+$AI151)&amp;"達標")))</f>
        <v/>
      </c>
      <c r="V151" s="6" t="str" cm="1">
        <f t="array" ref="V151">IF($B151="","",IFERROR(INDEX(PatientCriteria[UACR達標標準],ROWS($A$4:A151)),""))</f>
        <v/>
      </c>
      <c r="W151" s="6" t="str">
        <f>IF($B151="","",IF($X151="","",IFERROR(SUMIFS(LabData2016[最近一次UACR檢查結果(mg/gm)],LabData2016[比對身分證前六碼],$AX151,LabData2016[最近一次UACR檢查日期],$X151,LabData2016[UACR唯一],1),"")))</f>
        <v/>
      </c>
      <c r="X151" s="36" t="str" cm="1">
        <f t="array" ref="X151">IF($B151="","",IFERROR(_xlfn.AGGREGATE(14,6,LabData2016[最近一次UACR檢查日期]/((LabData2016[比對身分證前六碼]=$AX151)*(LabData2016[UACR唯一]=1)),1),""))</f>
        <v/>
      </c>
      <c r="Y151" s="6" t="str">
        <f>IF($B151="","",IF($Z151="","",IFERROR(SUMIFS(LabData2016[最近一次UACR檢查結果(mg/gm)],LabData2016[比對身分證前六碼],$AX151,LabData2016[最近一次UACR檢查日期],$Z151,LabData2016[UACR唯一],1),"")))</f>
        <v/>
      </c>
      <c r="Z151" s="36" t="str" cm="1">
        <f t="array" ref="Z151">IF($B151="","",IFERROR(_xlfn.AGGREGATE(14,6,LabData2016[最近一次UACR檢查日期]/((LabData2016[比對身分證前六碼]=$AX151)*(LabData2016[UACR唯一]=1)),2),""))</f>
        <v/>
      </c>
      <c r="AA151" s="6" t="str">
        <f t="shared" si="36"/>
        <v/>
      </c>
      <c r="AB151" s="29" t="str">
        <f ca="1">IF($B151="","",IF($V151="不適用","不適用",IF($W151="","未檢驗",IF(AND($AJ151+$AK151&gt;=2,$AK151&gt;=1),IF(OR($W151&lt;30,SUMIFS(LabData2016[UACR唯一],LabData2016[比對身分證前六碼],$AX151,LabData2016[最近一次UACR檢查結果(mg/gm)],"&lt;30",LabData2016[最近一次UACR檢查日期],"&gt;="&amp;DATE(YEAR(TODAY()),1,1),LabData2016[最近一次UACR檢查日期],"&lt;"&amp;DATE(YEAR(TODAY())+1,1,1))/($AJ151+$AK151)&gt;=0.5),"控制達標",IF(ISNUMBER($Y151),IF(AND($AA151&gt;=84,$W151-$Y151&lt;0),"進步達標","未達標"),"未達標")),"未達標"))))</f>
        <v/>
      </c>
      <c r="AC151" s="38" t="str">
        <f ca="1">IF($B151="","",IF($AB151="不適用","不適用",IF($AB151="未檢驗","無檢驗資料","全年"&amp;($AJ151+$AK151)&amp;"次／下半年"&amp;$AK151&amp;"次／"&amp;SUMIFS(LabData2016[UACR唯一],LabData2016[比對身分證前六碼],$AX151,LabData2016[最近一次UACR檢查結果(mg/gm)],"&lt;30",LabData2016[最近一次UACR檢查日期],"&gt;="&amp;DATE(YEAR(TODAY()),1,1),LabData2016[最近一次UACR檢查日期],"&lt;"&amp;DATE(YEAR(TODAY())+1,1,1))&amp;"/"&amp;($AJ151+$AK151)&amp;"達標")))</f>
        <v/>
      </c>
      <c r="AD151" s="6" t="str" cm="1">
        <f t="array" ref="AD151">IF($B151="","",IFERROR(INDEX(PatientCriteria[BP檢驗次數達標標準],ROWS($A$4:A151)),""))</f>
        <v/>
      </c>
      <c r="AE151" s="6" t="str" cm="1">
        <f t="array" aca="1" ref="AE151" ca="1">IF($B151="","",_xlfn.LET(_xlpm.bp,LabData2016[最近一次BP檢查日期],_xlpm.ym,IF(ISNUMBER(_xlpm.bp),TEXT(_xlpm.bp,"yyyy-mm"),LEFT(_xlpm.bp,7)),_xlpm.matched,_xlfn._xlws.FILTER(_xlpm.ym,(LabData2016[比對身分證前六碼]=$AX151)*(LabData2016[比對生日西元]=$AY151)*(_xlpm.ym&lt;&gt;"")*(LEFT(_xlpm.ym,4)=TEXT(YEAR(TODAY()),"0")),""),IF(INDEX(_xlpm.matched,1)="",0,ROWS(_xlfn.UNIQUE(_xlpm.matched)))))</f>
        <v/>
      </c>
      <c r="AF151" s="6" t="str">
        <f ca="1">IF($B151="","",SUMIFS(LabData2016[HbA1c唯一],LabData2016[比對身分證前六碼],$AX151,LabData2016[最近一次HbA1c檢查日期],"&gt;="&amp;DATE(YEAR(TODAY()),1,1),LabData2016[最近一次HbA1c檢查日期],"&lt;"&amp;DATE(YEAR(TODAY()),7,1)))</f>
        <v/>
      </c>
      <c r="AG151" s="6" t="str">
        <f ca="1">IF($B151="","",SUMIFS(LabData2016[HbA1c唯一],LabData2016[比對身分證前六碼],$AX151,LabData2016[最近一次HbA1c檢查日期],"&gt;="&amp;DATE(YEAR(TODAY()),7,1),LabData2016[最近一次HbA1c檢查日期],"&lt;"&amp;DATE(YEAR(TODAY())+1,1,1)))</f>
        <v/>
      </c>
      <c r="AH151" s="6" t="str">
        <f ca="1">IF($B151="","",SUMIFS(LabData2016[LDL唯一],LabData2016[比對身分證前六碼],$AX151,LabData2016[最近一次LDL檢查日期],"&gt;="&amp;DATE(YEAR(TODAY()),1,1),LabData2016[最近一次LDL檢查日期],"&lt;"&amp;DATE(YEAR(TODAY()),7,1)))</f>
        <v/>
      </c>
      <c r="AI151" s="6" t="str">
        <f ca="1">IF($B151="","",SUMIFS(LabData2016[LDL唯一],LabData2016[比對身分證前六碼],$AX151,LabData2016[最近一次LDL檢查日期],"&gt;="&amp;DATE(YEAR(TODAY()),7,1),LabData2016[最近一次LDL檢查日期],"&lt;"&amp;DATE(YEAR(TODAY())+1,1,1)))</f>
        <v/>
      </c>
      <c r="AJ151" s="6" t="str">
        <f ca="1">IF($B151="","",SUMIFS(LabData2016[UACR唯一],LabData2016[比對身分證前六碼],$AX151,LabData2016[最近一次UACR檢查日期],"&gt;="&amp;DATE(YEAR(TODAY()),1,1),LabData2016[最近一次UACR檢查日期],"&lt;"&amp;DATE(YEAR(TODAY()),7,1)))</f>
        <v/>
      </c>
      <c r="AK151" s="6" t="str">
        <f ca="1">IF($B151="","",SUMIFS(LabData2016[UACR唯一],LabData2016[比對身分證前六碼],$AX151,LabData2016[最近一次UACR檢查日期],"&gt;="&amp;DATE(YEAR(TODAY()),7,1),LabData2016[最近一次UACR檢查日期],"&lt;"&amp;DATE(YEAR(TODAY())+1,1,1)))</f>
        <v/>
      </c>
      <c r="AL151" s="6" t="str">
        <f t="shared" si="37"/>
        <v/>
      </c>
      <c r="AM151" s="6" t="str">
        <f t="shared" si="38"/>
        <v/>
      </c>
      <c r="AN151" s="6" t="str">
        <f t="shared" si="39"/>
        <v/>
      </c>
      <c r="AO151" s="6" t="str">
        <f t="shared" si="40"/>
        <v/>
      </c>
      <c r="AP151" s="6" t="str" cm="1">
        <f t="array" ref="AP151">IF($B151="","",IFERROR(INDEX(相容設定!$B$2:$E$9,MATCH($D151,相容設定!$A$2:$A$9,0),MIN(VALUE(LEFT($AQ151,FIND("/",$AQ151)-1)),3)+1),0))</f>
        <v/>
      </c>
      <c r="AQ151" s="6" t="str">
        <f t="shared" si="41"/>
        <v/>
      </c>
      <c r="AR151" s="30" t="str">
        <f t="shared" si="42"/>
        <v/>
      </c>
      <c r="AS151" s="30" t="str">
        <f>IF($B151="","",250+30+IF(OR(ISNUMBER(SEARCH("DM",$D151)),ISNUMBER(SEARCH("+",$D151))),100,0)+IFERROR(INDEX(相容設定!$F$2:$F$9,MATCH($D151,相容設定!$A$2:$A$9,0)),0))</f>
        <v/>
      </c>
      <c r="AT151" s="31" t="str">
        <f t="shared" si="43"/>
        <v/>
      </c>
      <c r="AU151" s="32" t="str">
        <f t="shared" si="44"/>
        <v/>
      </c>
      <c r="AV151" t="str">
        <f t="shared" si="45"/>
        <v/>
      </c>
      <c r="AW151" t="str">
        <f t="shared" si="47"/>
        <v/>
      </c>
      <c r="AX151" t="str">
        <f t="shared" si="46"/>
        <v/>
      </c>
      <c r="AY151" t="str">
        <f t="shared" si="48"/>
        <v/>
      </c>
    </row>
    <row r="152" spans="1:51" x14ac:dyDescent="0.35">
      <c r="A152" s="26" t="str" cm="1">
        <f t="array" ref="A152">IFERROR(IF(INDEX(PatientCriteria[身分證號],ROWS($A$4:A152))="","",ROWS($A$4:A152)),"")</f>
        <v/>
      </c>
      <c r="B152" s="26" t="str" cm="1">
        <f t="array" ref="B152">IFERROR(IF(INDEX(PatientCriteria[身分證號],ROWS($A$4:A152))="","",INDEX(PatientCriteria[身分證號],ROWS($A$4:A152))),"")</f>
        <v/>
      </c>
      <c r="C152" s="26" t="str" cm="1">
        <f t="array" ref="C152">IF($B152="","",IFERROR(INDEX(PatientCriteria[生日],ROWS($A$4:A152)),""))</f>
        <v/>
      </c>
      <c r="D152" s="26" t="str" cm="1">
        <f t="array" ref="D152">IF($B152="","",IFERROR(INDEX(PatientCriteria[疾病組合],ROWS($A$4:A152)),""))</f>
        <v/>
      </c>
      <c r="E152" s="6" t="str" cm="1">
        <f t="array" ref="E152">IF($B152="","",IFERROR(INDEX(PatientCriteria[HbA1c達標標準],ROWS($A$4:A152)),""))</f>
        <v/>
      </c>
      <c r="F152" s="6" t="str">
        <f>IF($B152="","",IF($G152="","",IFERROR(SUMIFS(LabData2016[最近一次HbA1c檢查結果(%)],LabData2016[比對身分證前六碼],$AX152,LabData2016[最近一次HbA1c檢查日期],$G152,LabData2016[HbA1c唯一],1),"")))</f>
        <v/>
      </c>
      <c r="G152" s="36" t="str" cm="1">
        <f t="array" ref="G152">IF($B152="","",IFERROR(_xlfn.AGGREGATE(14,6,LabData2016[最近一次HbA1c檢查日期]/((LabData2016[比對身分證前六碼]=$AX152)*(LabData2016[HbA1c唯一]=1)),1),""))</f>
        <v/>
      </c>
      <c r="H152" s="6" t="str">
        <f>IF($B152="","",IF($I152="","",IFERROR(SUMIFS(LabData2016[最近一次HbA1c檢查結果(%)],LabData2016[比對身分證前六碼],$AX152,LabData2016[最近一次HbA1c檢查日期],$I152,LabData2016[HbA1c唯一],1),"")))</f>
        <v/>
      </c>
      <c r="I152" s="36" t="str" cm="1">
        <f t="array" ref="I152">IF($B152="","",IFERROR(_xlfn.AGGREGATE(14,6,LabData2016[最近一次HbA1c檢查日期]/((LabData2016[比對身分證前六碼]=$AX152)*(LabData2016[HbA1c唯一]=1)),2),""))</f>
        <v/>
      </c>
      <c r="J152" s="6" t="str">
        <f t="shared" si="34"/>
        <v/>
      </c>
      <c r="K152" s="27" t="str">
        <f ca="1">IF($B152="","",IF($E152="不適用","不適用",IF($F152="","未檢驗",IF(AND($AF152+$AG152&gt;=2,$AG152&gt;=1),IF(OR($F152&lt;VALUE(SUBSTITUTE(SUBSTITUTE($E152,"&lt;",""),"%","")),SUMIFS(LabData2016[HbA1c唯一],LabData2016[比對身分證前六碼],$AX152,LabData2016[最近一次HbA1c檢查結果(%)],"&lt;"&amp;VALUE(SUBSTITUTE(SUBSTITUTE($E152,"&lt;",""),"%","")),LabData2016[最近一次HbA1c檢查日期],"&gt;="&amp;DATE(YEAR(TODAY()),1,1),LabData2016[最近一次HbA1c檢查日期],"&lt;"&amp;DATE(YEAR(TODAY())+1,1,1))/($AF152+$AG152)&gt;=0.5),"控制達標",IF(ISNUMBER($H152),IF(AND($J152&gt;=84,$F152-$H152&lt;0),"進步達標","未達標"),"未達標")),"未達標"))))</f>
        <v/>
      </c>
      <c r="L152" s="33" t="str">
        <f ca="1">IF($B152="","",IF($K152="不適用","不適用",IF($K152="未檢驗","無檢驗資料","全年"&amp;($AF152+$AG152)&amp;"次／下半年"&amp;$AG152&amp;"次／"&amp;SUMIFS(LabData2016[HbA1c唯一],LabData2016[比對身分證前六碼],$AX152,LabData2016[最近一次HbA1c檢查結果(%)],"&lt;"&amp;VALUE(SUBSTITUTE(SUBSTITUTE($E152,"&lt;",""),"%","")),LabData2016[最近一次HbA1c檢查日期],"&gt;="&amp;DATE(YEAR(TODAY()),1,1),LabData2016[最近一次HbA1c檢查日期],"&lt;"&amp;DATE(YEAR(TODAY())+1,1,1))&amp;"/"&amp;($AF152+$AG152)&amp;"達標")))</f>
        <v/>
      </c>
      <c r="M152" s="6" t="str" cm="1">
        <f t="array" ref="M152">IF($B152="","",IFERROR(INDEX(PatientCriteria[LDL達標標準],ROWS($A$4:A152)),""))</f>
        <v/>
      </c>
      <c r="N152" s="6" t="str">
        <f>IF($B152="","",IF($O152="","",IFERROR(SUMIFS(LabData2016[最近一次LDL檢查結果(mg/dL)],LabData2016[比對身分證前六碼],$AX152,LabData2016[最近一次LDL檢查日期],$O152,LabData2016[LDL唯一],1),"")))</f>
        <v/>
      </c>
      <c r="O152" s="36" t="str" cm="1">
        <f t="array" ref="O152">IF($B152="","",IFERROR(_xlfn.AGGREGATE(14,6,LabData2016[最近一次LDL檢查日期]/((LabData2016[比對身分證前六碼]=$AX152)*(LabData2016[LDL唯一]=1)),1),""))</f>
        <v/>
      </c>
      <c r="P152" s="6" t="str">
        <f>IF($B152="","",IF($Q152="","",IFERROR(SUMIFS(LabData2016[最近一次LDL檢查結果(mg/dL)],LabData2016[比對身分證前六碼],$AX152,LabData2016[最近一次LDL檢查日期],$Q152,LabData2016[LDL唯一],1),"")))</f>
        <v/>
      </c>
      <c r="Q152" s="36" t="str" cm="1">
        <f t="array" ref="Q152">IF($B152="","",IFERROR(_xlfn.AGGREGATE(14,6,LabData2016[最近一次LDL檢查日期]/((LabData2016[比對身分證前六碼]=$AX152)*(LabData2016[LDL唯一]=1)),2),""))</f>
        <v/>
      </c>
      <c r="R152" s="6" t="str">
        <f t="shared" si="35"/>
        <v/>
      </c>
      <c r="S152" s="6" t="str" cm="1">
        <f t="array" ref="S152">IF($B152="","",IFERROR(_xlfn.AGGREGATE(15,6,LabData2016[最近一次LDL檢查結果(mg/dL)]/((LabData2016[比對身分證前六碼]=$AX152)*(LabData2016[LDL唯一]=1)),1),""))</f>
        <v/>
      </c>
      <c r="T152" s="28" t="str">
        <f ca="1">IF($B152="","",IF($M152="不適用","不適用",IF($N152="","未檢驗",IF(OR(AND($D152="DM only",$O152&gt;=DATE(YEAR(TODAY()),1,1),$O152&lt;DATE(YEAR(TODAY())+1,1,1),$N152&lt;VALUE(SUBSTITUTE($M152,"&lt;",""))),AND($AH152&gt;=1,$AI152&gt;=1,OR($N152&lt;VALUE(SUBSTITUTE($M152,"&lt;","")),SUMIFS(LabData2016[LDL唯一],LabData2016[比對身分證前六碼],$AX152,LabData2016[最近一次LDL檢查結果(mg/dL)],"&lt;"&amp;VALUE(SUBSTITUTE($M152,"&lt;","")),LabData2016[最近一次LDL檢查日期],"&gt;="&amp;DATE(YEAR(TODAY()),1,1),LabData2016[最近一次LDL檢查日期],"&lt;"&amp;DATE(YEAR(TODAY())+1,1,1))/($AH152+$AI152)&gt;=0.5))),"控制達標",IF(AND($AH152&gt;=1,$AI152&gt;=1,ISNUMBER($P152),$R152&gt;84,$N152-$P152&lt;0),"進步達標","未達標")))))</f>
        <v/>
      </c>
      <c r="U152" s="39" t="str">
        <f ca="1">IF($B152="","",IF($T152="不適用","不適用",IF($T152="未檢驗","無檢驗資料","全年"&amp;($AH152+$AI152)&amp;"次／下半年"&amp;$AI152&amp;"次／"&amp;SUMIFS(LabData2016[LDL唯一],LabData2016[比對身分證前六碼],$AX152,LabData2016[最近一次LDL檢查結果(mg/dL)],"&lt;"&amp;VALUE(SUBSTITUTE($M152,"&lt;","")),LabData2016[最近一次LDL檢查日期],"&gt;="&amp;DATE(YEAR(TODAY()),1,1),LabData2016[最近一次LDL檢查日期],"&lt;"&amp;DATE(YEAR(TODAY())+1,1,1))&amp;"/"&amp;($AH152+$AI152)&amp;"達標")))</f>
        <v/>
      </c>
      <c r="V152" s="6" t="str" cm="1">
        <f t="array" ref="V152">IF($B152="","",IFERROR(INDEX(PatientCriteria[UACR達標標準],ROWS($A$4:A152)),""))</f>
        <v/>
      </c>
      <c r="W152" s="6" t="str">
        <f>IF($B152="","",IF($X152="","",IFERROR(SUMIFS(LabData2016[最近一次UACR檢查結果(mg/gm)],LabData2016[比對身分證前六碼],$AX152,LabData2016[最近一次UACR檢查日期],$X152,LabData2016[UACR唯一],1),"")))</f>
        <v/>
      </c>
      <c r="X152" s="36" t="str" cm="1">
        <f t="array" ref="X152">IF($B152="","",IFERROR(_xlfn.AGGREGATE(14,6,LabData2016[最近一次UACR檢查日期]/((LabData2016[比對身分證前六碼]=$AX152)*(LabData2016[UACR唯一]=1)),1),""))</f>
        <v/>
      </c>
      <c r="Y152" s="6" t="str">
        <f>IF($B152="","",IF($Z152="","",IFERROR(SUMIFS(LabData2016[最近一次UACR檢查結果(mg/gm)],LabData2016[比對身分證前六碼],$AX152,LabData2016[最近一次UACR檢查日期],$Z152,LabData2016[UACR唯一],1),"")))</f>
        <v/>
      </c>
      <c r="Z152" s="36" t="str" cm="1">
        <f t="array" ref="Z152">IF($B152="","",IFERROR(_xlfn.AGGREGATE(14,6,LabData2016[最近一次UACR檢查日期]/((LabData2016[比對身分證前六碼]=$AX152)*(LabData2016[UACR唯一]=1)),2),""))</f>
        <v/>
      </c>
      <c r="AA152" s="6" t="str">
        <f t="shared" si="36"/>
        <v/>
      </c>
      <c r="AB152" s="29" t="str">
        <f ca="1">IF($B152="","",IF($V152="不適用","不適用",IF($W152="","未檢驗",IF(AND($AJ152+$AK152&gt;=2,$AK152&gt;=1),IF(OR($W152&lt;30,SUMIFS(LabData2016[UACR唯一],LabData2016[比對身分證前六碼],$AX152,LabData2016[最近一次UACR檢查結果(mg/gm)],"&lt;30",LabData2016[最近一次UACR檢查日期],"&gt;="&amp;DATE(YEAR(TODAY()),1,1),LabData2016[最近一次UACR檢查日期],"&lt;"&amp;DATE(YEAR(TODAY())+1,1,1))/($AJ152+$AK152)&gt;=0.5),"控制達標",IF(ISNUMBER($Y152),IF(AND($AA152&gt;=84,$W152-$Y152&lt;0),"進步達標","未達標"),"未達標")),"未達標"))))</f>
        <v/>
      </c>
      <c r="AC152" s="38" t="str">
        <f ca="1">IF($B152="","",IF($AB152="不適用","不適用",IF($AB152="未檢驗","無檢驗資料","全年"&amp;($AJ152+$AK152)&amp;"次／下半年"&amp;$AK152&amp;"次／"&amp;SUMIFS(LabData2016[UACR唯一],LabData2016[比對身分證前六碼],$AX152,LabData2016[最近一次UACR檢查結果(mg/gm)],"&lt;30",LabData2016[最近一次UACR檢查日期],"&gt;="&amp;DATE(YEAR(TODAY()),1,1),LabData2016[最近一次UACR檢查日期],"&lt;"&amp;DATE(YEAR(TODAY())+1,1,1))&amp;"/"&amp;($AJ152+$AK152)&amp;"達標")))</f>
        <v/>
      </c>
      <c r="AD152" s="6" t="str" cm="1">
        <f t="array" ref="AD152">IF($B152="","",IFERROR(INDEX(PatientCriteria[BP檢驗次數達標標準],ROWS($A$4:A152)),""))</f>
        <v/>
      </c>
      <c r="AE152" s="6" t="str" cm="1">
        <f t="array" aca="1" ref="AE152" ca="1">IF($B152="","",_xlfn.LET(_xlpm.bp,LabData2016[最近一次BP檢查日期],_xlpm.ym,IF(ISNUMBER(_xlpm.bp),TEXT(_xlpm.bp,"yyyy-mm"),LEFT(_xlpm.bp,7)),_xlpm.matched,_xlfn._xlws.FILTER(_xlpm.ym,(LabData2016[比對身分證前六碼]=$AX152)*(LabData2016[比對生日西元]=$AY152)*(_xlpm.ym&lt;&gt;"")*(LEFT(_xlpm.ym,4)=TEXT(YEAR(TODAY()),"0")),""),IF(INDEX(_xlpm.matched,1)="",0,ROWS(_xlfn.UNIQUE(_xlpm.matched)))))</f>
        <v/>
      </c>
      <c r="AF152" s="6" t="str">
        <f ca="1">IF($B152="","",SUMIFS(LabData2016[HbA1c唯一],LabData2016[比對身分證前六碼],$AX152,LabData2016[最近一次HbA1c檢查日期],"&gt;="&amp;DATE(YEAR(TODAY()),1,1),LabData2016[最近一次HbA1c檢查日期],"&lt;"&amp;DATE(YEAR(TODAY()),7,1)))</f>
        <v/>
      </c>
      <c r="AG152" s="6" t="str">
        <f ca="1">IF($B152="","",SUMIFS(LabData2016[HbA1c唯一],LabData2016[比對身分證前六碼],$AX152,LabData2016[最近一次HbA1c檢查日期],"&gt;="&amp;DATE(YEAR(TODAY()),7,1),LabData2016[最近一次HbA1c檢查日期],"&lt;"&amp;DATE(YEAR(TODAY())+1,1,1)))</f>
        <v/>
      </c>
      <c r="AH152" s="6" t="str">
        <f ca="1">IF($B152="","",SUMIFS(LabData2016[LDL唯一],LabData2016[比對身分證前六碼],$AX152,LabData2016[最近一次LDL檢查日期],"&gt;="&amp;DATE(YEAR(TODAY()),1,1),LabData2016[最近一次LDL檢查日期],"&lt;"&amp;DATE(YEAR(TODAY()),7,1)))</f>
        <v/>
      </c>
      <c r="AI152" s="6" t="str">
        <f ca="1">IF($B152="","",SUMIFS(LabData2016[LDL唯一],LabData2016[比對身分證前六碼],$AX152,LabData2016[最近一次LDL檢查日期],"&gt;="&amp;DATE(YEAR(TODAY()),7,1),LabData2016[最近一次LDL檢查日期],"&lt;"&amp;DATE(YEAR(TODAY())+1,1,1)))</f>
        <v/>
      </c>
      <c r="AJ152" s="6" t="str">
        <f ca="1">IF($B152="","",SUMIFS(LabData2016[UACR唯一],LabData2016[比對身分證前六碼],$AX152,LabData2016[最近一次UACR檢查日期],"&gt;="&amp;DATE(YEAR(TODAY()),1,1),LabData2016[最近一次UACR檢查日期],"&lt;"&amp;DATE(YEAR(TODAY()),7,1)))</f>
        <v/>
      </c>
      <c r="AK152" s="6" t="str">
        <f ca="1">IF($B152="","",SUMIFS(LabData2016[UACR唯一],LabData2016[比對身分證前六碼],$AX152,LabData2016[最近一次UACR檢查日期],"&gt;="&amp;DATE(YEAR(TODAY()),7,1),LabData2016[最近一次UACR檢查日期],"&lt;"&amp;DATE(YEAR(TODAY())+1,1,1)))</f>
        <v/>
      </c>
      <c r="AL152" s="6" t="str">
        <f t="shared" si="37"/>
        <v/>
      </c>
      <c r="AM152" s="6" t="str">
        <f t="shared" si="38"/>
        <v/>
      </c>
      <c r="AN152" s="6" t="str">
        <f t="shared" si="39"/>
        <v/>
      </c>
      <c r="AO152" s="6" t="str">
        <f t="shared" si="40"/>
        <v/>
      </c>
      <c r="AP152" s="6" t="str" cm="1">
        <f t="array" ref="AP152">IF($B152="","",IFERROR(INDEX(相容設定!$B$2:$E$9,MATCH($D152,相容設定!$A$2:$A$9,0),MIN(VALUE(LEFT($AQ152,FIND("/",$AQ152)-1)),3)+1),0))</f>
        <v/>
      </c>
      <c r="AQ152" s="6" t="str">
        <f t="shared" si="41"/>
        <v/>
      </c>
      <c r="AR152" s="30" t="str">
        <f t="shared" si="42"/>
        <v/>
      </c>
      <c r="AS152" s="30" t="str">
        <f>IF($B152="","",250+30+IF(OR(ISNUMBER(SEARCH("DM",$D152)),ISNUMBER(SEARCH("+",$D152))),100,0)+IFERROR(INDEX(相容設定!$F$2:$F$9,MATCH($D152,相容設定!$A$2:$A$9,0)),0))</f>
        <v/>
      </c>
      <c r="AT152" s="31" t="str">
        <f t="shared" si="43"/>
        <v/>
      </c>
      <c r="AU152" s="32" t="str">
        <f t="shared" si="44"/>
        <v/>
      </c>
      <c r="AV152" t="str">
        <f t="shared" si="45"/>
        <v/>
      </c>
      <c r="AW152" t="str">
        <f t="shared" si="47"/>
        <v/>
      </c>
      <c r="AX152" t="str">
        <f t="shared" si="46"/>
        <v/>
      </c>
      <c r="AY152" t="str">
        <f t="shared" si="48"/>
        <v/>
      </c>
    </row>
    <row r="153" spans="1:51" x14ac:dyDescent="0.35">
      <c r="A153" s="26" t="str" cm="1">
        <f t="array" ref="A153">IFERROR(IF(INDEX(PatientCriteria[身分證號],ROWS($A$4:A153))="","",ROWS($A$4:A153)),"")</f>
        <v/>
      </c>
      <c r="B153" s="26" t="str" cm="1">
        <f t="array" ref="B153">IFERROR(IF(INDEX(PatientCriteria[身分證號],ROWS($A$4:A153))="","",INDEX(PatientCriteria[身分證號],ROWS($A$4:A153))),"")</f>
        <v/>
      </c>
      <c r="C153" s="26" t="str" cm="1">
        <f t="array" ref="C153">IF($B153="","",IFERROR(INDEX(PatientCriteria[生日],ROWS($A$4:A153)),""))</f>
        <v/>
      </c>
      <c r="D153" s="26" t="str" cm="1">
        <f t="array" ref="D153">IF($B153="","",IFERROR(INDEX(PatientCriteria[疾病組合],ROWS($A$4:A153)),""))</f>
        <v/>
      </c>
      <c r="E153" s="6" t="str" cm="1">
        <f t="array" ref="E153">IF($B153="","",IFERROR(INDEX(PatientCriteria[HbA1c達標標準],ROWS($A$4:A153)),""))</f>
        <v/>
      </c>
      <c r="F153" s="6" t="str">
        <f>IF($B153="","",IF($G153="","",IFERROR(SUMIFS(LabData2016[最近一次HbA1c檢查結果(%)],LabData2016[比對身分證前六碼],$AX153,LabData2016[最近一次HbA1c檢查日期],$G153,LabData2016[HbA1c唯一],1),"")))</f>
        <v/>
      </c>
      <c r="G153" s="36" t="str" cm="1">
        <f t="array" ref="G153">IF($B153="","",IFERROR(_xlfn.AGGREGATE(14,6,LabData2016[最近一次HbA1c檢查日期]/((LabData2016[比對身分證前六碼]=$AX153)*(LabData2016[HbA1c唯一]=1)),1),""))</f>
        <v/>
      </c>
      <c r="H153" s="6" t="str">
        <f>IF($B153="","",IF($I153="","",IFERROR(SUMIFS(LabData2016[最近一次HbA1c檢查結果(%)],LabData2016[比對身分證前六碼],$AX153,LabData2016[最近一次HbA1c檢查日期],$I153,LabData2016[HbA1c唯一],1),"")))</f>
        <v/>
      </c>
      <c r="I153" s="36" t="str" cm="1">
        <f t="array" ref="I153">IF($B153="","",IFERROR(_xlfn.AGGREGATE(14,6,LabData2016[最近一次HbA1c檢查日期]/((LabData2016[比對身分證前六碼]=$AX153)*(LabData2016[HbA1c唯一]=1)),2),""))</f>
        <v/>
      </c>
      <c r="J153" s="6" t="str">
        <f t="shared" si="34"/>
        <v/>
      </c>
      <c r="K153" s="27" t="str">
        <f ca="1">IF($B153="","",IF($E153="不適用","不適用",IF($F153="","未檢驗",IF(AND($AF153+$AG153&gt;=2,$AG153&gt;=1),IF(OR($F153&lt;VALUE(SUBSTITUTE(SUBSTITUTE($E153,"&lt;",""),"%","")),SUMIFS(LabData2016[HbA1c唯一],LabData2016[比對身分證前六碼],$AX153,LabData2016[最近一次HbA1c檢查結果(%)],"&lt;"&amp;VALUE(SUBSTITUTE(SUBSTITUTE($E153,"&lt;",""),"%","")),LabData2016[最近一次HbA1c檢查日期],"&gt;="&amp;DATE(YEAR(TODAY()),1,1),LabData2016[最近一次HbA1c檢查日期],"&lt;"&amp;DATE(YEAR(TODAY())+1,1,1))/($AF153+$AG153)&gt;=0.5),"控制達標",IF(ISNUMBER($H153),IF(AND($J153&gt;=84,$F153-$H153&lt;0),"進步達標","未達標"),"未達標")),"未達標"))))</f>
        <v/>
      </c>
      <c r="L153" s="33" t="str">
        <f ca="1">IF($B153="","",IF($K153="不適用","不適用",IF($K153="未檢驗","無檢驗資料","全年"&amp;($AF153+$AG153)&amp;"次／下半年"&amp;$AG153&amp;"次／"&amp;SUMIFS(LabData2016[HbA1c唯一],LabData2016[比對身分證前六碼],$AX153,LabData2016[最近一次HbA1c檢查結果(%)],"&lt;"&amp;VALUE(SUBSTITUTE(SUBSTITUTE($E153,"&lt;",""),"%","")),LabData2016[最近一次HbA1c檢查日期],"&gt;="&amp;DATE(YEAR(TODAY()),1,1),LabData2016[最近一次HbA1c檢查日期],"&lt;"&amp;DATE(YEAR(TODAY())+1,1,1))&amp;"/"&amp;($AF153+$AG153)&amp;"達標")))</f>
        <v/>
      </c>
      <c r="M153" s="6" t="str" cm="1">
        <f t="array" ref="M153">IF($B153="","",IFERROR(INDEX(PatientCriteria[LDL達標標準],ROWS($A$4:A153)),""))</f>
        <v/>
      </c>
      <c r="N153" s="6" t="str">
        <f>IF($B153="","",IF($O153="","",IFERROR(SUMIFS(LabData2016[最近一次LDL檢查結果(mg/dL)],LabData2016[比對身分證前六碼],$AX153,LabData2016[最近一次LDL檢查日期],$O153,LabData2016[LDL唯一],1),"")))</f>
        <v/>
      </c>
      <c r="O153" s="36" t="str" cm="1">
        <f t="array" ref="O153">IF($B153="","",IFERROR(_xlfn.AGGREGATE(14,6,LabData2016[最近一次LDL檢查日期]/((LabData2016[比對身分證前六碼]=$AX153)*(LabData2016[LDL唯一]=1)),1),""))</f>
        <v/>
      </c>
      <c r="P153" s="6" t="str">
        <f>IF($B153="","",IF($Q153="","",IFERROR(SUMIFS(LabData2016[最近一次LDL檢查結果(mg/dL)],LabData2016[比對身分證前六碼],$AX153,LabData2016[最近一次LDL檢查日期],$Q153,LabData2016[LDL唯一],1),"")))</f>
        <v/>
      </c>
      <c r="Q153" s="36" t="str" cm="1">
        <f t="array" ref="Q153">IF($B153="","",IFERROR(_xlfn.AGGREGATE(14,6,LabData2016[最近一次LDL檢查日期]/((LabData2016[比對身分證前六碼]=$AX153)*(LabData2016[LDL唯一]=1)),2),""))</f>
        <v/>
      </c>
      <c r="R153" s="6" t="str">
        <f t="shared" si="35"/>
        <v/>
      </c>
      <c r="S153" s="6" t="str" cm="1">
        <f t="array" ref="S153">IF($B153="","",IFERROR(_xlfn.AGGREGATE(15,6,LabData2016[最近一次LDL檢查結果(mg/dL)]/((LabData2016[比對身分證前六碼]=$AX153)*(LabData2016[LDL唯一]=1)),1),""))</f>
        <v/>
      </c>
      <c r="T153" s="28" t="str">
        <f ca="1">IF($B153="","",IF($M153="不適用","不適用",IF($N153="","未檢驗",IF(OR(AND($D153="DM only",$O153&gt;=DATE(YEAR(TODAY()),1,1),$O153&lt;DATE(YEAR(TODAY())+1,1,1),$N153&lt;VALUE(SUBSTITUTE($M153,"&lt;",""))),AND($AH153&gt;=1,$AI153&gt;=1,OR($N153&lt;VALUE(SUBSTITUTE($M153,"&lt;","")),SUMIFS(LabData2016[LDL唯一],LabData2016[比對身分證前六碼],$AX153,LabData2016[最近一次LDL檢查結果(mg/dL)],"&lt;"&amp;VALUE(SUBSTITUTE($M153,"&lt;","")),LabData2016[最近一次LDL檢查日期],"&gt;="&amp;DATE(YEAR(TODAY()),1,1),LabData2016[最近一次LDL檢查日期],"&lt;"&amp;DATE(YEAR(TODAY())+1,1,1))/($AH153+$AI153)&gt;=0.5))),"控制達標",IF(AND($AH153&gt;=1,$AI153&gt;=1,ISNUMBER($P153),$R153&gt;84,$N153-$P153&lt;0),"進步達標","未達標")))))</f>
        <v/>
      </c>
      <c r="U153" s="39" t="str">
        <f ca="1">IF($B153="","",IF($T153="不適用","不適用",IF($T153="未檢驗","無檢驗資料","全年"&amp;($AH153+$AI153)&amp;"次／下半年"&amp;$AI153&amp;"次／"&amp;SUMIFS(LabData2016[LDL唯一],LabData2016[比對身分證前六碼],$AX153,LabData2016[最近一次LDL檢查結果(mg/dL)],"&lt;"&amp;VALUE(SUBSTITUTE($M153,"&lt;","")),LabData2016[最近一次LDL檢查日期],"&gt;="&amp;DATE(YEAR(TODAY()),1,1),LabData2016[最近一次LDL檢查日期],"&lt;"&amp;DATE(YEAR(TODAY())+1,1,1))&amp;"/"&amp;($AH153+$AI153)&amp;"達標")))</f>
        <v/>
      </c>
      <c r="V153" s="6" t="str" cm="1">
        <f t="array" ref="V153">IF($B153="","",IFERROR(INDEX(PatientCriteria[UACR達標標準],ROWS($A$4:A153)),""))</f>
        <v/>
      </c>
      <c r="W153" s="6" t="str">
        <f>IF($B153="","",IF($X153="","",IFERROR(SUMIFS(LabData2016[最近一次UACR檢查結果(mg/gm)],LabData2016[比對身分證前六碼],$AX153,LabData2016[最近一次UACR檢查日期],$X153,LabData2016[UACR唯一],1),"")))</f>
        <v/>
      </c>
      <c r="X153" s="36" t="str" cm="1">
        <f t="array" ref="X153">IF($B153="","",IFERROR(_xlfn.AGGREGATE(14,6,LabData2016[最近一次UACR檢查日期]/((LabData2016[比對身分證前六碼]=$AX153)*(LabData2016[UACR唯一]=1)),1),""))</f>
        <v/>
      </c>
      <c r="Y153" s="6" t="str">
        <f>IF($B153="","",IF($Z153="","",IFERROR(SUMIFS(LabData2016[最近一次UACR檢查結果(mg/gm)],LabData2016[比對身分證前六碼],$AX153,LabData2016[最近一次UACR檢查日期],$Z153,LabData2016[UACR唯一],1),"")))</f>
        <v/>
      </c>
      <c r="Z153" s="36" t="str" cm="1">
        <f t="array" ref="Z153">IF($B153="","",IFERROR(_xlfn.AGGREGATE(14,6,LabData2016[最近一次UACR檢查日期]/((LabData2016[比對身分證前六碼]=$AX153)*(LabData2016[UACR唯一]=1)),2),""))</f>
        <v/>
      </c>
      <c r="AA153" s="6" t="str">
        <f t="shared" si="36"/>
        <v/>
      </c>
      <c r="AB153" s="29" t="str">
        <f ca="1">IF($B153="","",IF($V153="不適用","不適用",IF($W153="","未檢驗",IF(AND($AJ153+$AK153&gt;=2,$AK153&gt;=1),IF(OR($W153&lt;30,SUMIFS(LabData2016[UACR唯一],LabData2016[比對身分證前六碼],$AX153,LabData2016[最近一次UACR檢查結果(mg/gm)],"&lt;30",LabData2016[最近一次UACR檢查日期],"&gt;="&amp;DATE(YEAR(TODAY()),1,1),LabData2016[最近一次UACR檢查日期],"&lt;"&amp;DATE(YEAR(TODAY())+1,1,1))/($AJ153+$AK153)&gt;=0.5),"控制達標",IF(ISNUMBER($Y153),IF(AND($AA153&gt;=84,$W153-$Y153&lt;0),"進步達標","未達標"),"未達標")),"未達標"))))</f>
        <v/>
      </c>
      <c r="AC153" s="38" t="str">
        <f ca="1">IF($B153="","",IF($AB153="不適用","不適用",IF($AB153="未檢驗","無檢驗資料","全年"&amp;($AJ153+$AK153)&amp;"次／下半年"&amp;$AK153&amp;"次／"&amp;SUMIFS(LabData2016[UACR唯一],LabData2016[比對身分證前六碼],$AX153,LabData2016[最近一次UACR檢查結果(mg/gm)],"&lt;30",LabData2016[最近一次UACR檢查日期],"&gt;="&amp;DATE(YEAR(TODAY()),1,1),LabData2016[最近一次UACR檢查日期],"&lt;"&amp;DATE(YEAR(TODAY())+1,1,1))&amp;"/"&amp;($AJ153+$AK153)&amp;"達標")))</f>
        <v/>
      </c>
      <c r="AD153" s="6" t="str" cm="1">
        <f t="array" ref="AD153">IF($B153="","",IFERROR(INDEX(PatientCriteria[BP檢驗次數達標標準],ROWS($A$4:A153)),""))</f>
        <v/>
      </c>
      <c r="AE153" s="6" t="str" cm="1">
        <f t="array" aca="1" ref="AE153" ca="1">IF($B153="","",_xlfn.LET(_xlpm.bp,LabData2016[最近一次BP檢查日期],_xlpm.ym,IF(ISNUMBER(_xlpm.bp),TEXT(_xlpm.bp,"yyyy-mm"),LEFT(_xlpm.bp,7)),_xlpm.matched,_xlfn._xlws.FILTER(_xlpm.ym,(LabData2016[比對身分證前六碼]=$AX153)*(LabData2016[比對生日西元]=$AY153)*(_xlpm.ym&lt;&gt;"")*(LEFT(_xlpm.ym,4)=TEXT(YEAR(TODAY()),"0")),""),IF(INDEX(_xlpm.matched,1)="",0,ROWS(_xlfn.UNIQUE(_xlpm.matched)))))</f>
        <v/>
      </c>
      <c r="AF153" s="6" t="str">
        <f ca="1">IF($B153="","",SUMIFS(LabData2016[HbA1c唯一],LabData2016[比對身分證前六碼],$AX153,LabData2016[最近一次HbA1c檢查日期],"&gt;="&amp;DATE(YEAR(TODAY()),1,1),LabData2016[最近一次HbA1c檢查日期],"&lt;"&amp;DATE(YEAR(TODAY()),7,1)))</f>
        <v/>
      </c>
      <c r="AG153" s="6" t="str">
        <f ca="1">IF($B153="","",SUMIFS(LabData2016[HbA1c唯一],LabData2016[比對身分證前六碼],$AX153,LabData2016[最近一次HbA1c檢查日期],"&gt;="&amp;DATE(YEAR(TODAY()),7,1),LabData2016[最近一次HbA1c檢查日期],"&lt;"&amp;DATE(YEAR(TODAY())+1,1,1)))</f>
        <v/>
      </c>
      <c r="AH153" s="6" t="str">
        <f ca="1">IF($B153="","",SUMIFS(LabData2016[LDL唯一],LabData2016[比對身分證前六碼],$AX153,LabData2016[最近一次LDL檢查日期],"&gt;="&amp;DATE(YEAR(TODAY()),1,1),LabData2016[最近一次LDL檢查日期],"&lt;"&amp;DATE(YEAR(TODAY()),7,1)))</f>
        <v/>
      </c>
      <c r="AI153" s="6" t="str">
        <f ca="1">IF($B153="","",SUMIFS(LabData2016[LDL唯一],LabData2016[比對身分證前六碼],$AX153,LabData2016[最近一次LDL檢查日期],"&gt;="&amp;DATE(YEAR(TODAY()),7,1),LabData2016[最近一次LDL檢查日期],"&lt;"&amp;DATE(YEAR(TODAY())+1,1,1)))</f>
        <v/>
      </c>
      <c r="AJ153" s="6" t="str">
        <f ca="1">IF($B153="","",SUMIFS(LabData2016[UACR唯一],LabData2016[比對身分證前六碼],$AX153,LabData2016[最近一次UACR檢查日期],"&gt;="&amp;DATE(YEAR(TODAY()),1,1),LabData2016[最近一次UACR檢查日期],"&lt;"&amp;DATE(YEAR(TODAY()),7,1)))</f>
        <v/>
      </c>
      <c r="AK153" s="6" t="str">
        <f ca="1">IF($B153="","",SUMIFS(LabData2016[UACR唯一],LabData2016[比對身分證前六碼],$AX153,LabData2016[最近一次UACR檢查日期],"&gt;="&amp;DATE(YEAR(TODAY()),7,1),LabData2016[最近一次UACR檢查日期],"&lt;"&amp;DATE(YEAR(TODAY())+1,1,1)))</f>
        <v/>
      </c>
      <c r="AL153" s="6" t="str">
        <f t="shared" si="37"/>
        <v/>
      </c>
      <c r="AM153" s="6" t="str">
        <f t="shared" si="38"/>
        <v/>
      </c>
      <c r="AN153" s="6" t="str">
        <f t="shared" si="39"/>
        <v/>
      </c>
      <c r="AO153" s="6" t="str">
        <f t="shared" si="40"/>
        <v/>
      </c>
      <c r="AP153" s="6" t="str" cm="1">
        <f t="array" ref="AP153">IF($B153="","",IFERROR(INDEX(相容設定!$B$2:$E$9,MATCH($D153,相容設定!$A$2:$A$9,0),MIN(VALUE(LEFT($AQ153,FIND("/",$AQ153)-1)),3)+1),0))</f>
        <v/>
      </c>
      <c r="AQ153" s="6" t="str">
        <f t="shared" si="41"/>
        <v/>
      </c>
      <c r="AR153" s="30" t="str">
        <f t="shared" si="42"/>
        <v/>
      </c>
      <c r="AS153" s="30" t="str">
        <f>IF($B153="","",250+30+IF(OR(ISNUMBER(SEARCH("DM",$D153)),ISNUMBER(SEARCH("+",$D153))),100,0)+IFERROR(INDEX(相容設定!$F$2:$F$9,MATCH($D153,相容設定!$A$2:$A$9,0)),0))</f>
        <v/>
      </c>
      <c r="AT153" s="31" t="str">
        <f t="shared" si="43"/>
        <v/>
      </c>
      <c r="AU153" s="32" t="str">
        <f t="shared" si="44"/>
        <v/>
      </c>
      <c r="AV153" t="str">
        <f t="shared" si="45"/>
        <v/>
      </c>
      <c r="AW153" t="str">
        <f t="shared" si="47"/>
        <v/>
      </c>
      <c r="AX153" t="str">
        <f t="shared" si="46"/>
        <v/>
      </c>
      <c r="AY153" t="str">
        <f t="shared" si="48"/>
        <v/>
      </c>
    </row>
    <row r="154" spans="1:51" x14ac:dyDescent="0.35">
      <c r="A154" s="26" t="str" cm="1">
        <f t="array" ref="A154">IFERROR(IF(INDEX(PatientCriteria[身分證號],ROWS($A$4:A154))="","",ROWS($A$4:A154)),"")</f>
        <v/>
      </c>
      <c r="B154" s="26" t="str" cm="1">
        <f t="array" ref="B154">IFERROR(IF(INDEX(PatientCriteria[身分證號],ROWS($A$4:A154))="","",INDEX(PatientCriteria[身分證號],ROWS($A$4:A154))),"")</f>
        <v/>
      </c>
      <c r="C154" s="26" t="str" cm="1">
        <f t="array" ref="C154">IF($B154="","",IFERROR(INDEX(PatientCriteria[生日],ROWS($A$4:A154)),""))</f>
        <v/>
      </c>
      <c r="D154" s="26" t="str" cm="1">
        <f t="array" ref="D154">IF($B154="","",IFERROR(INDEX(PatientCriteria[疾病組合],ROWS($A$4:A154)),""))</f>
        <v/>
      </c>
      <c r="E154" s="6" t="str" cm="1">
        <f t="array" ref="E154">IF($B154="","",IFERROR(INDEX(PatientCriteria[HbA1c達標標準],ROWS($A$4:A154)),""))</f>
        <v/>
      </c>
      <c r="F154" s="6" t="str">
        <f>IF($B154="","",IF($G154="","",IFERROR(SUMIFS(LabData2016[最近一次HbA1c檢查結果(%)],LabData2016[比對身分證前六碼],$AX154,LabData2016[最近一次HbA1c檢查日期],$G154,LabData2016[HbA1c唯一],1),"")))</f>
        <v/>
      </c>
      <c r="G154" s="36" t="str" cm="1">
        <f t="array" ref="G154">IF($B154="","",IFERROR(_xlfn.AGGREGATE(14,6,LabData2016[最近一次HbA1c檢查日期]/((LabData2016[比對身分證前六碼]=$AX154)*(LabData2016[HbA1c唯一]=1)),1),""))</f>
        <v/>
      </c>
      <c r="H154" s="6" t="str">
        <f>IF($B154="","",IF($I154="","",IFERROR(SUMIFS(LabData2016[最近一次HbA1c檢查結果(%)],LabData2016[比對身分證前六碼],$AX154,LabData2016[最近一次HbA1c檢查日期],$I154,LabData2016[HbA1c唯一],1),"")))</f>
        <v/>
      </c>
      <c r="I154" s="36" t="str" cm="1">
        <f t="array" ref="I154">IF($B154="","",IFERROR(_xlfn.AGGREGATE(14,6,LabData2016[最近一次HbA1c檢查日期]/((LabData2016[比對身分證前六碼]=$AX154)*(LabData2016[HbA1c唯一]=1)),2),""))</f>
        <v/>
      </c>
      <c r="J154" s="6" t="str">
        <f t="shared" si="34"/>
        <v/>
      </c>
      <c r="K154" s="27" t="str">
        <f ca="1">IF($B154="","",IF($E154="不適用","不適用",IF($F154="","未檢驗",IF(AND($AF154+$AG154&gt;=2,$AG154&gt;=1),IF(OR($F154&lt;VALUE(SUBSTITUTE(SUBSTITUTE($E154,"&lt;",""),"%","")),SUMIFS(LabData2016[HbA1c唯一],LabData2016[比對身分證前六碼],$AX154,LabData2016[最近一次HbA1c檢查結果(%)],"&lt;"&amp;VALUE(SUBSTITUTE(SUBSTITUTE($E154,"&lt;",""),"%","")),LabData2016[最近一次HbA1c檢查日期],"&gt;="&amp;DATE(YEAR(TODAY()),1,1),LabData2016[最近一次HbA1c檢查日期],"&lt;"&amp;DATE(YEAR(TODAY())+1,1,1))/($AF154+$AG154)&gt;=0.5),"控制達標",IF(ISNUMBER($H154),IF(AND($J154&gt;=84,$F154-$H154&lt;0),"進步達標","未達標"),"未達標")),"未達標"))))</f>
        <v/>
      </c>
      <c r="L154" s="33" t="str">
        <f ca="1">IF($B154="","",IF($K154="不適用","不適用",IF($K154="未檢驗","無檢驗資料","全年"&amp;($AF154+$AG154)&amp;"次／下半年"&amp;$AG154&amp;"次／"&amp;SUMIFS(LabData2016[HbA1c唯一],LabData2016[比對身分證前六碼],$AX154,LabData2016[最近一次HbA1c檢查結果(%)],"&lt;"&amp;VALUE(SUBSTITUTE(SUBSTITUTE($E154,"&lt;",""),"%","")),LabData2016[最近一次HbA1c檢查日期],"&gt;="&amp;DATE(YEAR(TODAY()),1,1),LabData2016[最近一次HbA1c檢查日期],"&lt;"&amp;DATE(YEAR(TODAY())+1,1,1))&amp;"/"&amp;($AF154+$AG154)&amp;"達標")))</f>
        <v/>
      </c>
      <c r="M154" s="6" t="str" cm="1">
        <f t="array" ref="M154">IF($B154="","",IFERROR(INDEX(PatientCriteria[LDL達標標準],ROWS($A$4:A154)),""))</f>
        <v/>
      </c>
      <c r="N154" s="6" t="str">
        <f>IF($B154="","",IF($O154="","",IFERROR(SUMIFS(LabData2016[最近一次LDL檢查結果(mg/dL)],LabData2016[比對身分證前六碼],$AX154,LabData2016[最近一次LDL檢查日期],$O154,LabData2016[LDL唯一],1),"")))</f>
        <v/>
      </c>
      <c r="O154" s="36" t="str" cm="1">
        <f t="array" ref="O154">IF($B154="","",IFERROR(_xlfn.AGGREGATE(14,6,LabData2016[最近一次LDL檢查日期]/((LabData2016[比對身分證前六碼]=$AX154)*(LabData2016[LDL唯一]=1)),1),""))</f>
        <v/>
      </c>
      <c r="P154" s="6" t="str">
        <f>IF($B154="","",IF($Q154="","",IFERROR(SUMIFS(LabData2016[最近一次LDL檢查結果(mg/dL)],LabData2016[比對身分證前六碼],$AX154,LabData2016[最近一次LDL檢查日期],$Q154,LabData2016[LDL唯一],1),"")))</f>
        <v/>
      </c>
      <c r="Q154" s="36" t="str" cm="1">
        <f t="array" ref="Q154">IF($B154="","",IFERROR(_xlfn.AGGREGATE(14,6,LabData2016[最近一次LDL檢查日期]/((LabData2016[比對身分證前六碼]=$AX154)*(LabData2016[LDL唯一]=1)),2),""))</f>
        <v/>
      </c>
      <c r="R154" s="6" t="str">
        <f t="shared" si="35"/>
        <v/>
      </c>
      <c r="S154" s="6" t="str" cm="1">
        <f t="array" ref="S154">IF($B154="","",IFERROR(_xlfn.AGGREGATE(15,6,LabData2016[最近一次LDL檢查結果(mg/dL)]/((LabData2016[比對身分證前六碼]=$AX154)*(LabData2016[LDL唯一]=1)),1),""))</f>
        <v/>
      </c>
      <c r="T154" s="28" t="str">
        <f ca="1">IF($B154="","",IF($M154="不適用","不適用",IF($N154="","未檢驗",IF(OR(AND($D154="DM only",$O154&gt;=DATE(YEAR(TODAY()),1,1),$O154&lt;DATE(YEAR(TODAY())+1,1,1),$N154&lt;VALUE(SUBSTITUTE($M154,"&lt;",""))),AND($AH154&gt;=1,$AI154&gt;=1,OR($N154&lt;VALUE(SUBSTITUTE($M154,"&lt;","")),SUMIFS(LabData2016[LDL唯一],LabData2016[比對身分證前六碼],$AX154,LabData2016[最近一次LDL檢查結果(mg/dL)],"&lt;"&amp;VALUE(SUBSTITUTE($M154,"&lt;","")),LabData2016[最近一次LDL檢查日期],"&gt;="&amp;DATE(YEAR(TODAY()),1,1),LabData2016[最近一次LDL檢查日期],"&lt;"&amp;DATE(YEAR(TODAY())+1,1,1))/($AH154+$AI154)&gt;=0.5))),"控制達標",IF(AND($AH154&gt;=1,$AI154&gt;=1,ISNUMBER($P154),$R154&gt;84,$N154-$P154&lt;0),"進步達標","未達標")))))</f>
        <v/>
      </c>
      <c r="U154" s="39" t="str">
        <f ca="1">IF($B154="","",IF($T154="不適用","不適用",IF($T154="未檢驗","無檢驗資料","全年"&amp;($AH154+$AI154)&amp;"次／下半年"&amp;$AI154&amp;"次／"&amp;SUMIFS(LabData2016[LDL唯一],LabData2016[比對身分證前六碼],$AX154,LabData2016[最近一次LDL檢查結果(mg/dL)],"&lt;"&amp;VALUE(SUBSTITUTE($M154,"&lt;","")),LabData2016[最近一次LDL檢查日期],"&gt;="&amp;DATE(YEAR(TODAY()),1,1),LabData2016[最近一次LDL檢查日期],"&lt;"&amp;DATE(YEAR(TODAY())+1,1,1))&amp;"/"&amp;($AH154+$AI154)&amp;"達標")))</f>
        <v/>
      </c>
      <c r="V154" s="6" t="str" cm="1">
        <f t="array" ref="V154">IF($B154="","",IFERROR(INDEX(PatientCriteria[UACR達標標準],ROWS($A$4:A154)),""))</f>
        <v/>
      </c>
      <c r="W154" s="6" t="str">
        <f>IF($B154="","",IF($X154="","",IFERROR(SUMIFS(LabData2016[最近一次UACR檢查結果(mg/gm)],LabData2016[比對身分證前六碼],$AX154,LabData2016[最近一次UACR檢查日期],$X154,LabData2016[UACR唯一],1),"")))</f>
        <v/>
      </c>
      <c r="X154" s="36" t="str" cm="1">
        <f t="array" ref="X154">IF($B154="","",IFERROR(_xlfn.AGGREGATE(14,6,LabData2016[最近一次UACR檢查日期]/((LabData2016[比對身分證前六碼]=$AX154)*(LabData2016[UACR唯一]=1)),1),""))</f>
        <v/>
      </c>
      <c r="Y154" s="6" t="str">
        <f>IF($B154="","",IF($Z154="","",IFERROR(SUMIFS(LabData2016[最近一次UACR檢查結果(mg/gm)],LabData2016[比對身分證前六碼],$AX154,LabData2016[最近一次UACR檢查日期],$Z154,LabData2016[UACR唯一],1),"")))</f>
        <v/>
      </c>
      <c r="Z154" s="36" t="str" cm="1">
        <f t="array" ref="Z154">IF($B154="","",IFERROR(_xlfn.AGGREGATE(14,6,LabData2016[最近一次UACR檢查日期]/((LabData2016[比對身分證前六碼]=$AX154)*(LabData2016[UACR唯一]=1)),2),""))</f>
        <v/>
      </c>
      <c r="AA154" s="6" t="str">
        <f t="shared" si="36"/>
        <v/>
      </c>
      <c r="AB154" s="29" t="str">
        <f ca="1">IF($B154="","",IF($V154="不適用","不適用",IF($W154="","未檢驗",IF(AND($AJ154+$AK154&gt;=2,$AK154&gt;=1),IF(OR($W154&lt;30,SUMIFS(LabData2016[UACR唯一],LabData2016[比對身分證前六碼],$AX154,LabData2016[最近一次UACR檢查結果(mg/gm)],"&lt;30",LabData2016[最近一次UACR檢查日期],"&gt;="&amp;DATE(YEAR(TODAY()),1,1),LabData2016[最近一次UACR檢查日期],"&lt;"&amp;DATE(YEAR(TODAY())+1,1,1))/($AJ154+$AK154)&gt;=0.5),"控制達標",IF(ISNUMBER($Y154),IF(AND($AA154&gt;=84,$W154-$Y154&lt;0),"進步達標","未達標"),"未達標")),"未達標"))))</f>
        <v/>
      </c>
      <c r="AC154" s="38" t="str">
        <f ca="1">IF($B154="","",IF($AB154="不適用","不適用",IF($AB154="未檢驗","無檢驗資料","全年"&amp;($AJ154+$AK154)&amp;"次／下半年"&amp;$AK154&amp;"次／"&amp;SUMIFS(LabData2016[UACR唯一],LabData2016[比對身分證前六碼],$AX154,LabData2016[最近一次UACR檢查結果(mg/gm)],"&lt;30",LabData2016[最近一次UACR檢查日期],"&gt;="&amp;DATE(YEAR(TODAY()),1,1),LabData2016[最近一次UACR檢查日期],"&lt;"&amp;DATE(YEAR(TODAY())+1,1,1))&amp;"/"&amp;($AJ154+$AK154)&amp;"達標")))</f>
        <v/>
      </c>
      <c r="AD154" s="6" t="str" cm="1">
        <f t="array" ref="AD154">IF($B154="","",IFERROR(INDEX(PatientCriteria[BP檢驗次數達標標準],ROWS($A$4:A154)),""))</f>
        <v/>
      </c>
      <c r="AE154" s="6" t="str" cm="1">
        <f t="array" aca="1" ref="AE154" ca="1">IF($B154="","",_xlfn.LET(_xlpm.bp,LabData2016[最近一次BP檢查日期],_xlpm.ym,IF(ISNUMBER(_xlpm.bp),TEXT(_xlpm.bp,"yyyy-mm"),LEFT(_xlpm.bp,7)),_xlpm.matched,_xlfn._xlws.FILTER(_xlpm.ym,(LabData2016[比對身分證前六碼]=$AX154)*(LabData2016[比對生日西元]=$AY154)*(_xlpm.ym&lt;&gt;"")*(LEFT(_xlpm.ym,4)=TEXT(YEAR(TODAY()),"0")),""),IF(INDEX(_xlpm.matched,1)="",0,ROWS(_xlfn.UNIQUE(_xlpm.matched)))))</f>
        <v/>
      </c>
      <c r="AF154" s="6" t="str">
        <f ca="1">IF($B154="","",SUMIFS(LabData2016[HbA1c唯一],LabData2016[比對身分證前六碼],$AX154,LabData2016[最近一次HbA1c檢查日期],"&gt;="&amp;DATE(YEAR(TODAY()),1,1),LabData2016[最近一次HbA1c檢查日期],"&lt;"&amp;DATE(YEAR(TODAY()),7,1)))</f>
        <v/>
      </c>
      <c r="AG154" s="6" t="str">
        <f ca="1">IF($B154="","",SUMIFS(LabData2016[HbA1c唯一],LabData2016[比對身分證前六碼],$AX154,LabData2016[最近一次HbA1c檢查日期],"&gt;="&amp;DATE(YEAR(TODAY()),7,1),LabData2016[最近一次HbA1c檢查日期],"&lt;"&amp;DATE(YEAR(TODAY())+1,1,1)))</f>
        <v/>
      </c>
      <c r="AH154" s="6" t="str">
        <f ca="1">IF($B154="","",SUMIFS(LabData2016[LDL唯一],LabData2016[比對身分證前六碼],$AX154,LabData2016[最近一次LDL檢查日期],"&gt;="&amp;DATE(YEAR(TODAY()),1,1),LabData2016[最近一次LDL檢查日期],"&lt;"&amp;DATE(YEAR(TODAY()),7,1)))</f>
        <v/>
      </c>
      <c r="AI154" s="6" t="str">
        <f ca="1">IF($B154="","",SUMIFS(LabData2016[LDL唯一],LabData2016[比對身分證前六碼],$AX154,LabData2016[最近一次LDL檢查日期],"&gt;="&amp;DATE(YEAR(TODAY()),7,1),LabData2016[最近一次LDL檢查日期],"&lt;"&amp;DATE(YEAR(TODAY())+1,1,1)))</f>
        <v/>
      </c>
      <c r="AJ154" s="6" t="str">
        <f ca="1">IF($B154="","",SUMIFS(LabData2016[UACR唯一],LabData2016[比對身分證前六碼],$AX154,LabData2016[最近一次UACR檢查日期],"&gt;="&amp;DATE(YEAR(TODAY()),1,1),LabData2016[最近一次UACR檢查日期],"&lt;"&amp;DATE(YEAR(TODAY()),7,1)))</f>
        <v/>
      </c>
      <c r="AK154" s="6" t="str">
        <f ca="1">IF($B154="","",SUMIFS(LabData2016[UACR唯一],LabData2016[比對身分證前六碼],$AX154,LabData2016[最近一次UACR檢查日期],"&gt;="&amp;DATE(YEAR(TODAY()),7,1),LabData2016[最近一次UACR檢查日期],"&lt;"&amp;DATE(YEAR(TODAY())+1,1,1)))</f>
        <v/>
      </c>
      <c r="AL154" s="6" t="str">
        <f t="shared" si="37"/>
        <v/>
      </c>
      <c r="AM154" s="6" t="str">
        <f t="shared" si="38"/>
        <v/>
      </c>
      <c r="AN154" s="6" t="str">
        <f t="shared" si="39"/>
        <v/>
      </c>
      <c r="AO154" s="6" t="str">
        <f t="shared" si="40"/>
        <v/>
      </c>
      <c r="AP154" s="6" t="str" cm="1">
        <f t="array" ref="AP154">IF($B154="","",IFERROR(INDEX(相容設定!$B$2:$E$9,MATCH($D154,相容設定!$A$2:$A$9,0),MIN(VALUE(LEFT($AQ154,FIND("/",$AQ154)-1)),3)+1),0))</f>
        <v/>
      </c>
      <c r="AQ154" s="6" t="str">
        <f t="shared" si="41"/>
        <v/>
      </c>
      <c r="AR154" s="30" t="str">
        <f t="shared" si="42"/>
        <v/>
      </c>
      <c r="AS154" s="30" t="str">
        <f>IF($B154="","",250+30+IF(OR(ISNUMBER(SEARCH("DM",$D154)),ISNUMBER(SEARCH("+",$D154))),100,0)+IFERROR(INDEX(相容設定!$F$2:$F$9,MATCH($D154,相容設定!$A$2:$A$9,0)),0))</f>
        <v/>
      </c>
      <c r="AT154" s="31" t="str">
        <f t="shared" si="43"/>
        <v/>
      </c>
      <c r="AU154" s="32" t="str">
        <f t="shared" si="44"/>
        <v/>
      </c>
      <c r="AV154" t="str">
        <f t="shared" si="45"/>
        <v/>
      </c>
      <c r="AW154" t="str">
        <f t="shared" si="47"/>
        <v/>
      </c>
      <c r="AX154" t="str">
        <f t="shared" si="46"/>
        <v/>
      </c>
      <c r="AY154" t="str">
        <f t="shared" si="48"/>
        <v/>
      </c>
    </row>
    <row r="155" spans="1:51" x14ac:dyDescent="0.35">
      <c r="A155" s="26" t="str" cm="1">
        <f t="array" ref="A155">IFERROR(IF(INDEX(PatientCriteria[身分證號],ROWS($A$4:A155))="","",ROWS($A$4:A155)),"")</f>
        <v/>
      </c>
      <c r="B155" s="26" t="str" cm="1">
        <f t="array" ref="B155">IFERROR(IF(INDEX(PatientCriteria[身分證號],ROWS($A$4:A155))="","",INDEX(PatientCriteria[身分證號],ROWS($A$4:A155))),"")</f>
        <v/>
      </c>
      <c r="C155" s="26" t="str" cm="1">
        <f t="array" ref="C155">IF($B155="","",IFERROR(INDEX(PatientCriteria[生日],ROWS($A$4:A155)),""))</f>
        <v/>
      </c>
      <c r="D155" s="26" t="str" cm="1">
        <f t="array" ref="D155">IF($B155="","",IFERROR(INDEX(PatientCriteria[疾病組合],ROWS($A$4:A155)),""))</f>
        <v/>
      </c>
      <c r="E155" s="6" t="str" cm="1">
        <f t="array" ref="E155">IF($B155="","",IFERROR(INDEX(PatientCriteria[HbA1c達標標準],ROWS($A$4:A155)),""))</f>
        <v/>
      </c>
      <c r="F155" s="6" t="str">
        <f>IF($B155="","",IF($G155="","",IFERROR(SUMIFS(LabData2016[最近一次HbA1c檢查結果(%)],LabData2016[比對身分證前六碼],$AX155,LabData2016[最近一次HbA1c檢查日期],$G155,LabData2016[HbA1c唯一],1),"")))</f>
        <v/>
      </c>
      <c r="G155" s="36" t="str" cm="1">
        <f t="array" ref="G155">IF($B155="","",IFERROR(_xlfn.AGGREGATE(14,6,LabData2016[最近一次HbA1c檢查日期]/((LabData2016[比對身分證前六碼]=$AX155)*(LabData2016[HbA1c唯一]=1)),1),""))</f>
        <v/>
      </c>
      <c r="H155" s="6" t="str">
        <f>IF($B155="","",IF($I155="","",IFERROR(SUMIFS(LabData2016[最近一次HbA1c檢查結果(%)],LabData2016[比對身分證前六碼],$AX155,LabData2016[最近一次HbA1c檢查日期],$I155,LabData2016[HbA1c唯一],1),"")))</f>
        <v/>
      </c>
      <c r="I155" s="36" t="str" cm="1">
        <f t="array" ref="I155">IF($B155="","",IFERROR(_xlfn.AGGREGATE(14,6,LabData2016[最近一次HbA1c檢查日期]/((LabData2016[比對身分證前六碼]=$AX155)*(LabData2016[HbA1c唯一]=1)),2),""))</f>
        <v/>
      </c>
      <c r="J155" s="6" t="str">
        <f t="shared" si="34"/>
        <v/>
      </c>
      <c r="K155" s="27" t="str">
        <f ca="1">IF($B155="","",IF($E155="不適用","不適用",IF($F155="","未檢驗",IF(AND($AF155+$AG155&gt;=2,$AG155&gt;=1),IF(OR($F155&lt;VALUE(SUBSTITUTE(SUBSTITUTE($E155,"&lt;",""),"%","")),SUMIFS(LabData2016[HbA1c唯一],LabData2016[比對身分證前六碼],$AX155,LabData2016[最近一次HbA1c檢查結果(%)],"&lt;"&amp;VALUE(SUBSTITUTE(SUBSTITUTE($E155,"&lt;",""),"%","")),LabData2016[最近一次HbA1c檢查日期],"&gt;="&amp;DATE(YEAR(TODAY()),1,1),LabData2016[最近一次HbA1c檢查日期],"&lt;"&amp;DATE(YEAR(TODAY())+1,1,1))/($AF155+$AG155)&gt;=0.5),"控制達標",IF(ISNUMBER($H155),IF(AND($J155&gt;=84,$F155-$H155&lt;0),"進步達標","未達標"),"未達標")),"未達標"))))</f>
        <v/>
      </c>
      <c r="L155" s="33" t="str">
        <f ca="1">IF($B155="","",IF($K155="不適用","不適用",IF($K155="未檢驗","無檢驗資料","全年"&amp;($AF155+$AG155)&amp;"次／下半年"&amp;$AG155&amp;"次／"&amp;SUMIFS(LabData2016[HbA1c唯一],LabData2016[比對身分證前六碼],$AX155,LabData2016[最近一次HbA1c檢查結果(%)],"&lt;"&amp;VALUE(SUBSTITUTE(SUBSTITUTE($E155,"&lt;",""),"%","")),LabData2016[最近一次HbA1c檢查日期],"&gt;="&amp;DATE(YEAR(TODAY()),1,1),LabData2016[最近一次HbA1c檢查日期],"&lt;"&amp;DATE(YEAR(TODAY())+1,1,1))&amp;"/"&amp;($AF155+$AG155)&amp;"達標")))</f>
        <v/>
      </c>
      <c r="M155" s="6" t="str" cm="1">
        <f t="array" ref="M155">IF($B155="","",IFERROR(INDEX(PatientCriteria[LDL達標標準],ROWS($A$4:A155)),""))</f>
        <v/>
      </c>
      <c r="N155" s="6" t="str">
        <f>IF($B155="","",IF($O155="","",IFERROR(SUMIFS(LabData2016[最近一次LDL檢查結果(mg/dL)],LabData2016[比對身分證前六碼],$AX155,LabData2016[最近一次LDL檢查日期],$O155,LabData2016[LDL唯一],1),"")))</f>
        <v/>
      </c>
      <c r="O155" s="36" t="str" cm="1">
        <f t="array" ref="O155">IF($B155="","",IFERROR(_xlfn.AGGREGATE(14,6,LabData2016[最近一次LDL檢查日期]/((LabData2016[比對身分證前六碼]=$AX155)*(LabData2016[LDL唯一]=1)),1),""))</f>
        <v/>
      </c>
      <c r="P155" s="6" t="str">
        <f>IF($B155="","",IF($Q155="","",IFERROR(SUMIFS(LabData2016[最近一次LDL檢查結果(mg/dL)],LabData2016[比對身分證前六碼],$AX155,LabData2016[最近一次LDL檢查日期],$Q155,LabData2016[LDL唯一],1),"")))</f>
        <v/>
      </c>
      <c r="Q155" s="36" t="str" cm="1">
        <f t="array" ref="Q155">IF($B155="","",IFERROR(_xlfn.AGGREGATE(14,6,LabData2016[最近一次LDL檢查日期]/((LabData2016[比對身分證前六碼]=$AX155)*(LabData2016[LDL唯一]=1)),2),""))</f>
        <v/>
      </c>
      <c r="R155" s="6" t="str">
        <f t="shared" si="35"/>
        <v/>
      </c>
      <c r="S155" s="6" t="str" cm="1">
        <f t="array" ref="S155">IF($B155="","",IFERROR(_xlfn.AGGREGATE(15,6,LabData2016[最近一次LDL檢查結果(mg/dL)]/((LabData2016[比對身分證前六碼]=$AX155)*(LabData2016[LDL唯一]=1)),1),""))</f>
        <v/>
      </c>
      <c r="T155" s="28" t="str">
        <f ca="1">IF($B155="","",IF($M155="不適用","不適用",IF($N155="","未檢驗",IF(OR(AND($D155="DM only",$O155&gt;=DATE(YEAR(TODAY()),1,1),$O155&lt;DATE(YEAR(TODAY())+1,1,1),$N155&lt;VALUE(SUBSTITUTE($M155,"&lt;",""))),AND($AH155&gt;=1,$AI155&gt;=1,OR($N155&lt;VALUE(SUBSTITUTE($M155,"&lt;","")),SUMIFS(LabData2016[LDL唯一],LabData2016[比對身分證前六碼],$AX155,LabData2016[最近一次LDL檢查結果(mg/dL)],"&lt;"&amp;VALUE(SUBSTITUTE($M155,"&lt;","")),LabData2016[最近一次LDL檢查日期],"&gt;="&amp;DATE(YEAR(TODAY()),1,1),LabData2016[最近一次LDL檢查日期],"&lt;"&amp;DATE(YEAR(TODAY())+1,1,1))/($AH155+$AI155)&gt;=0.5))),"控制達標",IF(AND($AH155&gt;=1,$AI155&gt;=1,ISNUMBER($P155),$R155&gt;84,$N155-$P155&lt;0),"進步達標","未達標")))))</f>
        <v/>
      </c>
      <c r="U155" s="39" t="str">
        <f ca="1">IF($B155="","",IF($T155="不適用","不適用",IF($T155="未檢驗","無檢驗資料","全年"&amp;($AH155+$AI155)&amp;"次／下半年"&amp;$AI155&amp;"次／"&amp;SUMIFS(LabData2016[LDL唯一],LabData2016[比對身分證前六碼],$AX155,LabData2016[最近一次LDL檢查結果(mg/dL)],"&lt;"&amp;VALUE(SUBSTITUTE($M155,"&lt;","")),LabData2016[最近一次LDL檢查日期],"&gt;="&amp;DATE(YEAR(TODAY()),1,1),LabData2016[最近一次LDL檢查日期],"&lt;"&amp;DATE(YEAR(TODAY())+1,1,1))&amp;"/"&amp;($AH155+$AI155)&amp;"達標")))</f>
        <v/>
      </c>
      <c r="V155" s="6" t="str" cm="1">
        <f t="array" ref="V155">IF($B155="","",IFERROR(INDEX(PatientCriteria[UACR達標標準],ROWS($A$4:A155)),""))</f>
        <v/>
      </c>
      <c r="W155" s="6" t="str">
        <f>IF($B155="","",IF($X155="","",IFERROR(SUMIFS(LabData2016[最近一次UACR檢查結果(mg/gm)],LabData2016[比對身分證前六碼],$AX155,LabData2016[最近一次UACR檢查日期],$X155,LabData2016[UACR唯一],1),"")))</f>
        <v/>
      </c>
      <c r="X155" s="36" t="str" cm="1">
        <f t="array" ref="X155">IF($B155="","",IFERROR(_xlfn.AGGREGATE(14,6,LabData2016[最近一次UACR檢查日期]/((LabData2016[比對身分證前六碼]=$AX155)*(LabData2016[UACR唯一]=1)),1),""))</f>
        <v/>
      </c>
      <c r="Y155" s="6" t="str">
        <f>IF($B155="","",IF($Z155="","",IFERROR(SUMIFS(LabData2016[最近一次UACR檢查結果(mg/gm)],LabData2016[比對身分證前六碼],$AX155,LabData2016[最近一次UACR檢查日期],$Z155,LabData2016[UACR唯一],1),"")))</f>
        <v/>
      </c>
      <c r="Z155" s="36" t="str" cm="1">
        <f t="array" ref="Z155">IF($B155="","",IFERROR(_xlfn.AGGREGATE(14,6,LabData2016[最近一次UACR檢查日期]/((LabData2016[比對身分證前六碼]=$AX155)*(LabData2016[UACR唯一]=1)),2),""))</f>
        <v/>
      </c>
      <c r="AA155" s="6" t="str">
        <f t="shared" si="36"/>
        <v/>
      </c>
      <c r="AB155" s="29" t="str">
        <f ca="1">IF($B155="","",IF($V155="不適用","不適用",IF($W155="","未檢驗",IF(AND($AJ155+$AK155&gt;=2,$AK155&gt;=1),IF(OR($W155&lt;30,SUMIFS(LabData2016[UACR唯一],LabData2016[比對身分證前六碼],$AX155,LabData2016[最近一次UACR檢查結果(mg/gm)],"&lt;30",LabData2016[最近一次UACR檢查日期],"&gt;="&amp;DATE(YEAR(TODAY()),1,1),LabData2016[最近一次UACR檢查日期],"&lt;"&amp;DATE(YEAR(TODAY())+1,1,1))/($AJ155+$AK155)&gt;=0.5),"控制達標",IF(ISNUMBER($Y155),IF(AND($AA155&gt;=84,$W155-$Y155&lt;0),"進步達標","未達標"),"未達標")),"未達標"))))</f>
        <v/>
      </c>
      <c r="AC155" s="38" t="str">
        <f ca="1">IF($B155="","",IF($AB155="不適用","不適用",IF($AB155="未檢驗","無檢驗資料","全年"&amp;($AJ155+$AK155)&amp;"次／下半年"&amp;$AK155&amp;"次／"&amp;SUMIFS(LabData2016[UACR唯一],LabData2016[比對身分證前六碼],$AX155,LabData2016[最近一次UACR檢查結果(mg/gm)],"&lt;30",LabData2016[最近一次UACR檢查日期],"&gt;="&amp;DATE(YEAR(TODAY()),1,1),LabData2016[最近一次UACR檢查日期],"&lt;"&amp;DATE(YEAR(TODAY())+1,1,1))&amp;"/"&amp;($AJ155+$AK155)&amp;"達標")))</f>
        <v/>
      </c>
      <c r="AD155" s="6" t="str" cm="1">
        <f t="array" ref="AD155">IF($B155="","",IFERROR(INDEX(PatientCriteria[BP檢驗次數達標標準],ROWS($A$4:A155)),""))</f>
        <v/>
      </c>
      <c r="AE155" s="6" t="str" cm="1">
        <f t="array" aca="1" ref="AE155" ca="1">IF($B155="","",_xlfn.LET(_xlpm.bp,LabData2016[最近一次BP檢查日期],_xlpm.ym,IF(ISNUMBER(_xlpm.bp),TEXT(_xlpm.bp,"yyyy-mm"),LEFT(_xlpm.bp,7)),_xlpm.matched,_xlfn._xlws.FILTER(_xlpm.ym,(LabData2016[比對身分證前六碼]=$AX155)*(LabData2016[比對生日西元]=$AY155)*(_xlpm.ym&lt;&gt;"")*(LEFT(_xlpm.ym,4)=TEXT(YEAR(TODAY()),"0")),""),IF(INDEX(_xlpm.matched,1)="",0,ROWS(_xlfn.UNIQUE(_xlpm.matched)))))</f>
        <v/>
      </c>
      <c r="AF155" s="6" t="str">
        <f ca="1">IF($B155="","",SUMIFS(LabData2016[HbA1c唯一],LabData2016[比對身分證前六碼],$AX155,LabData2016[最近一次HbA1c檢查日期],"&gt;="&amp;DATE(YEAR(TODAY()),1,1),LabData2016[最近一次HbA1c檢查日期],"&lt;"&amp;DATE(YEAR(TODAY()),7,1)))</f>
        <v/>
      </c>
      <c r="AG155" s="6" t="str">
        <f ca="1">IF($B155="","",SUMIFS(LabData2016[HbA1c唯一],LabData2016[比對身分證前六碼],$AX155,LabData2016[最近一次HbA1c檢查日期],"&gt;="&amp;DATE(YEAR(TODAY()),7,1),LabData2016[最近一次HbA1c檢查日期],"&lt;"&amp;DATE(YEAR(TODAY())+1,1,1)))</f>
        <v/>
      </c>
      <c r="AH155" s="6" t="str">
        <f ca="1">IF($B155="","",SUMIFS(LabData2016[LDL唯一],LabData2016[比對身分證前六碼],$AX155,LabData2016[最近一次LDL檢查日期],"&gt;="&amp;DATE(YEAR(TODAY()),1,1),LabData2016[最近一次LDL檢查日期],"&lt;"&amp;DATE(YEAR(TODAY()),7,1)))</f>
        <v/>
      </c>
      <c r="AI155" s="6" t="str">
        <f ca="1">IF($B155="","",SUMIFS(LabData2016[LDL唯一],LabData2016[比對身分證前六碼],$AX155,LabData2016[最近一次LDL檢查日期],"&gt;="&amp;DATE(YEAR(TODAY()),7,1),LabData2016[最近一次LDL檢查日期],"&lt;"&amp;DATE(YEAR(TODAY())+1,1,1)))</f>
        <v/>
      </c>
      <c r="AJ155" s="6" t="str">
        <f ca="1">IF($B155="","",SUMIFS(LabData2016[UACR唯一],LabData2016[比對身分證前六碼],$AX155,LabData2016[最近一次UACR檢查日期],"&gt;="&amp;DATE(YEAR(TODAY()),1,1),LabData2016[最近一次UACR檢查日期],"&lt;"&amp;DATE(YEAR(TODAY()),7,1)))</f>
        <v/>
      </c>
      <c r="AK155" s="6" t="str">
        <f ca="1">IF($B155="","",SUMIFS(LabData2016[UACR唯一],LabData2016[比對身分證前六碼],$AX155,LabData2016[最近一次UACR檢查日期],"&gt;="&amp;DATE(YEAR(TODAY()),7,1),LabData2016[最近一次UACR檢查日期],"&lt;"&amp;DATE(YEAR(TODAY())+1,1,1)))</f>
        <v/>
      </c>
      <c r="AL155" s="6" t="str">
        <f t="shared" si="37"/>
        <v/>
      </c>
      <c r="AM155" s="6" t="str">
        <f t="shared" si="38"/>
        <v/>
      </c>
      <c r="AN155" s="6" t="str">
        <f t="shared" si="39"/>
        <v/>
      </c>
      <c r="AO155" s="6" t="str">
        <f t="shared" si="40"/>
        <v/>
      </c>
      <c r="AP155" s="6" t="str" cm="1">
        <f t="array" ref="AP155">IF($B155="","",IFERROR(INDEX(相容設定!$B$2:$E$9,MATCH($D155,相容設定!$A$2:$A$9,0),MIN(VALUE(LEFT($AQ155,FIND("/",$AQ155)-1)),3)+1),0))</f>
        <v/>
      </c>
      <c r="AQ155" s="6" t="str">
        <f t="shared" si="41"/>
        <v/>
      </c>
      <c r="AR155" s="30" t="str">
        <f t="shared" si="42"/>
        <v/>
      </c>
      <c r="AS155" s="30" t="str">
        <f>IF($B155="","",250+30+IF(OR(ISNUMBER(SEARCH("DM",$D155)),ISNUMBER(SEARCH("+",$D155))),100,0)+IFERROR(INDEX(相容設定!$F$2:$F$9,MATCH($D155,相容設定!$A$2:$A$9,0)),0))</f>
        <v/>
      </c>
      <c r="AT155" s="31" t="str">
        <f t="shared" si="43"/>
        <v/>
      </c>
      <c r="AU155" s="32" t="str">
        <f t="shared" si="44"/>
        <v/>
      </c>
      <c r="AV155" t="str">
        <f t="shared" si="45"/>
        <v/>
      </c>
      <c r="AW155" t="str">
        <f t="shared" si="47"/>
        <v/>
      </c>
      <c r="AX155" t="str">
        <f t="shared" si="46"/>
        <v/>
      </c>
      <c r="AY155" t="str">
        <f t="shared" si="48"/>
        <v/>
      </c>
    </row>
    <row r="156" spans="1:51" x14ac:dyDescent="0.35">
      <c r="A156" s="26" t="str" cm="1">
        <f t="array" ref="A156">IFERROR(IF(INDEX(PatientCriteria[身分證號],ROWS($A$4:A156))="","",ROWS($A$4:A156)),"")</f>
        <v/>
      </c>
      <c r="B156" s="26" t="str" cm="1">
        <f t="array" ref="B156">IFERROR(IF(INDEX(PatientCriteria[身分證號],ROWS($A$4:A156))="","",INDEX(PatientCriteria[身分證號],ROWS($A$4:A156))),"")</f>
        <v/>
      </c>
      <c r="C156" s="26" t="str" cm="1">
        <f t="array" ref="C156">IF($B156="","",IFERROR(INDEX(PatientCriteria[生日],ROWS($A$4:A156)),""))</f>
        <v/>
      </c>
      <c r="D156" s="26" t="str" cm="1">
        <f t="array" ref="D156">IF($B156="","",IFERROR(INDEX(PatientCriteria[疾病組合],ROWS($A$4:A156)),""))</f>
        <v/>
      </c>
      <c r="E156" s="6" t="str" cm="1">
        <f t="array" ref="E156">IF($B156="","",IFERROR(INDEX(PatientCriteria[HbA1c達標標準],ROWS($A$4:A156)),""))</f>
        <v/>
      </c>
      <c r="F156" s="6" t="str">
        <f>IF($B156="","",IF($G156="","",IFERROR(SUMIFS(LabData2016[最近一次HbA1c檢查結果(%)],LabData2016[比對身分證前六碼],$AX156,LabData2016[最近一次HbA1c檢查日期],$G156,LabData2016[HbA1c唯一],1),"")))</f>
        <v/>
      </c>
      <c r="G156" s="36" t="str" cm="1">
        <f t="array" ref="G156">IF($B156="","",IFERROR(_xlfn.AGGREGATE(14,6,LabData2016[最近一次HbA1c檢查日期]/((LabData2016[比對身分證前六碼]=$AX156)*(LabData2016[HbA1c唯一]=1)),1),""))</f>
        <v/>
      </c>
      <c r="H156" s="6" t="str">
        <f>IF($B156="","",IF($I156="","",IFERROR(SUMIFS(LabData2016[最近一次HbA1c檢查結果(%)],LabData2016[比對身分證前六碼],$AX156,LabData2016[最近一次HbA1c檢查日期],$I156,LabData2016[HbA1c唯一],1),"")))</f>
        <v/>
      </c>
      <c r="I156" s="36" t="str" cm="1">
        <f t="array" ref="I156">IF($B156="","",IFERROR(_xlfn.AGGREGATE(14,6,LabData2016[最近一次HbA1c檢查日期]/((LabData2016[比對身分證前六碼]=$AX156)*(LabData2016[HbA1c唯一]=1)),2),""))</f>
        <v/>
      </c>
      <c r="J156" s="6" t="str">
        <f t="shared" si="34"/>
        <v/>
      </c>
      <c r="K156" s="27" t="str">
        <f ca="1">IF($B156="","",IF($E156="不適用","不適用",IF($F156="","未檢驗",IF(AND($AF156+$AG156&gt;=2,$AG156&gt;=1),IF(OR($F156&lt;VALUE(SUBSTITUTE(SUBSTITUTE($E156,"&lt;",""),"%","")),SUMIFS(LabData2016[HbA1c唯一],LabData2016[比對身分證前六碼],$AX156,LabData2016[最近一次HbA1c檢查結果(%)],"&lt;"&amp;VALUE(SUBSTITUTE(SUBSTITUTE($E156,"&lt;",""),"%","")),LabData2016[最近一次HbA1c檢查日期],"&gt;="&amp;DATE(YEAR(TODAY()),1,1),LabData2016[最近一次HbA1c檢查日期],"&lt;"&amp;DATE(YEAR(TODAY())+1,1,1))/($AF156+$AG156)&gt;=0.5),"控制達標",IF(ISNUMBER($H156),IF(AND($J156&gt;=84,$F156-$H156&lt;0),"進步達標","未達標"),"未達標")),"未達標"))))</f>
        <v/>
      </c>
      <c r="L156" s="33" t="str">
        <f ca="1">IF($B156="","",IF($K156="不適用","不適用",IF($K156="未檢驗","無檢驗資料","全年"&amp;($AF156+$AG156)&amp;"次／下半年"&amp;$AG156&amp;"次／"&amp;SUMIFS(LabData2016[HbA1c唯一],LabData2016[比對身分證前六碼],$AX156,LabData2016[最近一次HbA1c檢查結果(%)],"&lt;"&amp;VALUE(SUBSTITUTE(SUBSTITUTE($E156,"&lt;",""),"%","")),LabData2016[最近一次HbA1c檢查日期],"&gt;="&amp;DATE(YEAR(TODAY()),1,1),LabData2016[最近一次HbA1c檢查日期],"&lt;"&amp;DATE(YEAR(TODAY())+1,1,1))&amp;"/"&amp;($AF156+$AG156)&amp;"達標")))</f>
        <v/>
      </c>
      <c r="M156" s="6" t="str" cm="1">
        <f t="array" ref="M156">IF($B156="","",IFERROR(INDEX(PatientCriteria[LDL達標標準],ROWS($A$4:A156)),""))</f>
        <v/>
      </c>
      <c r="N156" s="6" t="str">
        <f>IF($B156="","",IF($O156="","",IFERROR(SUMIFS(LabData2016[最近一次LDL檢查結果(mg/dL)],LabData2016[比對身分證前六碼],$AX156,LabData2016[最近一次LDL檢查日期],$O156,LabData2016[LDL唯一],1),"")))</f>
        <v/>
      </c>
      <c r="O156" s="36" t="str" cm="1">
        <f t="array" ref="O156">IF($B156="","",IFERROR(_xlfn.AGGREGATE(14,6,LabData2016[最近一次LDL檢查日期]/((LabData2016[比對身分證前六碼]=$AX156)*(LabData2016[LDL唯一]=1)),1),""))</f>
        <v/>
      </c>
      <c r="P156" s="6" t="str">
        <f>IF($B156="","",IF($Q156="","",IFERROR(SUMIFS(LabData2016[最近一次LDL檢查結果(mg/dL)],LabData2016[比對身分證前六碼],$AX156,LabData2016[最近一次LDL檢查日期],$Q156,LabData2016[LDL唯一],1),"")))</f>
        <v/>
      </c>
      <c r="Q156" s="36" t="str" cm="1">
        <f t="array" ref="Q156">IF($B156="","",IFERROR(_xlfn.AGGREGATE(14,6,LabData2016[最近一次LDL檢查日期]/((LabData2016[比對身分證前六碼]=$AX156)*(LabData2016[LDL唯一]=1)),2),""))</f>
        <v/>
      </c>
      <c r="R156" s="6" t="str">
        <f t="shared" si="35"/>
        <v/>
      </c>
      <c r="S156" s="6" t="str" cm="1">
        <f t="array" ref="S156">IF($B156="","",IFERROR(_xlfn.AGGREGATE(15,6,LabData2016[最近一次LDL檢查結果(mg/dL)]/((LabData2016[比對身分證前六碼]=$AX156)*(LabData2016[LDL唯一]=1)),1),""))</f>
        <v/>
      </c>
      <c r="T156" s="28" t="str">
        <f ca="1">IF($B156="","",IF($M156="不適用","不適用",IF($N156="","未檢驗",IF(OR(AND($D156="DM only",$O156&gt;=DATE(YEAR(TODAY()),1,1),$O156&lt;DATE(YEAR(TODAY())+1,1,1),$N156&lt;VALUE(SUBSTITUTE($M156,"&lt;",""))),AND($AH156&gt;=1,$AI156&gt;=1,OR($N156&lt;VALUE(SUBSTITUTE($M156,"&lt;","")),SUMIFS(LabData2016[LDL唯一],LabData2016[比對身分證前六碼],$AX156,LabData2016[最近一次LDL檢查結果(mg/dL)],"&lt;"&amp;VALUE(SUBSTITUTE($M156,"&lt;","")),LabData2016[最近一次LDL檢查日期],"&gt;="&amp;DATE(YEAR(TODAY()),1,1),LabData2016[最近一次LDL檢查日期],"&lt;"&amp;DATE(YEAR(TODAY())+1,1,1))/($AH156+$AI156)&gt;=0.5))),"控制達標",IF(AND($AH156&gt;=1,$AI156&gt;=1,ISNUMBER($P156),$R156&gt;84,$N156-$P156&lt;0),"進步達標","未達標")))))</f>
        <v/>
      </c>
      <c r="U156" s="39" t="str">
        <f ca="1">IF($B156="","",IF($T156="不適用","不適用",IF($T156="未檢驗","無檢驗資料","全年"&amp;($AH156+$AI156)&amp;"次／下半年"&amp;$AI156&amp;"次／"&amp;SUMIFS(LabData2016[LDL唯一],LabData2016[比對身分證前六碼],$AX156,LabData2016[最近一次LDL檢查結果(mg/dL)],"&lt;"&amp;VALUE(SUBSTITUTE($M156,"&lt;","")),LabData2016[最近一次LDL檢查日期],"&gt;="&amp;DATE(YEAR(TODAY()),1,1),LabData2016[最近一次LDL檢查日期],"&lt;"&amp;DATE(YEAR(TODAY())+1,1,1))&amp;"/"&amp;($AH156+$AI156)&amp;"達標")))</f>
        <v/>
      </c>
      <c r="V156" s="6" t="str" cm="1">
        <f t="array" ref="V156">IF($B156="","",IFERROR(INDEX(PatientCriteria[UACR達標標準],ROWS($A$4:A156)),""))</f>
        <v/>
      </c>
      <c r="W156" s="6" t="str">
        <f>IF($B156="","",IF($X156="","",IFERROR(SUMIFS(LabData2016[最近一次UACR檢查結果(mg/gm)],LabData2016[比對身分證前六碼],$AX156,LabData2016[最近一次UACR檢查日期],$X156,LabData2016[UACR唯一],1),"")))</f>
        <v/>
      </c>
      <c r="X156" s="36" t="str" cm="1">
        <f t="array" ref="X156">IF($B156="","",IFERROR(_xlfn.AGGREGATE(14,6,LabData2016[最近一次UACR檢查日期]/((LabData2016[比對身分證前六碼]=$AX156)*(LabData2016[UACR唯一]=1)),1),""))</f>
        <v/>
      </c>
      <c r="Y156" s="6" t="str">
        <f>IF($B156="","",IF($Z156="","",IFERROR(SUMIFS(LabData2016[最近一次UACR檢查結果(mg/gm)],LabData2016[比對身分證前六碼],$AX156,LabData2016[最近一次UACR檢查日期],$Z156,LabData2016[UACR唯一],1),"")))</f>
        <v/>
      </c>
      <c r="Z156" s="36" t="str" cm="1">
        <f t="array" ref="Z156">IF($B156="","",IFERROR(_xlfn.AGGREGATE(14,6,LabData2016[最近一次UACR檢查日期]/((LabData2016[比對身分證前六碼]=$AX156)*(LabData2016[UACR唯一]=1)),2),""))</f>
        <v/>
      </c>
      <c r="AA156" s="6" t="str">
        <f t="shared" si="36"/>
        <v/>
      </c>
      <c r="AB156" s="29" t="str">
        <f ca="1">IF($B156="","",IF($V156="不適用","不適用",IF($W156="","未檢驗",IF(AND($AJ156+$AK156&gt;=2,$AK156&gt;=1),IF(OR($W156&lt;30,SUMIFS(LabData2016[UACR唯一],LabData2016[比對身分證前六碼],$AX156,LabData2016[最近一次UACR檢查結果(mg/gm)],"&lt;30",LabData2016[最近一次UACR檢查日期],"&gt;="&amp;DATE(YEAR(TODAY()),1,1),LabData2016[最近一次UACR檢查日期],"&lt;"&amp;DATE(YEAR(TODAY())+1,1,1))/($AJ156+$AK156)&gt;=0.5),"控制達標",IF(ISNUMBER($Y156),IF(AND($AA156&gt;=84,$W156-$Y156&lt;0),"進步達標","未達標"),"未達標")),"未達標"))))</f>
        <v/>
      </c>
      <c r="AC156" s="38" t="str">
        <f ca="1">IF($B156="","",IF($AB156="不適用","不適用",IF($AB156="未檢驗","無檢驗資料","全年"&amp;($AJ156+$AK156)&amp;"次／下半年"&amp;$AK156&amp;"次／"&amp;SUMIFS(LabData2016[UACR唯一],LabData2016[比對身分證前六碼],$AX156,LabData2016[最近一次UACR檢查結果(mg/gm)],"&lt;30",LabData2016[最近一次UACR檢查日期],"&gt;="&amp;DATE(YEAR(TODAY()),1,1),LabData2016[最近一次UACR檢查日期],"&lt;"&amp;DATE(YEAR(TODAY())+1,1,1))&amp;"/"&amp;($AJ156+$AK156)&amp;"達標")))</f>
        <v/>
      </c>
      <c r="AD156" s="6" t="str" cm="1">
        <f t="array" ref="AD156">IF($B156="","",IFERROR(INDEX(PatientCriteria[BP檢驗次數達標標準],ROWS($A$4:A156)),""))</f>
        <v/>
      </c>
      <c r="AE156" s="6" t="str" cm="1">
        <f t="array" aca="1" ref="AE156" ca="1">IF($B156="","",_xlfn.LET(_xlpm.bp,LabData2016[最近一次BP檢查日期],_xlpm.ym,IF(ISNUMBER(_xlpm.bp),TEXT(_xlpm.bp,"yyyy-mm"),LEFT(_xlpm.bp,7)),_xlpm.matched,_xlfn._xlws.FILTER(_xlpm.ym,(LabData2016[比對身分證前六碼]=$AX156)*(LabData2016[比對生日西元]=$AY156)*(_xlpm.ym&lt;&gt;"")*(LEFT(_xlpm.ym,4)=TEXT(YEAR(TODAY()),"0")),""),IF(INDEX(_xlpm.matched,1)="",0,ROWS(_xlfn.UNIQUE(_xlpm.matched)))))</f>
        <v/>
      </c>
      <c r="AF156" s="6" t="str">
        <f ca="1">IF($B156="","",SUMIFS(LabData2016[HbA1c唯一],LabData2016[比對身分證前六碼],$AX156,LabData2016[最近一次HbA1c檢查日期],"&gt;="&amp;DATE(YEAR(TODAY()),1,1),LabData2016[最近一次HbA1c檢查日期],"&lt;"&amp;DATE(YEAR(TODAY()),7,1)))</f>
        <v/>
      </c>
      <c r="AG156" s="6" t="str">
        <f ca="1">IF($B156="","",SUMIFS(LabData2016[HbA1c唯一],LabData2016[比對身分證前六碼],$AX156,LabData2016[最近一次HbA1c檢查日期],"&gt;="&amp;DATE(YEAR(TODAY()),7,1),LabData2016[最近一次HbA1c檢查日期],"&lt;"&amp;DATE(YEAR(TODAY())+1,1,1)))</f>
        <v/>
      </c>
      <c r="AH156" s="6" t="str">
        <f ca="1">IF($B156="","",SUMIFS(LabData2016[LDL唯一],LabData2016[比對身分證前六碼],$AX156,LabData2016[最近一次LDL檢查日期],"&gt;="&amp;DATE(YEAR(TODAY()),1,1),LabData2016[最近一次LDL檢查日期],"&lt;"&amp;DATE(YEAR(TODAY()),7,1)))</f>
        <v/>
      </c>
      <c r="AI156" s="6" t="str">
        <f ca="1">IF($B156="","",SUMIFS(LabData2016[LDL唯一],LabData2016[比對身分證前六碼],$AX156,LabData2016[最近一次LDL檢查日期],"&gt;="&amp;DATE(YEAR(TODAY()),7,1),LabData2016[最近一次LDL檢查日期],"&lt;"&amp;DATE(YEAR(TODAY())+1,1,1)))</f>
        <v/>
      </c>
      <c r="AJ156" s="6" t="str">
        <f ca="1">IF($B156="","",SUMIFS(LabData2016[UACR唯一],LabData2016[比對身分證前六碼],$AX156,LabData2016[最近一次UACR檢查日期],"&gt;="&amp;DATE(YEAR(TODAY()),1,1),LabData2016[最近一次UACR檢查日期],"&lt;"&amp;DATE(YEAR(TODAY()),7,1)))</f>
        <v/>
      </c>
      <c r="AK156" s="6" t="str">
        <f ca="1">IF($B156="","",SUMIFS(LabData2016[UACR唯一],LabData2016[比對身分證前六碼],$AX156,LabData2016[最近一次UACR檢查日期],"&gt;="&amp;DATE(YEAR(TODAY()),7,1),LabData2016[最近一次UACR檢查日期],"&lt;"&amp;DATE(YEAR(TODAY())+1,1,1)))</f>
        <v/>
      </c>
      <c r="AL156" s="6" t="str">
        <f t="shared" si="37"/>
        <v/>
      </c>
      <c r="AM156" s="6" t="str">
        <f t="shared" si="38"/>
        <v/>
      </c>
      <c r="AN156" s="6" t="str">
        <f t="shared" si="39"/>
        <v/>
      </c>
      <c r="AO156" s="6" t="str">
        <f t="shared" si="40"/>
        <v/>
      </c>
      <c r="AP156" s="6" t="str" cm="1">
        <f t="array" ref="AP156">IF($B156="","",IFERROR(INDEX(相容設定!$B$2:$E$9,MATCH($D156,相容設定!$A$2:$A$9,0),MIN(VALUE(LEFT($AQ156,FIND("/",$AQ156)-1)),3)+1),0))</f>
        <v/>
      </c>
      <c r="AQ156" s="6" t="str">
        <f t="shared" si="41"/>
        <v/>
      </c>
      <c r="AR156" s="30" t="str">
        <f t="shared" si="42"/>
        <v/>
      </c>
      <c r="AS156" s="30" t="str">
        <f>IF($B156="","",250+30+IF(OR(ISNUMBER(SEARCH("DM",$D156)),ISNUMBER(SEARCH("+",$D156))),100,0)+IFERROR(INDEX(相容設定!$F$2:$F$9,MATCH($D156,相容設定!$A$2:$A$9,0)),0))</f>
        <v/>
      </c>
      <c r="AT156" s="31" t="str">
        <f t="shared" si="43"/>
        <v/>
      </c>
      <c r="AU156" s="32" t="str">
        <f t="shared" si="44"/>
        <v/>
      </c>
      <c r="AV156" t="str">
        <f t="shared" si="45"/>
        <v/>
      </c>
      <c r="AW156" t="str">
        <f t="shared" si="47"/>
        <v/>
      </c>
      <c r="AX156" t="str">
        <f t="shared" si="46"/>
        <v/>
      </c>
      <c r="AY156" t="str">
        <f t="shared" si="48"/>
        <v/>
      </c>
    </row>
    <row r="157" spans="1:51" x14ac:dyDescent="0.35">
      <c r="A157" s="26" t="str" cm="1">
        <f t="array" ref="A157">IFERROR(IF(INDEX(PatientCriteria[身分證號],ROWS($A$4:A157))="","",ROWS($A$4:A157)),"")</f>
        <v/>
      </c>
      <c r="B157" s="26" t="str" cm="1">
        <f t="array" ref="B157">IFERROR(IF(INDEX(PatientCriteria[身分證號],ROWS($A$4:A157))="","",INDEX(PatientCriteria[身分證號],ROWS($A$4:A157))),"")</f>
        <v/>
      </c>
      <c r="C157" s="26" t="str" cm="1">
        <f t="array" ref="C157">IF($B157="","",IFERROR(INDEX(PatientCriteria[生日],ROWS($A$4:A157)),""))</f>
        <v/>
      </c>
      <c r="D157" s="26" t="str" cm="1">
        <f t="array" ref="D157">IF($B157="","",IFERROR(INDEX(PatientCriteria[疾病組合],ROWS($A$4:A157)),""))</f>
        <v/>
      </c>
      <c r="E157" s="6" t="str" cm="1">
        <f t="array" ref="E157">IF($B157="","",IFERROR(INDEX(PatientCriteria[HbA1c達標標準],ROWS($A$4:A157)),""))</f>
        <v/>
      </c>
      <c r="F157" s="6" t="str">
        <f>IF($B157="","",IF($G157="","",IFERROR(SUMIFS(LabData2016[最近一次HbA1c檢查結果(%)],LabData2016[比對身分證前六碼],$AX157,LabData2016[最近一次HbA1c檢查日期],$G157,LabData2016[HbA1c唯一],1),"")))</f>
        <v/>
      </c>
      <c r="G157" s="36" t="str" cm="1">
        <f t="array" ref="G157">IF($B157="","",IFERROR(_xlfn.AGGREGATE(14,6,LabData2016[最近一次HbA1c檢查日期]/((LabData2016[比對身分證前六碼]=$AX157)*(LabData2016[HbA1c唯一]=1)),1),""))</f>
        <v/>
      </c>
      <c r="H157" s="6" t="str">
        <f>IF($B157="","",IF($I157="","",IFERROR(SUMIFS(LabData2016[最近一次HbA1c檢查結果(%)],LabData2016[比對身分證前六碼],$AX157,LabData2016[最近一次HbA1c檢查日期],$I157,LabData2016[HbA1c唯一],1),"")))</f>
        <v/>
      </c>
      <c r="I157" s="36" t="str" cm="1">
        <f t="array" ref="I157">IF($B157="","",IFERROR(_xlfn.AGGREGATE(14,6,LabData2016[最近一次HbA1c檢查日期]/((LabData2016[比對身分證前六碼]=$AX157)*(LabData2016[HbA1c唯一]=1)),2),""))</f>
        <v/>
      </c>
      <c r="J157" s="6" t="str">
        <f t="shared" si="34"/>
        <v/>
      </c>
      <c r="K157" s="27" t="str">
        <f ca="1">IF($B157="","",IF($E157="不適用","不適用",IF($F157="","未檢驗",IF(AND($AF157+$AG157&gt;=2,$AG157&gt;=1),IF(OR($F157&lt;VALUE(SUBSTITUTE(SUBSTITUTE($E157,"&lt;",""),"%","")),SUMIFS(LabData2016[HbA1c唯一],LabData2016[比對身分證前六碼],$AX157,LabData2016[最近一次HbA1c檢查結果(%)],"&lt;"&amp;VALUE(SUBSTITUTE(SUBSTITUTE($E157,"&lt;",""),"%","")),LabData2016[最近一次HbA1c檢查日期],"&gt;="&amp;DATE(YEAR(TODAY()),1,1),LabData2016[最近一次HbA1c檢查日期],"&lt;"&amp;DATE(YEAR(TODAY())+1,1,1))/($AF157+$AG157)&gt;=0.5),"控制達標",IF(ISNUMBER($H157),IF(AND($J157&gt;=84,$F157-$H157&lt;0),"進步達標","未達標"),"未達標")),"未達標"))))</f>
        <v/>
      </c>
      <c r="L157" s="33" t="str">
        <f ca="1">IF($B157="","",IF($K157="不適用","不適用",IF($K157="未檢驗","無檢驗資料","全年"&amp;($AF157+$AG157)&amp;"次／下半年"&amp;$AG157&amp;"次／"&amp;SUMIFS(LabData2016[HbA1c唯一],LabData2016[比對身分證前六碼],$AX157,LabData2016[最近一次HbA1c檢查結果(%)],"&lt;"&amp;VALUE(SUBSTITUTE(SUBSTITUTE($E157,"&lt;",""),"%","")),LabData2016[最近一次HbA1c檢查日期],"&gt;="&amp;DATE(YEAR(TODAY()),1,1),LabData2016[最近一次HbA1c檢查日期],"&lt;"&amp;DATE(YEAR(TODAY())+1,1,1))&amp;"/"&amp;($AF157+$AG157)&amp;"達標")))</f>
        <v/>
      </c>
      <c r="M157" s="6" t="str" cm="1">
        <f t="array" ref="M157">IF($B157="","",IFERROR(INDEX(PatientCriteria[LDL達標標準],ROWS($A$4:A157)),""))</f>
        <v/>
      </c>
      <c r="N157" s="6" t="str">
        <f>IF($B157="","",IF($O157="","",IFERROR(SUMIFS(LabData2016[最近一次LDL檢查結果(mg/dL)],LabData2016[比對身分證前六碼],$AX157,LabData2016[最近一次LDL檢查日期],$O157,LabData2016[LDL唯一],1),"")))</f>
        <v/>
      </c>
      <c r="O157" s="36" t="str" cm="1">
        <f t="array" ref="O157">IF($B157="","",IFERROR(_xlfn.AGGREGATE(14,6,LabData2016[最近一次LDL檢查日期]/((LabData2016[比對身分證前六碼]=$AX157)*(LabData2016[LDL唯一]=1)),1),""))</f>
        <v/>
      </c>
      <c r="P157" s="6" t="str">
        <f>IF($B157="","",IF($Q157="","",IFERROR(SUMIFS(LabData2016[最近一次LDL檢查結果(mg/dL)],LabData2016[比對身分證前六碼],$AX157,LabData2016[最近一次LDL檢查日期],$Q157,LabData2016[LDL唯一],1),"")))</f>
        <v/>
      </c>
      <c r="Q157" s="36" t="str" cm="1">
        <f t="array" ref="Q157">IF($B157="","",IFERROR(_xlfn.AGGREGATE(14,6,LabData2016[最近一次LDL檢查日期]/((LabData2016[比對身分證前六碼]=$AX157)*(LabData2016[LDL唯一]=1)),2),""))</f>
        <v/>
      </c>
      <c r="R157" s="6" t="str">
        <f t="shared" si="35"/>
        <v/>
      </c>
      <c r="S157" s="6" t="str" cm="1">
        <f t="array" ref="S157">IF($B157="","",IFERROR(_xlfn.AGGREGATE(15,6,LabData2016[最近一次LDL檢查結果(mg/dL)]/((LabData2016[比對身分證前六碼]=$AX157)*(LabData2016[LDL唯一]=1)),1),""))</f>
        <v/>
      </c>
      <c r="T157" s="28" t="str">
        <f ca="1">IF($B157="","",IF($M157="不適用","不適用",IF($N157="","未檢驗",IF(OR(AND($D157="DM only",$O157&gt;=DATE(YEAR(TODAY()),1,1),$O157&lt;DATE(YEAR(TODAY())+1,1,1),$N157&lt;VALUE(SUBSTITUTE($M157,"&lt;",""))),AND($AH157&gt;=1,$AI157&gt;=1,OR($N157&lt;VALUE(SUBSTITUTE($M157,"&lt;","")),SUMIFS(LabData2016[LDL唯一],LabData2016[比對身分證前六碼],$AX157,LabData2016[最近一次LDL檢查結果(mg/dL)],"&lt;"&amp;VALUE(SUBSTITUTE($M157,"&lt;","")),LabData2016[最近一次LDL檢查日期],"&gt;="&amp;DATE(YEAR(TODAY()),1,1),LabData2016[最近一次LDL檢查日期],"&lt;"&amp;DATE(YEAR(TODAY())+1,1,1))/($AH157+$AI157)&gt;=0.5))),"控制達標",IF(AND($AH157&gt;=1,$AI157&gt;=1,ISNUMBER($P157),$R157&gt;84,$N157-$P157&lt;0),"進步達標","未達標")))))</f>
        <v/>
      </c>
      <c r="U157" s="39" t="str">
        <f ca="1">IF($B157="","",IF($T157="不適用","不適用",IF($T157="未檢驗","無檢驗資料","全年"&amp;($AH157+$AI157)&amp;"次／下半年"&amp;$AI157&amp;"次／"&amp;SUMIFS(LabData2016[LDL唯一],LabData2016[比對身分證前六碼],$AX157,LabData2016[最近一次LDL檢查結果(mg/dL)],"&lt;"&amp;VALUE(SUBSTITUTE($M157,"&lt;","")),LabData2016[最近一次LDL檢查日期],"&gt;="&amp;DATE(YEAR(TODAY()),1,1),LabData2016[最近一次LDL檢查日期],"&lt;"&amp;DATE(YEAR(TODAY())+1,1,1))&amp;"/"&amp;($AH157+$AI157)&amp;"達標")))</f>
        <v/>
      </c>
      <c r="V157" s="6" t="str" cm="1">
        <f t="array" ref="V157">IF($B157="","",IFERROR(INDEX(PatientCriteria[UACR達標標準],ROWS($A$4:A157)),""))</f>
        <v/>
      </c>
      <c r="W157" s="6" t="str">
        <f>IF($B157="","",IF($X157="","",IFERROR(SUMIFS(LabData2016[最近一次UACR檢查結果(mg/gm)],LabData2016[比對身分證前六碼],$AX157,LabData2016[最近一次UACR檢查日期],$X157,LabData2016[UACR唯一],1),"")))</f>
        <v/>
      </c>
      <c r="X157" s="36" t="str" cm="1">
        <f t="array" ref="X157">IF($B157="","",IFERROR(_xlfn.AGGREGATE(14,6,LabData2016[最近一次UACR檢查日期]/((LabData2016[比對身分證前六碼]=$AX157)*(LabData2016[UACR唯一]=1)),1),""))</f>
        <v/>
      </c>
      <c r="Y157" s="6" t="str">
        <f>IF($B157="","",IF($Z157="","",IFERROR(SUMIFS(LabData2016[最近一次UACR檢查結果(mg/gm)],LabData2016[比對身分證前六碼],$AX157,LabData2016[最近一次UACR檢查日期],$Z157,LabData2016[UACR唯一],1),"")))</f>
        <v/>
      </c>
      <c r="Z157" s="36" t="str" cm="1">
        <f t="array" ref="Z157">IF($B157="","",IFERROR(_xlfn.AGGREGATE(14,6,LabData2016[最近一次UACR檢查日期]/((LabData2016[比對身分證前六碼]=$AX157)*(LabData2016[UACR唯一]=1)),2),""))</f>
        <v/>
      </c>
      <c r="AA157" s="6" t="str">
        <f t="shared" si="36"/>
        <v/>
      </c>
      <c r="AB157" s="29" t="str">
        <f ca="1">IF($B157="","",IF($V157="不適用","不適用",IF($W157="","未檢驗",IF(AND($AJ157+$AK157&gt;=2,$AK157&gt;=1),IF(OR($W157&lt;30,SUMIFS(LabData2016[UACR唯一],LabData2016[比對身分證前六碼],$AX157,LabData2016[最近一次UACR檢查結果(mg/gm)],"&lt;30",LabData2016[最近一次UACR檢查日期],"&gt;="&amp;DATE(YEAR(TODAY()),1,1),LabData2016[最近一次UACR檢查日期],"&lt;"&amp;DATE(YEAR(TODAY())+1,1,1))/($AJ157+$AK157)&gt;=0.5),"控制達標",IF(ISNUMBER($Y157),IF(AND($AA157&gt;=84,$W157-$Y157&lt;0),"進步達標","未達標"),"未達標")),"未達標"))))</f>
        <v/>
      </c>
      <c r="AC157" s="38" t="str">
        <f ca="1">IF($B157="","",IF($AB157="不適用","不適用",IF($AB157="未檢驗","無檢驗資料","全年"&amp;($AJ157+$AK157)&amp;"次／下半年"&amp;$AK157&amp;"次／"&amp;SUMIFS(LabData2016[UACR唯一],LabData2016[比對身分證前六碼],$AX157,LabData2016[最近一次UACR檢查結果(mg/gm)],"&lt;30",LabData2016[最近一次UACR檢查日期],"&gt;="&amp;DATE(YEAR(TODAY()),1,1),LabData2016[最近一次UACR檢查日期],"&lt;"&amp;DATE(YEAR(TODAY())+1,1,1))&amp;"/"&amp;($AJ157+$AK157)&amp;"達標")))</f>
        <v/>
      </c>
      <c r="AD157" s="6" t="str" cm="1">
        <f t="array" ref="AD157">IF($B157="","",IFERROR(INDEX(PatientCriteria[BP檢驗次數達標標準],ROWS($A$4:A157)),""))</f>
        <v/>
      </c>
      <c r="AE157" s="6" t="str" cm="1">
        <f t="array" aca="1" ref="AE157" ca="1">IF($B157="","",_xlfn.LET(_xlpm.bp,LabData2016[最近一次BP檢查日期],_xlpm.ym,IF(ISNUMBER(_xlpm.bp),TEXT(_xlpm.bp,"yyyy-mm"),LEFT(_xlpm.bp,7)),_xlpm.matched,_xlfn._xlws.FILTER(_xlpm.ym,(LabData2016[比對身分證前六碼]=$AX157)*(LabData2016[比對生日西元]=$AY157)*(_xlpm.ym&lt;&gt;"")*(LEFT(_xlpm.ym,4)=TEXT(YEAR(TODAY()),"0")),""),IF(INDEX(_xlpm.matched,1)="",0,ROWS(_xlfn.UNIQUE(_xlpm.matched)))))</f>
        <v/>
      </c>
      <c r="AF157" s="6" t="str">
        <f ca="1">IF($B157="","",SUMIFS(LabData2016[HbA1c唯一],LabData2016[比對身分證前六碼],$AX157,LabData2016[最近一次HbA1c檢查日期],"&gt;="&amp;DATE(YEAR(TODAY()),1,1),LabData2016[最近一次HbA1c檢查日期],"&lt;"&amp;DATE(YEAR(TODAY()),7,1)))</f>
        <v/>
      </c>
      <c r="AG157" s="6" t="str">
        <f ca="1">IF($B157="","",SUMIFS(LabData2016[HbA1c唯一],LabData2016[比對身分證前六碼],$AX157,LabData2016[最近一次HbA1c檢查日期],"&gt;="&amp;DATE(YEAR(TODAY()),7,1),LabData2016[最近一次HbA1c檢查日期],"&lt;"&amp;DATE(YEAR(TODAY())+1,1,1)))</f>
        <v/>
      </c>
      <c r="AH157" s="6" t="str">
        <f ca="1">IF($B157="","",SUMIFS(LabData2016[LDL唯一],LabData2016[比對身分證前六碼],$AX157,LabData2016[最近一次LDL檢查日期],"&gt;="&amp;DATE(YEAR(TODAY()),1,1),LabData2016[最近一次LDL檢查日期],"&lt;"&amp;DATE(YEAR(TODAY()),7,1)))</f>
        <v/>
      </c>
      <c r="AI157" s="6" t="str">
        <f ca="1">IF($B157="","",SUMIFS(LabData2016[LDL唯一],LabData2016[比對身分證前六碼],$AX157,LabData2016[最近一次LDL檢查日期],"&gt;="&amp;DATE(YEAR(TODAY()),7,1),LabData2016[最近一次LDL檢查日期],"&lt;"&amp;DATE(YEAR(TODAY())+1,1,1)))</f>
        <v/>
      </c>
      <c r="AJ157" s="6" t="str">
        <f ca="1">IF($B157="","",SUMIFS(LabData2016[UACR唯一],LabData2016[比對身分證前六碼],$AX157,LabData2016[最近一次UACR檢查日期],"&gt;="&amp;DATE(YEAR(TODAY()),1,1),LabData2016[最近一次UACR檢查日期],"&lt;"&amp;DATE(YEAR(TODAY()),7,1)))</f>
        <v/>
      </c>
      <c r="AK157" s="6" t="str">
        <f ca="1">IF($B157="","",SUMIFS(LabData2016[UACR唯一],LabData2016[比對身分證前六碼],$AX157,LabData2016[最近一次UACR檢查日期],"&gt;="&amp;DATE(YEAR(TODAY()),7,1),LabData2016[最近一次UACR檢查日期],"&lt;"&amp;DATE(YEAR(TODAY())+1,1,1)))</f>
        <v/>
      </c>
      <c r="AL157" s="6" t="str">
        <f t="shared" si="37"/>
        <v/>
      </c>
      <c r="AM157" s="6" t="str">
        <f t="shared" si="38"/>
        <v/>
      </c>
      <c r="AN157" s="6" t="str">
        <f t="shared" si="39"/>
        <v/>
      </c>
      <c r="AO157" s="6" t="str">
        <f t="shared" si="40"/>
        <v/>
      </c>
      <c r="AP157" s="6" t="str" cm="1">
        <f t="array" ref="AP157">IF($B157="","",IFERROR(INDEX(相容設定!$B$2:$E$9,MATCH($D157,相容設定!$A$2:$A$9,0),MIN(VALUE(LEFT($AQ157,FIND("/",$AQ157)-1)),3)+1),0))</f>
        <v/>
      </c>
      <c r="AQ157" s="6" t="str">
        <f t="shared" si="41"/>
        <v/>
      </c>
      <c r="AR157" s="30" t="str">
        <f t="shared" si="42"/>
        <v/>
      </c>
      <c r="AS157" s="30" t="str">
        <f>IF($B157="","",250+30+IF(OR(ISNUMBER(SEARCH("DM",$D157)),ISNUMBER(SEARCH("+",$D157))),100,0)+IFERROR(INDEX(相容設定!$F$2:$F$9,MATCH($D157,相容設定!$A$2:$A$9,0)),0))</f>
        <v/>
      </c>
      <c r="AT157" s="31" t="str">
        <f t="shared" si="43"/>
        <v/>
      </c>
      <c r="AU157" s="32" t="str">
        <f t="shared" si="44"/>
        <v/>
      </c>
      <c r="AV157" t="str">
        <f t="shared" si="45"/>
        <v/>
      </c>
      <c r="AW157" t="str">
        <f t="shared" si="47"/>
        <v/>
      </c>
      <c r="AX157" t="str">
        <f t="shared" si="46"/>
        <v/>
      </c>
      <c r="AY157" t="str">
        <f t="shared" si="48"/>
        <v/>
      </c>
    </row>
    <row r="158" spans="1:51" x14ac:dyDescent="0.35">
      <c r="A158" s="26" t="str" cm="1">
        <f t="array" ref="A158">IFERROR(IF(INDEX(PatientCriteria[身分證號],ROWS($A$4:A158))="","",ROWS($A$4:A158)),"")</f>
        <v/>
      </c>
      <c r="B158" s="26" t="str" cm="1">
        <f t="array" ref="B158">IFERROR(IF(INDEX(PatientCriteria[身分證號],ROWS($A$4:A158))="","",INDEX(PatientCriteria[身分證號],ROWS($A$4:A158))),"")</f>
        <v/>
      </c>
      <c r="C158" s="26" t="str" cm="1">
        <f t="array" ref="C158">IF($B158="","",IFERROR(INDEX(PatientCriteria[生日],ROWS($A$4:A158)),""))</f>
        <v/>
      </c>
      <c r="D158" s="26" t="str" cm="1">
        <f t="array" ref="D158">IF($B158="","",IFERROR(INDEX(PatientCriteria[疾病組合],ROWS($A$4:A158)),""))</f>
        <v/>
      </c>
      <c r="E158" s="6" t="str" cm="1">
        <f t="array" ref="E158">IF($B158="","",IFERROR(INDEX(PatientCriteria[HbA1c達標標準],ROWS($A$4:A158)),""))</f>
        <v/>
      </c>
      <c r="F158" s="6" t="str">
        <f>IF($B158="","",IF($G158="","",IFERROR(SUMIFS(LabData2016[最近一次HbA1c檢查結果(%)],LabData2016[比對身分證前六碼],$AX158,LabData2016[最近一次HbA1c檢查日期],$G158,LabData2016[HbA1c唯一],1),"")))</f>
        <v/>
      </c>
      <c r="G158" s="36" t="str" cm="1">
        <f t="array" ref="G158">IF($B158="","",IFERROR(_xlfn.AGGREGATE(14,6,LabData2016[最近一次HbA1c檢查日期]/((LabData2016[比對身分證前六碼]=$AX158)*(LabData2016[HbA1c唯一]=1)),1),""))</f>
        <v/>
      </c>
      <c r="H158" s="6" t="str">
        <f>IF($B158="","",IF($I158="","",IFERROR(SUMIFS(LabData2016[最近一次HbA1c檢查結果(%)],LabData2016[比對身分證前六碼],$AX158,LabData2016[最近一次HbA1c檢查日期],$I158,LabData2016[HbA1c唯一],1),"")))</f>
        <v/>
      </c>
      <c r="I158" s="36" t="str" cm="1">
        <f t="array" ref="I158">IF($B158="","",IFERROR(_xlfn.AGGREGATE(14,6,LabData2016[最近一次HbA1c檢查日期]/((LabData2016[比對身分證前六碼]=$AX158)*(LabData2016[HbA1c唯一]=1)),2),""))</f>
        <v/>
      </c>
      <c r="J158" s="6" t="str">
        <f t="shared" si="34"/>
        <v/>
      </c>
      <c r="K158" s="27" t="str">
        <f ca="1">IF($B158="","",IF($E158="不適用","不適用",IF($F158="","未檢驗",IF(AND($AF158+$AG158&gt;=2,$AG158&gt;=1),IF(OR($F158&lt;VALUE(SUBSTITUTE(SUBSTITUTE($E158,"&lt;",""),"%","")),SUMIFS(LabData2016[HbA1c唯一],LabData2016[比對身分證前六碼],$AX158,LabData2016[最近一次HbA1c檢查結果(%)],"&lt;"&amp;VALUE(SUBSTITUTE(SUBSTITUTE($E158,"&lt;",""),"%","")),LabData2016[最近一次HbA1c檢查日期],"&gt;="&amp;DATE(YEAR(TODAY()),1,1),LabData2016[最近一次HbA1c檢查日期],"&lt;"&amp;DATE(YEAR(TODAY())+1,1,1))/($AF158+$AG158)&gt;=0.5),"控制達標",IF(ISNUMBER($H158),IF(AND($J158&gt;=84,$F158-$H158&lt;0),"進步達標","未達標"),"未達標")),"未達標"))))</f>
        <v/>
      </c>
      <c r="L158" s="33" t="str">
        <f ca="1">IF($B158="","",IF($K158="不適用","不適用",IF($K158="未檢驗","無檢驗資料","全年"&amp;($AF158+$AG158)&amp;"次／下半年"&amp;$AG158&amp;"次／"&amp;SUMIFS(LabData2016[HbA1c唯一],LabData2016[比對身分證前六碼],$AX158,LabData2016[最近一次HbA1c檢查結果(%)],"&lt;"&amp;VALUE(SUBSTITUTE(SUBSTITUTE($E158,"&lt;",""),"%","")),LabData2016[最近一次HbA1c檢查日期],"&gt;="&amp;DATE(YEAR(TODAY()),1,1),LabData2016[最近一次HbA1c檢查日期],"&lt;"&amp;DATE(YEAR(TODAY())+1,1,1))&amp;"/"&amp;($AF158+$AG158)&amp;"達標")))</f>
        <v/>
      </c>
      <c r="M158" s="6" t="str" cm="1">
        <f t="array" ref="M158">IF($B158="","",IFERROR(INDEX(PatientCriteria[LDL達標標準],ROWS($A$4:A158)),""))</f>
        <v/>
      </c>
      <c r="N158" s="6" t="str">
        <f>IF($B158="","",IF($O158="","",IFERROR(SUMIFS(LabData2016[最近一次LDL檢查結果(mg/dL)],LabData2016[比對身分證前六碼],$AX158,LabData2016[最近一次LDL檢查日期],$O158,LabData2016[LDL唯一],1),"")))</f>
        <v/>
      </c>
      <c r="O158" s="36" t="str" cm="1">
        <f t="array" ref="O158">IF($B158="","",IFERROR(_xlfn.AGGREGATE(14,6,LabData2016[最近一次LDL檢查日期]/((LabData2016[比對身分證前六碼]=$AX158)*(LabData2016[LDL唯一]=1)),1),""))</f>
        <v/>
      </c>
      <c r="P158" s="6" t="str">
        <f>IF($B158="","",IF($Q158="","",IFERROR(SUMIFS(LabData2016[最近一次LDL檢查結果(mg/dL)],LabData2016[比對身分證前六碼],$AX158,LabData2016[最近一次LDL檢查日期],$Q158,LabData2016[LDL唯一],1),"")))</f>
        <v/>
      </c>
      <c r="Q158" s="36" t="str" cm="1">
        <f t="array" ref="Q158">IF($B158="","",IFERROR(_xlfn.AGGREGATE(14,6,LabData2016[最近一次LDL檢查日期]/((LabData2016[比對身分證前六碼]=$AX158)*(LabData2016[LDL唯一]=1)),2),""))</f>
        <v/>
      </c>
      <c r="R158" s="6" t="str">
        <f t="shared" si="35"/>
        <v/>
      </c>
      <c r="S158" s="6" t="str" cm="1">
        <f t="array" ref="S158">IF($B158="","",IFERROR(_xlfn.AGGREGATE(15,6,LabData2016[最近一次LDL檢查結果(mg/dL)]/((LabData2016[比對身分證前六碼]=$AX158)*(LabData2016[LDL唯一]=1)),1),""))</f>
        <v/>
      </c>
      <c r="T158" s="28" t="str">
        <f ca="1">IF($B158="","",IF($M158="不適用","不適用",IF($N158="","未檢驗",IF(OR(AND($D158="DM only",$O158&gt;=DATE(YEAR(TODAY()),1,1),$O158&lt;DATE(YEAR(TODAY())+1,1,1),$N158&lt;VALUE(SUBSTITUTE($M158,"&lt;",""))),AND($AH158&gt;=1,$AI158&gt;=1,OR($N158&lt;VALUE(SUBSTITUTE($M158,"&lt;","")),SUMIFS(LabData2016[LDL唯一],LabData2016[比對身分證前六碼],$AX158,LabData2016[最近一次LDL檢查結果(mg/dL)],"&lt;"&amp;VALUE(SUBSTITUTE($M158,"&lt;","")),LabData2016[最近一次LDL檢查日期],"&gt;="&amp;DATE(YEAR(TODAY()),1,1),LabData2016[最近一次LDL檢查日期],"&lt;"&amp;DATE(YEAR(TODAY())+1,1,1))/($AH158+$AI158)&gt;=0.5))),"控制達標",IF(AND($AH158&gt;=1,$AI158&gt;=1,ISNUMBER($P158),$R158&gt;84,$N158-$P158&lt;0),"進步達標","未達標")))))</f>
        <v/>
      </c>
      <c r="U158" s="39" t="str">
        <f ca="1">IF($B158="","",IF($T158="不適用","不適用",IF($T158="未檢驗","無檢驗資料","全年"&amp;($AH158+$AI158)&amp;"次／下半年"&amp;$AI158&amp;"次／"&amp;SUMIFS(LabData2016[LDL唯一],LabData2016[比對身分證前六碼],$AX158,LabData2016[最近一次LDL檢查結果(mg/dL)],"&lt;"&amp;VALUE(SUBSTITUTE($M158,"&lt;","")),LabData2016[最近一次LDL檢查日期],"&gt;="&amp;DATE(YEAR(TODAY()),1,1),LabData2016[最近一次LDL檢查日期],"&lt;"&amp;DATE(YEAR(TODAY())+1,1,1))&amp;"/"&amp;($AH158+$AI158)&amp;"達標")))</f>
        <v/>
      </c>
      <c r="V158" s="6" t="str" cm="1">
        <f t="array" ref="V158">IF($B158="","",IFERROR(INDEX(PatientCriteria[UACR達標標準],ROWS($A$4:A158)),""))</f>
        <v/>
      </c>
      <c r="W158" s="6" t="str">
        <f>IF($B158="","",IF($X158="","",IFERROR(SUMIFS(LabData2016[最近一次UACR檢查結果(mg/gm)],LabData2016[比對身分證前六碼],$AX158,LabData2016[最近一次UACR檢查日期],$X158,LabData2016[UACR唯一],1),"")))</f>
        <v/>
      </c>
      <c r="X158" s="36" t="str" cm="1">
        <f t="array" ref="X158">IF($B158="","",IFERROR(_xlfn.AGGREGATE(14,6,LabData2016[最近一次UACR檢查日期]/((LabData2016[比對身分證前六碼]=$AX158)*(LabData2016[UACR唯一]=1)),1),""))</f>
        <v/>
      </c>
      <c r="Y158" s="6" t="str">
        <f>IF($B158="","",IF($Z158="","",IFERROR(SUMIFS(LabData2016[最近一次UACR檢查結果(mg/gm)],LabData2016[比對身分證前六碼],$AX158,LabData2016[最近一次UACR檢查日期],$Z158,LabData2016[UACR唯一],1),"")))</f>
        <v/>
      </c>
      <c r="Z158" s="36" t="str" cm="1">
        <f t="array" ref="Z158">IF($B158="","",IFERROR(_xlfn.AGGREGATE(14,6,LabData2016[最近一次UACR檢查日期]/((LabData2016[比對身分證前六碼]=$AX158)*(LabData2016[UACR唯一]=1)),2),""))</f>
        <v/>
      </c>
      <c r="AA158" s="6" t="str">
        <f t="shared" si="36"/>
        <v/>
      </c>
      <c r="AB158" s="29" t="str">
        <f ca="1">IF($B158="","",IF($V158="不適用","不適用",IF($W158="","未檢驗",IF(AND($AJ158+$AK158&gt;=2,$AK158&gt;=1),IF(OR($W158&lt;30,SUMIFS(LabData2016[UACR唯一],LabData2016[比對身分證前六碼],$AX158,LabData2016[最近一次UACR檢查結果(mg/gm)],"&lt;30",LabData2016[最近一次UACR檢查日期],"&gt;="&amp;DATE(YEAR(TODAY()),1,1),LabData2016[最近一次UACR檢查日期],"&lt;"&amp;DATE(YEAR(TODAY())+1,1,1))/($AJ158+$AK158)&gt;=0.5),"控制達標",IF(ISNUMBER($Y158),IF(AND($AA158&gt;=84,$W158-$Y158&lt;0),"進步達標","未達標"),"未達標")),"未達標"))))</f>
        <v/>
      </c>
      <c r="AC158" s="38" t="str">
        <f ca="1">IF($B158="","",IF($AB158="不適用","不適用",IF($AB158="未檢驗","無檢驗資料","全年"&amp;($AJ158+$AK158)&amp;"次／下半年"&amp;$AK158&amp;"次／"&amp;SUMIFS(LabData2016[UACR唯一],LabData2016[比對身分證前六碼],$AX158,LabData2016[最近一次UACR檢查結果(mg/gm)],"&lt;30",LabData2016[最近一次UACR檢查日期],"&gt;="&amp;DATE(YEAR(TODAY()),1,1),LabData2016[最近一次UACR檢查日期],"&lt;"&amp;DATE(YEAR(TODAY())+1,1,1))&amp;"/"&amp;($AJ158+$AK158)&amp;"達標")))</f>
        <v/>
      </c>
      <c r="AD158" s="6" t="str" cm="1">
        <f t="array" ref="AD158">IF($B158="","",IFERROR(INDEX(PatientCriteria[BP檢驗次數達標標準],ROWS($A$4:A158)),""))</f>
        <v/>
      </c>
      <c r="AE158" s="6" t="str" cm="1">
        <f t="array" aca="1" ref="AE158" ca="1">IF($B158="","",_xlfn.LET(_xlpm.bp,LabData2016[最近一次BP檢查日期],_xlpm.ym,IF(ISNUMBER(_xlpm.bp),TEXT(_xlpm.bp,"yyyy-mm"),LEFT(_xlpm.bp,7)),_xlpm.matched,_xlfn._xlws.FILTER(_xlpm.ym,(LabData2016[比對身分證前六碼]=$AX158)*(LabData2016[比對生日西元]=$AY158)*(_xlpm.ym&lt;&gt;"")*(LEFT(_xlpm.ym,4)=TEXT(YEAR(TODAY()),"0")),""),IF(INDEX(_xlpm.matched,1)="",0,ROWS(_xlfn.UNIQUE(_xlpm.matched)))))</f>
        <v/>
      </c>
      <c r="AF158" s="6" t="str">
        <f ca="1">IF($B158="","",SUMIFS(LabData2016[HbA1c唯一],LabData2016[比對身分證前六碼],$AX158,LabData2016[最近一次HbA1c檢查日期],"&gt;="&amp;DATE(YEAR(TODAY()),1,1),LabData2016[最近一次HbA1c檢查日期],"&lt;"&amp;DATE(YEAR(TODAY()),7,1)))</f>
        <v/>
      </c>
      <c r="AG158" s="6" t="str">
        <f ca="1">IF($B158="","",SUMIFS(LabData2016[HbA1c唯一],LabData2016[比對身分證前六碼],$AX158,LabData2016[最近一次HbA1c檢查日期],"&gt;="&amp;DATE(YEAR(TODAY()),7,1),LabData2016[最近一次HbA1c檢查日期],"&lt;"&amp;DATE(YEAR(TODAY())+1,1,1)))</f>
        <v/>
      </c>
      <c r="AH158" s="6" t="str">
        <f ca="1">IF($B158="","",SUMIFS(LabData2016[LDL唯一],LabData2016[比對身分證前六碼],$AX158,LabData2016[最近一次LDL檢查日期],"&gt;="&amp;DATE(YEAR(TODAY()),1,1),LabData2016[最近一次LDL檢查日期],"&lt;"&amp;DATE(YEAR(TODAY()),7,1)))</f>
        <v/>
      </c>
      <c r="AI158" s="6" t="str">
        <f ca="1">IF($B158="","",SUMIFS(LabData2016[LDL唯一],LabData2016[比對身分證前六碼],$AX158,LabData2016[最近一次LDL檢查日期],"&gt;="&amp;DATE(YEAR(TODAY()),7,1),LabData2016[最近一次LDL檢查日期],"&lt;"&amp;DATE(YEAR(TODAY())+1,1,1)))</f>
        <v/>
      </c>
      <c r="AJ158" s="6" t="str">
        <f ca="1">IF($B158="","",SUMIFS(LabData2016[UACR唯一],LabData2016[比對身分證前六碼],$AX158,LabData2016[最近一次UACR檢查日期],"&gt;="&amp;DATE(YEAR(TODAY()),1,1),LabData2016[最近一次UACR檢查日期],"&lt;"&amp;DATE(YEAR(TODAY()),7,1)))</f>
        <v/>
      </c>
      <c r="AK158" s="6" t="str">
        <f ca="1">IF($B158="","",SUMIFS(LabData2016[UACR唯一],LabData2016[比對身分證前六碼],$AX158,LabData2016[最近一次UACR檢查日期],"&gt;="&amp;DATE(YEAR(TODAY()),7,1),LabData2016[最近一次UACR檢查日期],"&lt;"&amp;DATE(YEAR(TODAY())+1,1,1)))</f>
        <v/>
      </c>
      <c r="AL158" s="6" t="str">
        <f t="shared" si="37"/>
        <v/>
      </c>
      <c r="AM158" s="6" t="str">
        <f t="shared" si="38"/>
        <v/>
      </c>
      <c r="AN158" s="6" t="str">
        <f t="shared" si="39"/>
        <v/>
      </c>
      <c r="AO158" s="6" t="str">
        <f t="shared" si="40"/>
        <v/>
      </c>
      <c r="AP158" s="6" t="str" cm="1">
        <f t="array" ref="AP158">IF($B158="","",IFERROR(INDEX(相容設定!$B$2:$E$9,MATCH($D158,相容設定!$A$2:$A$9,0),MIN(VALUE(LEFT($AQ158,FIND("/",$AQ158)-1)),3)+1),0))</f>
        <v/>
      </c>
      <c r="AQ158" s="6" t="str">
        <f t="shared" si="41"/>
        <v/>
      </c>
      <c r="AR158" s="30" t="str">
        <f t="shared" si="42"/>
        <v/>
      </c>
      <c r="AS158" s="30" t="str">
        <f>IF($B158="","",250+30+IF(OR(ISNUMBER(SEARCH("DM",$D158)),ISNUMBER(SEARCH("+",$D158))),100,0)+IFERROR(INDEX(相容設定!$F$2:$F$9,MATCH($D158,相容設定!$A$2:$A$9,0)),0))</f>
        <v/>
      </c>
      <c r="AT158" s="31" t="str">
        <f t="shared" si="43"/>
        <v/>
      </c>
      <c r="AU158" s="32" t="str">
        <f t="shared" si="44"/>
        <v/>
      </c>
      <c r="AV158" t="str">
        <f t="shared" si="45"/>
        <v/>
      </c>
      <c r="AW158" t="str">
        <f t="shared" si="47"/>
        <v/>
      </c>
      <c r="AX158" t="str">
        <f t="shared" si="46"/>
        <v/>
      </c>
      <c r="AY158" t="str">
        <f t="shared" si="48"/>
        <v/>
      </c>
    </row>
    <row r="159" spans="1:51" x14ac:dyDescent="0.35">
      <c r="A159" s="26" t="str" cm="1">
        <f t="array" ref="A159">IFERROR(IF(INDEX(PatientCriteria[身分證號],ROWS($A$4:A159))="","",ROWS($A$4:A159)),"")</f>
        <v/>
      </c>
      <c r="B159" s="26" t="str" cm="1">
        <f t="array" ref="B159">IFERROR(IF(INDEX(PatientCriteria[身分證號],ROWS($A$4:A159))="","",INDEX(PatientCriteria[身分證號],ROWS($A$4:A159))),"")</f>
        <v/>
      </c>
      <c r="C159" s="26" t="str" cm="1">
        <f t="array" ref="C159">IF($B159="","",IFERROR(INDEX(PatientCriteria[生日],ROWS($A$4:A159)),""))</f>
        <v/>
      </c>
      <c r="D159" s="26" t="str" cm="1">
        <f t="array" ref="D159">IF($B159="","",IFERROR(INDEX(PatientCriteria[疾病組合],ROWS($A$4:A159)),""))</f>
        <v/>
      </c>
      <c r="E159" s="6" t="str" cm="1">
        <f t="array" ref="E159">IF($B159="","",IFERROR(INDEX(PatientCriteria[HbA1c達標標準],ROWS($A$4:A159)),""))</f>
        <v/>
      </c>
      <c r="F159" s="6" t="str">
        <f>IF($B159="","",IF($G159="","",IFERROR(SUMIFS(LabData2016[最近一次HbA1c檢查結果(%)],LabData2016[比對身分證前六碼],$AX159,LabData2016[最近一次HbA1c檢查日期],$G159,LabData2016[HbA1c唯一],1),"")))</f>
        <v/>
      </c>
      <c r="G159" s="36" t="str" cm="1">
        <f t="array" ref="G159">IF($B159="","",IFERROR(_xlfn.AGGREGATE(14,6,LabData2016[最近一次HbA1c檢查日期]/((LabData2016[比對身分證前六碼]=$AX159)*(LabData2016[HbA1c唯一]=1)),1),""))</f>
        <v/>
      </c>
      <c r="H159" s="6" t="str">
        <f>IF($B159="","",IF($I159="","",IFERROR(SUMIFS(LabData2016[最近一次HbA1c檢查結果(%)],LabData2016[比對身分證前六碼],$AX159,LabData2016[最近一次HbA1c檢查日期],$I159,LabData2016[HbA1c唯一],1),"")))</f>
        <v/>
      </c>
      <c r="I159" s="36" t="str" cm="1">
        <f t="array" ref="I159">IF($B159="","",IFERROR(_xlfn.AGGREGATE(14,6,LabData2016[最近一次HbA1c檢查日期]/((LabData2016[比對身分證前六碼]=$AX159)*(LabData2016[HbA1c唯一]=1)),2),""))</f>
        <v/>
      </c>
      <c r="J159" s="6" t="str">
        <f t="shared" si="34"/>
        <v/>
      </c>
      <c r="K159" s="27" t="str">
        <f ca="1">IF($B159="","",IF($E159="不適用","不適用",IF($F159="","未檢驗",IF(AND($AF159+$AG159&gt;=2,$AG159&gt;=1),IF(OR($F159&lt;VALUE(SUBSTITUTE(SUBSTITUTE($E159,"&lt;",""),"%","")),SUMIFS(LabData2016[HbA1c唯一],LabData2016[比對身分證前六碼],$AX159,LabData2016[最近一次HbA1c檢查結果(%)],"&lt;"&amp;VALUE(SUBSTITUTE(SUBSTITUTE($E159,"&lt;",""),"%","")),LabData2016[最近一次HbA1c檢查日期],"&gt;="&amp;DATE(YEAR(TODAY()),1,1),LabData2016[最近一次HbA1c檢查日期],"&lt;"&amp;DATE(YEAR(TODAY())+1,1,1))/($AF159+$AG159)&gt;=0.5),"控制達標",IF(ISNUMBER($H159),IF(AND($J159&gt;=84,$F159-$H159&lt;0),"進步達標","未達標"),"未達標")),"未達標"))))</f>
        <v/>
      </c>
      <c r="L159" s="33" t="str">
        <f ca="1">IF($B159="","",IF($K159="不適用","不適用",IF($K159="未檢驗","無檢驗資料","全年"&amp;($AF159+$AG159)&amp;"次／下半年"&amp;$AG159&amp;"次／"&amp;SUMIFS(LabData2016[HbA1c唯一],LabData2016[比對身分證前六碼],$AX159,LabData2016[最近一次HbA1c檢查結果(%)],"&lt;"&amp;VALUE(SUBSTITUTE(SUBSTITUTE($E159,"&lt;",""),"%","")),LabData2016[最近一次HbA1c檢查日期],"&gt;="&amp;DATE(YEAR(TODAY()),1,1),LabData2016[最近一次HbA1c檢查日期],"&lt;"&amp;DATE(YEAR(TODAY())+1,1,1))&amp;"/"&amp;($AF159+$AG159)&amp;"達標")))</f>
        <v/>
      </c>
      <c r="M159" s="6" t="str" cm="1">
        <f t="array" ref="M159">IF($B159="","",IFERROR(INDEX(PatientCriteria[LDL達標標準],ROWS($A$4:A159)),""))</f>
        <v/>
      </c>
      <c r="N159" s="6" t="str">
        <f>IF($B159="","",IF($O159="","",IFERROR(SUMIFS(LabData2016[最近一次LDL檢查結果(mg/dL)],LabData2016[比對身分證前六碼],$AX159,LabData2016[最近一次LDL檢查日期],$O159,LabData2016[LDL唯一],1),"")))</f>
        <v/>
      </c>
      <c r="O159" s="36" t="str" cm="1">
        <f t="array" ref="O159">IF($B159="","",IFERROR(_xlfn.AGGREGATE(14,6,LabData2016[最近一次LDL檢查日期]/((LabData2016[比對身分證前六碼]=$AX159)*(LabData2016[LDL唯一]=1)),1),""))</f>
        <v/>
      </c>
      <c r="P159" s="6" t="str">
        <f>IF($B159="","",IF($Q159="","",IFERROR(SUMIFS(LabData2016[最近一次LDL檢查結果(mg/dL)],LabData2016[比對身分證前六碼],$AX159,LabData2016[最近一次LDL檢查日期],$Q159,LabData2016[LDL唯一],1),"")))</f>
        <v/>
      </c>
      <c r="Q159" s="36" t="str" cm="1">
        <f t="array" ref="Q159">IF($B159="","",IFERROR(_xlfn.AGGREGATE(14,6,LabData2016[最近一次LDL檢查日期]/((LabData2016[比對身分證前六碼]=$AX159)*(LabData2016[LDL唯一]=1)),2),""))</f>
        <v/>
      </c>
      <c r="R159" s="6" t="str">
        <f t="shared" si="35"/>
        <v/>
      </c>
      <c r="S159" s="6" t="str" cm="1">
        <f t="array" ref="S159">IF($B159="","",IFERROR(_xlfn.AGGREGATE(15,6,LabData2016[最近一次LDL檢查結果(mg/dL)]/((LabData2016[比對身分證前六碼]=$AX159)*(LabData2016[LDL唯一]=1)),1),""))</f>
        <v/>
      </c>
      <c r="T159" s="28" t="str">
        <f ca="1">IF($B159="","",IF($M159="不適用","不適用",IF($N159="","未檢驗",IF(OR(AND($D159="DM only",$O159&gt;=DATE(YEAR(TODAY()),1,1),$O159&lt;DATE(YEAR(TODAY())+1,1,1),$N159&lt;VALUE(SUBSTITUTE($M159,"&lt;",""))),AND($AH159&gt;=1,$AI159&gt;=1,OR($N159&lt;VALUE(SUBSTITUTE($M159,"&lt;","")),SUMIFS(LabData2016[LDL唯一],LabData2016[比對身分證前六碼],$AX159,LabData2016[最近一次LDL檢查結果(mg/dL)],"&lt;"&amp;VALUE(SUBSTITUTE($M159,"&lt;","")),LabData2016[最近一次LDL檢查日期],"&gt;="&amp;DATE(YEAR(TODAY()),1,1),LabData2016[最近一次LDL檢查日期],"&lt;"&amp;DATE(YEAR(TODAY())+1,1,1))/($AH159+$AI159)&gt;=0.5))),"控制達標",IF(AND($AH159&gt;=1,$AI159&gt;=1,ISNUMBER($P159),$R159&gt;84,$N159-$P159&lt;0),"進步達標","未達標")))))</f>
        <v/>
      </c>
      <c r="U159" s="39" t="str">
        <f ca="1">IF($B159="","",IF($T159="不適用","不適用",IF($T159="未檢驗","無檢驗資料","全年"&amp;($AH159+$AI159)&amp;"次／下半年"&amp;$AI159&amp;"次／"&amp;SUMIFS(LabData2016[LDL唯一],LabData2016[比對身分證前六碼],$AX159,LabData2016[最近一次LDL檢查結果(mg/dL)],"&lt;"&amp;VALUE(SUBSTITUTE($M159,"&lt;","")),LabData2016[最近一次LDL檢查日期],"&gt;="&amp;DATE(YEAR(TODAY()),1,1),LabData2016[最近一次LDL檢查日期],"&lt;"&amp;DATE(YEAR(TODAY())+1,1,1))&amp;"/"&amp;($AH159+$AI159)&amp;"達標")))</f>
        <v/>
      </c>
      <c r="V159" s="6" t="str" cm="1">
        <f t="array" ref="V159">IF($B159="","",IFERROR(INDEX(PatientCriteria[UACR達標標準],ROWS($A$4:A159)),""))</f>
        <v/>
      </c>
      <c r="W159" s="6" t="str">
        <f>IF($B159="","",IF($X159="","",IFERROR(SUMIFS(LabData2016[最近一次UACR檢查結果(mg/gm)],LabData2016[比對身分證前六碼],$AX159,LabData2016[最近一次UACR檢查日期],$X159,LabData2016[UACR唯一],1),"")))</f>
        <v/>
      </c>
      <c r="X159" s="36" t="str" cm="1">
        <f t="array" ref="X159">IF($B159="","",IFERROR(_xlfn.AGGREGATE(14,6,LabData2016[最近一次UACR檢查日期]/((LabData2016[比對身分證前六碼]=$AX159)*(LabData2016[UACR唯一]=1)),1),""))</f>
        <v/>
      </c>
      <c r="Y159" s="6" t="str">
        <f>IF($B159="","",IF($Z159="","",IFERROR(SUMIFS(LabData2016[最近一次UACR檢查結果(mg/gm)],LabData2016[比對身分證前六碼],$AX159,LabData2016[最近一次UACR檢查日期],$Z159,LabData2016[UACR唯一],1),"")))</f>
        <v/>
      </c>
      <c r="Z159" s="36" t="str" cm="1">
        <f t="array" ref="Z159">IF($B159="","",IFERROR(_xlfn.AGGREGATE(14,6,LabData2016[最近一次UACR檢查日期]/((LabData2016[比對身分證前六碼]=$AX159)*(LabData2016[UACR唯一]=1)),2),""))</f>
        <v/>
      </c>
      <c r="AA159" s="6" t="str">
        <f t="shared" si="36"/>
        <v/>
      </c>
      <c r="AB159" s="29" t="str">
        <f ca="1">IF($B159="","",IF($V159="不適用","不適用",IF($W159="","未檢驗",IF(AND($AJ159+$AK159&gt;=2,$AK159&gt;=1),IF(OR($W159&lt;30,SUMIFS(LabData2016[UACR唯一],LabData2016[比對身分證前六碼],$AX159,LabData2016[最近一次UACR檢查結果(mg/gm)],"&lt;30",LabData2016[最近一次UACR檢查日期],"&gt;="&amp;DATE(YEAR(TODAY()),1,1),LabData2016[最近一次UACR檢查日期],"&lt;"&amp;DATE(YEAR(TODAY())+1,1,1))/($AJ159+$AK159)&gt;=0.5),"控制達標",IF(ISNUMBER($Y159),IF(AND($AA159&gt;=84,$W159-$Y159&lt;0),"進步達標","未達標"),"未達標")),"未達標"))))</f>
        <v/>
      </c>
      <c r="AC159" s="38" t="str">
        <f ca="1">IF($B159="","",IF($AB159="不適用","不適用",IF($AB159="未檢驗","無檢驗資料","全年"&amp;($AJ159+$AK159)&amp;"次／下半年"&amp;$AK159&amp;"次／"&amp;SUMIFS(LabData2016[UACR唯一],LabData2016[比對身分證前六碼],$AX159,LabData2016[最近一次UACR檢查結果(mg/gm)],"&lt;30",LabData2016[最近一次UACR檢查日期],"&gt;="&amp;DATE(YEAR(TODAY()),1,1),LabData2016[最近一次UACR檢查日期],"&lt;"&amp;DATE(YEAR(TODAY())+1,1,1))&amp;"/"&amp;($AJ159+$AK159)&amp;"達標")))</f>
        <v/>
      </c>
      <c r="AD159" s="6" t="str" cm="1">
        <f t="array" ref="AD159">IF($B159="","",IFERROR(INDEX(PatientCriteria[BP檢驗次數達標標準],ROWS($A$4:A159)),""))</f>
        <v/>
      </c>
      <c r="AE159" s="6" t="str" cm="1">
        <f t="array" aca="1" ref="AE159" ca="1">IF($B159="","",_xlfn.LET(_xlpm.bp,LabData2016[最近一次BP檢查日期],_xlpm.ym,IF(ISNUMBER(_xlpm.bp),TEXT(_xlpm.bp,"yyyy-mm"),LEFT(_xlpm.bp,7)),_xlpm.matched,_xlfn._xlws.FILTER(_xlpm.ym,(LabData2016[比對身分證前六碼]=$AX159)*(LabData2016[比對生日西元]=$AY159)*(_xlpm.ym&lt;&gt;"")*(LEFT(_xlpm.ym,4)=TEXT(YEAR(TODAY()),"0")),""),IF(INDEX(_xlpm.matched,1)="",0,ROWS(_xlfn.UNIQUE(_xlpm.matched)))))</f>
        <v/>
      </c>
      <c r="AF159" s="6" t="str">
        <f ca="1">IF($B159="","",SUMIFS(LabData2016[HbA1c唯一],LabData2016[比對身分證前六碼],$AX159,LabData2016[最近一次HbA1c檢查日期],"&gt;="&amp;DATE(YEAR(TODAY()),1,1),LabData2016[最近一次HbA1c檢查日期],"&lt;"&amp;DATE(YEAR(TODAY()),7,1)))</f>
        <v/>
      </c>
      <c r="AG159" s="6" t="str">
        <f ca="1">IF($B159="","",SUMIFS(LabData2016[HbA1c唯一],LabData2016[比對身分證前六碼],$AX159,LabData2016[最近一次HbA1c檢查日期],"&gt;="&amp;DATE(YEAR(TODAY()),7,1),LabData2016[最近一次HbA1c檢查日期],"&lt;"&amp;DATE(YEAR(TODAY())+1,1,1)))</f>
        <v/>
      </c>
      <c r="AH159" s="6" t="str">
        <f ca="1">IF($B159="","",SUMIFS(LabData2016[LDL唯一],LabData2016[比對身分證前六碼],$AX159,LabData2016[最近一次LDL檢查日期],"&gt;="&amp;DATE(YEAR(TODAY()),1,1),LabData2016[最近一次LDL檢查日期],"&lt;"&amp;DATE(YEAR(TODAY()),7,1)))</f>
        <v/>
      </c>
      <c r="AI159" s="6" t="str">
        <f ca="1">IF($B159="","",SUMIFS(LabData2016[LDL唯一],LabData2016[比對身分證前六碼],$AX159,LabData2016[最近一次LDL檢查日期],"&gt;="&amp;DATE(YEAR(TODAY()),7,1),LabData2016[最近一次LDL檢查日期],"&lt;"&amp;DATE(YEAR(TODAY())+1,1,1)))</f>
        <v/>
      </c>
      <c r="AJ159" s="6" t="str">
        <f ca="1">IF($B159="","",SUMIFS(LabData2016[UACR唯一],LabData2016[比對身分證前六碼],$AX159,LabData2016[最近一次UACR檢查日期],"&gt;="&amp;DATE(YEAR(TODAY()),1,1),LabData2016[最近一次UACR檢查日期],"&lt;"&amp;DATE(YEAR(TODAY()),7,1)))</f>
        <v/>
      </c>
      <c r="AK159" s="6" t="str">
        <f ca="1">IF($B159="","",SUMIFS(LabData2016[UACR唯一],LabData2016[比對身分證前六碼],$AX159,LabData2016[最近一次UACR檢查日期],"&gt;="&amp;DATE(YEAR(TODAY()),7,1),LabData2016[最近一次UACR檢查日期],"&lt;"&amp;DATE(YEAR(TODAY())+1,1,1)))</f>
        <v/>
      </c>
      <c r="AL159" s="6" t="str">
        <f t="shared" si="37"/>
        <v/>
      </c>
      <c r="AM159" s="6" t="str">
        <f t="shared" si="38"/>
        <v/>
      </c>
      <c r="AN159" s="6" t="str">
        <f t="shared" si="39"/>
        <v/>
      </c>
      <c r="AO159" s="6" t="str">
        <f t="shared" si="40"/>
        <v/>
      </c>
      <c r="AP159" s="6" t="str" cm="1">
        <f t="array" ref="AP159">IF($B159="","",IFERROR(INDEX(相容設定!$B$2:$E$9,MATCH($D159,相容設定!$A$2:$A$9,0),MIN(VALUE(LEFT($AQ159,FIND("/",$AQ159)-1)),3)+1),0))</f>
        <v/>
      </c>
      <c r="AQ159" s="6" t="str">
        <f t="shared" si="41"/>
        <v/>
      </c>
      <c r="AR159" s="30" t="str">
        <f t="shared" si="42"/>
        <v/>
      </c>
      <c r="AS159" s="30" t="str">
        <f>IF($B159="","",250+30+IF(OR(ISNUMBER(SEARCH("DM",$D159)),ISNUMBER(SEARCH("+",$D159))),100,0)+IFERROR(INDEX(相容設定!$F$2:$F$9,MATCH($D159,相容設定!$A$2:$A$9,0)),0))</f>
        <v/>
      </c>
      <c r="AT159" s="31" t="str">
        <f t="shared" si="43"/>
        <v/>
      </c>
      <c r="AU159" s="32" t="str">
        <f t="shared" si="44"/>
        <v/>
      </c>
      <c r="AV159" t="str">
        <f t="shared" si="45"/>
        <v/>
      </c>
      <c r="AW159" t="str">
        <f t="shared" si="47"/>
        <v/>
      </c>
      <c r="AX159" t="str">
        <f t="shared" si="46"/>
        <v/>
      </c>
      <c r="AY159" t="str">
        <f t="shared" si="48"/>
        <v/>
      </c>
    </row>
    <row r="160" spans="1:51" x14ac:dyDescent="0.35">
      <c r="A160" s="26" t="str" cm="1">
        <f t="array" ref="A160">IFERROR(IF(INDEX(PatientCriteria[身分證號],ROWS($A$4:A160))="","",ROWS($A$4:A160)),"")</f>
        <v/>
      </c>
      <c r="B160" s="26" t="str" cm="1">
        <f t="array" ref="B160">IFERROR(IF(INDEX(PatientCriteria[身分證號],ROWS($A$4:A160))="","",INDEX(PatientCriteria[身分證號],ROWS($A$4:A160))),"")</f>
        <v/>
      </c>
      <c r="C160" s="26" t="str" cm="1">
        <f t="array" ref="C160">IF($B160="","",IFERROR(INDEX(PatientCriteria[生日],ROWS($A$4:A160)),""))</f>
        <v/>
      </c>
      <c r="D160" s="26" t="str" cm="1">
        <f t="array" ref="D160">IF($B160="","",IFERROR(INDEX(PatientCriteria[疾病組合],ROWS($A$4:A160)),""))</f>
        <v/>
      </c>
      <c r="E160" s="6" t="str" cm="1">
        <f t="array" ref="E160">IF($B160="","",IFERROR(INDEX(PatientCriteria[HbA1c達標標準],ROWS($A$4:A160)),""))</f>
        <v/>
      </c>
      <c r="F160" s="6" t="str">
        <f>IF($B160="","",IF($G160="","",IFERROR(SUMIFS(LabData2016[最近一次HbA1c檢查結果(%)],LabData2016[比對身分證前六碼],$AX160,LabData2016[最近一次HbA1c檢查日期],$G160,LabData2016[HbA1c唯一],1),"")))</f>
        <v/>
      </c>
      <c r="G160" s="36" t="str" cm="1">
        <f t="array" ref="G160">IF($B160="","",IFERROR(_xlfn.AGGREGATE(14,6,LabData2016[最近一次HbA1c檢查日期]/((LabData2016[比對身分證前六碼]=$AX160)*(LabData2016[HbA1c唯一]=1)),1),""))</f>
        <v/>
      </c>
      <c r="H160" s="6" t="str">
        <f>IF($B160="","",IF($I160="","",IFERROR(SUMIFS(LabData2016[最近一次HbA1c檢查結果(%)],LabData2016[比對身分證前六碼],$AX160,LabData2016[最近一次HbA1c檢查日期],$I160,LabData2016[HbA1c唯一],1),"")))</f>
        <v/>
      </c>
      <c r="I160" s="36" t="str" cm="1">
        <f t="array" ref="I160">IF($B160="","",IFERROR(_xlfn.AGGREGATE(14,6,LabData2016[最近一次HbA1c檢查日期]/((LabData2016[比對身分證前六碼]=$AX160)*(LabData2016[HbA1c唯一]=1)),2),""))</f>
        <v/>
      </c>
      <c r="J160" s="6" t="str">
        <f t="shared" si="34"/>
        <v/>
      </c>
      <c r="K160" s="27" t="str">
        <f ca="1">IF($B160="","",IF($E160="不適用","不適用",IF($F160="","未檢驗",IF(AND($AF160+$AG160&gt;=2,$AG160&gt;=1),IF(OR($F160&lt;VALUE(SUBSTITUTE(SUBSTITUTE($E160,"&lt;",""),"%","")),SUMIFS(LabData2016[HbA1c唯一],LabData2016[比對身分證前六碼],$AX160,LabData2016[最近一次HbA1c檢查結果(%)],"&lt;"&amp;VALUE(SUBSTITUTE(SUBSTITUTE($E160,"&lt;",""),"%","")),LabData2016[最近一次HbA1c檢查日期],"&gt;="&amp;DATE(YEAR(TODAY()),1,1),LabData2016[最近一次HbA1c檢查日期],"&lt;"&amp;DATE(YEAR(TODAY())+1,1,1))/($AF160+$AG160)&gt;=0.5),"控制達標",IF(ISNUMBER($H160),IF(AND($J160&gt;=84,$F160-$H160&lt;0),"進步達標","未達標"),"未達標")),"未達標"))))</f>
        <v/>
      </c>
      <c r="L160" s="33" t="str">
        <f ca="1">IF($B160="","",IF($K160="不適用","不適用",IF($K160="未檢驗","無檢驗資料","全年"&amp;($AF160+$AG160)&amp;"次／下半年"&amp;$AG160&amp;"次／"&amp;SUMIFS(LabData2016[HbA1c唯一],LabData2016[比對身分證前六碼],$AX160,LabData2016[最近一次HbA1c檢查結果(%)],"&lt;"&amp;VALUE(SUBSTITUTE(SUBSTITUTE($E160,"&lt;",""),"%","")),LabData2016[最近一次HbA1c檢查日期],"&gt;="&amp;DATE(YEAR(TODAY()),1,1),LabData2016[最近一次HbA1c檢查日期],"&lt;"&amp;DATE(YEAR(TODAY())+1,1,1))&amp;"/"&amp;($AF160+$AG160)&amp;"達標")))</f>
        <v/>
      </c>
      <c r="M160" s="6" t="str" cm="1">
        <f t="array" ref="M160">IF($B160="","",IFERROR(INDEX(PatientCriteria[LDL達標標準],ROWS($A$4:A160)),""))</f>
        <v/>
      </c>
      <c r="N160" s="6" t="str">
        <f>IF($B160="","",IF($O160="","",IFERROR(SUMIFS(LabData2016[最近一次LDL檢查結果(mg/dL)],LabData2016[比對身分證前六碼],$AX160,LabData2016[最近一次LDL檢查日期],$O160,LabData2016[LDL唯一],1),"")))</f>
        <v/>
      </c>
      <c r="O160" s="36" t="str" cm="1">
        <f t="array" ref="O160">IF($B160="","",IFERROR(_xlfn.AGGREGATE(14,6,LabData2016[最近一次LDL檢查日期]/((LabData2016[比對身分證前六碼]=$AX160)*(LabData2016[LDL唯一]=1)),1),""))</f>
        <v/>
      </c>
      <c r="P160" s="6" t="str">
        <f>IF($B160="","",IF($Q160="","",IFERROR(SUMIFS(LabData2016[最近一次LDL檢查結果(mg/dL)],LabData2016[比對身分證前六碼],$AX160,LabData2016[最近一次LDL檢查日期],$Q160,LabData2016[LDL唯一],1),"")))</f>
        <v/>
      </c>
      <c r="Q160" s="36" t="str" cm="1">
        <f t="array" ref="Q160">IF($B160="","",IFERROR(_xlfn.AGGREGATE(14,6,LabData2016[最近一次LDL檢查日期]/((LabData2016[比對身分證前六碼]=$AX160)*(LabData2016[LDL唯一]=1)),2),""))</f>
        <v/>
      </c>
      <c r="R160" s="6" t="str">
        <f t="shared" si="35"/>
        <v/>
      </c>
      <c r="S160" s="6" t="str" cm="1">
        <f t="array" ref="S160">IF($B160="","",IFERROR(_xlfn.AGGREGATE(15,6,LabData2016[最近一次LDL檢查結果(mg/dL)]/((LabData2016[比對身分證前六碼]=$AX160)*(LabData2016[LDL唯一]=1)),1),""))</f>
        <v/>
      </c>
      <c r="T160" s="28" t="str">
        <f ca="1">IF($B160="","",IF($M160="不適用","不適用",IF($N160="","未檢驗",IF(OR(AND($D160="DM only",$O160&gt;=DATE(YEAR(TODAY()),1,1),$O160&lt;DATE(YEAR(TODAY())+1,1,1),$N160&lt;VALUE(SUBSTITUTE($M160,"&lt;",""))),AND($AH160&gt;=1,$AI160&gt;=1,OR($N160&lt;VALUE(SUBSTITUTE($M160,"&lt;","")),SUMIFS(LabData2016[LDL唯一],LabData2016[比對身分證前六碼],$AX160,LabData2016[最近一次LDL檢查結果(mg/dL)],"&lt;"&amp;VALUE(SUBSTITUTE($M160,"&lt;","")),LabData2016[最近一次LDL檢查日期],"&gt;="&amp;DATE(YEAR(TODAY()),1,1),LabData2016[最近一次LDL檢查日期],"&lt;"&amp;DATE(YEAR(TODAY())+1,1,1))/($AH160+$AI160)&gt;=0.5))),"控制達標",IF(AND($AH160&gt;=1,$AI160&gt;=1,ISNUMBER($P160),$R160&gt;84,$N160-$P160&lt;0),"進步達標","未達標")))))</f>
        <v/>
      </c>
      <c r="U160" s="39" t="str">
        <f ca="1">IF($B160="","",IF($T160="不適用","不適用",IF($T160="未檢驗","無檢驗資料","全年"&amp;($AH160+$AI160)&amp;"次／下半年"&amp;$AI160&amp;"次／"&amp;SUMIFS(LabData2016[LDL唯一],LabData2016[比對身分證前六碼],$AX160,LabData2016[最近一次LDL檢查結果(mg/dL)],"&lt;"&amp;VALUE(SUBSTITUTE($M160,"&lt;","")),LabData2016[最近一次LDL檢查日期],"&gt;="&amp;DATE(YEAR(TODAY()),1,1),LabData2016[最近一次LDL檢查日期],"&lt;"&amp;DATE(YEAR(TODAY())+1,1,1))&amp;"/"&amp;($AH160+$AI160)&amp;"達標")))</f>
        <v/>
      </c>
      <c r="V160" s="6" t="str" cm="1">
        <f t="array" ref="V160">IF($B160="","",IFERROR(INDEX(PatientCriteria[UACR達標標準],ROWS($A$4:A160)),""))</f>
        <v/>
      </c>
      <c r="W160" s="6" t="str">
        <f>IF($B160="","",IF($X160="","",IFERROR(SUMIFS(LabData2016[最近一次UACR檢查結果(mg/gm)],LabData2016[比對身分證前六碼],$AX160,LabData2016[最近一次UACR檢查日期],$X160,LabData2016[UACR唯一],1),"")))</f>
        <v/>
      </c>
      <c r="X160" s="36" t="str" cm="1">
        <f t="array" ref="X160">IF($B160="","",IFERROR(_xlfn.AGGREGATE(14,6,LabData2016[最近一次UACR檢查日期]/((LabData2016[比對身分證前六碼]=$AX160)*(LabData2016[UACR唯一]=1)),1),""))</f>
        <v/>
      </c>
      <c r="Y160" s="6" t="str">
        <f>IF($B160="","",IF($Z160="","",IFERROR(SUMIFS(LabData2016[最近一次UACR檢查結果(mg/gm)],LabData2016[比對身分證前六碼],$AX160,LabData2016[最近一次UACR檢查日期],$Z160,LabData2016[UACR唯一],1),"")))</f>
        <v/>
      </c>
      <c r="Z160" s="36" t="str" cm="1">
        <f t="array" ref="Z160">IF($B160="","",IFERROR(_xlfn.AGGREGATE(14,6,LabData2016[最近一次UACR檢查日期]/((LabData2016[比對身分證前六碼]=$AX160)*(LabData2016[UACR唯一]=1)),2),""))</f>
        <v/>
      </c>
      <c r="AA160" s="6" t="str">
        <f t="shared" si="36"/>
        <v/>
      </c>
      <c r="AB160" s="29" t="str">
        <f ca="1">IF($B160="","",IF($V160="不適用","不適用",IF($W160="","未檢驗",IF(AND($AJ160+$AK160&gt;=2,$AK160&gt;=1),IF(OR($W160&lt;30,SUMIFS(LabData2016[UACR唯一],LabData2016[比對身分證前六碼],$AX160,LabData2016[最近一次UACR檢查結果(mg/gm)],"&lt;30",LabData2016[最近一次UACR檢查日期],"&gt;="&amp;DATE(YEAR(TODAY()),1,1),LabData2016[最近一次UACR檢查日期],"&lt;"&amp;DATE(YEAR(TODAY())+1,1,1))/($AJ160+$AK160)&gt;=0.5),"控制達標",IF(ISNUMBER($Y160),IF(AND($AA160&gt;=84,$W160-$Y160&lt;0),"進步達標","未達標"),"未達標")),"未達標"))))</f>
        <v/>
      </c>
      <c r="AC160" s="38" t="str">
        <f ca="1">IF($B160="","",IF($AB160="不適用","不適用",IF($AB160="未檢驗","無檢驗資料","全年"&amp;($AJ160+$AK160)&amp;"次／下半年"&amp;$AK160&amp;"次／"&amp;SUMIFS(LabData2016[UACR唯一],LabData2016[比對身分證前六碼],$AX160,LabData2016[最近一次UACR檢查結果(mg/gm)],"&lt;30",LabData2016[最近一次UACR檢查日期],"&gt;="&amp;DATE(YEAR(TODAY()),1,1),LabData2016[最近一次UACR檢查日期],"&lt;"&amp;DATE(YEAR(TODAY())+1,1,1))&amp;"/"&amp;($AJ160+$AK160)&amp;"達標")))</f>
        <v/>
      </c>
      <c r="AD160" s="6" t="str" cm="1">
        <f t="array" ref="AD160">IF($B160="","",IFERROR(INDEX(PatientCriteria[BP檢驗次數達標標準],ROWS($A$4:A160)),""))</f>
        <v/>
      </c>
      <c r="AE160" s="6" t="str" cm="1">
        <f t="array" aca="1" ref="AE160" ca="1">IF($B160="","",_xlfn.LET(_xlpm.bp,LabData2016[最近一次BP檢查日期],_xlpm.ym,IF(ISNUMBER(_xlpm.bp),TEXT(_xlpm.bp,"yyyy-mm"),LEFT(_xlpm.bp,7)),_xlpm.matched,_xlfn._xlws.FILTER(_xlpm.ym,(LabData2016[比對身分證前六碼]=$AX160)*(LabData2016[比對生日西元]=$AY160)*(_xlpm.ym&lt;&gt;"")*(LEFT(_xlpm.ym,4)=TEXT(YEAR(TODAY()),"0")),""),IF(INDEX(_xlpm.matched,1)="",0,ROWS(_xlfn.UNIQUE(_xlpm.matched)))))</f>
        <v/>
      </c>
      <c r="AF160" s="6" t="str">
        <f ca="1">IF($B160="","",SUMIFS(LabData2016[HbA1c唯一],LabData2016[比對身分證前六碼],$AX160,LabData2016[最近一次HbA1c檢查日期],"&gt;="&amp;DATE(YEAR(TODAY()),1,1),LabData2016[最近一次HbA1c檢查日期],"&lt;"&amp;DATE(YEAR(TODAY()),7,1)))</f>
        <v/>
      </c>
      <c r="AG160" s="6" t="str">
        <f ca="1">IF($B160="","",SUMIFS(LabData2016[HbA1c唯一],LabData2016[比對身分證前六碼],$AX160,LabData2016[最近一次HbA1c檢查日期],"&gt;="&amp;DATE(YEAR(TODAY()),7,1),LabData2016[最近一次HbA1c檢查日期],"&lt;"&amp;DATE(YEAR(TODAY())+1,1,1)))</f>
        <v/>
      </c>
      <c r="AH160" s="6" t="str">
        <f ca="1">IF($B160="","",SUMIFS(LabData2016[LDL唯一],LabData2016[比對身分證前六碼],$AX160,LabData2016[最近一次LDL檢查日期],"&gt;="&amp;DATE(YEAR(TODAY()),1,1),LabData2016[最近一次LDL檢查日期],"&lt;"&amp;DATE(YEAR(TODAY()),7,1)))</f>
        <v/>
      </c>
      <c r="AI160" s="6" t="str">
        <f ca="1">IF($B160="","",SUMIFS(LabData2016[LDL唯一],LabData2016[比對身分證前六碼],$AX160,LabData2016[最近一次LDL檢查日期],"&gt;="&amp;DATE(YEAR(TODAY()),7,1),LabData2016[最近一次LDL檢查日期],"&lt;"&amp;DATE(YEAR(TODAY())+1,1,1)))</f>
        <v/>
      </c>
      <c r="AJ160" s="6" t="str">
        <f ca="1">IF($B160="","",SUMIFS(LabData2016[UACR唯一],LabData2016[比對身分證前六碼],$AX160,LabData2016[最近一次UACR檢查日期],"&gt;="&amp;DATE(YEAR(TODAY()),1,1),LabData2016[最近一次UACR檢查日期],"&lt;"&amp;DATE(YEAR(TODAY()),7,1)))</f>
        <v/>
      </c>
      <c r="AK160" s="6" t="str">
        <f ca="1">IF($B160="","",SUMIFS(LabData2016[UACR唯一],LabData2016[比對身分證前六碼],$AX160,LabData2016[最近一次UACR檢查日期],"&gt;="&amp;DATE(YEAR(TODAY()),7,1),LabData2016[最近一次UACR檢查日期],"&lt;"&amp;DATE(YEAR(TODAY())+1,1,1)))</f>
        <v/>
      </c>
      <c r="AL160" s="6" t="str">
        <f t="shared" si="37"/>
        <v/>
      </c>
      <c r="AM160" s="6" t="str">
        <f t="shared" si="38"/>
        <v/>
      </c>
      <c r="AN160" s="6" t="str">
        <f t="shared" si="39"/>
        <v/>
      </c>
      <c r="AO160" s="6" t="str">
        <f t="shared" si="40"/>
        <v/>
      </c>
      <c r="AP160" s="6" t="str" cm="1">
        <f t="array" ref="AP160">IF($B160="","",IFERROR(INDEX(相容設定!$B$2:$E$9,MATCH($D160,相容設定!$A$2:$A$9,0),MIN(VALUE(LEFT($AQ160,FIND("/",$AQ160)-1)),3)+1),0))</f>
        <v/>
      </c>
      <c r="AQ160" s="6" t="str">
        <f t="shared" si="41"/>
        <v/>
      </c>
      <c r="AR160" s="30" t="str">
        <f t="shared" si="42"/>
        <v/>
      </c>
      <c r="AS160" s="30" t="str">
        <f>IF($B160="","",250+30+IF(OR(ISNUMBER(SEARCH("DM",$D160)),ISNUMBER(SEARCH("+",$D160))),100,0)+IFERROR(INDEX(相容設定!$F$2:$F$9,MATCH($D160,相容設定!$A$2:$A$9,0)),0))</f>
        <v/>
      </c>
      <c r="AT160" s="31" t="str">
        <f t="shared" si="43"/>
        <v/>
      </c>
      <c r="AU160" s="32" t="str">
        <f t="shared" si="44"/>
        <v/>
      </c>
      <c r="AV160" t="str">
        <f t="shared" si="45"/>
        <v/>
      </c>
      <c r="AW160" t="str">
        <f t="shared" si="47"/>
        <v/>
      </c>
      <c r="AX160" t="str">
        <f t="shared" si="46"/>
        <v/>
      </c>
      <c r="AY160" t="str">
        <f t="shared" si="48"/>
        <v/>
      </c>
    </row>
    <row r="161" spans="1:51" x14ac:dyDescent="0.35">
      <c r="A161" s="26" t="str" cm="1">
        <f t="array" ref="A161">IFERROR(IF(INDEX(PatientCriteria[身分證號],ROWS($A$4:A161))="","",ROWS($A$4:A161)),"")</f>
        <v/>
      </c>
      <c r="B161" s="26" t="str" cm="1">
        <f t="array" ref="B161">IFERROR(IF(INDEX(PatientCriteria[身分證號],ROWS($A$4:A161))="","",INDEX(PatientCriteria[身分證號],ROWS($A$4:A161))),"")</f>
        <v/>
      </c>
      <c r="C161" s="26" t="str" cm="1">
        <f t="array" ref="C161">IF($B161="","",IFERROR(INDEX(PatientCriteria[生日],ROWS($A$4:A161)),""))</f>
        <v/>
      </c>
      <c r="D161" s="26" t="str" cm="1">
        <f t="array" ref="D161">IF($B161="","",IFERROR(INDEX(PatientCriteria[疾病組合],ROWS($A$4:A161)),""))</f>
        <v/>
      </c>
      <c r="E161" s="6" t="str" cm="1">
        <f t="array" ref="E161">IF($B161="","",IFERROR(INDEX(PatientCriteria[HbA1c達標標準],ROWS($A$4:A161)),""))</f>
        <v/>
      </c>
      <c r="F161" s="6" t="str">
        <f>IF($B161="","",IF($G161="","",IFERROR(SUMIFS(LabData2016[最近一次HbA1c檢查結果(%)],LabData2016[比對身分證前六碼],$AX161,LabData2016[最近一次HbA1c檢查日期],$G161,LabData2016[HbA1c唯一],1),"")))</f>
        <v/>
      </c>
      <c r="G161" s="36" t="str" cm="1">
        <f t="array" ref="G161">IF($B161="","",IFERROR(_xlfn.AGGREGATE(14,6,LabData2016[最近一次HbA1c檢查日期]/((LabData2016[比對身分證前六碼]=$AX161)*(LabData2016[HbA1c唯一]=1)),1),""))</f>
        <v/>
      </c>
      <c r="H161" s="6" t="str">
        <f>IF($B161="","",IF($I161="","",IFERROR(SUMIFS(LabData2016[最近一次HbA1c檢查結果(%)],LabData2016[比對身分證前六碼],$AX161,LabData2016[最近一次HbA1c檢查日期],$I161,LabData2016[HbA1c唯一],1),"")))</f>
        <v/>
      </c>
      <c r="I161" s="36" t="str" cm="1">
        <f t="array" ref="I161">IF($B161="","",IFERROR(_xlfn.AGGREGATE(14,6,LabData2016[最近一次HbA1c檢查日期]/((LabData2016[比對身分證前六碼]=$AX161)*(LabData2016[HbA1c唯一]=1)),2),""))</f>
        <v/>
      </c>
      <c r="J161" s="6" t="str">
        <f t="shared" si="34"/>
        <v/>
      </c>
      <c r="K161" s="27" t="str">
        <f ca="1">IF($B161="","",IF($E161="不適用","不適用",IF($F161="","未檢驗",IF(AND($AF161+$AG161&gt;=2,$AG161&gt;=1),IF(OR($F161&lt;VALUE(SUBSTITUTE(SUBSTITUTE($E161,"&lt;",""),"%","")),SUMIFS(LabData2016[HbA1c唯一],LabData2016[比對身分證前六碼],$AX161,LabData2016[最近一次HbA1c檢查結果(%)],"&lt;"&amp;VALUE(SUBSTITUTE(SUBSTITUTE($E161,"&lt;",""),"%","")),LabData2016[最近一次HbA1c檢查日期],"&gt;="&amp;DATE(YEAR(TODAY()),1,1),LabData2016[最近一次HbA1c檢查日期],"&lt;"&amp;DATE(YEAR(TODAY())+1,1,1))/($AF161+$AG161)&gt;=0.5),"控制達標",IF(ISNUMBER($H161),IF(AND($J161&gt;=84,$F161-$H161&lt;0),"進步達標","未達標"),"未達標")),"未達標"))))</f>
        <v/>
      </c>
      <c r="L161" s="33" t="str">
        <f ca="1">IF($B161="","",IF($K161="不適用","不適用",IF($K161="未檢驗","無檢驗資料","全年"&amp;($AF161+$AG161)&amp;"次／下半年"&amp;$AG161&amp;"次／"&amp;SUMIFS(LabData2016[HbA1c唯一],LabData2016[比對身分證前六碼],$AX161,LabData2016[最近一次HbA1c檢查結果(%)],"&lt;"&amp;VALUE(SUBSTITUTE(SUBSTITUTE($E161,"&lt;",""),"%","")),LabData2016[最近一次HbA1c檢查日期],"&gt;="&amp;DATE(YEAR(TODAY()),1,1),LabData2016[最近一次HbA1c檢查日期],"&lt;"&amp;DATE(YEAR(TODAY())+1,1,1))&amp;"/"&amp;($AF161+$AG161)&amp;"達標")))</f>
        <v/>
      </c>
      <c r="M161" s="6" t="str" cm="1">
        <f t="array" ref="M161">IF($B161="","",IFERROR(INDEX(PatientCriteria[LDL達標標準],ROWS($A$4:A161)),""))</f>
        <v/>
      </c>
      <c r="N161" s="6" t="str">
        <f>IF($B161="","",IF($O161="","",IFERROR(SUMIFS(LabData2016[最近一次LDL檢查結果(mg/dL)],LabData2016[比對身分證前六碼],$AX161,LabData2016[最近一次LDL檢查日期],$O161,LabData2016[LDL唯一],1),"")))</f>
        <v/>
      </c>
      <c r="O161" s="36" t="str" cm="1">
        <f t="array" ref="O161">IF($B161="","",IFERROR(_xlfn.AGGREGATE(14,6,LabData2016[最近一次LDL檢查日期]/((LabData2016[比對身分證前六碼]=$AX161)*(LabData2016[LDL唯一]=1)),1),""))</f>
        <v/>
      </c>
      <c r="P161" s="6" t="str">
        <f>IF($B161="","",IF($Q161="","",IFERROR(SUMIFS(LabData2016[最近一次LDL檢查結果(mg/dL)],LabData2016[比對身分證前六碼],$AX161,LabData2016[最近一次LDL檢查日期],$Q161,LabData2016[LDL唯一],1),"")))</f>
        <v/>
      </c>
      <c r="Q161" s="36" t="str" cm="1">
        <f t="array" ref="Q161">IF($B161="","",IFERROR(_xlfn.AGGREGATE(14,6,LabData2016[最近一次LDL檢查日期]/((LabData2016[比對身分證前六碼]=$AX161)*(LabData2016[LDL唯一]=1)),2),""))</f>
        <v/>
      </c>
      <c r="R161" s="6" t="str">
        <f t="shared" si="35"/>
        <v/>
      </c>
      <c r="S161" s="6" t="str" cm="1">
        <f t="array" ref="S161">IF($B161="","",IFERROR(_xlfn.AGGREGATE(15,6,LabData2016[最近一次LDL檢查結果(mg/dL)]/((LabData2016[比對身分證前六碼]=$AX161)*(LabData2016[LDL唯一]=1)),1),""))</f>
        <v/>
      </c>
      <c r="T161" s="28" t="str">
        <f ca="1">IF($B161="","",IF($M161="不適用","不適用",IF($N161="","未檢驗",IF(OR(AND($D161="DM only",$O161&gt;=DATE(YEAR(TODAY()),1,1),$O161&lt;DATE(YEAR(TODAY())+1,1,1),$N161&lt;VALUE(SUBSTITUTE($M161,"&lt;",""))),AND($AH161&gt;=1,$AI161&gt;=1,OR($N161&lt;VALUE(SUBSTITUTE($M161,"&lt;","")),SUMIFS(LabData2016[LDL唯一],LabData2016[比對身分證前六碼],$AX161,LabData2016[最近一次LDL檢查結果(mg/dL)],"&lt;"&amp;VALUE(SUBSTITUTE($M161,"&lt;","")),LabData2016[最近一次LDL檢查日期],"&gt;="&amp;DATE(YEAR(TODAY()),1,1),LabData2016[最近一次LDL檢查日期],"&lt;"&amp;DATE(YEAR(TODAY())+1,1,1))/($AH161+$AI161)&gt;=0.5))),"控制達標",IF(AND($AH161&gt;=1,$AI161&gt;=1,ISNUMBER($P161),$R161&gt;84,$N161-$P161&lt;0),"進步達標","未達標")))))</f>
        <v/>
      </c>
      <c r="U161" s="39" t="str">
        <f ca="1">IF($B161="","",IF($T161="不適用","不適用",IF($T161="未檢驗","無檢驗資料","全年"&amp;($AH161+$AI161)&amp;"次／下半年"&amp;$AI161&amp;"次／"&amp;SUMIFS(LabData2016[LDL唯一],LabData2016[比對身分證前六碼],$AX161,LabData2016[最近一次LDL檢查結果(mg/dL)],"&lt;"&amp;VALUE(SUBSTITUTE($M161,"&lt;","")),LabData2016[最近一次LDL檢查日期],"&gt;="&amp;DATE(YEAR(TODAY()),1,1),LabData2016[最近一次LDL檢查日期],"&lt;"&amp;DATE(YEAR(TODAY())+1,1,1))&amp;"/"&amp;($AH161+$AI161)&amp;"達標")))</f>
        <v/>
      </c>
      <c r="V161" s="6" t="str" cm="1">
        <f t="array" ref="V161">IF($B161="","",IFERROR(INDEX(PatientCriteria[UACR達標標準],ROWS($A$4:A161)),""))</f>
        <v/>
      </c>
      <c r="W161" s="6" t="str">
        <f>IF($B161="","",IF($X161="","",IFERROR(SUMIFS(LabData2016[最近一次UACR檢查結果(mg/gm)],LabData2016[比對身分證前六碼],$AX161,LabData2016[最近一次UACR檢查日期],$X161,LabData2016[UACR唯一],1),"")))</f>
        <v/>
      </c>
      <c r="X161" s="36" t="str" cm="1">
        <f t="array" ref="X161">IF($B161="","",IFERROR(_xlfn.AGGREGATE(14,6,LabData2016[最近一次UACR檢查日期]/((LabData2016[比對身分證前六碼]=$AX161)*(LabData2016[UACR唯一]=1)),1),""))</f>
        <v/>
      </c>
      <c r="Y161" s="6" t="str">
        <f>IF($B161="","",IF($Z161="","",IFERROR(SUMIFS(LabData2016[最近一次UACR檢查結果(mg/gm)],LabData2016[比對身分證前六碼],$AX161,LabData2016[最近一次UACR檢查日期],$Z161,LabData2016[UACR唯一],1),"")))</f>
        <v/>
      </c>
      <c r="Z161" s="36" t="str" cm="1">
        <f t="array" ref="Z161">IF($B161="","",IFERROR(_xlfn.AGGREGATE(14,6,LabData2016[最近一次UACR檢查日期]/((LabData2016[比對身分證前六碼]=$AX161)*(LabData2016[UACR唯一]=1)),2),""))</f>
        <v/>
      </c>
      <c r="AA161" s="6" t="str">
        <f t="shared" si="36"/>
        <v/>
      </c>
      <c r="AB161" s="29" t="str">
        <f ca="1">IF($B161="","",IF($V161="不適用","不適用",IF($W161="","未檢驗",IF(AND($AJ161+$AK161&gt;=2,$AK161&gt;=1),IF(OR($W161&lt;30,SUMIFS(LabData2016[UACR唯一],LabData2016[比對身分證前六碼],$AX161,LabData2016[最近一次UACR檢查結果(mg/gm)],"&lt;30",LabData2016[最近一次UACR檢查日期],"&gt;="&amp;DATE(YEAR(TODAY()),1,1),LabData2016[最近一次UACR檢查日期],"&lt;"&amp;DATE(YEAR(TODAY())+1,1,1))/($AJ161+$AK161)&gt;=0.5),"控制達標",IF(ISNUMBER($Y161),IF(AND($AA161&gt;=84,$W161-$Y161&lt;0),"進步達標","未達標"),"未達標")),"未達標"))))</f>
        <v/>
      </c>
      <c r="AC161" s="38" t="str">
        <f ca="1">IF($B161="","",IF($AB161="不適用","不適用",IF($AB161="未檢驗","無檢驗資料","全年"&amp;($AJ161+$AK161)&amp;"次／下半年"&amp;$AK161&amp;"次／"&amp;SUMIFS(LabData2016[UACR唯一],LabData2016[比對身分證前六碼],$AX161,LabData2016[最近一次UACR檢查結果(mg/gm)],"&lt;30",LabData2016[最近一次UACR檢查日期],"&gt;="&amp;DATE(YEAR(TODAY()),1,1),LabData2016[最近一次UACR檢查日期],"&lt;"&amp;DATE(YEAR(TODAY())+1,1,1))&amp;"/"&amp;($AJ161+$AK161)&amp;"達標")))</f>
        <v/>
      </c>
      <c r="AD161" s="6" t="str" cm="1">
        <f t="array" ref="AD161">IF($B161="","",IFERROR(INDEX(PatientCriteria[BP檢驗次數達標標準],ROWS($A$4:A161)),""))</f>
        <v/>
      </c>
      <c r="AE161" s="6" t="str" cm="1">
        <f t="array" aca="1" ref="AE161" ca="1">IF($B161="","",_xlfn.LET(_xlpm.bp,LabData2016[最近一次BP檢查日期],_xlpm.ym,IF(ISNUMBER(_xlpm.bp),TEXT(_xlpm.bp,"yyyy-mm"),LEFT(_xlpm.bp,7)),_xlpm.matched,_xlfn._xlws.FILTER(_xlpm.ym,(LabData2016[比對身分證前六碼]=$AX161)*(LabData2016[比對生日西元]=$AY161)*(_xlpm.ym&lt;&gt;"")*(LEFT(_xlpm.ym,4)=TEXT(YEAR(TODAY()),"0")),""),IF(INDEX(_xlpm.matched,1)="",0,ROWS(_xlfn.UNIQUE(_xlpm.matched)))))</f>
        <v/>
      </c>
      <c r="AF161" s="6" t="str">
        <f ca="1">IF($B161="","",SUMIFS(LabData2016[HbA1c唯一],LabData2016[比對身分證前六碼],$AX161,LabData2016[最近一次HbA1c檢查日期],"&gt;="&amp;DATE(YEAR(TODAY()),1,1),LabData2016[最近一次HbA1c檢查日期],"&lt;"&amp;DATE(YEAR(TODAY()),7,1)))</f>
        <v/>
      </c>
      <c r="AG161" s="6" t="str">
        <f ca="1">IF($B161="","",SUMIFS(LabData2016[HbA1c唯一],LabData2016[比對身分證前六碼],$AX161,LabData2016[最近一次HbA1c檢查日期],"&gt;="&amp;DATE(YEAR(TODAY()),7,1),LabData2016[最近一次HbA1c檢查日期],"&lt;"&amp;DATE(YEAR(TODAY())+1,1,1)))</f>
        <v/>
      </c>
      <c r="AH161" s="6" t="str">
        <f ca="1">IF($B161="","",SUMIFS(LabData2016[LDL唯一],LabData2016[比對身分證前六碼],$AX161,LabData2016[最近一次LDL檢查日期],"&gt;="&amp;DATE(YEAR(TODAY()),1,1),LabData2016[最近一次LDL檢查日期],"&lt;"&amp;DATE(YEAR(TODAY()),7,1)))</f>
        <v/>
      </c>
      <c r="AI161" s="6" t="str">
        <f ca="1">IF($B161="","",SUMIFS(LabData2016[LDL唯一],LabData2016[比對身分證前六碼],$AX161,LabData2016[最近一次LDL檢查日期],"&gt;="&amp;DATE(YEAR(TODAY()),7,1),LabData2016[最近一次LDL檢查日期],"&lt;"&amp;DATE(YEAR(TODAY())+1,1,1)))</f>
        <v/>
      </c>
      <c r="AJ161" s="6" t="str">
        <f ca="1">IF($B161="","",SUMIFS(LabData2016[UACR唯一],LabData2016[比對身分證前六碼],$AX161,LabData2016[最近一次UACR檢查日期],"&gt;="&amp;DATE(YEAR(TODAY()),1,1),LabData2016[最近一次UACR檢查日期],"&lt;"&amp;DATE(YEAR(TODAY()),7,1)))</f>
        <v/>
      </c>
      <c r="AK161" s="6" t="str">
        <f ca="1">IF($B161="","",SUMIFS(LabData2016[UACR唯一],LabData2016[比對身分證前六碼],$AX161,LabData2016[最近一次UACR檢查日期],"&gt;="&amp;DATE(YEAR(TODAY()),7,1),LabData2016[最近一次UACR檢查日期],"&lt;"&amp;DATE(YEAR(TODAY())+1,1,1)))</f>
        <v/>
      </c>
      <c r="AL161" s="6" t="str">
        <f t="shared" si="37"/>
        <v/>
      </c>
      <c r="AM161" s="6" t="str">
        <f t="shared" si="38"/>
        <v/>
      </c>
      <c r="AN161" s="6" t="str">
        <f t="shared" si="39"/>
        <v/>
      </c>
      <c r="AO161" s="6" t="str">
        <f t="shared" si="40"/>
        <v/>
      </c>
      <c r="AP161" s="6" t="str" cm="1">
        <f t="array" ref="AP161">IF($B161="","",IFERROR(INDEX(相容設定!$B$2:$E$9,MATCH($D161,相容設定!$A$2:$A$9,0),MIN(VALUE(LEFT($AQ161,FIND("/",$AQ161)-1)),3)+1),0))</f>
        <v/>
      </c>
      <c r="AQ161" s="6" t="str">
        <f t="shared" si="41"/>
        <v/>
      </c>
      <c r="AR161" s="30" t="str">
        <f t="shared" si="42"/>
        <v/>
      </c>
      <c r="AS161" s="30" t="str">
        <f>IF($B161="","",250+30+IF(OR(ISNUMBER(SEARCH("DM",$D161)),ISNUMBER(SEARCH("+",$D161))),100,0)+IFERROR(INDEX(相容設定!$F$2:$F$9,MATCH($D161,相容設定!$A$2:$A$9,0)),0))</f>
        <v/>
      </c>
      <c r="AT161" s="31" t="str">
        <f t="shared" si="43"/>
        <v/>
      </c>
      <c r="AU161" s="32" t="str">
        <f t="shared" si="44"/>
        <v/>
      </c>
      <c r="AV161" t="str">
        <f t="shared" si="45"/>
        <v/>
      </c>
      <c r="AW161" t="str">
        <f t="shared" si="47"/>
        <v/>
      </c>
      <c r="AX161" t="str">
        <f t="shared" si="46"/>
        <v/>
      </c>
      <c r="AY161" t="str">
        <f t="shared" si="48"/>
        <v/>
      </c>
    </row>
    <row r="162" spans="1:51" x14ac:dyDescent="0.35">
      <c r="A162" s="26" t="str" cm="1">
        <f t="array" ref="A162">IFERROR(IF(INDEX(PatientCriteria[身分證號],ROWS($A$4:A162))="","",ROWS($A$4:A162)),"")</f>
        <v/>
      </c>
      <c r="B162" s="26" t="str" cm="1">
        <f t="array" ref="B162">IFERROR(IF(INDEX(PatientCriteria[身分證號],ROWS($A$4:A162))="","",INDEX(PatientCriteria[身分證號],ROWS($A$4:A162))),"")</f>
        <v/>
      </c>
      <c r="C162" s="26" t="str" cm="1">
        <f t="array" ref="C162">IF($B162="","",IFERROR(INDEX(PatientCriteria[生日],ROWS($A$4:A162)),""))</f>
        <v/>
      </c>
      <c r="D162" s="26" t="str" cm="1">
        <f t="array" ref="D162">IF($B162="","",IFERROR(INDEX(PatientCriteria[疾病組合],ROWS($A$4:A162)),""))</f>
        <v/>
      </c>
      <c r="E162" s="6" t="str" cm="1">
        <f t="array" ref="E162">IF($B162="","",IFERROR(INDEX(PatientCriteria[HbA1c達標標準],ROWS($A$4:A162)),""))</f>
        <v/>
      </c>
      <c r="F162" s="6" t="str">
        <f>IF($B162="","",IF($G162="","",IFERROR(SUMIFS(LabData2016[最近一次HbA1c檢查結果(%)],LabData2016[比對身分證前六碼],$AX162,LabData2016[最近一次HbA1c檢查日期],$G162,LabData2016[HbA1c唯一],1),"")))</f>
        <v/>
      </c>
      <c r="G162" s="36" t="str" cm="1">
        <f t="array" ref="G162">IF($B162="","",IFERROR(_xlfn.AGGREGATE(14,6,LabData2016[最近一次HbA1c檢查日期]/((LabData2016[比對身分證前六碼]=$AX162)*(LabData2016[HbA1c唯一]=1)),1),""))</f>
        <v/>
      </c>
      <c r="H162" s="6" t="str">
        <f>IF($B162="","",IF($I162="","",IFERROR(SUMIFS(LabData2016[最近一次HbA1c檢查結果(%)],LabData2016[比對身分證前六碼],$AX162,LabData2016[最近一次HbA1c檢查日期],$I162,LabData2016[HbA1c唯一],1),"")))</f>
        <v/>
      </c>
      <c r="I162" s="36" t="str" cm="1">
        <f t="array" ref="I162">IF($B162="","",IFERROR(_xlfn.AGGREGATE(14,6,LabData2016[最近一次HbA1c檢查日期]/((LabData2016[比對身分證前六碼]=$AX162)*(LabData2016[HbA1c唯一]=1)),2),""))</f>
        <v/>
      </c>
      <c r="J162" s="6" t="str">
        <f t="shared" si="34"/>
        <v/>
      </c>
      <c r="K162" s="27" t="str">
        <f ca="1">IF($B162="","",IF($E162="不適用","不適用",IF($F162="","未檢驗",IF(AND($AF162+$AG162&gt;=2,$AG162&gt;=1),IF(OR($F162&lt;VALUE(SUBSTITUTE(SUBSTITUTE($E162,"&lt;",""),"%","")),SUMIFS(LabData2016[HbA1c唯一],LabData2016[比對身分證前六碼],$AX162,LabData2016[最近一次HbA1c檢查結果(%)],"&lt;"&amp;VALUE(SUBSTITUTE(SUBSTITUTE($E162,"&lt;",""),"%","")),LabData2016[最近一次HbA1c檢查日期],"&gt;="&amp;DATE(YEAR(TODAY()),1,1),LabData2016[最近一次HbA1c檢查日期],"&lt;"&amp;DATE(YEAR(TODAY())+1,1,1))/($AF162+$AG162)&gt;=0.5),"控制達標",IF(ISNUMBER($H162),IF(AND($J162&gt;=84,$F162-$H162&lt;0),"進步達標","未達標"),"未達標")),"未達標"))))</f>
        <v/>
      </c>
      <c r="L162" s="33" t="str">
        <f ca="1">IF($B162="","",IF($K162="不適用","不適用",IF($K162="未檢驗","無檢驗資料","全年"&amp;($AF162+$AG162)&amp;"次／下半年"&amp;$AG162&amp;"次／"&amp;SUMIFS(LabData2016[HbA1c唯一],LabData2016[比對身分證前六碼],$AX162,LabData2016[最近一次HbA1c檢查結果(%)],"&lt;"&amp;VALUE(SUBSTITUTE(SUBSTITUTE($E162,"&lt;",""),"%","")),LabData2016[最近一次HbA1c檢查日期],"&gt;="&amp;DATE(YEAR(TODAY()),1,1),LabData2016[最近一次HbA1c檢查日期],"&lt;"&amp;DATE(YEAR(TODAY())+1,1,1))&amp;"/"&amp;($AF162+$AG162)&amp;"達標")))</f>
        <v/>
      </c>
      <c r="M162" s="6" t="str" cm="1">
        <f t="array" ref="M162">IF($B162="","",IFERROR(INDEX(PatientCriteria[LDL達標標準],ROWS($A$4:A162)),""))</f>
        <v/>
      </c>
      <c r="N162" s="6" t="str">
        <f>IF($B162="","",IF($O162="","",IFERROR(SUMIFS(LabData2016[最近一次LDL檢查結果(mg/dL)],LabData2016[比對身分證前六碼],$AX162,LabData2016[最近一次LDL檢查日期],$O162,LabData2016[LDL唯一],1),"")))</f>
        <v/>
      </c>
      <c r="O162" s="36" t="str" cm="1">
        <f t="array" ref="O162">IF($B162="","",IFERROR(_xlfn.AGGREGATE(14,6,LabData2016[最近一次LDL檢查日期]/((LabData2016[比對身分證前六碼]=$AX162)*(LabData2016[LDL唯一]=1)),1),""))</f>
        <v/>
      </c>
      <c r="P162" s="6" t="str">
        <f>IF($B162="","",IF($Q162="","",IFERROR(SUMIFS(LabData2016[最近一次LDL檢查結果(mg/dL)],LabData2016[比對身分證前六碼],$AX162,LabData2016[最近一次LDL檢查日期],$Q162,LabData2016[LDL唯一],1),"")))</f>
        <v/>
      </c>
      <c r="Q162" s="36" t="str" cm="1">
        <f t="array" ref="Q162">IF($B162="","",IFERROR(_xlfn.AGGREGATE(14,6,LabData2016[最近一次LDL檢查日期]/((LabData2016[比對身分證前六碼]=$AX162)*(LabData2016[LDL唯一]=1)),2),""))</f>
        <v/>
      </c>
      <c r="R162" s="6" t="str">
        <f t="shared" si="35"/>
        <v/>
      </c>
      <c r="S162" s="6" t="str" cm="1">
        <f t="array" ref="S162">IF($B162="","",IFERROR(_xlfn.AGGREGATE(15,6,LabData2016[最近一次LDL檢查結果(mg/dL)]/((LabData2016[比對身分證前六碼]=$AX162)*(LabData2016[LDL唯一]=1)),1),""))</f>
        <v/>
      </c>
      <c r="T162" s="28" t="str">
        <f ca="1">IF($B162="","",IF($M162="不適用","不適用",IF($N162="","未檢驗",IF(OR(AND($D162="DM only",$O162&gt;=DATE(YEAR(TODAY()),1,1),$O162&lt;DATE(YEAR(TODAY())+1,1,1),$N162&lt;VALUE(SUBSTITUTE($M162,"&lt;",""))),AND($AH162&gt;=1,$AI162&gt;=1,OR($N162&lt;VALUE(SUBSTITUTE($M162,"&lt;","")),SUMIFS(LabData2016[LDL唯一],LabData2016[比對身分證前六碼],$AX162,LabData2016[最近一次LDL檢查結果(mg/dL)],"&lt;"&amp;VALUE(SUBSTITUTE($M162,"&lt;","")),LabData2016[最近一次LDL檢查日期],"&gt;="&amp;DATE(YEAR(TODAY()),1,1),LabData2016[最近一次LDL檢查日期],"&lt;"&amp;DATE(YEAR(TODAY())+1,1,1))/($AH162+$AI162)&gt;=0.5))),"控制達標",IF(AND($AH162&gt;=1,$AI162&gt;=1,ISNUMBER($P162),$R162&gt;84,$N162-$P162&lt;0),"進步達標","未達標")))))</f>
        <v/>
      </c>
      <c r="U162" s="39" t="str">
        <f ca="1">IF($B162="","",IF($T162="不適用","不適用",IF($T162="未檢驗","無檢驗資料","全年"&amp;($AH162+$AI162)&amp;"次／下半年"&amp;$AI162&amp;"次／"&amp;SUMIFS(LabData2016[LDL唯一],LabData2016[比對身分證前六碼],$AX162,LabData2016[最近一次LDL檢查結果(mg/dL)],"&lt;"&amp;VALUE(SUBSTITUTE($M162,"&lt;","")),LabData2016[最近一次LDL檢查日期],"&gt;="&amp;DATE(YEAR(TODAY()),1,1),LabData2016[最近一次LDL檢查日期],"&lt;"&amp;DATE(YEAR(TODAY())+1,1,1))&amp;"/"&amp;($AH162+$AI162)&amp;"達標")))</f>
        <v/>
      </c>
      <c r="V162" s="6" t="str" cm="1">
        <f t="array" ref="V162">IF($B162="","",IFERROR(INDEX(PatientCriteria[UACR達標標準],ROWS($A$4:A162)),""))</f>
        <v/>
      </c>
      <c r="W162" s="6" t="str">
        <f>IF($B162="","",IF($X162="","",IFERROR(SUMIFS(LabData2016[最近一次UACR檢查結果(mg/gm)],LabData2016[比對身分證前六碼],$AX162,LabData2016[最近一次UACR檢查日期],$X162,LabData2016[UACR唯一],1),"")))</f>
        <v/>
      </c>
      <c r="X162" s="36" t="str" cm="1">
        <f t="array" ref="X162">IF($B162="","",IFERROR(_xlfn.AGGREGATE(14,6,LabData2016[最近一次UACR檢查日期]/((LabData2016[比對身分證前六碼]=$AX162)*(LabData2016[UACR唯一]=1)),1),""))</f>
        <v/>
      </c>
      <c r="Y162" s="6" t="str">
        <f>IF($B162="","",IF($Z162="","",IFERROR(SUMIFS(LabData2016[最近一次UACR檢查結果(mg/gm)],LabData2016[比對身分證前六碼],$AX162,LabData2016[最近一次UACR檢查日期],$Z162,LabData2016[UACR唯一],1),"")))</f>
        <v/>
      </c>
      <c r="Z162" s="36" t="str" cm="1">
        <f t="array" ref="Z162">IF($B162="","",IFERROR(_xlfn.AGGREGATE(14,6,LabData2016[最近一次UACR檢查日期]/((LabData2016[比對身分證前六碼]=$AX162)*(LabData2016[UACR唯一]=1)),2),""))</f>
        <v/>
      </c>
      <c r="AA162" s="6" t="str">
        <f t="shared" si="36"/>
        <v/>
      </c>
      <c r="AB162" s="29" t="str">
        <f ca="1">IF($B162="","",IF($V162="不適用","不適用",IF($W162="","未檢驗",IF(AND($AJ162+$AK162&gt;=2,$AK162&gt;=1),IF(OR($W162&lt;30,SUMIFS(LabData2016[UACR唯一],LabData2016[比對身分證前六碼],$AX162,LabData2016[最近一次UACR檢查結果(mg/gm)],"&lt;30",LabData2016[最近一次UACR檢查日期],"&gt;="&amp;DATE(YEAR(TODAY()),1,1),LabData2016[最近一次UACR檢查日期],"&lt;"&amp;DATE(YEAR(TODAY())+1,1,1))/($AJ162+$AK162)&gt;=0.5),"控制達標",IF(ISNUMBER($Y162),IF(AND($AA162&gt;=84,$W162-$Y162&lt;0),"進步達標","未達標"),"未達標")),"未達標"))))</f>
        <v/>
      </c>
      <c r="AC162" s="38" t="str">
        <f ca="1">IF($B162="","",IF($AB162="不適用","不適用",IF($AB162="未檢驗","無檢驗資料","全年"&amp;($AJ162+$AK162)&amp;"次／下半年"&amp;$AK162&amp;"次／"&amp;SUMIFS(LabData2016[UACR唯一],LabData2016[比對身分證前六碼],$AX162,LabData2016[最近一次UACR檢查結果(mg/gm)],"&lt;30",LabData2016[最近一次UACR檢查日期],"&gt;="&amp;DATE(YEAR(TODAY()),1,1),LabData2016[最近一次UACR檢查日期],"&lt;"&amp;DATE(YEAR(TODAY())+1,1,1))&amp;"/"&amp;($AJ162+$AK162)&amp;"達標")))</f>
        <v/>
      </c>
      <c r="AD162" s="6" t="str" cm="1">
        <f t="array" ref="AD162">IF($B162="","",IFERROR(INDEX(PatientCriteria[BP檢驗次數達標標準],ROWS($A$4:A162)),""))</f>
        <v/>
      </c>
      <c r="AE162" s="6" t="str" cm="1">
        <f t="array" aca="1" ref="AE162" ca="1">IF($B162="","",_xlfn.LET(_xlpm.bp,LabData2016[最近一次BP檢查日期],_xlpm.ym,IF(ISNUMBER(_xlpm.bp),TEXT(_xlpm.bp,"yyyy-mm"),LEFT(_xlpm.bp,7)),_xlpm.matched,_xlfn._xlws.FILTER(_xlpm.ym,(LabData2016[比對身分證前六碼]=$AX162)*(LabData2016[比對生日西元]=$AY162)*(_xlpm.ym&lt;&gt;"")*(LEFT(_xlpm.ym,4)=TEXT(YEAR(TODAY()),"0")),""),IF(INDEX(_xlpm.matched,1)="",0,ROWS(_xlfn.UNIQUE(_xlpm.matched)))))</f>
        <v/>
      </c>
      <c r="AF162" s="6" t="str">
        <f ca="1">IF($B162="","",SUMIFS(LabData2016[HbA1c唯一],LabData2016[比對身分證前六碼],$AX162,LabData2016[最近一次HbA1c檢查日期],"&gt;="&amp;DATE(YEAR(TODAY()),1,1),LabData2016[最近一次HbA1c檢查日期],"&lt;"&amp;DATE(YEAR(TODAY()),7,1)))</f>
        <v/>
      </c>
      <c r="AG162" s="6" t="str">
        <f ca="1">IF($B162="","",SUMIFS(LabData2016[HbA1c唯一],LabData2016[比對身分證前六碼],$AX162,LabData2016[最近一次HbA1c檢查日期],"&gt;="&amp;DATE(YEAR(TODAY()),7,1),LabData2016[最近一次HbA1c檢查日期],"&lt;"&amp;DATE(YEAR(TODAY())+1,1,1)))</f>
        <v/>
      </c>
      <c r="AH162" s="6" t="str">
        <f ca="1">IF($B162="","",SUMIFS(LabData2016[LDL唯一],LabData2016[比對身分證前六碼],$AX162,LabData2016[最近一次LDL檢查日期],"&gt;="&amp;DATE(YEAR(TODAY()),1,1),LabData2016[最近一次LDL檢查日期],"&lt;"&amp;DATE(YEAR(TODAY()),7,1)))</f>
        <v/>
      </c>
      <c r="AI162" s="6" t="str">
        <f ca="1">IF($B162="","",SUMIFS(LabData2016[LDL唯一],LabData2016[比對身分證前六碼],$AX162,LabData2016[最近一次LDL檢查日期],"&gt;="&amp;DATE(YEAR(TODAY()),7,1),LabData2016[最近一次LDL檢查日期],"&lt;"&amp;DATE(YEAR(TODAY())+1,1,1)))</f>
        <v/>
      </c>
      <c r="AJ162" s="6" t="str">
        <f ca="1">IF($B162="","",SUMIFS(LabData2016[UACR唯一],LabData2016[比對身分證前六碼],$AX162,LabData2016[最近一次UACR檢查日期],"&gt;="&amp;DATE(YEAR(TODAY()),1,1),LabData2016[最近一次UACR檢查日期],"&lt;"&amp;DATE(YEAR(TODAY()),7,1)))</f>
        <v/>
      </c>
      <c r="AK162" s="6" t="str">
        <f ca="1">IF($B162="","",SUMIFS(LabData2016[UACR唯一],LabData2016[比對身分證前六碼],$AX162,LabData2016[最近一次UACR檢查日期],"&gt;="&amp;DATE(YEAR(TODAY()),7,1),LabData2016[最近一次UACR檢查日期],"&lt;"&amp;DATE(YEAR(TODAY())+1,1,1)))</f>
        <v/>
      </c>
      <c r="AL162" s="6" t="str">
        <f t="shared" si="37"/>
        <v/>
      </c>
      <c r="AM162" s="6" t="str">
        <f t="shared" si="38"/>
        <v/>
      </c>
      <c r="AN162" s="6" t="str">
        <f t="shared" si="39"/>
        <v/>
      </c>
      <c r="AO162" s="6" t="str">
        <f t="shared" si="40"/>
        <v/>
      </c>
      <c r="AP162" s="6" t="str" cm="1">
        <f t="array" ref="AP162">IF($B162="","",IFERROR(INDEX(相容設定!$B$2:$E$9,MATCH($D162,相容設定!$A$2:$A$9,0),MIN(VALUE(LEFT($AQ162,FIND("/",$AQ162)-1)),3)+1),0))</f>
        <v/>
      </c>
      <c r="AQ162" s="6" t="str">
        <f t="shared" si="41"/>
        <v/>
      </c>
      <c r="AR162" s="30" t="str">
        <f t="shared" si="42"/>
        <v/>
      </c>
      <c r="AS162" s="30" t="str">
        <f>IF($B162="","",250+30+IF(OR(ISNUMBER(SEARCH("DM",$D162)),ISNUMBER(SEARCH("+",$D162))),100,0)+IFERROR(INDEX(相容設定!$F$2:$F$9,MATCH($D162,相容設定!$A$2:$A$9,0)),0))</f>
        <v/>
      </c>
      <c r="AT162" s="31" t="str">
        <f t="shared" si="43"/>
        <v/>
      </c>
      <c r="AU162" s="32" t="str">
        <f t="shared" si="44"/>
        <v/>
      </c>
      <c r="AV162" t="str">
        <f t="shared" si="45"/>
        <v/>
      </c>
      <c r="AW162" t="str">
        <f t="shared" si="47"/>
        <v/>
      </c>
      <c r="AX162" t="str">
        <f t="shared" si="46"/>
        <v/>
      </c>
      <c r="AY162" t="str">
        <f t="shared" si="48"/>
        <v/>
      </c>
    </row>
    <row r="163" spans="1:51" x14ac:dyDescent="0.35">
      <c r="A163" s="26" t="str" cm="1">
        <f t="array" ref="A163">IFERROR(IF(INDEX(PatientCriteria[身分證號],ROWS($A$4:A163))="","",ROWS($A$4:A163)),"")</f>
        <v/>
      </c>
      <c r="B163" s="26" t="str" cm="1">
        <f t="array" ref="B163">IFERROR(IF(INDEX(PatientCriteria[身分證號],ROWS($A$4:A163))="","",INDEX(PatientCriteria[身分證號],ROWS($A$4:A163))),"")</f>
        <v/>
      </c>
      <c r="C163" s="26" t="str" cm="1">
        <f t="array" ref="C163">IF($B163="","",IFERROR(INDEX(PatientCriteria[生日],ROWS($A$4:A163)),""))</f>
        <v/>
      </c>
      <c r="D163" s="26" t="str" cm="1">
        <f t="array" ref="D163">IF($B163="","",IFERROR(INDEX(PatientCriteria[疾病組合],ROWS($A$4:A163)),""))</f>
        <v/>
      </c>
      <c r="E163" s="6" t="str" cm="1">
        <f t="array" ref="E163">IF($B163="","",IFERROR(INDEX(PatientCriteria[HbA1c達標標準],ROWS($A$4:A163)),""))</f>
        <v/>
      </c>
      <c r="F163" s="6" t="str">
        <f>IF($B163="","",IF($G163="","",IFERROR(SUMIFS(LabData2016[最近一次HbA1c檢查結果(%)],LabData2016[比對身分證前六碼],$AX163,LabData2016[最近一次HbA1c檢查日期],$G163,LabData2016[HbA1c唯一],1),"")))</f>
        <v/>
      </c>
      <c r="G163" s="36" t="str" cm="1">
        <f t="array" ref="G163">IF($B163="","",IFERROR(_xlfn.AGGREGATE(14,6,LabData2016[最近一次HbA1c檢查日期]/((LabData2016[比對身分證前六碼]=$AX163)*(LabData2016[HbA1c唯一]=1)),1),""))</f>
        <v/>
      </c>
      <c r="H163" s="6" t="str">
        <f>IF($B163="","",IF($I163="","",IFERROR(SUMIFS(LabData2016[最近一次HbA1c檢查結果(%)],LabData2016[比對身分證前六碼],$AX163,LabData2016[最近一次HbA1c檢查日期],$I163,LabData2016[HbA1c唯一],1),"")))</f>
        <v/>
      </c>
      <c r="I163" s="36" t="str" cm="1">
        <f t="array" ref="I163">IF($B163="","",IFERROR(_xlfn.AGGREGATE(14,6,LabData2016[最近一次HbA1c檢查日期]/((LabData2016[比對身分證前六碼]=$AX163)*(LabData2016[HbA1c唯一]=1)),2),""))</f>
        <v/>
      </c>
      <c r="J163" s="6" t="str">
        <f t="shared" si="34"/>
        <v/>
      </c>
      <c r="K163" s="27" t="str">
        <f ca="1">IF($B163="","",IF($E163="不適用","不適用",IF($F163="","未檢驗",IF(AND($AF163+$AG163&gt;=2,$AG163&gt;=1),IF(OR($F163&lt;VALUE(SUBSTITUTE(SUBSTITUTE($E163,"&lt;",""),"%","")),SUMIFS(LabData2016[HbA1c唯一],LabData2016[比對身分證前六碼],$AX163,LabData2016[最近一次HbA1c檢查結果(%)],"&lt;"&amp;VALUE(SUBSTITUTE(SUBSTITUTE($E163,"&lt;",""),"%","")),LabData2016[最近一次HbA1c檢查日期],"&gt;="&amp;DATE(YEAR(TODAY()),1,1),LabData2016[最近一次HbA1c檢查日期],"&lt;"&amp;DATE(YEAR(TODAY())+1,1,1))/($AF163+$AG163)&gt;=0.5),"控制達標",IF(ISNUMBER($H163),IF(AND($J163&gt;=84,$F163-$H163&lt;0),"進步達標","未達標"),"未達標")),"未達標"))))</f>
        <v/>
      </c>
      <c r="L163" s="33" t="str">
        <f ca="1">IF($B163="","",IF($K163="不適用","不適用",IF($K163="未檢驗","無檢驗資料","全年"&amp;($AF163+$AG163)&amp;"次／下半年"&amp;$AG163&amp;"次／"&amp;SUMIFS(LabData2016[HbA1c唯一],LabData2016[比對身分證前六碼],$AX163,LabData2016[最近一次HbA1c檢查結果(%)],"&lt;"&amp;VALUE(SUBSTITUTE(SUBSTITUTE($E163,"&lt;",""),"%","")),LabData2016[最近一次HbA1c檢查日期],"&gt;="&amp;DATE(YEAR(TODAY()),1,1),LabData2016[最近一次HbA1c檢查日期],"&lt;"&amp;DATE(YEAR(TODAY())+1,1,1))&amp;"/"&amp;($AF163+$AG163)&amp;"達標")))</f>
        <v/>
      </c>
      <c r="M163" s="6" t="str" cm="1">
        <f t="array" ref="M163">IF($B163="","",IFERROR(INDEX(PatientCriteria[LDL達標標準],ROWS($A$4:A163)),""))</f>
        <v/>
      </c>
      <c r="N163" s="6" t="str">
        <f>IF($B163="","",IF($O163="","",IFERROR(SUMIFS(LabData2016[最近一次LDL檢查結果(mg/dL)],LabData2016[比對身分證前六碼],$AX163,LabData2016[最近一次LDL檢查日期],$O163,LabData2016[LDL唯一],1),"")))</f>
        <v/>
      </c>
      <c r="O163" s="36" t="str" cm="1">
        <f t="array" ref="O163">IF($B163="","",IFERROR(_xlfn.AGGREGATE(14,6,LabData2016[最近一次LDL檢查日期]/((LabData2016[比對身分證前六碼]=$AX163)*(LabData2016[LDL唯一]=1)),1),""))</f>
        <v/>
      </c>
      <c r="P163" s="6" t="str">
        <f>IF($B163="","",IF($Q163="","",IFERROR(SUMIFS(LabData2016[最近一次LDL檢查結果(mg/dL)],LabData2016[比對身分證前六碼],$AX163,LabData2016[最近一次LDL檢查日期],$Q163,LabData2016[LDL唯一],1),"")))</f>
        <v/>
      </c>
      <c r="Q163" s="36" t="str" cm="1">
        <f t="array" ref="Q163">IF($B163="","",IFERROR(_xlfn.AGGREGATE(14,6,LabData2016[最近一次LDL檢查日期]/((LabData2016[比對身分證前六碼]=$AX163)*(LabData2016[LDL唯一]=1)),2),""))</f>
        <v/>
      </c>
      <c r="R163" s="6" t="str">
        <f t="shared" si="35"/>
        <v/>
      </c>
      <c r="S163" s="6" t="str" cm="1">
        <f t="array" ref="S163">IF($B163="","",IFERROR(_xlfn.AGGREGATE(15,6,LabData2016[最近一次LDL檢查結果(mg/dL)]/((LabData2016[比對身分證前六碼]=$AX163)*(LabData2016[LDL唯一]=1)),1),""))</f>
        <v/>
      </c>
      <c r="T163" s="28" t="str">
        <f ca="1">IF($B163="","",IF($M163="不適用","不適用",IF($N163="","未檢驗",IF(OR(AND($D163="DM only",$O163&gt;=DATE(YEAR(TODAY()),1,1),$O163&lt;DATE(YEAR(TODAY())+1,1,1),$N163&lt;VALUE(SUBSTITUTE($M163,"&lt;",""))),AND($AH163&gt;=1,$AI163&gt;=1,OR($N163&lt;VALUE(SUBSTITUTE($M163,"&lt;","")),SUMIFS(LabData2016[LDL唯一],LabData2016[比對身分證前六碼],$AX163,LabData2016[最近一次LDL檢查結果(mg/dL)],"&lt;"&amp;VALUE(SUBSTITUTE($M163,"&lt;","")),LabData2016[最近一次LDL檢查日期],"&gt;="&amp;DATE(YEAR(TODAY()),1,1),LabData2016[最近一次LDL檢查日期],"&lt;"&amp;DATE(YEAR(TODAY())+1,1,1))/($AH163+$AI163)&gt;=0.5))),"控制達標",IF(AND($AH163&gt;=1,$AI163&gt;=1,ISNUMBER($P163),$R163&gt;84,$N163-$P163&lt;0),"進步達標","未達標")))))</f>
        <v/>
      </c>
      <c r="U163" s="39" t="str">
        <f ca="1">IF($B163="","",IF($T163="不適用","不適用",IF($T163="未檢驗","無檢驗資料","全年"&amp;($AH163+$AI163)&amp;"次／下半年"&amp;$AI163&amp;"次／"&amp;SUMIFS(LabData2016[LDL唯一],LabData2016[比對身分證前六碼],$AX163,LabData2016[最近一次LDL檢查結果(mg/dL)],"&lt;"&amp;VALUE(SUBSTITUTE($M163,"&lt;","")),LabData2016[最近一次LDL檢查日期],"&gt;="&amp;DATE(YEAR(TODAY()),1,1),LabData2016[最近一次LDL檢查日期],"&lt;"&amp;DATE(YEAR(TODAY())+1,1,1))&amp;"/"&amp;($AH163+$AI163)&amp;"達標")))</f>
        <v/>
      </c>
      <c r="V163" s="6" t="str" cm="1">
        <f t="array" ref="V163">IF($B163="","",IFERROR(INDEX(PatientCriteria[UACR達標標準],ROWS($A$4:A163)),""))</f>
        <v/>
      </c>
      <c r="W163" s="6" t="str">
        <f>IF($B163="","",IF($X163="","",IFERROR(SUMIFS(LabData2016[最近一次UACR檢查結果(mg/gm)],LabData2016[比對身分證前六碼],$AX163,LabData2016[最近一次UACR檢查日期],$X163,LabData2016[UACR唯一],1),"")))</f>
        <v/>
      </c>
      <c r="X163" s="36" t="str" cm="1">
        <f t="array" ref="X163">IF($B163="","",IFERROR(_xlfn.AGGREGATE(14,6,LabData2016[最近一次UACR檢查日期]/((LabData2016[比對身分證前六碼]=$AX163)*(LabData2016[UACR唯一]=1)),1),""))</f>
        <v/>
      </c>
      <c r="Y163" s="6" t="str">
        <f>IF($B163="","",IF($Z163="","",IFERROR(SUMIFS(LabData2016[最近一次UACR檢查結果(mg/gm)],LabData2016[比對身分證前六碼],$AX163,LabData2016[最近一次UACR檢查日期],$Z163,LabData2016[UACR唯一],1),"")))</f>
        <v/>
      </c>
      <c r="Z163" s="36" t="str" cm="1">
        <f t="array" ref="Z163">IF($B163="","",IFERROR(_xlfn.AGGREGATE(14,6,LabData2016[最近一次UACR檢查日期]/((LabData2016[比對身分證前六碼]=$AX163)*(LabData2016[UACR唯一]=1)),2),""))</f>
        <v/>
      </c>
      <c r="AA163" s="6" t="str">
        <f t="shared" si="36"/>
        <v/>
      </c>
      <c r="AB163" s="29" t="str">
        <f ca="1">IF($B163="","",IF($V163="不適用","不適用",IF($W163="","未檢驗",IF(AND($AJ163+$AK163&gt;=2,$AK163&gt;=1),IF(OR($W163&lt;30,SUMIFS(LabData2016[UACR唯一],LabData2016[比對身分證前六碼],$AX163,LabData2016[最近一次UACR檢查結果(mg/gm)],"&lt;30",LabData2016[最近一次UACR檢查日期],"&gt;="&amp;DATE(YEAR(TODAY()),1,1),LabData2016[最近一次UACR檢查日期],"&lt;"&amp;DATE(YEAR(TODAY())+1,1,1))/($AJ163+$AK163)&gt;=0.5),"控制達標",IF(ISNUMBER($Y163),IF(AND($AA163&gt;=84,$W163-$Y163&lt;0),"進步達標","未達標"),"未達標")),"未達標"))))</f>
        <v/>
      </c>
      <c r="AC163" s="38" t="str">
        <f ca="1">IF($B163="","",IF($AB163="不適用","不適用",IF($AB163="未檢驗","無檢驗資料","全年"&amp;($AJ163+$AK163)&amp;"次／下半年"&amp;$AK163&amp;"次／"&amp;SUMIFS(LabData2016[UACR唯一],LabData2016[比對身分證前六碼],$AX163,LabData2016[最近一次UACR檢查結果(mg/gm)],"&lt;30",LabData2016[最近一次UACR檢查日期],"&gt;="&amp;DATE(YEAR(TODAY()),1,1),LabData2016[最近一次UACR檢查日期],"&lt;"&amp;DATE(YEAR(TODAY())+1,1,1))&amp;"/"&amp;($AJ163+$AK163)&amp;"達標")))</f>
        <v/>
      </c>
      <c r="AD163" s="6" t="str" cm="1">
        <f t="array" ref="AD163">IF($B163="","",IFERROR(INDEX(PatientCriteria[BP檢驗次數達標標準],ROWS($A$4:A163)),""))</f>
        <v/>
      </c>
      <c r="AE163" s="6" t="str" cm="1">
        <f t="array" aca="1" ref="AE163" ca="1">IF($B163="","",_xlfn.LET(_xlpm.bp,LabData2016[最近一次BP檢查日期],_xlpm.ym,IF(ISNUMBER(_xlpm.bp),TEXT(_xlpm.bp,"yyyy-mm"),LEFT(_xlpm.bp,7)),_xlpm.matched,_xlfn._xlws.FILTER(_xlpm.ym,(LabData2016[比對身分證前六碼]=$AX163)*(LabData2016[比對生日西元]=$AY163)*(_xlpm.ym&lt;&gt;"")*(LEFT(_xlpm.ym,4)=TEXT(YEAR(TODAY()),"0")),""),IF(INDEX(_xlpm.matched,1)="",0,ROWS(_xlfn.UNIQUE(_xlpm.matched)))))</f>
        <v/>
      </c>
      <c r="AF163" s="6" t="str">
        <f ca="1">IF($B163="","",SUMIFS(LabData2016[HbA1c唯一],LabData2016[比對身分證前六碼],$AX163,LabData2016[最近一次HbA1c檢查日期],"&gt;="&amp;DATE(YEAR(TODAY()),1,1),LabData2016[最近一次HbA1c檢查日期],"&lt;"&amp;DATE(YEAR(TODAY()),7,1)))</f>
        <v/>
      </c>
      <c r="AG163" s="6" t="str">
        <f ca="1">IF($B163="","",SUMIFS(LabData2016[HbA1c唯一],LabData2016[比對身分證前六碼],$AX163,LabData2016[最近一次HbA1c檢查日期],"&gt;="&amp;DATE(YEAR(TODAY()),7,1),LabData2016[最近一次HbA1c檢查日期],"&lt;"&amp;DATE(YEAR(TODAY())+1,1,1)))</f>
        <v/>
      </c>
      <c r="AH163" s="6" t="str">
        <f ca="1">IF($B163="","",SUMIFS(LabData2016[LDL唯一],LabData2016[比對身分證前六碼],$AX163,LabData2016[最近一次LDL檢查日期],"&gt;="&amp;DATE(YEAR(TODAY()),1,1),LabData2016[最近一次LDL檢查日期],"&lt;"&amp;DATE(YEAR(TODAY()),7,1)))</f>
        <v/>
      </c>
      <c r="AI163" s="6" t="str">
        <f ca="1">IF($B163="","",SUMIFS(LabData2016[LDL唯一],LabData2016[比對身分證前六碼],$AX163,LabData2016[最近一次LDL檢查日期],"&gt;="&amp;DATE(YEAR(TODAY()),7,1),LabData2016[最近一次LDL檢查日期],"&lt;"&amp;DATE(YEAR(TODAY())+1,1,1)))</f>
        <v/>
      </c>
      <c r="AJ163" s="6" t="str">
        <f ca="1">IF($B163="","",SUMIFS(LabData2016[UACR唯一],LabData2016[比對身分證前六碼],$AX163,LabData2016[最近一次UACR檢查日期],"&gt;="&amp;DATE(YEAR(TODAY()),1,1),LabData2016[最近一次UACR檢查日期],"&lt;"&amp;DATE(YEAR(TODAY()),7,1)))</f>
        <v/>
      </c>
      <c r="AK163" s="6" t="str">
        <f ca="1">IF($B163="","",SUMIFS(LabData2016[UACR唯一],LabData2016[比對身分證前六碼],$AX163,LabData2016[最近一次UACR檢查日期],"&gt;="&amp;DATE(YEAR(TODAY()),7,1),LabData2016[最近一次UACR檢查日期],"&lt;"&amp;DATE(YEAR(TODAY())+1,1,1)))</f>
        <v/>
      </c>
      <c r="AL163" s="6" t="str">
        <f t="shared" si="37"/>
        <v/>
      </c>
      <c r="AM163" s="6" t="str">
        <f t="shared" si="38"/>
        <v/>
      </c>
      <c r="AN163" s="6" t="str">
        <f t="shared" si="39"/>
        <v/>
      </c>
      <c r="AO163" s="6" t="str">
        <f t="shared" si="40"/>
        <v/>
      </c>
      <c r="AP163" s="6" t="str" cm="1">
        <f t="array" ref="AP163">IF($B163="","",IFERROR(INDEX(相容設定!$B$2:$E$9,MATCH($D163,相容設定!$A$2:$A$9,0),MIN(VALUE(LEFT($AQ163,FIND("/",$AQ163)-1)),3)+1),0))</f>
        <v/>
      </c>
      <c r="AQ163" s="6" t="str">
        <f t="shared" si="41"/>
        <v/>
      </c>
      <c r="AR163" s="30" t="str">
        <f t="shared" si="42"/>
        <v/>
      </c>
      <c r="AS163" s="30" t="str">
        <f>IF($B163="","",250+30+IF(OR(ISNUMBER(SEARCH("DM",$D163)),ISNUMBER(SEARCH("+",$D163))),100,0)+IFERROR(INDEX(相容設定!$F$2:$F$9,MATCH($D163,相容設定!$A$2:$A$9,0)),0))</f>
        <v/>
      </c>
      <c r="AT163" s="31" t="str">
        <f t="shared" si="43"/>
        <v/>
      </c>
      <c r="AU163" s="32" t="str">
        <f t="shared" si="44"/>
        <v/>
      </c>
      <c r="AV163" t="str">
        <f t="shared" si="45"/>
        <v/>
      </c>
      <c r="AW163" t="str">
        <f t="shared" si="47"/>
        <v/>
      </c>
      <c r="AX163" t="str">
        <f t="shared" si="46"/>
        <v/>
      </c>
      <c r="AY163" t="str">
        <f t="shared" si="48"/>
        <v/>
      </c>
    </row>
    <row r="164" spans="1:51" x14ac:dyDescent="0.35">
      <c r="A164" s="26" t="str" cm="1">
        <f t="array" ref="A164">IFERROR(IF(INDEX(PatientCriteria[身分證號],ROWS($A$4:A164))="","",ROWS($A$4:A164)),"")</f>
        <v/>
      </c>
      <c r="B164" s="26" t="str" cm="1">
        <f t="array" ref="B164">IFERROR(IF(INDEX(PatientCriteria[身分證號],ROWS($A$4:A164))="","",INDEX(PatientCriteria[身分證號],ROWS($A$4:A164))),"")</f>
        <v/>
      </c>
      <c r="C164" s="26" t="str" cm="1">
        <f t="array" ref="C164">IF($B164="","",IFERROR(INDEX(PatientCriteria[生日],ROWS($A$4:A164)),""))</f>
        <v/>
      </c>
      <c r="D164" s="26" t="str" cm="1">
        <f t="array" ref="D164">IF($B164="","",IFERROR(INDEX(PatientCriteria[疾病組合],ROWS($A$4:A164)),""))</f>
        <v/>
      </c>
      <c r="E164" s="6" t="str" cm="1">
        <f t="array" ref="E164">IF($B164="","",IFERROR(INDEX(PatientCriteria[HbA1c達標標準],ROWS($A$4:A164)),""))</f>
        <v/>
      </c>
      <c r="F164" s="6" t="str">
        <f>IF($B164="","",IF($G164="","",IFERROR(SUMIFS(LabData2016[最近一次HbA1c檢查結果(%)],LabData2016[比對身分證前六碼],$AX164,LabData2016[最近一次HbA1c檢查日期],$G164,LabData2016[HbA1c唯一],1),"")))</f>
        <v/>
      </c>
      <c r="G164" s="36" t="str" cm="1">
        <f t="array" ref="G164">IF($B164="","",IFERROR(_xlfn.AGGREGATE(14,6,LabData2016[最近一次HbA1c檢查日期]/((LabData2016[比對身分證前六碼]=$AX164)*(LabData2016[HbA1c唯一]=1)),1),""))</f>
        <v/>
      </c>
      <c r="H164" s="6" t="str">
        <f>IF($B164="","",IF($I164="","",IFERROR(SUMIFS(LabData2016[最近一次HbA1c檢查結果(%)],LabData2016[比對身分證前六碼],$AX164,LabData2016[最近一次HbA1c檢查日期],$I164,LabData2016[HbA1c唯一],1),"")))</f>
        <v/>
      </c>
      <c r="I164" s="36" t="str" cm="1">
        <f t="array" ref="I164">IF($B164="","",IFERROR(_xlfn.AGGREGATE(14,6,LabData2016[最近一次HbA1c檢查日期]/((LabData2016[比對身分證前六碼]=$AX164)*(LabData2016[HbA1c唯一]=1)),2),""))</f>
        <v/>
      </c>
      <c r="J164" s="6" t="str">
        <f t="shared" si="34"/>
        <v/>
      </c>
      <c r="K164" s="27" t="str">
        <f ca="1">IF($B164="","",IF($E164="不適用","不適用",IF($F164="","未檢驗",IF(AND($AF164+$AG164&gt;=2,$AG164&gt;=1),IF(OR($F164&lt;VALUE(SUBSTITUTE(SUBSTITUTE($E164,"&lt;",""),"%","")),SUMIFS(LabData2016[HbA1c唯一],LabData2016[比對身分證前六碼],$AX164,LabData2016[最近一次HbA1c檢查結果(%)],"&lt;"&amp;VALUE(SUBSTITUTE(SUBSTITUTE($E164,"&lt;",""),"%","")),LabData2016[最近一次HbA1c檢查日期],"&gt;="&amp;DATE(YEAR(TODAY()),1,1),LabData2016[最近一次HbA1c檢查日期],"&lt;"&amp;DATE(YEAR(TODAY())+1,1,1))/($AF164+$AG164)&gt;=0.5),"控制達標",IF(ISNUMBER($H164),IF(AND($J164&gt;=84,$F164-$H164&lt;0),"進步達標","未達標"),"未達標")),"未達標"))))</f>
        <v/>
      </c>
      <c r="L164" s="33" t="str">
        <f ca="1">IF($B164="","",IF($K164="不適用","不適用",IF($K164="未檢驗","無檢驗資料","全年"&amp;($AF164+$AG164)&amp;"次／下半年"&amp;$AG164&amp;"次／"&amp;SUMIFS(LabData2016[HbA1c唯一],LabData2016[比對身分證前六碼],$AX164,LabData2016[最近一次HbA1c檢查結果(%)],"&lt;"&amp;VALUE(SUBSTITUTE(SUBSTITUTE($E164,"&lt;",""),"%","")),LabData2016[最近一次HbA1c檢查日期],"&gt;="&amp;DATE(YEAR(TODAY()),1,1),LabData2016[最近一次HbA1c檢查日期],"&lt;"&amp;DATE(YEAR(TODAY())+1,1,1))&amp;"/"&amp;($AF164+$AG164)&amp;"達標")))</f>
        <v/>
      </c>
      <c r="M164" s="6" t="str" cm="1">
        <f t="array" ref="M164">IF($B164="","",IFERROR(INDEX(PatientCriteria[LDL達標標準],ROWS($A$4:A164)),""))</f>
        <v/>
      </c>
      <c r="N164" s="6" t="str">
        <f>IF($B164="","",IF($O164="","",IFERROR(SUMIFS(LabData2016[最近一次LDL檢查結果(mg/dL)],LabData2016[比對身分證前六碼],$AX164,LabData2016[最近一次LDL檢查日期],$O164,LabData2016[LDL唯一],1),"")))</f>
        <v/>
      </c>
      <c r="O164" s="36" t="str" cm="1">
        <f t="array" ref="O164">IF($B164="","",IFERROR(_xlfn.AGGREGATE(14,6,LabData2016[最近一次LDL檢查日期]/((LabData2016[比對身分證前六碼]=$AX164)*(LabData2016[LDL唯一]=1)),1),""))</f>
        <v/>
      </c>
      <c r="P164" s="6" t="str">
        <f>IF($B164="","",IF($Q164="","",IFERROR(SUMIFS(LabData2016[最近一次LDL檢查結果(mg/dL)],LabData2016[比對身分證前六碼],$AX164,LabData2016[最近一次LDL檢查日期],$Q164,LabData2016[LDL唯一],1),"")))</f>
        <v/>
      </c>
      <c r="Q164" s="36" t="str" cm="1">
        <f t="array" ref="Q164">IF($B164="","",IFERROR(_xlfn.AGGREGATE(14,6,LabData2016[最近一次LDL檢查日期]/((LabData2016[比對身分證前六碼]=$AX164)*(LabData2016[LDL唯一]=1)),2),""))</f>
        <v/>
      </c>
      <c r="R164" s="6" t="str">
        <f t="shared" si="35"/>
        <v/>
      </c>
      <c r="S164" s="6" t="str" cm="1">
        <f t="array" ref="S164">IF($B164="","",IFERROR(_xlfn.AGGREGATE(15,6,LabData2016[最近一次LDL檢查結果(mg/dL)]/((LabData2016[比對身分證前六碼]=$AX164)*(LabData2016[LDL唯一]=1)),1),""))</f>
        <v/>
      </c>
      <c r="T164" s="28" t="str">
        <f ca="1">IF($B164="","",IF($M164="不適用","不適用",IF($N164="","未檢驗",IF(OR(AND($D164="DM only",$O164&gt;=DATE(YEAR(TODAY()),1,1),$O164&lt;DATE(YEAR(TODAY())+1,1,1),$N164&lt;VALUE(SUBSTITUTE($M164,"&lt;",""))),AND($AH164&gt;=1,$AI164&gt;=1,OR($N164&lt;VALUE(SUBSTITUTE($M164,"&lt;","")),SUMIFS(LabData2016[LDL唯一],LabData2016[比對身分證前六碼],$AX164,LabData2016[最近一次LDL檢查結果(mg/dL)],"&lt;"&amp;VALUE(SUBSTITUTE($M164,"&lt;","")),LabData2016[最近一次LDL檢查日期],"&gt;="&amp;DATE(YEAR(TODAY()),1,1),LabData2016[最近一次LDL檢查日期],"&lt;"&amp;DATE(YEAR(TODAY())+1,1,1))/($AH164+$AI164)&gt;=0.5))),"控制達標",IF(AND($AH164&gt;=1,$AI164&gt;=1,ISNUMBER($P164),$R164&gt;84,$N164-$P164&lt;0),"進步達標","未達標")))))</f>
        <v/>
      </c>
      <c r="U164" s="39" t="str">
        <f ca="1">IF($B164="","",IF($T164="不適用","不適用",IF($T164="未檢驗","無檢驗資料","全年"&amp;($AH164+$AI164)&amp;"次／下半年"&amp;$AI164&amp;"次／"&amp;SUMIFS(LabData2016[LDL唯一],LabData2016[比對身分證前六碼],$AX164,LabData2016[最近一次LDL檢查結果(mg/dL)],"&lt;"&amp;VALUE(SUBSTITUTE($M164,"&lt;","")),LabData2016[最近一次LDL檢查日期],"&gt;="&amp;DATE(YEAR(TODAY()),1,1),LabData2016[最近一次LDL檢查日期],"&lt;"&amp;DATE(YEAR(TODAY())+1,1,1))&amp;"/"&amp;($AH164+$AI164)&amp;"達標")))</f>
        <v/>
      </c>
      <c r="V164" s="6" t="str" cm="1">
        <f t="array" ref="V164">IF($B164="","",IFERROR(INDEX(PatientCriteria[UACR達標標準],ROWS($A$4:A164)),""))</f>
        <v/>
      </c>
      <c r="W164" s="6" t="str">
        <f>IF($B164="","",IF($X164="","",IFERROR(SUMIFS(LabData2016[最近一次UACR檢查結果(mg/gm)],LabData2016[比對身分證前六碼],$AX164,LabData2016[最近一次UACR檢查日期],$X164,LabData2016[UACR唯一],1),"")))</f>
        <v/>
      </c>
      <c r="X164" s="36" t="str" cm="1">
        <f t="array" ref="X164">IF($B164="","",IFERROR(_xlfn.AGGREGATE(14,6,LabData2016[最近一次UACR檢查日期]/((LabData2016[比對身分證前六碼]=$AX164)*(LabData2016[UACR唯一]=1)),1),""))</f>
        <v/>
      </c>
      <c r="Y164" s="6" t="str">
        <f>IF($B164="","",IF($Z164="","",IFERROR(SUMIFS(LabData2016[最近一次UACR檢查結果(mg/gm)],LabData2016[比對身分證前六碼],$AX164,LabData2016[最近一次UACR檢查日期],$Z164,LabData2016[UACR唯一],1),"")))</f>
        <v/>
      </c>
      <c r="Z164" s="36" t="str" cm="1">
        <f t="array" ref="Z164">IF($B164="","",IFERROR(_xlfn.AGGREGATE(14,6,LabData2016[最近一次UACR檢查日期]/((LabData2016[比對身分證前六碼]=$AX164)*(LabData2016[UACR唯一]=1)),2),""))</f>
        <v/>
      </c>
      <c r="AA164" s="6" t="str">
        <f t="shared" si="36"/>
        <v/>
      </c>
      <c r="AB164" s="29" t="str">
        <f ca="1">IF($B164="","",IF($V164="不適用","不適用",IF($W164="","未檢驗",IF(AND($AJ164+$AK164&gt;=2,$AK164&gt;=1),IF(OR($W164&lt;30,SUMIFS(LabData2016[UACR唯一],LabData2016[比對身分證前六碼],$AX164,LabData2016[最近一次UACR檢查結果(mg/gm)],"&lt;30",LabData2016[最近一次UACR檢查日期],"&gt;="&amp;DATE(YEAR(TODAY()),1,1),LabData2016[最近一次UACR檢查日期],"&lt;"&amp;DATE(YEAR(TODAY())+1,1,1))/($AJ164+$AK164)&gt;=0.5),"控制達標",IF(ISNUMBER($Y164),IF(AND($AA164&gt;=84,$W164-$Y164&lt;0),"進步達標","未達標"),"未達標")),"未達標"))))</f>
        <v/>
      </c>
      <c r="AC164" s="38" t="str">
        <f ca="1">IF($B164="","",IF($AB164="不適用","不適用",IF($AB164="未檢驗","無檢驗資料","全年"&amp;($AJ164+$AK164)&amp;"次／下半年"&amp;$AK164&amp;"次／"&amp;SUMIFS(LabData2016[UACR唯一],LabData2016[比對身分證前六碼],$AX164,LabData2016[最近一次UACR檢查結果(mg/gm)],"&lt;30",LabData2016[最近一次UACR檢查日期],"&gt;="&amp;DATE(YEAR(TODAY()),1,1),LabData2016[最近一次UACR檢查日期],"&lt;"&amp;DATE(YEAR(TODAY())+1,1,1))&amp;"/"&amp;($AJ164+$AK164)&amp;"達標")))</f>
        <v/>
      </c>
      <c r="AD164" s="6" t="str" cm="1">
        <f t="array" ref="AD164">IF($B164="","",IFERROR(INDEX(PatientCriteria[BP檢驗次數達標標準],ROWS($A$4:A164)),""))</f>
        <v/>
      </c>
      <c r="AE164" s="6" t="str" cm="1">
        <f t="array" aca="1" ref="AE164" ca="1">IF($B164="","",_xlfn.LET(_xlpm.bp,LabData2016[最近一次BP檢查日期],_xlpm.ym,IF(ISNUMBER(_xlpm.bp),TEXT(_xlpm.bp,"yyyy-mm"),LEFT(_xlpm.bp,7)),_xlpm.matched,_xlfn._xlws.FILTER(_xlpm.ym,(LabData2016[比對身分證前六碼]=$AX164)*(LabData2016[比對生日西元]=$AY164)*(_xlpm.ym&lt;&gt;"")*(LEFT(_xlpm.ym,4)=TEXT(YEAR(TODAY()),"0")),""),IF(INDEX(_xlpm.matched,1)="",0,ROWS(_xlfn.UNIQUE(_xlpm.matched)))))</f>
        <v/>
      </c>
      <c r="AF164" s="6" t="str">
        <f ca="1">IF($B164="","",SUMIFS(LabData2016[HbA1c唯一],LabData2016[比對身分證前六碼],$AX164,LabData2016[最近一次HbA1c檢查日期],"&gt;="&amp;DATE(YEAR(TODAY()),1,1),LabData2016[最近一次HbA1c檢查日期],"&lt;"&amp;DATE(YEAR(TODAY()),7,1)))</f>
        <v/>
      </c>
      <c r="AG164" s="6" t="str">
        <f ca="1">IF($B164="","",SUMIFS(LabData2016[HbA1c唯一],LabData2016[比對身分證前六碼],$AX164,LabData2016[最近一次HbA1c檢查日期],"&gt;="&amp;DATE(YEAR(TODAY()),7,1),LabData2016[最近一次HbA1c檢查日期],"&lt;"&amp;DATE(YEAR(TODAY())+1,1,1)))</f>
        <v/>
      </c>
      <c r="AH164" s="6" t="str">
        <f ca="1">IF($B164="","",SUMIFS(LabData2016[LDL唯一],LabData2016[比對身分證前六碼],$AX164,LabData2016[最近一次LDL檢查日期],"&gt;="&amp;DATE(YEAR(TODAY()),1,1),LabData2016[最近一次LDL檢查日期],"&lt;"&amp;DATE(YEAR(TODAY()),7,1)))</f>
        <v/>
      </c>
      <c r="AI164" s="6" t="str">
        <f ca="1">IF($B164="","",SUMIFS(LabData2016[LDL唯一],LabData2016[比對身分證前六碼],$AX164,LabData2016[最近一次LDL檢查日期],"&gt;="&amp;DATE(YEAR(TODAY()),7,1),LabData2016[最近一次LDL檢查日期],"&lt;"&amp;DATE(YEAR(TODAY())+1,1,1)))</f>
        <v/>
      </c>
      <c r="AJ164" s="6" t="str">
        <f ca="1">IF($B164="","",SUMIFS(LabData2016[UACR唯一],LabData2016[比對身分證前六碼],$AX164,LabData2016[最近一次UACR檢查日期],"&gt;="&amp;DATE(YEAR(TODAY()),1,1),LabData2016[最近一次UACR檢查日期],"&lt;"&amp;DATE(YEAR(TODAY()),7,1)))</f>
        <v/>
      </c>
      <c r="AK164" s="6" t="str">
        <f ca="1">IF($B164="","",SUMIFS(LabData2016[UACR唯一],LabData2016[比對身分證前六碼],$AX164,LabData2016[最近一次UACR檢查日期],"&gt;="&amp;DATE(YEAR(TODAY()),7,1),LabData2016[最近一次UACR檢查日期],"&lt;"&amp;DATE(YEAR(TODAY())+1,1,1)))</f>
        <v/>
      </c>
      <c r="AL164" s="6" t="str">
        <f t="shared" si="37"/>
        <v/>
      </c>
      <c r="AM164" s="6" t="str">
        <f t="shared" si="38"/>
        <v/>
      </c>
      <c r="AN164" s="6" t="str">
        <f t="shared" si="39"/>
        <v/>
      </c>
      <c r="AO164" s="6" t="str">
        <f t="shared" si="40"/>
        <v/>
      </c>
      <c r="AP164" s="6" t="str" cm="1">
        <f t="array" ref="AP164">IF($B164="","",IFERROR(INDEX(相容設定!$B$2:$E$9,MATCH($D164,相容設定!$A$2:$A$9,0),MIN(VALUE(LEFT($AQ164,FIND("/",$AQ164)-1)),3)+1),0))</f>
        <v/>
      </c>
      <c r="AQ164" s="6" t="str">
        <f t="shared" si="41"/>
        <v/>
      </c>
      <c r="AR164" s="30" t="str">
        <f t="shared" si="42"/>
        <v/>
      </c>
      <c r="AS164" s="30" t="str">
        <f>IF($B164="","",250+30+IF(OR(ISNUMBER(SEARCH("DM",$D164)),ISNUMBER(SEARCH("+",$D164))),100,0)+IFERROR(INDEX(相容設定!$F$2:$F$9,MATCH($D164,相容設定!$A$2:$A$9,0)),0))</f>
        <v/>
      </c>
      <c r="AT164" s="31" t="str">
        <f t="shared" si="43"/>
        <v/>
      </c>
      <c r="AU164" s="32" t="str">
        <f t="shared" si="44"/>
        <v/>
      </c>
      <c r="AV164" t="str">
        <f t="shared" ref="AV164:AV189" si="49">IF($B164="","",IF($K164="未檢驗","HbA1c未檢驗：建議安排檢查；",IF($K164="未達標","HbA1c未達標：建議安排複檢；",""))&amp;IF($T164="未檢驗","LDL未檢驗：建議安排檢查；",IF($T164="未達標","LDL未達標：建議安排複檢；",""))&amp;IF($AB164="未檢驗","UACR未檢驗：建議安排尿液檢查；",IF($AB164="未達標","UACR未達標：建議安排尿液複檢；","")))</f>
        <v/>
      </c>
      <c r="AW164" t="str">
        <f t="shared" si="47"/>
        <v/>
      </c>
      <c r="AX164" t="str">
        <f t="shared" ref="AX164:AX189" si="50">IF($B164="","",LEFT($B164,6))</f>
        <v/>
      </c>
      <c r="AY164" t="str">
        <f t="shared" si="48"/>
        <v/>
      </c>
    </row>
    <row r="165" spans="1:51" x14ac:dyDescent="0.35">
      <c r="A165" s="26" t="str" cm="1">
        <f t="array" ref="A165">IFERROR(IF(INDEX(PatientCriteria[身分證號],ROWS($A$4:A165))="","",ROWS($A$4:A165)),"")</f>
        <v/>
      </c>
      <c r="B165" s="26" t="str" cm="1">
        <f t="array" ref="B165">IFERROR(IF(INDEX(PatientCriteria[身分證號],ROWS($A$4:A165))="","",INDEX(PatientCriteria[身分證號],ROWS($A$4:A165))),"")</f>
        <v/>
      </c>
      <c r="C165" s="26" t="str" cm="1">
        <f t="array" ref="C165">IF($B165="","",IFERROR(INDEX(PatientCriteria[生日],ROWS($A$4:A165)),""))</f>
        <v/>
      </c>
      <c r="D165" s="26" t="str" cm="1">
        <f t="array" ref="D165">IF($B165="","",IFERROR(INDEX(PatientCriteria[疾病組合],ROWS($A$4:A165)),""))</f>
        <v/>
      </c>
      <c r="E165" s="6" t="str" cm="1">
        <f t="array" ref="E165">IF($B165="","",IFERROR(INDEX(PatientCriteria[HbA1c達標標準],ROWS($A$4:A165)),""))</f>
        <v/>
      </c>
      <c r="F165" s="6" t="str">
        <f>IF($B165="","",IF($G165="","",IFERROR(SUMIFS(LabData2016[最近一次HbA1c檢查結果(%)],LabData2016[比對身分證前六碼],$AX165,LabData2016[最近一次HbA1c檢查日期],$G165,LabData2016[HbA1c唯一],1),"")))</f>
        <v/>
      </c>
      <c r="G165" s="36" t="str" cm="1">
        <f t="array" ref="G165">IF($B165="","",IFERROR(_xlfn.AGGREGATE(14,6,LabData2016[最近一次HbA1c檢查日期]/((LabData2016[比對身分證前六碼]=$AX165)*(LabData2016[HbA1c唯一]=1)),1),""))</f>
        <v/>
      </c>
      <c r="H165" s="6" t="str">
        <f>IF($B165="","",IF($I165="","",IFERROR(SUMIFS(LabData2016[最近一次HbA1c檢查結果(%)],LabData2016[比對身分證前六碼],$AX165,LabData2016[最近一次HbA1c檢查日期],$I165,LabData2016[HbA1c唯一],1),"")))</f>
        <v/>
      </c>
      <c r="I165" s="36" t="str" cm="1">
        <f t="array" ref="I165">IF($B165="","",IFERROR(_xlfn.AGGREGATE(14,6,LabData2016[最近一次HbA1c檢查日期]/((LabData2016[比對身分證前六碼]=$AX165)*(LabData2016[HbA1c唯一]=1)),2),""))</f>
        <v/>
      </c>
      <c r="J165" s="6" t="str">
        <f t="shared" si="34"/>
        <v/>
      </c>
      <c r="K165" s="27" t="str">
        <f ca="1">IF($B165="","",IF($E165="不適用","不適用",IF($F165="","未檢驗",IF(AND($AF165+$AG165&gt;=2,$AG165&gt;=1),IF(OR($F165&lt;VALUE(SUBSTITUTE(SUBSTITUTE($E165,"&lt;",""),"%","")),SUMIFS(LabData2016[HbA1c唯一],LabData2016[比對身分證前六碼],$AX165,LabData2016[最近一次HbA1c檢查結果(%)],"&lt;"&amp;VALUE(SUBSTITUTE(SUBSTITUTE($E165,"&lt;",""),"%","")),LabData2016[最近一次HbA1c檢查日期],"&gt;="&amp;DATE(YEAR(TODAY()),1,1),LabData2016[最近一次HbA1c檢查日期],"&lt;"&amp;DATE(YEAR(TODAY())+1,1,1))/($AF165+$AG165)&gt;=0.5),"控制達標",IF(ISNUMBER($H165),IF(AND($J165&gt;=84,$F165-$H165&lt;0),"進步達標","未達標"),"未達標")),"未達標"))))</f>
        <v/>
      </c>
      <c r="L165" s="33" t="str">
        <f ca="1">IF($B165="","",IF($K165="不適用","不適用",IF($K165="未檢驗","無檢驗資料","全年"&amp;($AF165+$AG165)&amp;"次／下半年"&amp;$AG165&amp;"次／"&amp;SUMIFS(LabData2016[HbA1c唯一],LabData2016[比對身分證前六碼],$AX165,LabData2016[最近一次HbA1c檢查結果(%)],"&lt;"&amp;VALUE(SUBSTITUTE(SUBSTITUTE($E165,"&lt;",""),"%","")),LabData2016[最近一次HbA1c檢查日期],"&gt;="&amp;DATE(YEAR(TODAY()),1,1),LabData2016[最近一次HbA1c檢查日期],"&lt;"&amp;DATE(YEAR(TODAY())+1,1,1))&amp;"/"&amp;($AF165+$AG165)&amp;"達標")))</f>
        <v/>
      </c>
      <c r="M165" s="6" t="str" cm="1">
        <f t="array" ref="M165">IF($B165="","",IFERROR(INDEX(PatientCriteria[LDL達標標準],ROWS($A$4:A165)),""))</f>
        <v/>
      </c>
      <c r="N165" s="6" t="str">
        <f>IF($B165="","",IF($O165="","",IFERROR(SUMIFS(LabData2016[最近一次LDL檢查結果(mg/dL)],LabData2016[比對身分證前六碼],$AX165,LabData2016[最近一次LDL檢查日期],$O165,LabData2016[LDL唯一],1),"")))</f>
        <v/>
      </c>
      <c r="O165" s="36" t="str" cm="1">
        <f t="array" ref="O165">IF($B165="","",IFERROR(_xlfn.AGGREGATE(14,6,LabData2016[最近一次LDL檢查日期]/((LabData2016[比對身分證前六碼]=$AX165)*(LabData2016[LDL唯一]=1)),1),""))</f>
        <v/>
      </c>
      <c r="P165" s="6" t="str">
        <f>IF($B165="","",IF($Q165="","",IFERROR(SUMIFS(LabData2016[最近一次LDL檢查結果(mg/dL)],LabData2016[比對身分證前六碼],$AX165,LabData2016[最近一次LDL檢查日期],$Q165,LabData2016[LDL唯一],1),"")))</f>
        <v/>
      </c>
      <c r="Q165" s="36" t="str" cm="1">
        <f t="array" ref="Q165">IF($B165="","",IFERROR(_xlfn.AGGREGATE(14,6,LabData2016[最近一次LDL檢查日期]/((LabData2016[比對身分證前六碼]=$AX165)*(LabData2016[LDL唯一]=1)),2),""))</f>
        <v/>
      </c>
      <c r="R165" s="6" t="str">
        <f t="shared" si="35"/>
        <v/>
      </c>
      <c r="S165" s="6" t="str" cm="1">
        <f t="array" ref="S165">IF($B165="","",IFERROR(_xlfn.AGGREGATE(15,6,LabData2016[最近一次LDL檢查結果(mg/dL)]/((LabData2016[比對身分證前六碼]=$AX165)*(LabData2016[LDL唯一]=1)),1),""))</f>
        <v/>
      </c>
      <c r="T165" s="28" t="str">
        <f ca="1">IF($B165="","",IF($M165="不適用","不適用",IF($N165="","未檢驗",IF(OR(AND($D165="DM only",$O165&gt;=DATE(YEAR(TODAY()),1,1),$O165&lt;DATE(YEAR(TODAY())+1,1,1),$N165&lt;VALUE(SUBSTITUTE($M165,"&lt;",""))),AND($AH165&gt;=1,$AI165&gt;=1,OR($N165&lt;VALUE(SUBSTITUTE($M165,"&lt;","")),SUMIFS(LabData2016[LDL唯一],LabData2016[比對身分證前六碼],$AX165,LabData2016[最近一次LDL檢查結果(mg/dL)],"&lt;"&amp;VALUE(SUBSTITUTE($M165,"&lt;","")),LabData2016[最近一次LDL檢查日期],"&gt;="&amp;DATE(YEAR(TODAY()),1,1),LabData2016[最近一次LDL檢查日期],"&lt;"&amp;DATE(YEAR(TODAY())+1,1,1))/($AH165+$AI165)&gt;=0.5))),"控制達標",IF(AND($AH165&gt;=1,$AI165&gt;=1,ISNUMBER($P165),$R165&gt;84,$N165-$P165&lt;0),"進步達標","未達標")))))</f>
        <v/>
      </c>
      <c r="U165" s="39" t="str">
        <f ca="1">IF($B165="","",IF($T165="不適用","不適用",IF($T165="未檢驗","無檢驗資料","全年"&amp;($AH165+$AI165)&amp;"次／下半年"&amp;$AI165&amp;"次／"&amp;SUMIFS(LabData2016[LDL唯一],LabData2016[比對身分證前六碼],$AX165,LabData2016[最近一次LDL檢查結果(mg/dL)],"&lt;"&amp;VALUE(SUBSTITUTE($M165,"&lt;","")),LabData2016[最近一次LDL檢查日期],"&gt;="&amp;DATE(YEAR(TODAY()),1,1),LabData2016[最近一次LDL檢查日期],"&lt;"&amp;DATE(YEAR(TODAY())+1,1,1))&amp;"/"&amp;($AH165+$AI165)&amp;"達標")))</f>
        <v/>
      </c>
      <c r="V165" s="6" t="str" cm="1">
        <f t="array" ref="V165">IF($B165="","",IFERROR(INDEX(PatientCriteria[UACR達標標準],ROWS($A$4:A165)),""))</f>
        <v/>
      </c>
      <c r="W165" s="6" t="str">
        <f>IF($B165="","",IF($X165="","",IFERROR(SUMIFS(LabData2016[最近一次UACR檢查結果(mg/gm)],LabData2016[比對身分證前六碼],$AX165,LabData2016[最近一次UACR檢查日期],$X165,LabData2016[UACR唯一],1),"")))</f>
        <v/>
      </c>
      <c r="X165" s="36" t="str" cm="1">
        <f t="array" ref="X165">IF($B165="","",IFERROR(_xlfn.AGGREGATE(14,6,LabData2016[最近一次UACR檢查日期]/((LabData2016[比對身分證前六碼]=$AX165)*(LabData2016[UACR唯一]=1)),1),""))</f>
        <v/>
      </c>
      <c r="Y165" s="6" t="str">
        <f>IF($B165="","",IF($Z165="","",IFERROR(SUMIFS(LabData2016[最近一次UACR檢查結果(mg/gm)],LabData2016[比對身分證前六碼],$AX165,LabData2016[最近一次UACR檢查日期],$Z165,LabData2016[UACR唯一],1),"")))</f>
        <v/>
      </c>
      <c r="Z165" s="36" t="str" cm="1">
        <f t="array" ref="Z165">IF($B165="","",IFERROR(_xlfn.AGGREGATE(14,6,LabData2016[最近一次UACR檢查日期]/((LabData2016[比對身分證前六碼]=$AX165)*(LabData2016[UACR唯一]=1)),2),""))</f>
        <v/>
      </c>
      <c r="AA165" s="6" t="str">
        <f t="shared" si="36"/>
        <v/>
      </c>
      <c r="AB165" s="29" t="str">
        <f ca="1">IF($B165="","",IF($V165="不適用","不適用",IF($W165="","未檢驗",IF(AND($AJ165+$AK165&gt;=2,$AK165&gt;=1),IF(OR($W165&lt;30,SUMIFS(LabData2016[UACR唯一],LabData2016[比對身分證前六碼],$AX165,LabData2016[最近一次UACR檢查結果(mg/gm)],"&lt;30",LabData2016[最近一次UACR檢查日期],"&gt;="&amp;DATE(YEAR(TODAY()),1,1),LabData2016[最近一次UACR檢查日期],"&lt;"&amp;DATE(YEAR(TODAY())+1,1,1))/($AJ165+$AK165)&gt;=0.5),"控制達標",IF(ISNUMBER($Y165),IF(AND($AA165&gt;=84,$W165-$Y165&lt;0),"進步達標","未達標"),"未達標")),"未達標"))))</f>
        <v/>
      </c>
      <c r="AC165" s="38" t="str">
        <f ca="1">IF($B165="","",IF($AB165="不適用","不適用",IF($AB165="未檢驗","無檢驗資料","全年"&amp;($AJ165+$AK165)&amp;"次／下半年"&amp;$AK165&amp;"次／"&amp;SUMIFS(LabData2016[UACR唯一],LabData2016[比對身分證前六碼],$AX165,LabData2016[最近一次UACR檢查結果(mg/gm)],"&lt;30",LabData2016[最近一次UACR檢查日期],"&gt;="&amp;DATE(YEAR(TODAY()),1,1),LabData2016[最近一次UACR檢查日期],"&lt;"&amp;DATE(YEAR(TODAY())+1,1,1))&amp;"/"&amp;($AJ165+$AK165)&amp;"達標")))</f>
        <v/>
      </c>
      <c r="AD165" s="6" t="str" cm="1">
        <f t="array" ref="AD165">IF($B165="","",IFERROR(INDEX(PatientCriteria[BP檢驗次數達標標準],ROWS($A$4:A165)),""))</f>
        <v/>
      </c>
      <c r="AE165" s="6" t="str" cm="1">
        <f t="array" aca="1" ref="AE165" ca="1">IF($B165="","",_xlfn.LET(_xlpm.bp,LabData2016[最近一次BP檢查日期],_xlpm.ym,IF(ISNUMBER(_xlpm.bp),TEXT(_xlpm.bp,"yyyy-mm"),LEFT(_xlpm.bp,7)),_xlpm.matched,_xlfn._xlws.FILTER(_xlpm.ym,(LabData2016[比對身分證前六碼]=$AX165)*(LabData2016[比對生日西元]=$AY165)*(_xlpm.ym&lt;&gt;"")*(LEFT(_xlpm.ym,4)=TEXT(YEAR(TODAY()),"0")),""),IF(INDEX(_xlpm.matched,1)="",0,ROWS(_xlfn.UNIQUE(_xlpm.matched)))))</f>
        <v/>
      </c>
      <c r="AF165" s="6" t="str">
        <f ca="1">IF($B165="","",SUMIFS(LabData2016[HbA1c唯一],LabData2016[比對身分證前六碼],$AX165,LabData2016[最近一次HbA1c檢查日期],"&gt;="&amp;DATE(YEAR(TODAY()),1,1),LabData2016[最近一次HbA1c檢查日期],"&lt;"&amp;DATE(YEAR(TODAY()),7,1)))</f>
        <v/>
      </c>
      <c r="AG165" s="6" t="str">
        <f ca="1">IF($B165="","",SUMIFS(LabData2016[HbA1c唯一],LabData2016[比對身分證前六碼],$AX165,LabData2016[最近一次HbA1c檢查日期],"&gt;="&amp;DATE(YEAR(TODAY()),7,1),LabData2016[最近一次HbA1c檢查日期],"&lt;"&amp;DATE(YEAR(TODAY())+1,1,1)))</f>
        <v/>
      </c>
      <c r="AH165" s="6" t="str">
        <f ca="1">IF($B165="","",SUMIFS(LabData2016[LDL唯一],LabData2016[比對身分證前六碼],$AX165,LabData2016[最近一次LDL檢查日期],"&gt;="&amp;DATE(YEAR(TODAY()),1,1),LabData2016[最近一次LDL檢查日期],"&lt;"&amp;DATE(YEAR(TODAY()),7,1)))</f>
        <v/>
      </c>
      <c r="AI165" s="6" t="str">
        <f ca="1">IF($B165="","",SUMIFS(LabData2016[LDL唯一],LabData2016[比對身分證前六碼],$AX165,LabData2016[最近一次LDL檢查日期],"&gt;="&amp;DATE(YEAR(TODAY()),7,1),LabData2016[最近一次LDL檢查日期],"&lt;"&amp;DATE(YEAR(TODAY())+1,1,1)))</f>
        <v/>
      </c>
      <c r="AJ165" s="6" t="str">
        <f ca="1">IF($B165="","",SUMIFS(LabData2016[UACR唯一],LabData2016[比對身分證前六碼],$AX165,LabData2016[最近一次UACR檢查日期],"&gt;="&amp;DATE(YEAR(TODAY()),1,1),LabData2016[最近一次UACR檢查日期],"&lt;"&amp;DATE(YEAR(TODAY()),7,1)))</f>
        <v/>
      </c>
      <c r="AK165" s="6" t="str">
        <f ca="1">IF($B165="","",SUMIFS(LabData2016[UACR唯一],LabData2016[比對身分證前六碼],$AX165,LabData2016[最近一次UACR檢查日期],"&gt;="&amp;DATE(YEAR(TODAY()),7,1),LabData2016[最近一次UACR檢查日期],"&lt;"&amp;DATE(YEAR(TODAY())+1,1,1)))</f>
        <v/>
      </c>
      <c r="AL165" s="6" t="str">
        <f t="shared" si="37"/>
        <v/>
      </c>
      <c r="AM165" s="6" t="str">
        <f t="shared" si="38"/>
        <v/>
      </c>
      <c r="AN165" s="6" t="str">
        <f t="shared" si="39"/>
        <v/>
      </c>
      <c r="AO165" s="6" t="str">
        <f t="shared" si="40"/>
        <v/>
      </c>
      <c r="AP165" s="6" t="str" cm="1">
        <f t="array" ref="AP165">IF($B165="","",IFERROR(INDEX(相容設定!$B$2:$E$9,MATCH($D165,相容設定!$A$2:$A$9,0),MIN(VALUE(LEFT($AQ165,FIND("/",$AQ165)-1)),3)+1),0))</f>
        <v/>
      </c>
      <c r="AQ165" s="6" t="str">
        <f t="shared" si="41"/>
        <v/>
      </c>
      <c r="AR165" s="30" t="str">
        <f t="shared" si="42"/>
        <v/>
      </c>
      <c r="AS165" s="30" t="str">
        <f>IF($B165="","",250+30+IF(OR(ISNUMBER(SEARCH("DM",$D165)),ISNUMBER(SEARCH("+",$D165))),100,0)+IFERROR(INDEX(相容設定!$F$2:$F$9,MATCH($D165,相容設定!$A$2:$A$9,0)),0))</f>
        <v/>
      </c>
      <c r="AT165" s="31" t="str">
        <f t="shared" si="43"/>
        <v/>
      </c>
      <c r="AU165" s="32" t="str">
        <f t="shared" si="44"/>
        <v/>
      </c>
      <c r="AV165" t="str">
        <f t="shared" si="49"/>
        <v/>
      </c>
      <c r="AW165" t="str">
        <f t="shared" si="47"/>
        <v/>
      </c>
      <c r="AX165" t="str">
        <f t="shared" si="50"/>
        <v/>
      </c>
      <c r="AY165" t="str">
        <f t="shared" si="48"/>
        <v/>
      </c>
    </row>
    <row r="166" spans="1:51" x14ac:dyDescent="0.35">
      <c r="A166" s="26" t="str" cm="1">
        <f t="array" ref="A166">IFERROR(IF(INDEX(PatientCriteria[身分證號],ROWS($A$4:A166))="","",ROWS($A$4:A166)),"")</f>
        <v/>
      </c>
      <c r="B166" s="26" t="str" cm="1">
        <f t="array" ref="B166">IFERROR(IF(INDEX(PatientCriteria[身分證號],ROWS($A$4:A166))="","",INDEX(PatientCriteria[身分證號],ROWS($A$4:A166))),"")</f>
        <v/>
      </c>
      <c r="C166" s="26" t="str" cm="1">
        <f t="array" ref="C166">IF($B166="","",IFERROR(INDEX(PatientCriteria[生日],ROWS($A$4:A166)),""))</f>
        <v/>
      </c>
      <c r="D166" s="26" t="str" cm="1">
        <f t="array" ref="D166">IF($B166="","",IFERROR(INDEX(PatientCriteria[疾病組合],ROWS($A$4:A166)),""))</f>
        <v/>
      </c>
      <c r="E166" s="6" t="str" cm="1">
        <f t="array" ref="E166">IF($B166="","",IFERROR(INDEX(PatientCriteria[HbA1c達標標準],ROWS($A$4:A166)),""))</f>
        <v/>
      </c>
      <c r="F166" s="6" t="str">
        <f>IF($B166="","",IF($G166="","",IFERROR(SUMIFS(LabData2016[最近一次HbA1c檢查結果(%)],LabData2016[比對身分證前六碼],$AX166,LabData2016[最近一次HbA1c檢查日期],$G166,LabData2016[HbA1c唯一],1),"")))</f>
        <v/>
      </c>
      <c r="G166" s="36" t="str" cm="1">
        <f t="array" ref="G166">IF($B166="","",IFERROR(_xlfn.AGGREGATE(14,6,LabData2016[最近一次HbA1c檢查日期]/((LabData2016[比對身分證前六碼]=$AX166)*(LabData2016[HbA1c唯一]=1)),1),""))</f>
        <v/>
      </c>
      <c r="H166" s="6" t="str">
        <f>IF($B166="","",IF($I166="","",IFERROR(SUMIFS(LabData2016[最近一次HbA1c檢查結果(%)],LabData2016[比對身分證前六碼],$AX166,LabData2016[最近一次HbA1c檢查日期],$I166,LabData2016[HbA1c唯一],1),"")))</f>
        <v/>
      </c>
      <c r="I166" s="36" t="str" cm="1">
        <f t="array" ref="I166">IF($B166="","",IFERROR(_xlfn.AGGREGATE(14,6,LabData2016[最近一次HbA1c檢查日期]/((LabData2016[比對身分證前六碼]=$AX166)*(LabData2016[HbA1c唯一]=1)),2),""))</f>
        <v/>
      </c>
      <c r="J166" s="6" t="str">
        <f t="shared" si="34"/>
        <v/>
      </c>
      <c r="K166" s="27" t="str">
        <f ca="1">IF($B166="","",IF($E166="不適用","不適用",IF($F166="","未檢驗",IF(AND($AF166+$AG166&gt;=2,$AG166&gt;=1),IF(OR($F166&lt;VALUE(SUBSTITUTE(SUBSTITUTE($E166,"&lt;",""),"%","")),SUMIFS(LabData2016[HbA1c唯一],LabData2016[比對身分證前六碼],$AX166,LabData2016[最近一次HbA1c檢查結果(%)],"&lt;"&amp;VALUE(SUBSTITUTE(SUBSTITUTE($E166,"&lt;",""),"%","")),LabData2016[最近一次HbA1c檢查日期],"&gt;="&amp;DATE(YEAR(TODAY()),1,1),LabData2016[最近一次HbA1c檢查日期],"&lt;"&amp;DATE(YEAR(TODAY())+1,1,1))/($AF166+$AG166)&gt;=0.5),"控制達標",IF(ISNUMBER($H166),IF(AND($J166&gt;=84,$F166-$H166&lt;0),"進步達標","未達標"),"未達標")),"未達標"))))</f>
        <v/>
      </c>
      <c r="L166" s="33" t="str">
        <f ca="1">IF($B166="","",IF($K166="不適用","不適用",IF($K166="未檢驗","無檢驗資料","全年"&amp;($AF166+$AG166)&amp;"次／下半年"&amp;$AG166&amp;"次／"&amp;SUMIFS(LabData2016[HbA1c唯一],LabData2016[比對身分證前六碼],$AX166,LabData2016[最近一次HbA1c檢查結果(%)],"&lt;"&amp;VALUE(SUBSTITUTE(SUBSTITUTE($E166,"&lt;",""),"%","")),LabData2016[最近一次HbA1c檢查日期],"&gt;="&amp;DATE(YEAR(TODAY()),1,1),LabData2016[最近一次HbA1c檢查日期],"&lt;"&amp;DATE(YEAR(TODAY())+1,1,1))&amp;"/"&amp;($AF166+$AG166)&amp;"達標")))</f>
        <v/>
      </c>
      <c r="M166" s="6" t="str" cm="1">
        <f t="array" ref="M166">IF($B166="","",IFERROR(INDEX(PatientCriteria[LDL達標標準],ROWS($A$4:A166)),""))</f>
        <v/>
      </c>
      <c r="N166" s="6" t="str">
        <f>IF($B166="","",IF($O166="","",IFERROR(SUMIFS(LabData2016[最近一次LDL檢查結果(mg/dL)],LabData2016[比對身分證前六碼],$AX166,LabData2016[最近一次LDL檢查日期],$O166,LabData2016[LDL唯一],1),"")))</f>
        <v/>
      </c>
      <c r="O166" s="36" t="str" cm="1">
        <f t="array" ref="O166">IF($B166="","",IFERROR(_xlfn.AGGREGATE(14,6,LabData2016[最近一次LDL檢查日期]/((LabData2016[比對身分證前六碼]=$AX166)*(LabData2016[LDL唯一]=1)),1),""))</f>
        <v/>
      </c>
      <c r="P166" s="6" t="str">
        <f>IF($B166="","",IF($Q166="","",IFERROR(SUMIFS(LabData2016[最近一次LDL檢查結果(mg/dL)],LabData2016[比對身分證前六碼],$AX166,LabData2016[最近一次LDL檢查日期],$Q166,LabData2016[LDL唯一],1),"")))</f>
        <v/>
      </c>
      <c r="Q166" s="36" t="str" cm="1">
        <f t="array" ref="Q166">IF($B166="","",IFERROR(_xlfn.AGGREGATE(14,6,LabData2016[最近一次LDL檢查日期]/((LabData2016[比對身分證前六碼]=$AX166)*(LabData2016[LDL唯一]=1)),2),""))</f>
        <v/>
      </c>
      <c r="R166" s="6" t="str">
        <f t="shared" si="35"/>
        <v/>
      </c>
      <c r="S166" s="6" t="str" cm="1">
        <f t="array" ref="S166">IF($B166="","",IFERROR(_xlfn.AGGREGATE(15,6,LabData2016[最近一次LDL檢查結果(mg/dL)]/((LabData2016[比對身分證前六碼]=$AX166)*(LabData2016[LDL唯一]=1)),1),""))</f>
        <v/>
      </c>
      <c r="T166" s="28" t="str">
        <f ca="1">IF($B166="","",IF($M166="不適用","不適用",IF($N166="","未檢驗",IF(OR(AND($D166="DM only",$O166&gt;=DATE(YEAR(TODAY()),1,1),$O166&lt;DATE(YEAR(TODAY())+1,1,1),$N166&lt;VALUE(SUBSTITUTE($M166,"&lt;",""))),AND($AH166&gt;=1,$AI166&gt;=1,OR($N166&lt;VALUE(SUBSTITUTE($M166,"&lt;","")),SUMIFS(LabData2016[LDL唯一],LabData2016[比對身分證前六碼],$AX166,LabData2016[最近一次LDL檢查結果(mg/dL)],"&lt;"&amp;VALUE(SUBSTITUTE($M166,"&lt;","")),LabData2016[最近一次LDL檢查日期],"&gt;="&amp;DATE(YEAR(TODAY()),1,1),LabData2016[最近一次LDL檢查日期],"&lt;"&amp;DATE(YEAR(TODAY())+1,1,1))/($AH166+$AI166)&gt;=0.5))),"控制達標",IF(AND($AH166&gt;=1,$AI166&gt;=1,ISNUMBER($P166),$R166&gt;84,$N166-$P166&lt;0),"進步達標","未達標")))))</f>
        <v/>
      </c>
      <c r="U166" s="39" t="str">
        <f ca="1">IF($B166="","",IF($T166="不適用","不適用",IF($T166="未檢驗","無檢驗資料","全年"&amp;($AH166+$AI166)&amp;"次／下半年"&amp;$AI166&amp;"次／"&amp;SUMIFS(LabData2016[LDL唯一],LabData2016[比對身分證前六碼],$AX166,LabData2016[最近一次LDL檢查結果(mg/dL)],"&lt;"&amp;VALUE(SUBSTITUTE($M166,"&lt;","")),LabData2016[最近一次LDL檢查日期],"&gt;="&amp;DATE(YEAR(TODAY()),1,1),LabData2016[最近一次LDL檢查日期],"&lt;"&amp;DATE(YEAR(TODAY())+1,1,1))&amp;"/"&amp;($AH166+$AI166)&amp;"達標")))</f>
        <v/>
      </c>
      <c r="V166" s="6" t="str" cm="1">
        <f t="array" ref="V166">IF($B166="","",IFERROR(INDEX(PatientCriteria[UACR達標標準],ROWS($A$4:A166)),""))</f>
        <v/>
      </c>
      <c r="W166" s="6" t="str">
        <f>IF($B166="","",IF($X166="","",IFERROR(SUMIFS(LabData2016[最近一次UACR檢查結果(mg/gm)],LabData2016[比對身分證前六碼],$AX166,LabData2016[最近一次UACR檢查日期],$X166,LabData2016[UACR唯一],1),"")))</f>
        <v/>
      </c>
      <c r="X166" s="36" t="str" cm="1">
        <f t="array" ref="X166">IF($B166="","",IFERROR(_xlfn.AGGREGATE(14,6,LabData2016[最近一次UACR檢查日期]/((LabData2016[比對身分證前六碼]=$AX166)*(LabData2016[UACR唯一]=1)),1),""))</f>
        <v/>
      </c>
      <c r="Y166" s="6" t="str">
        <f>IF($B166="","",IF($Z166="","",IFERROR(SUMIFS(LabData2016[最近一次UACR檢查結果(mg/gm)],LabData2016[比對身分證前六碼],$AX166,LabData2016[最近一次UACR檢查日期],$Z166,LabData2016[UACR唯一],1),"")))</f>
        <v/>
      </c>
      <c r="Z166" s="36" t="str" cm="1">
        <f t="array" ref="Z166">IF($B166="","",IFERROR(_xlfn.AGGREGATE(14,6,LabData2016[最近一次UACR檢查日期]/((LabData2016[比對身分證前六碼]=$AX166)*(LabData2016[UACR唯一]=1)),2),""))</f>
        <v/>
      </c>
      <c r="AA166" s="6" t="str">
        <f t="shared" si="36"/>
        <v/>
      </c>
      <c r="AB166" s="29" t="str">
        <f ca="1">IF($B166="","",IF($V166="不適用","不適用",IF($W166="","未檢驗",IF(AND($AJ166+$AK166&gt;=2,$AK166&gt;=1),IF(OR($W166&lt;30,SUMIFS(LabData2016[UACR唯一],LabData2016[比對身分證前六碼],$AX166,LabData2016[最近一次UACR檢查結果(mg/gm)],"&lt;30",LabData2016[最近一次UACR檢查日期],"&gt;="&amp;DATE(YEAR(TODAY()),1,1),LabData2016[最近一次UACR檢查日期],"&lt;"&amp;DATE(YEAR(TODAY())+1,1,1))/($AJ166+$AK166)&gt;=0.5),"控制達標",IF(ISNUMBER($Y166),IF(AND($AA166&gt;=84,$W166-$Y166&lt;0),"進步達標","未達標"),"未達標")),"未達標"))))</f>
        <v/>
      </c>
      <c r="AC166" s="38" t="str">
        <f ca="1">IF($B166="","",IF($AB166="不適用","不適用",IF($AB166="未檢驗","無檢驗資料","全年"&amp;($AJ166+$AK166)&amp;"次／下半年"&amp;$AK166&amp;"次／"&amp;SUMIFS(LabData2016[UACR唯一],LabData2016[比對身分證前六碼],$AX166,LabData2016[最近一次UACR檢查結果(mg/gm)],"&lt;30",LabData2016[最近一次UACR檢查日期],"&gt;="&amp;DATE(YEAR(TODAY()),1,1),LabData2016[最近一次UACR檢查日期],"&lt;"&amp;DATE(YEAR(TODAY())+1,1,1))&amp;"/"&amp;($AJ166+$AK166)&amp;"達標")))</f>
        <v/>
      </c>
      <c r="AD166" s="6" t="str" cm="1">
        <f t="array" ref="AD166">IF($B166="","",IFERROR(INDEX(PatientCriteria[BP檢驗次數達標標準],ROWS($A$4:A166)),""))</f>
        <v/>
      </c>
      <c r="AE166" s="6" t="str" cm="1">
        <f t="array" aca="1" ref="AE166" ca="1">IF($B166="","",_xlfn.LET(_xlpm.bp,LabData2016[最近一次BP檢查日期],_xlpm.ym,IF(ISNUMBER(_xlpm.bp),TEXT(_xlpm.bp,"yyyy-mm"),LEFT(_xlpm.bp,7)),_xlpm.matched,_xlfn._xlws.FILTER(_xlpm.ym,(LabData2016[比對身分證前六碼]=$AX166)*(LabData2016[比對生日西元]=$AY166)*(_xlpm.ym&lt;&gt;"")*(LEFT(_xlpm.ym,4)=TEXT(YEAR(TODAY()),"0")),""),IF(INDEX(_xlpm.matched,1)="",0,ROWS(_xlfn.UNIQUE(_xlpm.matched)))))</f>
        <v/>
      </c>
      <c r="AF166" s="6" t="str">
        <f ca="1">IF($B166="","",SUMIFS(LabData2016[HbA1c唯一],LabData2016[比對身分證前六碼],$AX166,LabData2016[最近一次HbA1c檢查日期],"&gt;="&amp;DATE(YEAR(TODAY()),1,1),LabData2016[最近一次HbA1c檢查日期],"&lt;"&amp;DATE(YEAR(TODAY()),7,1)))</f>
        <v/>
      </c>
      <c r="AG166" s="6" t="str">
        <f ca="1">IF($B166="","",SUMIFS(LabData2016[HbA1c唯一],LabData2016[比對身分證前六碼],$AX166,LabData2016[最近一次HbA1c檢查日期],"&gt;="&amp;DATE(YEAR(TODAY()),7,1),LabData2016[最近一次HbA1c檢查日期],"&lt;"&amp;DATE(YEAR(TODAY())+1,1,1)))</f>
        <v/>
      </c>
      <c r="AH166" s="6" t="str">
        <f ca="1">IF($B166="","",SUMIFS(LabData2016[LDL唯一],LabData2016[比對身分證前六碼],$AX166,LabData2016[最近一次LDL檢查日期],"&gt;="&amp;DATE(YEAR(TODAY()),1,1),LabData2016[最近一次LDL檢查日期],"&lt;"&amp;DATE(YEAR(TODAY()),7,1)))</f>
        <v/>
      </c>
      <c r="AI166" s="6" t="str">
        <f ca="1">IF($B166="","",SUMIFS(LabData2016[LDL唯一],LabData2016[比對身分證前六碼],$AX166,LabData2016[最近一次LDL檢查日期],"&gt;="&amp;DATE(YEAR(TODAY()),7,1),LabData2016[最近一次LDL檢查日期],"&lt;"&amp;DATE(YEAR(TODAY())+1,1,1)))</f>
        <v/>
      </c>
      <c r="AJ166" s="6" t="str">
        <f ca="1">IF($B166="","",SUMIFS(LabData2016[UACR唯一],LabData2016[比對身分證前六碼],$AX166,LabData2016[最近一次UACR檢查日期],"&gt;="&amp;DATE(YEAR(TODAY()),1,1),LabData2016[最近一次UACR檢查日期],"&lt;"&amp;DATE(YEAR(TODAY()),7,1)))</f>
        <v/>
      </c>
      <c r="AK166" s="6" t="str">
        <f ca="1">IF($B166="","",SUMIFS(LabData2016[UACR唯一],LabData2016[比對身分證前六碼],$AX166,LabData2016[最近一次UACR檢查日期],"&gt;="&amp;DATE(YEAR(TODAY()),7,1),LabData2016[最近一次UACR檢查日期],"&lt;"&amp;DATE(YEAR(TODAY())+1,1,1)))</f>
        <v/>
      </c>
      <c r="AL166" s="6" t="str">
        <f t="shared" si="37"/>
        <v/>
      </c>
      <c r="AM166" s="6" t="str">
        <f t="shared" si="38"/>
        <v/>
      </c>
      <c r="AN166" s="6" t="str">
        <f t="shared" si="39"/>
        <v/>
      </c>
      <c r="AO166" s="6" t="str">
        <f t="shared" si="40"/>
        <v/>
      </c>
      <c r="AP166" s="6" t="str" cm="1">
        <f t="array" ref="AP166">IF($B166="","",IFERROR(INDEX(相容設定!$B$2:$E$9,MATCH($D166,相容設定!$A$2:$A$9,0),MIN(VALUE(LEFT($AQ166,FIND("/",$AQ166)-1)),3)+1),0))</f>
        <v/>
      </c>
      <c r="AQ166" s="6" t="str">
        <f t="shared" si="41"/>
        <v/>
      </c>
      <c r="AR166" s="30" t="str">
        <f t="shared" si="42"/>
        <v/>
      </c>
      <c r="AS166" s="30" t="str">
        <f>IF($B166="","",250+30+IF(OR(ISNUMBER(SEARCH("DM",$D166)),ISNUMBER(SEARCH("+",$D166))),100,0)+IFERROR(INDEX(相容設定!$F$2:$F$9,MATCH($D166,相容設定!$A$2:$A$9,0)),0))</f>
        <v/>
      </c>
      <c r="AT166" s="31" t="str">
        <f t="shared" si="43"/>
        <v/>
      </c>
      <c r="AU166" s="32" t="str">
        <f t="shared" si="44"/>
        <v/>
      </c>
      <c r="AV166" t="str">
        <f t="shared" si="49"/>
        <v/>
      </c>
      <c r="AW166" t="str">
        <f t="shared" si="47"/>
        <v/>
      </c>
      <c r="AX166" t="str">
        <f t="shared" si="50"/>
        <v/>
      </c>
      <c r="AY166" t="str">
        <f t="shared" si="48"/>
        <v/>
      </c>
    </row>
    <row r="167" spans="1:51" x14ac:dyDescent="0.35">
      <c r="A167" s="26" t="str" cm="1">
        <f t="array" ref="A167">IFERROR(IF(INDEX(PatientCriteria[身分證號],ROWS($A$4:A167))="","",ROWS($A$4:A167)),"")</f>
        <v/>
      </c>
      <c r="B167" s="26" t="str" cm="1">
        <f t="array" ref="B167">IFERROR(IF(INDEX(PatientCriteria[身分證號],ROWS($A$4:A167))="","",INDEX(PatientCriteria[身分證號],ROWS($A$4:A167))),"")</f>
        <v/>
      </c>
      <c r="C167" s="26" t="str" cm="1">
        <f t="array" ref="C167">IF($B167="","",IFERROR(INDEX(PatientCriteria[生日],ROWS($A$4:A167)),""))</f>
        <v/>
      </c>
      <c r="D167" s="26" t="str" cm="1">
        <f t="array" ref="D167">IF($B167="","",IFERROR(INDEX(PatientCriteria[疾病組合],ROWS($A$4:A167)),""))</f>
        <v/>
      </c>
      <c r="E167" s="6" t="str" cm="1">
        <f t="array" ref="E167">IF($B167="","",IFERROR(INDEX(PatientCriteria[HbA1c達標標準],ROWS($A$4:A167)),""))</f>
        <v/>
      </c>
      <c r="F167" s="6" t="str">
        <f>IF($B167="","",IF($G167="","",IFERROR(SUMIFS(LabData2016[最近一次HbA1c檢查結果(%)],LabData2016[比對身分證前六碼],$AX167,LabData2016[最近一次HbA1c檢查日期],$G167,LabData2016[HbA1c唯一],1),"")))</f>
        <v/>
      </c>
      <c r="G167" s="36" t="str" cm="1">
        <f t="array" ref="G167">IF($B167="","",IFERROR(_xlfn.AGGREGATE(14,6,LabData2016[最近一次HbA1c檢查日期]/((LabData2016[比對身分證前六碼]=$AX167)*(LabData2016[HbA1c唯一]=1)),1),""))</f>
        <v/>
      </c>
      <c r="H167" s="6" t="str">
        <f>IF($B167="","",IF($I167="","",IFERROR(SUMIFS(LabData2016[最近一次HbA1c檢查結果(%)],LabData2016[比對身分證前六碼],$AX167,LabData2016[最近一次HbA1c檢查日期],$I167,LabData2016[HbA1c唯一],1),"")))</f>
        <v/>
      </c>
      <c r="I167" s="36" t="str" cm="1">
        <f t="array" ref="I167">IF($B167="","",IFERROR(_xlfn.AGGREGATE(14,6,LabData2016[最近一次HbA1c檢查日期]/((LabData2016[比對身分證前六碼]=$AX167)*(LabData2016[HbA1c唯一]=1)),2),""))</f>
        <v/>
      </c>
      <c r="J167" s="6" t="str">
        <f t="shared" si="34"/>
        <v/>
      </c>
      <c r="K167" s="27" t="str">
        <f ca="1">IF($B167="","",IF($E167="不適用","不適用",IF($F167="","未檢驗",IF(AND($AF167+$AG167&gt;=2,$AG167&gt;=1),IF(OR($F167&lt;VALUE(SUBSTITUTE(SUBSTITUTE($E167,"&lt;",""),"%","")),SUMIFS(LabData2016[HbA1c唯一],LabData2016[比對身分證前六碼],$AX167,LabData2016[最近一次HbA1c檢查結果(%)],"&lt;"&amp;VALUE(SUBSTITUTE(SUBSTITUTE($E167,"&lt;",""),"%","")),LabData2016[最近一次HbA1c檢查日期],"&gt;="&amp;DATE(YEAR(TODAY()),1,1),LabData2016[最近一次HbA1c檢查日期],"&lt;"&amp;DATE(YEAR(TODAY())+1,1,1))/($AF167+$AG167)&gt;=0.5),"控制達標",IF(ISNUMBER($H167),IF(AND($J167&gt;=84,$F167-$H167&lt;0),"進步達標","未達標"),"未達標")),"未達標"))))</f>
        <v/>
      </c>
      <c r="L167" s="33" t="str">
        <f ca="1">IF($B167="","",IF($K167="不適用","不適用",IF($K167="未檢驗","無檢驗資料","全年"&amp;($AF167+$AG167)&amp;"次／下半年"&amp;$AG167&amp;"次／"&amp;SUMIFS(LabData2016[HbA1c唯一],LabData2016[比對身分證前六碼],$AX167,LabData2016[最近一次HbA1c檢查結果(%)],"&lt;"&amp;VALUE(SUBSTITUTE(SUBSTITUTE($E167,"&lt;",""),"%","")),LabData2016[最近一次HbA1c檢查日期],"&gt;="&amp;DATE(YEAR(TODAY()),1,1),LabData2016[最近一次HbA1c檢查日期],"&lt;"&amp;DATE(YEAR(TODAY())+1,1,1))&amp;"/"&amp;($AF167+$AG167)&amp;"達標")))</f>
        <v/>
      </c>
      <c r="M167" s="6" t="str" cm="1">
        <f t="array" ref="M167">IF($B167="","",IFERROR(INDEX(PatientCriteria[LDL達標標準],ROWS($A$4:A167)),""))</f>
        <v/>
      </c>
      <c r="N167" s="6" t="str">
        <f>IF($B167="","",IF($O167="","",IFERROR(SUMIFS(LabData2016[最近一次LDL檢查結果(mg/dL)],LabData2016[比對身分證前六碼],$AX167,LabData2016[最近一次LDL檢查日期],$O167,LabData2016[LDL唯一],1),"")))</f>
        <v/>
      </c>
      <c r="O167" s="36" t="str" cm="1">
        <f t="array" ref="O167">IF($B167="","",IFERROR(_xlfn.AGGREGATE(14,6,LabData2016[最近一次LDL檢查日期]/((LabData2016[比對身分證前六碼]=$AX167)*(LabData2016[LDL唯一]=1)),1),""))</f>
        <v/>
      </c>
      <c r="P167" s="6" t="str">
        <f>IF($B167="","",IF($Q167="","",IFERROR(SUMIFS(LabData2016[最近一次LDL檢查結果(mg/dL)],LabData2016[比對身分證前六碼],$AX167,LabData2016[最近一次LDL檢查日期],$Q167,LabData2016[LDL唯一],1),"")))</f>
        <v/>
      </c>
      <c r="Q167" s="36" t="str" cm="1">
        <f t="array" ref="Q167">IF($B167="","",IFERROR(_xlfn.AGGREGATE(14,6,LabData2016[最近一次LDL檢查日期]/((LabData2016[比對身分證前六碼]=$AX167)*(LabData2016[LDL唯一]=1)),2),""))</f>
        <v/>
      </c>
      <c r="R167" s="6" t="str">
        <f t="shared" si="35"/>
        <v/>
      </c>
      <c r="S167" s="6" t="str" cm="1">
        <f t="array" ref="S167">IF($B167="","",IFERROR(_xlfn.AGGREGATE(15,6,LabData2016[最近一次LDL檢查結果(mg/dL)]/((LabData2016[比對身分證前六碼]=$AX167)*(LabData2016[LDL唯一]=1)),1),""))</f>
        <v/>
      </c>
      <c r="T167" s="28" t="str">
        <f ca="1">IF($B167="","",IF($M167="不適用","不適用",IF($N167="","未檢驗",IF(OR(AND($D167="DM only",$O167&gt;=DATE(YEAR(TODAY()),1,1),$O167&lt;DATE(YEAR(TODAY())+1,1,1),$N167&lt;VALUE(SUBSTITUTE($M167,"&lt;",""))),AND($AH167&gt;=1,$AI167&gt;=1,OR($N167&lt;VALUE(SUBSTITUTE($M167,"&lt;","")),SUMIFS(LabData2016[LDL唯一],LabData2016[比對身分證前六碼],$AX167,LabData2016[最近一次LDL檢查結果(mg/dL)],"&lt;"&amp;VALUE(SUBSTITUTE($M167,"&lt;","")),LabData2016[最近一次LDL檢查日期],"&gt;="&amp;DATE(YEAR(TODAY()),1,1),LabData2016[最近一次LDL檢查日期],"&lt;"&amp;DATE(YEAR(TODAY())+1,1,1))/($AH167+$AI167)&gt;=0.5))),"控制達標",IF(AND($AH167&gt;=1,$AI167&gt;=1,ISNUMBER($P167),$R167&gt;84,$N167-$P167&lt;0),"進步達標","未達標")))))</f>
        <v/>
      </c>
      <c r="U167" s="39" t="str">
        <f ca="1">IF($B167="","",IF($T167="不適用","不適用",IF($T167="未檢驗","無檢驗資料","全年"&amp;($AH167+$AI167)&amp;"次／下半年"&amp;$AI167&amp;"次／"&amp;SUMIFS(LabData2016[LDL唯一],LabData2016[比對身分證前六碼],$AX167,LabData2016[最近一次LDL檢查結果(mg/dL)],"&lt;"&amp;VALUE(SUBSTITUTE($M167,"&lt;","")),LabData2016[最近一次LDL檢查日期],"&gt;="&amp;DATE(YEAR(TODAY()),1,1),LabData2016[最近一次LDL檢查日期],"&lt;"&amp;DATE(YEAR(TODAY())+1,1,1))&amp;"/"&amp;($AH167+$AI167)&amp;"達標")))</f>
        <v/>
      </c>
      <c r="V167" s="6" t="str" cm="1">
        <f t="array" ref="V167">IF($B167="","",IFERROR(INDEX(PatientCriteria[UACR達標標準],ROWS($A$4:A167)),""))</f>
        <v/>
      </c>
      <c r="W167" s="6" t="str">
        <f>IF($B167="","",IF($X167="","",IFERROR(SUMIFS(LabData2016[最近一次UACR檢查結果(mg/gm)],LabData2016[比對身分證前六碼],$AX167,LabData2016[最近一次UACR檢查日期],$X167,LabData2016[UACR唯一],1),"")))</f>
        <v/>
      </c>
      <c r="X167" s="36" t="str" cm="1">
        <f t="array" ref="X167">IF($B167="","",IFERROR(_xlfn.AGGREGATE(14,6,LabData2016[最近一次UACR檢查日期]/((LabData2016[比對身分證前六碼]=$AX167)*(LabData2016[UACR唯一]=1)),1),""))</f>
        <v/>
      </c>
      <c r="Y167" s="6" t="str">
        <f>IF($B167="","",IF($Z167="","",IFERROR(SUMIFS(LabData2016[最近一次UACR檢查結果(mg/gm)],LabData2016[比對身分證前六碼],$AX167,LabData2016[最近一次UACR檢查日期],$Z167,LabData2016[UACR唯一],1),"")))</f>
        <v/>
      </c>
      <c r="Z167" s="36" t="str" cm="1">
        <f t="array" ref="Z167">IF($B167="","",IFERROR(_xlfn.AGGREGATE(14,6,LabData2016[最近一次UACR檢查日期]/((LabData2016[比對身分證前六碼]=$AX167)*(LabData2016[UACR唯一]=1)),2),""))</f>
        <v/>
      </c>
      <c r="AA167" s="6" t="str">
        <f t="shared" si="36"/>
        <v/>
      </c>
      <c r="AB167" s="29" t="str">
        <f ca="1">IF($B167="","",IF($V167="不適用","不適用",IF($W167="","未檢驗",IF(AND($AJ167+$AK167&gt;=2,$AK167&gt;=1),IF(OR($W167&lt;30,SUMIFS(LabData2016[UACR唯一],LabData2016[比對身分證前六碼],$AX167,LabData2016[最近一次UACR檢查結果(mg/gm)],"&lt;30",LabData2016[最近一次UACR檢查日期],"&gt;="&amp;DATE(YEAR(TODAY()),1,1),LabData2016[最近一次UACR檢查日期],"&lt;"&amp;DATE(YEAR(TODAY())+1,1,1))/($AJ167+$AK167)&gt;=0.5),"控制達標",IF(ISNUMBER($Y167),IF(AND($AA167&gt;=84,$W167-$Y167&lt;0),"進步達標","未達標"),"未達標")),"未達標"))))</f>
        <v/>
      </c>
      <c r="AC167" s="38" t="str">
        <f ca="1">IF($B167="","",IF($AB167="不適用","不適用",IF($AB167="未檢驗","無檢驗資料","全年"&amp;($AJ167+$AK167)&amp;"次／下半年"&amp;$AK167&amp;"次／"&amp;SUMIFS(LabData2016[UACR唯一],LabData2016[比對身分證前六碼],$AX167,LabData2016[最近一次UACR檢查結果(mg/gm)],"&lt;30",LabData2016[最近一次UACR檢查日期],"&gt;="&amp;DATE(YEAR(TODAY()),1,1),LabData2016[最近一次UACR檢查日期],"&lt;"&amp;DATE(YEAR(TODAY())+1,1,1))&amp;"/"&amp;($AJ167+$AK167)&amp;"達標")))</f>
        <v/>
      </c>
      <c r="AD167" s="6" t="str" cm="1">
        <f t="array" ref="AD167">IF($B167="","",IFERROR(INDEX(PatientCriteria[BP檢驗次數達標標準],ROWS($A$4:A167)),""))</f>
        <v/>
      </c>
      <c r="AE167" s="6" t="str" cm="1">
        <f t="array" aca="1" ref="AE167" ca="1">IF($B167="","",_xlfn.LET(_xlpm.bp,LabData2016[最近一次BP檢查日期],_xlpm.ym,IF(ISNUMBER(_xlpm.bp),TEXT(_xlpm.bp,"yyyy-mm"),LEFT(_xlpm.bp,7)),_xlpm.matched,_xlfn._xlws.FILTER(_xlpm.ym,(LabData2016[比對身分證前六碼]=$AX167)*(LabData2016[比對生日西元]=$AY167)*(_xlpm.ym&lt;&gt;"")*(LEFT(_xlpm.ym,4)=TEXT(YEAR(TODAY()),"0")),""),IF(INDEX(_xlpm.matched,1)="",0,ROWS(_xlfn.UNIQUE(_xlpm.matched)))))</f>
        <v/>
      </c>
      <c r="AF167" s="6" t="str">
        <f ca="1">IF($B167="","",SUMIFS(LabData2016[HbA1c唯一],LabData2016[比對身分證前六碼],$AX167,LabData2016[最近一次HbA1c檢查日期],"&gt;="&amp;DATE(YEAR(TODAY()),1,1),LabData2016[最近一次HbA1c檢查日期],"&lt;"&amp;DATE(YEAR(TODAY()),7,1)))</f>
        <v/>
      </c>
      <c r="AG167" s="6" t="str">
        <f ca="1">IF($B167="","",SUMIFS(LabData2016[HbA1c唯一],LabData2016[比對身分證前六碼],$AX167,LabData2016[最近一次HbA1c檢查日期],"&gt;="&amp;DATE(YEAR(TODAY()),7,1),LabData2016[最近一次HbA1c檢查日期],"&lt;"&amp;DATE(YEAR(TODAY())+1,1,1)))</f>
        <v/>
      </c>
      <c r="AH167" s="6" t="str">
        <f ca="1">IF($B167="","",SUMIFS(LabData2016[LDL唯一],LabData2016[比對身分證前六碼],$AX167,LabData2016[最近一次LDL檢查日期],"&gt;="&amp;DATE(YEAR(TODAY()),1,1),LabData2016[最近一次LDL檢查日期],"&lt;"&amp;DATE(YEAR(TODAY()),7,1)))</f>
        <v/>
      </c>
      <c r="AI167" s="6" t="str">
        <f ca="1">IF($B167="","",SUMIFS(LabData2016[LDL唯一],LabData2016[比對身分證前六碼],$AX167,LabData2016[最近一次LDL檢查日期],"&gt;="&amp;DATE(YEAR(TODAY()),7,1),LabData2016[最近一次LDL檢查日期],"&lt;"&amp;DATE(YEAR(TODAY())+1,1,1)))</f>
        <v/>
      </c>
      <c r="AJ167" s="6" t="str">
        <f ca="1">IF($B167="","",SUMIFS(LabData2016[UACR唯一],LabData2016[比對身分證前六碼],$AX167,LabData2016[最近一次UACR檢查日期],"&gt;="&amp;DATE(YEAR(TODAY()),1,1),LabData2016[最近一次UACR檢查日期],"&lt;"&amp;DATE(YEAR(TODAY()),7,1)))</f>
        <v/>
      </c>
      <c r="AK167" s="6" t="str">
        <f ca="1">IF($B167="","",SUMIFS(LabData2016[UACR唯一],LabData2016[比對身分證前六碼],$AX167,LabData2016[最近一次UACR檢查日期],"&gt;="&amp;DATE(YEAR(TODAY()),7,1),LabData2016[最近一次UACR檢查日期],"&lt;"&amp;DATE(YEAR(TODAY())+1,1,1)))</f>
        <v/>
      </c>
      <c r="AL167" s="6" t="str">
        <f t="shared" si="37"/>
        <v/>
      </c>
      <c r="AM167" s="6" t="str">
        <f t="shared" si="38"/>
        <v/>
      </c>
      <c r="AN167" s="6" t="str">
        <f t="shared" si="39"/>
        <v/>
      </c>
      <c r="AO167" s="6" t="str">
        <f t="shared" si="40"/>
        <v/>
      </c>
      <c r="AP167" s="6" t="str" cm="1">
        <f t="array" ref="AP167">IF($B167="","",IFERROR(INDEX(相容設定!$B$2:$E$9,MATCH($D167,相容設定!$A$2:$A$9,0),MIN(VALUE(LEFT($AQ167,FIND("/",$AQ167)-1)),3)+1),0))</f>
        <v/>
      </c>
      <c r="AQ167" s="6" t="str">
        <f t="shared" si="41"/>
        <v/>
      </c>
      <c r="AR167" s="30" t="str">
        <f t="shared" si="42"/>
        <v/>
      </c>
      <c r="AS167" s="30" t="str">
        <f>IF($B167="","",250+30+IF(OR(ISNUMBER(SEARCH("DM",$D167)),ISNUMBER(SEARCH("+",$D167))),100,0)+IFERROR(INDEX(相容設定!$F$2:$F$9,MATCH($D167,相容設定!$A$2:$A$9,0)),0))</f>
        <v/>
      </c>
      <c r="AT167" s="31" t="str">
        <f t="shared" si="43"/>
        <v/>
      </c>
      <c r="AU167" s="32" t="str">
        <f t="shared" si="44"/>
        <v/>
      </c>
      <c r="AV167" t="str">
        <f t="shared" si="49"/>
        <v/>
      </c>
      <c r="AW167" t="str">
        <f t="shared" si="47"/>
        <v/>
      </c>
      <c r="AX167" t="str">
        <f t="shared" si="50"/>
        <v/>
      </c>
      <c r="AY167" t="str">
        <f t="shared" si="48"/>
        <v/>
      </c>
    </row>
    <row r="168" spans="1:51" x14ac:dyDescent="0.35">
      <c r="A168" s="26" t="str" cm="1">
        <f t="array" ref="A168">IFERROR(IF(INDEX(PatientCriteria[身分證號],ROWS($A$4:A168))="","",ROWS($A$4:A168)),"")</f>
        <v/>
      </c>
      <c r="B168" s="26" t="str" cm="1">
        <f t="array" ref="B168">IFERROR(IF(INDEX(PatientCriteria[身分證號],ROWS($A$4:A168))="","",INDEX(PatientCriteria[身分證號],ROWS($A$4:A168))),"")</f>
        <v/>
      </c>
      <c r="C168" s="26" t="str" cm="1">
        <f t="array" ref="C168">IF($B168="","",IFERROR(INDEX(PatientCriteria[生日],ROWS($A$4:A168)),""))</f>
        <v/>
      </c>
      <c r="D168" s="26" t="str" cm="1">
        <f t="array" ref="D168">IF($B168="","",IFERROR(INDEX(PatientCriteria[疾病組合],ROWS($A$4:A168)),""))</f>
        <v/>
      </c>
      <c r="E168" s="6" t="str" cm="1">
        <f t="array" ref="E168">IF($B168="","",IFERROR(INDEX(PatientCriteria[HbA1c達標標準],ROWS($A$4:A168)),""))</f>
        <v/>
      </c>
      <c r="F168" s="6" t="str">
        <f>IF($B168="","",IF($G168="","",IFERROR(SUMIFS(LabData2016[最近一次HbA1c檢查結果(%)],LabData2016[比對身分證前六碼],$AX168,LabData2016[最近一次HbA1c檢查日期],$G168,LabData2016[HbA1c唯一],1),"")))</f>
        <v/>
      </c>
      <c r="G168" s="36" t="str" cm="1">
        <f t="array" ref="G168">IF($B168="","",IFERROR(_xlfn.AGGREGATE(14,6,LabData2016[最近一次HbA1c檢查日期]/((LabData2016[比對身分證前六碼]=$AX168)*(LabData2016[HbA1c唯一]=1)),1),""))</f>
        <v/>
      </c>
      <c r="H168" s="6" t="str">
        <f>IF($B168="","",IF($I168="","",IFERROR(SUMIFS(LabData2016[最近一次HbA1c檢查結果(%)],LabData2016[比對身分證前六碼],$AX168,LabData2016[最近一次HbA1c檢查日期],$I168,LabData2016[HbA1c唯一],1),"")))</f>
        <v/>
      </c>
      <c r="I168" s="36" t="str" cm="1">
        <f t="array" ref="I168">IF($B168="","",IFERROR(_xlfn.AGGREGATE(14,6,LabData2016[最近一次HbA1c檢查日期]/((LabData2016[比對身分證前六碼]=$AX168)*(LabData2016[HbA1c唯一]=1)),2),""))</f>
        <v/>
      </c>
      <c r="J168" s="6" t="str">
        <f t="shared" si="34"/>
        <v/>
      </c>
      <c r="K168" s="27" t="str">
        <f ca="1">IF($B168="","",IF($E168="不適用","不適用",IF($F168="","未檢驗",IF(AND($AF168+$AG168&gt;=2,$AG168&gt;=1),IF(OR($F168&lt;VALUE(SUBSTITUTE(SUBSTITUTE($E168,"&lt;",""),"%","")),SUMIFS(LabData2016[HbA1c唯一],LabData2016[比對身分證前六碼],$AX168,LabData2016[最近一次HbA1c檢查結果(%)],"&lt;"&amp;VALUE(SUBSTITUTE(SUBSTITUTE($E168,"&lt;",""),"%","")),LabData2016[最近一次HbA1c檢查日期],"&gt;="&amp;DATE(YEAR(TODAY()),1,1),LabData2016[最近一次HbA1c檢查日期],"&lt;"&amp;DATE(YEAR(TODAY())+1,1,1))/($AF168+$AG168)&gt;=0.5),"控制達標",IF(ISNUMBER($H168),IF(AND($J168&gt;=84,$F168-$H168&lt;0),"進步達標","未達標"),"未達標")),"未達標"))))</f>
        <v/>
      </c>
      <c r="L168" s="33" t="str">
        <f ca="1">IF($B168="","",IF($K168="不適用","不適用",IF($K168="未檢驗","無檢驗資料","全年"&amp;($AF168+$AG168)&amp;"次／下半年"&amp;$AG168&amp;"次／"&amp;SUMIFS(LabData2016[HbA1c唯一],LabData2016[比對身分證前六碼],$AX168,LabData2016[最近一次HbA1c檢查結果(%)],"&lt;"&amp;VALUE(SUBSTITUTE(SUBSTITUTE($E168,"&lt;",""),"%","")),LabData2016[最近一次HbA1c檢查日期],"&gt;="&amp;DATE(YEAR(TODAY()),1,1),LabData2016[最近一次HbA1c檢查日期],"&lt;"&amp;DATE(YEAR(TODAY())+1,1,1))&amp;"/"&amp;($AF168+$AG168)&amp;"達標")))</f>
        <v/>
      </c>
      <c r="M168" s="6" t="str" cm="1">
        <f t="array" ref="M168">IF($B168="","",IFERROR(INDEX(PatientCriteria[LDL達標標準],ROWS($A$4:A168)),""))</f>
        <v/>
      </c>
      <c r="N168" s="6" t="str">
        <f>IF($B168="","",IF($O168="","",IFERROR(SUMIFS(LabData2016[最近一次LDL檢查結果(mg/dL)],LabData2016[比對身分證前六碼],$AX168,LabData2016[最近一次LDL檢查日期],$O168,LabData2016[LDL唯一],1),"")))</f>
        <v/>
      </c>
      <c r="O168" s="36" t="str" cm="1">
        <f t="array" ref="O168">IF($B168="","",IFERROR(_xlfn.AGGREGATE(14,6,LabData2016[最近一次LDL檢查日期]/((LabData2016[比對身分證前六碼]=$AX168)*(LabData2016[LDL唯一]=1)),1),""))</f>
        <v/>
      </c>
      <c r="P168" s="6" t="str">
        <f>IF($B168="","",IF($Q168="","",IFERROR(SUMIFS(LabData2016[最近一次LDL檢查結果(mg/dL)],LabData2016[比對身分證前六碼],$AX168,LabData2016[最近一次LDL檢查日期],$Q168,LabData2016[LDL唯一],1),"")))</f>
        <v/>
      </c>
      <c r="Q168" s="36" t="str" cm="1">
        <f t="array" ref="Q168">IF($B168="","",IFERROR(_xlfn.AGGREGATE(14,6,LabData2016[最近一次LDL檢查日期]/((LabData2016[比對身分證前六碼]=$AX168)*(LabData2016[LDL唯一]=1)),2),""))</f>
        <v/>
      </c>
      <c r="R168" s="6" t="str">
        <f t="shared" si="35"/>
        <v/>
      </c>
      <c r="S168" s="6" t="str" cm="1">
        <f t="array" ref="S168">IF($B168="","",IFERROR(_xlfn.AGGREGATE(15,6,LabData2016[最近一次LDL檢查結果(mg/dL)]/((LabData2016[比對身分證前六碼]=$AX168)*(LabData2016[LDL唯一]=1)),1),""))</f>
        <v/>
      </c>
      <c r="T168" s="28" t="str">
        <f ca="1">IF($B168="","",IF($M168="不適用","不適用",IF($N168="","未檢驗",IF(OR(AND($D168="DM only",$O168&gt;=DATE(YEAR(TODAY()),1,1),$O168&lt;DATE(YEAR(TODAY())+1,1,1),$N168&lt;VALUE(SUBSTITUTE($M168,"&lt;",""))),AND($AH168&gt;=1,$AI168&gt;=1,OR($N168&lt;VALUE(SUBSTITUTE($M168,"&lt;","")),SUMIFS(LabData2016[LDL唯一],LabData2016[比對身分證前六碼],$AX168,LabData2016[最近一次LDL檢查結果(mg/dL)],"&lt;"&amp;VALUE(SUBSTITUTE($M168,"&lt;","")),LabData2016[最近一次LDL檢查日期],"&gt;="&amp;DATE(YEAR(TODAY()),1,1),LabData2016[最近一次LDL檢查日期],"&lt;"&amp;DATE(YEAR(TODAY())+1,1,1))/($AH168+$AI168)&gt;=0.5))),"控制達標",IF(AND($AH168&gt;=1,$AI168&gt;=1,ISNUMBER($P168),$R168&gt;84,$N168-$P168&lt;0),"進步達標","未達標")))))</f>
        <v/>
      </c>
      <c r="U168" s="39" t="str">
        <f ca="1">IF($B168="","",IF($T168="不適用","不適用",IF($T168="未檢驗","無檢驗資料","全年"&amp;($AH168+$AI168)&amp;"次／下半年"&amp;$AI168&amp;"次／"&amp;SUMIFS(LabData2016[LDL唯一],LabData2016[比對身分證前六碼],$AX168,LabData2016[最近一次LDL檢查結果(mg/dL)],"&lt;"&amp;VALUE(SUBSTITUTE($M168,"&lt;","")),LabData2016[最近一次LDL檢查日期],"&gt;="&amp;DATE(YEAR(TODAY()),1,1),LabData2016[最近一次LDL檢查日期],"&lt;"&amp;DATE(YEAR(TODAY())+1,1,1))&amp;"/"&amp;($AH168+$AI168)&amp;"達標")))</f>
        <v/>
      </c>
      <c r="V168" s="6" t="str" cm="1">
        <f t="array" ref="V168">IF($B168="","",IFERROR(INDEX(PatientCriteria[UACR達標標準],ROWS($A$4:A168)),""))</f>
        <v/>
      </c>
      <c r="W168" s="6" t="str">
        <f>IF($B168="","",IF($X168="","",IFERROR(SUMIFS(LabData2016[最近一次UACR檢查結果(mg/gm)],LabData2016[比對身分證前六碼],$AX168,LabData2016[最近一次UACR檢查日期],$X168,LabData2016[UACR唯一],1),"")))</f>
        <v/>
      </c>
      <c r="X168" s="36" t="str" cm="1">
        <f t="array" ref="X168">IF($B168="","",IFERROR(_xlfn.AGGREGATE(14,6,LabData2016[最近一次UACR檢查日期]/((LabData2016[比對身分證前六碼]=$AX168)*(LabData2016[UACR唯一]=1)),1),""))</f>
        <v/>
      </c>
      <c r="Y168" s="6" t="str">
        <f>IF($B168="","",IF($Z168="","",IFERROR(SUMIFS(LabData2016[最近一次UACR檢查結果(mg/gm)],LabData2016[比對身分證前六碼],$AX168,LabData2016[最近一次UACR檢查日期],$Z168,LabData2016[UACR唯一],1),"")))</f>
        <v/>
      </c>
      <c r="Z168" s="36" t="str" cm="1">
        <f t="array" ref="Z168">IF($B168="","",IFERROR(_xlfn.AGGREGATE(14,6,LabData2016[最近一次UACR檢查日期]/((LabData2016[比對身分證前六碼]=$AX168)*(LabData2016[UACR唯一]=1)),2),""))</f>
        <v/>
      </c>
      <c r="AA168" s="6" t="str">
        <f t="shared" si="36"/>
        <v/>
      </c>
      <c r="AB168" s="29" t="str">
        <f ca="1">IF($B168="","",IF($V168="不適用","不適用",IF($W168="","未檢驗",IF(AND($AJ168+$AK168&gt;=2,$AK168&gt;=1),IF(OR($W168&lt;30,SUMIFS(LabData2016[UACR唯一],LabData2016[比對身分證前六碼],$AX168,LabData2016[最近一次UACR檢查結果(mg/gm)],"&lt;30",LabData2016[最近一次UACR檢查日期],"&gt;="&amp;DATE(YEAR(TODAY()),1,1),LabData2016[最近一次UACR檢查日期],"&lt;"&amp;DATE(YEAR(TODAY())+1,1,1))/($AJ168+$AK168)&gt;=0.5),"控制達標",IF(ISNUMBER($Y168),IF(AND($AA168&gt;=84,$W168-$Y168&lt;0),"進步達標","未達標"),"未達標")),"未達標"))))</f>
        <v/>
      </c>
      <c r="AC168" s="38" t="str">
        <f ca="1">IF($B168="","",IF($AB168="不適用","不適用",IF($AB168="未檢驗","無檢驗資料","全年"&amp;($AJ168+$AK168)&amp;"次／下半年"&amp;$AK168&amp;"次／"&amp;SUMIFS(LabData2016[UACR唯一],LabData2016[比對身分證前六碼],$AX168,LabData2016[最近一次UACR檢查結果(mg/gm)],"&lt;30",LabData2016[最近一次UACR檢查日期],"&gt;="&amp;DATE(YEAR(TODAY()),1,1),LabData2016[最近一次UACR檢查日期],"&lt;"&amp;DATE(YEAR(TODAY())+1,1,1))&amp;"/"&amp;($AJ168+$AK168)&amp;"達標")))</f>
        <v/>
      </c>
      <c r="AD168" s="6" t="str" cm="1">
        <f t="array" ref="AD168">IF($B168="","",IFERROR(INDEX(PatientCriteria[BP檢驗次數達標標準],ROWS($A$4:A168)),""))</f>
        <v/>
      </c>
      <c r="AE168" s="6" t="str" cm="1">
        <f t="array" aca="1" ref="AE168" ca="1">IF($B168="","",_xlfn.LET(_xlpm.bp,LabData2016[最近一次BP檢查日期],_xlpm.ym,IF(ISNUMBER(_xlpm.bp),TEXT(_xlpm.bp,"yyyy-mm"),LEFT(_xlpm.bp,7)),_xlpm.matched,_xlfn._xlws.FILTER(_xlpm.ym,(LabData2016[比對身分證前六碼]=$AX168)*(LabData2016[比對生日西元]=$AY168)*(_xlpm.ym&lt;&gt;"")*(LEFT(_xlpm.ym,4)=TEXT(YEAR(TODAY()),"0")),""),IF(INDEX(_xlpm.matched,1)="",0,ROWS(_xlfn.UNIQUE(_xlpm.matched)))))</f>
        <v/>
      </c>
      <c r="AF168" s="6" t="str">
        <f ca="1">IF($B168="","",SUMIFS(LabData2016[HbA1c唯一],LabData2016[比對身分證前六碼],$AX168,LabData2016[最近一次HbA1c檢查日期],"&gt;="&amp;DATE(YEAR(TODAY()),1,1),LabData2016[最近一次HbA1c檢查日期],"&lt;"&amp;DATE(YEAR(TODAY()),7,1)))</f>
        <v/>
      </c>
      <c r="AG168" s="6" t="str">
        <f ca="1">IF($B168="","",SUMIFS(LabData2016[HbA1c唯一],LabData2016[比對身分證前六碼],$AX168,LabData2016[最近一次HbA1c檢查日期],"&gt;="&amp;DATE(YEAR(TODAY()),7,1),LabData2016[最近一次HbA1c檢查日期],"&lt;"&amp;DATE(YEAR(TODAY())+1,1,1)))</f>
        <v/>
      </c>
      <c r="AH168" s="6" t="str">
        <f ca="1">IF($B168="","",SUMIFS(LabData2016[LDL唯一],LabData2016[比對身分證前六碼],$AX168,LabData2016[最近一次LDL檢查日期],"&gt;="&amp;DATE(YEAR(TODAY()),1,1),LabData2016[最近一次LDL檢查日期],"&lt;"&amp;DATE(YEAR(TODAY()),7,1)))</f>
        <v/>
      </c>
      <c r="AI168" s="6" t="str">
        <f ca="1">IF($B168="","",SUMIFS(LabData2016[LDL唯一],LabData2016[比對身分證前六碼],$AX168,LabData2016[最近一次LDL檢查日期],"&gt;="&amp;DATE(YEAR(TODAY()),7,1),LabData2016[最近一次LDL檢查日期],"&lt;"&amp;DATE(YEAR(TODAY())+1,1,1)))</f>
        <v/>
      </c>
      <c r="AJ168" s="6" t="str">
        <f ca="1">IF($B168="","",SUMIFS(LabData2016[UACR唯一],LabData2016[比對身分證前六碼],$AX168,LabData2016[最近一次UACR檢查日期],"&gt;="&amp;DATE(YEAR(TODAY()),1,1),LabData2016[最近一次UACR檢查日期],"&lt;"&amp;DATE(YEAR(TODAY()),7,1)))</f>
        <v/>
      </c>
      <c r="AK168" s="6" t="str">
        <f ca="1">IF($B168="","",SUMIFS(LabData2016[UACR唯一],LabData2016[比對身分證前六碼],$AX168,LabData2016[最近一次UACR檢查日期],"&gt;="&amp;DATE(YEAR(TODAY()),7,1),LabData2016[最近一次UACR檢查日期],"&lt;"&amp;DATE(YEAR(TODAY())+1,1,1)))</f>
        <v/>
      </c>
      <c r="AL168" s="6" t="str">
        <f t="shared" si="37"/>
        <v/>
      </c>
      <c r="AM168" s="6" t="str">
        <f t="shared" si="38"/>
        <v/>
      </c>
      <c r="AN168" s="6" t="str">
        <f t="shared" si="39"/>
        <v/>
      </c>
      <c r="AO168" s="6" t="str">
        <f t="shared" si="40"/>
        <v/>
      </c>
      <c r="AP168" s="6" t="str" cm="1">
        <f t="array" ref="AP168">IF($B168="","",IFERROR(INDEX(相容設定!$B$2:$E$9,MATCH($D168,相容設定!$A$2:$A$9,0),MIN(VALUE(LEFT($AQ168,FIND("/",$AQ168)-1)),3)+1),0))</f>
        <v/>
      </c>
      <c r="AQ168" s="6" t="str">
        <f t="shared" si="41"/>
        <v/>
      </c>
      <c r="AR168" s="30" t="str">
        <f t="shared" si="42"/>
        <v/>
      </c>
      <c r="AS168" s="30" t="str">
        <f>IF($B168="","",250+30+IF(OR(ISNUMBER(SEARCH("DM",$D168)),ISNUMBER(SEARCH("+",$D168))),100,0)+IFERROR(INDEX(相容設定!$F$2:$F$9,MATCH($D168,相容設定!$A$2:$A$9,0)),0))</f>
        <v/>
      </c>
      <c r="AT168" s="31" t="str">
        <f t="shared" si="43"/>
        <v/>
      </c>
      <c r="AU168" s="32" t="str">
        <f t="shared" si="44"/>
        <v/>
      </c>
      <c r="AV168" t="str">
        <f t="shared" si="49"/>
        <v/>
      </c>
      <c r="AW168" t="str">
        <f t="shared" si="47"/>
        <v/>
      </c>
      <c r="AX168" t="str">
        <f t="shared" si="50"/>
        <v/>
      </c>
      <c r="AY168" t="str">
        <f t="shared" si="48"/>
        <v/>
      </c>
    </row>
    <row r="169" spans="1:51" x14ac:dyDescent="0.35">
      <c r="A169" s="26" t="str" cm="1">
        <f t="array" ref="A169">IFERROR(IF(INDEX(PatientCriteria[身分證號],ROWS($A$4:A169))="","",ROWS($A$4:A169)),"")</f>
        <v/>
      </c>
      <c r="B169" s="26" t="str" cm="1">
        <f t="array" ref="B169">IFERROR(IF(INDEX(PatientCriteria[身分證號],ROWS($A$4:A169))="","",INDEX(PatientCriteria[身分證號],ROWS($A$4:A169))),"")</f>
        <v/>
      </c>
      <c r="C169" s="26" t="str" cm="1">
        <f t="array" ref="C169">IF($B169="","",IFERROR(INDEX(PatientCriteria[生日],ROWS($A$4:A169)),""))</f>
        <v/>
      </c>
      <c r="D169" s="26" t="str" cm="1">
        <f t="array" ref="D169">IF($B169="","",IFERROR(INDEX(PatientCriteria[疾病組合],ROWS($A$4:A169)),""))</f>
        <v/>
      </c>
      <c r="E169" s="6" t="str" cm="1">
        <f t="array" ref="E169">IF($B169="","",IFERROR(INDEX(PatientCriteria[HbA1c達標標準],ROWS($A$4:A169)),""))</f>
        <v/>
      </c>
      <c r="F169" s="6" t="str">
        <f>IF($B169="","",IF($G169="","",IFERROR(SUMIFS(LabData2016[最近一次HbA1c檢查結果(%)],LabData2016[比對身分證前六碼],$AX169,LabData2016[最近一次HbA1c檢查日期],$G169,LabData2016[HbA1c唯一],1),"")))</f>
        <v/>
      </c>
      <c r="G169" s="36" t="str" cm="1">
        <f t="array" ref="G169">IF($B169="","",IFERROR(_xlfn.AGGREGATE(14,6,LabData2016[最近一次HbA1c檢查日期]/((LabData2016[比對身分證前六碼]=$AX169)*(LabData2016[HbA1c唯一]=1)),1),""))</f>
        <v/>
      </c>
      <c r="H169" s="6" t="str">
        <f>IF($B169="","",IF($I169="","",IFERROR(SUMIFS(LabData2016[最近一次HbA1c檢查結果(%)],LabData2016[比對身分證前六碼],$AX169,LabData2016[最近一次HbA1c檢查日期],$I169,LabData2016[HbA1c唯一],1),"")))</f>
        <v/>
      </c>
      <c r="I169" s="36" t="str" cm="1">
        <f t="array" ref="I169">IF($B169="","",IFERROR(_xlfn.AGGREGATE(14,6,LabData2016[最近一次HbA1c檢查日期]/((LabData2016[比對身分證前六碼]=$AX169)*(LabData2016[HbA1c唯一]=1)),2),""))</f>
        <v/>
      </c>
      <c r="J169" s="6" t="str">
        <f t="shared" si="34"/>
        <v/>
      </c>
      <c r="K169" s="27" t="str">
        <f ca="1">IF($B169="","",IF($E169="不適用","不適用",IF($F169="","未檢驗",IF(AND($AF169+$AG169&gt;=2,$AG169&gt;=1),IF(OR($F169&lt;VALUE(SUBSTITUTE(SUBSTITUTE($E169,"&lt;",""),"%","")),SUMIFS(LabData2016[HbA1c唯一],LabData2016[比對身分證前六碼],$AX169,LabData2016[最近一次HbA1c檢查結果(%)],"&lt;"&amp;VALUE(SUBSTITUTE(SUBSTITUTE($E169,"&lt;",""),"%","")),LabData2016[最近一次HbA1c檢查日期],"&gt;="&amp;DATE(YEAR(TODAY()),1,1),LabData2016[最近一次HbA1c檢查日期],"&lt;"&amp;DATE(YEAR(TODAY())+1,1,1))/($AF169+$AG169)&gt;=0.5),"控制達標",IF(ISNUMBER($H169),IF(AND($J169&gt;=84,$F169-$H169&lt;0),"進步達標","未達標"),"未達標")),"未達標"))))</f>
        <v/>
      </c>
      <c r="L169" s="33" t="str">
        <f ca="1">IF($B169="","",IF($K169="不適用","不適用",IF($K169="未檢驗","無檢驗資料","全年"&amp;($AF169+$AG169)&amp;"次／下半年"&amp;$AG169&amp;"次／"&amp;SUMIFS(LabData2016[HbA1c唯一],LabData2016[比對身分證前六碼],$AX169,LabData2016[最近一次HbA1c檢查結果(%)],"&lt;"&amp;VALUE(SUBSTITUTE(SUBSTITUTE($E169,"&lt;",""),"%","")),LabData2016[最近一次HbA1c檢查日期],"&gt;="&amp;DATE(YEAR(TODAY()),1,1),LabData2016[最近一次HbA1c檢查日期],"&lt;"&amp;DATE(YEAR(TODAY())+1,1,1))&amp;"/"&amp;($AF169+$AG169)&amp;"達標")))</f>
        <v/>
      </c>
      <c r="M169" s="6" t="str" cm="1">
        <f t="array" ref="M169">IF($B169="","",IFERROR(INDEX(PatientCriteria[LDL達標標準],ROWS($A$4:A169)),""))</f>
        <v/>
      </c>
      <c r="N169" s="6" t="str">
        <f>IF($B169="","",IF($O169="","",IFERROR(SUMIFS(LabData2016[最近一次LDL檢查結果(mg/dL)],LabData2016[比對身分證前六碼],$AX169,LabData2016[最近一次LDL檢查日期],$O169,LabData2016[LDL唯一],1),"")))</f>
        <v/>
      </c>
      <c r="O169" s="36" t="str" cm="1">
        <f t="array" ref="O169">IF($B169="","",IFERROR(_xlfn.AGGREGATE(14,6,LabData2016[最近一次LDL檢查日期]/((LabData2016[比對身分證前六碼]=$AX169)*(LabData2016[LDL唯一]=1)),1),""))</f>
        <v/>
      </c>
      <c r="P169" s="6" t="str">
        <f>IF($B169="","",IF($Q169="","",IFERROR(SUMIFS(LabData2016[最近一次LDL檢查結果(mg/dL)],LabData2016[比對身分證前六碼],$AX169,LabData2016[最近一次LDL檢查日期],$Q169,LabData2016[LDL唯一],1),"")))</f>
        <v/>
      </c>
      <c r="Q169" s="36" t="str" cm="1">
        <f t="array" ref="Q169">IF($B169="","",IFERROR(_xlfn.AGGREGATE(14,6,LabData2016[最近一次LDL檢查日期]/((LabData2016[比對身分證前六碼]=$AX169)*(LabData2016[LDL唯一]=1)),2),""))</f>
        <v/>
      </c>
      <c r="R169" s="6" t="str">
        <f t="shared" si="35"/>
        <v/>
      </c>
      <c r="S169" s="6" t="str" cm="1">
        <f t="array" ref="S169">IF($B169="","",IFERROR(_xlfn.AGGREGATE(15,6,LabData2016[最近一次LDL檢查結果(mg/dL)]/((LabData2016[比對身分證前六碼]=$AX169)*(LabData2016[LDL唯一]=1)),1),""))</f>
        <v/>
      </c>
      <c r="T169" s="28" t="str">
        <f ca="1">IF($B169="","",IF($M169="不適用","不適用",IF($N169="","未檢驗",IF(OR(AND($D169="DM only",$O169&gt;=DATE(YEAR(TODAY()),1,1),$O169&lt;DATE(YEAR(TODAY())+1,1,1),$N169&lt;VALUE(SUBSTITUTE($M169,"&lt;",""))),AND($AH169&gt;=1,$AI169&gt;=1,OR($N169&lt;VALUE(SUBSTITUTE($M169,"&lt;","")),SUMIFS(LabData2016[LDL唯一],LabData2016[比對身分證前六碼],$AX169,LabData2016[最近一次LDL檢查結果(mg/dL)],"&lt;"&amp;VALUE(SUBSTITUTE($M169,"&lt;","")),LabData2016[最近一次LDL檢查日期],"&gt;="&amp;DATE(YEAR(TODAY()),1,1),LabData2016[最近一次LDL檢查日期],"&lt;"&amp;DATE(YEAR(TODAY())+1,1,1))/($AH169+$AI169)&gt;=0.5))),"控制達標",IF(AND($AH169&gt;=1,$AI169&gt;=1,ISNUMBER($P169),$R169&gt;84,$N169-$P169&lt;0),"進步達標","未達標")))))</f>
        <v/>
      </c>
      <c r="U169" s="39" t="str">
        <f ca="1">IF($B169="","",IF($T169="不適用","不適用",IF($T169="未檢驗","無檢驗資料","全年"&amp;($AH169+$AI169)&amp;"次／下半年"&amp;$AI169&amp;"次／"&amp;SUMIFS(LabData2016[LDL唯一],LabData2016[比對身分證前六碼],$AX169,LabData2016[最近一次LDL檢查結果(mg/dL)],"&lt;"&amp;VALUE(SUBSTITUTE($M169,"&lt;","")),LabData2016[最近一次LDL檢查日期],"&gt;="&amp;DATE(YEAR(TODAY()),1,1),LabData2016[最近一次LDL檢查日期],"&lt;"&amp;DATE(YEAR(TODAY())+1,1,1))&amp;"/"&amp;($AH169+$AI169)&amp;"達標")))</f>
        <v/>
      </c>
      <c r="V169" s="6" t="str" cm="1">
        <f t="array" ref="V169">IF($B169="","",IFERROR(INDEX(PatientCriteria[UACR達標標準],ROWS($A$4:A169)),""))</f>
        <v/>
      </c>
      <c r="W169" s="6" t="str">
        <f>IF($B169="","",IF($X169="","",IFERROR(SUMIFS(LabData2016[最近一次UACR檢查結果(mg/gm)],LabData2016[比對身分證前六碼],$AX169,LabData2016[最近一次UACR檢查日期],$X169,LabData2016[UACR唯一],1),"")))</f>
        <v/>
      </c>
      <c r="X169" s="36" t="str" cm="1">
        <f t="array" ref="X169">IF($B169="","",IFERROR(_xlfn.AGGREGATE(14,6,LabData2016[最近一次UACR檢查日期]/((LabData2016[比對身分證前六碼]=$AX169)*(LabData2016[UACR唯一]=1)),1),""))</f>
        <v/>
      </c>
      <c r="Y169" s="6" t="str">
        <f>IF($B169="","",IF($Z169="","",IFERROR(SUMIFS(LabData2016[最近一次UACR檢查結果(mg/gm)],LabData2016[比對身分證前六碼],$AX169,LabData2016[最近一次UACR檢查日期],$Z169,LabData2016[UACR唯一],1),"")))</f>
        <v/>
      </c>
      <c r="Z169" s="36" t="str" cm="1">
        <f t="array" ref="Z169">IF($B169="","",IFERROR(_xlfn.AGGREGATE(14,6,LabData2016[最近一次UACR檢查日期]/((LabData2016[比對身分證前六碼]=$AX169)*(LabData2016[UACR唯一]=1)),2),""))</f>
        <v/>
      </c>
      <c r="AA169" s="6" t="str">
        <f t="shared" si="36"/>
        <v/>
      </c>
      <c r="AB169" s="29" t="str">
        <f ca="1">IF($B169="","",IF($V169="不適用","不適用",IF($W169="","未檢驗",IF(AND($AJ169+$AK169&gt;=2,$AK169&gt;=1),IF(OR($W169&lt;30,SUMIFS(LabData2016[UACR唯一],LabData2016[比對身分證前六碼],$AX169,LabData2016[最近一次UACR檢查結果(mg/gm)],"&lt;30",LabData2016[最近一次UACR檢查日期],"&gt;="&amp;DATE(YEAR(TODAY()),1,1),LabData2016[最近一次UACR檢查日期],"&lt;"&amp;DATE(YEAR(TODAY())+1,1,1))/($AJ169+$AK169)&gt;=0.5),"控制達標",IF(ISNUMBER($Y169),IF(AND($AA169&gt;=84,$W169-$Y169&lt;0),"進步達標","未達標"),"未達標")),"未達標"))))</f>
        <v/>
      </c>
      <c r="AC169" s="38" t="str">
        <f ca="1">IF($B169="","",IF($AB169="不適用","不適用",IF($AB169="未檢驗","無檢驗資料","全年"&amp;($AJ169+$AK169)&amp;"次／下半年"&amp;$AK169&amp;"次／"&amp;SUMIFS(LabData2016[UACR唯一],LabData2016[比對身分證前六碼],$AX169,LabData2016[最近一次UACR檢查結果(mg/gm)],"&lt;30",LabData2016[最近一次UACR檢查日期],"&gt;="&amp;DATE(YEAR(TODAY()),1,1),LabData2016[最近一次UACR檢查日期],"&lt;"&amp;DATE(YEAR(TODAY())+1,1,1))&amp;"/"&amp;($AJ169+$AK169)&amp;"達標")))</f>
        <v/>
      </c>
      <c r="AD169" s="6" t="str" cm="1">
        <f t="array" ref="AD169">IF($B169="","",IFERROR(INDEX(PatientCriteria[BP檢驗次數達標標準],ROWS($A$4:A169)),""))</f>
        <v/>
      </c>
      <c r="AE169" s="6" t="str" cm="1">
        <f t="array" aca="1" ref="AE169" ca="1">IF($B169="","",_xlfn.LET(_xlpm.bp,LabData2016[最近一次BP檢查日期],_xlpm.ym,IF(ISNUMBER(_xlpm.bp),TEXT(_xlpm.bp,"yyyy-mm"),LEFT(_xlpm.bp,7)),_xlpm.matched,_xlfn._xlws.FILTER(_xlpm.ym,(LabData2016[比對身分證前六碼]=$AX169)*(LabData2016[比對生日西元]=$AY169)*(_xlpm.ym&lt;&gt;"")*(LEFT(_xlpm.ym,4)=TEXT(YEAR(TODAY()),"0")),""),IF(INDEX(_xlpm.matched,1)="",0,ROWS(_xlfn.UNIQUE(_xlpm.matched)))))</f>
        <v/>
      </c>
      <c r="AF169" s="6" t="str">
        <f ca="1">IF($B169="","",SUMIFS(LabData2016[HbA1c唯一],LabData2016[比對身分證前六碼],$AX169,LabData2016[最近一次HbA1c檢查日期],"&gt;="&amp;DATE(YEAR(TODAY()),1,1),LabData2016[最近一次HbA1c檢查日期],"&lt;"&amp;DATE(YEAR(TODAY()),7,1)))</f>
        <v/>
      </c>
      <c r="AG169" s="6" t="str">
        <f ca="1">IF($B169="","",SUMIFS(LabData2016[HbA1c唯一],LabData2016[比對身分證前六碼],$AX169,LabData2016[最近一次HbA1c檢查日期],"&gt;="&amp;DATE(YEAR(TODAY()),7,1),LabData2016[最近一次HbA1c檢查日期],"&lt;"&amp;DATE(YEAR(TODAY())+1,1,1)))</f>
        <v/>
      </c>
      <c r="AH169" s="6" t="str">
        <f ca="1">IF($B169="","",SUMIFS(LabData2016[LDL唯一],LabData2016[比對身分證前六碼],$AX169,LabData2016[最近一次LDL檢查日期],"&gt;="&amp;DATE(YEAR(TODAY()),1,1),LabData2016[最近一次LDL檢查日期],"&lt;"&amp;DATE(YEAR(TODAY()),7,1)))</f>
        <v/>
      </c>
      <c r="AI169" s="6" t="str">
        <f ca="1">IF($B169="","",SUMIFS(LabData2016[LDL唯一],LabData2016[比對身分證前六碼],$AX169,LabData2016[最近一次LDL檢查日期],"&gt;="&amp;DATE(YEAR(TODAY()),7,1),LabData2016[最近一次LDL檢查日期],"&lt;"&amp;DATE(YEAR(TODAY())+1,1,1)))</f>
        <v/>
      </c>
      <c r="AJ169" s="6" t="str">
        <f ca="1">IF($B169="","",SUMIFS(LabData2016[UACR唯一],LabData2016[比對身分證前六碼],$AX169,LabData2016[最近一次UACR檢查日期],"&gt;="&amp;DATE(YEAR(TODAY()),1,1),LabData2016[最近一次UACR檢查日期],"&lt;"&amp;DATE(YEAR(TODAY()),7,1)))</f>
        <v/>
      </c>
      <c r="AK169" s="6" t="str">
        <f ca="1">IF($B169="","",SUMIFS(LabData2016[UACR唯一],LabData2016[比對身分證前六碼],$AX169,LabData2016[最近一次UACR檢查日期],"&gt;="&amp;DATE(YEAR(TODAY()),7,1),LabData2016[最近一次UACR檢查日期],"&lt;"&amp;DATE(YEAR(TODAY())+1,1,1)))</f>
        <v/>
      </c>
      <c r="AL169" s="6" t="str">
        <f t="shared" si="37"/>
        <v/>
      </c>
      <c r="AM169" s="6" t="str">
        <f t="shared" si="38"/>
        <v/>
      </c>
      <c r="AN169" s="6" t="str">
        <f t="shared" si="39"/>
        <v/>
      </c>
      <c r="AO169" s="6" t="str">
        <f t="shared" si="40"/>
        <v/>
      </c>
      <c r="AP169" s="6" t="str" cm="1">
        <f t="array" ref="AP169">IF($B169="","",IFERROR(INDEX(相容設定!$B$2:$E$9,MATCH($D169,相容設定!$A$2:$A$9,0),MIN(VALUE(LEFT($AQ169,FIND("/",$AQ169)-1)),3)+1),0))</f>
        <v/>
      </c>
      <c r="AQ169" s="6" t="str">
        <f t="shared" si="41"/>
        <v/>
      </c>
      <c r="AR169" s="30" t="str">
        <f t="shared" si="42"/>
        <v/>
      </c>
      <c r="AS169" s="30" t="str">
        <f>IF($B169="","",250+30+IF(OR(ISNUMBER(SEARCH("DM",$D169)),ISNUMBER(SEARCH("+",$D169))),100,0)+IFERROR(INDEX(相容設定!$F$2:$F$9,MATCH($D169,相容設定!$A$2:$A$9,0)),0))</f>
        <v/>
      </c>
      <c r="AT169" s="31" t="str">
        <f t="shared" si="43"/>
        <v/>
      </c>
      <c r="AU169" s="32" t="str">
        <f t="shared" si="44"/>
        <v/>
      </c>
      <c r="AV169" t="str">
        <f t="shared" si="49"/>
        <v/>
      </c>
      <c r="AW169" t="str">
        <f t="shared" si="47"/>
        <v/>
      </c>
      <c r="AX169" t="str">
        <f t="shared" si="50"/>
        <v/>
      </c>
      <c r="AY169" t="str">
        <f t="shared" si="48"/>
        <v/>
      </c>
    </row>
    <row r="170" spans="1:51" x14ac:dyDescent="0.35">
      <c r="A170" s="26" t="str" cm="1">
        <f t="array" ref="A170">IFERROR(IF(INDEX(PatientCriteria[身分證號],ROWS($A$4:A170))="","",ROWS($A$4:A170)),"")</f>
        <v/>
      </c>
      <c r="B170" s="26" t="str" cm="1">
        <f t="array" ref="B170">IFERROR(IF(INDEX(PatientCriteria[身分證號],ROWS($A$4:A170))="","",INDEX(PatientCriteria[身分證號],ROWS($A$4:A170))),"")</f>
        <v/>
      </c>
      <c r="C170" s="26" t="str" cm="1">
        <f t="array" ref="C170">IF($B170="","",IFERROR(INDEX(PatientCriteria[生日],ROWS($A$4:A170)),""))</f>
        <v/>
      </c>
      <c r="D170" s="26" t="str" cm="1">
        <f t="array" ref="D170">IF($B170="","",IFERROR(INDEX(PatientCriteria[疾病組合],ROWS($A$4:A170)),""))</f>
        <v/>
      </c>
      <c r="E170" s="6" t="str" cm="1">
        <f t="array" ref="E170">IF($B170="","",IFERROR(INDEX(PatientCriteria[HbA1c達標標準],ROWS($A$4:A170)),""))</f>
        <v/>
      </c>
      <c r="F170" s="6" t="str">
        <f>IF($B170="","",IF($G170="","",IFERROR(SUMIFS(LabData2016[最近一次HbA1c檢查結果(%)],LabData2016[比對身分證前六碼],$AX170,LabData2016[最近一次HbA1c檢查日期],$G170,LabData2016[HbA1c唯一],1),"")))</f>
        <v/>
      </c>
      <c r="G170" s="36" t="str" cm="1">
        <f t="array" ref="G170">IF($B170="","",IFERROR(_xlfn.AGGREGATE(14,6,LabData2016[最近一次HbA1c檢查日期]/((LabData2016[比對身分證前六碼]=$AX170)*(LabData2016[HbA1c唯一]=1)),1),""))</f>
        <v/>
      </c>
      <c r="H170" s="6" t="str">
        <f>IF($B170="","",IF($I170="","",IFERROR(SUMIFS(LabData2016[最近一次HbA1c檢查結果(%)],LabData2016[比對身分證前六碼],$AX170,LabData2016[最近一次HbA1c檢查日期],$I170,LabData2016[HbA1c唯一],1),"")))</f>
        <v/>
      </c>
      <c r="I170" s="36" t="str" cm="1">
        <f t="array" ref="I170">IF($B170="","",IFERROR(_xlfn.AGGREGATE(14,6,LabData2016[最近一次HbA1c檢查日期]/((LabData2016[比對身分證前六碼]=$AX170)*(LabData2016[HbA1c唯一]=1)),2),""))</f>
        <v/>
      </c>
      <c r="J170" s="6" t="str">
        <f t="shared" si="34"/>
        <v/>
      </c>
      <c r="K170" s="27" t="str">
        <f ca="1">IF($B170="","",IF($E170="不適用","不適用",IF($F170="","未檢驗",IF(AND($AF170+$AG170&gt;=2,$AG170&gt;=1),IF(OR($F170&lt;VALUE(SUBSTITUTE(SUBSTITUTE($E170,"&lt;",""),"%","")),SUMIFS(LabData2016[HbA1c唯一],LabData2016[比對身分證前六碼],$AX170,LabData2016[最近一次HbA1c檢查結果(%)],"&lt;"&amp;VALUE(SUBSTITUTE(SUBSTITUTE($E170,"&lt;",""),"%","")),LabData2016[最近一次HbA1c檢查日期],"&gt;="&amp;DATE(YEAR(TODAY()),1,1),LabData2016[最近一次HbA1c檢查日期],"&lt;"&amp;DATE(YEAR(TODAY())+1,1,1))/($AF170+$AG170)&gt;=0.5),"控制達標",IF(ISNUMBER($H170),IF(AND($J170&gt;=84,$F170-$H170&lt;0),"進步達標","未達標"),"未達標")),"未達標"))))</f>
        <v/>
      </c>
      <c r="L170" s="33" t="str">
        <f ca="1">IF($B170="","",IF($K170="不適用","不適用",IF($K170="未檢驗","無檢驗資料","全年"&amp;($AF170+$AG170)&amp;"次／下半年"&amp;$AG170&amp;"次／"&amp;SUMIFS(LabData2016[HbA1c唯一],LabData2016[比對身分證前六碼],$AX170,LabData2016[最近一次HbA1c檢查結果(%)],"&lt;"&amp;VALUE(SUBSTITUTE(SUBSTITUTE($E170,"&lt;",""),"%","")),LabData2016[最近一次HbA1c檢查日期],"&gt;="&amp;DATE(YEAR(TODAY()),1,1),LabData2016[最近一次HbA1c檢查日期],"&lt;"&amp;DATE(YEAR(TODAY())+1,1,1))&amp;"/"&amp;($AF170+$AG170)&amp;"達標")))</f>
        <v/>
      </c>
      <c r="M170" s="6" t="str" cm="1">
        <f t="array" ref="M170">IF($B170="","",IFERROR(INDEX(PatientCriteria[LDL達標標準],ROWS($A$4:A170)),""))</f>
        <v/>
      </c>
      <c r="N170" s="6" t="str">
        <f>IF($B170="","",IF($O170="","",IFERROR(SUMIFS(LabData2016[最近一次LDL檢查結果(mg/dL)],LabData2016[比對身分證前六碼],$AX170,LabData2016[最近一次LDL檢查日期],$O170,LabData2016[LDL唯一],1),"")))</f>
        <v/>
      </c>
      <c r="O170" s="36" t="str" cm="1">
        <f t="array" ref="O170">IF($B170="","",IFERROR(_xlfn.AGGREGATE(14,6,LabData2016[最近一次LDL檢查日期]/((LabData2016[比對身分證前六碼]=$AX170)*(LabData2016[LDL唯一]=1)),1),""))</f>
        <v/>
      </c>
      <c r="P170" s="6" t="str">
        <f>IF($B170="","",IF($Q170="","",IFERROR(SUMIFS(LabData2016[最近一次LDL檢查結果(mg/dL)],LabData2016[比對身分證前六碼],$AX170,LabData2016[最近一次LDL檢查日期],$Q170,LabData2016[LDL唯一],1),"")))</f>
        <v/>
      </c>
      <c r="Q170" s="36" t="str" cm="1">
        <f t="array" ref="Q170">IF($B170="","",IFERROR(_xlfn.AGGREGATE(14,6,LabData2016[最近一次LDL檢查日期]/((LabData2016[比對身分證前六碼]=$AX170)*(LabData2016[LDL唯一]=1)),2),""))</f>
        <v/>
      </c>
      <c r="R170" s="6" t="str">
        <f t="shared" si="35"/>
        <v/>
      </c>
      <c r="S170" s="6" t="str" cm="1">
        <f t="array" ref="S170">IF($B170="","",IFERROR(_xlfn.AGGREGATE(15,6,LabData2016[最近一次LDL檢查結果(mg/dL)]/((LabData2016[比對身分證前六碼]=$AX170)*(LabData2016[LDL唯一]=1)),1),""))</f>
        <v/>
      </c>
      <c r="T170" s="28" t="str">
        <f ca="1">IF($B170="","",IF($M170="不適用","不適用",IF($N170="","未檢驗",IF(OR(AND($D170="DM only",$O170&gt;=DATE(YEAR(TODAY()),1,1),$O170&lt;DATE(YEAR(TODAY())+1,1,1),$N170&lt;VALUE(SUBSTITUTE($M170,"&lt;",""))),AND($AH170&gt;=1,$AI170&gt;=1,OR($N170&lt;VALUE(SUBSTITUTE($M170,"&lt;","")),SUMIFS(LabData2016[LDL唯一],LabData2016[比對身分證前六碼],$AX170,LabData2016[最近一次LDL檢查結果(mg/dL)],"&lt;"&amp;VALUE(SUBSTITUTE($M170,"&lt;","")),LabData2016[最近一次LDL檢查日期],"&gt;="&amp;DATE(YEAR(TODAY()),1,1),LabData2016[最近一次LDL檢查日期],"&lt;"&amp;DATE(YEAR(TODAY())+1,1,1))/($AH170+$AI170)&gt;=0.5))),"控制達標",IF(AND($AH170&gt;=1,$AI170&gt;=1,ISNUMBER($P170),$R170&gt;84,$N170-$P170&lt;0),"進步達標","未達標")))))</f>
        <v/>
      </c>
      <c r="U170" s="39" t="str">
        <f ca="1">IF($B170="","",IF($T170="不適用","不適用",IF($T170="未檢驗","無檢驗資料","全年"&amp;($AH170+$AI170)&amp;"次／下半年"&amp;$AI170&amp;"次／"&amp;SUMIFS(LabData2016[LDL唯一],LabData2016[比對身分證前六碼],$AX170,LabData2016[最近一次LDL檢查結果(mg/dL)],"&lt;"&amp;VALUE(SUBSTITUTE($M170,"&lt;","")),LabData2016[最近一次LDL檢查日期],"&gt;="&amp;DATE(YEAR(TODAY()),1,1),LabData2016[最近一次LDL檢查日期],"&lt;"&amp;DATE(YEAR(TODAY())+1,1,1))&amp;"/"&amp;($AH170+$AI170)&amp;"達標")))</f>
        <v/>
      </c>
      <c r="V170" s="6" t="str" cm="1">
        <f t="array" ref="V170">IF($B170="","",IFERROR(INDEX(PatientCriteria[UACR達標標準],ROWS($A$4:A170)),""))</f>
        <v/>
      </c>
      <c r="W170" s="6" t="str">
        <f>IF($B170="","",IF($X170="","",IFERROR(SUMIFS(LabData2016[最近一次UACR檢查結果(mg/gm)],LabData2016[比對身分證前六碼],$AX170,LabData2016[最近一次UACR檢查日期],$X170,LabData2016[UACR唯一],1),"")))</f>
        <v/>
      </c>
      <c r="X170" s="36" t="str" cm="1">
        <f t="array" ref="X170">IF($B170="","",IFERROR(_xlfn.AGGREGATE(14,6,LabData2016[最近一次UACR檢查日期]/((LabData2016[比對身分證前六碼]=$AX170)*(LabData2016[UACR唯一]=1)),1),""))</f>
        <v/>
      </c>
      <c r="Y170" s="6" t="str">
        <f>IF($B170="","",IF($Z170="","",IFERROR(SUMIFS(LabData2016[最近一次UACR檢查結果(mg/gm)],LabData2016[比對身分證前六碼],$AX170,LabData2016[最近一次UACR檢查日期],$Z170,LabData2016[UACR唯一],1),"")))</f>
        <v/>
      </c>
      <c r="Z170" s="36" t="str" cm="1">
        <f t="array" ref="Z170">IF($B170="","",IFERROR(_xlfn.AGGREGATE(14,6,LabData2016[最近一次UACR檢查日期]/((LabData2016[比對身分證前六碼]=$AX170)*(LabData2016[UACR唯一]=1)),2),""))</f>
        <v/>
      </c>
      <c r="AA170" s="6" t="str">
        <f t="shared" si="36"/>
        <v/>
      </c>
      <c r="AB170" s="29" t="str">
        <f ca="1">IF($B170="","",IF($V170="不適用","不適用",IF($W170="","未檢驗",IF(AND($AJ170+$AK170&gt;=2,$AK170&gt;=1),IF(OR($W170&lt;30,SUMIFS(LabData2016[UACR唯一],LabData2016[比對身分證前六碼],$AX170,LabData2016[最近一次UACR檢查結果(mg/gm)],"&lt;30",LabData2016[最近一次UACR檢查日期],"&gt;="&amp;DATE(YEAR(TODAY()),1,1),LabData2016[最近一次UACR檢查日期],"&lt;"&amp;DATE(YEAR(TODAY())+1,1,1))/($AJ170+$AK170)&gt;=0.5),"控制達標",IF(ISNUMBER($Y170),IF(AND($AA170&gt;=84,$W170-$Y170&lt;0),"進步達標","未達標"),"未達標")),"未達標"))))</f>
        <v/>
      </c>
      <c r="AC170" s="38" t="str">
        <f ca="1">IF($B170="","",IF($AB170="不適用","不適用",IF($AB170="未檢驗","無檢驗資料","全年"&amp;($AJ170+$AK170)&amp;"次／下半年"&amp;$AK170&amp;"次／"&amp;SUMIFS(LabData2016[UACR唯一],LabData2016[比對身分證前六碼],$AX170,LabData2016[最近一次UACR檢查結果(mg/gm)],"&lt;30",LabData2016[最近一次UACR檢查日期],"&gt;="&amp;DATE(YEAR(TODAY()),1,1),LabData2016[最近一次UACR檢查日期],"&lt;"&amp;DATE(YEAR(TODAY())+1,1,1))&amp;"/"&amp;($AJ170+$AK170)&amp;"達標")))</f>
        <v/>
      </c>
      <c r="AD170" s="6" t="str" cm="1">
        <f t="array" ref="AD170">IF($B170="","",IFERROR(INDEX(PatientCriteria[BP檢驗次數達標標準],ROWS($A$4:A170)),""))</f>
        <v/>
      </c>
      <c r="AE170" s="6" t="str" cm="1">
        <f t="array" aca="1" ref="AE170" ca="1">IF($B170="","",_xlfn.LET(_xlpm.bp,LabData2016[最近一次BP檢查日期],_xlpm.ym,IF(ISNUMBER(_xlpm.bp),TEXT(_xlpm.bp,"yyyy-mm"),LEFT(_xlpm.bp,7)),_xlpm.matched,_xlfn._xlws.FILTER(_xlpm.ym,(LabData2016[比對身分證前六碼]=$AX170)*(LabData2016[比對生日西元]=$AY170)*(_xlpm.ym&lt;&gt;"")*(LEFT(_xlpm.ym,4)=TEXT(YEAR(TODAY()),"0")),""),IF(INDEX(_xlpm.matched,1)="",0,ROWS(_xlfn.UNIQUE(_xlpm.matched)))))</f>
        <v/>
      </c>
      <c r="AF170" s="6" t="str">
        <f ca="1">IF($B170="","",SUMIFS(LabData2016[HbA1c唯一],LabData2016[比對身分證前六碼],$AX170,LabData2016[最近一次HbA1c檢查日期],"&gt;="&amp;DATE(YEAR(TODAY()),1,1),LabData2016[最近一次HbA1c檢查日期],"&lt;"&amp;DATE(YEAR(TODAY()),7,1)))</f>
        <v/>
      </c>
      <c r="AG170" s="6" t="str">
        <f ca="1">IF($B170="","",SUMIFS(LabData2016[HbA1c唯一],LabData2016[比對身分證前六碼],$AX170,LabData2016[最近一次HbA1c檢查日期],"&gt;="&amp;DATE(YEAR(TODAY()),7,1),LabData2016[最近一次HbA1c檢查日期],"&lt;"&amp;DATE(YEAR(TODAY())+1,1,1)))</f>
        <v/>
      </c>
      <c r="AH170" s="6" t="str">
        <f ca="1">IF($B170="","",SUMIFS(LabData2016[LDL唯一],LabData2016[比對身分證前六碼],$AX170,LabData2016[最近一次LDL檢查日期],"&gt;="&amp;DATE(YEAR(TODAY()),1,1),LabData2016[最近一次LDL檢查日期],"&lt;"&amp;DATE(YEAR(TODAY()),7,1)))</f>
        <v/>
      </c>
      <c r="AI170" s="6" t="str">
        <f ca="1">IF($B170="","",SUMIFS(LabData2016[LDL唯一],LabData2016[比對身分證前六碼],$AX170,LabData2016[最近一次LDL檢查日期],"&gt;="&amp;DATE(YEAR(TODAY()),7,1),LabData2016[最近一次LDL檢查日期],"&lt;"&amp;DATE(YEAR(TODAY())+1,1,1)))</f>
        <v/>
      </c>
      <c r="AJ170" s="6" t="str">
        <f ca="1">IF($B170="","",SUMIFS(LabData2016[UACR唯一],LabData2016[比對身分證前六碼],$AX170,LabData2016[最近一次UACR檢查日期],"&gt;="&amp;DATE(YEAR(TODAY()),1,1),LabData2016[最近一次UACR檢查日期],"&lt;"&amp;DATE(YEAR(TODAY()),7,1)))</f>
        <v/>
      </c>
      <c r="AK170" s="6" t="str">
        <f ca="1">IF($B170="","",SUMIFS(LabData2016[UACR唯一],LabData2016[比對身分證前六碼],$AX170,LabData2016[最近一次UACR檢查日期],"&gt;="&amp;DATE(YEAR(TODAY()),7,1),LabData2016[最近一次UACR檢查日期],"&lt;"&amp;DATE(YEAR(TODAY())+1,1,1)))</f>
        <v/>
      </c>
      <c r="AL170" s="6" t="str">
        <f t="shared" si="37"/>
        <v/>
      </c>
      <c r="AM170" s="6" t="str">
        <f t="shared" si="38"/>
        <v/>
      </c>
      <c r="AN170" s="6" t="str">
        <f t="shared" si="39"/>
        <v/>
      </c>
      <c r="AO170" s="6" t="str">
        <f t="shared" si="40"/>
        <v/>
      </c>
      <c r="AP170" s="6" t="str" cm="1">
        <f t="array" ref="AP170">IF($B170="","",IFERROR(INDEX(相容設定!$B$2:$E$9,MATCH($D170,相容設定!$A$2:$A$9,0),MIN(VALUE(LEFT($AQ170,FIND("/",$AQ170)-1)),3)+1),0))</f>
        <v/>
      </c>
      <c r="AQ170" s="6" t="str">
        <f t="shared" si="41"/>
        <v/>
      </c>
      <c r="AR170" s="30" t="str">
        <f t="shared" si="42"/>
        <v/>
      </c>
      <c r="AS170" s="30" t="str">
        <f>IF($B170="","",250+30+IF(OR(ISNUMBER(SEARCH("DM",$D170)),ISNUMBER(SEARCH("+",$D170))),100,0)+IFERROR(INDEX(相容設定!$F$2:$F$9,MATCH($D170,相容設定!$A$2:$A$9,0)),0))</f>
        <v/>
      </c>
      <c r="AT170" s="31" t="str">
        <f t="shared" si="43"/>
        <v/>
      </c>
      <c r="AU170" s="32" t="str">
        <f t="shared" si="44"/>
        <v/>
      </c>
      <c r="AV170" t="str">
        <f t="shared" si="49"/>
        <v/>
      </c>
      <c r="AW170" t="str">
        <f t="shared" si="47"/>
        <v/>
      </c>
      <c r="AX170" t="str">
        <f t="shared" si="50"/>
        <v/>
      </c>
      <c r="AY170" t="str">
        <f t="shared" si="48"/>
        <v/>
      </c>
    </row>
    <row r="171" spans="1:51" x14ac:dyDescent="0.35">
      <c r="A171" s="26" t="str" cm="1">
        <f t="array" ref="A171">IFERROR(IF(INDEX(PatientCriteria[身分證號],ROWS($A$4:A171))="","",ROWS($A$4:A171)),"")</f>
        <v/>
      </c>
      <c r="B171" s="26" t="str" cm="1">
        <f t="array" ref="B171">IFERROR(IF(INDEX(PatientCriteria[身分證號],ROWS($A$4:A171))="","",INDEX(PatientCriteria[身分證號],ROWS($A$4:A171))),"")</f>
        <v/>
      </c>
      <c r="C171" s="26" t="str" cm="1">
        <f t="array" ref="C171">IF($B171="","",IFERROR(INDEX(PatientCriteria[生日],ROWS($A$4:A171)),""))</f>
        <v/>
      </c>
      <c r="D171" s="26" t="str" cm="1">
        <f t="array" ref="D171">IF($B171="","",IFERROR(INDEX(PatientCriteria[疾病組合],ROWS($A$4:A171)),""))</f>
        <v/>
      </c>
      <c r="E171" s="6" t="str" cm="1">
        <f t="array" ref="E171">IF($B171="","",IFERROR(INDEX(PatientCriteria[HbA1c達標標準],ROWS($A$4:A171)),""))</f>
        <v/>
      </c>
      <c r="F171" s="6" t="str">
        <f>IF($B171="","",IF($G171="","",IFERROR(SUMIFS(LabData2016[最近一次HbA1c檢查結果(%)],LabData2016[比對身分證前六碼],$AX171,LabData2016[最近一次HbA1c檢查日期],$G171,LabData2016[HbA1c唯一],1),"")))</f>
        <v/>
      </c>
      <c r="G171" s="36" t="str" cm="1">
        <f t="array" ref="G171">IF($B171="","",IFERROR(_xlfn.AGGREGATE(14,6,LabData2016[最近一次HbA1c檢查日期]/((LabData2016[比對身分證前六碼]=$AX171)*(LabData2016[HbA1c唯一]=1)),1),""))</f>
        <v/>
      </c>
      <c r="H171" s="6" t="str">
        <f>IF($B171="","",IF($I171="","",IFERROR(SUMIFS(LabData2016[最近一次HbA1c檢查結果(%)],LabData2016[比對身分證前六碼],$AX171,LabData2016[最近一次HbA1c檢查日期],$I171,LabData2016[HbA1c唯一],1),"")))</f>
        <v/>
      </c>
      <c r="I171" s="36" t="str" cm="1">
        <f t="array" ref="I171">IF($B171="","",IFERROR(_xlfn.AGGREGATE(14,6,LabData2016[最近一次HbA1c檢查日期]/((LabData2016[比對身分證前六碼]=$AX171)*(LabData2016[HbA1c唯一]=1)),2),""))</f>
        <v/>
      </c>
      <c r="J171" s="6" t="str">
        <f t="shared" si="34"/>
        <v/>
      </c>
      <c r="K171" s="27" t="str">
        <f ca="1">IF($B171="","",IF($E171="不適用","不適用",IF($F171="","未檢驗",IF(AND($AF171+$AG171&gt;=2,$AG171&gt;=1),IF(OR($F171&lt;VALUE(SUBSTITUTE(SUBSTITUTE($E171,"&lt;",""),"%","")),SUMIFS(LabData2016[HbA1c唯一],LabData2016[比對身分證前六碼],$AX171,LabData2016[最近一次HbA1c檢查結果(%)],"&lt;"&amp;VALUE(SUBSTITUTE(SUBSTITUTE($E171,"&lt;",""),"%","")),LabData2016[最近一次HbA1c檢查日期],"&gt;="&amp;DATE(YEAR(TODAY()),1,1),LabData2016[最近一次HbA1c檢查日期],"&lt;"&amp;DATE(YEAR(TODAY())+1,1,1))/($AF171+$AG171)&gt;=0.5),"控制達標",IF(ISNUMBER($H171),IF(AND($J171&gt;=84,$F171-$H171&lt;0),"進步達標","未達標"),"未達標")),"未達標"))))</f>
        <v/>
      </c>
      <c r="L171" s="33" t="str">
        <f ca="1">IF($B171="","",IF($K171="不適用","不適用",IF($K171="未檢驗","無檢驗資料","全年"&amp;($AF171+$AG171)&amp;"次／下半年"&amp;$AG171&amp;"次／"&amp;SUMIFS(LabData2016[HbA1c唯一],LabData2016[比對身分證前六碼],$AX171,LabData2016[最近一次HbA1c檢查結果(%)],"&lt;"&amp;VALUE(SUBSTITUTE(SUBSTITUTE($E171,"&lt;",""),"%","")),LabData2016[最近一次HbA1c檢查日期],"&gt;="&amp;DATE(YEAR(TODAY()),1,1),LabData2016[最近一次HbA1c檢查日期],"&lt;"&amp;DATE(YEAR(TODAY())+1,1,1))&amp;"/"&amp;($AF171+$AG171)&amp;"達標")))</f>
        <v/>
      </c>
      <c r="M171" s="6" t="str" cm="1">
        <f t="array" ref="M171">IF($B171="","",IFERROR(INDEX(PatientCriteria[LDL達標標準],ROWS($A$4:A171)),""))</f>
        <v/>
      </c>
      <c r="N171" s="6" t="str">
        <f>IF($B171="","",IF($O171="","",IFERROR(SUMIFS(LabData2016[最近一次LDL檢查結果(mg/dL)],LabData2016[比對身分證前六碼],$AX171,LabData2016[最近一次LDL檢查日期],$O171,LabData2016[LDL唯一],1),"")))</f>
        <v/>
      </c>
      <c r="O171" s="36" t="str" cm="1">
        <f t="array" ref="O171">IF($B171="","",IFERROR(_xlfn.AGGREGATE(14,6,LabData2016[最近一次LDL檢查日期]/((LabData2016[比對身分證前六碼]=$AX171)*(LabData2016[LDL唯一]=1)),1),""))</f>
        <v/>
      </c>
      <c r="P171" s="6" t="str">
        <f>IF($B171="","",IF($Q171="","",IFERROR(SUMIFS(LabData2016[最近一次LDL檢查結果(mg/dL)],LabData2016[比對身分證前六碼],$AX171,LabData2016[最近一次LDL檢查日期],$Q171,LabData2016[LDL唯一],1),"")))</f>
        <v/>
      </c>
      <c r="Q171" s="36" t="str" cm="1">
        <f t="array" ref="Q171">IF($B171="","",IFERROR(_xlfn.AGGREGATE(14,6,LabData2016[最近一次LDL檢查日期]/((LabData2016[比對身分證前六碼]=$AX171)*(LabData2016[LDL唯一]=1)),2),""))</f>
        <v/>
      </c>
      <c r="R171" s="6" t="str">
        <f t="shared" si="35"/>
        <v/>
      </c>
      <c r="S171" s="6" t="str" cm="1">
        <f t="array" ref="S171">IF($B171="","",IFERROR(_xlfn.AGGREGATE(15,6,LabData2016[最近一次LDL檢查結果(mg/dL)]/((LabData2016[比對身分證前六碼]=$AX171)*(LabData2016[LDL唯一]=1)),1),""))</f>
        <v/>
      </c>
      <c r="T171" s="28" t="str">
        <f ca="1">IF($B171="","",IF($M171="不適用","不適用",IF($N171="","未檢驗",IF(OR(AND($D171="DM only",$O171&gt;=DATE(YEAR(TODAY()),1,1),$O171&lt;DATE(YEAR(TODAY())+1,1,1),$N171&lt;VALUE(SUBSTITUTE($M171,"&lt;",""))),AND($AH171&gt;=1,$AI171&gt;=1,OR($N171&lt;VALUE(SUBSTITUTE($M171,"&lt;","")),SUMIFS(LabData2016[LDL唯一],LabData2016[比對身分證前六碼],$AX171,LabData2016[最近一次LDL檢查結果(mg/dL)],"&lt;"&amp;VALUE(SUBSTITUTE($M171,"&lt;","")),LabData2016[最近一次LDL檢查日期],"&gt;="&amp;DATE(YEAR(TODAY()),1,1),LabData2016[最近一次LDL檢查日期],"&lt;"&amp;DATE(YEAR(TODAY())+1,1,1))/($AH171+$AI171)&gt;=0.5))),"控制達標",IF(AND($AH171&gt;=1,$AI171&gt;=1,ISNUMBER($P171),$R171&gt;84,$N171-$P171&lt;0),"進步達標","未達標")))))</f>
        <v/>
      </c>
      <c r="U171" s="39" t="str">
        <f ca="1">IF($B171="","",IF($T171="不適用","不適用",IF($T171="未檢驗","無檢驗資料","全年"&amp;($AH171+$AI171)&amp;"次／下半年"&amp;$AI171&amp;"次／"&amp;SUMIFS(LabData2016[LDL唯一],LabData2016[比對身分證前六碼],$AX171,LabData2016[最近一次LDL檢查結果(mg/dL)],"&lt;"&amp;VALUE(SUBSTITUTE($M171,"&lt;","")),LabData2016[最近一次LDL檢查日期],"&gt;="&amp;DATE(YEAR(TODAY()),1,1),LabData2016[最近一次LDL檢查日期],"&lt;"&amp;DATE(YEAR(TODAY())+1,1,1))&amp;"/"&amp;($AH171+$AI171)&amp;"達標")))</f>
        <v/>
      </c>
      <c r="V171" s="6" t="str" cm="1">
        <f t="array" ref="V171">IF($B171="","",IFERROR(INDEX(PatientCriteria[UACR達標標準],ROWS($A$4:A171)),""))</f>
        <v/>
      </c>
      <c r="W171" s="6" t="str">
        <f>IF($B171="","",IF($X171="","",IFERROR(SUMIFS(LabData2016[最近一次UACR檢查結果(mg/gm)],LabData2016[比對身分證前六碼],$AX171,LabData2016[最近一次UACR檢查日期],$X171,LabData2016[UACR唯一],1),"")))</f>
        <v/>
      </c>
      <c r="X171" s="36" t="str" cm="1">
        <f t="array" ref="X171">IF($B171="","",IFERROR(_xlfn.AGGREGATE(14,6,LabData2016[最近一次UACR檢查日期]/((LabData2016[比對身分證前六碼]=$AX171)*(LabData2016[UACR唯一]=1)),1),""))</f>
        <v/>
      </c>
      <c r="Y171" s="6" t="str">
        <f>IF($B171="","",IF($Z171="","",IFERROR(SUMIFS(LabData2016[最近一次UACR檢查結果(mg/gm)],LabData2016[比對身分證前六碼],$AX171,LabData2016[最近一次UACR檢查日期],$Z171,LabData2016[UACR唯一],1),"")))</f>
        <v/>
      </c>
      <c r="Z171" s="36" t="str" cm="1">
        <f t="array" ref="Z171">IF($B171="","",IFERROR(_xlfn.AGGREGATE(14,6,LabData2016[最近一次UACR檢查日期]/((LabData2016[比對身分證前六碼]=$AX171)*(LabData2016[UACR唯一]=1)),2),""))</f>
        <v/>
      </c>
      <c r="AA171" s="6" t="str">
        <f t="shared" si="36"/>
        <v/>
      </c>
      <c r="AB171" s="29" t="str">
        <f ca="1">IF($B171="","",IF($V171="不適用","不適用",IF($W171="","未檢驗",IF(AND($AJ171+$AK171&gt;=2,$AK171&gt;=1),IF(OR($W171&lt;30,SUMIFS(LabData2016[UACR唯一],LabData2016[比對身分證前六碼],$AX171,LabData2016[最近一次UACR檢查結果(mg/gm)],"&lt;30",LabData2016[最近一次UACR檢查日期],"&gt;="&amp;DATE(YEAR(TODAY()),1,1),LabData2016[最近一次UACR檢查日期],"&lt;"&amp;DATE(YEAR(TODAY())+1,1,1))/($AJ171+$AK171)&gt;=0.5),"控制達標",IF(ISNUMBER($Y171),IF(AND($AA171&gt;=84,$W171-$Y171&lt;0),"進步達標","未達標"),"未達標")),"未達標"))))</f>
        <v/>
      </c>
      <c r="AC171" s="38" t="str">
        <f ca="1">IF($B171="","",IF($AB171="不適用","不適用",IF($AB171="未檢驗","無檢驗資料","全年"&amp;($AJ171+$AK171)&amp;"次／下半年"&amp;$AK171&amp;"次／"&amp;SUMIFS(LabData2016[UACR唯一],LabData2016[比對身分證前六碼],$AX171,LabData2016[最近一次UACR檢查結果(mg/gm)],"&lt;30",LabData2016[最近一次UACR檢查日期],"&gt;="&amp;DATE(YEAR(TODAY()),1,1),LabData2016[最近一次UACR檢查日期],"&lt;"&amp;DATE(YEAR(TODAY())+1,1,1))&amp;"/"&amp;($AJ171+$AK171)&amp;"達標")))</f>
        <v/>
      </c>
      <c r="AD171" s="6" t="str" cm="1">
        <f t="array" ref="AD171">IF($B171="","",IFERROR(INDEX(PatientCriteria[BP檢驗次數達標標準],ROWS($A$4:A171)),""))</f>
        <v/>
      </c>
      <c r="AE171" s="6" t="str" cm="1">
        <f t="array" aca="1" ref="AE171" ca="1">IF($B171="","",_xlfn.LET(_xlpm.bp,LabData2016[最近一次BP檢查日期],_xlpm.ym,IF(ISNUMBER(_xlpm.bp),TEXT(_xlpm.bp,"yyyy-mm"),LEFT(_xlpm.bp,7)),_xlpm.matched,_xlfn._xlws.FILTER(_xlpm.ym,(LabData2016[比對身分證前六碼]=$AX171)*(LabData2016[比對生日西元]=$AY171)*(_xlpm.ym&lt;&gt;"")*(LEFT(_xlpm.ym,4)=TEXT(YEAR(TODAY()),"0")),""),IF(INDEX(_xlpm.matched,1)="",0,ROWS(_xlfn.UNIQUE(_xlpm.matched)))))</f>
        <v/>
      </c>
      <c r="AF171" s="6" t="str">
        <f ca="1">IF($B171="","",SUMIFS(LabData2016[HbA1c唯一],LabData2016[比對身分證前六碼],$AX171,LabData2016[最近一次HbA1c檢查日期],"&gt;="&amp;DATE(YEAR(TODAY()),1,1),LabData2016[最近一次HbA1c檢查日期],"&lt;"&amp;DATE(YEAR(TODAY()),7,1)))</f>
        <v/>
      </c>
      <c r="AG171" s="6" t="str">
        <f ca="1">IF($B171="","",SUMIFS(LabData2016[HbA1c唯一],LabData2016[比對身分證前六碼],$AX171,LabData2016[最近一次HbA1c檢查日期],"&gt;="&amp;DATE(YEAR(TODAY()),7,1),LabData2016[最近一次HbA1c檢查日期],"&lt;"&amp;DATE(YEAR(TODAY())+1,1,1)))</f>
        <v/>
      </c>
      <c r="AH171" s="6" t="str">
        <f ca="1">IF($B171="","",SUMIFS(LabData2016[LDL唯一],LabData2016[比對身分證前六碼],$AX171,LabData2016[最近一次LDL檢查日期],"&gt;="&amp;DATE(YEAR(TODAY()),1,1),LabData2016[最近一次LDL檢查日期],"&lt;"&amp;DATE(YEAR(TODAY()),7,1)))</f>
        <v/>
      </c>
      <c r="AI171" s="6" t="str">
        <f ca="1">IF($B171="","",SUMIFS(LabData2016[LDL唯一],LabData2016[比對身分證前六碼],$AX171,LabData2016[最近一次LDL檢查日期],"&gt;="&amp;DATE(YEAR(TODAY()),7,1),LabData2016[最近一次LDL檢查日期],"&lt;"&amp;DATE(YEAR(TODAY())+1,1,1)))</f>
        <v/>
      </c>
      <c r="AJ171" s="6" t="str">
        <f ca="1">IF($B171="","",SUMIFS(LabData2016[UACR唯一],LabData2016[比對身分證前六碼],$AX171,LabData2016[最近一次UACR檢查日期],"&gt;="&amp;DATE(YEAR(TODAY()),1,1),LabData2016[最近一次UACR檢查日期],"&lt;"&amp;DATE(YEAR(TODAY()),7,1)))</f>
        <v/>
      </c>
      <c r="AK171" s="6" t="str">
        <f ca="1">IF($B171="","",SUMIFS(LabData2016[UACR唯一],LabData2016[比對身分證前六碼],$AX171,LabData2016[最近一次UACR檢查日期],"&gt;="&amp;DATE(YEAR(TODAY()),7,1),LabData2016[最近一次UACR檢查日期],"&lt;"&amp;DATE(YEAR(TODAY())+1,1,1)))</f>
        <v/>
      </c>
      <c r="AL171" s="6" t="str">
        <f t="shared" si="37"/>
        <v/>
      </c>
      <c r="AM171" s="6" t="str">
        <f t="shared" si="38"/>
        <v/>
      </c>
      <c r="AN171" s="6" t="str">
        <f t="shared" si="39"/>
        <v/>
      </c>
      <c r="AO171" s="6" t="str">
        <f t="shared" si="40"/>
        <v/>
      </c>
      <c r="AP171" s="6" t="str" cm="1">
        <f t="array" ref="AP171">IF($B171="","",IFERROR(INDEX(相容設定!$B$2:$E$9,MATCH($D171,相容設定!$A$2:$A$9,0),MIN(VALUE(LEFT($AQ171,FIND("/",$AQ171)-1)),3)+1),0))</f>
        <v/>
      </c>
      <c r="AQ171" s="6" t="str">
        <f t="shared" si="41"/>
        <v/>
      </c>
      <c r="AR171" s="30" t="str">
        <f t="shared" si="42"/>
        <v/>
      </c>
      <c r="AS171" s="30" t="str">
        <f>IF($B171="","",250+30+IF(OR(ISNUMBER(SEARCH("DM",$D171)),ISNUMBER(SEARCH("+",$D171))),100,0)+IFERROR(INDEX(相容設定!$F$2:$F$9,MATCH($D171,相容設定!$A$2:$A$9,0)),0))</f>
        <v/>
      </c>
      <c r="AT171" s="31" t="str">
        <f t="shared" si="43"/>
        <v/>
      </c>
      <c r="AU171" s="32" t="str">
        <f t="shared" si="44"/>
        <v/>
      </c>
      <c r="AV171" t="str">
        <f t="shared" si="49"/>
        <v/>
      </c>
      <c r="AW171" t="str">
        <f t="shared" si="47"/>
        <v/>
      </c>
      <c r="AX171" t="str">
        <f t="shared" si="50"/>
        <v/>
      </c>
      <c r="AY171" t="str">
        <f t="shared" si="48"/>
        <v/>
      </c>
    </row>
    <row r="172" spans="1:51" x14ac:dyDescent="0.35">
      <c r="A172" s="26" t="str" cm="1">
        <f t="array" ref="A172">IFERROR(IF(INDEX(PatientCriteria[身分證號],ROWS($A$4:A172))="","",ROWS($A$4:A172)),"")</f>
        <v/>
      </c>
      <c r="B172" s="26" t="str" cm="1">
        <f t="array" ref="B172">IFERROR(IF(INDEX(PatientCriteria[身分證號],ROWS($A$4:A172))="","",INDEX(PatientCriteria[身分證號],ROWS($A$4:A172))),"")</f>
        <v/>
      </c>
      <c r="C172" s="26" t="str" cm="1">
        <f t="array" ref="C172">IF($B172="","",IFERROR(INDEX(PatientCriteria[生日],ROWS($A$4:A172)),""))</f>
        <v/>
      </c>
      <c r="D172" s="26" t="str" cm="1">
        <f t="array" ref="D172">IF($B172="","",IFERROR(INDEX(PatientCriteria[疾病組合],ROWS($A$4:A172)),""))</f>
        <v/>
      </c>
      <c r="E172" s="6" t="str" cm="1">
        <f t="array" ref="E172">IF($B172="","",IFERROR(INDEX(PatientCriteria[HbA1c達標標準],ROWS($A$4:A172)),""))</f>
        <v/>
      </c>
      <c r="F172" s="6" t="str">
        <f>IF($B172="","",IF($G172="","",IFERROR(SUMIFS(LabData2016[最近一次HbA1c檢查結果(%)],LabData2016[比對身分證前六碼],$AX172,LabData2016[最近一次HbA1c檢查日期],$G172,LabData2016[HbA1c唯一],1),"")))</f>
        <v/>
      </c>
      <c r="G172" s="36" t="str" cm="1">
        <f t="array" ref="G172">IF($B172="","",IFERROR(_xlfn.AGGREGATE(14,6,LabData2016[最近一次HbA1c檢查日期]/((LabData2016[比對身分證前六碼]=$AX172)*(LabData2016[HbA1c唯一]=1)),1),""))</f>
        <v/>
      </c>
      <c r="H172" s="6" t="str">
        <f>IF($B172="","",IF($I172="","",IFERROR(SUMIFS(LabData2016[最近一次HbA1c檢查結果(%)],LabData2016[比對身分證前六碼],$AX172,LabData2016[最近一次HbA1c檢查日期],$I172,LabData2016[HbA1c唯一],1),"")))</f>
        <v/>
      </c>
      <c r="I172" s="36" t="str" cm="1">
        <f t="array" ref="I172">IF($B172="","",IFERROR(_xlfn.AGGREGATE(14,6,LabData2016[最近一次HbA1c檢查日期]/((LabData2016[比對身分證前六碼]=$AX172)*(LabData2016[HbA1c唯一]=1)),2),""))</f>
        <v/>
      </c>
      <c r="J172" s="6" t="str">
        <f t="shared" si="34"/>
        <v/>
      </c>
      <c r="K172" s="27" t="str">
        <f ca="1">IF($B172="","",IF($E172="不適用","不適用",IF($F172="","未檢驗",IF(AND($AF172+$AG172&gt;=2,$AG172&gt;=1),IF(OR($F172&lt;VALUE(SUBSTITUTE(SUBSTITUTE($E172,"&lt;",""),"%","")),SUMIFS(LabData2016[HbA1c唯一],LabData2016[比對身分證前六碼],$AX172,LabData2016[最近一次HbA1c檢查結果(%)],"&lt;"&amp;VALUE(SUBSTITUTE(SUBSTITUTE($E172,"&lt;",""),"%","")),LabData2016[最近一次HbA1c檢查日期],"&gt;="&amp;DATE(YEAR(TODAY()),1,1),LabData2016[最近一次HbA1c檢查日期],"&lt;"&amp;DATE(YEAR(TODAY())+1,1,1))/($AF172+$AG172)&gt;=0.5),"控制達標",IF(ISNUMBER($H172),IF(AND($J172&gt;=84,$F172-$H172&lt;0),"進步達標","未達標"),"未達標")),"未達標"))))</f>
        <v/>
      </c>
      <c r="L172" s="33" t="str">
        <f ca="1">IF($B172="","",IF($K172="不適用","不適用",IF($K172="未檢驗","無檢驗資料","全年"&amp;($AF172+$AG172)&amp;"次／下半年"&amp;$AG172&amp;"次／"&amp;SUMIFS(LabData2016[HbA1c唯一],LabData2016[比對身分證前六碼],$AX172,LabData2016[最近一次HbA1c檢查結果(%)],"&lt;"&amp;VALUE(SUBSTITUTE(SUBSTITUTE($E172,"&lt;",""),"%","")),LabData2016[最近一次HbA1c檢查日期],"&gt;="&amp;DATE(YEAR(TODAY()),1,1),LabData2016[最近一次HbA1c檢查日期],"&lt;"&amp;DATE(YEAR(TODAY())+1,1,1))&amp;"/"&amp;($AF172+$AG172)&amp;"達標")))</f>
        <v/>
      </c>
      <c r="M172" s="6" t="str" cm="1">
        <f t="array" ref="M172">IF($B172="","",IFERROR(INDEX(PatientCriteria[LDL達標標準],ROWS($A$4:A172)),""))</f>
        <v/>
      </c>
      <c r="N172" s="6" t="str">
        <f>IF($B172="","",IF($O172="","",IFERROR(SUMIFS(LabData2016[最近一次LDL檢查結果(mg/dL)],LabData2016[比對身分證前六碼],$AX172,LabData2016[最近一次LDL檢查日期],$O172,LabData2016[LDL唯一],1),"")))</f>
        <v/>
      </c>
      <c r="O172" s="36" t="str" cm="1">
        <f t="array" ref="O172">IF($B172="","",IFERROR(_xlfn.AGGREGATE(14,6,LabData2016[最近一次LDL檢查日期]/((LabData2016[比對身分證前六碼]=$AX172)*(LabData2016[LDL唯一]=1)),1),""))</f>
        <v/>
      </c>
      <c r="P172" s="6" t="str">
        <f>IF($B172="","",IF($Q172="","",IFERROR(SUMIFS(LabData2016[最近一次LDL檢查結果(mg/dL)],LabData2016[比對身分證前六碼],$AX172,LabData2016[最近一次LDL檢查日期],$Q172,LabData2016[LDL唯一],1),"")))</f>
        <v/>
      </c>
      <c r="Q172" s="36" t="str" cm="1">
        <f t="array" ref="Q172">IF($B172="","",IFERROR(_xlfn.AGGREGATE(14,6,LabData2016[最近一次LDL檢查日期]/((LabData2016[比對身分證前六碼]=$AX172)*(LabData2016[LDL唯一]=1)),2),""))</f>
        <v/>
      </c>
      <c r="R172" s="6" t="str">
        <f t="shared" si="35"/>
        <v/>
      </c>
      <c r="S172" s="6" t="str" cm="1">
        <f t="array" ref="S172">IF($B172="","",IFERROR(_xlfn.AGGREGATE(15,6,LabData2016[最近一次LDL檢查結果(mg/dL)]/((LabData2016[比對身分證前六碼]=$AX172)*(LabData2016[LDL唯一]=1)),1),""))</f>
        <v/>
      </c>
      <c r="T172" s="28" t="str">
        <f ca="1">IF($B172="","",IF($M172="不適用","不適用",IF($N172="","未檢驗",IF(OR(AND($D172="DM only",$O172&gt;=DATE(YEAR(TODAY()),1,1),$O172&lt;DATE(YEAR(TODAY())+1,1,1),$N172&lt;VALUE(SUBSTITUTE($M172,"&lt;",""))),AND($AH172&gt;=1,$AI172&gt;=1,OR($N172&lt;VALUE(SUBSTITUTE($M172,"&lt;","")),SUMIFS(LabData2016[LDL唯一],LabData2016[比對身分證前六碼],$AX172,LabData2016[最近一次LDL檢查結果(mg/dL)],"&lt;"&amp;VALUE(SUBSTITUTE($M172,"&lt;","")),LabData2016[最近一次LDL檢查日期],"&gt;="&amp;DATE(YEAR(TODAY()),1,1),LabData2016[最近一次LDL檢查日期],"&lt;"&amp;DATE(YEAR(TODAY())+1,1,1))/($AH172+$AI172)&gt;=0.5))),"控制達標",IF(AND($AH172&gt;=1,$AI172&gt;=1,ISNUMBER($P172),$R172&gt;84,$N172-$P172&lt;0),"進步達標","未達標")))))</f>
        <v/>
      </c>
      <c r="U172" s="39" t="str">
        <f ca="1">IF($B172="","",IF($T172="不適用","不適用",IF($T172="未檢驗","無檢驗資料","全年"&amp;($AH172+$AI172)&amp;"次／下半年"&amp;$AI172&amp;"次／"&amp;SUMIFS(LabData2016[LDL唯一],LabData2016[比對身分證前六碼],$AX172,LabData2016[最近一次LDL檢查結果(mg/dL)],"&lt;"&amp;VALUE(SUBSTITUTE($M172,"&lt;","")),LabData2016[最近一次LDL檢查日期],"&gt;="&amp;DATE(YEAR(TODAY()),1,1),LabData2016[最近一次LDL檢查日期],"&lt;"&amp;DATE(YEAR(TODAY())+1,1,1))&amp;"/"&amp;($AH172+$AI172)&amp;"達標")))</f>
        <v/>
      </c>
      <c r="V172" s="6" t="str" cm="1">
        <f t="array" ref="V172">IF($B172="","",IFERROR(INDEX(PatientCriteria[UACR達標標準],ROWS($A$4:A172)),""))</f>
        <v/>
      </c>
      <c r="W172" s="6" t="str">
        <f>IF($B172="","",IF($X172="","",IFERROR(SUMIFS(LabData2016[最近一次UACR檢查結果(mg/gm)],LabData2016[比對身分證前六碼],$AX172,LabData2016[最近一次UACR檢查日期],$X172,LabData2016[UACR唯一],1),"")))</f>
        <v/>
      </c>
      <c r="X172" s="36" t="str" cm="1">
        <f t="array" ref="X172">IF($B172="","",IFERROR(_xlfn.AGGREGATE(14,6,LabData2016[最近一次UACR檢查日期]/((LabData2016[比對身分證前六碼]=$AX172)*(LabData2016[UACR唯一]=1)),1),""))</f>
        <v/>
      </c>
      <c r="Y172" s="6" t="str">
        <f>IF($B172="","",IF($Z172="","",IFERROR(SUMIFS(LabData2016[最近一次UACR檢查結果(mg/gm)],LabData2016[比對身分證前六碼],$AX172,LabData2016[最近一次UACR檢查日期],$Z172,LabData2016[UACR唯一],1),"")))</f>
        <v/>
      </c>
      <c r="Z172" s="36" t="str" cm="1">
        <f t="array" ref="Z172">IF($B172="","",IFERROR(_xlfn.AGGREGATE(14,6,LabData2016[最近一次UACR檢查日期]/((LabData2016[比對身分證前六碼]=$AX172)*(LabData2016[UACR唯一]=1)),2),""))</f>
        <v/>
      </c>
      <c r="AA172" s="6" t="str">
        <f t="shared" si="36"/>
        <v/>
      </c>
      <c r="AB172" s="29" t="str">
        <f ca="1">IF($B172="","",IF($V172="不適用","不適用",IF($W172="","未檢驗",IF(AND($AJ172+$AK172&gt;=2,$AK172&gt;=1),IF(OR($W172&lt;30,SUMIFS(LabData2016[UACR唯一],LabData2016[比對身分證前六碼],$AX172,LabData2016[最近一次UACR檢查結果(mg/gm)],"&lt;30",LabData2016[最近一次UACR檢查日期],"&gt;="&amp;DATE(YEAR(TODAY()),1,1),LabData2016[最近一次UACR檢查日期],"&lt;"&amp;DATE(YEAR(TODAY())+1,1,1))/($AJ172+$AK172)&gt;=0.5),"控制達標",IF(ISNUMBER($Y172),IF(AND($AA172&gt;=84,$W172-$Y172&lt;0),"進步達標","未達標"),"未達標")),"未達標"))))</f>
        <v/>
      </c>
      <c r="AC172" s="38" t="str">
        <f ca="1">IF($B172="","",IF($AB172="不適用","不適用",IF($AB172="未檢驗","無檢驗資料","全年"&amp;($AJ172+$AK172)&amp;"次／下半年"&amp;$AK172&amp;"次／"&amp;SUMIFS(LabData2016[UACR唯一],LabData2016[比對身分證前六碼],$AX172,LabData2016[最近一次UACR檢查結果(mg/gm)],"&lt;30",LabData2016[最近一次UACR檢查日期],"&gt;="&amp;DATE(YEAR(TODAY()),1,1),LabData2016[最近一次UACR檢查日期],"&lt;"&amp;DATE(YEAR(TODAY())+1,1,1))&amp;"/"&amp;($AJ172+$AK172)&amp;"達標")))</f>
        <v/>
      </c>
      <c r="AD172" s="6" t="str" cm="1">
        <f t="array" ref="AD172">IF($B172="","",IFERROR(INDEX(PatientCriteria[BP檢驗次數達標標準],ROWS($A$4:A172)),""))</f>
        <v/>
      </c>
      <c r="AE172" s="6" t="str" cm="1">
        <f t="array" aca="1" ref="AE172" ca="1">IF($B172="","",_xlfn.LET(_xlpm.bp,LabData2016[最近一次BP檢查日期],_xlpm.ym,IF(ISNUMBER(_xlpm.bp),TEXT(_xlpm.bp,"yyyy-mm"),LEFT(_xlpm.bp,7)),_xlpm.matched,_xlfn._xlws.FILTER(_xlpm.ym,(LabData2016[比對身分證前六碼]=$AX172)*(LabData2016[比對生日西元]=$AY172)*(_xlpm.ym&lt;&gt;"")*(LEFT(_xlpm.ym,4)=TEXT(YEAR(TODAY()),"0")),""),IF(INDEX(_xlpm.matched,1)="",0,ROWS(_xlfn.UNIQUE(_xlpm.matched)))))</f>
        <v/>
      </c>
      <c r="AF172" s="6" t="str">
        <f ca="1">IF($B172="","",SUMIFS(LabData2016[HbA1c唯一],LabData2016[比對身分證前六碼],$AX172,LabData2016[最近一次HbA1c檢查日期],"&gt;="&amp;DATE(YEAR(TODAY()),1,1),LabData2016[最近一次HbA1c檢查日期],"&lt;"&amp;DATE(YEAR(TODAY()),7,1)))</f>
        <v/>
      </c>
      <c r="AG172" s="6" t="str">
        <f ca="1">IF($B172="","",SUMIFS(LabData2016[HbA1c唯一],LabData2016[比對身分證前六碼],$AX172,LabData2016[最近一次HbA1c檢查日期],"&gt;="&amp;DATE(YEAR(TODAY()),7,1),LabData2016[最近一次HbA1c檢查日期],"&lt;"&amp;DATE(YEAR(TODAY())+1,1,1)))</f>
        <v/>
      </c>
      <c r="AH172" s="6" t="str">
        <f ca="1">IF($B172="","",SUMIFS(LabData2016[LDL唯一],LabData2016[比對身分證前六碼],$AX172,LabData2016[最近一次LDL檢查日期],"&gt;="&amp;DATE(YEAR(TODAY()),1,1),LabData2016[最近一次LDL檢查日期],"&lt;"&amp;DATE(YEAR(TODAY()),7,1)))</f>
        <v/>
      </c>
      <c r="AI172" s="6" t="str">
        <f ca="1">IF($B172="","",SUMIFS(LabData2016[LDL唯一],LabData2016[比對身分證前六碼],$AX172,LabData2016[最近一次LDL檢查日期],"&gt;="&amp;DATE(YEAR(TODAY()),7,1),LabData2016[最近一次LDL檢查日期],"&lt;"&amp;DATE(YEAR(TODAY())+1,1,1)))</f>
        <v/>
      </c>
      <c r="AJ172" s="6" t="str">
        <f ca="1">IF($B172="","",SUMIFS(LabData2016[UACR唯一],LabData2016[比對身分證前六碼],$AX172,LabData2016[最近一次UACR檢查日期],"&gt;="&amp;DATE(YEAR(TODAY()),1,1),LabData2016[最近一次UACR檢查日期],"&lt;"&amp;DATE(YEAR(TODAY()),7,1)))</f>
        <v/>
      </c>
      <c r="AK172" s="6" t="str">
        <f ca="1">IF($B172="","",SUMIFS(LabData2016[UACR唯一],LabData2016[比對身分證前六碼],$AX172,LabData2016[最近一次UACR檢查日期],"&gt;="&amp;DATE(YEAR(TODAY()),7,1),LabData2016[最近一次UACR檢查日期],"&lt;"&amp;DATE(YEAR(TODAY())+1,1,1)))</f>
        <v/>
      </c>
      <c r="AL172" s="6" t="str">
        <f t="shared" si="37"/>
        <v/>
      </c>
      <c r="AM172" s="6" t="str">
        <f t="shared" si="38"/>
        <v/>
      </c>
      <c r="AN172" s="6" t="str">
        <f t="shared" si="39"/>
        <v/>
      </c>
      <c r="AO172" s="6" t="str">
        <f t="shared" si="40"/>
        <v/>
      </c>
      <c r="AP172" s="6" t="str" cm="1">
        <f t="array" ref="AP172">IF($B172="","",IFERROR(INDEX(相容設定!$B$2:$E$9,MATCH($D172,相容設定!$A$2:$A$9,0),MIN(VALUE(LEFT($AQ172,FIND("/",$AQ172)-1)),3)+1),0))</f>
        <v/>
      </c>
      <c r="AQ172" s="6" t="str">
        <f t="shared" si="41"/>
        <v/>
      </c>
      <c r="AR172" s="30" t="str">
        <f t="shared" si="42"/>
        <v/>
      </c>
      <c r="AS172" s="30" t="str">
        <f>IF($B172="","",250+30+IF(OR(ISNUMBER(SEARCH("DM",$D172)),ISNUMBER(SEARCH("+",$D172))),100,0)+IFERROR(INDEX(相容設定!$F$2:$F$9,MATCH($D172,相容設定!$A$2:$A$9,0)),0))</f>
        <v/>
      </c>
      <c r="AT172" s="31" t="str">
        <f t="shared" si="43"/>
        <v/>
      </c>
      <c r="AU172" s="32" t="str">
        <f t="shared" si="44"/>
        <v/>
      </c>
      <c r="AV172" t="str">
        <f t="shared" si="49"/>
        <v/>
      </c>
      <c r="AW172" t="str">
        <f t="shared" si="47"/>
        <v/>
      </c>
      <c r="AX172" t="str">
        <f t="shared" si="50"/>
        <v/>
      </c>
      <c r="AY172" t="str">
        <f t="shared" si="48"/>
        <v/>
      </c>
    </row>
    <row r="173" spans="1:51" x14ac:dyDescent="0.35">
      <c r="A173" s="26" t="str" cm="1">
        <f t="array" ref="A173">IFERROR(IF(INDEX(PatientCriteria[身分證號],ROWS($A$4:A173))="","",ROWS($A$4:A173)),"")</f>
        <v/>
      </c>
      <c r="B173" s="26" t="str" cm="1">
        <f t="array" ref="B173">IFERROR(IF(INDEX(PatientCriteria[身分證號],ROWS($A$4:A173))="","",INDEX(PatientCriteria[身分證號],ROWS($A$4:A173))),"")</f>
        <v/>
      </c>
      <c r="C173" s="26" t="str" cm="1">
        <f t="array" ref="C173">IF($B173="","",IFERROR(INDEX(PatientCriteria[生日],ROWS($A$4:A173)),""))</f>
        <v/>
      </c>
      <c r="D173" s="26" t="str" cm="1">
        <f t="array" ref="D173">IF($B173="","",IFERROR(INDEX(PatientCriteria[疾病組合],ROWS($A$4:A173)),""))</f>
        <v/>
      </c>
      <c r="E173" s="6" t="str" cm="1">
        <f t="array" ref="E173">IF($B173="","",IFERROR(INDEX(PatientCriteria[HbA1c達標標準],ROWS($A$4:A173)),""))</f>
        <v/>
      </c>
      <c r="F173" s="6" t="str">
        <f>IF($B173="","",IF($G173="","",IFERROR(SUMIFS(LabData2016[最近一次HbA1c檢查結果(%)],LabData2016[比對身分證前六碼],$AX173,LabData2016[最近一次HbA1c檢查日期],$G173,LabData2016[HbA1c唯一],1),"")))</f>
        <v/>
      </c>
      <c r="G173" s="36" t="str" cm="1">
        <f t="array" ref="G173">IF($B173="","",IFERROR(_xlfn.AGGREGATE(14,6,LabData2016[最近一次HbA1c檢查日期]/((LabData2016[比對身分證前六碼]=$AX173)*(LabData2016[HbA1c唯一]=1)),1),""))</f>
        <v/>
      </c>
      <c r="H173" s="6" t="str">
        <f>IF($B173="","",IF($I173="","",IFERROR(SUMIFS(LabData2016[最近一次HbA1c檢查結果(%)],LabData2016[比對身分證前六碼],$AX173,LabData2016[最近一次HbA1c檢查日期],$I173,LabData2016[HbA1c唯一],1),"")))</f>
        <v/>
      </c>
      <c r="I173" s="36" t="str" cm="1">
        <f t="array" ref="I173">IF($B173="","",IFERROR(_xlfn.AGGREGATE(14,6,LabData2016[最近一次HbA1c檢查日期]/((LabData2016[比對身分證前六碼]=$AX173)*(LabData2016[HbA1c唯一]=1)),2),""))</f>
        <v/>
      </c>
      <c r="J173" s="6" t="str">
        <f t="shared" si="34"/>
        <v/>
      </c>
      <c r="K173" s="27" t="str">
        <f ca="1">IF($B173="","",IF($E173="不適用","不適用",IF($F173="","未檢驗",IF(AND($AF173+$AG173&gt;=2,$AG173&gt;=1),IF(OR($F173&lt;VALUE(SUBSTITUTE(SUBSTITUTE($E173,"&lt;",""),"%","")),SUMIFS(LabData2016[HbA1c唯一],LabData2016[比對身分證前六碼],$AX173,LabData2016[最近一次HbA1c檢查結果(%)],"&lt;"&amp;VALUE(SUBSTITUTE(SUBSTITUTE($E173,"&lt;",""),"%","")),LabData2016[最近一次HbA1c檢查日期],"&gt;="&amp;DATE(YEAR(TODAY()),1,1),LabData2016[最近一次HbA1c檢查日期],"&lt;"&amp;DATE(YEAR(TODAY())+1,1,1))/($AF173+$AG173)&gt;=0.5),"控制達標",IF(ISNUMBER($H173),IF(AND($J173&gt;=84,$F173-$H173&lt;0),"進步達標","未達標"),"未達標")),"未達標"))))</f>
        <v/>
      </c>
      <c r="L173" s="33" t="str">
        <f ca="1">IF($B173="","",IF($K173="不適用","不適用",IF($K173="未檢驗","無檢驗資料","全年"&amp;($AF173+$AG173)&amp;"次／下半年"&amp;$AG173&amp;"次／"&amp;SUMIFS(LabData2016[HbA1c唯一],LabData2016[比對身分證前六碼],$AX173,LabData2016[最近一次HbA1c檢查結果(%)],"&lt;"&amp;VALUE(SUBSTITUTE(SUBSTITUTE($E173,"&lt;",""),"%","")),LabData2016[最近一次HbA1c檢查日期],"&gt;="&amp;DATE(YEAR(TODAY()),1,1),LabData2016[最近一次HbA1c檢查日期],"&lt;"&amp;DATE(YEAR(TODAY())+1,1,1))&amp;"/"&amp;($AF173+$AG173)&amp;"達標")))</f>
        <v/>
      </c>
      <c r="M173" s="6" t="str" cm="1">
        <f t="array" ref="M173">IF($B173="","",IFERROR(INDEX(PatientCriteria[LDL達標標準],ROWS($A$4:A173)),""))</f>
        <v/>
      </c>
      <c r="N173" s="6" t="str">
        <f>IF($B173="","",IF($O173="","",IFERROR(SUMIFS(LabData2016[最近一次LDL檢查結果(mg/dL)],LabData2016[比對身分證前六碼],$AX173,LabData2016[最近一次LDL檢查日期],$O173,LabData2016[LDL唯一],1),"")))</f>
        <v/>
      </c>
      <c r="O173" s="36" t="str" cm="1">
        <f t="array" ref="O173">IF($B173="","",IFERROR(_xlfn.AGGREGATE(14,6,LabData2016[最近一次LDL檢查日期]/((LabData2016[比對身分證前六碼]=$AX173)*(LabData2016[LDL唯一]=1)),1),""))</f>
        <v/>
      </c>
      <c r="P173" s="6" t="str">
        <f>IF($B173="","",IF($Q173="","",IFERROR(SUMIFS(LabData2016[最近一次LDL檢查結果(mg/dL)],LabData2016[比對身分證前六碼],$AX173,LabData2016[最近一次LDL檢查日期],$Q173,LabData2016[LDL唯一],1),"")))</f>
        <v/>
      </c>
      <c r="Q173" s="36" t="str" cm="1">
        <f t="array" ref="Q173">IF($B173="","",IFERROR(_xlfn.AGGREGATE(14,6,LabData2016[最近一次LDL檢查日期]/((LabData2016[比對身分證前六碼]=$AX173)*(LabData2016[LDL唯一]=1)),2),""))</f>
        <v/>
      </c>
      <c r="R173" s="6" t="str">
        <f t="shared" si="35"/>
        <v/>
      </c>
      <c r="S173" s="6" t="str" cm="1">
        <f t="array" ref="S173">IF($B173="","",IFERROR(_xlfn.AGGREGATE(15,6,LabData2016[最近一次LDL檢查結果(mg/dL)]/((LabData2016[比對身分證前六碼]=$AX173)*(LabData2016[LDL唯一]=1)),1),""))</f>
        <v/>
      </c>
      <c r="T173" s="28" t="str">
        <f ca="1">IF($B173="","",IF($M173="不適用","不適用",IF($N173="","未檢驗",IF(OR(AND($D173="DM only",$O173&gt;=DATE(YEAR(TODAY()),1,1),$O173&lt;DATE(YEAR(TODAY())+1,1,1),$N173&lt;VALUE(SUBSTITUTE($M173,"&lt;",""))),AND($AH173&gt;=1,$AI173&gt;=1,OR($N173&lt;VALUE(SUBSTITUTE($M173,"&lt;","")),SUMIFS(LabData2016[LDL唯一],LabData2016[比對身分證前六碼],$AX173,LabData2016[最近一次LDL檢查結果(mg/dL)],"&lt;"&amp;VALUE(SUBSTITUTE($M173,"&lt;","")),LabData2016[最近一次LDL檢查日期],"&gt;="&amp;DATE(YEAR(TODAY()),1,1),LabData2016[最近一次LDL檢查日期],"&lt;"&amp;DATE(YEAR(TODAY())+1,1,1))/($AH173+$AI173)&gt;=0.5))),"控制達標",IF(AND($AH173&gt;=1,$AI173&gt;=1,ISNUMBER($P173),$R173&gt;84,$N173-$P173&lt;0),"進步達標","未達標")))))</f>
        <v/>
      </c>
      <c r="U173" s="39" t="str">
        <f ca="1">IF($B173="","",IF($T173="不適用","不適用",IF($T173="未檢驗","無檢驗資料","全年"&amp;($AH173+$AI173)&amp;"次／下半年"&amp;$AI173&amp;"次／"&amp;SUMIFS(LabData2016[LDL唯一],LabData2016[比對身分證前六碼],$AX173,LabData2016[最近一次LDL檢查結果(mg/dL)],"&lt;"&amp;VALUE(SUBSTITUTE($M173,"&lt;","")),LabData2016[最近一次LDL檢查日期],"&gt;="&amp;DATE(YEAR(TODAY()),1,1),LabData2016[最近一次LDL檢查日期],"&lt;"&amp;DATE(YEAR(TODAY())+1,1,1))&amp;"/"&amp;($AH173+$AI173)&amp;"達標")))</f>
        <v/>
      </c>
      <c r="V173" s="6" t="str" cm="1">
        <f t="array" ref="V173">IF($B173="","",IFERROR(INDEX(PatientCriteria[UACR達標標準],ROWS($A$4:A173)),""))</f>
        <v/>
      </c>
      <c r="W173" s="6" t="str">
        <f>IF($B173="","",IF($X173="","",IFERROR(SUMIFS(LabData2016[最近一次UACR檢查結果(mg/gm)],LabData2016[比對身分證前六碼],$AX173,LabData2016[最近一次UACR檢查日期],$X173,LabData2016[UACR唯一],1),"")))</f>
        <v/>
      </c>
      <c r="X173" s="36" t="str" cm="1">
        <f t="array" ref="X173">IF($B173="","",IFERROR(_xlfn.AGGREGATE(14,6,LabData2016[最近一次UACR檢查日期]/((LabData2016[比對身分證前六碼]=$AX173)*(LabData2016[UACR唯一]=1)),1),""))</f>
        <v/>
      </c>
      <c r="Y173" s="6" t="str">
        <f>IF($B173="","",IF($Z173="","",IFERROR(SUMIFS(LabData2016[最近一次UACR檢查結果(mg/gm)],LabData2016[比對身分證前六碼],$AX173,LabData2016[最近一次UACR檢查日期],$Z173,LabData2016[UACR唯一],1),"")))</f>
        <v/>
      </c>
      <c r="Z173" s="36" t="str" cm="1">
        <f t="array" ref="Z173">IF($B173="","",IFERROR(_xlfn.AGGREGATE(14,6,LabData2016[最近一次UACR檢查日期]/((LabData2016[比對身分證前六碼]=$AX173)*(LabData2016[UACR唯一]=1)),2),""))</f>
        <v/>
      </c>
      <c r="AA173" s="6" t="str">
        <f t="shared" si="36"/>
        <v/>
      </c>
      <c r="AB173" s="29" t="str">
        <f ca="1">IF($B173="","",IF($V173="不適用","不適用",IF($W173="","未檢驗",IF(AND($AJ173+$AK173&gt;=2,$AK173&gt;=1),IF(OR($W173&lt;30,SUMIFS(LabData2016[UACR唯一],LabData2016[比對身分證前六碼],$AX173,LabData2016[最近一次UACR檢查結果(mg/gm)],"&lt;30",LabData2016[最近一次UACR檢查日期],"&gt;="&amp;DATE(YEAR(TODAY()),1,1),LabData2016[最近一次UACR檢查日期],"&lt;"&amp;DATE(YEAR(TODAY())+1,1,1))/($AJ173+$AK173)&gt;=0.5),"控制達標",IF(ISNUMBER($Y173),IF(AND($AA173&gt;=84,$W173-$Y173&lt;0),"進步達標","未達標"),"未達標")),"未達標"))))</f>
        <v/>
      </c>
      <c r="AC173" s="38" t="str">
        <f ca="1">IF($B173="","",IF($AB173="不適用","不適用",IF($AB173="未檢驗","無檢驗資料","全年"&amp;($AJ173+$AK173)&amp;"次／下半年"&amp;$AK173&amp;"次／"&amp;SUMIFS(LabData2016[UACR唯一],LabData2016[比對身分證前六碼],$AX173,LabData2016[最近一次UACR檢查結果(mg/gm)],"&lt;30",LabData2016[最近一次UACR檢查日期],"&gt;="&amp;DATE(YEAR(TODAY()),1,1),LabData2016[最近一次UACR檢查日期],"&lt;"&amp;DATE(YEAR(TODAY())+1,1,1))&amp;"/"&amp;($AJ173+$AK173)&amp;"達標")))</f>
        <v/>
      </c>
      <c r="AD173" s="6" t="str" cm="1">
        <f t="array" ref="AD173">IF($B173="","",IFERROR(INDEX(PatientCriteria[BP檢驗次數達標標準],ROWS($A$4:A173)),""))</f>
        <v/>
      </c>
      <c r="AE173" s="6" t="str" cm="1">
        <f t="array" aca="1" ref="AE173" ca="1">IF($B173="","",_xlfn.LET(_xlpm.bp,LabData2016[最近一次BP檢查日期],_xlpm.ym,IF(ISNUMBER(_xlpm.bp),TEXT(_xlpm.bp,"yyyy-mm"),LEFT(_xlpm.bp,7)),_xlpm.matched,_xlfn._xlws.FILTER(_xlpm.ym,(LabData2016[比對身分證前六碼]=$AX173)*(LabData2016[比對生日西元]=$AY173)*(_xlpm.ym&lt;&gt;"")*(LEFT(_xlpm.ym,4)=TEXT(YEAR(TODAY()),"0")),""),IF(INDEX(_xlpm.matched,1)="",0,ROWS(_xlfn.UNIQUE(_xlpm.matched)))))</f>
        <v/>
      </c>
      <c r="AF173" s="6" t="str">
        <f ca="1">IF($B173="","",SUMIFS(LabData2016[HbA1c唯一],LabData2016[比對身分證前六碼],$AX173,LabData2016[最近一次HbA1c檢查日期],"&gt;="&amp;DATE(YEAR(TODAY()),1,1),LabData2016[最近一次HbA1c檢查日期],"&lt;"&amp;DATE(YEAR(TODAY()),7,1)))</f>
        <v/>
      </c>
      <c r="AG173" s="6" t="str">
        <f ca="1">IF($B173="","",SUMIFS(LabData2016[HbA1c唯一],LabData2016[比對身分證前六碼],$AX173,LabData2016[最近一次HbA1c檢查日期],"&gt;="&amp;DATE(YEAR(TODAY()),7,1),LabData2016[最近一次HbA1c檢查日期],"&lt;"&amp;DATE(YEAR(TODAY())+1,1,1)))</f>
        <v/>
      </c>
      <c r="AH173" s="6" t="str">
        <f ca="1">IF($B173="","",SUMIFS(LabData2016[LDL唯一],LabData2016[比對身分證前六碼],$AX173,LabData2016[最近一次LDL檢查日期],"&gt;="&amp;DATE(YEAR(TODAY()),1,1),LabData2016[最近一次LDL檢查日期],"&lt;"&amp;DATE(YEAR(TODAY()),7,1)))</f>
        <v/>
      </c>
      <c r="AI173" s="6" t="str">
        <f ca="1">IF($B173="","",SUMIFS(LabData2016[LDL唯一],LabData2016[比對身分證前六碼],$AX173,LabData2016[最近一次LDL檢查日期],"&gt;="&amp;DATE(YEAR(TODAY()),7,1),LabData2016[最近一次LDL檢查日期],"&lt;"&amp;DATE(YEAR(TODAY())+1,1,1)))</f>
        <v/>
      </c>
      <c r="AJ173" s="6" t="str">
        <f ca="1">IF($B173="","",SUMIFS(LabData2016[UACR唯一],LabData2016[比對身分證前六碼],$AX173,LabData2016[最近一次UACR檢查日期],"&gt;="&amp;DATE(YEAR(TODAY()),1,1),LabData2016[最近一次UACR檢查日期],"&lt;"&amp;DATE(YEAR(TODAY()),7,1)))</f>
        <v/>
      </c>
      <c r="AK173" s="6" t="str">
        <f ca="1">IF($B173="","",SUMIFS(LabData2016[UACR唯一],LabData2016[比對身分證前六碼],$AX173,LabData2016[最近一次UACR檢查日期],"&gt;="&amp;DATE(YEAR(TODAY()),7,1),LabData2016[最近一次UACR檢查日期],"&lt;"&amp;DATE(YEAR(TODAY())+1,1,1)))</f>
        <v/>
      </c>
      <c r="AL173" s="6" t="str">
        <f t="shared" si="37"/>
        <v/>
      </c>
      <c r="AM173" s="6" t="str">
        <f t="shared" si="38"/>
        <v/>
      </c>
      <c r="AN173" s="6" t="str">
        <f t="shared" si="39"/>
        <v/>
      </c>
      <c r="AO173" s="6" t="str">
        <f t="shared" si="40"/>
        <v/>
      </c>
      <c r="AP173" s="6" t="str" cm="1">
        <f t="array" ref="AP173">IF($B173="","",IFERROR(INDEX(相容設定!$B$2:$E$9,MATCH($D173,相容設定!$A$2:$A$9,0),MIN(VALUE(LEFT($AQ173,FIND("/",$AQ173)-1)),3)+1),0))</f>
        <v/>
      </c>
      <c r="AQ173" s="6" t="str">
        <f t="shared" si="41"/>
        <v/>
      </c>
      <c r="AR173" s="30" t="str">
        <f t="shared" si="42"/>
        <v/>
      </c>
      <c r="AS173" s="30" t="str">
        <f>IF($B173="","",250+30+IF(OR(ISNUMBER(SEARCH("DM",$D173)),ISNUMBER(SEARCH("+",$D173))),100,0)+IFERROR(INDEX(相容設定!$F$2:$F$9,MATCH($D173,相容設定!$A$2:$A$9,0)),0))</f>
        <v/>
      </c>
      <c r="AT173" s="31" t="str">
        <f t="shared" si="43"/>
        <v/>
      </c>
      <c r="AU173" s="32" t="str">
        <f t="shared" si="44"/>
        <v/>
      </c>
      <c r="AV173" t="str">
        <f t="shared" si="49"/>
        <v/>
      </c>
      <c r="AW173" t="str">
        <f t="shared" si="47"/>
        <v/>
      </c>
      <c r="AX173" t="str">
        <f t="shared" si="50"/>
        <v/>
      </c>
      <c r="AY173" t="str">
        <f t="shared" si="48"/>
        <v/>
      </c>
    </row>
    <row r="174" spans="1:51" x14ac:dyDescent="0.35">
      <c r="A174" s="26" t="str" cm="1">
        <f t="array" ref="A174">IFERROR(IF(INDEX(PatientCriteria[身分證號],ROWS($A$4:A174))="","",ROWS($A$4:A174)),"")</f>
        <v/>
      </c>
      <c r="B174" s="26" t="str" cm="1">
        <f t="array" ref="B174">IFERROR(IF(INDEX(PatientCriteria[身分證號],ROWS($A$4:A174))="","",INDEX(PatientCriteria[身分證號],ROWS($A$4:A174))),"")</f>
        <v/>
      </c>
      <c r="C174" s="26" t="str" cm="1">
        <f t="array" ref="C174">IF($B174="","",IFERROR(INDEX(PatientCriteria[生日],ROWS($A$4:A174)),""))</f>
        <v/>
      </c>
      <c r="D174" s="26" t="str" cm="1">
        <f t="array" ref="D174">IF($B174="","",IFERROR(INDEX(PatientCriteria[疾病組合],ROWS($A$4:A174)),""))</f>
        <v/>
      </c>
      <c r="E174" s="6" t="str" cm="1">
        <f t="array" ref="E174">IF($B174="","",IFERROR(INDEX(PatientCriteria[HbA1c達標標準],ROWS($A$4:A174)),""))</f>
        <v/>
      </c>
      <c r="F174" s="6" t="str">
        <f>IF($B174="","",IF($G174="","",IFERROR(SUMIFS(LabData2016[最近一次HbA1c檢查結果(%)],LabData2016[比對身分證前六碼],$AX174,LabData2016[最近一次HbA1c檢查日期],$G174,LabData2016[HbA1c唯一],1),"")))</f>
        <v/>
      </c>
      <c r="G174" s="36" t="str" cm="1">
        <f t="array" ref="G174">IF($B174="","",IFERROR(_xlfn.AGGREGATE(14,6,LabData2016[最近一次HbA1c檢查日期]/((LabData2016[比對身分證前六碼]=$AX174)*(LabData2016[HbA1c唯一]=1)),1),""))</f>
        <v/>
      </c>
      <c r="H174" s="6" t="str">
        <f>IF($B174="","",IF($I174="","",IFERROR(SUMIFS(LabData2016[最近一次HbA1c檢查結果(%)],LabData2016[比對身分證前六碼],$AX174,LabData2016[最近一次HbA1c檢查日期],$I174,LabData2016[HbA1c唯一],1),"")))</f>
        <v/>
      </c>
      <c r="I174" s="36" t="str" cm="1">
        <f t="array" ref="I174">IF($B174="","",IFERROR(_xlfn.AGGREGATE(14,6,LabData2016[最近一次HbA1c檢查日期]/((LabData2016[比對身分證前六碼]=$AX174)*(LabData2016[HbA1c唯一]=1)),2),""))</f>
        <v/>
      </c>
      <c r="J174" s="6" t="str">
        <f t="shared" si="34"/>
        <v/>
      </c>
      <c r="K174" s="27" t="str">
        <f ca="1">IF($B174="","",IF($E174="不適用","不適用",IF($F174="","未檢驗",IF(AND($AF174+$AG174&gt;=2,$AG174&gt;=1),IF(OR($F174&lt;VALUE(SUBSTITUTE(SUBSTITUTE($E174,"&lt;",""),"%","")),SUMIFS(LabData2016[HbA1c唯一],LabData2016[比對身分證前六碼],$AX174,LabData2016[最近一次HbA1c檢查結果(%)],"&lt;"&amp;VALUE(SUBSTITUTE(SUBSTITUTE($E174,"&lt;",""),"%","")),LabData2016[最近一次HbA1c檢查日期],"&gt;="&amp;DATE(YEAR(TODAY()),1,1),LabData2016[最近一次HbA1c檢查日期],"&lt;"&amp;DATE(YEAR(TODAY())+1,1,1))/($AF174+$AG174)&gt;=0.5),"控制達標",IF(ISNUMBER($H174),IF(AND($J174&gt;=84,$F174-$H174&lt;0),"進步達標","未達標"),"未達標")),"未達標"))))</f>
        <v/>
      </c>
      <c r="L174" s="33" t="str">
        <f ca="1">IF($B174="","",IF($K174="不適用","不適用",IF($K174="未檢驗","無檢驗資料","全年"&amp;($AF174+$AG174)&amp;"次／下半年"&amp;$AG174&amp;"次／"&amp;SUMIFS(LabData2016[HbA1c唯一],LabData2016[比對身分證前六碼],$AX174,LabData2016[最近一次HbA1c檢查結果(%)],"&lt;"&amp;VALUE(SUBSTITUTE(SUBSTITUTE($E174,"&lt;",""),"%","")),LabData2016[最近一次HbA1c檢查日期],"&gt;="&amp;DATE(YEAR(TODAY()),1,1),LabData2016[最近一次HbA1c檢查日期],"&lt;"&amp;DATE(YEAR(TODAY())+1,1,1))&amp;"/"&amp;($AF174+$AG174)&amp;"達標")))</f>
        <v/>
      </c>
      <c r="M174" s="6" t="str" cm="1">
        <f t="array" ref="M174">IF($B174="","",IFERROR(INDEX(PatientCriteria[LDL達標標準],ROWS($A$4:A174)),""))</f>
        <v/>
      </c>
      <c r="N174" s="6" t="str">
        <f>IF($B174="","",IF($O174="","",IFERROR(SUMIFS(LabData2016[最近一次LDL檢查結果(mg/dL)],LabData2016[比對身分證前六碼],$AX174,LabData2016[最近一次LDL檢查日期],$O174,LabData2016[LDL唯一],1),"")))</f>
        <v/>
      </c>
      <c r="O174" s="36" t="str" cm="1">
        <f t="array" ref="O174">IF($B174="","",IFERROR(_xlfn.AGGREGATE(14,6,LabData2016[最近一次LDL檢查日期]/((LabData2016[比對身分證前六碼]=$AX174)*(LabData2016[LDL唯一]=1)),1),""))</f>
        <v/>
      </c>
      <c r="P174" s="6" t="str">
        <f>IF($B174="","",IF($Q174="","",IFERROR(SUMIFS(LabData2016[最近一次LDL檢查結果(mg/dL)],LabData2016[比對身分證前六碼],$AX174,LabData2016[最近一次LDL檢查日期],$Q174,LabData2016[LDL唯一],1),"")))</f>
        <v/>
      </c>
      <c r="Q174" s="36" t="str" cm="1">
        <f t="array" ref="Q174">IF($B174="","",IFERROR(_xlfn.AGGREGATE(14,6,LabData2016[最近一次LDL檢查日期]/((LabData2016[比對身分證前六碼]=$AX174)*(LabData2016[LDL唯一]=1)),2),""))</f>
        <v/>
      </c>
      <c r="R174" s="6" t="str">
        <f t="shared" si="35"/>
        <v/>
      </c>
      <c r="S174" s="6" t="str" cm="1">
        <f t="array" ref="S174">IF($B174="","",IFERROR(_xlfn.AGGREGATE(15,6,LabData2016[最近一次LDL檢查結果(mg/dL)]/((LabData2016[比對身分證前六碼]=$AX174)*(LabData2016[LDL唯一]=1)),1),""))</f>
        <v/>
      </c>
      <c r="T174" s="28" t="str">
        <f ca="1">IF($B174="","",IF($M174="不適用","不適用",IF($N174="","未檢驗",IF(OR(AND($D174="DM only",$O174&gt;=DATE(YEAR(TODAY()),1,1),$O174&lt;DATE(YEAR(TODAY())+1,1,1),$N174&lt;VALUE(SUBSTITUTE($M174,"&lt;",""))),AND($AH174&gt;=1,$AI174&gt;=1,OR($N174&lt;VALUE(SUBSTITUTE($M174,"&lt;","")),SUMIFS(LabData2016[LDL唯一],LabData2016[比對身分證前六碼],$AX174,LabData2016[最近一次LDL檢查結果(mg/dL)],"&lt;"&amp;VALUE(SUBSTITUTE($M174,"&lt;","")),LabData2016[最近一次LDL檢查日期],"&gt;="&amp;DATE(YEAR(TODAY()),1,1),LabData2016[最近一次LDL檢查日期],"&lt;"&amp;DATE(YEAR(TODAY())+1,1,1))/($AH174+$AI174)&gt;=0.5))),"控制達標",IF(AND($AH174&gt;=1,$AI174&gt;=1,ISNUMBER($P174),$R174&gt;84,$N174-$P174&lt;0),"進步達標","未達標")))))</f>
        <v/>
      </c>
      <c r="U174" s="39" t="str">
        <f ca="1">IF($B174="","",IF($T174="不適用","不適用",IF($T174="未檢驗","無檢驗資料","全年"&amp;($AH174+$AI174)&amp;"次／下半年"&amp;$AI174&amp;"次／"&amp;SUMIFS(LabData2016[LDL唯一],LabData2016[比對身分證前六碼],$AX174,LabData2016[最近一次LDL檢查結果(mg/dL)],"&lt;"&amp;VALUE(SUBSTITUTE($M174,"&lt;","")),LabData2016[最近一次LDL檢查日期],"&gt;="&amp;DATE(YEAR(TODAY()),1,1),LabData2016[最近一次LDL檢查日期],"&lt;"&amp;DATE(YEAR(TODAY())+1,1,1))&amp;"/"&amp;($AH174+$AI174)&amp;"達標")))</f>
        <v/>
      </c>
      <c r="V174" s="6" t="str" cm="1">
        <f t="array" ref="V174">IF($B174="","",IFERROR(INDEX(PatientCriteria[UACR達標標準],ROWS($A$4:A174)),""))</f>
        <v/>
      </c>
      <c r="W174" s="6" t="str">
        <f>IF($B174="","",IF($X174="","",IFERROR(SUMIFS(LabData2016[最近一次UACR檢查結果(mg/gm)],LabData2016[比對身分證前六碼],$AX174,LabData2016[最近一次UACR檢查日期],$X174,LabData2016[UACR唯一],1),"")))</f>
        <v/>
      </c>
      <c r="X174" s="36" t="str" cm="1">
        <f t="array" ref="X174">IF($B174="","",IFERROR(_xlfn.AGGREGATE(14,6,LabData2016[最近一次UACR檢查日期]/((LabData2016[比對身分證前六碼]=$AX174)*(LabData2016[UACR唯一]=1)),1),""))</f>
        <v/>
      </c>
      <c r="Y174" s="6" t="str">
        <f>IF($B174="","",IF($Z174="","",IFERROR(SUMIFS(LabData2016[最近一次UACR檢查結果(mg/gm)],LabData2016[比對身分證前六碼],$AX174,LabData2016[最近一次UACR檢查日期],$Z174,LabData2016[UACR唯一],1),"")))</f>
        <v/>
      </c>
      <c r="Z174" s="36" t="str" cm="1">
        <f t="array" ref="Z174">IF($B174="","",IFERROR(_xlfn.AGGREGATE(14,6,LabData2016[最近一次UACR檢查日期]/((LabData2016[比對身分證前六碼]=$AX174)*(LabData2016[UACR唯一]=1)),2),""))</f>
        <v/>
      </c>
      <c r="AA174" s="6" t="str">
        <f t="shared" si="36"/>
        <v/>
      </c>
      <c r="AB174" s="29" t="str">
        <f ca="1">IF($B174="","",IF($V174="不適用","不適用",IF($W174="","未檢驗",IF(AND($AJ174+$AK174&gt;=2,$AK174&gt;=1),IF(OR($W174&lt;30,SUMIFS(LabData2016[UACR唯一],LabData2016[比對身分證前六碼],$AX174,LabData2016[最近一次UACR檢查結果(mg/gm)],"&lt;30",LabData2016[最近一次UACR檢查日期],"&gt;="&amp;DATE(YEAR(TODAY()),1,1),LabData2016[最近一次UACR檢查日期],"&lt;"&amp;DATE(YEAR(TODAY())+1,1,1))/($AJ174+$AK174)&gt;=0.5),"控制達標",IF(ISNUMBER($Y174),IF(AND($AA174&gt;=84,$W174-$Y174&lt;0),"進步達標","未達標"),"未達標")),"未達標"))))</f>
        <v/>
      </c>
      <c r="AC174" s="38" t="str">
        <f ca="1">IF($B174="","",IF($AB174="不適用","不適用",IF($AB174="未檢驗","無檢驗資料","全年"&amp;($AJ174+$AK174)&amp;"次／下半年"&amp;$AK174&amp;"次／"&amp;SUMIFS(LabData2016[UACR唯一],LabData2016[比對身分證前六碼],$AX174,LabData2016[最近一次UACR檢查結果(mg/gm)],"&lt;30",LabData2016[最近一次UACR檢查日期],"&gt;="&amp;DATE(YEAR(TODAY()),1,1),LabData2016[最近一次UACR檢查日期],"&lt;"&amp;DATE(YEAR(TODAY())+1,1,1))&amp;"/"&amp;($AJ174+$AK174)&amp;"達標")))</f>
        <v/>
      </c>
      <c r="AD174" s="6" t="str" cm="1">
        <f t="array" ref="AD174">IF($B174="","",IFERROR(INDEX(PatientCriteria[BP檢驗次數達標標準],ROWS($A$4:A174)),""))</f>
        <v/>
      </c>
      <c r="AE174" s="6" t="str" cm="1">
        <f t="array" aca="1" ref="AE174" ca="1">IF($B174="","",_xlfn.LET(_xlpm.bp,LabData2016[最近一次BP檢查日期],_xlpm.ym,IF(ISNUMBER(_xlpm.bp),TEXT(_xlpm.bp,"yyyy-mm"),LEFT(_xlpm.bp,7)),_xlpm.matched,_xlfn._xlws.FILTER(_xlpm.ym,(LabData2016[比對身分證前六碼]=$AX174)*(LabData2016[比對生日西元]=$AY174)*(_xlpm.ym&lt;&gt;"")*(LEFT(_xlpm.ym,4)=TEXT(YEAR(TODAY()),"0")),""),IF(INDEX(_xlpm.matched,1)="",0,ROWS(_xlfn.UNIQUE(_xlpm.matched)))))</f>
        <v/>
      </c>
      <c r="AF174" s="6" t="str">
        <f ca="1">IF($B174="","",SUMIFS(LabData2016[HbA1c唯一],LabData2016[比對身分證前六碼],$AX174,LabData2016[最近一次HbA1c檢查日期],"&gt;="&amp;DATE(YEAR(TODAY()),1,1),LabData2016[最近一次HbA1c檢查日期],"&lt;"&amp;DATE(YEAR(TODAY()),7,1)))</f>
        <v/>
      </c>
      <c r="AG174" s="6" t="str">
        <f ca="1">IF($B174="","",SUMIFS(LabData2016[HbA1c唯一],LabData2016[比對身分證前六碼],$AX174,LabData2016[最近一次HbA1c檢查日期],"&gt;="&amp;DATE(YEAR(TODAY()),7,1),LabData2016[最近一次HbA1c檢查日期],"&lt;"&amp;DATE(YEAR(TODAY())+1,1,1)))</f>
        <v/>
      </c>
      <c r="AH174" s="6" t="str">
        <f ca="1">IF($B174="","",SUMIFS(LabData2016[LDL唯一],LabData2016[比對身分證前六碼],$AX174,LabData2016[最近一次LDL檢查日期],"&gt;="&amp;DATE(YEAR(TODAY()),1,1),LabData2016[最近一次LDL檢查日期],"&lt;"&amp;DATE(YEAR(TODAY()),7,1)))</f>
        <v/>
      </c>
      <c r="AI174" s="6" t="str">
        <f ca="1">IF($B174="","",SUMIFS(LabData2016[LDL唯一],LabData2016[比對身分證前六碼],$AX174,LabData2016[最近一次LDL檢查日期],"&gt;="&amp;DATE(YEAR(TODAY()),7,1),LabData2016[最近一次LDL檢查日期],"&lt;"&amp;DATE(YEAR(TODAY())+1,1,1)))</f>
        <v/>
      </c>
      <c r="AJ174" s="6" t="str">
        <f ca="1">IF($B174="","",SUMIFS(LabData2016[UACR唯一],LabData2016[比對身分證前六碼],$AX174,LabData2016[最近一次UACR檢查日期],"&gt;="&amp;DATE(YEAR(TODAY()),1,1),LabData2016[最近一次UACR檢查日期],"&lt;"&amp;DATE(YEAR(TODAY()),7,1)))</f>
        <v/>
      </c>
      <c r="AK174" s="6" t="str">
        <f ca="1">IF($B174="","",SUMIFS(LabData2016[UACR唯一],LabData2016[比對身分證前六碼],$AX174,LabData2016[最近一次UACR檢查日期],"&gt;="&amp;DATE(YEAR(TODAY()),7,1),LabData2016[最近一次UACR檢查日期],"&lt;"&amp;DATE(YEAR(TODAY())+1,1,1)))</f>
        <v/>
      </c>
      <c r="AL174" s="6" t="str">
        <f t="shared" si="37"/>
        <v/>
      </c>
      <c r="AM174" s="6" t="str">
        <f t="shared" si="38"/>
        <v/>
      </c>
      <c r="AN174" s="6" t="str">
        <f t="shared" si="39"/>
        <v/>
      </c>
      <c r="AO174" s="6" t="str">
        <f t="shared" si="40"/>
        <v/>
      </c>
      <c r="AP174" s="6" t="str" cm="1">
        <f t="array" ref="AP174">IF($B174="","",IFERROR(INDEX(相容設定!$B$2:$E$9,MATCH($D174,相容設定!$A$2:$A$9,0),MIN(VALUE(LEFT($AQ174,FIND("/",$AQ174)-1)),3)+1),0))</f>
        <v/>
      </c>
      <c r="AQ174" s="6" t="str">
        <f t="shared" si="41"/>
        <v/>
      </c>
      <c r="AR174" s="30" t="str">
        <f t="shared" si="42"/>
        <v/>
      </c>
      <c r="AS174" s="30" t="str">
        <f>IF($B174="","",250+30+IF(OR(ISNUMBER(SEARCH("DM",$D174)),ISNUMBER(SEARCH("+",$D174))),100,0)+IFERROR(INDEX(相容設定!$F$2:$F$9,MATCH($D174,相容設定!$A$2:$A$9,0)),0))</f>
        <v/>
      </c>
      <c r="AT174" s="31" t="str">
        <f t="shared" si="43"/>
        <v/>
      </c>
      <c r="AU174" s="32" t="str">
        <f t="shared" si="44"/>
        <v/>
      </c>
      <c r="AV174" t="str">
        <f t="shared" si="49"/>
        <v/>
      </c>
      <c r="AW174" t="str">
        <f t="shared" si="47"/>
        <v/>
      </c>
      <c r="AX174" t="str">
        <f t="shared" si="50"/>
        <v/>
      </c>
      <c r="AY174" t="str">
        <f t="shared" si="48"/>
        <v/>
      </c>
    </row>
    <row r="175" spans="1:51" x14ac:dyDescent="0.35">
      <c r="A175" s="26" t="str" cm="1">
        <f t="array" ref="A175">IFERROR(IF(INDEX(PatientCriteria[身分證號],ROWS($A$4:A175))="","",ROWS($A$4:A175)),"")</f>
        <v/>
      </c>
      <c r="B175" s="26" t="str" cm="1">
        <f t="array" ref="B175">IFERROR(IF(INDEX(PatientCriteria[身分證號],ROWS($A$4:A175))="","",INDEX(PatientCriteria[身分證號],ROWS($A$4:A175))),"")</f>
        <v/>
      </c>
      <c r="C175" s="26" t="str" cm="1">
        <f t="array" ref="C175">IF($B175="","",IFERROR(INDEX(PatientCriteria[生日],ROWS($A$4:A175)),""))</f>
        <v/>
      </c>
      <c r="D175" s="26" t="str" cm="1">
        <f t="array" ref="D175">IF($B175="","",IFERROR(INDEX(PatientCriteria[疾病組合],ROWS($A$4:A175)),""))</f>
        <v/>
      </c>
      <c r="E175" s="6" t="str" cm="1">
        <f t="array" ref="E175">IF($B175="","",IFERROR(INDEX(PatientCriteria[HbA1c達標標準],ROWS($A$4:A175)),""))</f>
        <v/>
      </c>
      <c r="F175" s="6" t="str">
        <f>IF($B175="","",IF($G175="","",IFERROR(SUMIFS(LabData2016[最近一次HbA1c檢查結果(%)],LabData2016[比對身分證前六碼],$AX175,LabData2016[最近一次HbA1c檢查日期],$G175,LabData2016[HbA1c唯一],1),"")))</f>
        <v/>
      </c>
      <c r="G175" s="36" t="str" cm="1">
        <f t="array" ref="G175">IF($B175="","",IFERROR(_xlfn.AGGREGATE(14,6,LabData2016[最近一次HbA1c檢查日期]/((LabData2016[比對身分證前六碼]=$AX175)*(LabData2016[HbA1c唯一]=1)),1),""))</f>
        <v/>
      </c>
      <c r="H175" s="6" t="str">
        <f>IF($B175="","",IF($I175="","",IFERROR(SUMIFS(LabData2016[最近一次HbA1c檢查結果(%)],LabData2016[比對身分證前六碼],$AX175,LabData2016[最近一次HbA1c檢查日期],$I175,LabData2016[HbA1c唯一],1),"")))</f>
        <v/>
      </c>
      <c r="I175" s="36" t="str" cm="1">
        <f t="array" ref="I175">IF($B175="","",IFERROR(_xlfn.AGGREGATE(14,6,LabData2016[最近一次HbA1c檢查日期]/((LabData2016[比對身分證前六碼]=$AX175)*(LabData2016[HbA1c唯一]=1)),2),""))</f>
        <v/>
      </c>
      <c r="J175" s="6" t="str">
        <f t="shared" si="34"/>
        <v/>
      </c>
      <c r="K175" s="27" t="str">
        <f ca="1">IF($B175="","",IF($E175="不適用","不適用",IF($F175="","未檢驗",IF(AND($AF175+$AG175&gt;=2,$AG175&gt;=1),IF(OR($F175&lt;VALUE(SUBSTITUTE(SUBSTITUTE($E175,"&lt;",""),"%","")),SUMIFS(LabData2016[HbA1c唯一],LabData2016[比對身分證前六碼],$AX175,LabData2016[最近一次HbA1c檢查結果(%)],"&lt;"&amp;VALUE(SUBSTITUTE(SUBSTITUTE($E175,"&lt;",""),"%","")),LabData2016[最近一次HbA1c檢查日期],"&gt;="&amp;DATE(YEAR(TODAY()),1,1),LabData2016[最近一次HbA1c檢查日期],"&lt;"&amp;DATE(YEAR(TODAY())+1,1,1))/($AF175+$AG175)&gt;=0.5),"控制達標",IF(ISNUMBER($H175),IF(AND($J175&gt;=84,$F175-$H175&lt;0),"進步達標","未達標"),"未達標")),"未達標"))))</f>
        <v/>
      </c>
      <c r="L175" s="33" t="str">
        <f ca="1">IF($B175="","",IF($K175="不適用","不適用",IF($K175="未檢驗","無檢驗資料","全年"&amp;($AF175+$AG175)&amp;"次／下半年"&amp;$AG175&amp;"次／"&amp;SUMIFS(LabData2016[HbA1c唯一],LabData2016[比對身分證前六碼],$AX175,LabData2016[最近一次HbA1c檢查結果(%)],"&lt;"&amp;VALUE(SUBSTITUTE(SUBSTITUTE($E175,"&lt;",""),"%","")),LabData2016[最近一次HbA1c檢查日期],"&gt;="&amp;DATE(YEAR(TODAY()),1,1),LabData2016[最近一次HbA1c檢查日期],"&lt;"&amp;DATE(YEAR(TODAY())+1,1,1))&amp;"/"&amp;($AF175+$AG175)&amp;"達標")))</f>
        <v/>
      </c>
      <c r="M175" s="6" t="str" cm="1">
        <f t="array" ref="M175">IF($B175="","",IFERROR(INDEX(PatientCriteria[LDL達標標準],ROWS($A$4:A175)),""))</f>
        <v/>
      </c>
      <c r="N175" s="6" t="str">
        <f>IF($B175="","",IF($O175="","",IFERROR(SUMIFS(LabData2016[最近一次LDL檢查結果(mg/dL)],LabData2016[比對身分證前六碼],$AX175,LabData2016[最近一次LDL檢查日期],$O175,LabData2016[LDL唯一],1),"")))</f>
        <v/>
      </c>
      <c r="O175" s="36" t="str" cm="1">
        <f t="array" ref="O175">IF($B175="","",IFERROR(_xlfn.AGGREGATE(14,6,LabData2016[最近一次LDL檢查日期]/((LabData2016[比對身分證前六碼]=$AX175)*(LabData2016[LDL唯一]=1)),1),""))</f>
        <v/>
      </c>
      <c r="P175" s="6" t="str">
        <f>IF($B175="","",IF($Q175="","",IFERROR(SUMIFS(LabData2016[最近一次LDL檢查結果(mg/dL)],LabData2016[比對身分證前六碼],$AX175,LabData2016[最近一次LDL檢查日期],$Q175,LabData2016[LDL唯一],1),"")))</f>
        <v/>
      </c>
      <c r="Q175" s="36" t="str" cm="1">
        <f t="array" ref="Q175">IF($B175="","",IFERROR(_xlfn.AGGREGATE(14,6,LabData2016[最近一次LDL檢查日期]/((LabData2016[比對身分證前六碼]=$AX175)*(LabData2016[LDL唯一]=1)),2),""))</f>
        <v/>
      </c>
      <c r="R175" s="6" t="str">
        <f t="shared" si="35"/>
        <v/>
      </c>
      <c r="S175" s="6" t="str" cm="1">
        <f t="array" ref="S175">IF($B175="","",IFERROR(_xlfn.AGGREGATE(15,6,LabData2016[最近一次LDL檢查結果(mg/dL)]/((LabData2016[比對身分證前六碼]=$AX175)*(LabData2016[LDL唯一]=1)),1),""))</f>
        <v/>
      </c>
      <c r="T175" s="28" t="str">
        <f ca="1">IF($B175="","",IF($M175="不適用","不適用",IF($N175="","未檢驗",IF(OR(AND($D175="DM only",$O175&gt;=DATE(YEAR(TODAY()),1,1),$O175&lt;DATE(YEAR(TODAY())+1,1,1),$N175&lt;VALUE(SUBSTITUTE($M175,"&lt;",""))),AND($AH175&gt;=1,$AI175&gt;=1,OR($N175&lt;VALUE(SUBSTITUTE($M175,"&lt;","")),SUMIFS(LabData2016[LDL唯一],LabData2016[比對身分證前六碼],$AX175,LabData2016[最近一次LDL檢查結果(mg/dL)],"&lt;"&amp;VALUE(SUBSTITUTE($M175,"&lt;","")),LabData2016[最近一次LDL檢查日期],"&gt;="&amp;DATE(YEAR(TODAY()),1,1),LabData2016[最近一次LDL檢查日期],"&lt;"&amp;DATE(YEAR(TODAY())+1,1,1))/($AH175+$AI175)&gt;=0.5))),"控制達標",IF(AND($AH175&gt;=1,$AI175&gt;=1,ISNUMBER($P175),$R175&gt;84,$N175-$P175&lt;0),"進步達標","未達標")))))</f>
        <v/>
      </c>
      <c r="U175" s="39" t="str">
        <f ca="1">IF($B175="","",IF($T175="不適用","不適用",IF($T175="未檢驗","無檢驗資料","全年"&amp;($AH175+$AI175)&amp;"次／下半年"&amp;$AI175&amp;"次／"&amp;SUMIFS(LabData2016[LDL唯一],LabData2016[比對身分證前六碼],$AX175,LabData2016[最近一次LDL檢查結果(mg/dL)],"&lt;"&amp;VALUE(SUBSTITUTE($M175,"&lt;","")),LabData2016[最近一次LDL檢查日期],"&gt;="&amp;DATE(YEAR(TODAY()),1,1),LabData2016[最近一次LDL檢查日期],"&lt;"&amp;DATE(YEAR(TODAY())+1,1,1))&amp;"/"&amp;($AH175+$AI175)&amp;"達標")))</f>
        <v/>
      </c>
      <c r="V175" s="6" t="str" cm="1">
        <f t="array" ref="V175">IF($B175="","",IFERROR(INDEX(PatientCriteria[UACR達標標準],ROWS($A$4:A175)),""))</f>
        <v/>
      </c>
      <c r="W175" s="6" t="str">
        <f>IF($B175="","",IF($X175="","",IFERROR(SUMIFS(LabData2016[最近一次UACR檢查結果(mg/gm)],LabData2016[比對身分證前六碼],$AX175,LabData2016[最近一次UACR檢查日期],$X175,LabData2016[UACR唯一],1),"")))</f>
        <v/>
      </c>
      <c r="X175" s="36" t="str" cm="1">
        <f t="array" ref="X175">IF($B175="","",IFERROR(_xlfn.AGGREGATE(14,6,LabData2016[最近一次UACR檢查日期]/((LabData2016[比對身分證前六碼]=$AX175)*(LabData2016[UACR唯一]=1)),1),""))</f>
        <v/>
      </c>
      <c r="Y175" s="6" t="str">
        <f>IF($B175="","",IF($Z175="","",IFERROR(SUMIFS(LabData2016[最近一次UACR檢查結果(mg/gm)],LabData2016[比對身分證前六碼],$AX175,LabData2016[最近一次UACR檢查日期],$Z175,LabData2016[UACR唯一],1),"")))</f>
        <v/>
      </c>
      <c r="Z175" s="36" t="str" cm="1">
        <f t="array" ref="Z175">IF($B175="","",IFERROR(_xlfn.AGGREGATE(14,6,LabData2016[最近一次UACR檢查日期]/((LabData2016[比對身分證前六碼]=$AX175)*(LabData2016[UACR唯一]=1)),2),""))</f>
        <v/>
      </c>
      <c r="AA175" s="6" t="str">
        <f t="shared" si="36"/>
        <v/>
      </c>
      <c r="AB175" s="29" t="str">
        <f ca="1">IF($B175="","",IF($V175="不適用","不適用",IF($W175="","未檢驗",IF(AND($AJ175+$AK175&gt;=2,$AK175&gt;=1),IF(OR($W175&lt;30,SUMIFS(LabData2016[UACR唯一],LabData2016[比對身分證前六碼],$AX175,LabData2016[最近一次UACR檢查結果(mg/gm)],"&lt;30",LabData2016[最近一次UACR檢查日期],"&gt;="&amp;DATE(YEAR(TODAY()),1,1),LabData2016[最近一次UACR檢查日期],"&lt;"&amp;DATE(YEAR(TODAY())+1,1,1))/($AJ175+$AK175)&gt;=0.5),"控制達標",IF(ISNUMBER($Y175),IF(AND($AA175&gt;=84,$W175-$Y175&lt;0),"進步達標","未達標"),"未達標")),"未達標"))))</f>
        <v/>
      </c>
      <c r="AC175" s="38" t="str">
        <f ca="1">IF($B175="","",IF($AB175="不適用","不適用",IF($AB175="未檢驗","無檢驗資料","全年"&amp;($AJ175+$AK175)&amp;"次／下半年"&amp;$AK175&amp;"次／"&amp;SUMIFS(LabData2016[UACR唯一],LabData2016[比對身分證前六碼],$AX175,LabData2016[最近一次UACR檢查結果(mg/gm)],"&lt;30",LabData2016[最近一次UACR檢查日期],"&gt;="&amp;DATE(YEAR(TODAY()),1,1),LabData2016[最近一次UACR檢查日期],"&lt;"&amp;DATE(YEAR(TODAY())+1,1,1))&amp;"/"&amp;($AJ175+$AK175)&amp;"達標")))</f>
        <v/>
      </c>
      <c r="AD175" s="6" t="str" cm="1">
        <f t="array" ref="AD175">IF($B175="","",IFERROR(INDEX(PatientCriteria[BP檢驗次數達標標準],ROWS($A$4:A175)),""))</f>
        <v/>
      </c>
      <c r="AE175" s="6" t="str" cm="1">
        <f t="array" aca="1" ref="AE175" ca="1">IF($B175="","",_xlfn.LET(_xlpm.bp,LabData2016[最近一次BP檢查日期],_xlpm.ym,IF(ISNUMBER(_xlpm.bp),TEXT(_xlpm.bp,"yyyy-mm"),LEFT(_xlpm.bp,7)),_xlpm.matched,_xlfn._xlws.FILTER(_xlpm.ym,(LabData2016[比對身分證前六碼]=$AX175)*(LabData2016[比對生日西元]=$AY175)*(_xlpm.ym&lt;&gt;"")*(LEFT(_xlpm.ym,4)=TEXT(YEAR(TODAY()),"0")),""),IF(INDEX(_xlpm.matched,1)="",0,ROWS(_xlfn.UNIQUE(_xlpm.matched)))))</f>
        <v/>
      </c>
      <c r="AF175" s="6" t="str">
        <f ca="1">IF($B175="","",SUMIFS(LabData2016[HbA1c唯一],LabData2016[比對身分證前六碼],$AX175,LabData2016[最近一次HbA1c檢查日期],"&gt;="&amp;DATE(YEAR(TODAY()),1,1),LabData2016[最近一次HbA1c檢查日期],"&lt;"&amp;DATE(YEAR(TODAY()),7,1)))</f>
        <v/>
      </c>
      <c r="AG175" s="6" t="str">
        <f ca="1">IF($B175="","",SUMIFS(LabData2016[HbA1c唯一],LabData2016[比對身分證前六碼],$AX175,LabData2016[最近一次HbA1c檢查日期],"&gt;="&amp;DATE(YEAR(TODAY()),7,1),LabData2016[最近一次HbA1c檢查日期],"&lt;"&amp;DATE(YEAR(TODAY())+1,1,1)))</f>
        <v/>
      </c>
      <c r="AH175" s="6" t="str">
        <f ca="1">IF($B175="","",SUMIFS(LabData2016[LDL唯一],LabData2016[比對身分證前六碼],$AX175,LabData2016[最近一次LDL檢查日期],"&gt;="&amp;DATE(YEAR(TODAY()),1,1),LabData2016[最近一次LDL檢查日期],"&lt;"&amp;DATE(YEAR(TODAY()),7,1)))</f>
        <v/>
      </c>
      <c r="AI175" s="6" t="str">
        <f ca="1">IF($B175="","",SUMIFS(LabData2016[LDL唯一],LabData2016[比對身分證前六碼],$AX175,LabData2016[最近一次LDL檢查日期],"&gt;="&amp;DATE(YEAR(TODAY()),7,1),LabData2016[最近一次LDL檢查日期],"&lt;"&amp;DATE(YEAR(TODAY())+1,1,1)))</f>
        <v/>
      </c>
      <c r="AJ175" s="6" t="str">
        <f ca="1">IF($B175="","",SUMIFS(LabData2016[UACR唯一],LabData2016[比對身分證前六碼],$AX175,LabData2016[最近一次UACR檢查日期],"&gt;="&amp;DATE(YEAR(TODAY()),1,1),LabData2016[最近一次UACR檢查日期],"&lt;"&amp;DATE(YEAR(TODAY()),7,1)))</f>
        <v/>
      </c>
      <c r="AK175" s="6" t="str">
        <f ca="1">IF($B175="","",SUMIFS(LabData2016[UACR唯一],LabData2016[比對身分證前六碼],$AX175,LabData2016[最近一次UACR檢查日期],"&gt;="&amp;DATE(YEAR(TODAY()),7,1),LabData2016[最近一次UACR檢查日期],"&lt;"&amp;DATE(YEAR(TODAY())+1,1,1)))</f>
        <v/>
      </c>
      <c r="AL175" s="6" t="str">
        <f t="shared" si="37"/>
        <v/>
      </c>
      <c r="AM175" s="6" t="str">
        <f t="shared" si="38"/>
        <v/>
      </c>
      <c r="AN175" s="6" t="str">
        <f t="shared" si="39"/>
        <v/>
      </c>
      <c r="AO175" s="6" t="str">
        <f t="shared" si="40"/>
        <v/>
      </c>
      <c r="AP175" s="6" t="str" cm="1">
        <f t="array" ref="AP175">IF($B175="","",IFERROR(INDEX(相容設定!$B$2:$E$9,MATCH($D175,相容設定!$A$2:$A$9,0),MIN(VALUE(LEFT($AQ175,FIND("/",$AQ175)-1)),3)+1),0))</f>
        <v/>
      </c>
      <c r="AQ175" s="6" t="str">
        <f t="shared" si="41"/>
        <v/>
      </c>
      <c r="AR175" s="30" t="str">
        <f t="shared" si="42"/>
        <v/>
      </c>
      <c r="AS175" s="30" t="str">
        <f>IF($B175="","",250+30+IF(OR(ISNUMBER(SEARCH("DM",$D175)),ISNUMBER(SEARCH("+",$D175))),100,0)+IFERROR(INDEX(相容設定!$F$2:$F$9,MATCH($D175,相容設定!$A$2:$A$9,0)),0))</f>
        <v/>
      </c>
      <c r="AT175" s="31" t="str">
        <f t="shared" si="43"/>
        <v/>
      </c>
      <c r="AU175" s="32" t="str">
        <f t="shared" si="44"/>
        <v/>
      </c>
      <c r="AV175" t="str">
        <f t="shared" si="49"/>
        <v/>
      </c>
      <c r="AW175" t="str">
        <f t="shared" si="47"/>
        <v/>
      </c>
      <c r="AX175" t="str">
        <f t="shared" si="50"/>
        <v/>
      </c>
      <c r="AY175" t="str">
        <f t="shared" si="48"/>
        <v/>
      </c>
    </row>
    <row r="176" spans="1:51" x14ac:dyDescent="0.35">
      <c r="A176" s="26" t="str" cm="1">
        <f t="array" ref="A176">IFERROR(IF(INDEX(PatientCriteria[身分證號],ROWS($A$4:A176))="","",ROWS($A$4:A176)),"")</f>
        <v/>
      </c>
      <c r="B176" s="26" t="str" cm="1">
        <f t="array" ref="B176">IFERROR(IF(INDEX(PatientCriteria[身分證號],ROWS($A$4:A176))="","",INDEX(PatientCriteria[身分證號],ROWS($A$4:A176))),"")</f>
        <v/>
      </c>
      <c r="C176" s="26" t="str" cm="1">
        <f t="array" ref="C176">IF($B176="","",IFERROR(INDEX(PatientCriteria[生日],ROWS($A$4:A176)),""))</f>
        <v/>
      </c>
      <c r="D176" s="26" t="str" cm="1">
        <f t="array" ref="D176">IF($B176="","",IFERROR(INDEX(PatientCriteria[疾病組合],ROWS($A$4:A176)),""))</f>
        <v/>
      </c>
      <c r="E176" s="6" t="str" cm="1">
        <f t="array" ref="E176">IF($B176="","",IFERROR(INDEX(PatientCriteria[HbA1c達標標準],ROWS($A$4:A176)),""))</f>
        <v/>
      </c>
      <c r="F176" s="6" t="str">
        <f>IF($B176="","",IF($G176="","",IFERROR(SUMIFS(LabData2016[最近一次HbA1c檢查結果(%)],LabData2016[比對身分證前六碼],$AX176,LabData2016[最近一次HbA1c檢查日期],$G176,LabData2016[HbA1c唯一],1),"")))</f>
        <v/>
      </c>
      <c r="G176" s="36" t="str" cm="1">
        <f t="array" ref="G176">IF($B176="","",IFERROR(_xlfn.AGGREGATE(14,6,LabData2016[最近一次HbA1c檢查日期]/((LabData2016[比對身分證前六碼]=$AX176)*(LabData2016[HbA1c唯一]=1)),1),""))</f>
        <v/>
      </c>
      <c r="H176" s="6" t="str">
        <f>IF($B176="","",IF($I176="","",IFERROR(SUMIFS(LabData2016[最近一次HbA1c檢查結果(%)],LabData2016[比對身分證前六碼],$AX176,LabData2016[最近一次HbA1c檢查日期],$I176,LabData2016[HbA1c唯一],1),"")))</f>
        <v/>
      </c>
      <c r="I176" s="36" t="str" cm="1">
        <f t="array" ref="I176">IF($B176="","",IFERROR(_xlfn.AGGREGATE(14,6,LabData2016[最近一次HbA1c檢查日期]/((LabData2016[比對身分證前六碼]=$AX176)*(LabData2016[HbA1c唯一]=1)),2),""))</f>
        <v/>
      </c>
      <c r="J176" s="6" t="str">
        <f t="shared" si="34"/>
        <v/>
      </c>
      <c r="K176" s="27" t="str">
        <f ca="1">IF($B176="","",IF($E176="不適用","不適用",IF($F176="","未檢驗",IF(AND($AF176+$AG176&gt;=2,$AG176&gt;=1),IF(OR($F176&lt;VALUE(SUBSTITUTE(SUBSTITUTE($E176,"&lt;",""),"%","")),SUMIFS(LabData2016[HbA1c唯一],LabData2016[比對身分證前六碼],$AX176,LabData2016[最近一次HbA1c檢查結果(%)],"&lt;"&amp;VALUE(SUBSTITUTE(SUBSTITUTE($E176,"&lt;",""),"%","")),LabData2016[最近一次HbA1c檢查日期],"&gt;="&amp;DATE(YEAR(TODAY()),1,1),LabData2016[最近一次HbA1c檢查日期],"&lt;"&amp;DATE(YEAR(TODAY())+1,1,1))/($AF176+$AG176)&gt;=0.5),"控制達標",IF(ISNUMBER($H176),IF(AND($J176&gt;=84,$F176-$H176&lt;0),"進步達標","未達標"),"未達標")),"未達標"))))</f>
        <v/>
      </c>
      <c r="L176" s="33" t="str">
        <f ca="1">IF($B176="","",IF($K176="不適用","不適用",IF($K176="未檢驗","無檢驗資料","全年"&amp;($AF176+$AG176)&amp;"次／下半年"&amp;$AG176&amp;"次／"&amp;SUMIFS(LabData2016[HbA1c唯一],LabData2016[比對身分證前六碼],$AX176,LabData2016[最近一次HbA1c檢查結果(%)],"&lt;"&amp;VALUE(SUBSTITUTE(SUBSTITUTE($E176,"&lt;",""),"%","")),LabData2016[最近一次HbA1c檢查日期],"&gt;="&amp;DATE(YEAR(TODAY()),1,1),LabData2016[最近一次HbA1c檢查日期],"&lt;"&amp;DATE(YEAR(TODAY())+1,1,1))&amp;"/"&amp;($AF176+$AG176)&amp;"達標")))</f>
        <v/>
      </c>
      <c r="M176" s="6" t="str" cm="1">
        <f t="array" ref="M176">IF($B176="","",IFERROR(INDEX(PatientCriteria[LDL達標標準],ROWS($A$4:A176)),""))</f>
        <v/>
      </c>
      <c r="N176" s="6" t="str">
        <f>IF($B176="","",IF($O176="","",IFERROR(SUMIFS(LabData2016[最近一次LDL檢查結果(mg/dL)],LabData2016[比對身分證前六碼],$AX176,LabData2016[最近一次LDL檢查日期],$O176,LabData2016[LDL唯一],1),"")))</f>
        <v/>
      </c>
      <c r="O176" s="36" t="str" cm="1">
        <f t="array" ref="O176">IF($B176="","",IFERROR(_xlfn.AGGREGATE(14,6,LabData2016[最近一次LDL檢查日期]/((LabData2016[比對身分證前六碼]=$AX176)*(LabData2016[LDL唯一]=1)),1),""))</f>
        <v/>
      </c>
      <c r="P176" s="6" t="str">
        <f>IF($B176="","",IF($Q176="","",IFERROR(SUMIFS(LabData2016[最近一次LDL檢查結果(mg/dL)],LabData2016[比對身分證前六碼],$AX176,LabData2016[最近一次LDL檢查日期],$Q176,LabData2016[LDL唯一],1),"")))</f>
        <v/>
      </c>
      <c r="Q176" s="36" t="str" cm="1">
        <f t="array" ref="Q176">IF($B176="","",IFERROR(_xlfn.AGGREGATE(14,6,LabData2016[最近一次LDL檢查日期]/((LabData2016[比對身分證前六碼]=$AX176)*(LabData2016[LDL唯一]=1)),2),""))</f>
        <v/>
      </c>
      <c r="R176" s="6" t="str">
        <f t="shared" si="35"/>
        <v/>
      </c>
      <c r="S176" s="6" t="str" cm="1">
        <f t="array" ref="S176">IF($B176="","",IFERROR(_xlfn.AGGREGATE(15,6,LabData2016[最近一次LDL檢查結果(mg/dL)]/((LabData2016[比對身分證前六碼]=$AX176)*(LabData2016[LDL唯一]=1)),1),""))</f>
        <v/>
      </c>
      <c r="T176" s="28" t="str">
        <f ca="1">IF($B176="","",IF($M176="不適用","不適用",IF($N176="","未檢驗",IF(OR(AND($D176="DM only",$O176&gt;=DATE(YEAR(TODAY()),1,1),$O176&lt;DATE(YEAR(TODAY())+1,1,1),$N176&lt;VALUE(SUBSTITUTE($M176,"&lt;",""))),AND($AH176&gt;=1,$AI176&gt;=1,OR($N176&lt;VALUE(SUBSTITUTE($M176,"&lt;","")),SUMIFS(LabData2016[LDL唯一],LabData2016[比對身分證前六碼],$AX176,LabData2016[最近一次LDL檢查結果(mg/dL)],"&lt;"&amp;VALUE(SUBSTITUTE($M176,"&lt;","")),LabData2016[最近一次LDL檢查日期],"&gt;="&amp;DATE(YEAR(TODAY()),1,1),LabData2016[最近一次LDL檢查日期],"&lt;"&amp;DATE(YEAR(TODAY())+1,1,1))/($AH176+$AI176)&gt;=0.5))),"控制達標",IF(AND($AH176&gt;=1,$AI176&gt;=1,ISNUMBER($P176),$R176&gt;84,$N176-$P176&lt;0),"進步達標","未達標")))))</f>
        <v/>
      </c>
      <c r="U176" s="39" t="str">
        <f ca="1">IF($B176="","",IF($T176="不適用","不適用",IF($T176="未檢驗","無檢驗資料","全年"&amp;($AH176+$AI176)&amp;"次／下半年"&amp;$AI176&amp;"次／"&amp;SUMIFS(LabData2016[LDL唯一],LabData2016[比對身分證前六碼],$AX176,LabData2016[最近一次LDL檢查結果(mg/dL)],"&lt;"&amp;VALUE(SUBSTITUTE($M176,"&lt;","")),LabData2016[最近一次LDL檢查日期],"&gt;="&amp;DATE(YEAR(TODAY()),1,1),LabData2016[最近一次LDL檢查日期],"&lt;"&amp;DATE(YEAR(TODAY())+1,1,1))&amp;"/"&amp;($AH176+$AI176)&amp;"達標")))</f>
        <v/>
      </c>
      <c r="V176" s="6" t="str" cm="1">
        <f t="array" ref="V176">IF($B176="","",IFERROR(INDEX(PatientCriteria[UACR達標標準],ROWS($A$4:A176)),""))</f>
        <v/>
      </c>
      <c r="W176" s="6" t="str">
        <f>IF($B176="","",IF($X176="","",IFERROR(SUMIFS(LabData2016[最近一次UACR檢查結果(mg/gm)],LabData2016[比對身分證前六碼],$AX176,LabData2016[最近一次UACR檢查日期],$X176,LabData2016[UACR唯一],1),"")))</f>
        <v/>
      </c>
      <c r="X176" s="36" t="str" cm="1">
        <f t="array" ref="X176">IF($B176="","",IFERROR(_xlfn.AGGREGATE(14,6,LabData2016[最近一次UACR檢查日期]/((LabData2016[比對身分證前六碼]=$AX176)*(LabData2016[UACR唯一]=1)),1),""))</f>
        <v/>
      </c>
      <c r="Y176" s="6" t="str">
        <f>IF($B176="","",IF($Z176="","",IFERROR(SUMIFS(LabData2016[最近一次UACR檢查結果(mg/gm)],LabData2016[比對身分證前六碼],$AX176,LabData2016[最近一次UACR檢查日期],$Z176,LabData2016[UACR唯一],1),"")))</f>
        <v/>
      </c>
      <c r="Z176" s="36" t="str" cm="1">
        <f t="array" ref="Z176">IF($B176="","",IFERROR(_xlfn.AGGREGATE(14,6,LabData2016[最近一次UACR檢查日期]/((LabData2016[比對身分證前六碼]=$AX176)*(LabData2016[UACR唯一]=1)),2),""))</f>
        <v/>
      </c>
      <c r="AA176" s="6" t="str">
        <f t="shared" si="36"/>
        <v/>
      </c>
      <c r="AB176" s="29" t="str">
        <f ca="1">IF($B176="","",IF($V176="不適用","不適用",IF($W176="","未檢驗",IF(AND($AJ176+$AK176&gt;=2,$AK176&gt;=1),IF(OR($W176&lt;30,SUMIFS(LabData2016[UACR唯一],LabData2016[比對身分證前六碼],$AX176,LabData2016[最近一次UACR檢查結果(mg/gm)],"&lt;30",LabData2016[最近一次UACR檢查日期],"&gt;="&amp;DATE(YEAR(TODAY()),1,1),LabData2016[最近一次UACR檢查日期],"&lt;"&amp;DATE(YEAR(TODAY())+1,1,1))/($AJ176+$AK176)&gt;=0.5),"控制達標",IF(ISNUMBER($Y176),IF(AND($AA176&gt;=84,$W176-$Y176&lt;0),"進步達標","未達標"),"未達標")),"未達標"))))</f>
        <v/>
      </c>
      <c r="AC176" s="38" t="str">
        <f ca="1">IF($B176="","",IF($AB176="不適用","不適用",IF($AB176="未檢驗","無檢驗資料","全年"&amp;($AJ176+$AK176)&amp;"次／下半年"&amp;$AK176&amp;"次／"&amp;SUMIFS(LabData2016[UACR唯一],LabData2016[比對身分證前六碼],$AX176,LabData2016[最近一次UACR檢查結果(mg/gm)],"&lt;30",LabData2016[最近一次UACR檢查日期],"&gt;="&amp;DATE(YEAR(TODAY()),1,1),LabData2016[最近一次UACR檢查日期],"&lt;"&amp;DATE(YEAR(TODAY())+1,1,1))&amp;"/"&amp;($AJ176+$AK176)&amp;"達標")))</f>
        <v/>
      </c>
      <c r="AD176" s="6" t="str" cm="1">
        <f t="array" ref="AD176">IF($B176="","",IFERROR(INDEX(PatientCriteria[BP檢驗次數達標標準],ROWS($A$4:A176)),""))</f>
        <v/>
      </c>
      <c r="AE176" s="6" t="str" cm="1">
        <f t="array" aca="1" ref="AE176" ca="1">IF($B176="","",_xlfn.LET(_xlpm.bp,LabData2016[最近一次BP檢查日期],_xlpm.ym,IF(ISNUMBER(_xlpm.bp),TEXT(_xlpm.bp,"yyyy-mm"),LEFT(_xlpm.bp,7)),_xlpm.matched,_xlfn._xlws.FILTER(_xlpm.ym,(LabData2016[比對身分證前六碼]=$AX176)*(LabData2016[比對生日西元]=$AY176)*(_xlpm.ym&lt;&gt;"")*(LEFT(_xlpm.ym,4)=TEXT(YEAR(TODAY()),"0")),""),IF(INDEX(_xlpm.matched,1)="",0,ROWS(_xlfn.UNIQUE(_xlpm.matched)))))</f>
        <v/>
      </c>
      <c r="AF176" s="6" t="str">
        <f ca="1">IF($B176="","",SUMIFS(LabData2016[HbA1c唯一],LabData2016[比對身分證前六碼],$AX176,LabData2016[最近一次HbA1c檢查日期],"&gt;="&amp;DATE(YEAR(TODAY()),1,1),LabData2016[最近一次HbA1c檢查日期],"&lt;"&amp;DATE(YEAR(TODAY()),7,1)))</f>
        <v/>
      </c>
      <c r="AG176" s="6" t="str">
        <f ca="1">IF($B176="","",SUMIFS(LabData2016[HbA1c唯一],LabData2016[比對身分證前六碼],$AX176,LabData2016[最近一次HbA1c檢查日期],"&gt;="&amp;DATE(YEAR(TODAY()),7,1),LabData2016[最近一次HbA1c檢查日期],"&lt;"&amp;DATE(YEAR(TODAY())+1,1,1)))</f>
        <v/>
      </c>
      <c r="AH176" s="6" t="str">
        <f ca="1">IF($B176="","",SUMIFS(LabData2016[LDL唯一],LabData2016[比對身分證前六碼],$AX176,LabData2016[最近一次LDL檢查日期],"&gt;="&amp;DATE(YEAR(TODAY()),1,1),LabData2016[最近一次LDL檢查日期],"&lt;"&amp;DATE(YEAR(TODAY()),7,1)))</f>
        <v/>
      </c>
      <c r="AI176" s="6" t="str">
        <f ca="1">IF($B176="","",SUMIFS(LabData2016[LDL唯一],LabData2016[比對身分證前六碼],$AX176,LabData2016[最近一次LDL檢查日期],"&gt;="&amp;DATE(YEAR(TODAY()),7,1),LabData2016[最近一次LDL檢查日期],"&lt;"&amp;DATE(YEAR(TODAY())+1,1,1)))</f>
        <v/>
      </c>
      <c r="AJ176" s="6" t="str">
        <f ca="1">IF($B176="","",SUMIFS(LabData2016[UACR唯一],LabData2016[比對身分證前六碼],$AX176,LabData2016[最近一次UACR檢查日期],"&gt;="&amp;DATE(YEAR(TODAY()),1,1),LabData2016[最近一次UACR檢查日期],"&lt;"&amp;DATE(YEAR(TODAY()),7,1)))</f>
        <v/>
      </c>
      <c r="AK176" s="6" t="str">
        <f ca="1">IF($B176="","",SUMIFS(LabData2016[UACR唯一],LabData2016[比對身分證前六碼],$AX176,LabData2016[最近一次UACR檢查日期],"&gt;="&amp;DATE(YEAR(TODAY()),7,1),LabData2016[最近一次UACR檢查日期],"&lt;"&amp;DATE(YEAR(TODAY())+1,1,1)))</f>
        <v/>
      </c>
      <c r="AL176" s="6" t="str">
        <f t="shared" si="37"/>
        <v/>
      </c>
      <c r="AM176" s="6" t="str">
        <f t="shared" si="38"/>
        <v/>
      </c>
      <c r="AN176" s="6" t="str">
        <f t="shared" si="39"/>
        <v/>
      </c>
      <c r="AO176" s="6" t="str">
        <f t="shared" si="40"/>
        <v/>
      </c>
      <c r="AP176" s="6" t="str" cm="1">
        <f t="array" ref="AP176">IF($B176="","",IFERROR(INDEX(相容設定!$B$2:$E$9,MATCH($D176,相容設定!$A$2:$A$9,0),MIN(VALUE(LEFT($AQ176,FIND("/",$AQ176)-1)),3)+1),0))</f>
        <v/>
      </c>
      <c r="AQ176" s="6" t="str">
        <f t="shared" si="41"/>
        <v/>
      </c>
      <c r="AR176" s="30" t="str">
        <f t="shared" si="42"/>
        <v/>
      </c>
      <c r="AS176" s="30" t="str">
        <f>IF($B176="","",250+30+IF(OR(ISNUMBER(SEARCH("DM",$D176)),ISNUMBER(SEARCH("+",$D176))),100,0)+IFERROR(INDEX(相容設定!$F$2:$F$9,MATCH($D176,相容設定!$A$2:$A$9,0)),0))</f>
        <v/>
      </c>
      <c r="AT176" s="31" t="str">
        <f t="shared" si="43"/>
        <v/>
      </c>
      <c r="AU176" s="32" t="str">
        <f t="shared" si="44"/>
        <v/>
      </c>
      <c r="AV176" t="str">
        <f t="shared" si="49"/>
        <v/>
      </c>
      <c r="AW176" t="str">
        <f t="shared" si="47"/>
        <v/>
      </c>
      <c r="AX176" t="str">
        <f t="shared" si="50"/>
        <v/>
      </c>
      <c r="AY176" t="str">
        <f t="shared" si="48"/>
        <v/>
      </c>
    </row>
    <row r="177" spans="1:51" x14ac:dyDescent="0.35">
      <c r="A177" s="26" t="str" cm="1">
        <f t="array" ref="A177">IFERROR(IF(INDEX(PatientCriteria[身分證號],ROWS($A$4:A177))="","",ROWS($A$4:A177)),"")</f>
        <v/>
      </c>
      <c r="B177" s="26" t="str" cm="1">
        <f t="array" ref="B177">IFERROR(IF(INDEX(PatientCriteria[身分證號],ROWS($A$4:A177))="","",INDEX(PatientCriteria[身分證號],ROWS($A$4:A177))),"")</f>
        <v/>
      </c>
      <c r="C177" s="26" t="str" cm="1">
        <f t="array" ref="C177">IF($B177="","",IFERROR(INDEX(PatientCriteria[生日],ROWS($A$4:A177)),""))</f>
        <v/>
      </c>
      <c r="D177" s="26" t="str" cm="1">
        <f t="array" ref="D177">IF($B177="","",IFERROR(INDEX(PatientCriteria[疾病組合],ROWS($A$4:A177)),""))</f>
        <v/>
      </c>
      <c r="E177" s="6" t="str" cm="1">
        <f t="array" ref="E177">IF($B177="","",IFERROR(INDEX(PatientCriteria[HbA1c達標標準],ROWS($A$4:A177)),""))</f>
        <v/>
      </c>
      <c r="F177" s="6" t="str">
        <f>IF($B177="","",IF($G177="","",IFERROR(SUMIFS(LabData2016[最近一次HbA1c檢查結果(%)],LabData2016[比對身分證前六碼],$AX177,LabData2016[最近一次HbA1c檢查日期],$G177,LabData2016[HbA1c唯一],1),"")))</f>
        <v/>
      </c>
      <c r="G177" s="36" t="str" cm="1">
        <f t="array" ref="G177">IF($B177="","",IFERROR(_xlfn.AGGREGATE(14,6,LabData2016[最近一次HbA1c檢查日期]/((LabData2016[比對身分證前六碼]=$AX177)*(LabData2016[HbA1c唯一]=1)),1),""))</f>
        <v/>
      </c>
      <c r="H177" s="6" t="str">
        <f>IF($B177="","",IF($I177="","",IFERROR(SUMIFS(LabData2016[最近一次HbA1c檢查結果(%)],LabData2016[比對身分證前六碼],$AX177,LabData2016[最近一次HbA1c檢查日期],$I177,LabData2016[HbA1c唯一],1),"")))</f>
        <v/>
      </c>
      <c r="I177" s="36" t="str" cm="1">
        <f t="array" ref="I177">IF($B177="","",IFERROR(_xlfn.AGGREGATE(14,6,LabData2016[最近一次HbA1c檢查日期]/((LabData2016[比對身分證前六碼]=$AX177)*(LabData2016[HbA1c唯一]=1)),2),""))</f>
        <v/>
      </c>
      <c r="J177" s="6" t="str">
        <f t="shared" si="34"/>
        <v/>
      </c>
      <c r="K177" s="27" t="str">
        <f ca="1">IF($B177="","",IF($E177="不適用","不適用",IF($F177="","未檢驗",IF(AND($AF177+$AG177&gt;=2,$AG177&gt;=1),IF(OR($F177&lt;VALUE(SUBSTITUTE(SUBSTITUTE($E177,"&lt;",""),"%","")),SUMIFS(LabData2016[HbA1c唯一],LabData2016[比對身分證前六碼],$AX177,LabData2016[最近一次HbA1c檢查結果(%)],"&lt;"&amp;VALUE(SUBSTITUTE(SUBSTITUTE($E177,"&lt;",""),"%","")),LabData2016[最近一次HbA1c檢查日期],"&gt;="&amp;DATE(YEAR(TODAY()),1,1),LabData2016[最近一次HbA1c檢查日期],"&lt;"&amp;DATE(YEAR(TODAY())+1,1,1))/($AF177+$AG177)&gt;=0.5),"控制達標",IF(ISNUMBER($H177),IF(AND($J177&gt;=84,$F177-$H177&lt;0),"進步達標","未達標"),"未達標")),"未達標"))))</f>
        <v/>
      </c>
      <c r="L177" s="33" t="str">
        <f ca="1">IF($B177="","",IF($K177="不適用","不適用",IF($K177="未檢驗","無檢驗資料","全年"&amp;($AF177+$AG177)&amp;"次／下半年"&amp;$AG177&amp;"次／"&amp;SUMIFS(LabData2016[HbA1c唯一],LabData2016[比對身分證前六碼],$AX177,LabData2016[最近一次HbA1c檢查結果(%)],"&lt;"&amp;VALUE(SUBSTITUTE(SUBSTITUTE($E177,"&lt;",""),"%","")),LabData2016[最近一次HbA1c檢查日期],"&gt;="&amp;DATE(YEAR(TODAY()),1,1),LabData2016[最近一次HbA1c檢查日期],"&lt;"&amp;DATE(YEAR(TODAY())+1,1,1))&amp;"/"&amp;($AF177+$AG177)&amp;"達標")))</f>
        <v/>
      </c>
      <c r="M177" s="6" t="str" cm="1">
        <f t="array" ref="M177">IF($B177="","",IFERROR(INDEX(PatientCriteria[LDL達標標準],ROWS($A$4:A177)),""))</f>
        <v/>
      </c>
      <c r="N177" s="6" t="str">
        <f>IF($B177="","",IF($O177="","",IFERROR(SUMIFS(LabData2016[最近一次LDL檢查結果(mg/dL)],LabData2016[比對身分證前六碼],$AX177,LabData2016[最近一次LDL檢查日期],$O177,LabData2016[LDL唯一],1),"")))</f>
        <v/>
      </c>
      <c r="O177" s="36" t="str" cm="1">
        <f t="array" ref="O177">IF($B177="","",IFERROR(_xlfn.AGGREGATE(14,6,LabData2016[最近一次LDL檢查日期]/((LabData2016[比對身分證前六碼]=$AX177)*(LabData2016[LDL唯一]=1)),1),""))</f>
        <v/>
      </c>
      <c r="P177" s="6" t="str">
        <f>IF($B177="","",IF($Q177="","",IFERROR(SUMIFS(LabData2016[最近一次LDL檢查結果(mg/dL)],LabData2016[比對身分證前六碼],$AX177,LabData2016[最近一次LDL檢查日期],$Q177,LabData2016[LDL唯一],1),"")))</f>
        <v/>
      </c>
      <c r="Q177" s="36" t="str" cm="1">
        <f t="array" ref="Q177">IF($B177="","",IFERROR(_xlfn.AGGREGATE(14,6,LabData2016[最近一次LDL檢查日期]/((LabData2016[比對身分證前六碼]=$AX177)*(LabData2016[LDL唯一]=1)),2),""))</f>
        <v/>
      </c>
      <c r="R177" s="6" t="str">
        <f t="shared" si="35"/>
        <v/>
      </c>
      <c r="S177" s="6" t="str" cm="1">
        <f t="array" ref="S177">IF($B177="","",IFERROR(_xlfn.AGGREGATE(15,6,LabData2016[最近一次LDL檢查結果(mg/dL)]/((LabData2016[比對身分證前六碼]=$AX177)*(LabData2016[LDL唯一]=1)),1),""))</f>
        <v/>
      </c>
      <c r="T177" s="28" t="str">
        <f ca="1">IF($B177="","",IF($M177="不適用","不適用",IF($N177="","未檢驗",IF(OR(AND($D177="DM only",$O177&gt;=DATE(YEAR(TODAY()),1,1),$O177&lt;DATE(YEAR(TODAY())+1,1,1),$N177&lt;VALUE(SUBSTITUTE($M177,"&lt;",""))),AND($AH177&gt;=1,$AI177&gt;=1,OR($N177&lt;VALUE(SUBSTITUTE($M177,"&lt;","")),SUMIFS(LabData2016[LDL唯一],LabData2016[比對身分證前六碼],$AX177,LabData2016[最近一次LDL檢查結果(mg/dL)],"&lt;"&amp;VALUE(SUBSTITUTE($M177,"&lt;","")),LabData2016[最近一次LDL檢查日期],"&gt;="&amp;DATE(YEAR(TODAY()),1,1),LabData2016[最近一次LDL檢查日期],"&lt;"&amp;DATE(YEAR(TODAY())+1,1,1))/($AH177+$AI177)&gt;=0.5))),"控制達標",IF(AND($AH177&gt;=1,$AI177&gt;=1,ISNUMBER($P177),$R177&gt;84,$N177-$P177&lt;0),"進步達標","未達標")))))</f>
        <v/>
      </c>
      <c r="U177" s="39" t="str">
        <f ca="1">IF($B177="","",IF($T177="不適用","不適用",IF($T177="未檢驗","無檢驗資料","全年"&amp;($AH177+$AI177)&amp;"次／下半年"&amp;$AI177&amp;"次／"&amp;SUMIFS(LabData2016[LDL唯一],LabData2016[比對身分證前六碼],$AX177,LabData2016[最近一次LDL檢查結果(mg/dL)],"&lt;"&amp;VALUE(SUBSTITUTE($M177,"&lt;","")),LabData2016[最近一次LDL檢查日期],"&gt;="&amp;DATE(YEAR(TODAY()),1,1),LabData2016[最近一次LDL檢查日期],"&lt;"&amp;DATE(YEAR(TODAY())+1,1,1))&amp;"/"&amp;($AH177+$AI177)&amp;"達標")))</f>
        <v/>
      </c>
      <c r="V177" s="6" t="str" cm="1">
        <f t="array" ref="V177">IF($B177="","",IFERROR(INDEX(PatientCriteria[UACR達標標準],ROWS($A$4:A177)),""))</f>
        <v/>
      </c>
      <c r="W177" s="6" t="str">
        <f>IF($B177="","",IF($X177="","",IFERROR(SUMIFS(LabData2016[最近一次UACR檢查結果(mg/gm)],LabData2016[比對身分證前六碼],$AX177,LabData2016[最近一次UACR檢查日期],$X177,LabData2016[UACR唯一],1),"")))</f>
        <v/>
      </c>
      <c r="X177" s="36" t="str" cm="1">
        <f t="array" ref="X177">IF($B177="","",IFERROR(_xlfn.AGGREGATE(14,6,LabData2016[最近一次UACR檢查日期]/((LabData2016[比對身分證前六碼]=$AX177)*(LabData2016[UACR唯一]=1)),1),""))</f>
        <v/>
      </c>
      <c r="Y177" s="6" t="str">
        <f>IF($B177="","",IF($Z177="","",IFERROR(SUMIFS(LabData2016[最近一次UACR檢查結果(mg/gm)],LabData2016[比對身分證前六碼],$AX177,LabData2016[最近一次UACR檢查日期],$Z177,LabData2016[UACR唯一],1),"")))</f>
        <v/>
      </c>
      <c r="Z177" s="36" t="str" cm="1">
        <f t="array" ref="Z177">IF($B177="","",IFERROR(_xlfn.AGGREGATE(14,6,LabData2016[最近一次UACR檢查日期]/((LabData2016[比對身分證前六碼]=$AX177)*(LabData2016[UACR唯一]=1)),2),""))</f>
        <v/>
      </c>
      <c r="AA177" s="6" t="str">
        <f t="shared" si="36"/>
        <v/>
      </c>
      <c r="AB177" s="29" t="str">
        <f ca="1">IF($B177="","",IF($V177="不適用","不適用",IF($W177="","未檢驗",IF(AND($AJ177+$AK177&gt;=2,$AK177&gt;=1),IF(OR($W177&lt;30,SUMIFS(LabData2016[UACR唯一],LabData2016[比對身分證前六碼],$AX177,LabData2016[最近一次UACR檢查結果(mg/gm)],"&lt;30",LabData2016[最近一次UACR檢查日期],"&gt;="&amp;DATE(YEAR(TODAY()),1,1),LabData2016[最近一次UACR檢查日期],"&lt;"&amp;DATE(YEAR(TODAY())+1,1,1))/($AJ177+$AK177)&gt;=0.5),"控制達標",IF(ISNUMBER($Y177),IF(AND($AA177&gt;=84,$W177-$Y177&lt;0),"進步達標","未達標"),"未達標")),"未達標"))))</f>
        <v/>
      </c>
      <c r="AC177" s="38" t="str">
        <f ca="1">IF($B177="","",IF($AB177="不適用","不適用",IF($AB177="未檢驗","無檢驗資料","全年"&amp;($AJ177+$AK177)&amp;"次／下半年"&amp;$AK177&amp;"次／"&amp;SUMIFS(LabData2016[UACR唯一],LabData2016[比對身分證前六碼],$AX177,LabData2016[最近一次UACR檢查結果(mg/gm)],"&lt;30",LabData2016[最近一次UACR檢查日期],"&gt;="&amp;DATE(YEAR(TODAY()),1,1),LabData2016[最近一次UACR檢查日期],"&lt;"&amp;DATE(YEAR(TODAY())+1,1,1))&amp;"/"&amp;($AJ177+$AK177)&amp;"達標")))</f>
        <v/>
      </c>
      <c r="AD177" s="6" t="str" cm="1">
        <f t="array" ref="AD177">IF($B177="","",IFERROR(INDEX(PatientCriteria[BP檢驗次數達標標準],ROWS($A$4:A177)),""))</f>
        <v/>
      </c>
      <c r="AE177" s="6" t="str" cm="1">
        <f t="array" aca="1" ref="AE177" ca="1">IF($B177="","",_xlfn.LET(_xlpm.bp,LabData2016[最近一次BP檢查日期],_xlpm.ym,IF(ISNUMBER(_xlpm.bp),TEXT(_xlpm.bp,"yyyy-mm"),LEFT(_xlpm.bp,7)),_xlpm.matched,_xlfn._xlws.FILTER(_xlpm.ym,(LabData2016[比對身分證前六碼]=$AX177)*(LabData2016[比對生日西元]=$AY177)*(_xlpm.ym&lt;&gt;"")*(LEFT(_xlpm.ym,4)=TEXT(YEAR(TODAY()),"0")),""),IF(INDEX(_xlpm.matched,1)="",0,ROWS(_xlfn.UNIQUE(_xlpm.matched)))))</f>
        <v/>
      </c>
      <c r="AF177" s="6" t="str">
        <f ca="1">IF($B177="","",SUMIFS(LabData2016[HbA1c唯一],LabData2016[比對身分證前六碼],$AX177,LabData2016[最近一次HbA1c檢查日期],"&gt;="&amp;DATE(YEAR(TODAY()),1,1),LabData2016[最近一次HbA1c檢查日期],"&lt;"&amp;DATE(YEAR(TODAY()),7,1)))</f>
        <v/>
      </c>
      <c r="AG177" s="6" t="str">
        <f ca="1">IF($B177="","",SUMIFS(LabData2016[HbA1c唯一],LabData2016[比對身分證前六碼],$AX177,LabData2016[最近一次HbA1c檢查日期],"&gt;="&amp;DATE(YEAR(TODAY()),7,1),LabData2016[最近一次HbA1c檢查日期],"&lt;"&amp;DATE(YEAR(TODAY())+1,1,1)))</f>
        <v/>
      </c>
      <c r="AH177" s="6" t="str">
        <f ca="1">IF($B177="","",SUMIFS(LabData2016[LDL唯一],LabData2016[比對身分證前六碼],$AX177,LabData2016[最近一次LDL檢查日期],"&gt;="&amp;DATE(YEAR(TODAY()),1,1),LabData2016[最近一次LDL檢查日期],"&lt;"&amp;DATE(YEAR(TODAY()),7,1)))</f>
        <v/>
      </c>
      <c r="AI177" s="6" t="str">
        <f ca="1">IF($B177="","",SUMIFS(LabData2016[LDL唯一],LabData2016[比對身分證前六碼],$AX177,LabData2016[最近一次LDL檢查日期],"&gt;="&amp;DATE(YEAR(TODAY()),7,1),LabData2016[最近一次LDL檢查日期],"&lt;"&amp;DATE(YEAR(TODAY())+1,1,1)))</f>
        <v/>
      </c>
      <c r="AJ177" s="6" t="str">
        <f ca="1">IF($B177="","",SUMIFS(LabData2016[UACR唯一],LabData2016[比對身分證前六碼],$AX177,LabData2016[最近一次UACR檢查日期],"&gt;="&amp;DATE(YEAR(TODAY()),1,1),LabData2016[最近一次UACR檢查日期],"&lt;"&amp;DATE(YEAR(TODAY()),7,1)))</f>
        <v/>
      </c>
      <c r="AK177" s="6" t="str">
        <f ca="1">IF($B177="","",SUMIFS(LabData2016[UACR唯一],LabData2016[比對身分證前六碼],$AX177,LabData2016[最近一次UACR檢查日期],"&gt;="&amp;DATE(YEAR(TODAY()),7,1),LabData2016[最近一次UACR檢查日期],"&lt;"&amp;DATE(YEAR(TODAY())+1,1,1)))</f>
        <v/>
      </c>
      <c r="AL177" s="6" t="str">
        <f t="shared" si="37"/>
        <v/>
      </c>
      <c r="AM177" s="6" t="str">
        <f t="shared" si="38"/>
        <v/>
      </c>
      <c r="AN177" s="6" t="str">
        <f t="shared" si="39"/>
        <v/>
      </c>
      <c r="AO177" s="6" t="str">
        <f t="shared" si="40"/>
        <v/>
      </c>
      <c r="AP177" s="6" t="str" cm="1">
        <f t="array" ref="AP177">IF($B177="","",IFERROR(INDEX(相容設定!$B$2:$E$9,MATCH($D177,相容設定!$A$2:$A$9,0),MIN(VALUE(LEFT($AQ177,FIND("/",$AQ177)-1)),3)+1),0))</f>
        <v/>
      </c>
      <c r="AQ177" s="6" t="str">
        <f t="shared" si="41"/>
        <v/>
      </c>
      <c r="AR177" s="30" t="str">
        <f t="shared" si="42"/>
        <v/>
      </c>
      <c r="AS177" s="30" t="str">
        <f>IF($B177="","",250+30+IF(OR(ISNUMBER(SEARCH("DM",$D177)),ISNUMBER(SEARCH("+",$D177))),100,0)+IFERROR(INDEX(相容設定!$F$2:$F$9,MATCH($D177,相容設定!$A$2:$A$9,0)),0))</f>
        <v/>
      </c>
      <c r="AT177" s="31" t="str">
        <f t="shared" si="43"/>
        <v/>
      </c>
      <c r="AU177" s="32" t="str">
        <f t="shared" si="44"/>
        <v/>
      </c>
      <c r="AV177" t="str">
        <f t="shared" si="49"/>
        <v/>
      </c>
      <c r="AW177" t="str">
        <f t="shared" si="47"/>
        <v/>
      </c>
      <c r="AX177" t="str">
        <f t="shared" si="50"/>
        <v/>
      </c>
      <c r="AY177" t="str">
        <f t="shared" si="48"/>
        <v/>
      </c>
    </row>
    <row r="178" spans="1:51" x14ac:dyDescent="0.35">
      <c r="A178" s="26" t="str" cm="1">
        <f t="array" ref="A178">IFERROR(IF(INDEX(PatientCriteria[身分證號],ROWS($A$4:A178))="","",ROWS($A$4:A178)),"")</f>
        <v/>
      </c>
      <c r="B178" s="26" t="str" cm="1">
        <f t="array" ref="B178">IFERROR(IF(INDEX(PatientCriteria[身分證號],ROWS($A$4:A178))="","",INDEX(PatientCriteria[身分證號],ROWS($A$4:A178))),"")</f>
        <v/>
      </c>
      <c r="C178" s="26" t="str" cm="1">
        <f t="array" ref="C178">IF($B178="","",IFERROR(INDEX(PatientCriteria[生日],ROWS($A$4:A178)),""))</f>
        <v/>
      </c>
      <c r="D178" s="26" t="str" cm="1">
        <f t="array" ref="D178">IF($B178="","",IFERROR(INDEX(PatientCriteria[疾病組合],ROWS($A$4:A178)),""))</f>
        <v/>
      </c>
      <c r="E178" s="6" t="str" cm="1">
        <f t="array" ref="E178">IF($B178="","",IFERROR(INDEX(PatientCriteria[HbA1c達標標準],ROWS($A$4:A178)),""))</f>
        <v/>
      </c>
      <c r="F178" s="6" t="str">
        <f>IF($B178="","",IF($G178="","",IFERROR(SUMIFS(LabData2016[最近一次HbA1c檢查結果(%)],LabData2016[比對身分證前六碼],$AX178,LabData2016[最近一次HbA1c檢查日期],$G178,LabData2016[HbA1c唯一],1),"")))</f>
        <v/>
      </c>
      <c r="G178" s="36" t="str" cm="1">
        <f t="array" ref="G178">IF($B178="","",IFERROR(_xlfn.AGGREGATE(14,6,LabData2016[最近一次HbA1c檢查日期]/((LabData2016[比對身分證前六碼]=$AX178)*(LabData2016[HbA1c唯一]=1)),1),""))</f>
        <v/>
      </c>
      <c r="H178" s="6" t="str">
        <f>IF($B178="","",IF($I178="","",IFERROR(SUMIFS(LabData2016[最近一次HbA1c檢查結果(%)],LabData2016[比對身分證前六碼],$AX178,LabData2016[最近一次HbA1c檢查日期],$I178,LabData2016[HbA1c唯一],1),"")))</f>
        <v/>
      </c>
      <c r="I178" s="36" t="str" cm="1">
        <f t="array" ref="I178">IF($B178="","",IFERROR(_xlfn.AGGREGATE(14,6,LabData2016[最近一次HbA1c檢查日期]/((LabData2016[比對身分證前六碼]=$AX178)*(LabData2016[HbA1c唯一]=1)),2),""))</f>
        <v/>
      </c>
      <c r="J178" s="6" t="str">
        <f t="shared" si="34"/>
        <v/>
      </c>
      <c r="K178" s="27" t="str">
        <f ca="1">IF($B178="","",IF($E178="不適用","不適用",IF($F178="","未檢驗",IF(AND($AF178+$AG178&gt;=2,$AG178&gt;=1),IF(OR($F178&lt;VALUE(SUBSTITUTE(SUBSTITUTE($E178,"&lt;",""),"%","")),SUMIFS(LabData2016[HbA1c唯一],LabData2016[比對身分證前六碼],$AX178,LabData2016[最近一次HbA1c檢查結果(%)],"&lt;"&amp;VALUE(SUBSTITUTE(SUBSTITUTE($E178,"&lt;",""),"%","")),LabData2016[最近一次HbA1c檢查日期],"&gt;="&amp;DATE(YEAR(TODAY()),1,1),LabData2016[最近一次HbA1c檢查日期],"&lt;"&amp;DATE(YEAR(TODAY())+1,1,1))/($AF178+$AG178)&gt;=0.5),"控制達標",IF(ISNUMBER($H178),IF(AND($J178&gt;=84,$F178-$H178&lt;0),"進步達標","未達標"),"未達標")),"未達標"))))</f>
        <v/>
      </c>
      <c r="L178" s="33" t="str">
        <f ca="1">IF($B178="","",IF($K178="不適用","不適用",IF($K178="未檢驗","無檢驗資料","全年"&amp;($AF178+$AG178)&amp;"次／下半年"&amp;$AG178&amp;"次／"&amp;SUMIFS(LabData2016[HbA1c唯一],LabData2016[比對身分證前六碼],$AX178,LabData2016[最近一次HbA1c檢查結果(%)],"&lt;"&amp;VALUE(SUBSTITUTE(SUBSTITUTE($E178,"&lt;",""),"%","")),LabData2016[最近一次HbA1c檢查日期],"&gt;="&amp;DATE(YEAR(TODAY()),1,1),LabData2016[最近一次HbA1c檢查日期],"&lt;"&amp;DATE(YEAR(TODAY())+1,1,1))&amp;"/"&amp;($AF178+$AG178)&amp;"達標")))</f>
        <v/>
      </c>
      <c r="M178" s="6" t="str" cm="1">
        <f t="array" ref="M178">IF($B178="","",IFERROR(INDEX(PatientCriteria[LDL達標標準],ROWS($A$4:A178)),""))</f>
        <v/>
      </c>
      <c r="N178" s="6" t="str">
        <f>IF($B178="","",IF($O178="","",IFERROR(SUMIFS(LabData2016[最近一次LDL檢查結果(mg/dL)],LabData2016[比對身分證前六碼],$AX178,LabData2016[最近一次LDL檢查日期],$O178,LabData2016[LDL唯一],1),"")))</f>
        <v/>
      </c>
      <c r="O178" s="36" t="str" cm="1">
        <f t="array" ref="O178">IF($B178="","",IFERROR(_xlfn.AGGREGATE(14,6,LabData2016[最近一次LDL檢查日期]/((LabData2016[比對身分證前六碼]=$AX178)*(LabData2016[LDL唯一]=1)),1),""))</f>
        <v/>
      </c>
      <c r="P178" s="6" t="str">
        <f>IF($B178="","",IF($Q178="","",IFERROR(SUMIFS(LabData2016[最近一次LDL檢查結果(mg/dL)],LabData2016[比對身分證前六碼],$AX178,LabData2016[最近一次LDL檢查日期],$Q178,LabData2016[LDL唯一],1),"")))</f>
        <v/>
      </c>
      <c r="Q178" s="36" t="str" cm="1">
        <f t="array" ref="Q178">IF($B178="","",IFERROR(_xlfn.AGGREGATE(14,6,LabData2016[最近一次LDL檢查日期]/((LabData2016[比對身分證前六碼]=$AX178)*(LabData2016[LDL唯一]=1)),2),""))</f>
        <v/>
      </c>
      <c r="R178" s="6" t="str">
        <f t="shared" si="35"/>
        <v/>
      </c>
      <c r="S178" s="6" t="str" cm="1">
        <f t="array" ref="S178">IF($B178="","",IFERROR(_xlfn.AGGREGATE(15,6,LabData2016[最近一次LDL檢查結果(mg/dL)]/((LabData2016[比對身分證前六碼]=$AX178)*(LabData2016[LDL唯一]=1)),1),""))</f>
        <v/>
      </c>
      <c r="T178" s="28" t="str">
        <f ca="1">IF($B178="","",IF($M178="不適用","不適用",IF($N178="","未檢驗",IF(OR(AND($D178="DM only",$O178&gt;=DATE(YEAR(TODAY()),1,1),$O178&lt;DATE(YEAR(TODAY())+1,1,1),$N178&lt;VALUE(SUBSTITUTE($M178,"&lt;",""))),AND($AH178&gt;=1,$AI178&gt;=1,OR($N178&lt;VALUE(SUBSTITUTE($M178,"&lt;","")),SUMIFS(LabData2016[LDL唯一],LabData2016[比對身分證前六碼],$AX178,LabData2016[最近一次LDL檢查結果(mg/dL)],"&lt;"&amp;VALUE(SUBSTITUTE($M178,"&lt;","")),LabData2016[最近一次LDL檢查日期],"&gt;="&amp;DATE(YEAR(TODAY()),1,1),LabData2016[最近一次LDL檢查日期],"&lt;"&amp;DATE(YEAR(TODAY())+1,1,1))/($AH178+$AI178)&gt;=0.5))),"控制達標",IF(AND($AH178&gt;=1,$AI178&gt;=1,ISNUMBER($P178),$R178&gt;84,$N178-$P178&lt;0),"進步達標","未達標")))))</f>
        <v/>
      </c>
      <c r="U178" s="39" t="str">
        <f ca="1">IF($B178="","",IF($T178="不適用","不適用",IF($T178="未檢驗","無檢驗資料","全年"&amp;($AH178+$AI178)&amp;"次／下半年"&amp;$AI178&amp;"次／"&amp;SUMIFS(LabData2016[LDL唯一],LabData2016[比對身分證前六碼],$AX178,LabData2016[最近一次LDL檢查結果(mg/dL)],"&lt;"&amp;VALUE(SUBSTITUTE($M178,"&lt;","")),LabData2016[最近一次LDL檢查日期],"&gt;="&amp;DATE(YEAR(TODAY()),1,1),LabData2016[最近一次LDL檢查日期],"&lt;"&amp;DATE(YEAR(TODAY())+1,1,1))&amp;"/"&amp;($AH178+$AI178)&amp;"達標")))</f>
        <v/>
      </c>
      <c r="V178" s="6" t="str" cm="1">
        <f t="array" ref="V178">IF($B178="","",IFERROR(INDEX(PatientCriteria[UACR達標標準],ROWS($A$4:A178)),""))</f>
        <v/>
      </c>
      <c r="W178" s="6" t="str">
        <f>IF($B178="","",IF($X178="","",IFERROR(SUMIFS(LabData2016[最近一次UACR檢查結果(mg/gm)],LabData2016[比對身分證前六碼],$AX178,LabData2016[最近一次UACR檢查日期],$X178,LabData2016[UACR唯一],1),"")))</f>
        <v/>
      </c>
      <c r="X178" s="36" t="str" cm="1">
        <f t="array" ref="X178">IF($B178="","",IFERROR(_xlfn.AGGREGATE(14,6,LabData2016[最近一次UACR檢查日期]/((LabData2016[比對身分證前六碼]=$AX178)*(LabData2016[UACR唯一]=1)),1),""))</f>
        <v/>
      </c>
      <c r="Y178" s="6" t="str">
        <f>IF($B178="","",IF($Z178="","",IFERROR(SUMIFS(LabData2016[最近一次UACR檢查結果(mg/gm)],LabData2016[比對身分證前六碼],$AX178,LabData2016[最近一次UACR檢查日期],$Z178,LabData2016[UACR唯一],1),"")))</f>
        <v/>
      </c>
      <c r="Z178" s="36" t="str" cm="1">
        <f t="array" ref="Z178">IF($B178="","",IFERROR(_xlfn.AGGREGATE(14,6,LabData2016[最近一次UACR檢查日期]/((LabData2016[比對身分證前六碼]=$AX178)*(LabData2016[UACR唯一]=1)),2),""))</f>
        <v/>
      </c>
      <c r="AA178" s="6" t="str">
        <f t="shared" si="36"/>
        <v/>
      </c>
      <c r="AB178" s="29" t="str">
        <f ca="1">IF($B178="","",IF($V178="不適用","不適用",IF($W178="","未檢驗",IF(AND($AJ178+$AK178&gt;=2,$AK178&gt;=1),IF(OR($W178&lt;30,SUMIFS(LabData2016[UACR唯一],LabData2016[比對身分證前六碼],$AX178,LabData2016[最近一次UACR檢查結果(mg/gm)],"&lt;30",LabData2016[最近一次UACR檢查日期],"&gt;="&amp;DATE(YEAR(TODAY()),1,1),LabData2016[最近一次UACR檢查日期],"&lt;"&amp;DATE(YEAR(TODAY())+1,1,1))/($AJ178+$AK178)&gt;=0.5),"控制達標",IF(ISNUMBER($Y178),IF(AND($AA178&gt;=84,$W178-$Y178&lt;0),"進步達標","未達標"),"未達標")),"未達標"))))</f>
        <v/>
      </c>
      <c r="AC178" s="38" t="str">
        <f ca="1">IF($B178="","",IF($AB178="不適用","不適用",IF($AB178="未檢驗","無檢驗資料","全年"&amp;($AJ178+$AK178)&amp;"次／下半年"&amp;$AK178&amp;"次／"&amp;SUMIFS(LabData2016[UACR唯一],LabData2016[比對身分證前六碼],$AX178,LabData2016[最近一次UACR檢查結果(mg/gm)],"&lt;30",LabData2016[最近一次UACR檢查日期],"&gt;="&amp;DATE(YEAR(TODAY()),1,1),LabData2016[最近一次UACR檢查日期],"&lt;"&amp;DATE(YEAR(TODAY())+1,1,1))&amp;"/"&amp;($AJ178+$AK178)&amp;"達標")))</f>
        <v/>
      </c>
      <c r="AD178" s="6" t="str" cm="1">
        <f t="array" ref="AD178">IF($B178="","",IFERROR(INDEX(PatientCriteria[BP檢驗次數達標標準],ROWS($A$4:A178)),""))</f>
        <v/>
      </c>
      <c r="AE178" s="6" t="str" cm="1">
        <f t="array" aca="1" ref="AE178" ca="1">IF($B178="","",_xlfn.LET(_xlpm.bp,LabData2016[最近一次BP檢查日期],_xlpm.ym,IF(ISNUMBER(_xlpm.bp),TEXT(_xlpm.bp,"yyyy-mm"),LEFT(_xlpm.bp,7)),_xlpm.matched,_xlfn._xlws.FILTER(_xlpm.ym,(LabData2016[比對身分證前六碼]=$AX178)*(LabData2016[比對生日西元]=$AY178)*(_xlpm.ym&lt;&gt;"")*(LEFT(_xlpm.ym,4)=TEXT(YEAR(TODAY()),"0")),""),IF(INDEX(_xlpm.matched,1)="",0,ROWS(_xlfn.UNIQUE(_xlpm.matched)))))</f>
        <v/>
      </c>
      <c r="AF178" s="6" t="str">
        <f ca="1">IF($B178="","",SUMIFS(LabData2016[HbA1c唯一],LabData2016[比對身分證前六碼],$AX178,LabData2016[最近一次HbA1c檢查日期],"&gt;="&amp;DATE(YEAR(TODAY()),1,1),LabData2016[最近一次HbA1c檢查日期],"&lt;"&amp;DATE(YEAR(TODAY()),7,1)))</f>
        <v/>
      </c>
      <c r="AG178" s="6" t="str">
        <f ca="1">IF($B178="","",SUMIFS(LabData2016[HbA1c唯一],LabData2016[比對身分證前六碼],$AX178,LabData2016[最近一次HbA1c檢查日期],"&gt;="&amp;DATE(YEAR(TODAY()),7,1),LabData2016[最近一次HbA1c檢查日期],"&lt;"&amp;DATE(YEAR(TODAY())+1,1,1)))</f>
        <v/>
      </c>
      <c r="AH178" s="6" t="str">
        <f ca="1">IF($B178="","",SUMIFS(LabData2016[LDL唯一],LabData2016[比對身分證前六碼],$AX178,LabData2016[最近一次LDL檢查日期],"&gt;="&amp;DATE(YEAR(TODAY()),1,1),LabData2016[最近一次LDL檢查日期],"&lt;"&amp;DATE(YEAR(TODAY()),7,1)))</f>
        <v/>
      </c>
      <c r="AI178" s="6" t="str">
        <f ca="1">IF($B178="","",SUMIFS(LabData2016[LDL唯一],LabData2016[比對身分證前六碼],$AX178,LabData2016[最近一次LDL檢查日期],"&gt;="&amp;DATE(YEAR(TODAY()),7,1),LabData2016[最近一次LDL檢查日期],"&lt;"&amp;DATE(YEAR(TODAY())+1,1,1)))</f>
        <v/>
      </c>
      <c r="AJ178" s="6" t="str">
        <f ca="1">IF($B178="","",SUMIFS(LabData2016[UACR唯一],LabData2016[比對身分證前六碼],$AX178,LabData2016[最近一次UACR檢查日期],"&gt;="&amp;DATE(YEAR(TODAY()),1,1),LabData2016[最近一次UACR檢查日期],"&lt;"&amp;DATE(YEAR(TODAY()),7,1)))</f>
        <v/>
      </c>
      <c r="AK178" s="6" t="str">
        <f ca="1">IF($B178="","",SUMIFS(LabData2016[UACR唯一],LabData2016[比對身分證前六碼],$AX178,LabData2016[最近一次UACR檢查日期],"&gt;="&amp;DATE(YEAR(TODAY()),7,1),LabData2016[最近一次UACR檢查日期],"&lt;"&amp;DATE(YEAR(TODAY())+1,1,1)))</f>
        <v/>
      </c>
      <c r="AL178" s="6" t="str">
        <f t="shared" si="37"/>
        <v/>
      </c>
      <c r="AM178" s="6" t="str">
        <f t="shared" si="38"/>
        <v/>
      </c>
      <c r="AN178" s="6" t="str">
        <f t="shared" si="39"/>
        <v/>
      </c>
      <c r="AO178" s="6" t="str">
        <f t="shared" si="40"/>
        <v/>
      </c>
      <c r="AP178" s="6" t="str" cm="1">
        <f t="array" ref="AP178">IF($B178="","",IFERROR(INDEX(相容設定!$B$2:$E$9,MATCH($D178,相容設定!$A$2:$A$9,0),MIN(VALUE(LEFT($AQ178,FIND("/",$AQ178)-1)),3)+1),0))</f>
        <v/>
      </c>
      <c r="AQ178" s="6" t="str">
        <f t="shared" si="41"/>
        <v/>
      </c>
      <c r="AR178" s="30" t="str">
        <f t="shared" si="42"/>
        <v/>
      </c>
      <c r="AS178" s="30" t="str">
        <f>IF($B178="","",250+30+IF(OR(ISNUMBER(SEARCH("DM",$D178)),ISNUMBER(SEARCH("+",$D178))),100,0)+IFERROR(INDEX(相容設定!$F$2:$F$9,MATCH($D178,相容設定!$A$2:$A$9,0)),0))</f>
        <v/>
      </c>
      <c r="AT178" s="31" t="str">
        <f t="shared" si="43"/>
        <v/>
      </c>
      <c r="AU178" s="32" t="str">
        <f t="shared" si="44"/>
        <v/>
      </c>
      <c r="AV178" t="str">
        <f t="shared" si="49"/>
        <v/>
      </c>
      <c r="AW178" t="str">
        <f t="shared" si="47"/>
        <v/>
      </c>
      <c r="AX178" t="str">
        <f t="shared" si="50"/>
        <v/>
      </c>
      <c r="AY178" t="str">
        <f t="shared" si="48"/>
        <v/>
      </c>
    </row>
    <row r="179" spans="1:51" x14ac:dyDescent="0.35">
      <c r="A179" s="26" t="str" cm="1">
        <f t="array" ref="A179">IFERROR(IF(INDEX(PatientCriteria[身分證號],ROWS($A$4:A179))="","",ROWS($A$4:A179)),"")</f>
        <v/>
      </c>
      <c r="B179" s="26" t="str" cm="1">
        <f t="array" ref="B179">IFERROR(IF(INDEX(PatientCriteria[身分證號],ROWS($A$4:A179))="","",INDEX(PatientCriteria[身分證號],ROWS($A$4:A179))),"")</f>
        <v/>
      </c>
      <c r="C179" s="26" t="str" cm="1">
        <f t="array" ref="C179">IF($B179="","",IFERROR(INDEX(PatientCriteria[生日],ROWS($A$4:A179)),""))</f>
        <v/>
      </c>
      <c r="D179" s="26" t="str" cm="1">
        <f t="array" ref="D179">IF($B179="","",IFERROR(INDEX(PatientCriteria[疾病組合],ROWS($A$4:A179)),""))</f>
        <v/>
      </c>
      <c r="E179" s="6" t="str" cm="1">
        <f t="array" ref="E179">IF($B179="","",IFERROR(INDEX(PatientCriteria[HbA1c達標標準],ROWS($A$4:A179)),""))</f>
        <v/>
      </c>
      <c r="F179" s="6" t="str">
        <f>IF($B179="","",IF($G179="","",IFERROR(SUMIFS(LabData2016[最近一次HbA1c檢查結果(%)],LabData2016[比對身分證前六碼],$AX179,LabData2016[最近一次HbA1c檢查日期],$G179,LabData2016[HbA1c唯一],1),"")))</f>
        <v/>
      </c>
      <c r="G179" s="36" t="str" cm="1">
        <f t="array" ref="G179">IF($B179="","",IFERROR(_xlfn.AGGREGATE(14,6,LabData2016[最近一次HbA1c檢查日期]/((LabData2016[比對身分證前六碼]=$AX179)*(LabData2016[HbA1c唯一]=1)),1),""))</f>
        <v/>
      </c>
      <c r="H179" s="6" t="str">
        <f>IF($B179="","",IF($I179="","",IFERROR(SUMIFS(LabData2016[最近一次HbA1c檢查結果(%)],LabData2016[比對身分證前六碼],$AX179,LabData2016[最近一次HbA1c檢查日期],$I179,LabData2016[HbA1c唯一],1),"")))</f>
        <v/>
      </c>
      <c r="I179" s="36" t="str" cm="1">
        <f t="array" ref="I179">IF($B179="","",IFERROR(_xlfn.AGGREGATE(14,6,LabData2016[最近一次HbA1c檢查日期]/((LabData2016[比對身分證前六碼]=$AX179)*(LabData2016[HbA1c唯一]=1)),2),""))</f>
        <v/>
      </c>
      <c r="J179" s="6" t="str">
        <f t="shared" si="34"/>
        <v/>
      </c>
      <c r="K179" s="27" t="str">
        <f ca="1">IF($B179="","",IF($E179="不適用","不適用",IF($F179="","未檢驗",IF(AND($AF179+$AG179&gt;=2,$AG179&gt;=1),IF(OR($F179&lt;VALUE(SUBSTITUTE(SUBSTITUTE($E179,"&lt;",""),"%","")),SUMIFS(LabData2016[HbA1c唯一],LabData2016[比對身分證前六碼],$AX179,LabData2016[最近一次HbA1c檢查結果(%)],"&lt;"&amp;VALUE(SUBSTITUTE(SUBSTITUTE($E179,"&lt;",""),"%","")),LabData2016[最近一次HbA1c檢查日期],"&gt;="&amp;DATE(YEAR(TODAY()),1,1),LabData2016[最近一次HbA1c檢查日期],"&lt;"&amp;DATE(YEAR(TODAY())+1,1,1))/($AF179+$AG179)&gt;=0.5),"控制達標",IF(ISNUMBER($H179),IF(AND($J179&gt;=84,$F179-$H179&lt;0),"進步達標","未達標"),"未達標")),"未達標"))))</f>
        <v/>
      </c>
      <c r="L179" s="33" t="str">
        <f ca="1">IF($B179="","",IF($K179="不適用","不適用",IF($K179="未檢驗","無檢驗資料","全年"&amp;($AF179+$AG179)&amp;"次／下半年"&amp;$AG179&amp;"次／"&amp;SUMIFS(LabData2016[HbA1c唯一],LabData2016[比對身分證前六碼],$AX179,LabData2016[最近一次HbA1c檢查結果(%)],"&lt;"&amp;VALUE(SUBSTITUTE(SUBSTITUTE($E179,"&lt;",""),"%","")),LabData2016[最近一次HbA1c檢查日期],"&gt;="&amp;DATE(YEAR(TODAY()),1,1),LabData2016[最近一次HbA1c檢查日期],"&lt;"&amp;DATE(YEAR(TODAY())+1,1,1))&amp;"/"&amp;($AF179+$AG179)&amp;"達標")))</f>
        <v/>
      </c>
      <c r="M179" s="6" t="str" cm="1">
        <f t="array" ref="M179">IF($B179="","",IFERROR(INDEX(PatientCriteria[LDL達標標準],ROWS($A$4:A179)),""))</f>
        <v/>
      </c>
      <c r="N179" s="6" t="str">
        <f>IF($B179="","",IF($O179="","",IFERROR(SUMIFS(LabData2016[最近一次LDL檢查結果(mg/dL)],LabData2016[比對身分證前六碼],$AX179,LabData2016[最近一次LDL檢查日期],$O179,LabData2016[LDL唯一],1),"")))</f>
        <v/>
      </c>
      <c r="O179" s="36" t="str" cm="1">
        <f t="array" ref="O179">IF($B179="","",IFERROR(_xlfn.AGGREGATE(14,6,LabData2016[最近一次LDL檢查日期]/((LabData2016[比對身分證前六碼]=$AX179)*(LabData2016[LDL唯一]=1)),1),""))</f>
        <v/>
      </c>
      <c r="P179" s="6" t="str">
        <f>IF($B179="","",IF($Q179="","",IFERROR(SUMIFS(LabData2016[最近一次LDL檢查結果(mg/dL)],LabData2016[比對身分證前六碼],$AX179,LabData2016[最近一次LDL檢查日期],$Q179,LabData2016[LDL唯一],1),"")))</f>
        <v/>
      </c>
      <c r="Q179" s="36" t="str" cm="1">
        <f t="array" ref="Q179">IF($B179="","",IFERROR(_xlfn.AGGREGATE(14,6,LabData2016[最近一次LDL檢查日期]/((LabData2016[比對身分證前六碼]=$AX179)*(LabData2016[LDL唯一]=1)),2),""))</f>
        <v/>
      </c>
      <c r="R179" s="6" t="str">
        <f t="shared" si="35"/>
        <v/>
      </c>
      <c r="S179" s="6" t="str" cm="1">
        <f t="array" ref="S179">IF($B179="","",IFERROR(_xlfn.AGGREGATE(15,6,LabData2016[最近一次LDL檢查結果(mg/dL)]/((LabData2016[比對身分證前六碼]=$AX179)*(LabData2016[LDL唯一]=1)),1),""))</f>
        <v/>
      </c>
      <c r="T179" s="28" t="str">
        <f ca="1">IF($B179="","",IF($M179="不適用","不適用",IF($N179="","未檢驗",IF(OR(AND($D179="DM only",$O179&gt;=DATE(YEAR(TODAY()),1,1),$O179&lt;DATE(YEAR(TODAY())+1,1,1),$N179&lt;VALUE(SUBSTITUTE($M179,"&lt;",""))),AND($AH179&gt;=1,$AI179&gt;=1,OR($N179&lt;VALUE(SUBSTITUTE($M179,"&lt;","")),SUMIFS(LabData2016[LDL唯一],LabData2016[比對身分證前六碼],$AX179,LabData2016[最近一次LDL檢查結果(mg/dL)],"&lt;"&amp;VALUE(SUBSTITUTE($M179,"&lt;","")),LabData2016[最近一次LDL檢查日期],"&gt;="&amp;DATE(YEAR(TODAY()),1,1),LabData2016[最近一次LDL檢查日期],"&lt;"&amp;DATE(YEAR(TODAY())+1,1,1))/($AH179+$AI179)&gt;=0.5))),"控制達標",IF(AND($AH179&gt;=1,$AI179&gt;=1,ISNUMBER($P179),$R179&gt;84,$N179-$P179&lt;0),"進步達標","未達標")))))</f>
        <v/>
      </c>
      <c r="U179" s="39" t="str">
        <f ca="1">IF($B179="","",IF($T179="不適用","不適用",IF($T179="未檢驗","無檢驗資料","全年"&amp;($AH179+$AI179)&amp;"次／下半年"&amp;$AI179&amp;"次／"&amp;SUMIFS(LabData2016[LDL唯一],LabData2016[比對身分證前六碼],$AX179,LabData2016[最近一次LDL檢查結果(mg/dL)],"&lt;"&amp;VALUE(SUBSTITUTE($M179,"&lt;","")),LabData2016[最近一次LDL檢查日期],"&gt;="&amp;DATE(YEAR(TODAY()),1,1),LabData2016[最近一次LDL檢查日期],"&lt;"&amp;DATE(YEAR(TODAY())+1,1,1))&amp;"/"&amp;($AH179+$AI179)&amp;"達標")))</f>
        <v/>
      </c>
      <c r="V179" s="6" t="str" cm="1">
        <f t="array" ref="V179">IF($B179="","",IFERROR(INDEX(PatientCriteria[UACR達標標準],ROWS($A$4:A179)),""))</f>
        <v/>
      </c>
      <c r="W179" s="6" t="str">
        <f>IF($B179="","",IF($X179="","",IFERROR(SUMIFS(LabData2016[最近一次UACR檢查結果(mg/gm)],LabData2016[比對身分證前六碼],$AX179,LabData2016[最近一次UACR檢查日期],$X179,LabData2016[UACR唯一],1),"")))</f>
        <v/>
      </c>
      <c r="X179" s="36" t="str" cm="1">
        <f t="array" ref="X179">IF($B179="","",IFERROR(_xlfn.AGGREGATE(14,6,LabData2016[最近一次UACR檢查日期]/((LabData2016[比對身分證前六碼]=$AX179)*(LabData2016[UACR唯一]=1)),1),""))</f>
        <v/>
      </c>
      <c r="Y179" s="6" t="str">
        <f>IF($B179="","",IF($Z179="","",IFERROR(SUMIFS(LabData2016[最近一次UACR檢查結果(mg/gm)],LabData2016[比對身分證前六碼],$AX179,LabData2016[最近一次UACR檢查日期],$Z179,LabData2016[UACR唯一],1),"")))</f>
        <v/>
      </c>
      <c r="Z179" s="36" t="str" cm="1">
        <f t="array" ref="Z179">IF($B179="","",IFERROR(_xlfn.AGGREGATE(14,6,LabData2016[最近一次UACR檢查日期]/((LabData2016[比對身分證前六碼]=$AX179)*(LabData2016[UACR唯一]=1)),2),""))</f>
        <v/>
      </c>
      <c r="AA179" s="6" t="str">
        <f t="shared" si="36"/>
        <v/>
      </c>
      <c r="AB179" s="29" t="str">
        <f ca="1">IF($B179="","",IF($V179="不適用","不適用",IF($W179="","未檢驗",IF(AND($AJ179+$AK179&gt;=2,$AK179&gt;=1),IF(OR($W179&lt;30,SUMIFS(LabData2016[UACR唯一],LabData2016[比對身分證前六碼],$AX179,LabData2016[最近一次UACR檢查結果(mg/gm)],"&lt;30",LabData2016[最近一次UACR檢查日期],"&gt;="&amp;DATE(YEAR(TODAY()),1,1),LabData2016[最近一次UACR檢查日期],"&lt;"&amp;DATE(YEAR(TODAY())+1,1,1))/($AJ179+$AK179)&gt;=0.5),"控制達標",IF(ISNUMBER($Y179),IF(AND($AA179&gt;=84,$W179-$Y179&lt;0),"進步達標","未達標"),"未達標")),"未達標"))))</f>
        <v/>
      </c>
      <c r="AC179" s="38" t="str">
        <f ca="1">IF($B179="","",IF($AB179="不適用","不適用",IF($AB179="未檢驗","無檢驗資料","全年"&amp;($AJ179+$AK179)&amp;"次／下半年"&amp;$AK179&amp;"次／"&amp;SUMIFS(LabData2016[UACR唯一],LabData2016[比對身分證前六碼],$AX179,LabData2016[最近一次UACR檢查結果(mg/gm)],"&lt;30",LabData2016[最近一次UACR檢查日期],"&gt;="&amp;DATE(YEAR(TODAY()),1,1),LabData2016[最近一次UACR檢查日期],"&lt;"&amp;DATE(YEAR(TODAY())+1,1,1))&amp;"/"&amp;($AJ179+$AK179)&amp;"達標")))</f>
        <v/>
      </c>
      <c r="AD179" s="6" t="str" cm="1">
        <f t="array" ref="AD179">IF($B179="","",IFERROR(INDEX(PatientCriteria[BP檢驗次數達標標準],ROWS($A$4:A179)),""))</f>
        <v/>
      </c>
      <c r="AE179" s="6" t="str" cm="1">
        <f t="array" aca="1" ref="AE179" ca="1">IF($B179="","",_xlfn.LET(_xlpm.bp,LabData2016[最近一次BP檢查日期],_xlpm.ym,IF(ISNUMBER(_xlpm.bp),TEXT(_xlpm.bp,"yyyy-mm"),LEFT(_xlpm.bp,7)),_xlpm.matched,_xlfn._xlws.FILTER(_xlpm.ym,(LabData2016[比對身分證前六碼]=$AX179)*(LabData2016[比對生日西元]=$AY179)*(_xlpm.ym&lt;&gt;"")*(LEFT(_xlpm.ym,4)=TEXT(YEAR(TODAY()),"0")),""),IF(INDEX(_xlpm.matched,1)="",0,ROWS(_xlfn.UNIQUE(_xlpm.matched)))))</f>
        <v/>
      </c>
      <c r="AF179" s="6" t="str">
        <f ca="1">IF($B179="","",SUMIFS(LabData2016[HbA1c唯一],LabData2016[比對身分證前六碼],$AX179,LabData2016[最近一次HbA1c檢查日期],"&gt;="&amp;DATE(YEAR(TODAY()),1,1),LabData2016[最近一次HbA1c檢查日期],"&lt;"&amp;DATE(YEAR(TODAY()),7,1)))</f>
        <v/>
      </c>
      <c r="AG179" s="6" t="str">
        <f ca="1">IF($B179="","",SUMIFS(LabData2016[HbA1c唯一],LabData2016[比對身分證前六碼],$AX179,LabData2016[最近一次HbA1c檢查日期],"&gt;="&amp;DATE(YEAR(TODAY()),7,1),LabData2016[最近一次HbA1c檢查日期],"&lt;"&amp;DATE(YEAR(TODAY())+1,1,1)))</f>
        <v/>
      </c>
      <c r="AH179" s="6" t="str">
        <f ca="1">IF($B179="","",SUMIFS(LabData2016[LDL唯一],LabData2016[比對身分證前六碼],$AX179,LabData2016[最近一次LDL檢查日期],"&gt;="&amp;DATE(YEAR(TODAY()),1,1),LabData2016[最近一次LDL檢查日期],"&lt;"&amp;DATE(YEAR(TODAY()),7,1)))</f>
        <v/>
      </c>
      <c r="AI179" s="6" t="str">
        <f ca="1">IF($B179="","",SUMIFS(LabData2016[LDL唯一],LabData2016[比對身分證前六碼],$AX179,LabData2016[最近一次LDL檢查日期],"&gt;="&amp;DATE(YEAR(TODAY()),7,1),LabData2016[最近一次LDL檢查日期],"&lt;"&amp;DATE(YEAR(TODAY())+1,1,1)))</f>
        <v/>
      </c>
      <c r="AJ179" s="6" t="str">
        <f ca="1">IF($B179="","",SUMIFS(LabData2016[UACR唯一],LabData2016[比對身分證前六碼],$AX179,LabData2016[最近一次UACR檢查日期],"&gt;="&amp;DATE(YEAR(TODAY()),1,1),LabData2016[最近一次UACR檢查日期],"&lt;"&amp;DATE(YEAR(TODAY()),7,1)))</f>
        <v/>
      </c>
      <c r="AK179" s="6" t="str">
        <f ca="1">IF($B179="","",SUMIFS(LabData2016[UACR唯一],LabData2016[比對身分證前六碼],$AX179,LabData2016[最近一次UACR檢查日期],"&gt;="&amp;DATE(YEAR(TODAY()),7,1),LabData2016[最近一次UACR檢查日期],"&lt;"&amp;DATE(YEAR(TODAY())+1,1,1)))</f>
        <v/>
      </c>
      <c r="AL179" s="6" t="str">
        <f t="shared" si="37"/>
        <v/>
      </c>
      <c r="AM179" s="6" t="str">
        <f t="shared" si="38"/>
        <v/>
      </c>
      <c r="AN179" s="6" t="str">
        <f t="shared" si="39"/>
        <v/>
      </c>
      <c r="AO179" s="6" t="str">
        <f t="shared" si="40"/>
        <v/>
      </c>
      <c r="AP179" s="6" t="str" cm="1">
        <f t="array" ref="AP179">IF($B179="","",IFERROR(INDEX(相容設定!$B$2:$E$9,MATCH($D179,相容設定!$A$2:$A$9,0),MIN(VALUE(LEFT($AQ179,FIND("/",$AQ179)-1)),3)+1),0))</f>
        <v/>
      </c>
      <c r="AQ179" s="6" t="str">
        <f t="shared" si="41"/>
        <v/>
      </c>
      <c r="AR179" s="30" t="str">
        <f t="shared" si="42"/>
        <v/>
      </c>
      <c r="AS179" s="30" t="str">
        <f>IF($B179="","",250+30+IF(OR(ISNUMBER(SEARCH("DM",$D179)),ISNUMBER(SEARCH("+",$D179))),100,0)+IFERROR(INDEX(相容設定!$F$2:$F$9,MATCH($D179,相容設定!$A$2:$A$9,0)),0))</f>
        <v/>
      </c>
      <c r="AT179" s="31" t="str">
        <f t="shared" si="43"/>
        <v/>
      </c>
      <c r="AU179" s="32" t="str">
        <f t="shared" si="44"/>
        <v/>
      </c>
      <c r="AV179" t="str">
        <f t="shared" si="49"/>
        <v/>
      </c>
      <c r="AW179" t="str">
        <f t="shared" si="47"/>
        <v/>
      </c>
      <c r="AX179" t="str">
        <f t="shared" si="50"/>
        <v/>
      </c>
      <c r="AY179" t="str">
        <f t="shared" si="48"/>
        <v/>
      </c>
    </row>
    <row r="180" spans="1:51" x14ac:dyDescent="0.35">
      <c r="A180" s="26" t="str" cm="1">
        <f t="array" ref="A180">IFERROR(IF(INDEX(PatientCriteria[身分證號],ROWS($A$4:A180))="","",ROWS($A$4:A180)),"")</f>
        <v/>
      </c>
      <c r="B180" s="26" t="str" cm="1">
        <f t="array" ref="B180">IFERROR(IF(INDEX(PatientCriteria[身分證號],ROWS($A$4:A180))="","",INDEX(PatientCriteria[身分證號],ROWS($A$4:A180))),"")</f>
        <v/>
      </c>
      <c r="C180" s="26" t="str" cm="1">
        <f t="array" ref="C180">IF($B180="","",IFERROR(INDEX(PatientCriteria[生日],ROWS($A$4:A180)),""))</f>
        <v/>
      </c>
      <c r="D180" s="26" t="str" cm="1">
        <f t="array" ref="D180">IF($B180="","",IFERROR(INDEX(PatientCriteria[疾病組合],ROWS($A$4:A180)),""))</f>
        <v/>
      </c>
      <c r="E180" s="6" t="str" cm="1">
        <f t="array" ref="E180">IF($B180="","",IFERROR(INDEX(PatientCriteria[HbA1c達標標準],ROWS($A$4:A180)),""))</f>
        <v/>
      </c>
      <c r="F180" s="6" t="str">
        <f>IF($B180="","",IF($G180="","",IFERROR(SUMIFS(LabData2016[最近一次HbA1c檢查結果(%)],LabData2016[比對身分證前六碼],$AX180,LabData2016[最近一次HbA1c檢查日期],$G180,LabData2016[HbA1c唯一],1),"")))</f>
        <v/>
      </c>
      <c r="G180" s="36" t="str" cm="1">
        <f t="array" ref="G180">IF($B180="","",IFERROR(_xlfn.AGGREGATE(14,6,LabData2016[最近一次HbA1c檢查日期]/((LabData2016[比對身分證前六碼]=$AX180)*(LabData2016[HbA1c唯一]=1)),1),""))</f>
        <v/>
      </c>
      <c r="H180" s="6" t="str">
        <f>IF($B180="","",IF($I180="","",IFERROR(SUMIFS(LabData2016[最近一次HbA1c檢查結果(%)],LabData2016[比對身分證前六碼],$AX180,LabData2016[最近一次HbA1c檢查日期],$I180,LabData2016[HbA1c唯一],1),"")))</f>
        <v/>
      </c>
      <c r="I180" s="36" t="str" cm="1">
        <f t="array" ref="I180">IF($B180="","",IFERROR(_xlfn.AGGREGATE(14,6,LabData2016[最近一次HbA1c檢查日期]/((LabData2016[比對身分證前六碼]=$AX180)*(LabData2016[HbA1c唯一]=1)),2),""))</f>
        <v/>
      </c>
      <c r="J180" s="6" t="str">
        <f t="shared" si="34"/>
        <v/>
      </c>
      <c r="K180" s="27" t="str">
        <f ca="1">IF($B180="","",IF($E180="不適用","不適用",IF($F180="","未檢驗",IF(AND($AF180+$AG180&gt;=2,$AG180&gt;=1),IF(OR($F180&lt;VALUE(SUBSTITUTE(SUBSTITUTE($E180,"&lt;",""),"%","")),SUMIFS(LabData2016[HbA1c唯一],LabData2016[比對身分證前六碼],$AX180,LabData2016[最近一次HbA1c檢查結果(%)],"&lt;"&amp;VALUE(SUBSTITUTE(SUBSTITUTE($E180,"&lt;",""),"%","")),LabData2016[最近一次HbA1c檢查日期],"&gt;="&amp;DATE(YEAR(TODAY()),1,1),LabData2016[最近一次HbA1c檢查日期],"&lt;"&amp;DATE(YEAR(TODAY())+1,1,1))/($AF180+$AG180)&gt;=0.5),"控制達標",IF(ISNUMBER($H180),IF(AND($J180&gt;=84,$F180-$H180&lt;0),"進步達標","未達標"),"未達標")),"未達標"))))</f>
        <v/>
      </c>
      <c r="L180" s="33" t="str">
        <f ca="1">IF($B180="","",IF($K180="不適用","不適用",IF($K180="未檢驗","無檢驗資料","全年"&amp;($AF180+$AG180)&amp;"次／下半年"&amp;$AG180&amp;"次／"&amp;SUMIFS(LabData2016[HbA1c唯一],LabData2016[比對身分證前六碼],$AX180,LabData2016[最近一次HbA1c檢查結果(%)],"&lt;"&amp;VALUE(SUBSTITUTE(SUBSTITUTE($E180,"&lt;",""),"%","")),LabData2016[最近一次HbA1c檢查日期],"&gt;="&amp;DATE(YEAR(TODAY()),1,1),LabData2016[最近一次HbA1c檢查日期],"&lt;"&amp;DATE(YEAR(TODAY())+1,1,1))&amp;"/"&amp;($AF180+$AG180)&amp;"達標")))</f>
        <v/>
      </c>
      <c r="M180" s="6" t="str" cm="1">
        <f t="array" ref="M180">IF($B180="","",IFERROR(INDEX(PatientCriteria[LDL達標標準],ROWS($A$4:A180)),""))</f>
        <v/>
      </c>
      <c r="N180" s="6" t="str">
        <f>IF($B180="","",IF($O180="","",IFERROR(SUMIFS(LabData2016[最近一次LDL檢查結果(mg/dL)],LabData2016[比對身分證前六碼],$AX180,LabData2016[最近一次LDL檢查日期],$O180,LabData2016[LDL唯一],1),"")))</f>
        <v/>
      </c>
      <c r="O180" s="36" t="str" cm="1">
        <f t="array" ref="O180">IF($B180="","",IFERROR(_xlfn.AGGREGATE(14,6,LabData2016[最近一次LDL檢查日期]/((LabData2016[比對身分證前六碼]=$AX180)*(LabData2016[LDL唯一]=1)),1),""))</f>
        <v/>
      </c>
      <c r="P180" s="6" t="str">
        <f>IF($B180="","",IF($Q180="","",IFERROR(SUMIFS(LabData2016[最近一次LDL檢查結果(mg/dL)],LabData2016[比對身分證前六碼],$AX180,LabData2016[最近一次LDL檢查日期],$Q180,LabData2016[LDL唯一],1),"")))</f>
        <v/>
      </c>
      <c r="Q180" s="36" t="str" cm="1">
        <f t="array" ref="Q180">IF($B180="","",IFERROR(_xlfn.AGGREGATE(14,6,LabData2016[最近一次LDL檢查日期]/((LabData2016[比對身分證前六碼]=$AX180)*(LabData2016[LDL唯一]=1)),2),""))</f>
        <v/>
      </c>
      <c r="R180" s="6" t="str">
        <f t="shared" si="35"/>
        <v/>
      </c>
      <c r="S180" s="6" t="str" cm="1">
        <f t="array" ref="S180">IF($B180="","",IFERROR(_xlfn.AGGREGATE(15,6,LabData2016[最近一次LDL檢查結果(mg/dL)]/((LabData2016[比對身分證前六碼]=$AX180)*(LabData2016[LDL唯一]=1)),1),""))</f>
        <v/>
      </c>
      <c r="T180" s="28" t="str">
        <f ca="1">IF($B180="","",IF($M180="不適用","不適用",IF($N180="","未檢驗",IF(OR(AND($D180="DM only",$O180&gt;=DATE(YEAR(TODAY()),1,1),$O180&lt;DATE(YEAR(TODAY())+1,1,1),$N180&lt;VALUE(SUBSTITUTE($M180,"&lt;",""))),AND($AH180&gt;=1,$AI180&gt;=1,OR($N180&lt;VALUE(SUBSTITUTE($M180,"&lt;","")),SUMIFS(LabData2016[LDL唯一],LabData2016[比對身分證前六碼],$AX180,LabData2016[最近一次LDL檢查結果(mg/dL)],"&lt;"&amp;VALUE(SUBSTITUTE($M180,"&lt;","")),LabData2016[最近一次LDL檢查日期],"&gt;="&amp;DATE(YEAR(TODAY()),1,1),LabData2016[最近一次LDL檢查日期],"&lt;"&amp;DATE(YEAR(TODAY())+1,1,1))/($AH180+$AI180)&gt;=0.5))),"控制達標",IF(AND($AH180&gt;=1,$AI180&gt;=1,ISNUMBER($P180),$R180&gt;84,$N180-$P180&lt;0),"進步達標","未達標")))))</f>
        <v/>
      </c>
      <c r="U180" s="39" t="str">
        <f ca="1">IF($B180="","",IF($T180="不適用","不適用",IF($T180="未檢驗","無檢驗資料","全年"&amp;($AH180+$AI180)&amp;"次／下半年"&amp;$AI180&amp;"次／"&amp;SUMIFS(LabData2016[LDL唯一],LabData2016[比對身分證前六碼],$AX180,LabData2016[最近一次LDL檢查結果(mg/dL)],"&lt;"&amp;VALUE(SUBSTITUTE($M180,"&lt;","")),LabData2016[最近一次LDL檢查日期],"&gt;="&amp;DATE(YEAR(TODAY()),1,1),LabData2016[最近一次LDL檢查日期],"&lt;"&amp;DATE(YEAR(TODAY())+1,1,1))&amp;"/"&amp;($AH180+$AI180)&amp;"達標")))</f>
        <v/>
      </c>
      <c r="V180" s="6" t="str" cm="1">
        <f t="array" ref="V180">IF($B180="","",IFERROR(INDEX(PatientCriteria[UACR達標標準],ROWS($A$4:A180)),""))</f>
        <v/>
      </c>
      <c r="W180" s="6" t="str">
        <f>IF($B180="","",IF($X180="","",IFERROR(SUMIFS(LabData2016[最近一次UACR檢查結果(mg/gm)],LabData2016[比對身分證前六碼],$AX180,LabData2016[最近一次UACR檢查日期],$X180,LabData2016[UACR唯一],1),"")))</f>
        <v/>
      </c>
      <c r="X180" s="36" t="str" cm="1">
        <f t="array" ref="X180">IF($B180="","",IFERROR(_xlfn.AGGREGATE(14,6,LabData2016[最近一次UACR檢查日期]/((LabData2016[比對身分證前六碼]=$AX180)*(LabData2016[UACR唯一]=1)),1),""))</f>
        <v/>
      </c>
      <c r="Y180" s="6" t="str">
        <f>IF($B180="","",IF($Z180="","",IFERROR(SUMIFS(LabData2016[最近一次UACR檢查結果(mg/gm)],LabData2016[比對身分證前六碼],$AX180,LabData2016[最近一次UACR檢查日期],$Z180,LabData2016[UACR唯一],1),"")))</f>
        <v/>
      </c>
      <c r="Z180" s="36" t="str" cm="1">
        <f t="array" ref="Z180">IF($B180="","",IFERROR(_xlfn.AGGREGATE(14,6,LabData2016[最近一次UACR檢查日期]/((LabData2016[比對身分證前六碼]=$AX180)*(LabData2016[UACR唯一]=1)),2),""))</f>
        <v/>
      </c>
      <c r="AA180" s="6" t="str">
        <f t="shared" si="36"/>
        <v/>
      </c>
      <c r="AB180" s="29" t="str">
        <f ca="1">IF($B180="","",IF($V180="不適用","不適用",IF($W180="","未檢驗",IF(AND($AJ180+$AK180&gt;=2,$AK180&gt;=1),IF(OR($W180&lt;30,SUMIFS(LabData2016[UACR唯一],LabData2016[比對身分證前六碼],$AX180,LabData2016[最近一次UACR檢查結果(mg/gm)],"&lt;30",LabData2016[最近一次UACR檢查日期],"&gt;="&amp;DATE(YEAR(TODAY()),1,1),LabData2016[最近一次UACR檢查日期],"&lt;"&amp;DATE(YEAR(TODAY())+1,1,1))/($AJ180+$AK180)&gt;=0.5),"控制達標",IF(ISNUMBER($Y180),IF(AND($AA180&gt;=84,$W180-$Y180&lt;0),"進步達標","未達標"),"未達標")),"未達標"))))</f>
        <v/>
      </c>
      <c r="AC180" s="38" t="str">
        <f ca="1">IF($B180="","",IF($AB180="不適用","不適用",IF($AB180="未檢驗","無檢驗資料","全年"&amp;($AJ180+$AK180)&amp;"次／下半年"&amp;$AK180&amp;"次／"&amp;SUMIFS(LabData2016[UACR唯一],LabData2016[比對身分證前六碼],$AX180,LabData2016[最近一次UACR檢查結果(mg/gm)],"&lt;30",LabData2016[最近一次UACR檢查日期],"&gt;="&amp;DATE(YEAR(TODAY()),1,1),LabData2016[最近一次UACR檢查日期],"&lt;"&amp;DATE(YEAR(TODAY())+1,1,1))&amp;"/"&amp;($AJ180+$AK180)&amp;"達標")))</f>
        <v/>
      </c>
      <c r="AD180" s="6" t="str" cm="1">
        <f t="array" ref="AD180">IF($B180="","",IFERROR(INDEX(PatientCriteria[BP檢驗次數達標標準],ROWS($A$4:A180)),""))</f>
        <v/>
      </c>
      <c r="AE180" s="6" t="str" cm="1">
        <f t="array" aca="1" ref="AE180" ca="1">IF($B180="","",_xlfn.LET(_xlpm.bp,LabData2016[最近一次BP檢查日期],_xlpm.ym,IF(ISNUMBER(_xlpm.bp),TEXT(_xlpm.bp,"yyyy-mm"),LEFT(_xlpm.bp,7)),_xlpm.matched,_xlfn._xlws.FILTER(_xlpm.ym,(LabData2016[比對身分證前六碼]=$AX180)*(LabData2016[比對生日西元]=$AY180)*(_xlpm.ym&lt;&gt;"")*(LEFT(_xlpm.ym,4)=TEXT(YEAR(TODAY()),"0")),""),IF(INDEX(_xlpm.matched,1)="",0,ROWS(_xlfn.UNIQUE(_xlpm.matched)))))</f>
        <v/>
      </c>
      <c r="AF180" s="6" t="str">
        <f ca="1">IF($B180="","",SUMIFS(LabData2016[HbA1c唯一],LabData2016[比對身分證前六碼],$AX180,LabData2016[最近一次HbA1c檢查日期],"&gt;="&amp;DATE(YEAR(TODAY()),1,1),LabData2016[最近一次HbA1c檢查日期],"&lt;"&amp;DATE(YEAR(TODAY()),7,1)))</f>
        <v/>
      </c>
      <c r="AG180" s="6" t="str">
        <f ca="1">IF($B180="","",SUMIFS(LabData2016[HbA1c唯一],LabData2016[比對身分證前六碼],$AX180,LabData2016[最近一次HbA1c檢查日期],"&gt;="&amp;DATE(YEAR(TODAY()),7,1),LabData2016[最近一次HbA1c檢查日期],"&lt;"&amp;DATE(YEAR(TODAY())+1,1,1)))</f>
        <v/>
      </c>
      <c r="AH180" s="6" t="str">
        <f ca="1">IF($B180="","",SUMIFS(LabData2016[LDL唯一],LabData2016[比對身分證前六碼],$AX180,LabData2016[最近一次LDL檢查日期],"&gt;="&amp;DATE(YEAR(TODAY()),1,1),LabData2016[最近一次LDL檢查日期],"&lt;"&amp;DATE(YEAR(TODAY()),7,1)))</f>
        <v/>
      </c>
      <c r="AI180" s="6" t="str">
        <f ca="1">IF($B180="","",SUMIFS(LabData2016[LDL唯一],LabData2016[比對身分證前六碼],$AX180,LabData2016[最近一次LDL檢查日期],"&gt;="&amp;DATE(YEAR(TODAY()),7,1),LabData2016[最近一次LDL檢查日期],"&lt;"&amp;DATE(YEAR(TODAY())+1,1,1)))</f>
        <v/>
      </c>
      <c r="AJ180" s="6" t="str">
        <f ca="1">IF($B180="","",SUMIFS(LabData2016[UACR唯一],LabData2016[比對身分證前六碼],$AX180,LabData2016[最近一次UACR檢查日期],"&gt;="&amp;DATE(YEAR(TODAY()),1,1),LabData2016[最近一次UACR檢查日期],"&lt;"&amp;DATE(YEAR(TODAY()),7,1)))</f>
        <v/>
      </c>
      <c r="AK180" s="6" t="str">
        <f ca="1">IF($B180="","",SUMIFS(LabData2016[UACR唯一],LabData2016[比對身分證前六碼],$AX180,LabData2016[最近一次UACR檢查日期],"&gt;="&amp;DATE(YEAR(TODAY()),7,1),LabData2016[最近一次UACR檢查日期],"&lt;"&amp;DATE(YEAR(TODAY())+1,1,1)))</f>
        <v/>
      </c>
      <c r="AL180" s="6" t="str">
        <f t="shared" si="37"/>
        <v/>
      </c>
      <c r="AM180" s="6" t="str">
        <f t="shared" si="38"/>
        <v/>
      </c>
      <c r="AN180" s="6" t="str">
        <f t="shared" si="39"/>
        <v/>
      </c>
      <c r="AO180" s="6" t="str">
        <f t="shared" si="40"/>
        <v/>
      </c>
      <c r="AP180" s="6" t="str" cm="1">
        <f t="array" ref="AP180">IF($B180="","",IFERROR(INDEX(相容設定!$B$2:$E$9,MATCH($D180,相容設定!$A$2:$A$9,0),MIN(VALUE(LEFT($AQ180,FIND("/",$AQ180)-1)),3)+1),0))</f>
        <v/>
      </c>
      <c r="AQ180" s="6" t="str">
        <f t="shared" si="41"/>
        <v/>
      </c>
      <c r="AR180" s="30" t="str">
        <f t="shared" si="42"/>
        <v/>
      </c>
      <c r="AS180" s="30" t="str">
        <f>IF($B180="","",250+30+IF(OR(ISNUMBER(SEARCH("DM",$D180)),ISNUMBER(SEARCH("+",$D180))),100,0)+IFERROR(INDEX(相容設定!$F$2:$F$9,MATCH($D180,相容設定!$A$2:$A$9,0)),0))</f>
        <v/>
      </c>
      <c r="AT180" s="31" t="str">
        <f t="shared" si="43"/>
        <v/>
      </c>
      <c r="AU180" s="32" t="str">
        <f t="shared" si="44"/>
        <v/>
      </c>
      <c r="AV180" t="str">
        <f t="shared" si="49"/>
        <v/>
      </c>
      <c r="AW180" t="str">
        <f t="shared" si="47"/>
        <v/>
      </c>
      <c r="AX180" t="str">
        <f t="shared" si="50"/>
        <v/>
      </c>
      <c r="AY180" t="str">
        <f t="shared" si="48"/>
        <v/>
      </c>
    </row>
    <row r="181" spans="1:51" x14ac:dyDescent="0.35">
      <c r="A181" s="26" t="str" cm="1">
        <f t="array" ref="A181">IFERROR(IF(INDEX(PatientCriteria[身分證號],ROWS($A$4:A181))="","",ROWS($A$4:A181)),"")</f>
        <v/>
      </c>
      <c r="B181" s="26" t="str" cm="1">
        <f t="array" ref="B181">IFERROR(IF(INDEX(PatientCriteria[身分證號],ROWS($A$4:A181))="","",INDEX(PatientCriteria[身分證號],ROWS($A$4:A181))),"")</f>
        <v/>
      </c>
      <c r="C181" s="26" t="str" cm="1">
        <f t="array" ref="C181">IF($B181="","",IFERROR(INDEX(PatientCriteria[生日],ROWS($A$4:A181)),""))</f>
        <v/>
      </c>
      <c r="D181" s="26" t="str" cm="1">
        <f t="array" ref="D181">IF($B181="","",IFERROR(INDEX(PatientCriteria[疾病組合],ROWS($A$4:A181)),""))</f>
        <v/>
      </c>
      <c r="E181" s="6" t="str" cm="1">
        <f t="array" ref="E181">IF($B181="","",IFERROR(INDEX(PatientCriteria[HbA1c達標標準],ROWS($A$4:A181)),""))</f>
        <v/>
      </c>
      <c r="F181" s="6" t="str">
        <f>IF($B181="","",IF($G181="","",IFERROR(SUMIFS(LabData2016[最近一次HbA1c檢查結果(%)],LabData2016[比對身分證前六碼],$AX181,LabData2016[最近一次HbA1c檢查日期],$G181,LabData2016[HbA1c唯一],1),"")))</f>
        <v/>
      </c>
      <c r="G181" s="36" t="str" cm="1">
        <f t="array" ref="G181">IF($B181="","",IFERROR(_xlfn.AGGREGATE(14,6,LabData2016[最近一次HbA1c檢查日期]/((LabData2016[比對身分證前六碼]=$AX181)*(LabData2016[HbA1c唯一]=1)),1),""))</f>
        <v/>
      </c>
      <c r="H181" s="6" t="str">
        <f>IF($B181="","",IF($I181="","",IFERROR(SUMIFS(LabData2016[最近一次HbA1c檢查結果(%)],LabData2016[比對身分證前六碼],$AX181,LabData2016[最近一次HbA1c檢查日期],$I181,LabData2016[HbA1c唯一],1),"")))</f>
        <v/>
      </c>
      <c r="I181" s="36" t="str" cm="1">
        <f t="array" ref="I181">IF($B181="","",IFERROR(_xlfn.AGGREGATE(14,6,LabData2016[最近一次HbA1c檢查日期]/((LabData2016[比對身分證前六碼]=$AX181)*(LabData2016[HbA1c唯一]=1)),2),""))</f>
        <v/>
      </c>
      <c r="J181" s="6" t="str">
        <f t="shared" si="34"/>
        <v/>
      </c>
      <c r="K181" s="27" t="str">
        <f ca="1">IF($B181="","",IF($E181="不適用","不適用",IF($F181="","未檢驗",IF(AND($AF181+$AG181&gt;=2,$AG181&gt;=1),IF(OR($F181&lt;VALUE(SUBSTITUTE(SUBSTITUTE($E181,"&lt;",""),"%","")),SUMIFS(LabData2016[HbA1c唯一],LabData2016[比對身分證前六碼],$AX181,LabData2016[最近一次HbA1c檢查結果(%)],"&lt;"&amp;VALUE(SUBSTITUTE(SUBSTITUTE($E181,"&lt;",""),"%","")),LabData2016[最近一次HbA1c檢查日期],"&gt;="&amp;DATE(YEAR(TODAY()),1,1),LabData2016[最近一次HbA1c檢查日期],"&lt;"&amp;DATE(YEAR(TODAY())+1,1,1))/($AF181+$AG181)&gt;=0.5),"控制達標",IF(ISNUMBER($H181),IF(AND($J181&gt;=84,$F181-$H181&lt;0),"進步達標","未達標"),"未達標")),"未達標"))))</f>
        <v/>
      </c>
      <c r="L181" s="33" t="str">
        <f ca="1">IF($B181="","",IF($K181="不適用","不適用",IF($K181="未檢驗","無檢驗資料","全年"&amp;($AF181+$AG181)&amp;"次／下半年"&amp;$AG181&amp;"次／"&amp;SUMIFS(LabData2016[HbA1c唯一],LabData2016[比對身分證前六碼],$AX181,LabData2016[最近一次HbA1c檢查結果(%)],"&lt;"&amp;VALUE(SUBSTITUTE(SUBSTITUTE($E181,"&lt;",""),"%","")),LabData2016[最近一次HbA1c檢查日期],"&gt;="&amp;DATE(YEAR(TODAY()),1,1),LabData2016[最近一次HbA1c檢查日期],"&lt;"&amp;DATE(YEAR(TODAY())+1,1,1))&amp;"/"&amp;($AF181+$AG181)&amp;"達標")))</f>
        <v/>
      </c>
      <c r="M181" s="6" t="str" cm="1">
        <f t="array" ref="M181">IF($B181="","",IFERROR(INDEX(PatientCriteria[LDL達標標準],ROWS($A$4:A181)),""))</f>
        <v/>
      </c>
      <c r="N181" s="6" t="str">
        <f>IF($B181="","",IF($O181="","",IFERROR(SUMIFS(LabData2016[最近一次LDL檢查結果(mg/dL)],LabData2016[比對身分證前六碼],$AX181,LabData2016[最近一次LDL檢查日期],$O181,LabData2016[LDL唯一],1),"")))</f>
        <v/>
      </c>
      <c r="O181" s="36" t="str" cm="1">
        <f t="array" ref="O181">IF($B181="","",IFERROR(_xlfn.AGGREGATE(14,6,LabData2016[最近一次LDL檢查日期]/((LabData2016[比對身分證前六碼]=$AX181)*(LabData2016[LDL唯一]=1)),1),""))</f>
        <v/>
      </c>
      <c r="P181" s="6" t="str">
        <f>IF($B181="","",IF($Q181="","",IFERROR(SUMIFS(LabData2016[最近一次LDL檢查結果(mg/dL)],LabData2016[比對身分證前六碼],$AX181,LabData2016[最近一次LDL檢查日期],$Q181,LabData2016[LDL唯一],1),"")))</f>
        <v/>
      </c>
      <c r="Q181" s="36" t="str" cm="1">
        <f t="array" ref="Q181">IF($B181="","",IFERROR(_xlfn.AGGREGATE(14,6,LabData2016[最近一次LDL檢查日期]/((LabData2016[比對身分證前六碼]=$AX181)*(LabData2016[LDL唯一]=1)),2),""))</f>
        <v/>
      </c>
      <c r="R181" s="6" t="str">
        <f t="shared" si="35"/>
        <v/>
      </c>
      <c r="S181" s="6" t="str" cm="1">
        <f t="array" ref="S181">IF($B181="","",IFERROR(_xlfn.AGGREGATE(15,6,LabData2016[最近一次LDL檢查結果(mg/dL)]/((LabData2016[比對身分證前六碼]=$AX181)*(LabData2016[LDL唯一]=1)),1),""))</f>
        <v/>
      </c>
      <c r="T181" s="28" t="str">
        <f ca="1">IF($B181="","",IF($M181="不適用","不適用",IF($N181="","未檢驗",IF(OR(AND($D181="DM only",$O181&gt;=DATE(YEAR(TODAY()),1,1),$O181&lt;DATE(YEAR(TODAY())+1,1,1),$N181&lt;VALUE(SUBSTITUTE($M181,"&lt;",""))),AND($AH181&gt;=1,$AI181&gt;=1,OR($N181&lt;VALUE(SUBSTITUTE($M181,"&lt;","")),SUMIFS(LabData2016[LDL唯一],LabData2016[比對身分證前六碼],$AX181,LabData2016[最近一次LDL檢查結果(mg/dL)],"&lt;"&amp;VALUE(SUBSTITUTE($M181,"&lt;","")),LabData2016[最近一次LDL檢查日期],"&gt;="&amp;DATE(YEAR(TODAY()),1,1),LabData2016[最近一次LDL檢查日期],"&lt;"&amp;DATE(YEAR(TODAY())+1,1,1))/($AH181+$AI181)&gt;=0.5))),"控制達標",IF(AND($AH181&gt;=1,$AI181&gt;=1,ISNUMBER($P181),$R181&gt;84,$N181-$P181&lt;0),"進步達標","未達標")))))</f>
        <v/>
      </c>
      <c r="U181" s="39" t="str">
        <f ca="1">IF($B181="","",IF($T181="不適用","不適用",IF($T181="未檢驗","無檢驗資料","全年"&amp;($AH181+$AI181)&amp;"次／下半年"&amp;$AI181&amp;"次／"&amp;SUMIFS(LabData2016[LDL唯一],LabData2016[比對身分證前六碼],$AX181,LabData2016[最近一次LDL檢查結果(mg/dL)],"&lt;"&amp;VALUE(SUBSTITUTE($M181,"&lt;","")),LabData2016[最近一次LDL檢查日期],"&gt;="&amp;DATE(YEAR(TODAY()),1,1),LabData2016[最近一次LDL檢查日期],"&lt;"&amp;DATE(YEAR(TODAY())+1,1,1))&amp;"/"&amp;($AH181+$AI181)&amp;"達標")))</f>
        <v/>
      </c>
      <c r="V181" s="6" t="str" cm="1">
        <f t="array" ref="V181">IF($B181="","",IFERROR(INDEX(PatientCriteria[UACR達標標準],ROWS($A$4:A181)),""))</f>
        <v/>
      </c>
      <c r="W181" s="6" t="str">
        <f>IF($B181="","",IF($X181="","",IFERROR(SUMIFS(LabData2016[最近一次UACR檢查結果(mg/gm)],LabData2016[比對身分證前六碼],$AX181,LabData2016[最近一次UACR檢查日期],$X181,LabData2016[UACR唯一],1),"")))</f>
        <v/>
      </c>
      <c r="X181" s="36" t="str" cm="1">
        <f t="array" ref="X181">IF($B181="","",IFERROR(_xlfn.AGGREGATE(14,6,LabData2016[最近一次UACR檢查日期]/((LabData2016[比對身分證前六碼]=$AX181)*(LabData2016[UACR唯一]=1)),1),""))</f>
        <v/>
      </c>
      <c r="Y181" s="6" t="str">
        <f>IF($B181="","",IF($Z181="","",IFERROR(SUMIFS(LabData2016[最近一次UACR檢查結果(mg/gm)],LabData2016[比對身分證前六碼],$AX181,LabData2016[最近一次UACR檢查日期],$Z181,LabData2016[UACR唯一],1),"")))</f>
        <v/>
      </c>
      <c r="Z181" s="36" t="str" cm="1">
        <f t="array" ref="Z181">IF($B181="","",IFERROR(_xlfn.AGGREGATE(14,6,LabData2016[最近一次UACR檢查日期]/((LabData2016[比對身分證前六碼]=$AX181)*(LabData2016[UACR唯一]=1)),2),""))</f>
        <v/>
      </c>
      <c r="AA181" s="6" t="str">
        <f t="shared" si="36"/>
        <v/>
      </c>
      <c r="AB181" s="29" t="str">
        <f ca="1">IF($B181="","",IF($V181="不適用","不適用",IF($W181="","未檢驗",IF(AND($AJ181+$AK181&gt;=2,$AK181&gt;=1),IF(OR($W181&lt;30,SUMIFS(LabData2016[UACR唯一],LabData2016[比對身分證前六碼],$AX181,LabData2016[最近一次UACR檢查結果(mg/gm)],"&lt;30",LabData2016[最近一次UACR檢查日期],"&gt;="&amp;DATE(YEAR(TODAY()),1,1),LabData2016[最近一次UACR檢查日期],"&lt;"&amp;DATE(YEAR(TODAY())+1,1,1))/($AJ181+$AK181)&gt;=0.5),"控制達標",IF(ISNUMBER($Y181),IF(AND($AA181&gt;=84,$W181-$Y181&lt;0),"進步達標","未達標"),"未達標")),"未達標"))))</f>
        <v/>
      </c>
      <c r="AC181" s="38" t="str">
        <f ca="1">IF($B181="","",IF($AB181="不適用","不適用",IF($AB181="未檢驗","無檢驗資料","全年"&amp;($AJ181+$AK181)&amp;"次／下半年"&amp;$AK181&amp;"次／"&amp;SUMIFS(LabData2016[UACR唯一],LabData2016[比對身分證前六碼],$AX181,LabData2016[最近一次UACR檢查結果(mg/gm)],"&lt;30",LabData2016[最近一次UACR檢查日期],"&gt;="&amp;DATE(YEAR(TODAY()),1,1),LabData2016[最近一次UACR檢查日期],"&lt;"&amp;DATE(YEAR(TODAY())+1,1,1))&amp;"/"&amp;($AJ181+$AK181)&amp;"達標")))</f>
        <v/>
      </c>
      <c r="AD181" s="6" t="str" cm="1">
        <f t="array" ref="AD181">IF($B181="","",IFERROR(INDEX(PatientCriteria[BP檢驗次數達標標準],ROWS($A$4:A181)),""))</f>
        <v/>
      </c>
      <c r="AE181" s="6" t="str" cm="1">
        <f t="array" aca="1" ref="AE181" ca="1">IF($B181="","",_xlfn.LET(_xlpm.bp,LabData2016[最近一次BP檢查日期],_xlpm.ym,IF(ISNUMBER(_xlpm.bp),TEXT(_xlpm.bp,"yyyy-mm"),LEFT(_xlpm.bp,7)),_xlpm.matched,_xlfn._xlws.FILTER(_xlpm.ym,(LabData2016[比對身分證前六碼]=$AX181)*(LabData2016[比對生日西元]=$AY181)*(_xlpm.ym&lt;&gt;"")*(LEFT(_xlpm.ym,4)=TEXT(YEAR(TODAY()),"0")),""),IF(INDEX(_xlpm.matched,1)="",0,ROWS(_xlfn.UNIQUE(_xlpm.matched)))))</f>
        <v/>
      </c>
      <c r="AF181" s="6" t="str">
        <f ca="1">IF($B181="","",SUMIFS(LabData2016[HbA1c唯一],LabData2016[比對身分證前六碼],$AX181,LabData2016[最近一次HbA1c檢查日期],"&gt;="&amp;DATE(YEAR(TODAY()),1,1),LabData2016[最近一次HbA1c檢查日期],"&lt;"&amp;DATE(YEAR(TODAY()),7,1)))</f>
        <v/>
      </c>
      <c r="AG181" s="6" t="str">
        <f ca="1">IF($B181="","",SUMIFS(LabData2016[HbA1c唯一],LabData2016[比對身分證前六碼],$AX181,LabData2016[最近一次HbA1c檢查日期],"&gt;="&amp;DATE(YEAR(TODAY()),7,1),LabData2016[最近一次HbA1c檢查日期],"&lt;"&amp;DATE(YEAR(TODAY())+1,1,1)))</f>
        <v/>
      </c>
      <c r="AH181" s="6" t="str">
        <f ca="1">IF($B181="","",SUMIFS(LabData2016[LDL唯一],LabData2016[比對身分證前六碼],$AX181,LabData2016[最近一次LDL檢查日期],"&gt;="&amp;DATE(YEAR(TODAY()),1,1),LabData2016[最近一次LDL檢查日期],"&lt;"&amp;DATE(YEAR(TODAY()),7,1)))</f>
        <v/>
      </c>
      <c r="AI181" s="6" t="str">
        <f ca="1">IF($B181="","",SUMIFS(LabData2016[LDL唯一],LabData2016[比對身分證前六碼],$AX181,LabData2016[最近一次LDL檢查日期],"&gt;="&amp;DATE(YEAR(TODAY()),7,1),LabData2016[最近一次LDL檢查日期],"&lt;"&amp;DATE(YEAR(TODAY())+1,1,1)))</f>
        <v/>
      </c>
      <c r="AJ181" s="6" t="str">
        <f ca="1">IF($B181="","",SUMIFS(LabData2016[UACR唯一],LabData2016[比對身分證前六碼],$AX181,LabData2016[最近一次UACR檢查日期],"&gt;="&amp;DATE(YEAR(TODAY()),1,1),LabData2016[最近一次UACR檢查日期],"&lt;"&amp;DATE(YEAR(TODAY()),7,1)))</f>
        <v/>
      </c>
      <c r="AK181" s="6" t="str">
        <f ca="1">IF($B181="","",SUMIFS(LabData2016[UACR唯一],LabData2016[比對身分證前六碼],$AX181,LabData2016[最近一次UACR檢查日期],"&gt;="&amp;DATE(YEAR(TODAY()),7,1),LabData2016[最近一次UACR檢查日期],"&lt;"&amp;DATE(YEAR(TODAY())+1,1,1)))</f>
        <v/>
      </c>
      <c r="AL181" s="6" t="str">
        <f t="shared" si="37"/>
        <v/>
      </c>
      <c r="AM181" s="6" t="str">
        <f t="shared" si="38"/>
        <v/>
      </c>
      <c r="AN181" s="6" t="str">
        <f t="shared" si="39"/>
        <v/>
      </c>
      <c r="AO181" s="6" t="str">
        <f t="shared" si="40"/>
        <v/>
      </c>
      <c r="AP181" s="6" t="str" cm="1">
        <f t="array" ref="AP181">IF($B181="","",IFERROR(INDEX(相容設定!$B$2:$E$9,MATCH($D181,相容設定!$A$2:$A$9,0),MIN(VALUE(LEFT($AQ181,FIND("/",$AQ181)-1)),3)+1),0))</f>
        <v/>
      </c>
      <c r="AQ181" s="6" t="str">
        <f t="shared" si="41"/>
        <v/>
      </c>
      <c r="AR181" s="30" t="str">
        <f t="shared" si="42"/>
        <v/>
      </c>
      <c r="AS181" s="30" t="str">
        <f>IF($B181="","",250+30+IF(OR(ISNUMBER(SEARCH("DM",$D181)),ISNUMBER(SEARCH("+",$D181))),100,0)+IFERROR(INDEX(相容設定!$F$2:$F$9,MATCH($D181,相容設定!$A$2:$A$9,0)),0))</f>
        <v/>
      </c>
      <c r="AT181" s="31" t="str">
        <f t="shared" si="43"/>
        <v/>
      </c>
      <c r="AU181" s="32" t="str">
        <f t="shared" si="44"/>
        <v/>
      </c>
      <c r="AV181" t="str">
        <f t="shared" si="49"/>
        <v/>
      </c>
      <c r="AW181" t="str">
        <f t="shared" si="47"/>
        <v/>
      </c>
      <c r="AX181" t="str">
        <f t="shared" si="50"/>
        <v/>
      </c>
      <c r="AY181" t="str">
        <f t="shared" si="48"/>
        <v/>
      </c>
    </row>
    <row r="182" spans="1:51" x14ac:dyDescent="0.35">
      <c r="A182" s="26" t="str" cm="1">
        <f t="array" ref="A182">IFERROR(IF(INDEX(PatientCriteria[身分證號],ROWS($A$4:A182))="","",ROWS($A$4:A182)),"")</f>
        <v/>
      </c>
      <c r="B182" s="26" t="str" cm="1">
        <f t="array" ref="B182">IFERROR(IF(INDEX(PatientCriteria[身分證號],ROWS($A$4:A182))="","",INDEX(PatientCriteria[身分證號],ROWS($A$4:A182))),"")</f>
        <v/>
      </c>
      <c r="C182" s="26" t="str" cm="1">
        <f t="array" ref="C182">IF($B182="","",IFERROR(INDEX(PatientCriteria[生日],ROWS($A$4:A182)),""))</f>
        <v/>
      </c>
      <c r="D182" s="26" t="str" cm="1">
        <f t="array" ref="D182">IF($B182="","",IFERROR(INDEX(PatientCriteria[疾病組合],ROWS($A$4:A182)),""))</f>
        <v/>
      </c>
      <c r="E182" s="6" t="str" cm="1">
        <f t="array" ref="E182">IF($B182="","",IFERROR(INDEX(PatientCriteria[HbA1c達標標準],ROWS($A$4:A182)),""))</f>
        <v/>
      </c>
      <c r="F182" s="6" t="str">
        <f>IF($B182="","",IF($G182="","",IFERROR(SUMIFS(LabData2016[最近一次HbA1c檢查結果(%)],LabData2016[比對身分證前六碼],$AX182,LabData2016[最近一次HbA1c檢查日期],$G182,LabData2016[HbA1c唯一],1),"")))</f>
        <v/>
      </c>
      <c r="G182" s="36" t="str" cm="1">
        <f t="array" ref="G182">IF($B182="","",IFERROR(_xlfn.AGGREGATE(14,6,LabData2016[最近一次HbA1c檢查日期]/((LabData2016[比對身分證前六碼]=$AX182)*(LabData2016[HbA1c唯一]=1)),1),""))</f>
        <v/>
      </c>
      <c r="H182" s="6" t="str">
        <f>IF($B182="","",IF($I182="","",IFERROR(SUMIFS(LabData2016[最近一次HbA1c檢查結果(%)],LabData2016[比對身分證前六碼],$AX182,LabData2016[最近一次HbA1c檢查日期],$I182,LabData2016[HbA1c唯一],1),"")))</f>
        <v/>
      </c>
      <c r="I182" s="36" t="str" cm="1">
        <f t="array" ref="I182">IF($B182="","",IFERROR(_xlfn.AGGREGATE(14,6,LabData2016[最近一次HbA1c檢查日期]/((LabData2016[比對身分證前六碼]=$AX182)*(LabData2016[HbA1c唯一]=1)),2),""))</f>
        <v/>
      </c>
      <c r="J182" s="6" t="str">
        <f t="shared" si="34"/>
        <v/>
      </c>
      <c r="K182" s="27" t="str">
        <f ca="1">IF($B182="","",IF($E182="不適用","不適用",IF($F182="","未檢驗",IF(AND($AF182+$AG182&gt;=2,$AG182&gt;=1),IF(OR($F182&lt;VALUE(SUBSTITUTE(SUBSTITUTE($E182,"&lt;",""),"%","")),SUMIFS(LabData2016[HbA1c唯一],LabData2016[比對身分證前六碼],$AX182,LabData2016[最近一次HbA1c檢查結果(%)],"&lt;"&amp;VALUE(SUBSTITUTE(SUBSTITUTE($E182,"&lt;",""),"%","")),LabData2016[最近一次HbA1c檢查日期],"&gt;="&amp;DATE(YEAR(TODAY()),1,1),LabData2016[最近一次HbA1c檢查日期],"&lt;"&amp;DATE(YEAR(TODAY())+1,1,1))/($AF182+$AG182)&gt;=0.5),"控制達標",IF(ISNUMBER($H182),IF(AND($J182&gt;=84,$F182-$H182&lt;0),"進步達標","未達標"),"未達標")),"未達標"))))</f>
        <v/>
      </c>
      <c r="L182" s="33" t="str">
        <f ca="1">IF($B182="","",IF($K182="不適用","不適用",IF($K182="未檢驗","無檢驗資料","全年"&amp;($AF182+$AG182)&amp;"次／下半年"&amp;$AG182&amp;"次／"&amp;SUMIFS(LabData2016[HbA1c唯一],LabData2016[比對身分證前六碼],$AX182,LabData2016[最近一次HbA1c檢查結果(%)],"&lt;"&amp;VALUE(SUBSTITUTE(SUBSTITUTE($E182,"&lt;",""),"%","")),LabData2016[最近一次HbA1c檢查日期],"&gt;="&amp;DATE(YEAR(TODAY()),1,1),LabData2016[最近一次HbA1c檢查日期],"&lt;"&amp;DATE(YEAR(TODAY())+1,1,1))&amp;"/"&amp;($AF182+$AG182)&amp;"達標")))</f>
        <v/>
      </c>
      <c r="M182" s="6" t="str" cm="1">
        <f t="array" ref="M182">IF($B182="","",IFERROR(INDEX(PatientCriteria[LDL達標標準],ROWS($A$4:A182)),""))</f>
        <v/>
      </c>
      <c r="N182" s="6" t="str">
        <f>IF($B182="","",IF($O182="","",IFERROR(SUMIFS(LabData2016[最近一次LDL檢查結果(mg/dL)],LabData2016[比對身分證前六碼],$AX182,LabData2016[最近一次LDL檢查日期],$O182,LabData2016[LDL唯一],1),"")))</f>
        <v/>
      </c>
      <c r="O182" s="36" t="str" cm="1">
        <f t="array" ref="O182">IF($B182="","",IFERROR(_xlfn.AGGREGATE(14,6,LabData2016[最近一次LDL檢查日期]/((LabData2016[比對身分證前六碼]=$AX182)*(LabData2016[LDL唯一]=1)),1),""))</f>
        <v/>
      </c>
      <c r="P182" s="6" t="str">
        <f>IF($B182="","",IF($Q182="","",IFERROR(SUMIFS(LabData2016[最近一次LDL檢查結果(mg/dL)],LabData2016[比對身分證前六碼],$AX182,LabData2016[最近一次LDL檢查日期],$Q182,LabData2016[LDL唯一],1),"")))</f>
        <v/>
      </c>
      <c r="Q182" s="36" t="str" cm="1">
        <f t="array" ref="Q182">IF($B182="","",IFERROR(_xlfn.AGGREGATE(14,6,LabData2016[最近一次LDL檢查日期]/((LabData2016[比對身分證前六碼]=$AX182)*(LabData2016[LDL唯一]=1)),2),""))</f>
        <v/>
      </c>
      <c r="R182" s="6" t="str">
        <f t="shared" si="35"/>
        <v/>
      </c>
      <c r="S182" s="6" t="str" cm="1">
        <f t="array" ref="S182">IF($B182="","",IFERROR(_xlfn.AGGREGATE(15,6,LabData2016[最近一次LDL檢查結果(mg/dL)]/((LabData2016[比對身分證前六碼]=$AX182)*(LabData2016[LDL唯一]=1)),1),""))</f>
        <v/>
      </c>
      <c r="T182" s="28" t="str">
        <f ca="1">IF($B182="","",IF($M182="不適用","不適用",IF($N182="","未檢驗",IF(OR(AND($D182="DM only",$O182&gt;=DATE(YEAR(TODAY()),1,1),$O182&lt;DATE(YEAR(TODAY())+1,1,1),$N182&lt;VALUE(SUBSTITUTE($M182,"&lt;",""))),AND($AH182&gt;=1,$AI182&gt;=1,OR($N182&lt;VALUE(SUBSTITUTE($M182,"&lt;","")),SUMIFS(LabData2016[LDL唯一],LabData2016[比對身分證前六碼],$AX182,LabData2016[最近一次LDL檢查結果(mg/dL)],"&lt;"&amp;VALUE(SUBSTITUTE($M182,"&lt;","")),LabData2016[最近一次LDL檢查日期],"&gt;="&amp;DATE(YEAR(TODAY()),1,1),LabData2016[最近一次LDL檢查日期],"&lt;"&amp;DATE(YEAR(TODAY())+1,1,1))/($AH182+$AI182)&gt;=0.5))),"控制達標",IF(AND($AH182&gt;=1,$AI182&gt;=1,ISNUMBER($P182),$R182&gt;84,$N182-$P182&lt;0),"進步達標","未達標")))))</f>
        <v/>
      </c>
      <c r="U182" s="39" t="str">
        <f ca="1">IF($B182="","",IF($T182="不適用","不適用",IF($T182="未檢驗","無檢驗資料","全年"&amp;($AH182+$AI182)&amp;"次／下半年"&amp;$AI182&amp;"次／"&amp;SUMIFS(LabData2016[LDL唯一],LabData2016[比對身分證前六碼],$AX182,LabData2016[最近一次LDL檢查結果(mg/dL)],"&lt;"&amp;VALUE(SUBSTITUTE($M182,"&lt;","")),LabData2016[最近一次LDL檢查日期],"&gt;="&amp;DATE(YEAR(TODAY()),1,1),LabData2016[最近一次LDL檢查日期],"&lt;"&amp;DATE(YEAR(TODAY())+1,1,1))&amp;"/"&amp;($AH182+$AI182)&amp;"達標")))</f>
        <v/>
      </c>
      <c r="V182" s="6" t="str" cm="1">
        <f t="array" ref="V182">IF($B182="","",IFERROR(INDEX(PatientCriteria[UACR達標標準],ROWS($A$4:A182)),""))</f>
        <v/>
      </c>
      <c r="W182" s="6" t="str">
        <f>IF($B182="","",IF($X182="","",IFERROR(SUMIFS(LabData2016[最近一次UACR檢查結果(mg/gm)],LabData2016[比對身分證前六碼],$AX182,LabData2016[最近一次UACR檢查日期],$X182,LabData2016[UACR唯一],1),"")))</f>
        <v/>
      </c>
      <c r="X182" s="36" t="str" cm="1">
        <f t="array" ref="X182">IF($B182="","",IFERROR(_xlfn.AGGREGATE(14,6,LabData2016[最近一次UACR檢查日期]/((LabData2016[比對身分證前六碼]=$AX182)*(LabData2016[UACR唯一]=1)),1),""))</f>
        <v/>
      </c>
      <c r="Y182" s="6" t="str">
        <f>IF($B182="","",IF($Z182="","",IFERROR(SUMIFS(LabData2016[最近一次UACR檢查結果(mg/gm)],LabData2016[比對身分證前六碼],$AX182,LabData2016[最近一次UACR檢查日期],$Z182,LabData2016[UACR唯一],1),"")))</f>
        <v/>
      </c>
      <c r="Z182" s="36" t="str" cm="1">
        <f t="array" ref="Z182">IF($B182="","",IFERROR(_xlfn.AGGREGATE(14,6,LabData2016[最近一次UACR檢查日期]/((LabData2016[比對身分證前六碼]=$AX182)*(LabData2016[UACR唯一]=1)),2),""))</f>
        <v/>
      </c>
      <c r="AA182" s="6" t="str">
        <f t="shared" si="36"/>
        <v/>
      </c>
      <c r="AB182" s="29" t="str">
        <f ca="1">IF($B182="","",IF($V182="不適用","不適用",IF($W182="","未檢驗",IF(AND($AJ182+$AK182&gt;=2,$AK182&gt;=1),IF(OR($W182&lt;30,SUMIFS(LabData2016[UACR唯一],LabData2016[比對身分證前六碼],$AX182,LabData2016[最近一次UACR檢查結果(mg/gm)],"&lt;30",LabData2016[最近一次UACR檢查日期],"&gt;="&amp;DATE(YEAR(TODAY()),1,1),LabData2016[最近一次UACR檢查日期],"&lt;"&amp;DATE(YEAR(TODAY())+1,1,1))/($AJ182+$AK182)&gt;=0.5),"控制達標",IF(ISNUMBER($Y182),IF(AND($AA182&gt;=84,$W182-$Y182&lt;0),"進步達標","未達標"),"未達標")),"未達標"))))</f>
        <v/>
      </c>
      <c r="AC182" s="38" t="str">
        <f ca="1">IF($B182="","",IF($AB182="不適用","不適用",IF($AB182="未檢驗","無檢驗資料","全年"&amp;($AJ182+$AK182)&amp;"次／下半年"&amp;$AK182&amp;"次／"&amp;SUMIFS(LabData2016[UACR唯一],LabData2016[比對身分證前六碼],$AX182,LabData2016[最近一次UACR檢查結果(mg/gm)],"&lt;30",LabData2016[最近一次UACR檢查日期],"&gt;="&amp;DATE(YEAR(TODAY()),1,1),LabData2016[最近一次UACR檢查日期],"&lt;"&amp;DATE(YEAR(TODAY())+1,1,1))&amp;"/"&amp;($AJ182+$AK182)&amp;"達標")))</f>
        <v/>
      </c>
      <c r="AD182" s="6" t="str" cm="1">
        <f t="array" ref="AD182">IF($B182="","",IFERROR(INDEX(PatientCriteria[BP檢驗次數達標標準],ROWS($A$4:A182)),""))</f>
        <v/>
      </c>
      <c r="AE182" s="6" t="str" cm="1">
        <f t="array" aca="1" ref="AE182" ca="1">IF($B182="","",_xlfn.LET(_xlpm.bp,LabData2016[最近一次BP檢查日期],_xlpm.ym,IF(ISNUMBER(_xlpm.bp),TEXT(_xlpm.bp,"yyyy-mm"),LEFT(_xlpm.bp,7)),_xlpm.matched,_xlfn._xlws.FILTER(_xlpm.ym,(LabData2016[比對身分證前六碼]=$AX182)*(LabData2016[比對生日西元]=$AY182)*(_xlpm.ym&lt;&gt;"")*(LEFT(_xlpm.ym,4)=TEXT(YEAR(TODAY()),"0")),""),IF(INDEX(_xlpm.matched,1)="",0,ROWS(_xlfn.UNIQUE(_xlpm.matched)))))</f>
        <v/>
      </c>
      <c r="AF182" s="6" t="str">
        <f ca="1">IF($B182="","",SUMIFS(LabData2016[HbA1c唯一],LabData2016[比對身分證前六碼],$AX182,LabData2016[最近一次HbA1c檢查日期],"&gt;="&amp;DATE(YEAR(TODAY()),1,1),LabData2016[最近一次HbA1c檢查日期],"&lt;"&amp;DATE(YEAR(TODAY()),7,1)))</f>
        <v/>
      </c>
      <c r="AG182" s="6" t="str">
        <f ca="1">IF($B182="","",SUMIFS(LabData2016[HbA1c唯一],LabData2016[比對身分證前六碼],$AX182,LabData2016[最近一次HbA1c檢查日期],"&gt;="&amp;DATE(YEAR(TODAY()),7,1),LabData2016[最近一次HbA1c檢查日期],"&lt;"&amp;DATE(YEAR(TODAY())+1,1,1)))</f>
        <v/>
      </c>
      <c r="AH182" s="6" t="str">
        <f ca="1">IF($B182="","",SUMIFS(LabData2016[LDL唯一],LabData2016[比對身分證前六碼],$AX182,LabData2016[最近一次LDL檢查日期],"&gt;="&amp;DATE(YEAR(TODAY()),1,1),LabData2016[最近一次LDL檢查日期],"&lt;"&amp;DATE(YEAR(TODAY()),7,1)))</f>
        <v/>
      </c>
      <c r="AI182" s="6" t="str">
        <f ca="1">IF($B182="","",SUMIFS(LabData2016[LDL唯一],LabData2016[比對身分證前六碼],$AX182,LabData2016[最近一次LDL檢查日期],"&gt;="&amp;DATE(YEAR(TODAY()),7,1),LabData2016[最近一次LDL檢查日期],"&lt;"&amp;DATE(YEAR(TODAY())+1,1,1)))</f>
        <v/>
      </c>
      <c r="AJ182" s="6" t="str">
        <f ca="1">IF($B182="","",SUMIFS(LabData2016[UACR唯一],LabData2016[比對身分證前六碼],$AX182,LabData2016[最近一次UACR檢查日期],"&gt;="&amp;DATE(YEAR(TODAY()),1,1),LabData2016[最近一次UACR檢查日期],"&lt;"&amp;DATE(YEAR(TODAY()),7,1)))</f>
        <v/>
      </c>
      <c r="AK182" s="6" t="str">
        <f ca="1">IF($B182="","",SUMIFS(LabData2016[UACR唯一],LabData2016[比對身分證前六碼],$AX182,LabData2016[最近一次UACR檢查日期],"&gt;="&amp;DATE(YEAR(TODAY()),7,1),LabData2016[最近一次UACR檢查日期],"&lt;"&amp;DATE(YEAR(TODAY())+1,1,1)))</f>
        <v/>
      </c>
      <c r="AL182" s="6" t="str">
        <f t="shared" si="37"/>
        <v/>
      </c>
      <c r="AM182" s="6" t="str">
        <f t="shared" si="38"/>
        <v/>
      </c>
      <c r="AN182" s="6" t="str">
        <f t="shared" si="39"/>
        <v/>
      </c>
      <c r="AO182" s="6" t="str">
        <f t="shared" si="40"/>
        <v/>
      </c>
      <c r="AP182" s="6" t="str" cm="1">
        <f t="array" ref="AP182">IF($B182="","",IFERROR(INDEX(相容設定!$B$2:$E$9,MATCH($D182,相容設定!$A$2:$A$9,0),MIN(VALUE(LEFT($AQ182,FIND("/",$AQ182)-1)),3)+1),0))</f>
        <v/>
      </c>
      <c r="AQ182" s="6" t="str">
        <f t="shared" si="41"/>
        <v/>
      </c>
      <c r="AR182" s="30" t="str">
        <f t="shared" si="42"/>
        <v/>
      </c>
      <c r="AS182" s="30" t="str">
        <f>IF($B182="","",250+30+IF(OR(ISNUMBER(SEARCH("DM",$D182)),ISNUMBER(SEARCH("+",$D182))),100,0)+IFERROR(INDEX(相容設定!$F$2:$F$9,MATCH($D182,相容設定!$A$2:$A$9,0)),0))</f>
        <v/>
      </c>
      <c r="AT182" s="31" t="str">
        <f t="shared" si="43"/>
        <v/>
      </c>
      <c r="AU182" s="32" t="str">
        <f t="shared" si="44"/>
        <v/>
      </c>
      <c r="AV182" t="str">
        <f t="shared" si="49"/>
        <v/>
      </c>
      <c r="AW182" t="str">
        <f t="shared" si="47"/>
        <v/>
      </c>
      <c r="AX182" t="str">
        <f t="shared" si="50"/>
        <v/>
      </c>
      <c r="AY182" t="str">
        <f t="shared" si="48"/>
        <v/>
      </c>
    </row>
    <row r="183" spans="1:51" x14ac:dyDescent="0.35">
      <c r="A183" s="26" t="str" cm="1">
        <f t="array" ref="A183">IFERROR(IF(INDEX(PatientCriteria[身分證號],ROWS($A$4:A183))="","",ROWS($A$4:A183)),"")</f>
        <v/>
      </c>
      <c r="B183" s="26" t="str" cm="1">
        <f t="array" ref="B183">IFERROR(IF(INDEX(PatientCriteria[身分證號],ROWS($A$4:A183))="","",INDEX(PatientCriteria[身分證號],ROWS($A$4:A183))),"")</f>
        <v/>
      </c>
      <c r="C183" s="26" t="str" cm="1">
        <f t="array" ref="C183">IF($B183="","",IFERROR(INDEX(PatientCriteria[生日],ROWS($A$4:A183)),""))</f>
        <v/>
      </c>
      <c r="D183" s="26" t="str" cm="1">
        <f t="array" ref="D183">IF($B183="","",IFERROR(INDEX(PatientCriteria[疾病組合],ROWS($A$4:A183)),""))</f>
        <v/>
      </c>
      <c r="E183" s="6" t="str" cm="1">
        <f t="array" ref="E183">IF($B183="","",IFERROR(INDEX(PatientCriteria[HbA1c達標標準],ROWS($A$4:A183)),""))</f>
        <v/>
      </c>
      <c r="F183" s="6" t="str">
        <f>IF($B183="","",IF($G183="","",IFERROR(SUMIFS(LabData2016[最近一次HbA1c檢查結果(%)],LabData2016[比對身分證前六碼],$AX183,LabData2016[最近一次HbA1c檢查日期],$G183,LabData2016[HbA1c唯一],1),"")))</f>
        <v/>
      </c>
      <c r="G183" s="36" t="str" cm="1">
        <f t="array" ref="G183">IF($B183="","",IFERROR(_xlfn.AGGREGATE(14,6,LabData2016[最近一次HbA1c檢查日期]/((LabData2016[比對身分證前六碼]=$AX183)*(LabData2016[HbA1c唯一]=1)),1),""))</f>
        <v/>
      </c>
      <c r="H183" s="6" t="str">
        <f>IF($B183="","",IF($I183="","",IFERROR(SUMIFS(LabData2016[最近一次HbA1c檢查結果(%)],LabData2016[比對身分證前六碼],$AX183,LabData2016[最近一次HbA1c檢查日期],$I183,LabData2016[HbA1c唯一],1),"")))</f>
        <v/>
      </c>
      <c r="I183" s="36" t="str" cm="1">
        <f t="array" ref="I183">IF($B183="","",IFERROR(_xlfn.AGGREGATE(14,6,LabData2016[最近一次HbA1c檢查日期]/((LabData2016[比對身分證前六碼]=$AX183)*(LabData2016[HbA1c唯一]=1)),2),""))</f>
        <v/>
      </c>
      <c r="J183" s="6" t="str">
        <f t="shared" si="34"/>
        <v/>
      </c>
      <c r="K183" s="27" t="str">
        <f ca="1">IF($B183="","",IF($E183="不適用","不適用",IF($F183="","未檢驗",IF(AND($AF183+$AG183&gt;=2,$AG183&gt;=1),IF(OR($F183&lt;VALUE(SUBSTITUTE(SUBSTITUTE($E183,"&lt;",""),"%","")),SUMIFS(LabData2016[HbA1c唯一],LabData2016[比對身分證前六碼],$AX183,LabData2016[最近一次HbA1c檢查結果(%)],"&lt;"&amp;VALUE(SUBSTITUTE(SUBSTITUTE($E183,"&lt;",""),"%","")),LabData2016[最近一次HbA1c檢查日期],"&gt;="&amp;DATE(YEAR(TODAY()),1,1),LabData2016[最近一次HbA1c檢查日期],"&lt;"&amp;DATE(YEAR(TODAY())+1,1,1))/($AF183+$AG183)&gt;=0.5),"控制達標",IF(ISNUMBER($H183),IF(AND($J183&gt;=84,$F183-$H183&lt;0),"進步達標","未達標"),"未達標")),"未達標"))))</f>
        <v/>
      </c>
      <c r="L183" s="33" t="str">
        <f ca="1">IF($B183="","",IF($K183="不適用","不適用",IF($K183="未檢驗","無檢驗資料","全年"&amp;($AF183+$AG183)&amp;"次／下半年"&amp;$AG183&amp;"次／"&amp;SUMIFS(LabData2016[HbA1c唯一],LabData2016[比對身分證前六碼],$AX183,LabData2016[最近一次HbA1c檢查結果(%)],"&lt;"&amp;VALUE(SUBSTITUTE(SUBSTITUTE($E183,"&lt;",""),"%","")),LabData2016[最近一次HbA1c檢查日期],"&gt;="&amp;DATE(YEAR(TODAY()),1,1),LabData2016[最近一次HbA1c檢查日期],"&lt;"&amp;DATE(YEAR(TODAY())+1,1,1))&amp;"/"&amp;($AF183+$AG183)&amp;"達標")))</f>
        <v/>
      </c>
      <c r="M183" s="6" t="str" cm="1">
        <f t="array" ref="M183">IF($B183="","",IFERROR(INDEX(PatientCriteria[LDL達標標準],ROWS($A$4:A183)),""))</f>
        <v/>
      </c>
      <c r="N183" s="6" t="str">
        <f>IF($B183="","",IF($O183="","",IFERROR(SUMIFS(LabData2016[最近一次LDL檢查結果(mg/dL)],LabData2016[比對身分證前六碼],$AX183,LabData2016[最近一次LDL檢查日期],$O183,LabData2016[LDL唯一],1),"")))</f>
        <v/>
      </c>
      <c r="O183" s="36" t="str" cm="1">
        <f t="array" ref="O183">IF($B183="","",IFERROR(_xlfn.AGGREGATE(14,6,LabData2016[最近一次LDL檢查日期]/((LabData2016[比對身分證前六碼]=$AX183)*(LabData2016[LDL唯一]=1)),1),""))</f>
        <v/>
      </c>
      <c r="P183" s="6" t="str">
        <f>IF($B183="","",IF($Q183="","",IFERROR(SUMIFS(LabData2016[最近一次LDL檢查結果(mg/dL)],LabData2016[比對身分證前六碼],$AX183,LabData2016[最近一次LDL檢查日期],$Q183,LabData2016[LDL唯一],1),"")))</f>
        <v/>
      </c>
      <c r="Q183" s="36" t="str" cm="1">
        <f t="array" ref="Q183">IF($B183="","",IFERROR(_xlfn.AGGREGATE(14,6,LabData2016[最近一次LDL檢查日期]/((LabData2016[比對身分證前六碼]=$AX183)*(LabData2016[LDL唯一]=1)),2),""))</f>
        <v/>
      </c>
      <c r="R183" s="6" t="str">
        <f t="shared" si="35"/>
        <v/>
      </c>
      <c r="S183" s="6" t="str" cm="1">
        <f t="array" ref="S183">IF($B183="","",IFERROR(_xlfn.AGGREGATE(15,6,LabData2016[最近一次LDL檢查結果(mg/dL)]/((LabData2016[比對身分證前六碼]=$AX183)*(LabData2016[LDL唯一]=1)),1),""))</f>
        <v/>
      </c>
      <c r="T183" s="28" t="str">
        <f ca="1">IF($B183="","",IF($M183="不適用","不適用",IF($N183="","未檢驗",IF(OR(AND($D183="DM only",$O183&gt;=DATE(YEAR(TODAY()),1,1),$O183&lt;DATE(YEAR(TODAY())+1,1,1),$N183&lt;VALUE(SUBSTITUTE($M183,"&lt;",""))),AND($AH183&gt;=1,$AI183&gt;=1,OR($N183&lt;VALUE(SUBSTITUTE($M183,"&lt;","")),SUMIFS(LabData2016[LDL唯一],LabData2016[比對身分證前六碼],$AX183,LabData2016[最近一次LDL檢查結果(mg/dL)],"&lt;"&amp;VALUE(SUBSTITUTE($M183,"&lt;","")),LabData2016[最近一次LDL檢查日期],"&gt;="&amp;DATE(YEAR(TODAY()),1,1),LabData2016[最近一次LDL檢查日期],"&lt;"&amp;DATE(YEAR(TODAY())+1,1,1))/($AH183+$AI183)&gt;=0.5))),"控制達標",IF(AND($AH183&gt;=1,$AI183&gt;=1,ISNUMBER($P183),$R183&gt;84,$N183-$P183&lt;0),"進步達標","未達標")))))</f>
        <v/>
      </c>
      <c r="U183" s="39" t="str">
        <f ca="1">IF($B183="","",IF($T183="不適用","不適用",IF($T183="未檢驗","無檢驗資料","全年"&amp;($AH183+$AI183)&amp;"次／下半年"&amp;$AI183&amp;"次／"&amp;SUMIFS(LabData2016[LDL唯一],LabData2016[比對身分證前六碼],$AX183,LabData2016[最近一次LDL檢查結果(mg/dL)],"&lt;"&amp;VALUE(SUBSTITUTE($M183,"&lt;","")),LabData2016[最近一次LDL檢查日期],"&gt;="&amp;DATE(YEAR(TODAY()),1,1),LabData2016[最近一次LDL檢查日期],"&lt;"&amp;DATE(YEAR(TODAY())+1,1,1))&amp;"/"&amp;($AH183+$AI183)&amp;"達標")))</f>
        <v/>
      </c>
      <c r="V183" s="6" t="str" cm="1">
        <f t="array" ref="V183">IF($B183="","",IFERROR(INDEX(PatientCriteria[UACR達標標準],ROWS($A$4:A183)),""))</f>
        <v/>
      </c>
      <c r="W183" s="6" t="str">
        <f>IF($B183="","",IF($X183="","",IFERROR(SUMIFS(LabData2016[最近一次UACR檢查結果(mg/gm)],LabData2016[比對身分證前六碼],$AX183,LabData2016[最近一次UACR檢查日期],$X183,LabData2016[UACR唯一],1),"")))</f>
        <v/>
      </c>
      <c r="X183" s="36" t="str" cm="1">
        <f t="array" ref="X183">IF($B183="","",IFERROR(_xlfn.AGGREGATE(14,6,LabData2016[最近一次UACR檢查日期]/((LabData2016[比對身分證前六碼]=$AX183)*(LabData2016[UACR唯一]=1)),1),""))</f>
        <v/>
      </c>
      <c r="Y183" s="6" t="str">
        <f>IF($B183="","",IF($Z183="","",IFERROR(SUMIFS(LabData2016[最近一次UACR檢查結果(mg/gm)],LabData2016[比對身分證前六碼],$AX183,LabData2016[最近一次UACR檢查日期],$Z183,LabData2016[UACR唯一],1),"")))</f>
        <v/>
      </c>
      <c r="Z183" s="36" t="str" cm="1">
        <f t="array" ref="Z183">IF($B183="","",IFERROR(_xlfn.AGGREGATE(14,6,LabData2016[最近一次UACR檢查日期]/((LabData2016[比對身分證前六碼]=$AX183)*(LabData2016[UACR唯一]=1)),2),""))</f>
        <v/>
      </c>
      <c r="AA183" s="6" t="str">
        <f t="shared" si="36"/>
        <v/>
      </c>
      <c r="AB183" s="29" t="str">
        <f ca="1">IF($B183="","",IF($V183="不適用","不適用",IF($W183="","未檢驗",IF(AND($AJ183+$AK183&gt;=2,$AK183&gt;=1),IF(OR($W183&lt;30,SUMIFS(LabData2016[UACR唯一],LabData2016[比對身分證前六碼],$AX183,LabData2016[最近一次UACR檢查結果(mg/gm)],"&lt;30",LabData2016[最近一次UACR檢查日期],"&gt;="&amp;DATE(YEAR(TODAY()),1,1),LabData2016[最近一次UACR檢查日期],"&lt;"&amp;DATE(YEAR(TODAY())+1,1,1))/($AJ183+$AK183)&gt;=0.5),"控制達標",IF(ISNUMBER($Y183),IF(AND($AA183&gt;=84,$W183-$Y183&lt;0),"進步達標","未達標"),"未達標")),"未達標"))))</f>
        <v/>
      </c>
      <c r="AC183" s="38" t="str">
        <f ca="1">IF($B183="","",IF($AB183="不適用","不適用",IF($AB183="未檢驗","無檢驗資料","全年"&amp;($AJ183+$AK183)&amp;"次／下半年"&amp;$AK183&amp;"次／"&amp;SUMIFS(LabData2016[UACR唯一],LabData2016[比對身分證前六碼],$AX183,LabData2016[最近一次UACR檢查結果(mg/gm)],"&lt;30",LabData2016[最近一次UACR檢查日期],"&gt;="&amp;DATE(YEAR(TODAY()),1,1),LabData2016[最近一次UACR檢查日期],"&lt;"&amp;DATE(YEAR(TODAY())+1,1,1))&amp;"/"&amp;($AJ183+$AK183)&amp;"達標")))</f>
        <v/>
      </c>
      <c r="AD183" s="6" t="str" cm="1">
        <f t="array" ref="AD183">IF($B183="","",IFERROR(INDEX(PatientCriteria[BP檢驗次數達標標準],ROWS($A$4:A183)),""))</f>
        <v/>
      </c>
      <c r="AE183" s="6" t="str" cm="1">
        <f t="array" aca="1" ref="AE183" ca="1">IF($B183="","",_xlfn.LET(_xlpm.bp,LabData2016[最近一次BP檢查日期],_xlpm.ym,IF(ISNUMBER(_xlpm.bp),TEXT(_xlpm.bp,"yyyy-mm"),LEFT(_xlpm.bp,7)),_xlpm.matched,_xlfn._xlws.FILTER(_xlpm.ym,(LabData2016[比對身分證前六碼]=$AX183)*(LabData2016[比對生日西元]=$AY183)*(_xlpm.ym&lt;&gt;"")*(LEFT(_xlpm.ym,4)=TEXT(YEAR(TODAY()),"0")),""),IF(INDEX(_xlpm.matched,1)="",0,ROWS(_xlfn.UNIQUE(_xlpm.matched)))))</f>
        <v/>
      </c>
      <c r="AF183" s="6" t="str">
        <f ca="1">IF($B183="","",SUMIFS(LabData2016[HbA1c唯一],LabData2016[比對身分證前六碼],$AX183,LabData2016[最近一次HbA1c檢查日期],"&gt;="&amp;DATE(YEAR(TODAY()),1,1),LabData2016[最近一次HbA1c檢查日期],"&lt;"&amp;DATE(YEAR(TODAY()),7,1)))</f>
        <v/>
      </c>
      <c r="AG183" s="6" t="str">
        <f ca="1">IF($B183="","",SUMIFS(LabData2016[HbA1c唯一],LabData2016[比對身分證前六碼],$AX183,LabData2016[最近一次HbA1c檢查日期],"&gt;="&amp;DATE(YEAR(TODAY()),7,1),LabData2016[最近一次HbA1c檢查日期],"&lt;"&amp;DATE(YEAR(TODAY())+1,1,1)))</f>
        <v/>
      </c>
      <c r="AH183" s="6" t="str">
        <f ca="1">IF($B183="","",SUMIFS(LabData2016[LDL唯一],LabData2016[比對身分證前六碼],$AX183,LabData2016[最近一次LDL檢查日期],"&gt;="&amp;DATE(YEAR(TODAY()),1,1),LabData2016[最近一次LDL檢查日期],"&lt;"&amp;DATE(YEAR(TODAY()),7,1)))</f>
        <v/>
      </c>
      <c r="AI183" s="6" t="str">
        <f ca="1">IF($B183="","",SUMIFS(LabData2016[LDL唯一],LabData2016[比對身分證前六碼],$AX183,LabData2016[最近一次LDL檢查日期],"&gt;="&amp;DATE(YEAR(TODAY()),7,1),LabData2016[最近一次LDL檢查日期],"&lt;"&amp;DATE(YEAR(TODAY())+1,1,1)))</f>
        <v/>
      </c>
      <c r="AJ183" s="6" t="str">
        <f ca="1">IF($B183="","",SUMIFS(LabData2016[UACR唯一],LabData2016[比對身分證前六碼],$AX183,LabData2016[最近一次UACR檢查日期],"&gt;="&amp;DATE(YEAR(TODAY()),1,1),LabData2016[最近一次UACR檢查日期],"&lt;"&amp;DATE(YEAR(TODAY()),7,1)))</f>
        <v/>
      </c>
      <c r="AK183" s="6" t="str">
        <f ca="1">IF($B183="","",SUMIFS(LabData2016[UACR唯一],LabData2016[比對身分證前六碼],$AX183,LabData2016[最近一次UACR檢查日期],"&gt;="&amp;DATE(YEAR(TODAY()),7,1),LabData2016[最近一次UACR檢查日期],"&lt;"&amp;DATE(YEAR(TODAY())+1,1,1)))</f>
        <v/>
      </c>
      <c r="AL183" s="6" t="str">
        <f t="shared" si="37"/>
        <v/>
      </c>
      <c r="AM183" s="6" t="str">
        <f t="shared" si="38"/>
        <v/>
      </c>
      <c r="AN183" s="6" t="str">
        <f t="shared" si="39"/>
        <v/>
      </c>
      <c r="AO183" s="6" t="str">
        <f t="shared" si="40"/>
        <v/>
      </c>
      <c r="AP183" s="6" t="str" cm="1">
        <f t="array" ref="AP183">IF($B183="","",IFERROR(INDEX(相容設定!$B$2:$E$9,MATCH($D183,相容設定!$A$2:$A$9,0),MIN(VALUE(LEFT($AQ183,FIND("/",$AQ183)-1)),3)+1),0))</f>
        <v/>
      </c>
      <c r="AQ183" s="6" t="str">
        <f t="shared" si="41"/>
        <v/>
      </c>
      <c r="AR183" s="30" t="str">
        <f t="shared" si="42"/>
        <v/>
      </c>
      <c r="AS183" s="30" t="str">
        <f>IF($B183="","",250+30+IF(OR(ISNUMBER(SEARCH("DM",$D183)),ISNUMBER(SEARCH("+",$D183))),100,0)+IFERROR(INDEX(相容設定!$F$2:$F$9,MATCH($D183,相容設定!$A$2:$A$9,0)),0))</f>
        <v/>
      </c>
      <c r="AT183" s="31" t="str">
        <f t="shared" si="43"/>
        <v/>
      </c>
      <c r="AU183" s="32" t="str">
        <f t="shared" si="44"/>
        <v/>
      </c>
      <c r="AV183" t="str">
        <f t="shared" si="49"/>
        <v/>
      </c>
      <c r="AW183" t="str">
        <f t="shared" si="47"/>
        <v/>
      </c>
      <c r="AX183" t="str">
        <f t="shared" si="50"/>
        <v/>
      </c>
      <c r="AY183" t="str">
        <f t="shared" si="48"/>
        <v/>
      </c>
    </row>
    <row r="184" spans="1:51" x14ac:dyDescent="0.35">
      <c r="A184" s="26" t="str" cm="1">
        <f t="array" ref="A184">IFERROR(IF(INDEX(PatientCriteria[身分證號],ROWS($A$4:A184))="","",ROWS($A$4:A184)),"")</f>
        <v/>
      </c>
      <c r="B184" s="26" t="str" cm="1">
        <f t="array" ref="B184">IFERROR(IF(INDEX(PatientCriteria[身分證號],ROWS($A$4:A184))="","",INDEX(PatientCriteria[身分證號],ROWS($A$4:A184))),"")</f>
        <v/>
      </c>
      <c r="C184" s="26" t="str" cm="1">
        <f t="array" ref="C184">IF($B184="","",IFERROR(INDEX(PatientCriteria[生日],ROWS($A$4:A184)),""))</f>
        <v/>
      </c>
      <c r="D184" s="26" t="str" cm="1">
        <f t="array" ref="D184">IF($B184="","",IFERROR(INDEX(PatientCriteria[疾病組合],ROWS($A$4:A184)),""))</f>
        <v/>
      </c>
      <c r="E184" s="6" t="str" cm="1">
        <f t="array" ref="E184">IF($B184="","",IFERROR(INDEX(PatientCriteria[HbA1c達標標準],ROWS($A$4:A184)),""))</f>
        <v/>
      </c>
      <c r="F184" s="6" t="str">
        <f>IF($B184="","",IF($G184="","",IFERROR(SUMIFS(LabData2016[最近一次HbA1c檢查結果(%)],LabData2016[比對身分證前六碼],$AX184,LabData2016[最近一次HbA1c檢查日期],$G184,LabData2016[HbA1c唯一],1),"")))</f>
        <v/>
      </c>
      <c r="G184" s="36" t="str" cm="1">
        <f t="array" ref="G184">IF($B184="","",IFERROR(_xlfn.AGGREGATE(14,6,LabData2016[最近一次HbA1c檢查日期]/((LabData2016[比對身分證前六碼]=$AX184)*(LabData2016[HbA1c唯一]=1)),1),""))</f>
        <v/>
      </c>
      <c r="H184" s="6" t="str">
        <f>IF($B184="","",IF($I184="","",IFERROR(SUMIFS(LabData2016[最近一次HbA1c檢查結果(%)],LabData2016[比對身分證前六碼],$AX184,LabData2016[最近一次HbA1c檢查日期],$I184,LabData2016[HbA1c唯一],1),"")))</f>
        <v/>
      </c>
      <c r="I184" s="36" t="str" cm="1">
        <f t="array" ref="I184">IF($B184="","",IFERROR(_xlfn.AGGREGATE(14,6,LabData2016[最近一次HbA1c檢查日期]/((LabData2016[比對身分證前六碼]=$AX184)*(LabData2016[HbA1c唯一]=1)),2),""))</f>
        <v/>
      </c>
      <c r="J184" s="6" t="str">
        <f t="shared" si="34"/>
        <v/>
      </c>
      <c r="K184" s="27" t="str">
        <f ca="1">IF($B184="","",IF($E184="不適用","不適用",IF($F184="","未檢驗",IF(AND($AF184+$AG184&gt;=2,$AG184&gt;=1),IF(OR($F184&lt;VALUE(SUBSTITUTE(SUBSTITUTE($E184,"&lt;",""),"%","")),SUMIFS(LabData2016[HbA1c唯一],LabData2016[比對身分證前六碼],$AX184,LabData2016[最近一次HbA1c檢查結果(%)],"&lt;"&amp;VALUE(SUBSTITUTE(SUBSTITUTE($E184,"&lt;",""),"%","")),LabData2016[最近一次HbA1c檢查日期],"&gt;="&amp;DATE(YEAR(TODAY()),1,1),LabData2016[最近一次HbA1c檢查日期],"&lt;"&amp;DATE(YEAR(TODAY())+1,1,1))/($AF184+$AG184)&gt;=0.5),"控制達標",IF(ISNUMBER($H184),IF(AND($J184&gt;=84,$F184-$H184&lt;0),"進步達標","未達標"),"未達標")),"未達標"))))</f>
        <v/>
      </c>
      <c r="L184" s="33" t="str">
        <f ca="1">IF($B184="","",IF($K184="不適用","不適用",IF($K184="未檢驗","無檢驗資料","全年"&amp;($AF184+$AG184)&amp;"次／下半年"&amp;$AG184&amp;"次／"&amp;SUMIFS(LabData2016[HbA1c唯一],LabData2016[比對身分證前六碼],$AX184,LabData2016[最近一次HbA1c檢查結果(%)],"&lt;"&amp;VALUE(SUBSTITUTE(SUBSTITUTE($E184,"&lt;",""),"%","")),LabData2016[最近一次HbA1c檢查日期],"&gt;="&amp;DATE(YEAR(TODAY()),1,1),LabData2016[最近一次HbA1c檢查日期],"&lt;"&amp;DATE(YEAR(TODAY())+1,1,1))&amp;"/"&amp;($AF184+$AG184)&amp;"達標")))</f>
        <v/>
      </c>
      <c r="M184" s="6" t="str" cm="1">
        <f t="array" ref="M184">IF($B184="","",IFERROR(INDEX(PatientCriteria[LDL達標標準],ROWS($A$4:A184)),""))</f>
        <v/>
      </c>
      <c r="N184" s="6" t="str">
        <f>IF($B184="","",IF($O184="","",IFERROR(SUMIFS(LabData2016[最近一次LDL檢查結果(mg/dL)],LabData2016[比對身分證前六碼],$AX184,LabData2016[最近一次LDL檢查日期],$O184,LabData2016[LDL唯一],1),"")))</f>
        <v/>
      </c>
      <c r="O184" s="36" t="str" cm="1">
        <f t="array" ref="O184">IF($B184="","",IFERROR(_xlfn.AGGREGATE(14,6,LabData2016[最近一次LDL檢查日期]/((LabData2016[比對身分證前六碼]=$AX184)*(LabData2016[LDL唯一]=1)),1),""))</f>
        <v/>
      </c>
      <c r="P184" s="6" t="str">
        <f>IF($B184="","",IF($Q184="","",IFERROR(SUMIFS(LabData2016[最近一次LDL檢查結果(mg/dL)],LabData2016[比對身分證前六碼],$AX184,LabData2016[最近一次LDL檢查日期],$Q184,LabData2016[LDL唯一],1),"")))</f>
        <v/>
      </c>
      <c r="Q184" s="36" t="str" cm="1">
        <f t="array" ref="Q184">IF($B184="","",IFERROR(_xlfn.AGGREGATE(14,6,LabData2016[最近一次LDL檢查日期]/((LabData2016[比對身分證前六碼]=$AX184)*(LabData2016[LDL唯一]=1)),2),""))</f>
        <v/>
      </c>
      <c r="R184" s="6" t="str">
        <f t="shared" si="35"/>
        <v/>
      </c>
      <c r="S184" s="6" t="str" cm="1">
        <f t="array" ref="S184">IF($B184="","",IFERROR(_xlfn.AGGREGATE(15,6,LabData2016[最近一次LDL檢查結果(mg/dL)]/((LabData2016[比對身分證前六碼]=$AX184)*(LabData2016[LDL唯一]=1)),1),""))</f>
        <v/>
      </c>
      <c r="T184" s="28" t="str">
        <f ca="1">IF($B184="","",IF($M184="不適用","不適用",IF($N184="","未檢驗",IF(OR(AND($D184="DM only",$O184&gt;=DATE(YEAR(TODAY()),1,1),$O184&lt;DATE(YEAR(TODAY())+1,1,1),$N184&lt;VALUE(SUBSTITUTE($M184,"&lt;",""))),AND($AH184&gt;=1,$AI184&gt;=1,OR($N184&lt;VALUE(SUBSTITUTE($M184,"&lt;","")),SUMIFS(LabData2016[LDL唯一],LabData2016[比對身分證前六碼],$AX184,LabData2016[最近一次LDL檢查結果(mg/dL)],"&lt;"&amp;VALUE(SUBSTITUTE($M184,"&lt;","")),LabData2016[最近一次LDL檢查日期],"&gt;="&amp;DATE(YEAR(TODAY()),1,1),LabData2016[最近一次LDL檢查日期],"&lt;"&amp;DATE(YEAR(TODAY())+1,1,1))/($AH184+$AI184)&gt;=0.5))),"控制達標",IF(AND($AH184&gt;=1,$AI184&gt;=1,ISNUMBER($P184),$R184&gt;84,$N184-$P184&lt;0),"進步達標","未達標")))))</f>
        <v/>
      </c>
      <c r="U184" s="39" t="str">
        <f ca="1">IF($B184="","",IF($T184="不適用","不適用",IF($T184="未檢驗","無檢驗資料","全年"&amp;($AH184+$AI184)&amp;"次／下半年"&amp;$AI184&amp;"次／"&amp;SUMIFS(LabData2016[LDL唯一],LabData2016[比對身分證前六碼],$AX184,LabData2016[最近一次LDL檢查結果(mg/dL)],"&lt;"&amp;VALUE(SUBSTITUTE($M184,"&lt;","")),LabData2016[最近一次LDL檢查日期],"&gt;="&amp;DATE(YEAR(TODAY()),1,1),LabData2016[最近一次LDL檢查日期],"&lt;"&amp;DATE(YEAR(TODAY())+1,1,1))&amp;"/"&amp;($AH184+$AI184)&amp;"達標")))</f>
        <v/>
      </c>
      <c r="V184" s="6" t="str" cm="1">
        <f t="array" ref="V184">IF($B184="","",IFERROR(INDEX(PatientCriteria[UACR達標標準],ROWS($A$4:A184)),""))</f>
        <v/>
      </c>
      <c r="W184" s="6" t="str">
        <f>IF($B184="","",IF($X184="","",IFERROR(SUMIFS(LabData2016[最近一次UACR檢查結果(mg/gm)],LabData2016[比對身分證前六碼],$AX184,LabData2016[最近一次UACR檢查日期],$X184,LabData2016[UACR唯一],1),"")))</f>
        <v/>
      </c>
      <c r="X184" s="36" t="str" cm="1">
        <f t="array" ref="X184">IF($B184="","",IFERROR(_xlfn.AGGREGATE(14,6,LabData2016[最近一次UACR檢查日期]/((LabData2016[比對身分證前六碼]=$AX184)*(LabData2016[UACR唯一]=1)),1),""))</f>
        <v/>
      </c>
      <c r="Y184" s="6" t="str">
        <f>IF($B184="","",IF($Z184="","",IFERROR(SUMIFS(LabData2016[最近一次UACR檢查結果(mg/gm)],LabData2016[比對身分證前六碼],$AX184,LabData2016[最近一次UACR檢查日期],$Z184,LabData2016[UACR唯一],1),"")))</f>
        <v/>
      </c>
      <c r="Z184" s="36" t="str" cm="1">
        <f t="array" ref="Z184">IF($B184="","",IFERROR(_xlfn.AGGREGATE(14,6,LabData2016[最近一次UACR檢查日期]/((LabData2016[比對身分證前六碼]=$AX184)*(LabData2016[UACR唯一]=1)),2),""))</f>
        <v/>
      </c>
      <c r="AA184" s="6" t="str">
        <f t="shared" si="36"/>
        <v/>
      </c>
      <c r="AB184" s="29" t="str">
        <f ca="1">IF($B184="","",IF($V184="不適用","不適用",IF($W184="","未檢驗",IF(AND($AJ184+$AK184&gt;=2,$AK184&gt;=1),IF(OR($W184&lt;30,SUMIFS(LabData2016[UACR唯一],LabData2016[比對身分證前六碼],$AX184,LabData2016[最近一次UACR檢查結果(mg/gm)],"&lt;30",LabData2016[最近一次UACR檢查日期],"&gt;="&amp;DATE(YEAR(TODAY()),1,1),LabData2016[最近一次UACR檢查日期],"&lt;"&amp;DATE(YEAR(TODAY())+1,1,1))/($AJ184+$AK184)&gt;=0.5),"控制達標",IF(ISNUMBER($Y184),IF(AND($AA184&gt;=84,$W184-$Y184&lt;0),"進步達標","未達標"),"未達標")),"未達標"))))</f>
        <v/>
      </c>
      <c r="AC184" s="38" t="str">
        <f ca="1">IF($B184="","",IF($AB184="不適用","不適用",IF($AB184="未檢驗","無檢驗資料","全年"&amp;($AJ184+$AK184)&amp;"次／下半年"&amp;$AK184&amp;"次／"&amp;SUMIFS(LabData2016[UACR唯一],LabData2016[比對身分證前六碼],$AX184,LabData2016[最近一次UACR檢查結果(mg/gm)],"&lt;30",LabData2016[最近一次UACR檢查日期],"&gt;="&amp;DATE(YEAR(TODAY()),1,1),LabData2016[最近一次UACR檢查日期],"&lt;"&amp;DATE(YEAR(TODAY())+1,1,1))&amp;"/"&amp;($AJ184+$AK184)&amp;"達標")))</f>
        <v/>
      </c>
      <c r="AD184" s="6" t="str" cm="1">
        <f t="array" ref="AD184">IF($B184="","",IFERROR(INDEX(PatientCriteria[BP檢驗次數達標標準],ROWS($A$4:A184)),""))</f>
        <v/>
      </c>
      <c r="AE184" s="6" t="str" cm="1">
        <f t="array" aca="1" ref="AE184" ca="1">IF($B184="","",_xlfn.LET(_xlpm.bp,LabData2016[最近一次BP檢查日期],_xlpm.ym,IF(ISNUMBER(_xlpm.bp),TEXT(_xlpm.bp,"yyyy-mm"),LEFT(_xlpm.bp,7)),_xlpm.matched,_xlfn._xlws.FILTER(_xlpm.ym,(LabData2016[比對身分證前六碼]=$AX184)*(LabData2016[比對生日西元]=$AY184)*(_xlpm.ym&lt;&gt;"")*(LEFT(_xlpm.ym,4)=TEXT(YEAR(TODAY()),"0")),""),IF(INDEX(_xlpm.matched,1)="",0,ROWS(_xlfn.UNIQUE(_xlpm.matched)))))</f>
        <v/>
      </c>
      <c r="AF184" s="6" t="str">
        <f ca="1">IF($B184="","",SUMIFS(LabData2016[HbA1c唯一],LabData2016[比對身分證前六碼],$AX184,LabData2016[最近一次HbA1c檢查日期],"&gt;="&amp;DATE(YEAR(TODAY()),1,1),LabData2016[最近一次HbA1c檢查日期],"&lt;"&amp;DATE(YEAR(TODAY()),7,1)))</f>
        <v/>
      </c>
      <c r="AG184" s="6" t="str">
        <f ca="1">IF($B184="","",SUMIFS(LabData2016[HbA1c唯一],LabData2016[比對身分證前六碼],$AX184,LabData2016[最近一次HbA1c檢查日期],"&gt;="&amp;DATE(YEAR(TODAY()),7,1),LabData2016[最近一次HbA1c檢查日期],"&lt;"&amp;DATE(YEAR(TODAY())+1,1,1)))</f>
        <v/>
      </c>
      <c r="AH184" s="6" t="str">
        <f ca="1">IF($B184="","",SUMIFS(LabData2016[LDL唯一],LabData2016[比對身分證前六碼],$AX184,LabData2016[最近一次LDL檢查日期],"&gt;="&amp;DATE(YEAR(TODAY()),1,1),LabData2016[最近一次LDL檢查日期],"&lt;"&amp;DATE(YEAR(TODAY()),7,1)))</f>
        <v/>
      </c>
      <c r="AI184" s="6" t="str">
        <f ca="1">IF($B184="","",SUMIFS(LabData2016[LDL唯一],LabData2016[比對身分證前六碼],$AX184,LabData2016[最近一次LDL檢查日期],"&gt;="&amp;DATE(YEAR(TODAY()),7,1),LabData2016[最近一次LDL檢查日期],"&lt;"&amp;DATE(YEAR(TODAY())+1,1,1)))</f>
        <v/>
      </c>
      <c r="AJ184" s="6" t="str">
        <f ca="1">IF($B184="","",SUMIFS(LabData2016[UACR唯一],LabData2016[比對身分證前六碼],$AX184,LabData2016[最近一次UACR檢查日期],"&gt;="&amp;DATE(YEAR(TODAY()),1,1),LabData2016[最近一次UACR檢查日期],"&lt;"&amp;DATE(YEAR(TODAY()),7,1)))</f>
        <v/>
      </c>
      <c r="AK184" s="6" t="str">
        <f ca="1">IF($B184="","",SUMIFS(LabData2016[UACR唯一],LabData2016[比對身分證前六碼],$AX184,LabData2016[最近一次UACR檢查日期],"&gt;="&amp;DATE(YEAR(TODAY()),7,1),LabData2016[最近一次UACR檢查日期],"&lt;"&amp;DATE(YEAR(TODAY())+1,1,1)))</f>
        <v/>
      </c>
      <c r="AL184" s="6" t="str">
        <f t="shared" si="37"/>
        <v/>
      </c>
      <c r="AM184" s="6" t="str">
        <f t="shared" si="38"/>
        <v/>
      </c>
      <c r="AN184" s="6" t="str">
        <f t="shared" si="39"/>
        <v/>
      </c>
      <c r="AO184" s="6" t="str">
        <f t="shared" si="40"/>
        <v/>
      </c>
      <c r="AP184" s="6" t="str" cm="1">
        <f t="array" ref="AP184">IF($B184="","",IFERROR(INDEX(相容設定!$B$2:$E$9,MATCH($D184,相容設定!$A$2:$A$9,0),MIN(VALUE(LEFT($AQ184,FIND("/",$AQ184)-1)),3)+1),0))</f>
        <v/>
      </c>
      <c r="AQ184" s="6" t="str">
        <f t="shared" si="41"/>
        <v/>
      </c>
      <c r="AR184" s="30" t="str">
        <f t="shared" si="42"/>
        <v/>
      </c>
      <c r="AS184" s="30" t="str">
        <f>IF($B184="","",250+30+IF(OR(ISNUMBER(SEARCH("DM",$D184)),ISNUMBER(SEARCH("+",$D184))),100,0)+IFERROR(INDEX(相容設定!$F$2:$F$9,MATCH($D184,相容設定!$A$2:$A$9,0)),0))</f>
        <v/>
      </c>
      <c r="AT184" s="31" t="str">
        <f t="shared" si="43"/>
        <v/>
      </c>
      <c r="AU184" s="32" t="str">
        <f t="shared" si="44"/>
        <v/>
      </c>
      <c r="AV184" t="str">
        <f t="shared" si="49"/>
        <v/>
      </c>
      <c r="AW184" t="str">
        <f t="shared" si="47"/>
        <v/>
      </c>
      <c r="AX184" t="str">
        <f t="shared" si="50"/>
        <v/>
      </c>
      <c r="AY184" t="str">
        <f t="shared" si="48"/>
        <v/>
      </c>
    </row>
    <row r="185" spans="1:51" x14ac:dyDescent="0.35">
      <c r="A185" s="26" t="str" cm="1">
        <f t="array" ref="A185">IFERROR(IF(INDEX(PatientCriteria[身分證號],ROWS($A$4:A185))="","",ROWS($A$4:A185)),"")</f>
        <v/>
      </c>
      <c r="B185" s="26" t="str" cm="1">
        <f t="array" ref="B185">IFERROR(IF(INDEX(PatientCriteria[身分證號],ROWS($A$4:A185))="","",INDEX(PatientCriteria[身分證號],ROWS($A$4:A185))),"")</f>
        <v/>
      </c>
      <c r="C185" s="26" t="str" cm="1">
        <f t="array" ref="C185">IF($B185="","",IFERROR(INDEX(PatientCriteria[生日],ROWS($A$4:A185)),""))</f>
        <v/>
      </c>
      <c r="D185" s="26" t="str" cm="1">
        <f t="array" ref="D185">IF($B185="","",IFERROR(INDEX(PatientCriteria[疾病組合],ROWS($A$4:A185)),""))</f>
        <v/>
      </c>
      <c r="E185" s="6" t="str" cm="1">
        <f t="array" ref="E185">IF($B185="","",IFERROR(INDEX(PatientCriteria[HbA1c達標標準],ROWS($A$4:A185)),""))</f>
        <v/>
      </c>
      <c r="F185" s="6" t="str">
        <f>IF($B185="","",IF($G185="","",IFERROR(SUMIFS(LabData2016[最近一次HbA1c檢查結果(%)],LabData2016[比對身分證前六碼],$AX185,LabData2016[最近一次HbA1c檢查日期],$G185,LabData2016[HbA1c唯一],1),"")))</f>
        <v/>
      </c>
      <c r="G185" s="36" t="str" cm="1">
        <f t="array" ref="G185">IF($B185="","",IFERROR(_xlfn.AGGREGATE(14,6,LabData2016[最近一次HbA1c檢查日期]/((LabData2016[比對身分證前六碼]=$AX185)*(LabData2016[HbA1c唯一]=1)),1),""))</f>
        <v/>
      </c>
      <c r="H185" s="6" t="str">
        <f>IF($B185="","",IF($I185="","",IFERROR(SUMIFS(LabData2016[最近一次HbA1c檢查結果(%)],LabData2016[比對身分證前六碼],$AX185,LabData2016[最近一次HbA1c檢查日期],$I185,LabData2016[HbA1c唯一],1),"")))</f>
        <v/>
      </c>
      <c r="I185" s="36" t="str" cm="1">
        <f t="array" ref="I185">IF($B185="","",IFERROR(_xlfn.AGGREGATE(14,6,LabData2016[最近一次HbA1c檢查日期]/((LabData2016[比對身分證前六碼]=$AX185)*(LabData2016[HbA1c唯一]=1)),2),""))</f>
        <v/>
      </c>
      <c r="J185" s="6" t="str">
        <f t="shared" si="34"/>
        <v/>
      </c>
      <c r="K185" s="27" t="str">
        <f ca="1">IF($B185="","",IF($E185="不適用","不適用",IF($F185="","未檢驗",IF(AND($AF185+$AG185&gt;=2,$AG185&gt;=1),IF(OR($F185&lt;VALUE(SUBSTITUTE(SUBSTITUTE($E185,"&lt;",""),"%","")),SUMIFS(LabData2016[HbA1c唯一],LabData2016[比對身分證前六碼],$AX185,LabData2016[最近一次HbA1c檢查結果(%)],"&lt;"&amp;VALUE(SUBSTITUTE(SUBSTITUTE($E185,"&lt;",""),"%","")),LabData2016[最近一次HbA1c檢查日期],"&gt;="&amp;DATE(YEAR(TODAY()),1,1),LabData2016[最近一次HbA1c檢查日期],"&lt;"&amp;DATE(YEAR(TODAY())+1,1,1))/($AF185+$AG185)&gt;=0.5),"控制達標",IF(ISNUMBER($H185),IF(AND($J185&gt;=84,$F185-$H185&lt;0),"進步達標","未達標"),"未達標")),"未達標"))))</f>
        <v/>
      </c>
      <c r="L185" s="33" t="str">
        <f ca="1">IF($B185="","",IF($K185="不適用","不適用",IF($K185="未檢驗","無檢驗資料","全年"&amp;($AF185+$AG185)&amp;"次／下半年"&amp;$AG185&amp;"次／"&amp;SUMIFS(LabData2016[HbA1c唯一],LabData2016[比對身分證前六碼],$AX185,LabData2016[最近一次HbA1c檢查結果(%)],"&lt;"&amp;VALUE(SUBSTITUTE(SUBSTITUTE($E185,"&lt;",""),"%","")),LabData2016[最近一次HbA1c檢查日期],"&gt;="&amp;DATE(YEAR(TODAY()),1,1),LabData2016[最近一次HbA1c檢查日期],"&lt;"&amp;DATE(YEAR(TODAY())+1,1,1))&amp;"/"&amp;($AF185+$AG185)&amp;"達標")))</f>
        <v/>
      </c>
      <c r="M185" s="6" t="str" cm="1">
        <f t="array" ref="M185">IF($B185="","",IFERROR(INDEX(PatientCriteria[LDL達標標準],ROWS($A$4:A185)),""))</f>
        <v/>
      </c>
      <c r="N185" s="6" t="str">
        <f>IF($B185="","",IF($O185="","",IFERROR(SUMIFS(LabData2016[最近一次LDL檢查結果(mg/dL)],LabData2016[比對身分證前六碼],$AX185,LabData2016[最近一次LDL檢查日期],$O185,LabData2016[LDL唯一],1),"")))</f>
        <v/>
      </c>
      <c r="O185" s="36" t="str" cm="1">
        <f t="array" ref="O185">IF($B185="","",IFERROR(_xlfn.AGGREGATE(14,6,LabData2016[最近一次LDL檢查日期]/((LabData2016[比對身分證前六碼]=$AX185)*(LabData2016[LDL唯一]=1)),1),""))</f>
        <v/>
      </c>
      <c r="P185" s="6" t="str">
        <f>IF($B185="","",IF($Q185="","",IFERROR(SUMIFS(LabData2016[最近一次LDL檢查結果(mg/dL)],LabData2016[比對身分證前六碼],$AX185,LabData2016[最近一次LDL檢查日期],$Q185,LabData2016[LDL唯一],1),"")))</f>
        <v/>
      </c>
      <c r="Q185" s="36" t="str" cm="1">
        <f t="array" ref="Q185">IF($B185="","",IFERROR(_xlfn.AGGREGATE(14,6,LabData2016[最近一次LDL檢查日期]/((LabData2016[比對身分證前六碼]=$AX185)*(LabData2016[LDL唯一]=1)),2),""))</f>
        <v/>
      </c>
      <c r="R185" s="6" t="str">
        <f t="shared" si="35"/>
        <v/>
      </c>
      <c r="S185" s="6" t="str" cm="1">
        <f t="array" ref="S185">IF($B185="","",IFERROR(_xlfn.AGGREGATE(15,6,LabData2016[最近一次LDL檢查結果(mg/dL)]/((LabData2016[比對身分證前六碼]=$AX185)*(LabData2016[LDL唯一]=1)),1),""))</f>
        <v/>
      </c>
      <c r="T185" s="28" t="str">
        <f ca="1">IF($B185="","",IF($M185="不適用","不適用",IF($N185="","未檢驗",IF(OR(AND($D185="DM only",$O185&gt;=DATE(YEAR(TODAY()),1,1),$O185&lt;DATE(YEAR(TODAY())+1,1,1),$N185&lt;VALUE(SUBSTITUTE($M185,"&lt;",""))),AND($AH185&gt;=1,$AI185&gt;=1,OR($N185&lt;VALUE(SUBSTITUTE($M185,"&lt;","")),SUMIFS(LabData2016[LDL唯一],LabData2016[比對身分證前六碼],$AX185,LabData2016[最近一次LDL檢查結果(mg/dL)],"&lt;"&amp;VALUE(SUBSTITUTE($M185,"&lt;","")),LabData2016[最近一次LDL檢查日期],"&gt;="&amp;DATE(YEAR(TODAY()),1,1),LabData2016[最近一次LDL檢查日期],"&lt;"&amp;DATE(YEAR(TODAY())+1,1,1))/($AH185+$AI185)&gt;=0.5))),"控制達標",IF(AND($AH185&gt;=1,$AI185&gt;=1,ISNUMBER($P185),$R185&gt;84,$N185-$P185&lt;0),"進步達標","未達標")))))</f>
        <v/>
      </c>
      <c r="U185" s="39" t="str">
        <f ca="1">IF($B185="","",IF($T185="不適用","不適用",IF($T185="未檢驗","無檢驗資料","全年"&amp;($AH185+$AI185)&amp;"次／下半年"&amp;$AI185&amp;"次／"&amp;SUMIFS(LabData2016[LDL唯一],LabData2016[比對身分證前六碼],$AX185,LabData2016[最近一次LDL檢查結果(mg/dL)],"&lt;"&amp;VALUE(SUBSTITUTE($M185,"&lt;","")),LabData2016[最近一次LDL檢查日期],"&gt;="&amp;DATE(YEAR(TODAY()),1,1),LabData2016[最近一次LDL檢查日期],"&lt;"&amp;DATE(YEAR(TODAY())+1,1,1))&amp;"/"&amp;($AH185+$AI185)&amp;"達標")))</f>
        <v/>
      </c>
      <c r="V185" s="6" t="str" cm="1">
        <f t="array" ref="V185">IF($B185="","",IFERROR(INDEX(PatientCriteria[UACR達標標準],ROWS($A$4:A185)),""))</f>
        <v/>
      </c>
      <c r="W185" s="6" t="str">
        <f>IF($B185="","",IF($X185="","",IFERROR(SUMIFS(LabData2016[最近一次UACR檢查結果(mg/gm)],LabData2016[比對身分證前六碼],$AX185,LabData2016[最近一次UACR檢查日期],$X185,LabData2016[UACR唯一],1),"")))</f>
        <v/>
      </c>
      <c r="X185" s="36" t="str" cm="1">
        <f t="array" ref="X185">IF($B185="","",IFERROR(_xlfn.AGGREGATE(14,6,LabData2016[最近一次UACR檢查日期]/((LabData2016[比對身分證前六碼]=$AX185)*(LabData2016[UACR唯一]=1)),1),""))</f>
        <v/>
      </c>
      <c r="Y185" s="6" t="str">
        <f>IF($B185="","",IF($Z185="","",IFERROR(SUMIFS(LabData2016[最近一次UACR檢查結果(mg/gm)],LabData2016[比對身分證前六碼],$AX185,LabData2016[最近一次UACR檢查日期],$Z185,LabData2016[UACR唯一],1),"")))</f>
        <v/>
      </c>
      <c r="Z185" s="36" t="str" cm="1">
        <f t="array" ref="Z185">IF($B185="","",IFERROR(_xlfn.AGGREGATE(14,6,LabData2016[最近一次UACR檢查日期]/((LabData2016[比對身分證前六碼]=$AX185)*(LabData2016[UACR唯一]=1)),2),""))</f>
        <v/>
      </c>
      <c r="AA185" s="6" t="str">
        <f t="shared" si="36"/>
        <v/>
      </c>
      <c r="AB185" s="29" t="str">
        <f ca="1">IF($B185="","",IF($V185="不適用","不適用",IF($W185="","未檢驗",IF(AND($AJ185+$AK185&gt;=2,$AK185&gt;=1),IF(OR($W185&lt;30,SUMIFS(LabData2016[UACR唯一],LabData2016[比對身分證前六碼],$AX185,LabData2016[最近一次UACR檢查結果(mg/gm)],"&lt;30",LabData2016[最近一次UACR檢查日期],"&gt;="&amp;DATE(YEAR(TODAY()),1,1),LabData2016[最近一次UACR檢查日期],"&lt;"&amp;DATE(YEAR(TODAY())+1,1,1))/($AJ185+$AK185)&gt;=0.5),"控制達標",IF(ISNUMBER($Y185),IF(AND($AA185&gt;=84,$W185-$Y185&lt;0),"進步達標","未達標"),"未達標")),"未達標"))))</f>
        <v/>
      </c>
      <c r="AC185" s="38" t="str">
        <f ca="1">IF($B185="","",IF($AB185="不適用","不適用",IF($AB185="未檢驗","無檢驗資料","全年"&amp;($AJ185+$AK185)&amp;"次／下半年"&amp;$AK185&amp;"次／"&amp;SUMIFS(LabData2016[UACR唯一],LabData2016[比對身分證前六碼],$AX185,LabData2016[最近一次UACR檢查結果(mg/gm)],"&lt;30",LabData2016[最近一次UACR檢查日期],"&gt;="&amp;DATE(YEAR(TODAY()),1,1),LabData2016[最近一次UACR檢查日期],"&lt;"&amp;DATE(YEAR(TODAY())+1,1,1))&amp;"/"&amp;($AJ185+$AK185)&amp;"達標")))</f>
        <v/>
      </c>
      <c r="AD185" s="6" t="str" cm="1">
        <f t="array" ref="AD185">IF($B185="","",IFERROR(INDEX(PatientCriteria[BP檢驗次數達標標準],ROWS($A$4:A185)),""))</f>
        <v/>
      </c>
      <c r="AE185" s="6" t="str" cm="1">
        <f t="array" aca="1" ref="AE185" ca="1">IF($B185="","",_xlfn.LET(_xlpm.bp,LabData2016[最近一次BP檢查日期],_xlpm.ym,IF(ISNUMBER(_xlpm.bp),TEXT(_xlpm.bp,"yyyy-mm"),LEFT(_xlpm.bp,7)),_xlpm.matched,_xlfn._xlws.FILTER(_xlpm.ym,(LabData2016[比對身分證前六碼]=$AX185)*(LabData2016[比對生日西元]=$AY185)*(_xlpm.ym&lt;&gt;"")*(LEFT(_xlpm.ym,4)=TEXT(YEAR(TODAY()),"0")),""),IF(INDEX(_xlpm.matched,1)="",0,ROWS(_xlfn.UNIQUE(_xlpm.matched)))))</f>
        <v/>
      </c>
      <c r="AF185" s="6" t="str">
        <f ca="1">IF($B185="","",SUMIFS(LabData2016[HbA1c唯一],LabData2016[比對身分證前六碼],$AX185,LabData2016[最近一次HbA1c檢查日期],"&gt;="&amp;DATE(YEAR(TODAY()),1,1),LabData2016[最近一次HbA1c檢查日期],"&lt;"&amp;DATE(YEAR(TODAY()),7,1)))</f>
        <v/>
      </c>
      <c r="AG185" s="6" t="str">
        <f ca="1">IF($B185="","",SUMIFS(LabData2016[HbA1c唯一],LabData2016[比對身分證前六碼],$AX185,LabData2016[最近一次HbA1c檢查日期],"&gt;="&amp;DATE(YEAR(TODAY()),7,1),LabData2016[最近一次HbA1c檢查日期],"&lt;"&amp;DATE(YEAR(TODAY())+1,1,1)))</f>
        <v/>
      </c>
      <c r="AH185" s="6" t="str">
        <f ca="1">IF($B185="","",SUMIFS(LabData2016[LDL唯一],LabData2016[比對身分證前六碼],$AX185,LabData2016[最近一次LDL檢查日期],"&gt;="&amp;DATE(YEAR(TODAY()),1,1),LabData2016[最近一次LDL檢查日期],"&lt;"&amp;DATE(YEAR(TODAY()),7,1)))</f>
        <v/>
      </c>
      <c r="AI185" s="6" t="str">
        <f ca="1">IF($B185="","",SUMIFS(LabData2016[LDL唯一],LabData2016[比對身分證前六碼],$AX185,LabData2016[最近一次LDL檢查日期],"&gt;="&amp;DATE(YEAR(TODAY()),7,1),LabData2016[最近一次LDL檢查日期],"&lt;"&amp;DATE(YEAR(TODAY())+1,1,1)))</f>
        <v/>
      </c>
      <c r="AJ185" s="6" t="str">
        <f ca="1">IF($B185="","",SUMIFS(LabData2016[UACR唯一],LabData2016[比對身分證前六碼],$AX185,LabData2016[最近一次UACR檢查日期],"&gt;="&amp;DATE(YEAR(TODAY()),1,1),LabData2016[最近一次UACR檢查日期],"&lt;"&amp;DATE(YEAR(TODAY()),7,1)))</f>
        <v/>
      </c>
      <c r="AK185" s="6" t="str">
        <f ca="1">IF($B185="","",SUMIFS(LabData2016[UACR唯一],LabData2016[比對身分證前六碼],$AX185,LabData2016[最近一次UACR檢查日期],"&gt;="&amp;DATE(YEAR(TODAY()),7,1),LabData2016[最近一次UACR檢查日期],"&lt;"&amp;DATE(YEAR(TODAY())+1,1,1)))</f>
        <v/>
      </c>
      <c r="AL185" s="6" t="str">
        <f t="shared" si="37"/>
        <v/>
      </c>
      <c r="AM185" s="6" t="str">
        <f t="shared" si="38"/>
        <v/>
      </c>
      <c r="AN185" s="6" t="str">
        <f t="shared" si="39"/>
        <v/>
      </c>
      <c r="AO185" s="6" t="str">
        <f t="shared" si="40"/>
        <v/>
      </c>
      <c r="AP185" s="6" t="str" cm="1">
        <f t="array" ref="AP185">IF($B185="","",IFERROR(INDEX(相容設定!$B$2:$E$9,MATCH($D185,相容設定!$A$2:$A$9,0),MIN(VALUE(LEFT($AQ185,FIND("/",$AQ185)-1)),3)+1),0))</f>
        <v/>
      </c>
      <c r="AQ185" s="6" t="str">
        <f t="shared" si="41"/>
        <v/>
      </c>
      <c r="AR185" s="30" t="str">
        <f t="shared" si="42"/>
        <v/>
      </c>
      <c r="AS185" s="30" t="str">
        <f>IF($B185="","",250+30+IF(OR(ISNUMBER(SEARCH("DM",$D185)),ISNUMBER(SEARCH("+",$D185))),100,0)+IFERROR(INDEX(相容設定!$F$2:$F$9,MATCH($D185,相容設定!$A$2:$A$9,0)),0))</f>
        <v/>
      </c>
      <c r="AT185" s="31" t="str">
        <f t="shared" si="43"/>
        <v/>
      </c>
      <c r="AU185" s="32" t="str">
        <f t="shared" si="44"/>
        <v/>
      </c>
      <c r="AV185" t="str">
        <f t="shared" si="49"/>
        <v/>
      </c>
      <c r="AW185" t="str">
        <f t="shared" si="47"/>
        <v/>
      </c>
      <c r="AX185" t="str">
        <f t="shared" si="50"/>
        <v/>
      </c>
      <c r="AY185" t="str">
        <f t="shared" si="48"/>
        <v/>
      </c>
    </row>
    <row r="186" spans="1:51" x14ac:dyDescent="0.35">
      <c r="A186" s="26" t="str" cm="1">
        <f t="array" ref="A186">IFERROR(IF(INDEX(PatientCriteria[身分證號],ROWS($A$4:A186))="","",ROWS($A$4:A186)),"")</f>
        <v/>
      </c>
      <c r="B186" s="26" t="str" cm="1">
        <f t="array" ref="B186">IFERROR(IF(INDEX(PatientCriteria[身分證號],ROWS($A$4:A186))="","",INDEX(PatientCriteria[身分證號],ROWS($A$4:A186))),"")</f>
        <v/>
      </c>
      <c r="C186" s="26" t="str" cm="1">
        <f t="array" ref="C186">IF($B186="","",IFERROR(INDEX(PatientCriteria[生日],ROWS($A$4:A186)),""))</f>
        <v/>
      </c>
      <c r="D186" s="26" t="str" cm="1">
        <f t="array" ref="D186">IF($B186="","",IFERROR(INDEX(PatientCriteria[疾病組合],ROWS($A$4:A186)),""))</f>
        <v/>
      </c>
      <c r="E186" s="6" t="str" cm="1">
        <f t="array" ref="E186">IF($B186="","",IFERROR(INDEX(PatientCriteria[HbA1c達標標準],ROWS($A$4:A186)),""))</f>
        <v/>
      </c>
      <c r="F186" s="6" t="str">
        <f>IF($B186="","",IF($G186="","",IFERROR(SUMIFS(LabData2016[最近一次HbA1c檢查結果(%)],LabData2016[比對身分證前六碼],$AX186,LabData2016[最近一次HbA1c檢查日期],$G186,LabData2016[HbA1c唯一],1),"")))</f>
        <v/>
      </c>
      <c r="G186" s="36" t="str" cm="1">
        <f t="array" ref="G186">IF($B186="","",IFERROR(_xlfn.AGGREGATE(14,6,LabData2016[最近一次HbA1c檢查日期]/((LabData2016[比對身分證前六碼]=$AX186)*(LabData2016[HbA1c唯一]=1)),1),""))</f>
        <v/>
      </c>
      <c r="H186" s="6" t="str">
        <f>IF($B186="","",IF($I186="","",IFERROR(SUMIFS(LabData2016[最近一次HbA1c檢查結果(%)],LabData2016[比對身分證前六碼],$AX186,LabData2016[最近一次HbA1c檢查日期],$I186,LabData2016[HbA1c唯一],1),"")))</f>
        <v/>
      </c>
      <c r="I186" s="36" t="str" cm="1">
        <f t="array" ref="I186">IF($B186="","",IFERROR(_xlfn.AGGREGATE(14,6,LabData2016[最近一次HbA1c檢查日期]/((LabData2016[比對身分證前六碼]=$AX186)*(LabData2016[HbA1c唯一]=1)),2),""))</f>
        <v/>
      </c>
      <c r="J186" s="6" t="str">
        <f t="shared" si="34"/>
        <v/>
      </c>
      <c r="K186" s="27" t="str">
        <f ca="1">IF($B186="","",IF($E186="不適用","不適用",IF($F186="","未檢驗",IF(AND($AF186+$AG186&gt;=2,$AG186&gt;=1),IF(OR($F186&lt;VALUE(SUBSTITUTE(SUBSTITUTE($E186,"&lt;",""),"%","")),SUMIFS(LabData2016[HbA1c唯一],LabData2016[比對身分證前六碼],$AX186,LabData2016[最近一次HbA1c檢查結果(%)],"&lt;"&amp;VALUE(SUBSTITUTE(SUBSTITUTE($E186,"&lt;",""),"%","")),LabData2016[最近一次HbA1c檢查日期],"&gt;="&amp;DATE(YEAR(TODAY()),1,1),LabData2016[最近一次HbA1c檢查日期],"&lt;"&amp;DATE(YEAR(TODAY())+1,1,1))/($AF186+$AG186)&gt;=0.5),"控制達標",IF(ISNUMBER($H186),IF(AND($J186&gt;=84,$F186-$H186&lt;0),"進步達標","未達標"),"未達標")),"未達標"))))</f>
        <v/>
      </c>
      <c r="L186" s="33" t="str">
        <f ca="1">IF($B186="","",IF($K186="不適用","不適用",IF($K186="未檢驗","無檢驗資料","全年"&amp;($AF186+$AG186)&amp;"次／下半年"&amp;$AG186&amp;"次／"&amp;SUMIFS(LabData2016[HbA1c唯一],LabData2016[比對身分證前六碼],$AX186,LabData2016[最近一次HbA1c檢查結果(%)],"&lt;"&amp;VALUE(SUBSTITUTE(SUBSTITUTE($E186,"&lt;",""),"%","")),LabData2016[最近一次HbA1c檢查日期],"&gt;="&amp;DATE(YEAR(TODAY()),1,1),LabData2016[最近一次HbA1c檢查日期],"&lt;"&amp;DATE(YEAR(TODAY())+1,1,1))&amp;"/"&amp;($AF186+$AG186)&amp;"達標")))</f>
        <v/>
      </c>
      <c r="M186" s="6" t="str" cm="1">
        <f t="array" ref="M186">IF($B186="","",IFERROR(INDEX(PatientCriteria[LDL達標標準],ROWS($A$4:A186)),""))</f>
        <v/>
      </c>
      <c r="N186" s="6" t="str">
        <f>IF($B186="","",IF($O186="","",IFERROR(SUMIFS(LabData2016[最近一次LDL檢查結果(mg/dL)],LabData2016[比對身分證前六碼],$AX186,LabData2016[最近一次LDL檢查日期],$O186,LabData2016[LDL唯一],1),"")))</f>
        <v/>
      </c>
      <c r="O186" s="36" t="str" cm="1">
        <f t="array" ref="O186">IF($B186="","",IFERROR(_xlfn.AGGREGATE(14,6,LabData2016[最近一次LDL檢查日期]/((LabData2016[比對身分證前六碼]=$AX186)*(LabData2016[LDL唯一]=1)),1),""))</f>
        <v/>
      </c>
      <c r="P186" s="6" t="str">
        <f>IF($B186="","",IF($Q186="","",IFERROR(SUMIFS(LabData2016[最近一次LDL檢查結果(mg/dL)],LabData2016[比對身分證前六碼],$AX186,LabData2016[最近一次LDL檢查日期],$Q186,LabData2016[LDL唯一],1),"")))</f>
        <v/>
      </c>
      <c r="Q186" s="36" t="str" cm="1">
        <f t="array" ref="Q186">IF($B186="","",IFERROR(_xlfn.AGGREGATE(14,6,LabData2016[最近一次LDL檢查日期]/((LabData2016[比對身分證前六碼]=$AX186)*(LabData2016[LDL唯一]=1)),2),""))</f>
        <v/>
      </c>
      <c r="R186" s="6" t="str">
        <f t="shared" si="35"/>
        <v/>
      </c>
      <c r="S186" s="6" t="str" cm="1">
        <f t="array" ref="S186">IF($B186="","",IFERROR(_xlfn.AGGREGATE(15,6,LabData2016[最近一次LDL檢查結果(mg/dL)]/((LabData2016[比對身分證前六碼]=$AX186)*(LabData2016[LDL唯一]=1)),1),""))</f>
        <v/>
      </c>
      <c r="T186" s="28" t="str">
        <f ca="1">IF($B186="","",IF($M186="不適用","不適用",IF($N186="","未檢驗",IF(OR(AND($D186="DM only",$O186&gt;=DATE(YEAR(TODAY()),1,1),$O186&lt;DATE(YEAR(TODAY())+1,1,1),$N186&lt;VALUE(SUBSTITUTE($M186,"&lt;",""))),AND($AH186&gt;=1,$AI186&gt;=1,OR($N186&lt;VALUE(SUBSTITUTE($M186,"&lt;","")),SUMIFS(LabData2016[LDL唯一],LabData2016[比對身分證前六碼],$AX186,LabData2016[最近一次LDL檢查結果(mg/dL)],"&lt;"&amp;VALUE(SUBSTITUTE($M186,"&lt;","")),LabData2016[最近一次LDL檢查日期],"&gt;="&amp;DATE(YEAR(TODAY()),1,1),LabData2016[最近一次LDL檢查日期],"&lt;"&amp;DATE(YEAR(TODAY())+1,1,1))/($AH186+$AI186)&gt;=0.5))),"控制達標",IF(AND($AH186&gt;=1,$AI186&gt;=1,ISNUMBER($P186),$R186&gt;84,$N186-$P186&lt;0),"進步達標","未達標")))))</f>
        <v/>
      </c>
      <c r="U186" s="39" t="str">
        <f ca="1">IF($B186="","",IF($T186="不適用","不適用",IF($T186="未檢驗","無檢驗資料","全年"&amp;($AH186+$AI186)&amp;"次／下半年"&amp;$AI186&amp;"次／"&amp;SUMIFS(LabData2016[LDL唯一],LabData2016[比對身分證前六碼],$AX186,LabData2016[最近一次LDL檢查結果(mg/dL)],"&lt;"&amp;VALUE(SUBSTITUTE($M186,"&lt;","")),LabData2016[最近一次LDL檢查日期],"&gt;="&amp;DATE(YEAR(TODAY()),1,1),LabData2016[最近一次LDL檢查日期],"&lt;"&amp;DATE(YEAR(TODAY())+1,1,1))&amp;"/"&amp;($AH186+$AI186)&amp;"達標")))</f>
        <v/>
      </c>
      <c r="V186" s="6" t="str" cm="1">
        <f t="array" ref="V186">IF($B186="","",IFERROR(INDEX(PatientCriteria[UACR達標標準],ROWS($A$4:A186)),""))</f>
        <v/>
      </c>
      <c r="W186" s="6" t="str">
        <f>IF($B186="","",IF($X186="","",IFERROR(SUMIFS(LabData2016[最近一次UACR檢查結果(mg/gm)],LabData2016[比對身分證前六碼],$AX186,LabData2016[最近一次UACR檢查日期],$X186,LabData2016[UACR唯一],1),"")))</f>
        <v/>
      </c>
      <c r="X186" s="36" t="str" cm="1">
        <f t="array" ref="X186">IF($B186="","",IFERROR(_xlfn.AGGREGATE(14,6,LabData2016[最近一次UACR檢查日期]/((LabData2016[比對身分證前六碼]=$AX186)*(LabData2016[UACR唯一]=1)),1),""))</f>
        <v/>
      </c>
      <c r="Y186" s="6" t="str">
        <f>IF($B186="","",IF($Z186="","",IFERROR(SUMIFS(LabData2016[最近一次UACR檢查結果(mg/gm)],LabData2016[比對身分證前六碼],$AX186,LabData2016[最近一次UACR檢查日期],$Z186,LabData2016[UACR唯一],1),"")))</f>
        <v/>
      </c>
      <c r="Z186" s="36" t="str" cm="1">
        <f t="array" ref="Z186">IF($B186="","",IFERROR(_xlfn.AGGREGATE(14,6,LabData2016[最近一次UACR檢查日期]/((LabData2016[比對身分證前六碼]=$AX186)*(LabData2016[UACR唯一]=1)),2),""))</f>
        <v/>
      </c>
      <c r="AA186" s="6" t="str">
        <f t="shared" si="36"/>
        <v/>
      </c>
      <c r="AB186" s="29" t="str">
        <f ca="1">IF($B186="","",IF($V186="不適用","不適用",IF($W186="","未檢驗",IF(AND($AJ186+$AK186&gt;=2,$AK186&gt;=1),IF(OR($W186&lt;30,SUMIFS(LabData2016[UACR唯一],LabData2016[比對身分證前六碼],$AX186,LabData2016[最近一次UACR檢查結果(mg/gm)],"&lt;30",LabData2016[最近一次UACR檢查日期],"&gt;="&amp;DATE(YEAR(TODAY()),1,1),LabData2016[最近一次UACR檢查日期],"&lt;"&amp;DATE(YEAR(TODAY())+1,1,1))/($AJ186+$AK186)&gt;=0.5),"控制達標",IF(ISNUMBER($Y186),IF(AND($AA186&gt;=84,$W186-$Y186&lt;0),"進步達標","未達標"),"未達標")),"未達標"))))</f>
        <v/>
      </c>
      <c r="AC186" s="38" t="str">
        <f ca="1">IF($B186="","",IF($AB186="不適用","不適用",IF($AB186="未檢驗","無檢驗資料","全年"&amp;($AJ186+$AK186)&amp;"次／下半年"&amp;$AK186&amp;"次／"&amp;SUMIFS(LabData2016[UACR唯一],LabData2016[比對身分證前六碼],$AX186,LabData2016[最近一次UACR檢查結果(mg/gm)],"&lt;30",LabData2016[最近一次UACR檢查日期],"&gt;="&amp;DATE(YEAR(TODAY()),1,1),LabData2016[最近一次UACR檢查日期],"&lt;"&amp;DATE(YEAR(TODAY())+1,1,1))&amp;"/"&amp;($AJ186+$AK186)&amp;"達標")))</f>
        <v/>
      </c>
      <c r="AD186" s="6" t="str" cm="1">
        <f t="array" ref="AD186">IF($B186="","",IFERROR(INDEX(PatientCriteria[BP檢驗次數達標標準],ROWS($A$4:A186)),""))</f>
        <v/>
      </c>
      <c r="AE186" s="6" t="str" cm="1">
        <f t="array" aca="1" ref="AE186" ca="1">IF($B186="","",_xlfn.LET(_xlpm.bp,LabData2016[最近一次BP檢查日期],_xlpm.ym,IF(ISNUMBER(_xlpm.bp),TEXT(_xlpm.bp,"yyyy-mm"),LEFT(_xlpm.bp,7)),_xlpm.matched,_xlfn._xlws.FILTER(_xlpm.ym,(LabData2016[比對身分證前六碼]=$AX186)*(LabData2016[比對生日西元]=$AY186)*(_xlpm.ym&lt;&gt;"")*(LEFT(_xlpm.ym,4)=TEXT(YEAR(TODAY()),"0")),""),IF(INDEX(_xlpm.matched,1)="",0,ROWS(_xlfn.UNIQUE(_xlpm.matched)))))</f>
        <v/>
      </c>
      <c r="AF186" s="6" t="str">
        <f ca="1">IF($B186="","",SUMIFS(LabData2016[HbA1c唯一],LabData2016[比對身分證前六碼],$AX186,LabData2016[最近一次HbA1c檢查日期],"&gt;="&amp;DATE(YEAR(TODAY()),1,1),LabData2016[最近一次HbA1c檢查日期],"&lt;"&amp;DATE(YEAR(TODAY()),7,1)))</f>
        <v/>
      </c>
      <c r="AG186" s="6" t="str">
        <f ca="1">IF($B186="","",SUMIFS(LabData2016[HbA1c唯一],LabData2016[比對身分證前六碼],$AX186,LabData2016[最近一次HbA1c檢查日期],"&gt;="&amp;DATE(YEAR(TODAY()),7,1),LabData2016[最近一次HbA1c檢查日期],"&lt;"&amp;DATE(YEAR(TODAY())+1,1,1)))</f>
        <v/>
      </c>
      <c r="AH186" s="6" t="str">
        <f ca="1">IF($B186="","",SUMIFS(LabData2016[LDL唯一],LabData2016[比對身分證前六碼],$AX186,LabData2016[最近一次LDL檢查日期],"&gt;="&amp;DATE(YEAR(TODAY()),1,1),LabData2016[最近一次LDL檢查日期],"&lt;"&amp;DATE(YEAR(TODAY()),7,1)))</f>
        <v/>
      </c>
      <c r="AI186" s="6" t="str">
        <f ca="1">IF($B186="","",SUMIFS(LabData2016[LDL唯一],LabData2016[比對身分證前六碼],$AX186,LabData2016[最近一次LDL檢查日期],"&gt;="&amp;DATE(YEAR(TODAY()),7,1),LabData2016[最近一次LDL檢查日期],"&lt;"&amp;DATE(YEAR(TODAY())+1,1,1)))</f>
        <v/>
      </c>
      <c r="AJ186" s="6" t="str">
        <f ca="1">IF($B186="","",SUMIFS(LabData2016[UACR唯一],LabData2016[比對身分證前六碼],$AX186,LabData2016[最近一次UACR檢查日期],"&gt;="&amp;DATE(YEAR(TODAY()),1,1),LabData2016[最近一次UACR檢查日期],"&lt;"&amp;DATE(YEAR(TODAY()),7,1)))</f>
        <v/>
      </c>
      <c r="AK186" s="6" t="str">
        <f ca="1">IF($B186="","",SUMIFS(LabData2016[UACR唯一],LabData2016[比對身分證前六碼],$AX186,LabData2016[最近一次UACR檢查日期],"&gt;="&amp;DATE(YEAR(TODAY()),7,1),LabData2016[最近一次UACR檢查日期],"&lt;"&amp;DATE(YEAR(TODAY())+1,1,1)))</f>
        <v/>
      </c>
      <c r="AL186" s="6" t="str">
        <f t="shared" si="37"/>
        <v/>
      </c>
      <c r="AM186" s="6" t="str">
        <f t="shared" si="38"/>
        <v/>
      </c>
      <c r="AN186" s="6" t="str">
        <f t="shared" si="39"/>
        <v/>
      </c>
      <c r="AO186" s="6" t="str">
        <f t="shared" si="40"/>
        <v/>
      </c>
      <c r="AP186" s="6" t="str" cm="1">
        <f t="array" ref="AP186">IF($B186="","",IFERROR(INDEX(相容設定!$B$2:$E$9,MATCH($D186,相容設定!$A$2:$A$9,0),MIN(VALUE(LEFT($AQ186,FIND("/",$AQ186)-1)),3)+1),0))</f>
        <v/>
      </c>
      <c r="AQ186" s="6" t="str">
        <f t="shared" si="41"/>
        <v/>
      </c>
      <c r="AR186" s="30" t="str">
        <f t="shared" si="42"/>
        <v/>
      </c>
      <c r="AS186" s="30" t="str">
        <f>IF($B186="","",250+30+IF(OR(ISNUMBER(SEARCH("DM",$D186)),ISNUMBER(SEARCH("+",$D186))),100,0)+IFERROR(INDEX(相容設定!$F$2:$F$9,MATCH($D186,相容設定!$A$2:$A$9,0)),0))</f>
        <v/>
      </c>
      <c r="AT186" s="31" t="str">
        <f t="shared" si="43"/>
        <v/>
      </c>
      <c r="AU186" s="32" t="str">
        <f t="shared" si="44"/>
        <v/>
      </c>
      <c r="AV186" t="str">
        <f t="shared" si="49"/>
        <v/>
      </c>
      <c r="AW186" t="str">
        <f t="shared" si="47"/>
        <v/>
      </c>
      <c r="AX186" t="str">
        <f t="shared" si="50"/>
        <v/>
      </c>
      <c r="AY186" t="str">
        <f t="shared" si="48"/>
        <v/>
      </c>
    </row>
    <row r="187" spans="1:51" x14ac:dyDescent="0.35">
      <c r="A187" s="26" t="str" cm="1">
        <f t="array" ref="A187">IFERROR(IF(INDEX(PatientCriteria[身分證號],ROWS($A$4:A187))="","",ROWS($A$4:A187)),"")</f>
        <v/>
      </c>
      <c r="B187" s="26" t="str" cm="1">
        <f t="array" ref="B187">IFERROR(IF(INDEX(PatientCriteria[身分證號],ROWS($A$4:A187))="","",INDEX(PatientCriteria[身分證號],ROWS($A$4:A187))),"")</f>
        <v/>
      </c>
      <c r="C187" s="26" t="str" cm="1">
        <f t="array" ref="C187">IF($B187="","",IFERROR(INDEX(PatientCriteria[生日],ROWS($A$4:A187)),""))</f>
        <v/>
      </c>
      <c r="D187" s="26" t="str" cm="1">
        <f t="array" ref="D187">IF($B187="","",IFERROR(INDEX(PatientCriteria[疾病組合],ROWS($A$4:A187)),""))</f>
        <v/>
      </c>
      <c r="E187" s="6" t="str" cm="1">
        <f t="array" ref="E187">IF($B187="","",IFERROR(INDEX(PatientCriteria[HbA1c達標標準],ROWS($A$4:A187)),""))</f>
        <v/>
      </c>
      <c r="F187" s="6" t="str">
        <f>IF($B187="","",IF($G187="","",IFERROR(SUMIFS(LabData2016[最近一次HbA1c檢查結果(%)],LabData2016[比對身分證前六碼],$AX187,LabData2016[最近一次HbA1c檢查日期],$G187,LabData2016[HbA1c唯一],1),"")))</f>
        <v/>
      </c>
      <c r="G187" s="36" t="str" cm="1">
        <f t="array" ref="G187">IF($B187="","",IFERROR(_xlfn.AGGREGATE(14,6,LabData2016[最近一次HbA1c檢查日期]/((LabData2016[比對身分證前六碼]=$AX187)*(LabData2016[HbA1c唯一]=1)),1),""))</f>
        <v/>
      </c>
      <c r="H187" s="6" t="str">
        <f>IF($B187="","",IF($I187="","",IFERROR(SUMIFS(LabData2016[最近一次HbA1c檢查結果(%)],LabData2016[比對身分證前六碼],$AX187,LabData2016[最近一次HbA1c檢查日期],$I187,LabData2016[HbA1c唯一],1),"")))</f>
        <v/>
      </c>
      <c r="I187" s="36" t="str" cm="1">
        <f t="array" ref="I187">IF($B187="","",IFERROR(_xlfn.AGGREGATE(14,6,LabData2016[最近一次HbA1c檢查日期]/((LabData2016[比對身分證前六碼]=$AX187)*(LabData2016[HbA1c唯一]=1)),2),""))</f>
        <v/>
      </c>
      <c r="J187" s="6" t="str">
        <f t="shared" si="34"/>
        <v/>
      </c>
      <c r="K187" s="27" t="str">
        <f ca="1">IF($B187="","",IF($E187="不適用","不適用",IF($F187="","未檢驗",IF(AND($AF187+$AG187&gt;=2,$AG187&gt;=1),IF(OR($F187&lt;VALUE(SUBSTITUTE(SUBSTITUTE($E187,"&lt;",""),"%","")),SUMIFS(LabData2016[HbA1c唯一],LabData2016[比對身分證前六碼],$AX187,LabData2016[最近一次HbA1c檢查結果(%)],"&lt;"&amp;VALUE(SUBSTITUTE(SUBSTITUTE($E187,"&lt;",""),"%","")),LabData2016[最近一次HbA1c檢查日期],"&gt;="&amp;DATE(YEAR(TODAY()),1,1),LabData2016[最近一次HbA1c檢查日期],"&lt;"&amp;DATE(YEAR(TODAY())+1,1,1))/($AF187+$AG187)&gt;=0.5),"控制達標",IF(ISNUMBER($H187),IF(AND($J187&gt;=84,$F187-$H187&lt;0),"進步達標","未達標"),"未達標")),"未達標"))))</f>
        <v/>
      </c>
      <c r="L187" s="33" t="str">
        <f ca="1">IF($B187="","",IF($K187="不適用","不適用",IF($K187="未檢驗","無檢驗資料","全年"&amp;($AF187+$AG187)&amp;"次／下半年"&amp;$AG187&amp;"次／"&amp;SUMIFS(LabData2016[HbA1c唯一],LabData2016[比對身分證前六碼],$AX187,LabData2016[最近一次HbA1c檢查結果(%)],"&lt;"&amp;VALUE(SUBSTITUTE(SUBSTITUTE($E187,"&lt;",""),"%","")),LabData2016[最近一次HbA1c檢查日期],"&gt;="&amp;DATE(YEAR(TODAY()),1,1),LabData2016[最近一次HbA1c檢查日期],"&lt;"&amp;DATE(YEAR(TODAY())+1,1,1))&amp;"/"&amp;($AF187+$AG187)&amp;"達標")))</f>
        <v/>
      </c>
      <c r="M187" s="6" t="str" cm="1">
        <f t="array" ref="M187">IF($B187="","",IFERROR(INDEX(PatientCriteria[LDL達標標準],ROWS($A$4:A187)),""))</f>
        <v/>
      </c>
      <c r="N187" s="6" t="str">
        <f>IF($B187="","",IF($O187="","",IFERROR(SUMIFS(LabData2016[最近一次LDL檢查結果(mg/dL)],LabData2016[比對身分證前六碼],$AX187,LabData2016[最近一次LDL檢查日期],$O187,LabData2016[LDL唯一],1),"")))</f>
        <v/>
      </c>
      <c r="O187" s="36" t="str" cm="1">
        <f t="array" ref="O187">IF($B187="","",IFERROR(_xlfn.AGGREGATE(14,6,LabData2016[最近一次LDL檢查日期]/((LabData2016[比對身分證前六碼]=$AX187)*(LabData2016[LDL唯一]=1)),1),""))</f>
        <v/>
      </c>
      <c r="P187" s="6" t="str">
        <f>IF($B187="","",IF($Q187="","",IFERROR(SUMIFS(LabData2016[最近一次LDL檢查結果(mg/dL)],LabData2016[比對身分證前六碼],$AX187,LabData2016[最近一次LDL檢查日期],$Q187,LabData2016[LDL唯一],1),"")))</f>
        <v/>
      </c>
      <c r="Q187" s="36" t="str" cm="1">
        <f t="array" ref="Q187">IF($B187="","",IFERROR(_xlfn.AGGREGATE(14,6,LabData2016[最近一次LDL檢查日期]/((LabData2016[比對身分證前六碼]=$AX187)*(LabData2016[LDL唯一]=1)),2),""))</f>
        <v/>
      </c>
      <c r="R187" s="6" t="str">
        <f t="shared" si="35"/>
        <v/>
      </c>
      <c r="S187" s="6" t="str" cm="1">
        <f t="array" ref="S187">IF($B187="","",IFERROR(_xlfn.AGGREGATE(15,6,LabData2016[最近一次LDL檢查結果(mg/dL)]/((LabData2016[比對身分證前六碼]=$AX187)*(LabData2016[LDL唯一]=1)),1),""))</f>
        <v/>
      </c>
      <c r="T187" s="28" t="str">
        <f ca="1">IF($B187="","",IF($M187="不適用","不適用",IF($N187="","未檢驗",IF(OR(AND($D187="DM only",$O187&gt;=DATE(YEAR(TODAY()),1,1),$O187&lt;DATE(YEAR(TODAY())+1,1,1),$N187&lt;VALUE(SUBSTITUTE($M187,"&lt;",""))),AND($AH187&gt;=1,$AI187&gt;=1,OR($N187&lt;VALUE(SUBSTITUTE($M187,"&lt;","")),SUMIFS(LabData2016[LDL唯一],LabData2016[比對身分證前六碼],$AX187,LabData2016[最近一次LDL檢查結果(mg/dL)],"&lt;"&amp;VALUE(SUBSTITUTE($M187,"&lt;","")),LabData2016[最近一次LDL檢查日期],"&gt;="&amp;DATE(YEAR(TODAY()),1,1),LabData2016[最近一次LDL檢查日期],"&lt;"&amp;DATE(YEAR(TODAY())+1,1,1))/($AH187+$AI187)&gt;=0.5))),"控制達標",IF(AND($AH187&gt;=1,$AI187&gt;=1,ISNUMBER($P187),$R187&gt;84,$N187-$P187&lt;0),"進步達標","未達標")))))</f>
        <v/>
      </c>
      <c r="U187" s="39" t="str">
        <f ca="1">IF($B187="","",IF($T187="不適用","不適用",IF($T187="未檢驗","無檢驗資料","全年"&amp;($AH187+$AI187)&amp;"次／下半年"&amp;$AI187&amp;"次／"&amp;SUMIFS(LabData2016[LDL唯一],LabData2016[比對身分證前六碼],$AX187,LabData2016[最近一次LDL檢查結果(mg/dL)],"&lt;"&amp;VALUE(SUBSTITUTE($M187,"&lt;","")),LabData2016[最近一次LDL檢查日期],"&gt;="&amp;DATE(YEAR(TODAY()),1,1),LabData2016[最近一次LDL檢查日期],"&lt;"&amp;DATE(YEAR(TODAY())+1,1,1))&amp;"/"&amp;($AH187+$AI187)&amp;"達標")))</f>
        <v/>
      </c>
      <c r="V187" s="6" t="str" cm="1">
        <f t="array" ref="V187">IF($B187="","",IFERROR(INDEX(PatientCriteria[UACR達標標準],ROWS($A$4:A187)),""))</f>
        <v/>
      </c>
      <c r="W187" s="6" t="str">
        <f>IF($B187="","",IF($X187="","",IFERROR(SUMIFS(LabData2016[最近一次UACR檢查結果(mg/gm)],LabData2016[比對身分證前六碼],$AX187,LabData2016[最近一次UACR檢查日期],$X187,LabData2016[UACR唯一],1),"")))</f>
        <v/>
      </c>
      <c r="X187" s="36" t="str" cm="1">
        <f t="array" ref="X187">IF($B187="","",IFERROR(_xlfn.AGGREGATE(14,6,LabData2016[最近一次UACR檢查日期]/((LabData2016[比對身分證前六碼]=$AX187)*(LabData2016[UACR唯一]=1)),1),""))</f>
        <v/>
      </c>
      <c r="Y187" s="6" t="str">
        <f>IF($B187="","",IF($Z187="","",IFERROR(SUMIFS(LabData2016[最近一次UACR檢查結果(mg/gm)],LabData2016[比對身分證前六碼],$AX187,LabData2016[最近一次UACR檢查日期],$Z187,LabData2016[UACR唯一],1),"")))</f>
        <v/>
      </c>
      <c r="Z187" s="36" t="str" cm="1">
        <f t="array" ref="Z187">IF($B187="","",IFERROR(_xlfn.AGGREGATE(14,6,LabData2016[最近一次UACR檢查日期]/((LabData2016[比對身分證前六碼]=$AX187)*(LabData2016[UACR唯一]=1)),2),""))</f>
        <v/>
      </c>
      <c r="AA187" s="6" t="str">
        <f t="shared" si="36"/>
        <v/>
      </c>
      <c r="AB187" s="29" t="str">
        <f ca="1">IF($B187="","",IF($V187="不適用","不適用",IF($W187="","未檢驗",IF(AND($AJ187+$AK187&gt;=2,$AK187&gt;=1),IF(OR($W187&lt;30,SUMIFS(LabData2016[UACR唯一],LabData2016[比對身分證前六碼],$AX187,LabData2016[最近一次UACR檢查結果(mg/gm)],"&lt;30",LabData2016[最近一次UACR檢查日期],"&gt;="&amp;DATE(YEAR(TODAY()),1,1),LabData2016[最近一次UACR檢查日期],"&lt;"&amp;DATE(YEAR(TODAY())+1,1,1))/($AJ187+$AK187)&gt;=0.5),"控制達標",IF(ISNUMBER($Y187),IF(AND($AA187&gt;=84,$W187-$Y187&lt;0),"進步達標","未達標"),"未達標")),"未達標"))))</f>
        <v/>
      </c>
      <c r="AC187" s="38" t="str">
        <f ca="1">IF($B187="","",IF($AB187="不適用","不適用",IF($AB187="未檢驗","無檢驗資料","全年"&amp;($AJ187+$AK187)&amp;"次／下半年"&amp;$AK187&amp;"次／"&amp;SUMIFS(LabData2016[UACR唯一],LabData2016[比對身分證前六碼],$AX187,LabData2016[最近一次UACR檢查結果(mg/gm)],"&lt;30",LabData2016[最近一次UACR檢查日期],"&gt;="&amp;DATE(YEAR(TODAY()),1,1),LabData2016[最近一次UACR檢查日期],"&lt;"&amp;DATE(YEAR(TODAY())+1,1,1))&amp;"/"&amp;($AJ187+$AK187)&amp;"達標")))</f>
        <v/>
      </c>
      <c r="AD187" s="6" t="str" cm="1">
        <f t="array" ref="AD187">IF($B187="","",IFERROR(INDEX(PatientCriteria[BP檢驗次數達標標準],ROWS($A$4:A187)),""))</f>
        <v/>
      </c>
      <c r="AE187" s="6" t="str" cm="1">
        <f t="array" aca="1" ref="AE187" ca="1">IF($B187="","",_xlfn.LET(_xlpm.bp,LabData2016[最近一次BP檢查日期],_xlpm.ym,IF(ISNUMBER(_xlpm.bp),TEXT(_xlpm.bp,"yyyy-mm"),LEFT(_xlpm.bp,7)),_xlpm.matched,_xlfn._xlws.FILTER(_xlpm.ym,(LabData2016[比對身分證前六碼]=$AX187)*(LabData2016[比對生日西元]=$AY187)*(_xlpm.ym&lt;&gt;"")*(LEFT(_xlpm.ym,4)=TEXT(YEAR(TODAY()),"0")),""),IF(INDEX(_xlpm.matched,1)="",0,ROWS(_xlfn.UNIQUE(_xlpm.matched)))))</f>
        <v/>
      </c>
      <c r="AF187" s="6" t="str">
        <f ca="1">IF($B187="","",SUMIFS(LabData2016[HbA1c唯一],LabData2016[比對身分證前六碼],$AX187,LabData2016[最近一次HbA1c檢查日期],"&gt;="&amp;DATE(YEAR(TODAY()),1,1),LabData2016[最近一次HbA1c檢查日期],"&lt;"&amp;DATE(YEAR(TODAY()),7,1)))</f>
        <v/>
      </c>
      <c r="AG187" s="6" t="str">
        <f ca="1">IF($B187="","",SUMIFS(LabData2016[HbA1c唯一],LabData2016[比對身分證前六碼],$AX187,LabData2016[最近一次HbA1c檢查日期],"&gt;="&amp;DATE(YEAR(TODAY()),7,1),LabData2016[最近一次HbA1c檢查日期],"&lt;"&amp;DATE(YEAR(TODAY())+1,1,1)))</f>
        <v/>
      </c>
      <c r="AH187" s="6" t="str">
        <f ca="1">IF($B187="","",SUMIFS(LabData2016[LDL唯一],LabData2016[比對身分證前六碼],$AX187,LabData2016[最近一次LDL檢查日期],"&gt;="&amp;DATE(YEAR(TODAY()),1,1),LabData2016[最近一次LDL檢查日期],"&lt;"&amp;DATE(YEAR(TODAY()),7,1)))</f>
        <v/>
      </c>
      <c r="AI187" s="6" t="str">
        <f ca="1">IF($B187="","",SUMIFS(LabData2016[LDL唯一],LabData2016[比對身分證前六碼],$AX187,LabData2016[最近一次LDL檢查日期],"&gt;="&amp;DATE(YEAR(TODAY()),7,1),LabData2016[最近一次LDL檢查日期],"&lt;"&amp;DATE(YEAR(TODAY())+1,1,1)))</f>
        <v/>
      </c>
      <c r="AJ187" s="6" t="str">
        <f ca="1">IF($B187="","",SUMIFS(LabData2016[UACR唯一],LabData2016[比對身分證前六碼],$AX187,LabData2016[最近一次UACR檢查日期],"&gt;="&amp;DATE(YEAR(TODAY()),1,1),LabData2016[最近一次UACR檢查日期],"&lt;"&amp;DATE(YEAR(TODAY()),7,1)))</f>
        <v/>
      </c>
      <c r="AK187" s="6" t="str">
        <f ca="1">IF($B187="","",SUMIFS(LabData2016[UACR唯一],LabData2016[比對身分證前六碼],$AX187,LabData2016[最近一次UACR檢查日期],"&gt;="&amp;DATE(YEAR(TODAY()),7,1),LabData2016[最近一次UACR檢查日期],"&lt;"&amp;DATE(YEAR(TODAY())+1,1,1)))</f>
        <v/>
      </c>
      <c r="AL187" s="6" t="str">
        <f t="shared" si="37"/>
        <v/>
      </c>
      <c r="AM187" s="6" t="str">
        <f t="shared" si="38"/>
        <v/>
      </c>
      <c r="AN187" s="6" t="str">
        <f t="shared" si="39"/>
        <v/>
      </c>
      <c r="AO187" s="6" t="str">
        <f t="shared" si="40"/>
        <v/>
      </c>
      <c r="AP187" s="6" t="str" cm="1">
        <f t="array" ref="AP187">IF($B187="","",IFERROR(INDEX(相容設定!$B$2:$E$9,MATCH($D187,相容設定!$A$2:$A$9,0),MIN(VALUE(LEFT($AQ187,FIND("/",$AQ187)-1)),3)+1),0))</f>
        <v/>
      </c>
      <c r="AQ187" s="6" t="str">
        <f t="shared" si="41"/>
        <v/>
      </c>
      <c r="AR187" s="30" t="str">
        <f t="shared" si="42"/>
        <v/>
      </c>
      <c r="AS187" s="30" t="str">
        <f>IF($B187="","",250+30+IF(OR(ISNUMBER(SEARCH("DM",$D187)),ISNUMBER(SEARCH("+",$D187))),100,0)+IFERROR(INDEX(相容設定!$F$2:$F$9,MATCH($D187,相容設定!$A$2:$A$9,0)),0))</f>
        <v/>
      </c>
      <c r="AT187" s="31" t="str">
        <f t="shared" si="43"/>
        <v/>
      </c>
      <c r="AU187" s="32" t="str">
        <f t="shared" si="44"/>
        <v/>
      </c>
      <c r="AV187" t="str">
        <f t="shared" si="49"/>
        <v/>
      </c>
      <c r="AW187" t="str">
        <f t="shared" si="47"/>
        <v/>
      </c>
      <c r="AX187" t="str">
        <f t="shared" si="50"/>
        <v/>
      </c>
      <c r="AY187" t="str">
        <f t="shared" si="48"/>
        <v/>
      </c>
    </row>
    <row r="188" spans="1:51" x14ac:dyDescent="0.35">
      <c r="A188" s="26" t="str" cm="1">
        <f t="array" ref="A188">IFERROR(IF(INDEX(PatientCriteria[身分證號],ROWS($A$4:A188))="","",ROWS($A$4:A188)),"")</f>
        <v/>
      </c>
      <c r="B188" s="26" t="str" cm="1">
        <f t="array" ref="B188">IFERROR(IF(INDEX(PatientCriteria[身分證號],ROWS($A$4:A188))="","",INDEX(PatientCriteria[身分證號],ROWS($A$4:A188))),"")</f>
        <v/>
      </c>
      <c r="C188" s="26" t="str" cm="1">
        <f t="array" ref="C188">IF($B188="","",IFERROR(INDEX(PatientCriteria[生日],ROWS($A$4:A188)),""))</f>
        <v/>
      </c>
      <c r="D188" s="26" t="str" cm="1">
        <f t="array" ref="D188">IF($B188="","",IFERROR(INDEX(PatientCriteria[疾病組合],ROWS($A$4:A188)),""))</f>
        <v/>
      </c>
      <c r="E188" s="6" t="str" cm="1">
        <f t="array" ref="E188">IF($B188="","",IFERROR(INDEX(PatientCriteria[HbA1c達標標準],ROWS($A$4:A188)),""))</f>
        <v/>
      </c>
      <c r="F188" s="6" t="str">
        <f>IF($B188="","",IF($G188="","",IFERROR(SUMIFS(LabData2016[最近一次HbA1c檢查結果(%)],LabData2016[比對身分證前六碼],$AX188,LabData2016[最近一次HbA1c檢查日期],$G188,LabData2016[HbA1c唯一],1),"")))</f>
        <v/>
      </c>
      <c r="G188" s="36" t="str" cm="1">
        <f t="array" ref="G188">IF($B188="","",IFERROR(_xlfn.AGGREGATE(14,6,LabData2016[最近一次HbA1c檢查日期]/((LabData2016[比對身分證前六碼]=$AX188)*(LabData2016[HbA1c唯一]=1)),1),""))</f>
        <v/>
      </c>
      <c r="H188" s="6" t="str">
        <f>IF($B188="","",IF($I188="","",IFERROR(SUMIFS(LabData2016[最近一次HbA1c檢查結果(%)],LabData2016[比對身分證前六碼],$AX188,LabData2016[最近一次HbA1c檢查日期],$I188,LabData2016[HbA1c唯一],1),"")))</f>
        <v/>
      </c>
      <c r="I188" s="36" t="str" cm="1">
        <f t="array" ref="I188">IF($B188="","",IFERROR(_xlfn.AGGREGATE(14,6,LabData2016[最近一次HbA1c檢查日期]/((LabData2016[比對身分證前六碼]=$AX188)*(LabData2016[HbA1c唯一]=1)),2),""))</f>
        <v/>
      </c>
      <c r="J188" s="6" t="str">
        <f t="shared" si="34"/>
        <v/>
      </c>
      <c r="K188" s="27" t="str">
        <f ca="1">IF($B188="","",IF($E188="不適用","不適用",IF($F188="","未檢驗",IF(AND($AF188+$AG188&gt;=2,$AG188&gt;=1),IF(OR($F188&lt;VALUE(SUBSTITUTE(SUBSTITUTE($E188,"&lt;",""),"%","")),SUMIFS(LabData2016[HbA1c唯一],LabData2016[比對身分證前六碼],$AX188,LabData2016[最近一次HbA1c檢查結果(%)],"&lt;"&amp;VALUE(SUBSTITUTE(SUBSTITUTE($E188,"&lt;",""),"%","")),LabData2016[最近一次HbA1c檢查日期],"&gt;="&amp;DATE(YEAR(TODAY()),1,1),LabData2016[最近一次HbA1c檢查日期],"&lt;"&amp;DATE(YEAR(TODAY())+1,1,1))/($AF188+$AG188)&gt;=0.5),"控制達標",IF(ISNUMBER($H188),IF(AND($J188&gt;=84,$F188-$H188&lt;0),"進步達標","未達標"),"未達標")),"未達標"))))</f>
        <v/>
      </c>
      <c r="L188" s="33" t="str">
        <f ca="1">IF($B188="","",IF($K188="不適用","不適用",IF($K188="未檢驗","無檢驗資料","全年"&amp;($AF188+$AG188)&amp;"次／下半年"&amp;$AG188&amp;"次／"&amp;SUMIFS(LabData2016[HbA1c唯一],LabData2016[比對身分證前六碼],$AX188,LabData2016[最近一次HbA1c檢查結果(%)],"&lt;"&amp;VALUE(SUBSTITUTE(SUBSTITUTE($E188,"&lt;",""),"%","")),LabData2016[最近一次HbA1c檢查日期],"&gt;="&amp;DATE(YEAR(TODAY()),1,1),LabData2016[最近一次HbA1c檢查日期],"&lt;"&amp;DATE(YEAR(TODAY())+1,1,1))&amp;"/"&amp;($AF188+$AG188)&amp;"達標")))</f>
        <v/>
      </c>
      <c r="M188" s="6" t="str" cm="1">
        <f t="array" ref="M188">IF($B188="","",IFERROR(INDEX(PatientCriteria[LDL達標標準],ROWS($A$4:A188)),""))</f>
        <v/>
      </c>
      <c r="N188" s="6" t="str">
        <f>IF($B188="","",IF($O188="","",IFERROR(SUMIFS(LabData2016[最近一次LDL檢查結果(mg/dL)],LabData2016[比對身分證前六碼],$AX188,LabData2016[最近一次LDL檢查日期],$O188,LabData2016[LDL唯一],1),"")))</f>
        <v/>
      </c>
      <c r="O188" s="36" t="str" cm="1">
        <f t="array" ref="O188">IF($B188="","",IFERROR(_xlfn.AGGREGATE(14,6,LabData2016[最近一次LDL檢查日期]/((LabData2016[比對身分證前六碼]=$AX188)*(LabData2016[LDL唯一]=1)),1),""))</f>
        <v/>
      </c>
      <c r="P188" s="6" t="str">
        <f>IF($B188="","",IF($Q188="","",IFERROR(SUMIFS(LabData2016[最近一次LDL檢查結果(mg/dL)],LabData2016[比對身分證前六碼],$AX188,LabData2016[最近一次LDL檢查日期],$Q188,LabData2016[LDL唯一],1),"")))</f>
        <v/>
      </c>
      <c r="Q188" s="36" t="str" cm="1">
        <f t="array" ref="Q188">IF($B188="","",IFERROR(_xlfn.AGGREGATE(14,6,LabData2016[最近一次LDL檢查日期]/((LabData2016[比對身分證前六碼]=$AX188)*(LabData2016[LDL唯一]=1)),2),""))</f>
        <v/>
      </c>
      <c r="R188" s="6" t="str">
        <f t="shared" si="35"/>
        <v/>
      </c>
      <c r="S188" s="6" t="str" cm="1">
        <f t="array" ref="S188">IF($B188="","",IFERROR(_xlfn.AGGREGATE(15,6,LabData2016[最近一次LDL檢查結果(mg/dL)]/((LabData2016[比對身分證前六碼]=$AX188)*(LabData2016[LDL唯一]=1)),1),""))</f>
        <v/>
      </c>
      <c r="T188" s="28" t="str">
        <f ca="1">IF($B188="","",IF($M188="不適用","不適用",IF($N188="","未檢驗",IF(OR(AND($D188="DM only",$O188&gt;=DATE(YEAR(TODAY()),1,1),$O188&lt;DATE(YEAR(TODAY())+1,1,1),$N188&lt;VALUE(SUBSTITUTE($M188,"&lt;",""))),AND($AH188&gt;=1,$AI188&gt;=1,OR($N188&lt;VALUE(SUBSTITUTE($M188,"&lt;","")),SUMIFS(LabData2016[LDL唯一],LabData2016[比對身分證前六碼],$AX188,LabData2016[最近一次LDL檢查結果(mg/dL)],"&lt;"&amp;VALUE(SUBSTITUTE($M188,"&lt;","")),LabData2016[最近一次LDL檢查日期],"&gt;="&amp;DATE(YEAR(TODAY()),1,1),LabData2016[最近一次LDL檢查日期],"&lt;"&amp;DATE(YEAR(TODAY())+1,1,1))/($AH188+$AI188)&gt;=0.5))),"控制達標",IF(AND($AH188&gt;=1,$AI188&gt;=1,ISNUMBER($P188),$R188&gt;84,$N188-$P188&lt;0),"進步達標","未達標")))))</f>
        <v/>
      </c>
      <c r="U188" s="39" t="str">
        <f ca="1">IF($B188="","",IF($T188="不適用","不適用",IF($T188="未檢驗","無檢驗資料","全年"&amp;($AH188+$AI188)&amp;"次／下半年"&amp;$AI188&amp;"次／"&amp;SUMIFS(LabData2016[LDL唯一],LabData2016[比對身分證前六碼],$AX188,LabData2016[最近一次LDL檢查結果(mg/dL)],"&lt;"&amp;VALUE(SUBSTITUTE($M188,"&lt;","")),LabData2016[最近一次LDL檢查日期],"&gt;="&amp;DATE(YEAR(TODAY()),1,1),LabData2016[最近一次LDL檢查日期],"&lt;"&amp;DATE(YEAR(TODAY())+1,1,1))&amp;"/"&amp;($AH188+$AI188)&amp;"達標")))</f>
        <v/>
      </c>
      <c r="V188" s="6" t="str" cm="1">
        <f t="array" ref="V188">IF($B188="","",IFERROR(INDEX(PatientCriteria[UACR達標標準],ROWS($A$4:A188)),""))</f>
        <v/>
      </c>
      <c r="W188" s="6" t="str">
        <f>IF($B188="","",IF($X188="","",IFERROR(SUMIFS(LabData2016[最近一次UACR檢查結果(mg/gm)],LabData2016[比對身分證前六碼],$AX188,LabData2016[最近一次UACR檢查日期],$X188,LabData2016[UACR唯一],1),"")))</f>
        <v/>
      </c>
      <c r="X188" s="36" t="str" cm="1">
        <f t="array" ref="X188">IF($B188="","",IFERROR(_xlfn.AGGREGATE(14,6,LabData2016[最近一次UACR檢查日期]/((LabData2016[比對身分證前六碼]=$AX188)*(LabData2016[UACR唯一]=1)),1),""))</f>
        <v/>
      </c>
      <c r="Y188" s="6" t="str">
        <f>IF($B188="","",IF($Z188="","",IFERROR(SUMIFS(LabData2016[最近一次UACR檢查結果(mg/gm)],LabData2016[比對身分證前六碼],$AX188,LabData2016[最近一次UACR檢查日期],$Z188,LabData2016[UACR唯一],1),"")))</f>
        <v/>
      </c>
      <c r="Z188" s="36" t="str" cm="1">
        <f t="array" ref="Z188">IF($B188="","",IFERROR(_xlfn.AGGREGATE(14,6,LabData2016[最近一次UACR檢查日期]/((LabData2016[比對身分證前六碼]=$AX188)*(LabData2016[UACR唯一]=1)),2),""))</f>
        <v/>
      </c>
      <c r="AA188" s="6" t="str">
        <f t="shared" si="36"/>
        <v/>
      </c>
      <c r="AB188" s="29" t="str">
        <f ca="1">IF($B188="","",IF($V188="不適用","不適用",IF($W188="","未檢驗",IF(AND($AJ188+$AK188&gt;=2,$AK188&gt;=1),IF(OR($W188&lt;30,SUMIFS(LabData2016[UACR唯一],LabData2016[比對身分證前六碼],$AX188,LabData2016[最近一次UACR檢查結果(mg/gm)],"&lt;30",LabData2016[最近一次UACR檢查日期],"&gt;="&amp;DATE(YEAR(TODAY()),1,1),LabData2016[最近一次UACR檢查日期],"&lt;"&amp;DATE(YEAR(TODAY())+1,1,1))/($AJ188+$AK188)&gt;=0.5),"控制達標",IF(ISNUMBER($Y188),IF(AND($AA188&gt;=84,$W188-$Y188&lt;0),"進步達標","未達標"),"未達標")),"未達標"))))</f>
        <v/>
      </c>
      <c r="AC188" s="38" t="str">
        <f ca="1">IF($B188="","",IF($AB188="不適用","不適用",IF($AB188="未檢驗","無檢驗資料","全年"&amp;($AJ188+$AK188)&amp;"次／下半年"&amp;$AK188&amp;"次／"&amp;SUMIFS(LabData2016[UACR唯一],LabData2016[比對身分證前六碼],$AX188,LabData2016[最近一次UACR檢查結果(mg/gm)],"&lt;30",LabData2016[最近一次UACR檢查日期],"&gt;="&amp;DATE(YEAR(TODAY()),1,1),LabData2016[最近一次UACR檢查日期],"&lt;"&amp;DATE(YEAR(TODAY())+1,1,1))&amp;"/"&amp;($AJ188+$AK188)&amp;"達標")))</f>
        <v/>
      </c>
      <c r="AD188" s="6" t="str" cm="1">
        <f t="array" ref="AD188">IF($B188="","",IFERROR(INDEX(PatientCriteria[BP檢驗次數達標標準],ROWS($A$4:A188)),""))</f>
        <v/>
      </c>
      <c r="AE188" s="6" t="str" cm="1">
        <f t="array" aca="1" ref="AE188" ca="1">IF($B188="","",_xlfn.LET(_xlpm.bp,LabData2016[最近一次BP檢查日期],_xlpm.ym,IF(ISNUMBER(_xlpm.bp),TEXT(_xlpm.bp,"yyyy-mm"),LEFT(_xlpm.bp,7)),_xlpm.matched,_xlfn._xlws.FILTER(_xlpm.ym,(LabData2016[比對身分證前六碼]=$AX188)*(LabData2016[比對生日西元]=$AY188)*(_xlpm.ym&lt;&gt;"")*(LEFT(_xlpm.ym,4)=TEXT(YEAR(TODAY()),"0")),""),IF(INDEX(_xlpm.matched,1)="",0,ROWS(_xlfn.UNIQUE(_xlpm.matched)))))</f>
        <v/>
      </c>
      <c r="AF188" s="6" t="str">
        <f ca="1">IF($B188="","",SUMIFS(LabData2016[HbA1c唯一],LabData2016[比對身分證前六碼],$AX188,LabData2016[最近一次HbA1c檢查日期],"&gt;="&amp;DATE(YEAR(TODAY()),1,1),LabData2016[最近一次HbA1c檢查日期],"&lt;"&amp;DATE(YEAR(TODAY()),7,1)))</f>
        <v/>
      </c>
      <c r="AG188" s="6" t="str">
        <f ca="1">IF($B188="","",SUMIFS(LabData2016[HbA1c唯一],LabData2016[比對身分證前六碼],$AX188,LabData2016[最近一次HbA1c檢查日期],"&gt;="&amp;DATE(YEAR(TODAY()),7,1),LabData2016[最近一次HbA1c檢查日期],"&lt;"&amp;DATE(YEAR(TODAY())+1,1,1)))</f>
        <v/>
      </c>
      <c r="AH188" s="6" t="str">
        <f ca="1">IF($B188="","",SUMIFS(LabData2016[LDL唯一],LabData2016[比對身分證前六碼],$AX188,LabData2016[最近一次LDL檢查日期],"&gt;="&amp;DATE(YEAR(TODAY()),1,1),LabData2016[最近一次LDL檢查日期],"&lt;"&amp;DATE(YEAR(TODAY()),7,1)))</f>
        <v/>
      </c>
      <c r="AI188" s="6" t="str">
        <f ca="1">IF($B188="","",SUMIFS(LabData2016[LDL唯一],LabData2016[比對身分證前六碼],$AX188,LabData2016[最近一次LDL檢查日期],"&gt;="&amp;DATE(YEAR(TODAY()),7,1),LabData2016[最近一次LDL檢查日期],"&lt;"&amp;DATE(YEAR(TODAY())+1,1,1)))</f>
        <v/>
      </c>
      <c r="AJ188" s="6" t="str">
        <f ca="1">IF($B188="","",SUMIFS(LabData2016[UACR唯一],LabData2016[比對身分證前六碼],$AX188,LabData2016[最近一次UACR檢查日期],"&gt;="&amp;DATE(YEAR(TODAY()),1,1),LabData2016[最近一次UACR檢查日期],"&lt;"&amp;DATE(YEAR(TODAY()),7,1)))</f>
        <v/>
      </c>
      <c r="AK188" s="6" t="str">
        <f ca="1">IF($B188="","",SUMIFS(LabData2016[UACR唯一],LabData2016[比對身分證前六碼],$AX188,LabData2016[最近一次UACR檢查日期],"&gt;="&amp;DATE(YEAR(TODAY()),7,1),LabData2016[最近一次UACR檢查日期],"&lt;"&amp;DATE(YEAR(TODAY())+1,1,1)))</f>
        <v/>
      </c>
      <c r="AL188" s="6" t="str">
        <f t="shared" si="37"/>
        <v/>
      </c>
      <c r="AM188" s="6" t="str">
        <f t="shared" si="38"/>
        <v/>
      </c>
      <c r="AN188" s="6" t="str">
        <f t="shared" si="39"/>
        <v/>
      </c>
      <c r="AO188" s="6" t="str">
        <f t="shared" si="40"/>
        <v/>
      </c>
      <c r="AP188" s="6" t="str" cm="1">
        <f t="array" ref="AP188">IF($B188="","",IFERROR(INDEX(相容設定!$B$2:$E$9,MATCH($D188,相容設定!$A$2:$A$9,0),MIN(VALUE(LEFT($AQ188,FIND("/",$AQ188)-1)),3)+1),0))</f>
        <v/>
      </c>
      <c r="AQ188" s="6" t="str">
        <f t="shared" si="41"/>
        <v/>
      </c>
      <c r="AR188" s="30" t="str">
        <f t="shared" si="42"/>
        <v/>
      </c>
      <c r="AS188" s="30" t="str">
        <f>IF($B188="","",250+30+IF(OR(ISNUMBER(SEARCH("DM",$D188)),ISNUMBER(SEARCH("+",$D188))),100,0)+IFERROR(INDEX(相容設定!$F$2:$F$9,MATCH($D188,相容設定!$A$2:$A$9,0)),0))</f>
        <v/>
      </c>
      <c r="AT188" s="31" t="str">
        <f t="shared" si="43"/>
        <v/>
      </c>
      <c r="AU188" s="32" t="str">
        <f t="shared" si="44"/>
        <v/>
      </c>
      <c r="AV188" t="str">
        <f t="shared" si="49"/>
        <v/>
      </c>
      <c r="AW188" t="str">
        <f t="shared" si="47"/>
        <v/>
      </c>
      <c r="AX188" t="str">
        <f t="shared" si="50"/>
        <v/>
      </c>
      <c r="AY188" t="str">
        <f t="shared" si="48"/>
        <v/>
      </c>
    </row>
    <row r="189" spans="1:51" x14ac:dyDescent="0.35">
      <c r="A189" s="26" t="str" cm="1">
        <f t="array" ref="A189">IFERROR(IF(INDEX(PatientCriteria[身分證號],ROWS($A$4:A189))="","",ROWS($A$4:A189)),"")</f>
        <v/>
      </c>
      <c r="B189" s="26" t="str" cm="1">
        <f t="array" ref="B189">IFERROR(IF(INDEX(PatientCriteria[身分證號],ROWS($A$4:A189))="","",INDEX(PatientCriteria[身分證號],ROWS($A$4:A189))),"")</f>
        <v/>
      </c>
      <c r="C189" s="26" t="str" cm="1">
        <f t="array" ref="C189">IF($B189="","",IFERROR(INDEX(PatientCriteria[生日],ROWS($A$4:A189)),""))</f>
        <v/>
      </c>
      <c r="D189" s="26" t="str" cm="1">
        <f t="array" ref="D189">IF($B189="","",IFERROR(INDEX(PatientCriteria[疾病組合],ROWS($A$4:A189)),""))</f>
        <v/>
      </c>
      <c r="E189" s="6" t="str" cm="1">
        <f t="array" ref="E189">IF($B189="","",IFERROR(INDEX(PatientCriteria[HbA1c達標標準],ROWS($A$4:A189)),""))</f>
        <v/>
      </c>
      <c r="F189" s="6" t="str">
        <f>IF($B189="","",IF($G189="","",IFERROR(SUMIFS(LabData2016[最近一次HbA1c檢查結果(%)],LabData2016[比對身分證前六碼],$AX189,LabData2016[最近一次HbA1c檢查日期],$G189,LabData2016[HbA1c唯一],1),"")))</f>
        <v/>
      </c>
      <c r="G189" s="36" t="str" cm="1">
        <f t="array" ref="G189">IF($B189="","",IFERROR(_xlfn.AGGREGATE(14,6,LabData2016[最近一次HbA1c檢查日期]/((LabData2016[比對身分證前六碼]=$AX189)*(LabData2016[HbA1c唯一]=1)),1),""))</f>
        <v/>
      </c>
      <c r="H189" s="6" t="str">
        <f>IF($B189="","",IF($I189="","",IFERROR(SUMIFS(LabData2016[最近一次HbA1c檢查結果(%)],LabData2016[比對身分證前六碼],$AX189,LabData2016[最近一次HbA1c檢查日期],$I189,LabData2016[HbA1c唯一],1),"")))</f>
        <v/>
      </c>
      <c r="I189" s="36" t="str" cm="1">
        <f t="array" ref="I189">IF($B189="","",IFERROR(_xlfn.AGGREGATE(14,6,LabData2016[最近一次HbA1c檢查日期]/((LabData2016[比對身分證前六碼]=$AX189)*(LabData2016[HbA1c唯一]=1)),2),""))</f>
        <v/>
      </c>
      <c r="J189" s="6" t="str">
        <f t="shared" si="34"/>
        <v/>
      </c>
      <c r="K189" s="27" t="str">
        <f ca="1">IF($B189="","",IF($E189="不適用","不適用",IF($F189="","未檢驗",IF(AND($AF189+$AG189&gt;=2,$AG189&gt;=1),IF(OR($F189&lt;VALUE(SUBSTITUTE(SUBSTITUTE($E189,"&lt;",""),"%","")),SUMIFS(LabData2016[HbA1c唯一],LabData2016[比對身分證前六碼],$AX189,LabData2016[最近一次HbA1c檢查結果(%)],"&lt;"&amp;VALUE(SUBSTITUTE(SUBSTITUTE($E189,"&lt;",""),"%","")),LabData2016[最近一次HbA1c檢查日期],"&gt;="&amp;DATE(YEAR(TODAY()),1,1),LabData2016[最近一次HbA1c檢查日期],"&lt;"&amp;DATE(YEAR(TODAY())+1,1,1))/($AF189+$AG189)&gt;=0.5),"控制達標",IF(ISNUMBER($H189),IF(AND($J189&gt;=84,$F189-$H189&lt;0),"進步達標","未達標"),"未達標")),"未達標"))))</f>
        <v/>
      </c>
      <c r="L189" s="33" t="str">
        <f ca="1">IF($B189="","",IF($K189="不適用","不適用",IF($K189="未檢驗","無檢驗資料","全年"&amp;($AF189+$AG189)&amp;"次／下半年"&amp;$AG189&amp;"次／"&amp;SUMIFS(LabData2016[HbA1c唯一],LabData2016[比對身分證前六碼],$AX189,LabData2016[最近一次HbA1c檢查結果(%)],"&lt;"&amp;VALUE(SUBSTITUTE(SUBSTITUTE($E189,"&lt;",""),"%","")),LabData2016[最近一次HbA1c檢查日期],"&gt;="&amp;DATE(YEAR(TODAY()),1,1),LabData2016[最近一次HbA1c檢查日期],"&lt;"&amp;DATE(YEAR(TODAY())+1,1,1))&amp;"/"&amp;($AF189+$AG189)&amp;"達標")))</f>
        <v/>
      </c>
      <c r="M189" s="6" t="str" cm="1">
        <f t="array" ref="M189">IF($B189="","",IFERROR(INDEX(PatientCriteria[LDL達標標準],ROWS($A$4:A189)),""))</f>
        <v/>
      </c>
      <c r="N189" s="6" t="str">
        <f>IF($B189="","",IF($O189="","",IFERROR(SUMIFS(LabData2016[最近一次LDL檢查結果(mg/dL)],LabData2016[比對身分證前六碼],$AX189,LabData2016[最近一次LDL檢查日期],$O189,LabData2016[LDL唯一],1),"")))</f>
        <v/>
      </c>
      <c r="O189" s="36" t="str" cm="1">
        <f t="array" ref="O189">IF($B189="","",IFERROR(_xlfn.AGGREGATE(14,6,LabData2016[最近一次LDL檢查日期]/((LabData2016[比對身分證前六碼]=$AX189)*(LabData2016[LDL唯一]=1)),1),""))</f>
        <v/>
      </c>
      <c r="P189" s="6" t="str">
        <f>IF($B189="","",IF($Q189="","",IFERROR(SUMIFS(LabData2016[最近一次LDL檢查結果(mg/dL)],LabData2016[比對身分證前六碼],$AX189,LabData2016[最近一次LDL檢查日期],$Q189,LabData2016[LDL唯一],1),"")))</f>
        <v/>
      </c>
      <c r="Q189" s="36" t="str" cm="1">
        <f t="array" ref="Q189">IF($B189="","",IFERROR(_xlfn.AGGREGATE(14,6,LabData2016[最近一次LDL檢查日期]/((LabData2016[比對身分證前六碼]=$AX189)*(LabData2016[LDL唯一]=1)),2),""))</f>
        <v/>
      </c>
      <c r="R189" s="6" t="str">
        <f t="shared" si="35"/>
        <v/>
      </c>
      <c r="S189" s="6" t="str" cm="1">
        <f t="array" ref="S189">IF($B189="","",IFERROR(_xlfn.AGGREGATE(15,6,LabData2016[最近一次LDL檢查結果(mg/dL)]/((LabData2016[比對身分證前六碼]=$AX189)*(LabData2016[LDL唯一]=1)),1),""))</f>
        <v/>
      </c>
      <c r="T189" s="28" t="str">
        <f ca="1">IF($B189="","",IF($M189="不適用","不適用",IF($N189="","未檢驗",IF(OR(AND($D189="DM only",$O189&gt;=DATE(YEAR(TODAY()),1,1),$O189&lt;DATE(YEAR(TODAY())+1,1,1),$N189&lt;VALUE(SUBSTITUTE($M189,"&lt;",""))),AND($AH189&gt;=1,$AI189&gt;=1,OR($N189&lt;VALUE(SUBSTITUTE($M189,"&lt;","")),SUMIFS(LabData2016[LDL唯一],LabData2016[比對身分證前六碼],$AX189,LabData2016[最近一次LDL檢查結果(mg/dL)],"&lt;"&amp;VALUE(SUBSTITUTE($M189,"&lt;","")),LabData2016[最近一次LDL檢查日期],"&gt;="&amp;DATE(YEAR(TODAY()),1,1),LabData2016[最近一次LDL檢查日期],"&lt;"&amp;DATE(YEAR(TODAY())+1,1,1))/($AH189+$AI189)&gt;=0.5))),"控制達標",IF(AND($AH189&gt;=1,$AI189&gt;=1,ISNUMBER($P189),$R189&gt;84,$N189-$P189&lt;0),"進步達標","未達標")))))</f>
        <v/>
      </c>
      <c r="U189" s="39" t="str">
        <f ca="1">IF($B189="","",IF($T189="不適用","不適用",IF($T189="未檢驗","無檢驗資料","全年"&amp;($AH189+$AI189)&amp;"次／下半年"&amp;$AI189&amp;"次／"&amp;SUMIFS(LabData2016[LDL唯一],LabData2016[比對身分證前六碼],$AX189,LabData2016[最近一次LDL檢查結果(mg/dL)],"&lt;"&amp;VALUE(SUBSTITUTE($M189,"&lt;","")),LabData2016[最近一次LDL檢查日期],"&gt;="&amp;DATE(YEAR(TODAY()),1,1),LabData2016[最近一次LDL檢查日期],"&lt;"&amp;DATE(YEAR(TODAY())+1,1,1))&amp;"/"&amp;($AH189+$AI189)&amp;"達標")))</f>
        <v/>
      </c>
      <c r="V189" s="6" t="str" cm="1">
        <f t="array" ref="V189">IF($B189="","",IFERROR(INDEX(PatientCriteria[UACR達標標準],ROWS($A$4:A189)),""))</f>
        <v/>
      </c>
      <c r="W189" s="6" t="str">
        <f>IF($B189="","",IF($X189="","",IFERROR(SUMIFS(LabData2016[最近一次UACR檢查結果(mg/gm)],LabData2016[比對身分證前六碼],$AX189,LabData2016[最近一次UACR檢查日期],$X189,LabData2016[UACR唯一],1),"")))</f>
        <v/>
      </c>
      <c r="X189" s="36" t="str" cm="1">
        <f t="array" ref="X189">IF($B189="","",IFERROR(_xlfn.AGGREGATE(14,6,LabData2016[最近一次UACR檢查日期]/((LabData2016[比對身分證前六碼]=$AX189)*(LabData2016[UACR唯一]=1)),1),""))</f>
        <v/>
      </c>
      <c r="Y189" s="6" t="str">
        <f>IF($B189="","",IF($Z189="","",IFERROR(SUMIFS(LabData2016[最近一次UACR檢查結果(mg/gm)],LabData2016[比對身分證前六碼],$AX189,LabData2016[最近一次UACR檢查日期],$Z189,LabData2016[UACR唯一],1),"")))</f>
        <v/>
      </c>
      <c r="Z189" s="36" t="str" cm="1">
        <f t="array" ref="Z189">IF($B189="","",IFERROR(_xlfn.AGGREGATE(14,6,LabData2016[最近一次UACR檢查日期]/((LabData2016[比對身分證前六碼]=$AX189)*(LabData2016[UACR唯一]=1)),2),""))</f>
        <v/>
      </c>
      <c r="AA189" s="6" t="str">
        <f t="shared" si="36"/>
        <v/>
      </c>
      <c r="AB189" s="29" t="str">
        <f ca="1">IF($B189="","",IF($V189="不適用","不適用",IF($W189="","未檢驗",IF(AND($AJ189+$AK189&gt;=2,$AK189&gt;=1),IF(OR($W189&lt;30,SUMIFS(LabData2016[UACR唯一],LabData2016[比對身分證前六碼],$AX189,LabData2016[最近一次UACR檢查結果(mg/gm)],"&lt;30",LabData2016[最近一次UACR檢查日期],"&gt;="&amp;DATE(YEAR(TODAY()),1,1),LabData2016[最近一次UACR檢查日期],"&lt;"&amp;DATE(YEAR(TODAY())+1,1,1))/($AJ189+$AK189)&gt;=0.5),"控制達標",IF(ISNUMBER($Y189),IF(AND($AA189&gt;=84,$W189-$Y189&lt;0),"進步達標","未達標"),"未達標")),"未達標"))))</f>
        <v/>
      </c>
      <c r="AC189" s="38" t="str">
        <f ca="1">IF($B189="","",IF($AB189="不適用","不適用",IF($AB189="未檢驗","無檢驗資料","全年"&amp;($AJ189+$AK189)&amp;"次／下半年"&amp;$AK189&amp;"次／"&amp;SUMIFS(LabData2016[UACR唯一],LabData2016[比對身分證前六碼],$AX189,LabData2016[最近一次UACR檢查結果(mg/gm)],"&lt;30",LabData2016[最近一次UACR檢查日期],"&gt;="&amp;DATE(YEAR(TODAY()),1,1),LabData2016[最近一次UACR檢查日期],"&lt;"&amp;DATE(YEAR(TODAY())+1,1,1))&amp;"/"&amp;($AJ189+$AK189)&amp;"達標")))</f>
        <v/>
      </c>
      <c r="AD189" s="6" t="str" cm="1">
        <f t="array" ref="AD189">IF($B189="","",IFERROR(INDEX(PatientCriteria[BP檢驗次數達標標準],ROWS($A$4:A189)),""))</f>
        <v/>
      </c>
      <c r="AE189" s="6" t="str" cm="1">
        <f t="array" aca="1" ref="AE189" ca="1">IF($B189="","",_xlfn.LET(_xlpm.bp,LabData2016[最近一次BP檢查日期],_xlpm.ym,IF(ISNUMBER(_xlpm.bp),TEXT(_xlpm.bp,"yyyy-mm"),LEFT(_xlpm.bp,7)),_xlpm.matched,_xlfn._xlws.FILTER(_xlpm.ym,(LabData2016[比對身分證前六碼]=$AX189)*(LabData2016[比對生日西元]=$AY189)*(_xlpm.ym&lt;&gt;"")*(LEFT(_xlpm.ym,4)=TEXT(YEAR(TODAY()),"0")),""),IF(INDEX(_xlpm.matched,1)="",0,ROWS(_xlfn.UNIQUE(_xlpm.matched)))))</f>
        <v/>
      </c>
      <c r="AF189" s="6" t="str">
        <f ca="1">IF($B189="","",SUMIFS(LabData2016[HbA1c唯一],LabData2016[比對身分證前六碼],$AX189,LabData2016[最近一次HbA1c檢查日期],"&gt;="&amp;DATE(YEAR(TODAY()),1,1),LabData2016[最近一次HbA1c檢查日期],"&lt;"&amp;DATE(YEAR(TODAY()),7,1)))</f>
        <v/>
      </c>
      <c r="AG189" s="6" t="str">
        <f ca="1">IF($B189="","",SUMIFS(LabData2016[HbA1c唯一],LabData2016[比對身分證前六碼],$AX189,LabData2016[最近一次HbA1c檢查日期],"&gt;="&amp;DATE(YEAR(TODAY()),7,1),LabData2016[最近一次HbA1c檢查日期],"&lt;"&amp;DATE(YEAR(TODAY())+1,1,1)))</f>
        <v/>
      </c>
      <c r="AH189" s="6" t="str">
        <f ca="1">IF($B189="","",SUMIFS(LabData2016[LDL唯一],LabData2016[比對身分證前六碼],$AX189,LabData2016[最近一次LDL檢查日期],"&gt;="&amp;DATE(YEAR(TODAY()),1,1),LabData2016[最近一次LDL檢查日期],"&lt;"&amp;DATE(YEAR(TODAY()),7,1)))</f>
        <v/>
      </c>
      <c r="AI189" s="6" t="str">
        <f ca="1">IF($B189="","",SUMIFS(LabData2016[LDL唯一],LabData2016[比對身分證前六碼],$AX189,LabData2016[最近一次LDL檢查日期],"&gt;="&amp;DATE(YEAR(TODAY()),7,1),LabData2016[最近一次LDL檢查日期],"&lt;"&amp;DATE(YEAR(TODAY())+1,1,1)))</f>
        <v/>
      </c>
      <c r="AJ189" s="6" t="str">
        <f ca="1">IF($B189="","",SUMIFS(LabData2016[UACR唯一],LabData2016[比對身分證前六碼],$AX189,LabData2016[最近一次UACR檢查日期],"&gt;="&amp;DATE(YEAR(TODAY()),1,1),LabData2016[最近一次UACR檢查日期],"&lt;"&amp;DATE(YEAR(TODAY()),7,1)))</f>
        <v/>
      </c>
      <c r="AK189" s="6" t="str">
        <f ca="1">IF($B189="","",SUMIFS(LabData2016[UACR唯一],LabData2016[比對身分證前六碼],$AX189,LabData2016[最近一次UACR檢查日期],"&gt;="&amp;DATE(YEAR(TODAY()),7,1),LabData2016[最近一次UACR檢查日期],"&lt;"&amp;DATE(YEAR(TODAY())+1,1,1)))</f>
        <v/>
      </c>
      <c r="AL189" s="6" t="str">
        <f t="shared" si="37"/>
        <v/>
      </c>
      <c r="AM189" s="6" t="str">
        <f t="shared" si="38"/>
        <v/>
      </c>
      <c r="AN189" s="6" t="str">
        <f t="shared" si="39"/>
        <v/>
      </c>
      <c r="AO189" s="6" t="str">
        <f t="shared" si="40"/>
        <v/>
      </c>
      <c r="AP189" s="6" t="str" cm="1">
        <f t="array" ref="AP189">IF($B189="","",IFERROR(INDEX(相容設定!$B$2:$E$9,MATCH($D189,相容設定!$A$2:$A$9,0),MIN(VALUE(LEFT($AQ189,FIND("/",$AQ189)-1)),3)+1),0))</f>
        <v/>
      </c>
      <c r="AQ189" s="6" t="str">
        <f t="shared" si="41"/>
        <v/>
      </c>
      <c r="AR189" s="30" t="str">
        <f t="shared" si="42"/>
        <v/>
      </c>
      <c r="AS189" s="30" t="str">
        <f>IF($B189="","",250+30+IF(OR(ISNUMBER(SEARCH("DM",$D189)),ISNUMBER(SEARCH("+",$D189))),100,0)+IFERROR(INDEX(相容設定!$F$2:$F$9,MATCH($D189,相容設定!$A$2:$A$9,0)),0))</f>
        <v/>
      </c>
      <c r="AT189" s="31" t="str">
        <f t="shared" si="43"/>
        <v/>
      </c>
      <c r="AU189" s="32" t="str">
        <f t="shared" si="44"/>
        <v/>
      </c>
      <c r="AV189" t="str">
        <f t="shared" si="49"/>
        <v/>
      </c>
      <c r="AW189" t="str">
        <f t="shared" si="47"/>
        <v/>
      </c>
      <c r="AX189" t="str">
        <f t="shared" si="50"/>
        <v/>
      </c>
      <c r="AY189" t="str">
        <f t="shared" si="48"/>
        <v/>
      </c>
    </row>
    <row r="190" spans="1:51" x14ac:dyDescent="0.35">
      <c r="A190" s="26" t="str" cm="1">
        <f t="array" ref="A190">IFERROR(IF(INDEX(PatientCriteria[身分證號],ROWS($A$4:A190))="","",ROWS($A$4:A190)),"")</f>
        <v/>
      </c>
      <c r="B190" s="26" t="str" cm="1">
        <f t="array" ref="B190">IFERROR(IF(INDEX(PatientCriteria[身分證號],ROWS($A$4:A190))="","",INDEX(PatientCriteria[身分證號],ROWS($A$4:A190))),"")</f>
        <v/>
      </c>
      <c r="C190" s="26" t="str" cm="1">
        <f t="array" ref="C190">IF($B190="","",IFERROR(INDEX(PatientCriteria[生日],ROWS($A$4:A190)),""))</f>
        <v/>
      </c>
      <c r="D190" s="26" t="str" cm="1">
        <f t="array" ref="D190">IF($B190="","",IFERROR(INDEX(PatientCriteria[疾病組合],ROWS($A$4:A190)),""))</f>
        <v/>
      </c>
      <c r="E190" s="6" t="str" cm="1">
        <f t="array" ref="E190">IF($B190="","",IFERROR(INDEX(PatientCriteria[HbA1c達標標準],ROWS($A$4:A190)),""))</f>
        <v/>
      </c>
      <c r="F190" s="6" t="str">
        <f>IF($B190="","",IF($G190="","",IFERROR(SUMIFS(LabData2016[最近一次HbA1c檢查結果(%)],LabData2016[比對身分證前六碼],$AX190,LabData2016[最近一次HbA1c檢查日期],$G190,LabData2016[HbA1c唯一],1),"")))</f>
        <v/>
      </c>
      <c r="G190" s="36" t="str" cm="1">
        <f t="array" ref="G190">IF($B190="","",IFERROR(_xlfn.AGGREGATE(14,6,LabData2016[最近一次HbA1c檢查日期]/((LabData2016[比對身分證前六碼]=$AX190)*(LabData2016[HbA1c唯一]=1)),1),""))</f>
        <v/>
      </c>
      <c r="H190" s="6" t="str">
        <f>IF($B190="","",IF($I190="","",IFERROR(SUMIFS(LabData2016[最近一次HbA1c檢查結果(%)],LabData2016[比對身分證前六碼],$AX190,LabData2016[最近一次HbA1c檢查日期],$I190,LabData2016[HbA1c唯一],1),"")))</f>
        <v/>
      </c>
      <c r="I190" s="36" t="str" cm="1">
        <f t="array" ref="I190">IF($B190="","",IFERROR(_xlfn.AGGREGATE(14,6,LabData2016[最近一次HbA1c檢查日期]/((LabData2016[比對身分證前六碼]=$AX190)*(LabData2016[HbA1c唯一]=1)),2),""))</f>
        <v/>
      </c>
      <c r="J190" s="6" t="str">
        <f t="shared" si="34"/>
        <v/>
      </c>
      <c r="K190" s="27" t="str">
        <f ca="1">IF($B190="","",IF($E190="不適用","不適用",IF($F190="","未檢驗",IF(AND($AF190+$AG190&gt;=2,$AG190&gt;=1),IF(OR($F190&lt;VALUE(SUBSTITUTE(SUBSTITUTE($E190,"&lt;",""),"%","")),SUMIFS(LabData2016[HbA1c唯一],LabData2016[比對身分證前六碼],$AX190,LabData2016[最近一次HbA1c檢查結果(%)],"&lt;"&amp;VALUE(SUBSTITUTE(SUBSTITUTE($E190,"&lt;",""),"%","")),LabData2016[最近一次HbA1c檢查日期],"&gt;="&amp;DATE(YEAR(TODAY()),1,1),LabData2016[最近一次HbA1c檢查日期],"&lt;"&amp;DATE(YEAR(TODAY())+1,1,1))/($AF190+$AG190)&gt;=0.5),"控制達標",IF(ISNUMBER($H190),IF(AND($J190&gt;=84,$F190-$H190&lt;0),"進步達標","未達標"),"未達標")),"未達標"))))</f>
        <v/>
      </c>
      <c r="L190" s="33" t="str">
        <f ca="1">IF($B190="","",IF($K190="不適用","不適用",IF($K190="未檢驗","無檢驗資料","全年"&amp;($AF190+$AG190)&amp;"次／下半年"&amp;$AG190&amp;"次／"&amp;SUMIFS(LabData2016[HbA1c唯一],LabData2016[比對身分證前六碼],$AX190,LabData2016[最近一次HbA1c檢查結果(%)],"&lt;"&amp;VALUE(SUBSTITUTE(SUBSTITUTE($E190,"&lt;",""),"%","")),LabData2016[最近一次HbA1c檢查日期],"&gt;="&amp;DATE(YEAR(TODAY()),1,1),LabData2016[最近一次HbA1c檢查日期],"&lt;"&amp;DATE(YEAR(TODAY())+1,1,1))&amp;"/"&amp;($AF190+$AG190)&amp;"達標")))</f>
        <v/>
      </c>
      <c r="M190" s="6" t="str" cm="1">
        <f t="array" ref="M190">IF($B190="","",IFERROR(INDEX(PatientCriteria[LDL達標標準],ROWS($A$4:A190)),""))</f>
        <v/>
      </c>
      <c r="N190" s="6" t="str">
        <f>IF($B190="","",IF($O190="","",IFERROR(SUMIFS(LabData2016[最近一次LDL檢查結果(mg/dL)],LabData2016[比對身分證前六碼],$AX190,LabData2016[最近一次LDL檢查日期],$O190,LabData2016[LDL唯一],1),"")))</f>
        <v/>
      </c>
      <c r="O190" s="36" t="str" cm="1">
        <f t="array" ref="O190">IF($B190="","",IFERROR(_xlfn.AGGREGATE(14,6,LabData2016[最近一次LDL檢查日期]/((LabData2016[比對身分證前六碼]=$AX190)*(LabData2016[LDL唯一]=1)),1),""))</f>
        <v/>
      </c>
      <c r="P190" s="6" t="str">
        <f>IF($B190="","",IF($Q190="","",IFERROR(SUMIFS(LabData2016[最近一次LDL檢查結果(mg/dL)],LabData2016[比對身分證前六碼],$AX190,LabData2016[最近一次LDL檢查日期],$Q190,LabData2016[LDL唯一],1),"")))</f>
        <v/>
      </c>
      <c r="Q190" s="36" t="str" cm="1">
        <f t="array" ref="Q190">IF($B190="","",IFERROR(_xlfn.AGGREGATE(14,6,LabData2016[最近一次LDL檢查日期]/((LabData2016[比對身分證前六碼]=$AX190)*(LabData2016[LDL唯一]=1)),2),""))</f>
        <v/>
      </c>
      <c r="R190" s="6" t="str">
        <f t="shared" si="35"/>
        <v/>
      </c>
      <c r="S190" s="6" t="str" cm="1">
        <f t="array" ref="S190">IF($B190="","",IFERROR(_xlfn.AGGREGATE(15,6,LabData2016[最近一次LDL檢查結果(mg/dL)]/((LabData2016[比對身分證前六碼]=$AX190)*(LabData2016[LDL唯一]=1)),1),""))</f>
        <v/>
      </c>
      <c r="T190" s="28" t="str">
        <f ca="1">IF($B190="","",IF($M190="不適用","不適用",IF($N190="","未檢驗",IF(OR(AND($D190="DM only",$O190&gt;=DATE(YEAR(TODAY()),1,1),$O190&lt;DATE(YEAR(TODAY())+1,1,1),$N190&lt;VALUE(SUBSTITUTE($M190,"&lt;",""))),AND($AH190&gt;=1,$AI190&gt;=1,OR($N190&lt;VALUE(SUBSTITUTE($M190,"&lt;","")),SUMIFS(LabData2016[LDL唯一],LabData2016[比對身分證前六碼],$AX190,LabData2016[最近一次LDL檢查結果(mg/dL)],"&lt;"&amp;VALUE(SUBSTITUTE($M190,"&lt;","")),LabData2016[最近一次LDL檢查日期],"&gt;="&amp;DATE(YEAR(TODAY()),1,1),LabData2016[最近一次LDL檢查日期],"&lt;"&amp;DATE(YEAR(TODAY())+1,1,1))/($AH190+$AI190)&gt;=0.5))),"控制達標",IF(AND($AH190&gt;=1,$AI190&gt;=1,ISNUMBER($P190),$R190&gt;84,$N190-$P190&lt;0),"進步達標","未達標")))))</f>
        <v/>
      </c>
      <c r="U190" s="39" t="str">
        <f ca="1">IF($B190="","",IF($T190="不適用","不適用",IF($T190="未檢驗","無檢驗資料","全年"&amp;($AH190+$AI190)&amp;"次／下半年"&amp;$AI190&amp;"次／"&amp;SUMIFS(LabData2016[LDL唯一],LabData2016[比對身分證前六碼],$AX190,LabData2016[最近一次LDL檢查結果(mg/dL)],"&lt;"&amp;VALUE(SUBSTITUTE($M190,"&lt;","")),LabData2016[最近一次LDL檢查日期],"&gt;="&amp;DATE(YEAR(TODAY()),1,1),LabData2016[最近一次LDL檢查日期],"&lt;"&amp;DATE(YEAR(TODAY())+1,1,1))&amp;"/"&amp;($AH190+$AI190)&amp;"達標")))</f>
        <v/>
      </c>
      <c r="V190" s="6" t="str" cm="1">
        <f t="array" ref="V190">IF($B190="","",IFERROR(INDEX(PatientCriteria[UACR達標標準],ROWS($A$4:A190)),""))</f>
        <v/>
      </c>
      <c r="W190" s="6" t="str">
        <f>IF($B190="","",IF($X190="","",IFERROR(SUMIFS(LabData2016[最近一次UACR檢查結果(mg/gm)],LabData2016[比對身分證前六碼],$AX190,LabData2016[最近一次UACR檢查日期],$X190,LabData2016[UACR唯一],1),"")))</f>
        <v/>
      </c>
      <c r="X190" s="36" t="str" cm="1">
        <f t="array" ref="X190">IF($B190="","",IFERROR(_xlfn.AGGREGATE(14,6,LabData2016[最近一次UACR檢查日期]/((LabData2016[比對身分證前六碼]=$AX190)*(LabData2016[UACR唯一]=1)),1),""))</f>
        <v/>
      </c>
      <c r="Y190" s="6" t="str">
        <f>IF($B190="","",IF($Z190="","",IFERROR(SUMIFS(LabData2016[最近一次UACR檢查結果(mg/gm)],LabData2016[比對身分證前六碼],$AX190,LabData2016[最近一次UACR檢查日期],$Z190,LabData2016[UACR唯一],1),"")))</f>
        <v/>
      </c>
      <c r="Z190" s="36" t="str" cm="1">
        <f t="array" ref="Z190">IF($B190="","",IFERROR(_xlfn.AGGREGATE(14,6,LabData2016[最近一次UACR檢查日期]/((LabData2016[比對身分證前六碼]=$AX190)*(LabData2016[UACR唯一]=1)),2),""))</f>
        <v/>
      </c>
      <c r="AA190" s="6" t="str">
        <f t="shared" si="36"/>
        <v/>
      </c>
      <c r="AB190" s="29" t="str">
        <f ca="1">IF($B190="","",IF($V190="不適用","不適用",IF($W190="","未檢驗",IF(AND($AJ190+$AK190&gt;=2,$AK190&gt;=1),IF(OR($W190&lt;30,SUMIFS(LabData2016[UACR唯一],LabData2016[比對身分證前六碼],$AX190,LabData2016[最近一次UACR檢查結果(mg/gm)],"&lt;30",LabData2016[最近一次UACR檢查日期],"&gt;="&amp;DATE(YEAR(TODAY()),1,1),LabData2016[最近一次UACR檢查日期],"&lt;"&amp;DATE(YEAR(TODAY())+1,1,1))/($AJ190+$AK190)&gt;=0.5),"控制達標",IF(ISNUMBER($Y190),IF(AND($AA190&gt;=84,$W190-$Y190&lt;0),"進步達標","未達標"),"未達標")),"未達標"))))</f>
        <v/>
      </c>
      <c r="AC190" s="38" t="str">
        <f ca="1">IF($B190="","",IF($AB190="不適用","不適用",IF($AB190="未檢驗","無檢驗資料","全年"&amp;($AJ190+$AK190)&amp;"次／下半年"&amp;$AK190&amp;"次／"&amp;SUMIFS(LabData2016[UACR唯一],LabData2016[比對身分證前六碼],$AX190,LabData2016[最近一次UACR檢查結果(mg/gm)],"&lt;30",LabData2016[最近一次UACR檢查日期],"&gt;="&amp;DATE(YEAR(TODAY()),1,1),LabData2016[最近一次UACR檢查日期],"&lt;"&amp;DATE(YEAR(TODAY())+1,1,1))&amp;"/"&amp;($AJ190+$AK190)&amp;"達標")))</f>
        <v/>
      </c>
      <c r="AD190" s="6" t="str" cm="1">
        <f t="array" ref="AD190">IF($B190="","",IFERROR(INDEX(PatientCriteria[BP檢驗次數達標標準],ROWS($A$4:A190)),""))</f>
        <v/>
      </c>
      <c r="AE190" s="6" t="str" cm="1">
        <f t="array" aca="1" ref="AE190" ca="1">IF($B190="","",_xlfn.LET(_xlpm.bp,LabData2016[最近一次BP檢查日期],_xlpm.ym,IF(ISNUMBER(_xlpm.bp),TEXT(_xlpm.bp,"yyyy-mm"),LEFT(_xlpm.bp,7)),_xlpm.matched,_xlfn._xlws.FILTER(_xlpm.ym,(LabData2016[比對身分證前六碼]=$AX190)*(LabData2016[比對生日西元]=$AY190)*(_xlpm.ym&lt;&gt;"")*(LEFT(_xlpm.ym,4)=TEXT(YEAR(TODAY()),"0")),""),IF(INDEX(_xlpm.matched,1)="",0,ROWS(_xlfn.UNIQUE(_xlpm.matched)))))</f>
        <v/>
      </c>
      <c r="AF190" s="6" t="str">
        <f ca="1">IF($B190="","",SUMIFS(LabData2016[HbA1c唯一],LabData2016[比對身分證前六碼],$AX190,LabData2016[最近一次HbA1c檢查日期],"&gt;="&amp;DATE(YEAR(TODAY()),1,1),LabData2016[最近一次HbA1c檢查日期],"&lt;"&amp;DATE(YEAR(TODAY()),7,1)))</f>
        <v/>
      </c>
      <c r="AG190" s="6" t="str">
        <f ca="1">IF($B190="","",SUMIFS(LabData2016[HbA1c唯一],LabData2016[比對身分證前六碼],$AX190,LabData2016[最近一次HbA1c檢查日期],"&gt;="&amp;DATE(YEAR(TODAY()),7,1),LabData2016[最近一次HbA1c檢查日期],"&lt;"&amp;DATE(YEAR(TODAY())+1,1,1)))</f>
        <v/>
      </c>
      <c r="AH190" s="6" t="str">
        <f ca="1">IF($B190="","",SUMIFS(LabData2016[LDL唯一],LabData2016[比對身分證前六碼],$AX190,LabData2016[最近一次LDL檢查日期],"&gt;="&amp;DATE(YEAR(TODAY()),1,1),LabData2016[最近一次LDL檢查日期],"&lt;"&amp;DATE(YEAR(TODAY()),7,1)))</f>
        <v/>
      </c>
      <c r="AI190" s="6" t="str">
        <f ca="1">IF($B190="","",SUMIFS(LabData2016[LDL唯一],LabData2016[比對身分證前六碼],$AX190,LabData2016[最近一次LDL檢查日期],"&gt;="&amp;DATE(YEAR(TODAY()),7,1),LabData2016[最近一次LDL檢查日期],"&lt;"&amp;DATE(YEAR(TODAY())+1,1,1)))</f>
        <v/>
      </c>
      <c r="AJ190" s="6" t="str">
        <f ca="1">IF($B190="","",SUMIFS(LabData2016[UACR唯一],LabData2016[比對身分證前六碼],$AX190,LabData2016[最近一次UACR檢查日期],"&gt;="&amp;DATE(YEAR(TODAY()),1,1),LabData2016[最近一次UACR檢查日期],"&lt;"&amp;DATE(YEAR(TODAY()),7,1)))</f>
        <v/>
      </c>
      <c r="AK190" s="6" t="str">
        <f ca="1">IF($B190="","",SUMIFS(LabData2016[UACR唯一],LabData2016[比對身分證前六碼],$AX190,LabData2016[最近一次UACR檢查日期],"&gt;="&amp;DATE(YEAR(TODAY()),7,1),LabData2016[最近一次UACR檢查日期],"&lt;"&amp;DATE(YEAR(TODAY())+1,1,1)))</f>
        <v/>
      </c>
      <c r="AL190" s="6" t="str">
        <f t="shared" si="37"/>
        <v/>
      </c>
      <c r="AM190" s="6" t="str">
        <f t="shared" si="38"/>
        <v/>
      </c>
      <c r="AN190" s="6" t="str">
        <f t="shared" si="39"/>
        <v/>
      </c>
      <c r="AO190" s="6" t="str">
        <f t="shared" si="40"/>
        <v/>
      </c>
      <c r="AP190" s="6" t="str" cm="1">
        <f t="array" ref="AP190">IF($B190="","",IFERROR(INDEX(相容設定!$B$2:$E$9,MATCH($D190,相容設定!$A$2:$A$9,0),MIN(VALUE(LEFT($AQ190,FIND("/",$AQ190)-1)),3)+1),0))</f>
        <v/>
      </c>
      <c r="AQ190" s="6" t="str">
        <f t="shared" si="41"/>
        <v/>
      </c>
      <c r="AR190" s="30" t="str">
        <f t="shared" si="42"/>
        <v/>
      </c>
      <c r="AS190" s="30" t="str">
        <f>IF($B190="","",250+30+IF(OR(ISNUMBER(SEARCH("DM",$D190)),ISNUMBER(SEARCH("+",$D190))),100,0)+IFERROR(INDEX(相容設定!$F$2:$F$9,MATCH($D190,相容設定!$A$2:$A$9,0)),0))</f>
        <v/>
      </c>
      <c r="AT190" s="31" t="str">
        <f t="shared" si="43"/>
        <v/>
      </c>
      <c r="AU190" s="32" t="str">
        <f t="shared" si="44"/>
        <v/>
      </c>
      <c r="AW190" t="str">
        <f t="shared" si="47"/>
        <v/>
      </c>
    </row>
    <row r="191" spans="1:51" x14ac:dyDescent="0.35">
      <c r="A191" s="26" t="str" cm="1">
        <f t="array" ref="A191">IFERROR(IF(INDEX(PatientCriteria[身分證號],ROWS($A$4:A191))="","",ROWS($A$4:A191)),"")</f>
        <v/>
      </c>
      <c r="B191" s="26" t="str" cm="1">
        <f t="array" ref="B191">IFERROR(IF(INDEX(PatientCriteria[身分證號],ROWS($A$4:A191))="","",INDEX(PatientCriteria[身分證號],ROWS($A$4:A191))),"")</f>
        <v/>
      </c>
      <c r="C191" s="26" t="str" cm="1">
        <f t="array" ref="C191">IF($B191="","",IFERROR(INDEX(PatientCriteria[生日],ROWS($A$4:A191)),""))</f>
        <v/>
      </c>
      <c r="D191" s="26" t="str" cm="1">
        <f t="array" ref="D191">IF($B191="","",IFERROR(INDEX(PatientCriteria[疾病組合],ROWS($A$4:A191)),""))</f>
        <v/>
      </c>
      <c r="E191" s="6" t="str" cm="1">
        <f t="array" ref="E191">IF($B191="","",IFERROR(INDEX(PatientCriteria[HbA1c達標標準],ROWS($A$4:A191)),""))</f>
        <v/>
      </c>
      <c r="F191" s="6" t="str">
        <f>IF($B191="","",IF($G191="","",IFERROR(SUMIFS(LabData2016[最近一次HbA1c檢查結果(%)],LabData2016[比對身分證前六碼],$AX191,LabData2016[最近一次HbA1c檢查日期],$G191,LabData2016[HbA1c唯一],1),"")))</f>
        <v/>
      </c>
      <c r="G191" s="36" t="str" cm="1">
        <f t="array" ref="G191">IF($B191="","",IFERROR(_xlfn.AGGREGATE(14,6,LabData2016[最近一次HbA1c檢查日期]/((LabData2016[比對身分證前六碼]=$AX191)*(LabData2016[HbA1c唯一]=1)),1),""))</f>
        <v/>
      </c>
      <c r="H191" s="6" t="str">
        <f>IF($B191="","",IF($I191="","",IFERROR(SUMIFS(LabData2016[最近一次HbA1c檢查結果(%)],LabData2016[比對身分證前六碼],$AX191,LabData2016[最近一次HbA1c檢查日期],$I191,LabData2016[HbA1c唯一],1),"")))</f>
        <v/>
      </c>
      <c r="I191" s="36" t="str" cm="1">
        <f t="array" ref="I191">IF($B191="","",IFERROR(_xlfn.AGGREGATE(14,6,LabData2016[最近一次HbA1c檢查日期]/((LabData2016[比對身分證前六碼]=$AX191)*(LabData2016[HbA1c唯一]=1)),2),""))</f>
        <v/>
      </c>
      <c r="J191" s="6" t="str">
        <f t="shared" si="34"/>
        <v/>
      </c>
      <c r="K191" s="27" t="str">
        <f ca="1">IF($B191="","",IF($E191="不適用","不適用",IF($F191="","未檢驗",IF(AND($AF191+$AG191&gt;=2,$AG191&gt;=1),IF(OR($F191&lt;VALUE(SUBSTITUTE(SUBSTITUTE($E191,"&lt;",""),"%","")),SUMIFS(LabData2016[HbA1c唯一],LabData2016[比對身分證前六碼],$AX191,LabData2016[最近一次HbA1c檢查結果(%)],"&lt;"&amp;VALUE(SUBSTITUTE(SUBSTITUTE($E191,"&lt;",""),"%","")),LabData2016[最近一次HbA1c檢查日期],"&gt;="&amp;DATE(YEAR(TODAY()),1,1),LabData2016[最近一次HbA1c檢查日期],"&lt;"&amp;DATE(YEAR(TODAY())+1,1,1))/($AF191+$AG191)&gt;=0.5),"控制達標",IF(ISNUMBER($H191),IF(AND($J191&gt;=84,$F191-$H191&lt;0),"進步達標","未達標"),"未達標")),"未達標"))))</f>
        <v/>
      </c>
      <c r="L191" s="33" t="str">
        <f ca="1">IF($B191="","",IF($K191="不適用","不適用",IF($K191="未檢驗","無檢驗資料","全年"&amp;($AF191+$AG191)&amp;"次／下半年"&amp;$AG191&amp;"次／"&amp;SUMIFS(LabData2016[HbA1c唯一],LabData2016[比對身分證前六碼],$AX191,LabData2016[最近一次HbA1c檢查結果(%)],"&lt;"&amp;VALUE(SUBSTITUTE(SUBSTITUTE($E191,"&lt;",""),"%","")),LabData2016[最近一次HbA1c檢查日期],"&gt;="&amp;DATE(YEAR(TODAY()),1,1),LabData2016[最近一次HbA1c檢查日期],"&lt;"&amp;DATE(YEAR(TODAY())+1,1,1))&amp;"/"&amp;($AF191+$AG191)&amp;"達標")))</f>
        <v/>
      </c>
      <c r="M191" s="6" t="str" cm="1">
        <f t="array" ref="M191">IF($B191="","",IFERROR(INDEX(PatientCriteria[LDL達標標準],ROWS($A$4:A191)),""))</f>
        <v/>
      </c>
      <c r="N191" s="6" t="str">
        <f>IF($B191="","",IF($O191="","",IFERROR(SUMIFS(LabData2016[最近一次LDL檢查結果(mg/dL)],LabData2016[比對身分證前六碼],$AX191,LabData2016[最近一次LDL檢查日期],$O191,LabData2016[LDL唯一],1),"")))</f>
        <v/>
      </c>
      <c r="O191" s="36" t="str" cm="1">
        <f t="array" ref="O191">IF($B191="","",IFERROR(_xlfn.AGGREGATE(14,6,LabData2016[最近一次LDL檢查日期]/((LabData2016[比對身分證前六碼]=$AX191)*(LabData2016[LDL唯一]=1)),1),""))</f>
        <v/>
      </c>
      <c r="P191" s="6" t="str">
        <f>IF($B191="","",IF($Q191="","",IFERROR(SUMIFS(LabData2016[最近一次LDL檢查結果(mg/dL)],LabData2016[比對身分證前六碼],$AX191,LabData2016[最近一次LDL檢查日期],$Q191,LabData2016[LDL唯一],1),"")))</f>
        <v/>
      </c>
      <c r="Q191" s="36" t="str" cm="1">
        <f t="array" ref="Q191">IF($B191="","",IFERROR(_xlfn.AGGREGATE(14,6,LabData2016[最近一次LDL檢查日期]/((LabData2016[比對身分證前六碼]=$AX191)*(LabData2016[LDL唯一]=1)),2),""))</f>
        <v/>
      </c>
      <c r="R191" s="6" t="str">
        <f t="shared" si="35"/>
        <v/>
      </c>
      <c r="S191" s="6" t="str" cm="1">
        <f t="array" ref="S191">IF($B191="","",IFERROR(_xlfn.AGGREGATE(15,6,LabData2016[最近一次LDL檢查結果(mg/dL)]/((LabData2016[比對身分證前六碼]=$AX191)*(LabData2016[LDL唯一]=1)),1),""))</f>
        <v/>
      </c>
      <c r="T191" s="28" t="str">
        <f ca="1">IF($B191="","",IF($M191="不適用","不適用",IF($N191="","未檢驗",IF(OR(AND($D191="DM only",$O191&gt;=DATE(YEAR(TODAY()),1,1),$O191&lt;DATE(YEAR(TODAY())+1,1,1),$N191&lt;VALUE(SUBSTITUTE($M191,"&lt;",""))),AND($AH191&gt;=1,$AI191&gt;=1,OR($N191&lt;VALUE(SUBSTITUTE($M191,"&lt;","")),SUMIFS(LabData2016[LDL唯一],LabData2016[比對身分證前六碼],$AX191,LabData2016[最近一次LDL檢查結果(mg/dL)],"&lt;"&amp;VALUE(SUBSTITUTE($M191,"&lt;","")),LabData2016[最近一次LDL檢查日期],"&gt;="&amp;DATE(YEAR(TODAY()),1,1),LabData2016[最近一次LDL檢查日期],"&lt;"&amp;DATE(YEAR(TODAY())+1,1,1))/($AH191+$AI191)&gt;=0.5))),"控制達標",IF(AND($AH191&gt;=1,$AI191&gt;=1,ISNUMBER($P191),$R191&gt;84,$N191-$P191&lt;0),"進步達標","未達標")))))</f>
        <v/>
      </c>
      <c r="U191" s="39" t="str">
        <f ca="1">IF($B191="","",IF($T191="不適用","不適用",IF($T191="未檢驗","無檢驗資料","全年"&amp;($AH191+$AI191)&amp;"次／下半年"&amp;$AI191&amp;"次／"&amp;SUMIFS(LabData2016[LDL唯一],LabData2016[比對身分證前六碼],$AX191,LabData2016[最近一次LDL檢查結果(mg/dL)],"&lt;"&amp;VALUE(SUBSTITUTE($M191,"&lt;","")),LabData2016[最近一次LDL檢查日期],"&gt;="&amp;DATE(YEAR(TODAY()),1,1),LabData2016[最近一次LDL檢查日期],"&lt;"&amp;DATE(YEAR(TODAY())+1,1,1))&amp;"/"&amp;($AH191+$AI191)&amp;"達標")))</f>
        <v/>
      </c>
      <c r="V191" s="6" t="str" cm="1">
        <f t="array" ref="V191">IF($B191="","",IFERROR(INDEX(PatientCriteria[UACR達標標準],ROWS($A$4:A191)),""))</f>
        <v/>
      </c>
      <c r="W191" s="6" t="str">
        <f>IF($B191="","",IF($X191="","",IFERROR(SUMIFS(LabData2016[最近一次UACR檢查結果(mg/gm)],LabData2016[比對身分證前六碼],$AX191,LabData2016[最近一次UACR檢查日期],$X191,LabData2016[UACR唯一],1),"")))</f>
        <v/>
      </c>
      <c r="X191" s="36" t="str" cm="1">
        <f t="array" ref="X191">IF($B191="","",IFERROR(_xlfn.AGGREGATE(14,6,LabData2016[最近一次UACR檢查日期]/((LabData2016[比對身分證前六碼]=$AX191)*(LabData2016[UACR唯一]=1)),1),""))</f>
        <v/>
      </c>
      <c r="Y191" s="6" t="str">
        <f>IF($B191="","",IF($Z191="","",IFERROR(SUMIFS(LabData2016[最近一次UACR檢查結果(mg/gm)],LabData2016[比對身分證前六碼],$AX191,LabData2016[最近一次UACR檢查日期],$Z191,LabData2016[UACR唯一],1),"")))</f>
        <v/>
      </c>
      <c r="Z191" s="36" t="str" cm="1">
        <f t="array" ref="Z191">IF($B191="","",IFERROR(_xlfn.AGGREGATE(14,6,LabData2016[最近一次UACR檢查日期]/((LabData2016[比對身分證前六碼]=$AX191)*(LabData2016[UACR唯一]=1)),2),""))</f>
        <v/>
      </c>
      <c r="AA191" s="6" t="str">
        <f t="shared" si="36"/>
        <v/>
      </c>
      <c r="AB191" s="29" t="str">
        <f ca="1">IF($B191="","",IF($V191="不適用","不適用",IF($W191="","未檢驗",IF(AND($AJ191+$AK191&gt;=2,$AK191&gt;=1),IF(OR($W191&lt;30,SUMIFS(LabData2016[UACR唯一],LabData2016[比對身分證前六碼],$AX191,LabData2016[最近一次UACR檢查結果(mg/gm)],"&lt;30",LabData2016[最近一次UACR檢查日期],"&gt;="&amp;DATE(YEAR(TODAY()),1,1),LabData2016[最近一次UACR檢查日期],"&lt;"&amp;DATE(YEAR(TODAY())+1,1,1))/($AJ191+$AK191)&gt;=0.5),"控制達標",IF(ISNUMBER($Y191),IF(AND($AA191&gt;=84,$W191-$Y191&lt;0),"進步達標","未達標"),"未達標")),"未達標"))))</f>
        <v/>
      </c>
      <c r="AC191" s="38" t="str">
        <f ca="1">IF($B191="","",IF($AB191="不適用","不適用",IF($AB191="未檢驗","無檢驗資料","全年"&amp;($AJ191+$AK191)&amp;"次／下半年"&amp;$AK191&amp;"次／"&amp;SUMIFS(LabData2016[UACR唯一],LabData2016[比對身分證前六碼],$AX191,LabData2016[最近一次UACR檢查結果(mg/gm)],"&lt;30",LabData2016[最近一次UACR檢查日期],"&gt;="&amp;DATE(YEAR(TODAY()),1,1),LabData2016[最近一次UACR檢查日期],"&lt;"&amp;DATE(YEAR(TODAY())+1,1,1))&amp;"/"&amp;($AJ191+$AK191)&amp;"達標")))</f>
        <v/>
      </c>
      <c r="AD191" s="6" t="str" cm="1">
        <f t="array" ref="AD191">IF($B191="","",IFERROR(INDEX(PatientCriteria[BP檢驗次數達標標準],ROWS($A$4:A191)),""))</f>
        <v/>
      </c>
      <c r="AE191" s="6" t="str" cm="1">
        <f t="array" aca="1" ref="AE191" ca="1">IF($B191="","",_xlfn.LET(_xlpm.bp,LabData2016[最近一次BP檢查日期],_xlpm.ym,IF(ISNUMBER(_xlpm.bp),TEXT(_xlpm.bp,"yyyy-mm"),LEFT(_xlpm.bp,7)),_xlpm.matched,_xlfn._xlws.FILTER(_xlpm.ym,(LabData2016[比對身分證前六碼]=$AX191)*(LabData2016[比對生日西元]=$AY191)*(_xlpm.ym&lt;&gt;"")*(LEFT(_xlpm.ym,4)=TEXT(YEAR(TODAY()),"0")),""),IF(INDEX(_xlpm.matched,1)="",0,ROWS(_xlfn.UNIQUE(_xlpm.matched)))))</f>
        <v/>
      </c>
      <c r="AF191" s="6" t="str">
        <f ca="1">IF($B191="","",SUMIFS(LabData2016[HbA1c唯一],LabData2016[比對身分證前六碼],$AX191,LabData2016[最近一次HbA1c檢查日期],"&gt;="&amp;DATE(YEAR(TODAY()),1,1),LabData2016[最近一次HbA1c檢查日期],"&lt;"&amp;DATE(YEAR(TODAY()),7,1)))</f>
        <v/>
      </c>
      <c r="AG191" s="6" t="str">
        <f ca="1">IF($B191="","",SUMIFS(LabData2016[HbA1c唯一],LabData2016[比對身分證前六碼],$AX191,LabData2016[最近一次HbA1c檢查日期],"&gt;="&amp;DATE(YEAR(TODAY()),7,1),LabData2016[最近一次HbA1c檢查日期],"&lt;"&amp;DATE(YEAR(TODAY())+1,1,1)))</f>
        <v/>
      </c>
      <c r="AH191" s="6" t="str">
        <f ca="1">IF($B191="","",SUMIFS(LabData2016[LDL唯一],LabData2016[比對身分證前六碼],$AX191,LabData2016[最近一次LDL檢查日期],"&gt;="&amp;DATE(YEAR(TODAY()),1,1),LabData2016[最近一次LDL檢查日期],"&lt;"&amp;DATE(YEAR(TODAY()),7,1)))</f>
        <v/>
      </c>
      <c r="AI191" s="6" t="str">
        <f ca="1">IF($B191="","",SUMIFS(LabData2016[LDL唯一],LabData2016[比對身分證前六碼],$AX191,LabData2016[最近一次LDL檢查日期],"&gt;="&amp;DATE(YEAR(TODAY()),7,1),LabData2016[最近一次LDL檢查日期],"&lt;"&amp;DATE(YEAR(TODAY())+1,1,1)))</f>
        <v/>
      </c>
      <c r="AJ191" s="6" t="str">
        <f ca="1">IF($B191="","",SUMIFS(LabData2016[UACR唯一],LabData2016[比對身分證前六碼],$AX191,LabData2016[最近一次UACR檢查日期],"&gt;="&amp;DATE(YEAR(TODAY()),1,1),LabData2016[最近一次UACR檢查日期],"&lt;"&amp;DATE(YEAR(TODAY()),7,1)))</f>
        <v/>
      </c>
      <c r="AK191" s="6" t="str">
        <f ca="1">IF($B191="","",SUMIFS(LabData2016[UACR唯一],LabData2016[比對身分證前六碼],$AX191,LabData2016[最近一次UACR檢查日期],"&gt;="&amp;DATE(YEAR(TODAY()),7,1),LabData2016[最近一次UACR檢查日期],"&lt;"&amp;DATE(YEAR(TODAY())+1,1,1)))</f>
        <v/>
      </c>
      <c r="AL191" s="6" t="str">
        <f t="shared" si="37"/>
        <v/>
      </c>
      <c r="AM191" s="6" t="str">
        <f t="shared" si="38"/>
        <v/>
      </c>
      <c r="AN191" s="6" t="str">
        <f t="shared" si="39"/>
        <v/>
      </c>
      <c r="AO191" s="6" t="str">
        <f t="shared" si="40"/>
        <v/>
      </c>
      <c r="AP191" s="6" t="str" cm="1">
        <f t="array" ref="AP191">IF($B191="","",IFERROR(INDEX(相容設定!$B$2:$E$9,MATCH($D191,相容設定!$A$2:$A$9,0),MIN(VALUE(LEFT($AQ191,FIND("/",$AQ191)-1)),3)+1),0))</f>
        <v/>
      </c>
      <c r="AQ191" s="6" t="str">
        <f t="shared" si="41"/>
        <v/>
      </c>
      <c r="AR191" s="30" t="str">
        <f t="shared" si="42"/>
        <v/>
      </c>
      <c r="AS191" s="30" t="str">
        <f>IF($B191="","",250+30+IF(OR(ISNUMBER(SEARCH("DM",$D191)),ISNUMBER(SEARCH("+",$D191))),100,0)+IFERROR(INDEX(相容設定!$F$2:$F$9,MATCH($D191,相容設定!$A$2:$A$9,0)),0))</f>
        <v/>
      </c>
      <c r="AT191" s="31" t="str">
        <f t="shared" si="43"/>
        <v/>
      </c>
      <c r="AU191" s="32" t="str">
        <f t="shared" si="44"/>
        <v/>
      </c>
      <c r="AW191" t="str">
        <f t="shared" si="47"/>
        <v/>
      </c>
    </row>
    <row r="192" spans="1:51" x14ac:dyDescent="0.35">
      <c r="A192" s="26" t="str" cm="1">
        <f t="array" ref="A192">IFERROR(IF(INDEX(PatientCriteria[身分證號],ROWS($A$4:A192))="","",ROWS($A$4:A192)),"")</f>
        <v/>
      </c>
      <c r="B192" s="26" t="str" cm="1">
        <f t="array" ref="B192">IFERROR(IF(INDEX(PatientCriteria[身分證號],ROWS($A$4:A192))="","",INDEX(PatientCriteria[身分證號],ROWS($A$4:A192))),"")</f>
        <v/>
      </c>
      <c r="C192" s="26" t="str" cm="1">
        <f t="array" ref="C192">IF($B192="","",IFERROR(INDEX(PatientCriteria[生日],ROWS($A$4:A192)),""))</f>
        <v/>
      </c>
      <c r="D192" s="26" t="str" cm="1">
        <f t="array" ref="D192">IF($B192="","",IFERROR(INDEX(PatientCriteria[疾病組合],ROWS($A$4:A192)),""))</f>
        <v/>
      </c>
      <c r="E192" s="6" t="str" cm="1">
        <f t="array" ref="E192">IF($B192="","",IFERROR(INDEX(PatientCriteria[HbA1c達標標準],ROWS($A$4:A192)),""))</f>
        <v/>
      </c>
      <c r="F192" s="6" t="str">
        <f>IF($B192="","",IF($G192="","",IFERROR(SUMIFS(LabData2016[最近一次HbA1c檢查結果(%)],LabData2016[比對身分證前六碼],$AX192,LabData2016[最近一次HbA1c檢查日期],$G192,LabData2016[HbA1c唯一],1),"")))</f>
        <v/>
      </c>
      <c r="G192" s="36" t="str" cm="1">
        <f t="array" ref="G192">IF($B192="","",IFERROR(_xlfn.AGGREGATE(14,6,LabData2016[最近一次HbA1c檢查日期]/((LabData2016[比對身分證前六碼]=$AX192)*(LabData2016[HbA1c唯一]=1)),1),""))</f>
        <v/>
      </c>
      <c r="H192" s="6" t="str">
        <f>IF($B192="","",IF($I192="","",IFERROR(SUMIFS(LabData2016[最近一次HbA1c檢查結果(%)],LabData2016[比對身分證前六碼],$AX192,LabData2016[最近一次HbA1c檢查日期],$I192,LabData2016[HbA1c唯一],1),"")))</f>
        <v/>
      </c>
      <c r="I192" s="36" t="str" cm="1">
        <f t="array" ref="I192">IF($B192="","",IFERROR(_xlfn.AGGREGATE(14,6,LabData2016[最近一次HbA1c檢查日期]/((LabData2016[比對身分證前六碼]=$AX192)*(LabData2016[HbA1c唯一]=1)),2),""))</f>
        <v/>
      </c>
      <c r="J192" s="6" t="str">
        <f t="shared" si="34"/>
        <v/>
      </c>
      <c r="K192" s="27" t="str">
        <f ca="1">IF($B192="","",IF($E192="不適用","不適用",IF($F192="","未檢驗",IF(AND($AF192+$AG192&gt;=2,$AG192&gt;=1),IF(OR($F192&lt;VALUE(SUBSTITUTE(SUBSTITUTE($E192,"&lt;",""),"%","")),SUMIFS(LabData2016[HbA1c唯一],LabData2016[比對身分證前六碼],$AX192,LabData2016[最近一次HbA1c檢查結果(%)],"&lt;"&amp;VALUE(SUBSTITUTE(SUBSTITUTE($E192,"&lt;",""),"%","")),LabData2016[最近一次HbA1c檢查日期],"&gt;="&amp;DATE(YEAR(TODAY()),1,1),LabData2016[最近一次HbA1c檢查日期],"&lt;"&amp;DATE(YEAR(TODAY())+1,1,1))/($AF192+$AG192)&gt;=0.5),"控制達標",IF(ISNUMBER($H192),IF(AND($J192&gt;=84,$F192-$H192&lt;0),"進步達標","未達標"),"未達標")),"未達標"))))</f>
        <v/>
      </c>
      <c r="L192" s="33" t="str">
        <f ca="1">IF($B192="","",IF($K192="不適用","不適用",IF($K192="未檢驗","無檢驗資料","全年"&amp;($AF192+$AG192)&amp;"次／下半年"&amp;$AG192&amp;"次／"&amp;SUMIFS(LabData2016[HbA1c唯一],LabData2016[比對身分證前六碼],$AX192,LabData2016[最近一次HbA1c檢查結果(%)],"&lt;"&amp;VALUE(SUBSTITUTE(SUBSTITUTE($E192,"&lt;",""),"%","")),LabData2016[最近一次HbA1c檢查日期],"&gt;="&amp;DATE(YEAR(TODAY()),1,1),LabData2016[最近一次HbA1c檢查日期],"&lt;"&amp;DATE(YEAR(TODAY())+1,1,1))&amp;"/"&amp;($AF192+$AG192)&amp;"達標")))</f>
        <v/>
      </c>
      <c r="M192" s="6" t="str" cm="1">
        <f t="array" ref="M192">IF($B192="","",IFERROR(INDEX(PatientCriteria[LDL達標標準],ROWS($A$4:A192)),""))</f>
        <v/>
      </c>
      <c r="N192" s="6" t="str">
        <f>IF($B192="","",IF($O192="","",IFERROR(SUMIFS(LabData2016[最近一次LDL檢查結果(mg/dL)],LabData2016[比對身分證前六碼],$AX192,LabData2016[最近一次LDL檢查日期],$O192,LabData2016[LDL唯一],1),"")))</f>
        <v/>
      </c>
      <c r="O192" s="36" t="str" cm="1">
        <f t="array" ref="O192">IF($B192="","",IFERROR(_xlfn.AGGREGATE(14,6,LabData2016[最近一次LDL檢查日期]/((LabData2016[比對身分證前六碼]=$AX192)*(LabData2016[LDL唯一]=1)),1),""))</f>
        <v/>
      </c>
      <c r="P192" s="6" t="str">
        <f>IF($B192="","",IF($Q192="","",IFERROR(SUMIFS(LabData2016[最近一次LDL檢查結果(mg/dL)],LabData2016[比對身分證前六碼],$AX192,LabData2016[最近一次LDL檢查日期],$Q192,LabData2016[LDL唯一],1),"")))</f>
        <v/>
      </c>
      <c r="Q192" s="36" t="str" cm="1">
        <f t="array" ref="Q192">IF($B192="","",IFERROR(_xlfn.AGGREGATE(14,6,LabData2016[最近一次LDL檢查日期]/((LabData2016[比對身分證前六碼]=$AX192)*(LabData2016[LDL唯一]=1)),2),""))</f>
        <v/>
      </c>
      <c r="R192" s="6" t="str">
        <f t="shared" si="35"/>
        <v/>
      </c>
      <c r="S192" s="6" t="str" cm="1">
        <f t="array" ref="S192">IF($B192="","",IFERROR(_xlfn.AGGREGATE(15,6,LabData2016[最近一次LDL檢查結果(mg/dL)]/((LabData2016[比對身分證前六碼]=$AX192)*(LabData2016[LDL唯一]=1)),1),""))</f>
        <v/>
      </c>
      <c r="T192" s="28" t="str">
        <f ca="1">IF($B192="","",IF($M192="不適用","不適用",IF($N192="","未檢驗",IF(OR(AND($D192="DM only",$O192&gt;=DATE(YEAR(TODAY()),1,1),$O192&lt;DATE(YEAR(TODAY())+1,1,1),$N192&lt;VALUE(SUBSTITUTE($M192,"&lt;",""))),AND($AH192&gt;=1,$AI192&gt;=1,OR($N192&lt;VALUE(SUBSTITUTE($M192,"&lt;","")),SUMIFS(LabData2016[LDL唯一],LabData2016[比對身分證前六碼],$AX192,LabData2016[最近一次LDL檢查結果(mg/dL)],"&lt;"&amp;VALUE(SUBSTITUTE($M192,"&lt;","")),LabData2016[最近一次LDL檢查日期],"&gt;="&amp;DATE(YEAR(TODAY()),1,1),LabData2016[最近一次LDL檢查日期],"&lt;"&amp;DATE(YEAR(TODAY())+1,1,1))/($AH192+$AI192)&gt;=0.5))),"控制達標",IF(AND($AH192&gt;=1,$AI192&gt;=1,ISNUMBER($P192),$R192&gt;84,$N192-$P192&lt;0),"進步達標","未達標")))))</f>
        <v/>
      </c>
      <c r="U192" s="39" t="str">
        <f ca="1">IF($B192="","",IF($T192="不適用","不適用",IF($T192="未檢驗","無檢驗資料","全年"&amp;($AH192+$AI192)&amp;"次／下半年"&amp;$AI192&amp;"次／"&amp;SUMIFS(LabData2016[LDL唯一],LabData2016[比對身分證前六碼],$AX192,LabData2016[最近一次LDL檢查結果(mg/dL)],"&lt;"&amp;VALUE(SUBSTITUTE($M192,"&lt;","")),LabData2016[最近一次LDL檢查日期],"&gt;="&amp;DATE(YEAR(TODAY()),1,1),LabData2016[最近一次LDL檢查日期],"&lt;"&amp;DATE(YEAR(TODAY())+1,1,1))&amp;"/"&amp;($AH192+$AI192)&amp;"達標")))</f>
        <v/>
      </c>
      <c r="V192" s="6" t="str" cm="1">
        <f t="array" ref="V192">IF($B192="","",IFERROR(INDEX(PatientCriteria[UACR達標標準],ROWS($A$4:A192)),""))</f>
        <v/>
      </c>
      <c r="W192" s="6" t="str">
        <f>IF($B192="","",IF($X192="","",IFERROR(SUMIFS(LabData2016[最近一次UACR檢查結果(mg/gm)],LabData2016[比對身分證前六碼],$AX192,LabData2016[最近一次UACR檢查日期],$X192,LabData2016[UACR唯一],1),"")))</f>
        <v/>
      </c>
      <c r="X192" s="36" t="str" cm="1">
        <f t="array" ref="X192">IF($B192="","",IFERROR(_xlfn.AGGREGATE(14,6,LabData2016[最近一次UACR檢查日期]/((LabData2016[比對身分證前六碼]=$AX192)*(LabData2016[UACR唯一]=1)),1),""))</f>
        <v/>
      </c>
      <c r="Y192" s="6" t="str">
        <f>IF($B192="","",IF($Z192="","",IFERROR(SUMIFS(LabData2016[最近一次UACR檢查結果(mg/gm)],LabData2016[比對身分證前六碼],$AX192,LabData2016[最近一次UACR檢查日期],$Z192,LabData2016[UACR唯一],1),"")))</f>
        <v/>
      </c>
      <c r="Z192" s="36" t="str" cm="1">
        <f t="array" ref="Z192">IF($B192="","",IFERROR(_xlfn.AGGREGATE(14,6,LabData2016[最近一次UACR檢查日期]/((LabData2016[比對身分證前六碼]=$AX192)*(LabData2016[UACR唯一]=1)),2),""))</f>
        <v/>
      </c>
      <c r="AA192" s="6" t="str">
        <f t="shared" si="36"/>
        <v/>
      </c>
      <c r="AB192" s="29" t="str">
        <f ca="1">IF($B192="","",IF($V192="不適用","不適用",IF($W192="","未檢驗",IF(AND($AJ192+$AK192&gt;=2,$AK192&gt;=1),IF(OR($W192&lt;30,SUMIFS(LabData2016[UACR唯一],LabData2016[比對身分證前六碼],$AX192,LabData2016[最近一次UACR檢查結果(mg/gm)],"&lt;30",LabData2016[最近一次UACR檢查日期],"&gt;="&amp;DATE(YEAR(TODAY()),1,1),LabData2016[最近一次UACR檢查日期],"&lt;"&amp;DATE(YEAR(TODAY())+1,1,1))/($AJ192+$AK192)&gt;=0.5),"控制達標",IF(ISNUMBER($Y192),IF(AND($AA192&gt;=84,$W192-$Y192&lt;0),"進步達標","未達標"),"未達標")),"未達標"))))</f>
        <v/>
      </c>
      <c r="AC192" s="38" t="str">
        <f ca="1">IF($B192="","",IF($AB192="不適用","不適用",IF($AB192="未檢驗","無檢驗資料","全年"&amp;($AJ192+$AK192)&amp;"次／下半年"&amp;$AK192&amp;"次／"&amp;SUMIFS(LabData2016[UACR唯一],LabData2016[比對身分證前六碼],$AX192,LabData2016[最近一次UACR檢查結果(mg/gm)],"&lt;30",LabData2016[最近一次UACR檢查日期],"&gt;="&amp;DATE(YEAR(TODAY()),1,1),LabData2016[最近一次UACR檢查日期],"&lt;"&amp;DATE(YEAR(TODAY())+1,1,1))&amp;"/"&amp;($AJ192+$AK192)&amp;"達標")))</f>
        <v/>
      </c>
      <c r="AD192" s="6" t="str" cm="1">
        <f t="array" ref="AD192">IF($B192="","",IFERROR(INDEX(PatientCriteria[BP檢驗次數達標標準],ROWS($A$4:A192)),""))</f>
        <v/>
      </c>
      <c r="AE192" s="6" t="str" cm="1">
        <f t="array" aca="1" ref="AE192" ca="1">IF($B192="","",_xlfn.LET(_xlpm.bp,LabData2016[最近一次BP檢查日期],_xlpm.ym,IF(ISNUMBER(_xlpm.bp),TEXT(_xlpm.bp,"yyyy-mm"),LEFT(_xlpm.bp,7)),_xlpm.matched,_xlfn._xlws.FILTER(_xlpm.ym,(LabData2016[比對身分證前六碼]=$AX192)*(LabData2016[比對生日西元]=$AY192)*(_xlpm.ym&lt;&gt;"")*(LEFT(_xlpm.ym,4)=TEXT(YEAR(TODAY()),"0")),""),IF(INDEX(_xlpm.matched,1)="",0,ROWS(_xlfn.UNIQUE(_xlpm.matched)))))</f>
        <v/>
      </c>
      <c r="AF192" s="6" t="str">
        <f ca="1">IF($B192="","",SUMIFS(LabData2016[HbA1c唯一],LabData2016[比對身分證前六碼],$AX192,LabData2016[最近一次HbA1c檢查日期],"&gt;="&amp;DATE(YEAR(TODAY()),1,1),LabData2016[最近一次HbA1c檢查日期],"&lt;"&amp;DATE(YEAR(TODAY()),7,1)))</f>
        <v/>
      </c>
      <c r="AG192" s="6" t="str">
        <f ca="1">IF($B192="","",SUMIFS(LabData2016[HbA1c唯一],LabData2016[比對身分證前六碼],$AX192,LabData2016[最近一次HbA1c檢查日期],"&gt;="&amp;DATE(YEAR(TODAY()),7,1),LabData2016[最近一次HbA1c檢查日期],"&lt;"&amp;DATE(YEAR(TODAY())+1,1,1)))</f>
        <v/>
      </c>
      <c r="AH192" s="6" t="str">
        <f ca="1">IF($B192="","",SUMIFS(LabData2016[LDL唯一],LabData2016[比對身分證前六碼],$AX192,LabData2016[最近一次LDL檢查日期],"&gt;="&amp;DATE(YEAR(TODAY()),1,1),LabData2016[最近一次LDL檢查日期],"&lt;"&amp;DATE(YEAR(TODAY()),7,1)))</f>
        <v/>
      </c>
      <c r="AI192" s="6" t="str">
        <f ca="1">IF($B192="","",SUMIFS(LabData2016[LDL唯一],LabData2016[比對身分證前六碼],$AX192,LabData2016[最近一次LDL檢查日期],"&gt;="&amp;DATE(YEAR(TODAY()),7,1),LabData2016[最近一次LDL檢查日期],"&lt;"&amp;DATE(YEAR(TODAY())+1,1,1)))</f>
        <v/>
      </c>
      <c r="AJ192" s="6" t="str">
        <f ca="1">IF($B192="","",SUMIFS(LabData2016[UACR唯一],LabData2016[比對身分證前六碼],$AX192,LabData2016[最近一次UACR檢查日期],"&gt;="&amp;DATE(YEAR(TODAY()),1,1),LabData2016[最近一次UACR檢查日期],"&lt;"&amp;DATE(YEAR(TODAY()),7,1)))</f>
        <v/>
      </c>
      <c r="AK192" s="6" t="str">
        <f ca="1">IF($B192="","",SUMIFS(LabData2016[UACR唯一],LabData2016[比對身分證前六碼],$AX192,LabData2016[最近一次UACR檢查日期],"&gt;="&amp;DATE(YEAR(TODAY()),7,1),LabData2016[最近一次UACR檢查日期],"&lt;"&amp;DATE(YEAR(TODAY())+1,1,1)))</f>
        <v/>
      </c>
      <c r="AL192" s="6" t="str">
        <f t="shared" si="37"/>
        <v/>
      </c>
      <c r="AM192" s="6" t="str">
        <f t="shared" si="38"/>
        <v/>
      </c>
      <c r="AN192" s="6" t="str">
        <f t="shared" si="39"/>
        <v/>
      </c>
      <c r="AO192" s="6" t="str">
        <f t="shared" si="40"/>
        <v/>
      </c>
      <c r="AP192" s="6" t="str" cm="1">
        <f t="array" ref="AP192">IF($B192="","",IFERROR(INDEX(相容設定!$B$2:$E$9,MATCH($D192,相容設定!$A$2:$A$9,0),MIN(VALUE(LEFT($AQ192,FIND("/",$AQ192)-1)),3)+1),0))</f>
        <v/>
      </c>
      <c r="AQ192" s="6" t="str">
        <f t="shared" si="41"/>
        <v/>
      </c>
      <c r="AR192" s="30" t="str">
        <f t="shared" si="42"/>
        <v/>
      </c>
      <c r="AS192" s="30" t="str">
        <f>IF($B192="","",250+30+IF(OR(ISNUMBER(SEARCH("DM",$D192)),ISNUMBER(SEARCH("+",$D192))),100,0)+IFERROR(INDEX(相容設定!$F$2:$F$9,MATCH($D192,相容設定!$A$2:$A$9,0)),0))</f>
        <v/>
      </c>
      <c r="AT192" s="31" t="str">
        <f t="shared" si="43"/>
        <v/>
      </c>
      <c r="AU192" s="32" t="str">
        <f t="shared" si="44"/>
        <v/>
      </c>
      <c r="AW192" t="str">
        <f t="shared" si="47"/>
        <v/>
      </c>
    </row>
    <row r="193" spans="1:49" x14ac:dyDescent="0.35">
      <c r="A193" s="26" t="str" cm="1">
        <f t="array" ref="A193">IFERROR(IF(INDEX(PatientCriteria[身分證號],ROWS($A$4:A193))="","",ROWS($A$4:A193)),"")</f>
        <v/>
      </c>
      <c r="B193" s="26" t="str" cm="1">
        <f t="array" ref="B193">IFERROR(IF(INDEX(PatientCriteria[身分證號],ROWS($A$4:A193))="","",INDEX(PatientCriteria[身分證號],ROWS($A$4:A193))),"")</f>
        <v/>
      </c>
      <c r="C193" s="26" t="str" cm="1">
        <f t="array" ref="C193">IF($B193="","",IFERROR(INDEX(PatientCriteria[生日],ROWS($A$4:A193)),""))</f>
        <v/>
      </c>
      <c r="D193" s="26" t="str" cm="1">
        <f t="array" ref="D193">IF($B193="","",IFERROR(INDEX(PatientCriteria[疾病組合],ROWS($A$4:A193)),""))</f>
        <v/>
      </c>
      <c r="E193" s="6" t="str" cm="1">
        <f t="array" ref="E193">IF($B193="","",IFERROR(INDEX(PatientCriteria[HbA1c達標標準],ROWS($A$4:A193)),""))</f>
        <v/>
      </c>
      <c r="F193" s="6" t="str">
        <f>IF($B193="","",IF($G193="","",IFERROR(SUMIFS(LabData2016[最近一次HbA1c檢查結果(%)],LabData2016[比對身分證前六碼],$AX193,LabData2016[最近一次HbA1c檢查日期],$G193,LabData2016[HbA1c唯一],1),"")))</f>
        <v/>
      </c>
      <c r="G193" s="36" t="str" cm="1">
        <f t="array" ref="G193">IF($B193="","",IFERROR(_xlfn.AGGREGATE(14,6,LabData2016[最近一次HbA1c檢查日期]/((LabData2016[比對身分證前六碼]=$AX193)*(LabData2016[HbA1c唯一]=1)),1),""))</f>
        <v/>
      </c>
      <c r="H193" s="6" t="str">
        <f>IF($B193="","",IF($I193="","",IFERROR(SUMIFS(LabData2016[最近一次HbA1c檢查結果(%)],LabData2016[比對身分證前六碼],$AX193,LabData2016[最近一次HbA1c檢查日期],$I193,LabData2016[HbA1c唯一],1),"")))</f>
        <v/>
      </c>
      <c r="I193" s="36" t="str" cm="1">
        <f t="array" ref="I193">IF($B193="","",IFERROR(_xlfn.AGGREGATE(14,6,LabData2016[最近一次HbA1c檢查日期]/((LabData2016[比對身分證前六碼]=$AX193)*(LabData2016[HbA1c唯一]=1)),2),""))</f>
        <v/>
      </c>
      <c r="J193" s="6" t="str">
        <f t="shared" si="34"/>
        <v/>
      </c>
      <c r="K193" s="27" t="str">
        <f ca="1">IF($B193="","",IF($E193="不適用","不適用",IF($F193="","未檢驗",IF(AND($AF193+$AG193&gt;=2,$AG193&gt;=1),IF(OR($F193&lt;VALUE(SUBSTITUTE(SUBSTITUTE($E193,"&lt;",""),"%","")),SUMIFS(LabData2016[HbA1c唯一],LabData2016[比對身分證前六碼],$AX193,LabData2016[最近一次HbA1c檢查結果(%)],"&lt;"&amp;VALUE(SUBSTITUTE(SUBSTITUTE($E193,"&lt;",""),"%","")),LabData2016[最近一次HbA1c檢查日期],"&gt;="&amp;DATE(YEAR(TODAY()),1,1),LabData2016[最近一次HbA1c檢查日期],"&lt;"&amp;DATE(YEAR(TODAY())+1,1,1))/($AF193+$AG193)&gt;=0.5),"控制達標",IF(ISNUMBER($H193),IF(AND($J193&gt;=84,$F193-$H193&lt;0),"進步達標","未達標"),"未達標")),"未達標"))))</f>
        <v/>
      </c>
      <c r="L193" s="33" t="str">
        <f ca="1">IF($B193="","",IF($K193="不適用","不適用",IF($K193="未檢驗","無檢驗資料","全年"&amp;($AF193+$AG193)&amp;"次／下半年"&amp;$AG193&amp;"次／"&amp;SUMIFS(LabData2016[HbA1c唯一],LabData2016[比對身分證前六碼],$AX193,LabData2016[最近一次HbA1c檢查結果(%)],"&lt;"&amp;VALUE(SUBSTITUTE(SUBSTITUTE($E193,"&lt;",""),"%","")),LabData2016[最近一次HbA1c檢查日期],"&gt;="&amp;DATE(YEAR(TODAY()),1,1),LabData2016[最近一次HbA1c檢查日期],"&lt;"&amp;DATE(YEAR(TODAY())+1,1,1))&amp;"/"&amp;($AF193+$AG193)&amp;"達標")))</f>
        <v/>
      </c>
      <c r="M193" s="6" t="str" cm="1">
        <f t="array" ref="M193">IF($B193="","",IFERROR(INDEX(PatientCriteria[LDL達標標準],ROWS($A$4:A193)),""))</f>
        <v/>
      </c>
      <c r="N193" s="6" t="str">
        <f>IF($B193="","",IF($O193="","",IFERROR(SUMIFS(LabData2016[最近一次LDL檢查結果(mg/dL)],LabData2016[比對身分證前六碼],$AX193,LabData2016[最近一次LDL檢查日期],$O193,LabData2016[LDL唯一],1),"")))</f>
        <v/>
      </c>
      <c r="O193" s="36" t="str" cm="1">
        <f t="array" ref="O193">IF($B193="","",IFERROR(_xlfn.AGGREGATE(14,6,LabData2016[最近一次LDL檢查日期]/((LabData2016[比對身分證前六碼]=$AX193)*(LabData2016[LDL唯一]=1)),1),""))</f>
        <v/>
      </c>
      <c r="P193" s="6" t="str">
        <f>IF($B193="","",IF($Q193="","",IFERROR(SUMIFS(LabData2016[最近一次LDL檢查結果(mg/dL)],LabData2016[比對身分證前六碼],$AX193,LabData2016[最近一次LDL檢查日期],$Q193,LabData2016[LDL唯一],1),"")))</f>
        <v/>
      </c>
      <c r="Q193" s="36" t="str" cm="1">
        <f t="array" ref="Q193">IF($B193="","",IFERROR(_xlfn.AGGREGATE(14,6,LabData2016[最近一次LDL檢查日期]/((LabData2016[比對身分證前六碼]=$AX193)*(LabData2016[LDL唯一]=1)),2),""))</f>
        <v/>
      </c>
      <c r="R193" s="6" t="str">
        <f t="shared" si="35"/>
        <v/>
      </c>
      <c r="S193" s="6" t="str" cm="1">
        <f t="array" ref="S193">IF($B193="","",IFERROR(_xlfn.AGGREGATE(15,6,LabData2016[最近一次LDL檢查結果(mg/dL)]/((LabData2016[比對身分證前六碼]=$AX193)*(LabData2016[LDL唯一]=1)),1),""))</f>
        <v/>
      </c>
      <c r="T193" s="28" t="str">
        <f ca="1">IF($B193="","",IF($M193="不適用","不適用",IF($N193="","未檢驗",IF(OR(AND($D193="DM only",$O193&gt;=DATE(YEAR(TODAY()),1,1),$O193&lt;DATE(YEAR(TODAY())+1,1,1),$N193&lt;VALUE(SUBSTITUTE($M193,"&lt;",""))),AND($AH193&gt;=1,$AI193&gt;=1,OR($N193&lt;VALUE(SUBSTITUTE($M193,"&lt;","")),SUMIFS(LabData2016[LDL唯一],LabData2016[比對身分證前六碼],$AX193,LabData2016[最近一次LDL檢查結果(mg/dL)],"&lt;"&amp;VALUE(SUBSTITUTE($M193,"&lt;","")),LabData2016[最近一次LDL檢查日期],"&gt;="&amp;DATE(YEAR(TODAY()),1,1),LabData2016[最近一次LDL檢查日期],"&lt;"&amp;DATE(YEAR(TODAY())+1,1,1))/($AH193+$AI193)&gt;=0.5))),"控制達標",IF(AND($AH193&gt;=1,$AI193&gt;=1,ISNUMBER($P193),$R193&gt;84,$N193-$P193&lt;0),"進步達標","未達標")))))</f>
        <v/>
      </c>
      <c r="U193" s="39" t="str">
        <f ca="1">IF($B193="","",IF($T193="不適用","不適用",IF($T193="未檢驗","無檢驗資料","全年"&amp;($AH193+$AI193)&amp;"次／下半年"&amp;$AI193&amp;"次／"&amp;SUMIFS(LabData2016[LDL唯一],LabData2016[比對身分證前六碼],$AX193,LabData2016[最近一次LDL檢查結果(mg/dL)],"&lt;"&amp;VALUE(SUBSTITUTE($M193,"&lt;","")),LabData2016[最近一次LDL檢查日期],"&gt;="&amp;DATE(YEAR(TODAY()),1,1),LabData2016[最近一次LDL檢查日期],"&lt;"&amp;DATE(YEAR(TODAY())+1,1,1))&amp;"/"&amp;($AH193+$AI193)&amp;"達標")))</f>
        <v/>
      </c>
      <c r="V193" s="6" t="str" cm="1">
        <f t="array" ref="V193">IF($B193="","",IFERROR(INDEX(PatientCriteria[UACR達標標準],ROWS($A$4:A193)),""))</f>
        <v/>
      </c>
      <c r="W193" s="6" t="str">
        <f>IF($B193="","",IF($X193="","",IFERROR(SUMIFS(LabData2016[最近一次UACR檢查結果(mg/gm)],LabData2016[比對身分證前六碼],$AX193,LabData2016[最近一次UACR檢查日期],$X193,LabData2016[UACR唯一],1),"")))</f>
        <v/>
      </c>
      <c r="X193" s="36" t="str" cm="1">
        <f t="array" ref="X193">IF($B193="","",IFERROR(_xlfn.AGGREGATE(14,6,LabData2016[最近一次UACR檢查日期]/((LabData2016[比對身分證前六碼]=$AX193)*(LabData2016[UACR唯一]=1)),1),""))</f>
        <v/>
      </c>
      <c r="Y193" s="6" t="str">
        <f>IF($B193="","",IF($Z193="","",IFERROR(SUMIFS(LabData2016[最近一次UACR檢查結果(mg/gm)],LabData2016[比對身分證前六碼],$AX193,LabData2016[最近一次UACR檢查日期],$Z193,LabData2016[UACR唯一],1),"")))</f>
        <v/>
      </c>
      <c r="Z193" s="36" t="str" cm="1">
        <f t="array" ref="Z193">IF($B193="","",IFERROR(_xlfn.AGGREGATE(14,6,LabData2016[最近一次UACR檢查日期]/((LabData2016[比對身分證前六碼]=$AX193)*(LabData2016[UACR唯一]=1)),2),""))</f>
        <v/>
      </c>
      <c r="AA193" s="6" t="str">
        <f t="shared" si="36"/>
        <v/>
      </c>
      <c r="AB193" s="29" t="str">
        <f ca="1">IF($B193="","",IF($V193="不適用","不適用",IF($W193="","未檢驗",IF(AND($AJ193+$AK193&gt;=2,$AK193&gt;=1),IF(OR($W193&lt;30,SUMIFS(LabData2016[UACR唯一],LabData2016[比對身分證前六碼],$AX193,LabData2016[最近一次UACR檢查結果(mg/gm)],"&lt;30",LabData2016[最近一次UACR檢查日期],"&gt;="&amp;DATE(YEAR(TODAY()),1,1),LabData2016[最近一次UACR檢查日期],"&lt;"&amp;DATE(YEAR(TODAY())+1,1,1))/($AJ193+$AK193)&gt;=0.5),"控制達標",IF(ISNUMBER($Y193),IF(AND($AA193&gt;=84,$W193-$Y193&lt;0),"進步達標","未達標"),"未達標")),"未達標"))))</f>
        <v/>
      </c>
      <c r="AC193" s="38" t="str">
        <f ca="1">IF($B193="","",IF($AB193="不適用","不適用",IF($AB193="未檢驗","無檢驗資料","全年"&amp;($AJ193+$AK193)&amp;"次／下半年"&amp;$AK193&amp;"次／"&amp;SUMIFS(LabData2016[UACR唯一],LabData2016[比對身分證前六碼],$AX193,LabData2016[最近一次UACR檢查結果(mg/gm)],"&lt;30",LabData2016[最近一次UACR檢查日期],"&gt;="&amp;DATE(YEAR(TODAY()),1,1),LabData2016[最近一次UACR檢查日期],"&lt;"&amp;DATE(YEAR(TODAY())+1,1,1))&amp;"/"&amp;($AJ193+$AK193)&amp;"達標")))</f>
        <v/>
      </c>
      <c r="AD193" s="6" t="str" cm="1">
        <f t="array" ref="AD193">IF($B193="","",IFERROR(INDEX(PatientCriteria[BP檢驗次數達標標準],ROWS($A$4:A193)),""))</f>
        <v/>
      </c>
      <c r="AE193" s="6" t="str" cm="1">
        <f t="array" aca="1" ref="AE193" ca="1">IF($B193="","",_xlfn.LET(_xlpm.bp,LabData2016[最近一次BP檢查日期],_xlpm.ym,IF(ISNUMBER(_xlpm.bp),TEXT(_xlpm.bp,"yyyy-mm"),LEFT(_xlpm.bp,7)),_xlpm.matched,_xlfn._xlws.FILTER(_xlpm.ym,(LabData2016[比對身分證前六碼]=$AX193)*(LabData2016[比對生日西元]=$AY193)*(_xlpm.ym&lt;&gt;"")*(LEFT(_xlpm.ym,4)=TEXT(YEAR(TODAY()),"0")),""),IF(INDEX(_xlpm.matched,1)="",0,ROWS(_xlfn.UNIQUE(_xlpm.matched)))))</f>
        <v/>
      </c>
      <c r="AF193" s="6" t="str">
        <f ca="1">IF($B193="","",SUMIFS(LabData2016[HbA1c唯一],LabData2016[比對身分證前六碼],$AX193,LabData2016[最近一次HbA1c檢查日期],"&gt;="&amp;DATE(YEAR(TODAY()),1,1),LabData2016[最近一次HbA1c檢查日期],"&lt;"&amp;DATE(YEAR(TODAY()),7,1)))</f>
        <v/>
      </c>
      <c r="AG193" s="6" t="str">
        <f ca="1">IF($B193="","",SUMIFS(LabData2016[HbA1c唯一],LabData2016[比對身分證前六碼],$AX193,LabData2016[最近一次HbA1c檢查日期],"&gt;="&amp;DATE(YEAR(TODAY()),7,1),LabData2016[最近一次HbA1c檢查日期],"&lt;"&amp;DATE(YEAR(TODAY())+1,1,1)))</f>
        <v/>
      </c>
      <c r="AH193" s="6" t="str">
        <f ca="1">IF($B193="","",SUMIFS(LabData2016[LDL唯一],LabData2016[比對身分證前六碼],$AX193,LabData2016[最近一次LDL檢查日期],"&gt;="&amp;DATE(YEAR(TODAY()),1,1),LabData2016[最近一次LDL檢查日期],"&lt;"&amp;DATE(YEAR(TODAY()),7,1)))</f>
        <v/>
      </c>
      <c r="AI193" s="6" t="str">
        <f ca="1">IF($B193="","",SUMIFS(LabData2016[LDL唯一],LabData2016[比對身分證前六碼],$AX193,LabData2016[最近一次LDL檢查日期],"&gt;="&amp;DATE(YEAR(TODAY()),7,1),LabData2016[最近一次LDL檢查日期],"&lt;"&amp;DATE(YEAR(TODAY())+1,1,1)))</f>
        <v/>
      </c>
      <c r="AJ193" s="6" t="str">
        <f ca="1">IF($B193="","",SUMIFS(LabData2016[UACR唯一],LabData2016[比對身分證前六碼],$AX193,LabData2016[最近一次UACR檢查日期],"&gt;="&amp;DATE(YEAR(TODAY()),1,1),LabData2016[最近一次UACR檢查日期],"&lt;"&amp;DATE(YEAR(TODAY()),7,1)))</f>
        <v/>
      </c>
      <c r="AK193" s="6" t="str">
        <f ca="1">IF($B193="","",SUMIFS(LabData2016[UACR唯一],LabData2016[比對身分證前六碼],$AX193,LabData2016[最近一次UACR檢查日期],"&gt;="&amp;DATE(YEAR(TODAY()),7,1),LabData2016[最近一次UACR檢查日期],"&lt;"&amp;DATE(YEAR(TODAY())+1,1,1)))</f>
        <v/>
      </c>
      <c r="AL193" s="6" t="str">
        <f t="shared" si="37"/>
        <v/>
      </c>
      <c r="AM193" s="6" t="str">
        <f t="shared" si="38"/>
        <v/>
      </c>
      <c r="AN193" s="6" t="str">
        <f t="shared" si="39"/>
        <v/>
      </c>
      <c r="AO193" s="6" t="str">
        <f t="shared" si="40"/>
        <v/>
      </c>
      <c r="AP193" s="6" t="str" cm="1">
        <f t="array" ref="AP193">IF($B193="","",IFERROR(INDEX(相容設定!$B$2:$E$9,MATCH($D193,相容設定!$A$2:$A$9,0),MIN(VALUE(LEFT($AQ193,FIND("/",$AQ193)-1)),3)+1),0))</f>
        <v/>
      </c>
      <c r="AQ193" s="6" t="str">
        <f t="shared" si="41"/>
        <v/>
      </c>
      <c r="AR193" s="30" t="str">
        <f t="shared" si="42"/>
        <v/>
      </c>
      <c r="AS193" s="30" t="str">
        <f>IF($B193="","",250+30+IF(OR(ISNUMBER(SEARCH("DM",$D193)),ISNUMBER(SEARCH("+",$D193))),100,0)+IFERROR(INDEX(相容設定!$F$2:$F$9,MATCH($D193,相容設定!$A$2:$A$9,0)),0))</f>
        <v/>
      </c>
      <c r="AT193" s="31" t="str">
        <f t="shared" si="43"/>
        <v/>
      </c>
      <c r="AU193" s="32" t="str">
        <f t="shared" si="44"/>
        <v/>
      </c>
      <c r="AW193" t="str">
        <f t="shared" si="47"/>
        <v/>
      </c>
    </row>
    <row r="194" spans="1:49" x14ac:dyDescent="0.35">
      <c r="A194" s="26" t="str" cm="1">
        <f t="array" ref="A194">IFERROR(IF(INDEX(PatientCriteria[身分證號],ROWS($A$4:A194))="","",ROWS($A$4:A194)),"")</f>
        <v/>
      </c>
      <c r="B194" s="26" t="str" cm="1">
        <f t="array" ref="B194">IFERROR(IF(INDEX(PatientCriteria[身分證號],ROWS($A$4:A194))="","",INDEX(PatientCriteria[身分證號],ROWS($A$4:A194))),"")</f>
        <v/>
      </c>
      <c r="C194" s="26" t="str" cm="1">
        <f t="array" ref="C194">IF($B194="","",IFERROR(INDEX(PatientCriteria[生日],ROWS($A$4:A194)),""))</f>
        <v/>
      </c>
      <c r="D194" s="26" t="str" cm="1">
        <f t="array" ref="D194">IF($B194="","",IFERROR(INDEX(PatientCriteria[疾病組合],ROWS($A$4:A194)),""))</f>
        <v/>
      </c>
      <c r="E194" s="6" t="str" cm="1">
        <f t="array" ref="E194">IF($B194="","",IFERROR(INDEX(PatientCriteria[HbA1c達標標準],ROWS($A$4:A194)),""))</f>
        <v/>
      </c>
      <c r="F194" s="6" t="str">
        <f>IF($B194="","",IF($G194="","",IFERROR(SUMIFS(LabData2016[最近一次HbA1c檢查結果(%)],LabData2016[比對身分證前六碼],$AX194,LabData2016[最近一次HbA1c檢查日期],$G194,LabData2016[HbA1c唯一],1),"")))</f>
        <v/>
      </c>
      <c r="G194" s="36" t="str" cm="1">
        <f t="array" ref="G194">IF($B194="","",IFERROR(_xlfn.AGGREGATE(14,6,LabData2016[最近一次HbA1c檢查日期]/((LabData2016[比對身分證前六碼]=$AX194)*(LabData2016[HbA1c唯一]=1)),1),""))</f>
        <v/>
      </c>
      <c r="H194" s="6" t="str">
        <f>IF($B194="","",IF($I194="","",IFERROR(SUMIFS(LabData2016[最近一次HbA1c檢查結果(%)],LabData2016[比對身分證前六碼],$AX194,LabData2016[最近一次HbA1c檢查日期],$I194,LabData2016[HbA1c唯一],1),"")))</f>
        <v/>
      </c>
      <c r="I194" s="36" t="str" cm="1">
        <f t="array" ref="I194">IF($B194="","",IFERROR(_xlfn.AGGREGATE(14,6,LabData2016[最近一次HbA1c檢查日期]/((LabData2016[比對身分證前六碼]=$AX194)*(LabData2016[HbA1c唯一]=1)),2),""))</f>
        <v/>
      </c>
      <c r="J194" s="6" t="str">
        <f t="shared" si="34"/>
        <v/>
      </c>
      <c r="K194" s="27" t="str">
        <f ca="1">IF($B194="","",IF($E194="不適用","不適用",IF($F194="","未檢驗",IF(AND($AF194+$AG194&gt;=2,$AG194&gt;=1),IF(OR($F194&lt;VALUE(SUBSTITUTE(SUBSTITUTE($E194,"&lt;",""),"%","")),SUMIFS(LabData2016[HbA1c唯一],LabData2016[比對身分證前六碼],$AX194,LabData2016[最近一次HbA1c檢查結果(%)],"&lt;"&amp;VALUE(SUBSTITUTE(SUBSTITUTE($E194,"&lt;",""),"%","")),LabData2016[最近一次HbA1c檢查日期],"&gt;="&amp;DATE(YEAR(TODAY()),1,1),LabData2016[最近一次HbA1c檢查日期],"&lt;"&amp;DATE(YEAR(TODAY())+1,1,1))/($AF194+$AG194)&gt;=0.5),"控制達標",IF(ISNUMBER($H194),IF(AND($J194&gt;=84,$F194-$H194&lt;0),"進步達標","未達標"),"未達標")),"未達標"))))</f>
        <v/>
      </c>
      <c r="L194" s="33" t="str">
        <f ca="1">IF($B194="","",IF($K194="不適用","不適用",IF($K194="未檢驗","無檢驗資料","全年"&amp;($AF194+$AG194)&amp;"次／下半年"&amp;$AG194&amp;"次／"&amp;SUMIFS(LabData2016[HbA1c唯一],LabData2016[比對身分證前六碼],$AX194,LabData2016[最近一次HbA1c檢查結果(%)],"&lt;"&amp;VALUE(SUBSTITUTE(SUBSTITUTE($E194,"&lt;",""),"%","")),LabData2016[最近一次HbA1c檢查日期],"&gt;="&amp;DATE(YEAR(TODAY()),1,1),LabData2016[最近一次HbA1c檢查日期],"&lt;"&amp;DATE(YEAR(TODAY())+1,1,1))&amp;"/"&amp;($AF194+$AG194)&amp;"達標")))</f>
        <v/>
      </c>
      <c r="M194" s="6" t="str" cm="1">
        <f t="array" ref="M194">IF($B194="","",IFERROR(INDEX(PatientCriteria[LDL達標標準],ROWS($A$4:A194)),""))</f>
        <v/>
      </c>
      <c r="N194" s="6" t="str">
        <f>IF($B194="","",IF($O194="","",IFERROR(SUMIFS(LabData2016[最近一次LDL檢查結果(mg/dL)],LabData2016[比對身分證前六碼],$AX194,LabData2016[最近一次LDL檢查日期],$O194,LabData2016[LDL唯一],1),"")))</f>
        <v/>
      </c>
      <c r="O194" s="36" t="str" cm="1">
        <f t="array" ref="O194">IF($B194="","",IFERROR(_xlfn.AGGREGATE(14,6,LabData2016[最近一次LDL檢查日期]/((LabData2016[比對身分證前六碼]=$AX194)*(LabData2016[LDL唯一]=1)),1),""))</f>
        <v/>
      </c>
      <c r="P194" s="6" t="str">
        <f>IF($B194="","",IF($Q194="","",IFERROR(SUMIFS(LabData2016[最近一次LDL檢查結果(mg/dL)],LabData2016[比對身分證前六碼],$AX194,LabData2016[最近一次LDL檢查日期],$Q194,LabData2016[LDL唯一],1),"")))</f>
        <v/>
      </c>
      <c r="Q194" s="36" t="str" cm="1">
        <f t="array" ref="Q194">IF($B194="","",IFERROR(_xlfn.AGGREGATE(14,6,LabData2016[最近一次LDL檢查日期]/((LabData2016[比對身分證前六碼]=$AX194)*(LabData2016[LDL唯一]=1)),2),""))</f>
        <v/>
      </c>
      <c r="R194" s="6" t="str">
        <f t="shared" si="35"/>
        <v/>
      </c>
      <c r="S194" s="6" t="str" cm="1">
        <f t="array" ref="S194">IF($B194="","",IFERROR(_xlfn.AGGREGATE(15,6,LabData2016[最近一次LDL檢查結果(mg/dL)]/((LabData2016[比對身分證前六碼]=$AX194)*(LabData2016[LDL唯一]=1)),1),""))</f>
        <v/>
      </c>
      <c r="T194" s="28" t="str">
        <f ca="1">IF($B194="","",IF($M194="不適用","不適用",IF($N194="","未檢驗",IF(OR(AND($D194="DM only",$O194&gt;=DATE(YEAR(TODAY()),1,1),$O194&lt;DATE(YEAR(TODAY())+1,1,1),$N194&lt;VALUE(SUBSTITUTE($M194,"&lt;",""))),AND($AH194&gt;=1,$AI194&gt;=1,OR($N194&lt;VALUE(SUBSTITUTE($M194,"&lt;","")),SUMIFS(LabData2016[LDL唯一],LabData2016[比對身分證前六碼],$AX194,LabData2016[最近一次LDL檢查結果(mg/dL)],"&lt;"&amp;VALUE(SUBSTITUTE($M194,"&lt;","")),LabData2016[最近一次LDL檢查日期],"&gt;="&amp;DATE(YEAR(TODAY()),1,1),LabData2016[最近一次LDL檢查日期],"&lt;"&amp;DATE(YEAR(TODAY())+1,1,1))/($AH194+$AI194)&gt;=0.5))),"控制達標",IF(AND($AH194&gt;=1,$AI194&gt;=1,ISNUMBER($P194),$R194&gt;84,$N194-$P194&lt;0),"進步達標","未達標")))))</f>
        <v/>
      </c>
      <c r="U194" s="39" t="str">
        <f ca="1">IF($B194="","",IF($T194="不適用","不適用",IF($T194="未檢驗","無檢驗資料","全年"&amp;($AH194+$AI194)&amp;"次／下半年"&amp;$AI194&amp;"次／"&amp;SUMIFS(LabData2016[LDL唯一],LabData2016[比對身分證前六碼],$AX194,LabData2016[最近一次LDL檢查結果(mg/dL)],"&lt;"&amp;VALUE(SUBSTITUTE($M194,"&lt;","")),LabData2016[最近一次LDL檢查日期],"&gt;="&amp;DATE(YEAR(TODAY()),1,1),LabData2016[最近一次LDL檢查日期],"&lt;"&amp;DATE(YEAR(TODAY())+1,1,1))&amp;"/"&amp;($AH194+$AI194)&amp;"達標")))</f>
        <v/>
      </c>
      <c r="V194" s="6" t="str" cm="1">
        <f t="array" ref="V194">IF($B194="","",IFERROR(INDEX(PatientCriteria[UACR達標標準],ROWS($A$4:A194)),""))</f>
        <v/>
      </c>
      <c r="W194" s="6" t="str">
        <f>IF($B194="","",IF($X194="","",IFERROR(SUMIFS(LabData2016[最近一次UACR檢查結果(mg/gm)],LabData2016[比對身分證前六碼],$AX194,LabData2016[最近一次UACR檢查日期],$X194,LabData2016[UACR唯一],1),"")))</f>
        <v/>
      </c>
      <c r="X194" s="36" t="str" cm="1">
        <f t="array" ref="X194">IF($B194="","",IFERROR(_xlfn.AGGREGATE(14,6,LabData2016[最近一次UACR檢查日期]/((LabData2016[比對身分證前六碼]=$AX194)*(LabData2016[UACR唯一]=1)),1),""))</f>
        <v/>
      </c>
      <c r="Y194" s="6" t="str">
        <f>IF($B194="","",IF($Z194="","",IFERROR(SUMIFS(LabData2016[最近一次UACR檢查結果(mg/gm)],LabData2016[比對身分證前六碼],$AX194,LabData2016[最近一次UACR檢查日期],$Z194,LabData2016[UACR唯一],1),"")))</f>
        <v/>
      </c>
      <c r="Z194" s="36" t="str" cm="1">
        <f t="array" ref="Z194">IF($B194="","",IFERROR(_xlfn.AGGREGATE(14,6,LabData2016[最近一次UACR檢查日期]/((LabData2016[比對身分證前六碼]=$AX194)*(LabData2016[UACR唯一]=1)),2),""))</f>
        <v/>
      </c>
      <c r="AA194" s="6" t="str">
        <f t="shared" si="36"/>
        <v/>
      </c>
      <c r="AB194" s="29" t="str">
        <f ca="1">IF($B194="","",IF($V194="不適用","不適用",IF($W194="","未檢驗",IF(AND($AJ194+$AK194&gt;=2,$AK194&gt;=1),IF(OR($W194&lt;30,SUMIFS(LabData2016[UACR唯一],LabData2016[比對身分證前六碼],$AX194,LabData2016[最近一次UACR檢查結果(mg/gm)],"&lt;30",LabData2016[最近一次UACR檢查日期],"&gt;="&amp;DATE(YEAR(TODAY()),1,1),LabData2016[最近一次UACR檢查日期],"&lt;"&amp;DATE(YEAR(TODAY())+1,1,1))/($AJ194+$AK194)&gt;=0.5),"控制達標",IF(ISNUMBER($Y194),IF(AND($AA194&gt;=84,$W194-$Y194&lt;0),"進步達標","未達標"),"未達標")),"未達標"))))</f>
        <v/>
      </c>
      <c r="AC194" s="38" t="str">
        <f ca="1">IF($B194="","",IF($AB194="不適用","不適用",IF($AB194="未檢驗","無檢驗資料","全年"&amp;($AJ194+$AK194)&amp;"次／下半年"&amp;$AK194&amp;"次／"&amp;SUMIFS(LabData2016[UACR唯一],LabData2016[比對身分證前六碼],$AX194,LabData2016[最近一次UACR檢查結果(mg/gm)],"&lt;30",LabData2016[最近一次UACR檢查日期],"&gt;="&amp;DATE(YEAR(TODAY()),1,1),LabData2016[最近一次UACR檢查日期],"&lt;"&amp;DATE(YEAR(TODAY())+1,1,1))&amp;"/"&amp;($AJ194+$AK194)&amp;"達標")))</f>
        <v/>
      </c>
      <c r="AD194" s="6" t="str" cm="1">
        <f t="array" ref="AD194">IF($B194="","",IFERROR(INDEX(PatientCriteria[BP檢驗次數達標標準],ROWS($A$4:A194)),""))</f>
        <v/>
      </c>
      <c r="AE194" s="6" t="str" cm="1">
        <f t="array" aca="1" ref="AE194" ca="1">IF($B194="","",_xlfn.LET(_xlpm.bp,LabData2016[最近一次BP檢查日期],_xlpm.ym,IF(ISNUMBER(_xlpm.bp),TEXT(_xlpm.bp,"yyyy-mm"),LEFT(_xlpm.bp,7)),_xlpm.matched,_xlfn._xlws.FILTER(_xlpm.ym,(LabData2016[比對身分證前六碼]=$AX194)*(LabData2016[比對生日西元]=$AY194)*(_xlpm.ym&lt;&gt;"")*(LEFT(_xlpm.ym,4)=TEXT(YEAR(TODAY()),"0")),""),IF(INDEX(_xlpm.matched,1)="",0,ROWS(_xlfn.UNIQUE(_xlpm.matched)))))</f>
        <v/>
      </c>
      <c r="AF194" s="6" t="str">
        <f ca="1">IF($B194="","",SUMIFS(LabData2016[HbA1c唯一],LabData2016[比對身分證前六碼],$AX194,LabData2016[最近一次HbA1c檢查日期],"&gt;="&amp;DATE(YEAR(TODAY()),1,1),LabData2016[最近一次HbA1c檢查日期],"&lt;"&amp;DATE(YEAR(TODAY()),7,1)))</f>
        <v/>
      </c>
      <c r="AG194" s="6" t="str">
        <f ca="1">IF($B194="","",SUMIFS(LabData2016[HbA1c唯一],LabData2016[比對身分證前六碼],$AX194,LabData2016[最近一次HbA1c檢查日期],"&gt;="&amp;DATE(YEAR(TODAY()),7,1),LabData2016[最近一次HbA1c檢查日期],"&lt;"&amp;DATE(YEAR(TODAY())+1,1,1)))</f>
        <v/>
      </c>
      <c r="AH194" s="6" t="str">
        <f ca="1">IF($B194="","",SUMIFS(LabData2016[LDL唯一],LabData2016[比對身分證前六碼],$AX194,LabData2016[最近一次LDL檢查日期],"&gt;="&amp;DATE(YEAR(TODAY()),1,1),LabData2016[最近一次LDL檢查日期],"&lt;"&amp;DATE(YEAR(TODAY()),7,1)))</f>
        <v/>
      </c>
      <c r="AI194" s="6" t="str">
        <f ca="1">IF($B194="","",SUMIFS(LabData2016[LDL唯一],LabData2016[比對身分證前六碼],$AX194,LabData2016[最近一次LDL檢查日期],"&gt;="&amp;DATE(YEAR(TODAY()),7,1),LabData2016[最近一次LDL檢查日期],"&lt;"&amp;DATE(YEAR(TODAY())+1,1,1)))</f>
        <v/>
      </c>
      <c r="AJ194" s="6" t="str">
        <f ca="1">IF($B194="","",SUMIFS(LabData2016[UACR唯一],LabData2016[比對身分證前六碼],$AX194,LabData2016[最近一次UACR檢查日期],"&gt;="&amp;DATE(YEAR(TODAY()),1,1),LabData2016[最近一次UACR檢查日期],"&lt;"&amp;DATE(YEAR(TODAY()),7,1)))</f>
        <v/>
      </c>
      <c r="AK194" s="6" t="str">
        <f ca="1">IF($B194="","",SUMIFS(LabData2016[UACR唯一],LabData2016[比對身分證前六碼],$AX194,LabData2016[最近一次UACR檢查日期],"&gt;="&amp;DATE(YEAR(TODAY()),7,1),LabData2016[最近一次UACR檢查日期],"&lt;"&amp;DATE(YEAR(TODAY())+1,1,1)))</f>
        <v/>
      </c>
      <c r="AL194" s="6" t="str">
        <f t="shared" si="37"/>
        <v/>
      </c>
      <c r="AM194" s="6" t="str">
        <f t="shared" si="38"/>
        <v/>
      </c>
      <c r="AN194" s="6" t="str">
        <f t="shared" si="39"/>
        <v/>
      </c>
      <c r="AO194" s="6" t="str">
        <f t="shared" si="40"/>
        <v/>
      </c>
      <c r="AP194" s="6" t="str" cm="1">
        <f t="array" ref="AP194">IF($B194="","",IFERROR(INDEX(相容設定!$B$2:$E$9,MATCH($D194,相容設定!$A$2:$A$9,0),MIN(VALUE(LEFT($AQ194,FIND("/",$AQ194)-1)),3)+1),0))</f>
        <v/>
      </c>
      <c r="AQ194" s="6" t="str">
        <f t="shared" si="41"/>
        <v/>
      </c>
      <c r="AR194" s="30" t="str">
        <f t="shared" si="42"/>
        <v/>
      </c>
      <c r="AS194" s="30" t="str">
        <f>IF($B194="","",250+30+IF(OR(ISNUMBER(SEARCH("DM",$D194)),ISNUMBER(SEARCH("+",$D194))),100,0)+IFERROR(INDEX(相容設定!$F$2:$F$9,MATCH($D194,相容設定!$A$2:$A$9,0)),0))</f>
        <v/>
      </c>
      <c r="AT194" s="31" t="str">
        <f t="shared" si="43"/>
        <v/>
      </c>
      <c r="AU194" s="32" t="str">
        <f t="shared" si="44"/>
        <v/>
      </c>
      <c r="AW194" t="str">
        <f t="shared" si="47"/>
        <v/>
      </c>
    </row>
    <row r="195" spans="1:49" x14ac:dyDescent="0.35">
      <c r="A195" s="26" t="str" cm="1">
        <f t="array" ref="A195">IFERROR(IF(INDEX(PatientCriteria[身分證號],ROWS($A$4:A195))="","",ROWS($A$4:A195)),"")</f>
        <v/>
      </c>
      <c r="B195" s="26" t="str" cm="1">
        <f t="array" ref="B195">IFERROR(IF(INDEX(PatientCriteria[身分證號],ROWS($A$4:A195))="","",INDEX(PatientCriteria[身分證號],ROWS($A$4:A195))),"")</f>
        <v/>
      </c>
      <c r="C195" s="26" t="str" cm="1">
        <f t="array" ref="C195">IF($B195="","",IFERROR(INDEX(PatientCriteria[生日],ROWS($A$4:A195)),""))</f>
        <v/>
      </c>
      <c r="D195" s="26" t="str" cm="1">
        <f t="array" ref="D195">IF($B195="","",IFERROR(INDEX(PatientCriteria[疾病組合],ROWS($A$4:A195)),""))</f>
        <v/>
      </c>
      <c r="E195" s="6" t="str" cm="1">
        <f t="array" ref="E195">IF($B195="","",IFERROR(INDEX(PatientCriteria[HbA1c達標標準],ROWS($A$4:A195)),""))</f>
        <v/>
      </c>
      <c r="F195" s="6" t="str">
        <f>IF($B195="","",IF($G195="","",IFERROR(SUMIFS(LabData2016[最近一次HbA1c檢查結果(%)],LabData2016[比對身分證前六碼],$AX195,LabData2016[最近一次HbA1c檢查日期],$G195,LabData2016[HbA1c唯一],1),"")))</f>
        <v/>
      </c>
      <c r="G195" s="36" t="str" cm="1">
        <f t="array" ref="G195">IF($B195="","",IFERROR(_xlfn.AGGREGATE(14,6,LabData2016[最近一次HbA1c檢查日期]/((LabData2016[比對身分證前六碼]=$AX195)*(LabData2016[HbA1c唯一]=1)),1),""))</f>
        <v/>
      </c>
      <c r="H195" s="6" t="str">
        <f>IF($B195="","",IF($I195="","",IFERROR(SUMIFS(LabData2016[最近一次HbA1c檢查結果(%)],LabData2016[比對身分證前六碼],$AX195,LabData2016[最近一次HbA1c檢查日期],$I195,LabData2016[HbA1c唯一],1),"")))</f>
        <v/>
      </c>
      <c r="I195" s="36" t="str" cm="1">
        <f t="array" ref="I195">IF($B195="","",IFERROR(_xlfn.AGGREGATE(14,6,LabData2016[最近一次HbA1c檢查日期]/((LabData2016[比對身分證前六碼]=$AX195)*(LabData2016[HbA1c唯一]=1)),2),""))</f>
        <v/>
      </c>
      <c r="J195" s="6" t="str">
        <f t="shared" si="34"/>
        <v/>
      </c>
      <c r="K195" s="27" t="str">
        <f ca="1">IF($B195="","",IF($E195="不適用","不適用",IF($F195="","未檢驗",IF(AND($AF195+$AG195&gt;=2,$AG195&gt;=1),IF(OR($F195&lt;VALUE(SUBSTITUTE(SUBSTITUTE($E195,"&lt;",""),"%","")),SUMIFS(LabData2016[HbA1c唯一],LabData2016[比對身分證前六碼],$AX195,LabData2016[最近一次HbA1c檢查結果(%)],"&lt;"&amp;VALUE(SUBSTITUTE(SUBSTITUTE($E195,"&lt;",""),"%","")),LabData2016[最近一次HbA1c檢查日期],"&gt;="&amp;DATE(YEAR(TODAY()),1,1),LabData2016[最近一次HbA1c檢查日期],"&lt;"&amp;DATE(YEAR(TODAY())+1,1,1))/($AF195+$AG195)&gt;=0.5),"控制達標",IF(ISNUMBER($H195),IF(AND($J195&gt;=84,$F195-$H195&lt;0),"進步達標","未達標"),"未達標")),"未達標"))))</f>
        <v/>
      </c>
      <c r="L195" s="33" t="str">
        <f ca="1">IF($B195="","",IF($K195="不適用","不適用",IF($K195="未檢驗","無檢驗資料","全年"&amp;($AF195+$AG195)&amp;"次／下半年"&amp;$AG195&amp;"次／"&amp;SUMIFS(LabData2016[HbA1c唯一],LabData2016[比對身分證前六碼],$AX195,LabData2016[最近一次HbA1c檢查結果(%)],"&lt;"&amp;VALUE(SUBSTITUTE(SUBSTITUTE($E195,"&lt;",""),"%","")),LabData2016[最近一次HbA1c檢查日期],"&gt;="&amp;DATE(YEAR(TODAY()),1,1),LabData2016[最近一次HbA1c檢查日期],"&lt;"&amp;DATE(YEAR(TODAY())+1,1,1))&amp;"/"&amp;($AF195+$AG195)&amp;"達標")))</f>
        <v/>
      </c>
      <c r="M195" s="6" t="str" cm="1">
        <f t="array" ref="M195">IF($B195="","",IFERROR(INDEX(PatientCriteria[LDL達標標準],ROWS($A$4:A195)),""))</f>
        <v/>
      </c>
      <c r="N195" s="6" t="str">
        <f>IF($B195="","",IF($O195="","",IFERROR(SUMIFS(LabData2016[最近一次LDL檢查結果(mg/dL)],LabData2016[比對身分證前六碼],$AX195,LabData2016[最近一次LDL檢查日期],$O195,LabData2016[LDL唯一],1),"")))</f>
        <v/>
      </c>
      <c r="O195" s="36" t="str" cm="1">
        <f t="array" ref="O195">IF($B195="","",IFERROR(_xlfn.AGGREGATE(14,6,LabData2016[最近一次LDL檢查日期]/((LabData2016[比對身分證前六碼]=$AX195)*(LabData2016[LDL唯一]=1)),1),""))</f>
        <v/>
      </c>
      <c r="P195" s="6" t="str">
        <f>IF($B195="","",IF($Q195="","",IFERROR(SUMIFS(LabData2016[最近一次LDL檢查結果(mg/dL)],LabData2016[比對身分證前六碼],$AX195,LabData2016[最近一次LDL檢查日期],$Q195,LabData2016[LDL唯一],1),"")))</f>
        <v/>
      </c>
      <c r="Q195" s="36" t="str" cm="1">
        <f t="array" ref="Q195">IF($B195="","",IFERROR(_xlfn.AGGREGATE(14,6,LabData2016[最近一次LDL檢查日期]/((LabData2016[比對身分證前六碼]=$AX195)*(LabData2016[LDL唯一]=1)),2),""))</f>
        <v/>
      </c>
      <c r="R195" s="6" t="str">
        <f t="shared" si="35"/>
        <v/>
      </c>
      <c r="S195" s="6" t="str" cm="1">
        <f t="array" ref="S195">IF($B195="","",IFERROR(_xlfn.AGGREGATE(15,6,LabData2016[最近一次LDL檢查結果(mg/dL)]/((LabData2016[比對身分證前六碼]=$AX195)*(LabData2016[LDL唯一]=1)),1),""))</f>
        <v/>
      </c>
      <c r="T195" s="28" t="str">
        <f ca="1">IF($B195="","",IF($M195="不適用","不適用",IF($N195="","未檢驗",IF(OR(AND($D195="DM only",$O195&gt;=DATE(YEAR(TODAY()),1,1),$O195&lt;DATE(YEAR(TODAY())+1,1,1),$N195&lt;VALUE(SUBSTITUTE($M195,"&lt;",""))),AND($AH195&gt;=1,$AI195&gt;=1,OR($N195&lt;VALUE(SUBSTITUTE($M195,"&lt;","")),SUMIFS(LabData2016[LDL唯一],LabData2016[比對身分證前六碼],$AX195,LabData2016[最近一次LDL檢查結果(mg/dL)],"&lt;"&amp;VALUE(SUBSTITUTE($M195,"&lt;","")),LabData2016[最近一次LDL檢查日期],"&gt;="&amp;DATE(YEAR(TODAY()),1,1),LabData2016[最近一次LDL檢查日期],"&lt;"&amp;DATE(YEAR(TODAY())+1,1,1))/($AH195+$AI195)&gt;=0.5))),"控制達標",IF(AND($AH195&gt;=1,$AI195&gt;=1,ISNUMBER($P195),$R195&gt;84,$N195-$P195&lt;0),"進步達標","未達標")))))</f>
        <v/>
      </c>
      <c r="U195" s="39" t="str">
        <f ca="1">IF($B195="","",IF($T195="不適用","不適用",IF($T195="未檢驗","無檢驗資料","全年"&amp;($AH195+$AI195)&amp;"次／下半年"&amp;$AI195&amp;"次／"&amp;SUMIFS(LabData2016[LDL唯一],LabData2016[比對身分證前六碼],$AX195,LabData2016[最近一次LDL檢查結果(mg/dL)],"&lt;"&amp;VALUE(SUBSTITUTE($M195,"&lt;","")),LabData2016[最近一次LDL檢查日期],"&gt;="&amp;DATE(YEAR(TODAY()),1,1),LabData2016[最近一次LDL檢查日期],"&lt;"&amp;DATE(YEAR(TODAY())+1,1,1))&amp;"/"&amp;($AH195+$AI195)&amp;"達標")))</f>
        <v/>
      </c>
      <c r="V195" s="6" t="str" cm="1">
        <f t="array" ref="V195">IF($B195="","",IFERROR(INDEX(PatientCriteria[UACR達標標準],ROWS($A$4:A195)),""))</f>
        <v/>
      </c>
      <c r="W195" s="6" t="str">
        <f>IF($B195="","",IF($X195="","",IFERROR(SUMIFS(LabData2016[最近一次UACR檢查結果(mg/gm)],LabData2016[比對身分證前六碼],$AX195,LabData2016[最近一次UACR檢查日期],$X195,LabData2016[UACR唯一],1),"")))</f>
        <v/>
      </c>
      <c r="X195" s="36" t="str" cm="1">
        <f t="array" ref="X195">IF($B195="","",IFERROR(_xlfn.AGGREGATE(14,6,LabData2016[最近一次UACR檢查日期]/((LabData2016[比對身分證前六碼]=$AX195)*(LabData2016[UACR唯一]=1)),1),""))</f>
        <v/>
      </c>
      <c r="Y195" s="6" t="str">
        <f>IF($B195="","",IF($Z195="","",IFERROR(SUMIFS(LabData2016[最近一次UACR檢查結果(mg/gm)],LabData2016[比對身分證前六碼],$AX195,LabData2016[最近一次UACR檢查日期],$Z195,LabData2016[UACR唯一],1),"")))</f>
        <v/>
      </c>
      <c r="Z195" s="36" t="str" cm="1">
        <f t="array" ref="Z195">IF($B195="","",IFERROR(_xlfn.AGGREGATE(14,6,LabData2016[最近一次UACR檢查日期]/((LabData2016[比對身分證前六碼]=$AX195)*(LabData2016[UACR唯一]=1)),2),""))</f>
        <v/>
      </c>
      <c r="AA195" s="6" t="str">
        <f t="shared" si="36"/>
        <v/>
      </c>
      <c r="AB195" s="29" t="str">
        <f ca="1">IF($B195="","",IF($V195="不適用","不適用",IF($W195="","未檢驗",IF(AND($AJ195+$AK195&gt;=2,$AK195&gt;=1),IF(OR($W195&lt;30,SUMIFS(LabData2016[UACR唯一],LabData2016[比對身分證前六碼],$AX195,LabData2016[最近一次UACR檢查結果(mg/gm)],"&lt;30",LabData2016[最近一次UACR檢查日期],"&gt;="&amp;DATE(YEAR(TODAY()),1,1),LabData2016[最近一次UACR檢查日期],"&lt;"&amp;DATE(YEAR(TODAY())+1,1,1))/($AJ195+$AK195)&gt;=0.5),"控制達標",IF(ISNUMBER($Y195),IF(AND($AA195&gt;=84,$W195-$Y195&lt;0),"進步達標","未達標"),"未達標")),"未達標"))))</f>
        <v/>
      </c>
      <c r="AC195" s="38" t="str">
        <f ca="1">IF($B195="","",IF($AB195="不適用","不適用",IF($AB195="未檢驗","無檢驗資料","全年"&amp;($AJ195+$AK195)&amp;"次／下半年"&amp;$AK195&amp;"次／"&amp;SUMIFS(LabData2016[UACR唯一],LabData2016[比對身分證前六碼],$AX195,LabData2016[最近一次UACR檢查結果(mg/gm)],"&lt;30",LabData2016[最近一次UACR檢查日期],"&gt;="&amp;DATE(YEAR(TODAY()),1,1),LabData2016[最近一次UACR檢查日期],"&lt;"&amp;DATE(YEAR(TODAY())+1,1,1))&amp;"/"&amp;($AJ195+$AK195)&amp;"達標")))</f>
        <v/>
      </c>
      <c r="AD195" s="6" t="str" cm="1">
        <f t="array" ref="AD195">IF($B195="","",IFERROR(INDEX(PatientCriteria[BP檢驗次數達標標準],ROWS($A$4:A195)),""))</f>
        <v/>
      </c>
      <c r="AE195" s="6" t="str" cm="1">
        <f t="array" aca="1" ref="AE195" ca="1">IF($B195="","",_xlfn.LET(_xlpm.bp,LabData2016[最近一次BP檢查日期],_xlpm.ym,IF(ISNUMBER(_xlpm.bp),TEXT(_xlpm.bp,"yyyy-mm"),LEFT(_xlpm.bp,7)),_xlpm.matched,_xlfn._xlws.FILTER(_xlpm.ym,(LabData2016[比對身分證前六碼]=$AX195)*(LabData2016[比對生日西元]=$AY195)*(_xlpm.ym&lt;&gt;"")*(LEFT(_xlpm.ym,4)=TEXT(YEAR(TODAY()),"0")),""),IF(INDEX(_xlpm.matched,1)="",0,ROWS(_xlfn.UNIQUE(_xlpm.matched)))))</f>
        <v/>
      </c>
      <c r="AF195" s="6" t="str">
        <f ca="1">IF($B195="","",SUMIFS(LabData2016[HbA1c唯一],LabData2016[比對身分證前六碼],$AX195,LabData2016[最近一次HbA1c檢查日期],"&gt;="&amp;DATE(YEAR(TODAY()),1,1),LabData2016[最近一次HbA1c檢查日期],"&lt;"&amp;DATE(YEAR(TODAY()),7,1)))</f>
        <v/>
      </c>
      <c r="AG195" s="6" t="str">
        <f ca="1">IF($B195="","",SUMIFS(LabData2016[HbA1c唯一],LabData2016[比對身分證前六碼],$AX195,LabData2016[最近一次HbA1c檢查日期],"&gt;="&amp;DATE(YEAR(TODAY()),7,1),LabData2016[最近一次HbA1c檢查日期],"&lt;"&amp;DATE(YEAR(TODAY())+1,1,1)))</f>
        <v/>
      </c>
      <c r="AH195" s="6" t="str">
        <f ca="1">IF($B195="","",SUMIFS(LabData2016[LDL唯一],LabData2016[比對身分證前六碼],$AX195,LabData2016[最近一次LDL檢查日期],"&gt;="&amp;DATE(YEAR(TODAY()),1,1),LabData2016[最近一次LDL檢查日期],"&lt;"&amp;DATE(YEAR(TODAY()),7,1)))</f>
        <v/>
      </c>
      <c r="AI195" s="6" t="str">
        <f ca="1">IF($B195="","",SUMIFS(LabData2016[LDL唯一],LabData2016[比對身分證前六碼],$AX195,LabData2016[最近一次LDL檢查日期],"&gt;="&amp;DATE(YEAR(TODAY()),7,1),LabData2016[最近一次LDL檢查日期],"&lt;"&amp;DATE(YEAR(TODAY())+1,1,1)))</f>
        <v/>
      </c>
      <c r="AJ195" s="6" t="str">
        <f ca="1">IF($B195="","",SUMIFS(LabData2016[UACR唯一],LabData2016[比對身分證前六碼],$AX195,LabData2016[最近一次UACR檢查日期],"&gt;="&amp;DATE(YEAR(TODAY()),1,1),LabData2016[最近一次UACR檢查日期],"&lt;"&amp;DATE(YEAR(TODAY()),7,1)))</f>
        <v/>
      </c>
      <c r="AK195" s="6" t="str">
        <f ca="1">IF($B195="","",SUMIFS(LabData2016[UACR唯一],LabData2016[比對身分證前六碼],$AX195,LabData2016[最近一次UACR檢查日期],"&gt;="&amp;DATE(YEAR(TODAY()),7,1),LabData2016[最近一次UACR檢查日期],"&lt;"&amp;DATE(YEAR(TODAY())+1,1,1)))</f>
        <v/>
      </c>
      <c r="AL195" s="6" t="str">
        <f t="shared" si="37"/>
        <v/>
      </c>
      <c r="AM195" s="6" t="str">
        <f t="shared" si="38"/>
        <v/>
      </c>
      <c r="AN195" s="6" t="str">
        <f t="shared" si="39"/>
        <v/>
      </c>
      <c r="AO195" s="6" t="str">
        <f t="shared" si="40"/>
        <v/>
      </c>
      <c r="AP195" s="6" t="str" cm="1">
        <f t="array" ref="AP195">IF($B195="","",IFERROR(INDEX(相容設定!$B$2:$E$9,MATCH($D195,相容設定!$A$2:$A$9,0),MIN(VALUE(LEFT($AQ195,FIND("/",$AQ195)-1)),3)+1),0))</f>
        <v/>
      </c>
      <c r="AQ195" s="6" t="str">
        <f t="shared" si="41"/>
        <v/>
      </c>
      <c r="AR195" s="30" t="str">
        <f t="shared" si="42"/>
        <v/>
      </c>
      <c r="AS195" s="30" t="str">
        <f>IF($B195="","",250+30+IF(OR(ISNUMBER(SEARCH("DM",$D195)),ISNUMBER(SEARCH("+",$D195))),100,0)+IFERROR(INDEX(相容設定!$F$2:$F$9,MATCH($D195,相容設定!$A$2:$A$9,0)),0))</f>
        <v/>
      </c>
      <c r="AT195" s="31" t="str">
        <f t="shared" si="43"/>
        <v/>
      </c>
      <c r="AU195" s="32" t="str">
        <f t="shared" si="44"/>
        <v/>
      </c>
      <c r="AW195" t="str">
        <f t="shared" si="47"/>
        <v/>
      </c>
    </row>
    <row r="196" spans="1:49" x14ac:dyDescent="0.35">
      <c r="A196" s="26" t="str" cm="1">
        <f t="array" ref="A196">IFERROR(IF(INDEX(PatientCriteria[身分證號],ROWS($A$4:A196))="","",ROWS($A$4:A196)),"")</f>
        <v/>
      </c>
      <c r="B196" s="26" t="str" cm="1">
        <f t="array" ref="B196">IFERROR(IF(INDEX(PatientCriteria[身分證號],ROWS($A$4:A196))="","",INDEX(PatientCriteria[身分證號],ROWS($A$4:A196))),"")</f>
        <v/>
      </c>
      <c r="C196" s="26" t="str" cm="1">
        <f t="array" ref="C196">IF($B196="","",IFERROR(INDEX(PatientCriteria[生日],ROWS($A$4:A196)),""))</f>
        <v/>
      </c>
      <c r="D196" s="26" t="str" cm="1">
        <f t="array" ref="D196">IF($B196="","",IFERROR(INDEX(PatientCriteria[疾病組合],ROWS($A$4:A196)),""))</f>
        <v/>
      </c>
      <c r="E196" s="6" t="str" cm="1">
        <f t="array" ref="E196">IF($B196="","",IFERROR(INDEX(PatientCriteria[HbA1c達標標準],ROWS($A$4:A196)),""))</f>
        <v/>
      </c>
      <c r="F196" s="6" t="str">
        <f>IF($B196="","",IF($G196="","",IFERROR(SUMIFS(LabData2016[最近一次HbA1c檢查結果(%)],LabData2016[比對身分證前六碼],$AX196,LabData2016[最近一次HbA1c檢查日期],$G196,LabData2016[HbA1c唯一],1),"")))</f>
        <v/>
      </c>
      <c r="G196" s="36" t="str" cm="1">
        <f t="array" ref="G196">IF($B196="","",IFERROR(_xlfn.AGGREGATE(14,6,LabData2016[最近一次HbA1c檢查日期]/((LabData2016[比對身分證前六碼]=$AX196)*(LabData2016[HbA1c唯一]=1)),1),""))</f>
        <v/>
      </c>
      <c r="H196" s="6" t="str">
        <f>IF($B196="","",IF($I196="","",IFERROR(SUMIFS(LabData2016[最近一次HbA1c檢查結果(%)],LabData2016[比對身分證前六碼],$AX196,LabData2016[最近一次HbA1c檢查日期],$I196,LabData2016[HbA1c唯一],1),"")))</f>
        <v/>
      </c>
      <c r="I196" s="36" t="str" cm="1">
        <f t="array" ref="I196">IF($B196="","",IFERROR(_xlfn.AGGREGATE(14,6,LabData2016[最近一次HbA1c檢查日期]/((LabData2016[比對身分證前六碼]=$AX196)*(LabData2016[HbA1c唯一]=1)),2),""))</f>
        <v/>
      </c>
      <c r="J196" s="6" t="str">
        <f t="shared" ref="J196:J259" si="51">IF($B196="","",IF(AND(G196&lt;&gt;"",I196&lt;&gt;""),G196-I196,""))</f>
        <v/>
      </c>
      <c r="K196" s="27" t="str">
        <f ca="1">IF($B196="","",IF($E196="不適用","不適用",IF($F196="","未檢驗",IF(AND($AF196+$AG196&gt;=2,$AG196&gt;=1),IF(OR($F196&lt;VALUE(SUBSTITUTE(SUBSTITUTE($E196,"&lt;",""),"%","")),SUMIFS(LabData2016[HbA1c唯一],LabData2016[比對身分證前六碼],$AX196,LabData2016[最近一次HbA1c檢查結果(%)],"&lt;"&amp;VALUE(SUBSTITUTE(SUBSTITUTE($E196,"&lt;",""),"%","")),LabData2016[最近一次HbA1c檢查日期],"&gt;="&amp;DATE(YEAR(TODAY()),1,1),LabData2016[最近一次HbA1c檢查日期],"&lt;"&amp;DATE(YEAR(TODAY())+1,1,1))/($AF196+$AG196)&gt;=0.5),"控制達標",IF(ISNUMBER($H196),IF(AND($J196&gt;=84,$F196-$H196&lt;0),"進步達標","未達標"),"未達標")),"未達標"))))</f>
        <v/>
      </c>
      <c r="L196" s="33" t="str">
        <f ca="1">IF($B196="","",IF($K196="不適用","不適用",IF($K196="未檢驗","無檢驗資料","全年"&amp;($AF196+$AG196)&amp;"次／下半年"&amp;$AG196&amp;"次／"&amp;SUMIFS(LabData2016[HbA1c唯一],LabData2016[比對身分證前六碼],$AX196,LabData2016[最近一次HbA1c檢查結果(%)],"&lt;"&amp;VALUE(SUBSTITUTE(SUBSTITUTE($E196,"&lt;",""),"%","")),LabData2016[最近一次HbA1c檢查日期],"&gt;="&amp;DATE(YEAR(TODAY()),1,1),LabData2016[最近一次HbA1c檢查日期],"&lt;"&amp;DATE(YEAR(TODAY())+1,1,1))&amp;"/"&amp;($AF196+$AG196)&amp;"達標")))</f>
        <v/>
      </c>
      <c r="M196" s="6" t="str" cm="1">
        <f t="array" ref="M196">IF($B196="","",IFERROR(INDEX(PatientCriteria[LDL達標標準],ROWS($A$4:A196)),""))</f>
        <v/>
      </c>
      <c r="N196" s="6" t="str">
        <f>IF($B196="","",IF($O196="","",IFERROR(SUMIFS(LabData2016[最近一次LDL檢查結果(mg/dL)],LabData2016[比對身分證前六碼],$AX196,LabData2016[最近一次LDL檢查日期],$O196,LabData2016[LDL唯一],1),"")))</f>
        <v/>
      </c>
      <c r="O196" s="36" t="str" cm="1">
        <f t="array" ref="O196">IF($B196="","",IFERROR(_xlfn.AGGREGATE(14,6,LabData2016[最近一次LDL檢查日期]/((LabData2016[比對身分證前六碼]=$AX196)*(LabData2016[LDL唯一]=1)),1),""))</f>
        <v/>
      </c>
      <c r="P196" s="6" t="str">
        <f>IF($B196="","",IF($Q196="","",IFERROR(SUMIFS(LabData2016[最近一次LDL檢查結果(mg/dL)],LabData2016[比對身分證前六碼],$AX196,LabData2016[最近一次LDL檢查日期],$Q196,LabData2016[LDL唯一],1),"")))</f>
        <v/>
      </c>
      <c r="Q196" s="36" t="str" cm="1">
        <f t="array" ref="Q196">IF($B196="","",IFERROR(_xlfn.AGGREGATE(14,6,LabData2016[最近一次LDL檢查日期]/((LabData2016[比對身分證前六碼]=$AX196)*(LabData2016[LDL唯一]=1)),2),""))</f>
        <v/>
      </c>
      <c r="R196" s="6" t="str">
        <f t="shared" ref="R196:R259" si="52">IF($B196="","",IF(AND(O196&lt;&gt;"",Q196&lt;&gt;""),O196-Q196,""))</f>
        <v/>
      </c>
      <c r="S196" s="6" t="str" cm="1">
        <f t="array" ref="S196">IF($B196="","",IFERROR(_xlfn.AGGREGATE(15,6,LabData2016[最近一次LDL檢查結果(mg/dL)]/((LabData2016[比對身分證前六碼]=$AX196)*(LabData2016[LDL唯一]=1)),1),""))</f>
        <v/>
      </c>
      <c r="T196" s="28" t="str">
        <f ca="1">IF($B196="","",IF($M196="不適用","不適用",IF($N196="","未檢驗",IF(OR(AND($D196="DM only",$O196&gt;=DATE(YEAR(TODAY()),1,1),$O196&lt;DATE(YEAR(TODAY())+1,1,1),$N196&lt;VALUE(SUBSTITUTE($M196,"&lt;",""))),AND($AH196&gt;=1,$AI196&gt;=1,OR($N196&lt;VALUE(SUBSTITUTE($M196,"&lt;","")),SUMIFS(LabData2016[LDL唯一],LabData2016[比對身分證前六碼],$AX196,LabData2016[最近一次LDL檢查結果(mg/dL)],"&lt;"&amp;VALUE(SUBSTITUTE($M196,"&lt;","")),LabData2016[最近一次LDL檢查日期],"&gt;="&amp;DATE(YEAR(TODAY()),1,1),LabData2016[最近一次LDL檢查日期],"&lt;"&amp;DATE(YEAR(TODAY())+1,1,1))/($AH196+$AI196)&gt;=0.5))),"控制達標",IF(AND($AH196&gt;=1,$AI196&gt;=1,ISNUMBER($P196),$R196&gt;84,$N196-$P196&lt;0),"進步達標","未達標")))))</f>
        <v/>
      </c>
      <c r="U196" s="39" t="str">
        <f ca="1">IF($B196="","",IF($T196="不適用","不適用",IF($T196="未檢驗","無檢驗資料","全年"&amp;($AH196+$AI196)&amp;"次／下半年"&amp;$AI196&amp;"次／"&amp;SUMIFS(LabData2016[LDL唯一],LabData2016[比對身分證前六碼],$AX196,LabData2016[最近一次LDL檢查結果(mg/dL)],"&lt;"&amp;VALUE(SUBSTITUTE($M196,"&lt;","")),LabData2016[最近一次LDL檢查日期],"&gt;="&amp;DATE(YEAR(TODAY()),1,1),LabData2016[最近一次LDL檢查日期],"&lt;"&amp;DATE(YEAR(TODAY())+1,1,1))&amp;"/"&amp;($AH196+$AI196)&amp;"達標")))</f>
        <v/>
      </c>
      <c r="V196" s="6" t="str" cm="1">
        <f t="array" ref="V196">IF($B196="","",IFERROR(INDEX(PatientCriteria[UACR達標標準],ROWS($A$4:A196)),""))</f>
        <v/>
      </c>
      <c r="W196" s="6" t="str">
        <f>IF($B196="","",IF($X196="","",IFERROR(SUMIFS(LabData2016[最近一次UACR檢查結果(mg/gm)],LabData2016[比對身分證前六碼],$AX196,LabData2016[最近一次UACR檢查日期],$X196,LabData2016[UACR唯一],1),"")))</f>
        <v/>
      </c>
      <c r="X196" s="36" t="str" cm="1">
        <f t="array" ref="X196">IF($B196="","",IFERROR(_xlfn.AGGREGATE(14,6,LabData2016[最近一次UACR檢查日期]/((LabData2016[比對身分證前六碼]=$AX196)*(LabData2016[UACR唯一]=1)),1),""))</f>
        <v/>
      </c>
      <c r="Y196" s="6" t="str">
        <f>IF($B196="","",IF($Z196="","",IFERROR(SUMIFS(LabData2016[最近一次UACR檢查結果(mg/gm)],LabData2016[比對身分證前六碼],$AX196,LabData2016[最近一次UACR檢查日期],$Z196,LabData2016[UACR唯一],1),"")))</f>
        <v/>
      </c>
      <c r="Z196" s="36" t="str" cm="1">
        <f t="array" ref="Z196">IF($B196="","",IFERROR(_xlfn.AGGREGATE(14,6,LabData2016[最近一次UACR檢查日期]/((LabData2016[比對身分證前六碼]=$AX196)*(LabData2016[UACR唯一]=1)),2),""))</f>
        <v/>
      </c>
      <c r="AA196" s="6" t="str">
        <f t="shared" ref="AA196:AA259" si="53">IF($B196="","",IF(AND(X196&lt;&gt;"",Z196&lt;&gt;""),X196-Z196,""))</f>
        <v/>
      </c>
      <c r="AB196" s="29" t="str">
        <f ca="1">IF($B196="","",IF($V196="不適用","不適用",IF($W196="","未檢驗",IF(AND($AJ196+$AK196&gt;=2,$AK196&gt;=1),IF(OR($W196&lt;30,SUMIFS(LabData2016[UACR唯一],LabData2016[比對身分證前六碼],$AX196,LabData2016[最近一次UACR檢查結果(mg/gm)],"&lt;30",LabData2016[最近一次UACR檢查日期],"&gt;="&amp;DATE(YEAR(TODAY()),1,1),LabData2016[最近一次UACR檢查日期],"&lt;"&amp;DATE(YEAR(TODAY())+1,1,1))/($AJ196+$AK196)&gt;=0.5),"控制達標",IF(ISNUMBER($Y196),IF(AND($AA196&gt;=84,$W196-$Y196&lt;0),"進步達標","未達標"),"未達標")),"未達標"))))</f>
        <v/>
      </c>
      <c r="AC196" s="38" t="str">
        <f ca="1">IF($B196="","",IF($AB196="不適用","不適用",IF($AB196="未檢驗","無檢驗資料","全年"&amp;($AJ196+$AK196)&amp;"次／下半年"&amp;$AK196&amp;"次／"&amp;SUMIFS(LabData2016[UACR唯一],LabData2016[比對身分證前六碼],$AX196,LabData2016[最近一次UACR檢查結果(mg/gm)],"&lt;30",LabData2016[最近一次UACR檢查日期],"&gt;="&amp;DATE(YEAR(TODAY()),1,1),LabData2016[最近一次UACR檢查日期],"&lt;"&amp;DATE(YEAR(TODAY())+1,1,1))&amp;"/"&amp;($AJ196+$AK196)&amp;"達標")))</f>
        <v/>
      </c>
      <c r="AD196" s="6" t="str" cm="1">
        <f t="array" ref="AD196">IF($B196="","",IFERROR(INDEX(PatientCriteria[BP檢驗次數達標標準],ROWS($A$4:A196)),""))</f>
        <v/>
      </c>
      <c r="AE196" s="6" t="str" cm="1">
        <f t="array" aca="1" ref="AE196" ca="1">IF($B196="","",_xlfn.LET(_xlpm.bp,LabData2016[最近一次BP檢查日期],_xlpm.ym,IF(ISNUMBER(_xlpm.bp),TEXT(_xlpm.bp,"yyyy-mm"),LEFT(_xlpm.bp,7)),_xlpm.matched,_xlfn._xlws.FILTER(_xlpm.ym,(LabData2016[比對身分證前六碼]=$AX196)*(LabData2016[比對生日西元]=$AY196)*(_xlpm.ym&lt;&gt;"")*(LEFT(_xlpm.ym,4)=TEXT(YEAR(TODAY()),"0")),""),IF(INDEX(_xlpm.matched,1)="",0,ROWS(_xlfn.UNIQUE(_xlpm.matched)))))</f>
        <v/>
      </c>
      <c r="AF196" s="6" t="str">
        <f ca="1">IF($B196="","",SUMIFS(LabData2016[HbA1c唯一],LabData2016[比對身分證前六碼],$AX196,LabData2016[最近一次HbA1c檢查日期],"&gt;="&amp;DATE(YEAR(TODAY()),1,1),LabData2016[最近一次HbA1c檢查日期],"&lt;"&amp;DATE(YEAR(TODAY()),7,1)))</f>
        <v/>
      </c>
      <c r="AG196" s="6" t="str">
        <f ca="1">IF($B196="","",SUMIFS(LabData2016[HbA1c唯一],LabData2016[比對身分證前六碼],$AX196,LabData2016[最近一次HbA1c檢查日期],"&gt;="&amp;DATE(YEAR(TODAY()),7,1),LabData2016[最近一次HbA1c檢查日期],"&lt;"&amp;DATE(YEAR(TODAY())+1,1,1)))</f>
        <v/>
      </c>
      <c r="AH196" s="6" t="str">
        <f ca="1">IF($B196="","",SUMIFS(LabData2016[LDL唯一],LabData2016[比對身分證前六碼],$AX196,LabData2016[最近一次LDL檢查日期],"&gt;="&amp;DATE(YEAR(TODAY()),1,1),LabData2016[最近一次LDL檢查日期],"&lt;"&amp;DATE(YEAR(TODAY()),7,1)))</f>
        <v/>
      </c>
      <c r="AI196" s="6" t="str">
        <f ca="1">IF($B196="","",SUMIFS(LabData2016[LDL唯一],LabData2016[比對身分證前六碼],$AX196,LabData2016[最近一次LDL檢查日期],"&gt;="&amp;DATE(YEAR(TODAY()),7,1),LabData2016[最近一次LDL檢查日期],"&lt;"&amp;DATE(YEAR(TODAY())+1,1,1)))</f>
        <v/>
      </c>
      <c r="AJ196" s="6" t="str">
        <f ca="1">IF($B196="","",SUMIFS(LabData2016[UACR唯一],LabData2016[比對身分證前六碼],$AX196,LabData2016[最近一次UACR檢查日期],"&gt;="&amp;DATE(YEAR(TODAY()),1,1),LabData2016[最近一次UACR檢查日期],"&lt;"&amp;DATE(YEAR(TODAY()),7,1)))</f>
        <v/>
      </c>
      <c r="AK196" s="6" t="str">
        <f ca="1">IF($B196="","",SUMIFS(LabData2016[UACR唯一],LabData2016[比對身分證前六碼],$AX196,LabData2016[最近一次UACR檢查日期],"&gt;="&amp;DATE(YEAR(TODAY()),7,1),LabData2016[最近一次UACR檢查日期],"&lt;"&amp;DATE(YEAR(TODAY())+1,1,1)))</f>
        <v/>
      </c>
      <c r="AL196" s="6" t="str">
        <f t="shared" ref="AL196:AL259" si="54">IF($B196="","",IF(NOT(OR($D196="DM only",$D196="DM+CKD",$D196="DM+ASCVD",$D196="CKD+ASCVD",$D196="DM+CKD+ASCVD")),"不適用",IF(AND(IF(OR($D196="DM only",$D196="DM+CKD",$D196="DM+ASCVD",$D196="DM+CKD+ASCVD"),AND($AF196&gt;=1,$AG196&gt;=1),TRUE),AND($AH196&gt;=1,$AI196&gt;=1),IF(OR($D196="DM+CKD",$D196="CKD+ASCVD",$D196="DM+CKD+ASCVD"),AND($AJ196&gt;=1,$AK196&gt;=1),TRUE),OR($AD196="不適用",$AE196&gt;=3)),"達標","未達標")))</f>
        <v/>
      </c>
      <c r="AM196" s="6" t="str">
        <f t="shared" ref="AM196:AM259" si="55">IF($B196="","",250)</f>
        <v/>
      </c>
      <c r="AN196" s="6" t="str">
        <f t="shared" ref="AN196:AN259" si="56">IF($B196="","",30)</f>
        <v/>
      </c>
      <c r="AO196" s="6" t="str">
        <f t="shared" ref="AO196:AO259" si="57">IF($B196="","",IF(AND($AL196="達標",OR(ISNUMBER(SEARCH("DM",$D196)),ISNUMBER(SEARCH("+",$D196)))),100,0))</f>
        <v/>
      </c>
      <c r="AP196" s="6" t="str" cm="1">
        <f t="array" ref="AP196">IF($B196="","",IFERROR(INDEX(相容設定!$B$2:$E$9,MATCH($D196,相容設定!$A$2:$A$9,0),MIN(VALUE(LEFT($AQ196,FIND("/",$AQ196)-1)),3)+1),0))</f>
        <v/>
      </c>
      <c r="AQ196" s="6" t="str">
        <f t="shared" ref="AQ196:AQ259" si="58">IF($B196="","",(IF(OR($K196="控制達標",$K196="進步達標"),1,0)+IF(OR($T196="控制達標",$T196="進步達標"),1,0)+IF(OR($AB196="控制達標",$AB196="進步達標"),1,0))&amp;"/"&amp;(IF($K196&lt;&gt;"不適用",1,0)+IF($T196&lt;&gt;"不適用",1,0)+IF($AB196&lt;&gt;"不適用",1,0)))</f>
        <v/>
      </c>
      <c r="AR196" s="30" t="str">
        <f t="shared" ref="AR196:AR259" si="59">IF($B196="","",AM196+AN196+AO196+AP196)</f>
        <v/>
      </c>
      <c r="AS196" s="30" t="str">
        <f>IF($B196="","",250+30+IF(OR(ISNUMBER(SEARCH("DM",$D196)),ISNUMBER(SEARCH("+",$D196))),100,0)+IFERROR(INDEX(相容設定!$F$2:$F$9,MATCH($D196,相容設定!$A$2:$A$9,0)),0))</f>
        <v/>
      </c>
      <c r="AT196" s="31" t="str">
        <f t="shared" ref="AT196:AT259" si="60">IF($B196="","",_xlfn.LET(_xlpm.a,--AND($K196&lt;&gt;"",$K196&lt;&gt;"不適用")+--AND($T196&lt;&gt;"",$T196&lt;&gt;"不適用")+--AND($AB196&lt;&gt;"",$AB196&lt;&gt;"不適用"),_xlpm.h,--OR($K196="控制達標",$K196="進步達標",$K196="達標")+--OR($T196="控制達標",$T196="進步達標",$T196="達標")+--OR($AB196="控制達標",$AB196="進步達標",$AB196="達標"),IF(_xlpm.a=0,"",IF(_xlpm.h=_xlpm.a,"🟢",IF(_xlpm.h=0,"🔴","🟡")))))</f>
        <v/>
      </c>
      <c r="AU196" s="32" t="str">
        <f t="shared" ref="AU196:AU259" si="61">IF($B196="","",IF($AQ196="0/0","無適用評估項目：依個案狀況常規追蹤",IF($AV196&amp;$AW196="","維持現況並定期追蹤",LEFT($AV196&amp;$AW196,LEN($AV196&amp;$AW196)-1))))</f>
        <v/>
      </c>
      <c r="AW196" t="str">
        <f t="shared" si="47"/>
        <v/>
      </c>
    </row>
    <row r="197" spans="1:49" x14ac:dyDescent="0.35">
      <c r="A197" s="26" t="str" cm="1">
        <f t="array" ref="A197">IFERROR(IF(INDEX(PatientCriteria[身分證號],ROWS($A$4:A197))="","",ROWS($A$4:A197)),"")</f>
        <v/>
      </c>
      <c r="B197" s="26" t="str" cm="1">
        <f t="array" ref="B197">IFERROR(IF(INDEX(PatientCriteria[身分證號],ROWS($A$4:A197))="","",INDEX(PatientCriteria[身分證號],ROWS($A$4:A197))),"")</f>
        <v/>
      </c>
      <c r="C197" s="26" t="str" cm="1">
        <f t="array" ref="C197">IF($B197="","",IFERROR(INDEX(PatientCriteria[生日],ROWS($A$4:A197)),""))</f>
        <v/>
      </c>
      <c r="D197" s="26" t="str" cm="1">
        <f t="array" ref="D197">IF($B197="","",IFERROR(INDEX(PatientCriteria[疾病組合],ROWS($A$4:A197)),""))</f>
        <v/>
      </c>
      <c r="E197" s="6" t="str" cm="1">
        <f t="array" ref="E197">IF($B197="","",IFERROR(INDEX(PatientCriteria[HbA1c達標標準],ROWS($A$4:A197)),""))</f>
        <v/>
      </c>
      <c r="F197" s="6" t="str">
        <f>IF($B197="","",IF($G197="","",IFERROR(SUMIFS(LabData2016[最近一次HbA1c檢查結果(%)],LabData2016[比對身分證前六碼],$AX197,LabData2016[最近一次HbA1c檢查日期],$G197,LabData2016[HbA1c唯一],1),"")))</f>
        <v/>
      </c>
      <c r="G197" s="36" t="str" cm="1">
        <f t="array" ref="G197">IF($B197="","",IFERROR(_xlfn.AGGREGATE(14,6,LabData2016[最近一次HbA1c檢查日期]/((LabData2016[比對身分證前六碼]=$AX197)*(LabData2016[HbA1c唯一]=1)),1),""))</f>
        <v/>
      </c>
      <c r="H197" s="6" t="str">
        <f>IF($B197="","",IF($I197="","",IFERROR(SUMIFS(LabData2016[最近一次HbA1c檢查結果(%)],LabData2016[比對身分證前六碼],$AX197,LabData2016[最近一次HbA1c檢查日期],$I197,LabData2016[HbA1c唯一],1),"")))</f>
        <v/>
      </c>
      <c r="I197" s="36" t="str" cm="1">
        <f t="array" ref="I197">IF($B197="","",IFERROR(_xlfn.AGGREGATE(14,6,LabData2016[最近一次HbA1c檢查日期]/((LabData2016[比對身分證前六碼]=$AX197)*(LabData2016[HbA1c唯一]=1)),2),""))</f>
        <v/>
      </c>
      <c r="J197" s="6" t="str">
        <f t="shared" si="51"/>
        <v/>
      </c>
      <c r="K197" s="27" t="str">
        <f ca="1">IF($B197="","",IF($E197="不適用","不適用",IF($F197="","未檢驗",IF(AND($AF197+$AG197&gt;=2,$AG197&gt;=1),IF(OR($F197&lt;VALUE(SUBSTITUTE(SUBSTITUTE($E197,"&lt;",""),"%","")),SUMIFS(LabData2016[HbA1c唯一],LabData2016[比對身分證前六碼],$AX197,LabData2016[最近一次HbA1c檢查結果(%)],"&lt;"&amp;VALUE(SUBSTITUTE(SUBSTITUTE($E197,"&lt;",""),"%","")),LabData2016[最近一次HbA1c檢查日期],"&gt;="&amp;DATE(YEAR(TODAY()),1,1),LabData2016[最近一次HbA1c檢查日期],"&lt;"&amp;DATE(YEAR(TODAY())+1,1,1))/($AF197+$AG197)&gt;=0.5),"控制達標",IF(ISNUMBER($H197),IF(AND($J197&gt;=84,$F197-$H197&lt;0),"進步達標","未達標"),"未達標")),"未達標"))))</f>
        <v/>
      </c>
      <c r="L197" s="33" t="str">
        <f ca="1">IF($B197="","",IF($K197="不適用","不適用",IF($K197="未檢驗","無檢驗資料","全年"&amp;($AF197+$AG197)&amp;"次／下半年"&amp;$AG197&amp;"次／"&amp;SUMIFS(LabData2016[HbA1c唯一],LabData2016[比對身分證前六碼],$AX197,LabData2016[最近一次HbA1c檢查結果(%)],"&lt;"&amp;VALUE(SUBSTITUTE(SUBSTITUTE($E197,"&lt;",""),"%","")),LabData2016[最近一次HbA1c檢查日期],"&gt;="&amp;DATE(YEAR(TODAY()),1,1),LabData2016[最近一次HbA1c檢查日期],"&lt;"&amp;DATE(YEAR(TODAY())+1,1,1))&amp;"/"&amp;($AF197+$AG197)&amp;"達標")))</f>
        <v/>
      </c>
      <c r="M197" s="6" t="str" cm="1">
        <f t="array" ref="M197">IF($B197="","",IFERROR(INDEX(PatientCriteria[LDL達標標準],ROWS($A$4:A197)),""))</f>
        <v/>
      </c>
      <c r="N197" s="6" t="str">
        <f>IF($B197="","",IF($O197="","",IFERROR(SUMIFS(LabData2016[最近一次LDL檢查結果(mg/dL)],LabData2016[比對身分證前六碼],$AX197,LabData2016[最近一次LDL檢查日期],$O197,LabData2016[LDL唯一],1),"")))</f>
        <v/>
      </c>
      <c r="O197" s="36" t="str" cm="1">
        <f t="array" ref="O197">IF($B197="","",IFERROR(_xlfn.AGGREGATE(14,6,LabData2016[最近一次LDL檢查日期]/((LabData2016[比對身分證前六碼]=$AX197)*(LabData2016[LDL唯一]=1)),1),""))</f>
        <v/>
      </c>
      <c r="P197" s="6" t="str">
        <f>IF($B197="","",IF($Q197="","",IFERROR(SUMIFS(LabData2016[最近一次LDL檢查結果(mg/dL)],LabData2016[比對身分證前六碼],$AX197,LabData2016[最近一次LDL檢查日期],$Q197,LabData2016[LDL唯一],1),"")))</f>
        <v/>
      </c>
      <c r="Q197" s="36" t="str" cm="1">
        <f t="array" ref="Q197">IF($B197="","",IFERROR(_xlfn.AGGREGATE(14,6,LabData2016[最近一次LDL檢查日期]/((LabData2016[比對身分證前六碼]=$AX197)*(LabData2016[LDL唯一]=1)),2),""))</f>
        <v/>
      </c>
      <c r="R197" s="6" t="str">
        <f t="shared" si="52"/>
        <v/>
      </c>
      <c r="S197" s="6" t="str" cm="1">
        <f t="array" ref="S197">IF($B197="","",IFERROR(_xlfn.AGGREGATE(15,6,LabData2016[最近一次LDL檢查結果(mg/dL)]/((LabData2016[比對身分證前六碼]=$AX197)*(LabData2016[LDL唯一]=1)),1),""))</f>
        <v/>
      </c>
      <c r="T197" s="28" t="str">
        <f ca="1">IF($B197="","",IF($M197="不適用","不適用",IF($N197="","未檢驗",IF(OR(AND($D197="DM only",$O197&gt;=DATE(YEAR(TODAY()),1,1),$O197&lt;DATE(YEAR(TODAY())+1,1,1),$N197&lt;VALUE(SUBSTITUTE($M197,"&lt;",""))),AND($AH197&gt;=1,$AI197&gt;=1,OR($N197&lt;VALUE(SUBSTITUTE($M197,"&lt;","")),SUMIFS(LabData2016[LDL唯一],LabData2016[比對身分證前六碼],$AX197,LabData2016[最近一次LDL檢查結果(mg/dL)],"&lt;"&amp;VALUE(SUBSTITUTE($M197,"&lt;","")),LabData2016[最近一次LDL檢查日期],"&gt;="&amp;DATE(YEAR(TODAY()),1,1),LabData2016[最近一次LDL檢查日期],"&lt;"&amp;DATE(YEAR(TODAY())+1,1,1))/($AH197+$AI197)&gt;=0.5))),"控制達標",IF(AND($AH197&gt;=1,$AI197&gt;=1,ISNUMBER($P197),$R197&gt;84,$N197-$P197&lt;0),"進步達標","未達標")))))</f>
        <v/>
      </c>
      <c r="U197" s="39" t="str">
        <f ca="1">IF($B197="","",IF($T197="不適用","不適用",IF($T197="未檢驗","無檢驗資料","全年"&amp;($AH197+$AI197)&amp;"次／下半年"&amp;$AI197&amp;"次／"&amp;SUMIFS(LabData2016[LDL唯一],LabData2016[比對身分證前六碼],$AX197,LabData2016[最近一次LDL檢查結果(mg/dL)],"&lt;"&amp;VALUE(SUBSTITUTE($M197,"&lt;","")),LabData2016[最近一次LDL檢查日期],"&gt;="&amp;DATE(YEAR(TODAY()),1,1),LabData2016[最近一次LDL檢查日期],"&lt;"&amp;DATE(YEAR(TODAY())+1,1,1))&amp;"/"&amp;($AH197+$AI197)&amp;"達標")))</f>
        <v/>
      </c>
      <c r="V197" s="6" t="str" cm="1">
        <f t="array" ref="V197">IF($B197="","",IFERROR(INDEX(PatientCriteria[UACR達標標準],ROWS($A$4:A197)),""))</f>
        <v/>
      </c>
      <c r="W197" s="6" t="str">
        <f>IF($B197="","",IF($X197="","",IFERROR(SUMIFS(LabData2016[最近一次UACR檢查結果(mg/gm)],LabData2016[比對身分證前六碼],$AX197,LabData2016[最近一次UACR檢查日期],$X197,LabData2016[UACR唯一],1),"")))</f>
        <v/>
      </c>
      <c r="X197" s="36" t="str" cm="1">
        <f t="array" ref="X197">IF($B197="","",IFERROR(_xlfn.AGGREGATE(14,6,LabData2016[最近一次UACR檢查日期]/((LabData2016[比對身分證前六碼]=$AX197)*(LabData2016[UACR唯一]=1)),1),""))</f>
        <v/>
      </c>
      <c r="Y197" s="6" t="str">
        <f>IF($B197="","",IF($Z197="","",IFERROR(SUMIFS(LabData2016[最近一次UACR檢查結果(mg/gm)],LabData2016[比對身分證前六碼],$AX197,LabData2016[最近一次UACR檢查日期],$Z197,LabData2016[UACR唯一],1),"")))</f>
        <v/>
      </c>
      <c r="Z197" s="36" t="str" cm="1">
        <f t="array" ref="Z197">IF($B197="","",IFERROR(_xlfn.AGGREGATE(14,6,LabData2016[最近一次UACR檢查日期]/((LabData2016[比對身分證前六碼]=$AX197)*(LabData2016[UACR唯一]=1)),2),""))</f>
        <v/>
      </c>
      <c r="AA197" s="6" t="str">
        <f t="shared" si="53"/>
        <v/>
      </c>
      <c r="AB197" s="29" t="str">
        <f ca="1">IF($B197="","",IF($V197="不適用","不適用",IF($W197="","未檢驗",IF(AND($AJ197+$AK197&gt;=2,$AK197&gt;=1),IF(OR($W197&lt;30,SUMIFS(LabData2016[UACR唯一],LabData2016[比對身分證前六碼],$AX197,LabData2016[最近一次UACR檢查結果(mg/gm)],"&lt;30",LabData2016[最近一次UACR檢查日期],"&gt;="&amp;DATE(YEAR(TODAY()),1,1),LabData2016[最近一次UACR檢查日期],"&lt;"&amp;DATE(YEAR(TODAY())+1,1,1))/($AJ197+$AK197)&gt;=0.5),"控制達標",IF(ISNUMBER($Y197),IF(AND($AA197&gt;=84,$W197-$Y197&lt;0),"進步達標","未達標"),"未達標")),"未達標"))))</f>
        <v/>
      </c>
      <c r="AC197" s="38" t="str">
        <f ca="1">IF($B197="","",IF($AB197="不適用","不適用",IF($AB197="未檢驗","無檢驗資料","全年"&amp;($AJ197+$AK197)&amp;"次／下半年"&amp;$AK197&amp;"次／"&amp;SUMIFS(LabData2016[UACR唯一],LabData2016[比對身分證前六碼],$AX197,LabData2016[最近一次UACR檢查結果(mg/gm)],"&lt;30",LabData2016[最近一次UACR檢查日期],"&gt;="&amp;DATE(YEAR(TODAY()),1,1),LabData2016[最近一次UACR檢查日期],"&lt;"&amp;DATE(YEAR(TODAY())+1,1,1))&amp;"/"&amp;($AJ197+$AK197)&amp;"達標")))</f>
        <v/>
      </c>
      <c r="AD197" s="6" t="str" cm="1">
        <f t="array" ref="AD197">IF($B197="","",IFERROR(INDEX(PatientCriteria[BP檢驗次數達標標準],ROWS($A$4:A197)),""))</f>
        <v/>
      </c>
      <c r="AE197" s="6" t="str" cm="1">
        <f t="array" aca="1" ref="AE197" ca="1">IF($B197="","",_xlfn.LET(_xlpm.bp,LabData2016[最近一次BP檢查日期],_xlpm.ym,IF(ISNUMBER(_xlpm.bp),TEXT(_xlpm.bp,"yyyy-mm"),LEFT(_xlpm.bp,7)),_xlpm.matched,_xlfn._xlws.FILTER(_xlpm.ym,(LabData2016[比對身分證前六碼]=$AX197)*(LabData2016[比對生日西元]=$AY197)*(_xlpm.ym&lt;&gt;"")*(LEFT(_xlpm.ym,4)=TEXT(YEAR(TODAY()),"0")),""),IF(INDEX(_xlpm.matched,1)="",0,ROWS(_xlfn.UNIQUE(_xlpm.matched)))))</f>
        <v/>
      </c>
      <c r="AF197" s="6" t="str">
        <f ca="1">IF($B197="","",SUMIFS(LabData2016[HbA1c唯一],LabData2016[比對身分證前六碼],$AX197,LabData2016[最近一次HbA1c檢查日期],"&gt;="&amp;DATE(YEAR(TODAY()),1,1),LabData2016[最近一次HbA1c檢查日期],"&lt;"&amp;DATE(YEAR(TODAY()),7,1)))</f>
        <v/>
      </c>
      <c r="AG197" s="6" t="str">
        <f ca="1">IF($B197="","",SUMIFS(LabData2016[HbA1c唯一],LabData2016[比對身分證前六碼],$AX197,LabData2016[最近一次HbA1c檢查日期],"&gt;="&amp;DATE(YEAR(TODAY()),7,1),LabData2016[最近一次HbA1c檢查日期],"&lt;"&amp;DATE(YEAR(TODAY())+1,1,1)))</f>
        <v/>
      </c>
      <c r="AH197" s="6" t="str">
        <f ca="1">IF($B197="","",SUMIFS(LabData2016[LDL唯一],LabData2016[比對身分證前六碼],$AX197,LabData2016[最近一次LDL檢查日期],"&gt;="&amp;DATE(YEAR(TODAY()),1,1),LabData2016[最近一次LDL檢查日期],"&lt;"&amp;DATE(YEAR(TODAY()),7,1)))</f>
        <v/>
      </c>
      <c r="AI197" s="6" t="str">
        <f ca="1">IF($B197="","",SUMIFS(LabData2016[LDL唯一],LabData2016[比對身分證前六碼],$AX197,LabData2016[最近一次LDL檢查日期],"&gt;="&amp;DATE(YEAR(TODAY()),7,1),LabData2016[最近一次LDL檢查日期],"&lt;"&amp;DATE(YEAR(TODAY())+1,1,1)))</f>
        <v/>
      </c>
      <c r="AJ197" s="6" t="str">
        <f ca="1">IF($B197="","",SUMIFS(LabData2016[UACR唯一],LabData2016[比對身分證前六碼],$AX197,LabData2016[最近一次UACR檢查日期],"&gt;="&amp;DATE(YEAR(TODAY()),1,1),LabData2016[最近一次UACR檢查日期],"&lt;"&amp;DATE(YEAR(TODAY()),7,1)))</f>
        <v/>
      </c>
      <c r="AK197" s="6" t="str">
        <f ca="1">IF($B197="","",SUMIFS(LabData2016[UACR唯一],LabData2016[比對身分證前六碼],$AX197,LabData2016[最近一次UACR檢查日期],"&gt;="&amp;DATE(YEAR(TODAY()),7,1),LabData2016[最近一次UACR檢查日期],"&lt;"&amp;DATE(YEAR(TODAY())+1,1,1)))</f>
        <v/>
      </c>
      <c r="AL197" s="6" t="str">
        <f t="shared" si="54"/>
        <v/>
      </c>
      <c r="AM197" s="6" t="str">
        <f t="shared" si="55"/>
        <v/>
      </c>
      <c r="AN197" s="6" t="str">
        <f t="shared" si="56"/>
        <v/>
      </c>
      <c r="AO197" s="6" t="str">
        <f t="shared" si="57"/>
        <v/>
      </c>
      <c r="AP197" s="6" t="str" cm="1">
        <f t="array" ref="AP197">IF($B197="","",IFERROR(INDEX(相容設定!$B$2:$E$9,MATCH($D197,相容設定!$A$2:$A$9,0),MIN(VALUE(LEFT($AQ197,FIND("/",$AQ197)-1)),3)+1),0))</f>
        <v/>
      </c>
      <c r="AQ197" s="6" t="str">
        <f t="shared" si="58"/>
        <v/>
      </c>
      <c r="AR197" s="30" t="str">
        <f t="shared" si="59"/>
        <v/>
      </c>
      <c r="AS197" s="30" t="str">
        <f>IF($B197="","",250+30+IF(OR(ISNUMBER(SEARCH("DM",$D197)),ISNUMBER(SEARCH("+",$D197))),100,0)+IFERROR(INDEX(相容設定!$F$2:$F$9,MATCH($D197,相容設定!$A$2:$A$9,0)),0))</f>
        <v/>
      </c>
      <c r="AT197" s="31" t="str">
        <f t="shared" si="60"/>
        <v/>
      </c>
      <c r="AU197" s="32" t="str">
        <f t="shared" si="61"/>
        <v/>
      </c>
      <c r="AW197" t="str">
        <f t="shared" ref="AW197:AW260" si="62">IF($B197="","",IF($AL197&lt;&gt;"未達標","",IF(AND($E197&lt;&gt;"不適用",$AF197&lt;1),"HbA1c上半年缺檢：安排檢驗；","")&amp;IF(AND($E197&lt;&gt;"不適用",$AG197&lt;1),"HbA1c下半年缺檢：安排檢驗；","")&amp;IF(AND($M197&lt;&gt;"不適用",$AH197&lt;1),"LDL上半年缺檢：安排檢驗；","")&amp;IF(AND($M197&lt;&gt;"不適用",$AI197&lt;1),"LDL下半年缺檢：安排檢驗；","")&amp;IF(AND($V197&lt;&gt;"不適用",$AJ197&lt;1),"UACR上半年缺檢：安排尿液檢查；","")&amp;IF(AND($V197&lt;&gt;"不適用",$AK197&lt;1),"UACR下半年缺檢：安排尿液檢查；","")&amp;_xlfn.LET(_xlpm.bpNeed,IFERROR(VALUE(SUBSTITUTE($AD197,"次","")),0),IF(AND(_xlpm.bpNeed&gt;0,$AE197&lt;_xlpm.bpNeed),"BP次數不足：尚缺"&amp;(_xlpm.bpNeed-$AE197)&amp;"次；",""))))</f>
        <v/>
      </c>
    </row>
    <row r="198" spans="1:49" x14ac:dyDescent="0.35">
      <c r="A198" s="26" t="str" cm="1">
        <f t="array" ref="A198">IFERROR(IF(INDEX(PatientCriteria[身分證號],ROWS($A$4:A198))="","",ROWS($A$4:A198)),"")</f>
        <v/>
      </c>
      <c r="B198" s="26" t="str" cm="1">
        <f t="array" ref="B198">IFERROR(IF(INDEX(PatientCriteria[身分證號],ROWS($A$4:A198))="","",INDEX(PatientCriteria[身分證號],ROWS($A$4:A198))),"")</f>
        <v/>
      </c>
      <c r="C198" s="26" t="str" cm="1">
        <f t="array" ref="C198">IF($B198="","",IFERROR(INDEX(PatientCriteria[生日],ROWS($A$4:A198)),""))</f>
        <v/>
      </c>
      <c r="D198" s="26" t="str" cm="1">
        <f t="array" ref="D198">IF($B198="","",IFERROR(INDEX(PatientCriteria[疾病組合],ROWS($A$4:A198)),""))</f>
        <v/>
      </c>
      <c r="E198" s="6" t="str" cm="1">
        <f t="array" ref="E198">IF($B198="","",IFERROR(INDEX(PatientCriteria[HbA1c達標標準],ROWS($A$4:A198)),""))</f>
        <v/>
      </c>
      <c r="F198" s="6" t="str">
        <f>IF($B198="","",IF($G198="","",IFERROR(SUMIFS(LabData2016[最近一次HbA1c檢查結果(%)],LabData2016[比對身分證前六碼],$AX198,LabData2016[最近一次HbA1c檢查日期],$G198,LabData2016[HbA1c唯一],1),"")))</f>
        <v/>
      </c>
      <c r="G198" s="36" t="str" cm="1">
        <f t="array" ref="G198">IF($B198="","",IFERROR(_xlfn.AGGREGATE(14,6,LabData2016[最近一次HbA1c檢查日期]/((LabData2016[比對身分證前六碼]=$AX198)*(LabData2016[HbA1c唯一]=1)),1),""))</f>
        <v/>
      </c>
      <c r="H198" s="6" t="str">
        <f>IF($B198="","",IF($I198="","",IFERROR(SUMIFS(LabData2016[最近一次HbA1c檢查結果(%)],LabData2016[比對身分證前六碼],$AX198,LabData2016[最近一次HbA1c檢查日期],$I198,LabData2016[HbA1c唯一],1),"")))</f>
        <v/>
      </c>
      <c r="I198" s="36" t="str" cm="1">
        <f t="array" ref="I198">IF($B198="","",IFERROR(_xlfn.AGGREGATE(14,6,LabData2016[最近一次HbA1c檢查日期]/((LabData2016[比對身分證前六碼]=$AX198)*(LabData2016[HbA1c唯一]=1)),2),""))</f>
        <v/>
      </c>
      <c r="J198" s="6" t="str">
        <f t="shared" si="51"/>
        <v/>
      </c>
      <c r="K198" s="27" t="str">
        <f ca="1">IF($B198="","",IF($E198="不適用","不適用",IF($F198="","未檢驗",IF(AND($AF198+$AG198&gt;=2,$AG198&gt;=1),IF(OR($F198&lt;VALUE(SUBSTITUTE(SUBSTITUTE($E198,"&lt;",""),"%","")),SUMIFS(LabData2016[HbA1c唯一],LabData2016[比對身分證前六碼],$AX198,LabData2016[最近一次HbA1c檢查結果(%)],"&lt;"&amp;VALUE(SUBSTITUTE(SUBSTITUTE($E198,"&lt;",""),"%","")),LabData2016[最近一次HbA1c檢查日期],"&gt;="&amp;DATE(YEAR(TODAY()),1,1),LabData2016[最近一次HbA1c檢查日期],"&lt;"&amp;DATE(YEAR(TODAY())+1,1,1))/($AF198+$AG198)&gt;=0.5),"控制達標",IF(ISNUMBER($H198),IF(AND($J198&gt;=84,$F198-$H198&lt;0),"進步達標","未達標"),"未達標")),"未達標"))))</f>
        <v/>
      </c>
      <c r="L198" s="33" t="str">
        <f ca="1">IF($B198="","",IF($K198="不適用","不適用",IF($K198="未檢驗","無檢驗資料","全年"&amp;($AF198+$AG198)&amp;"次／下半年"&amp;$AG198&amp;"次／"&amp;SUMIFS(LabData2016[HbA1c唯一],LabData2016[比對身分證前六碼],$AX198,LabData2016[最近一次HbA1c檢查結果(%)],"&lt;"&amp;VALUE(SUBSTITUTE(SUBSTITUTE($E198,"&lt;",""),"%","")),LabData2016[最近一次HbA1c檢查日期],"&gt;="&amp;DATE(YEAR(TODAY()),1,1),LabData2016[最近一次HbA1c檢查日期],"&lt;"&amp;DATE(YEAR(TODAY())+1,1,1))&amp;"/"&amp;($AF198+$AG198)&amp;"達標")))</f>
        <v/>
      </c>
      <c r="M198" s="6" t="str" cm="1">
        <f t="array" ref="M198">IF($B198="","",IFERROR(INDEX(PatientCriteria[LDL達標標準],ROWS($A$4:A198)),""))</f>
        <v/>
      </c>
      <c r="N198" s="6" t="str">
        <f>IF($B198="","",IF($O198="","",IFERROR(SUMIFS(LabData2016[最近一次LDL檢查結果(mg/dL)],LabData2016[比對身分證前六碼],$AX198,LabData2016[最近一次LDL檢查日期],$O198,LabData2016[LDL唯一],1),"")))</f>
        <v/>
      </c>
      <c r="O198" s="36" t="str" cm="1">
        <f t="array" ref="O198">IF($B198="","",IFERROR(_xlfn.AGGREGATE(14,6,LabData2016[最近一次LDL檢查日期]/((LabData2016[比對身分證前六碼]=$AX198)*(LabData2016[LDL唯一]=1)),1),""))</f>
        <v/>
      </c>
      <c r="P198" s="6" t="str">
        <f>IF($B198="","",IF($Q198="","",IFERROR(SUMIFS(LabData2016[最近一次LDL檢查結果(mg/dL)],LabData2016[比對身分證前六碼],$AX198,LabData2016[最近一次LDL檢查日期],$Q198,LabData2016[LDL唯一],1),"")))</f>
        <v/>
      </c>
      <c r="Q198" s="36" t="str" cm="1">
        <f t="array" ref="Q198">IF($B198="","",IFERROR(_xlfn.AGGREGATE(14,6,LabData2016[最近一次LDL檢查日期]/((LabData2016[比對身分證前六碼]=$AX198)*(LabData2016[LDL唯一]=1)),2),""))</f>
        <v/>
      </c>
      <c r="R198" s="6" t="str">
        <f t="shared" si="52"/>
        <v/>
      </c>
      <c r="S198" s="6" t="str" cm="1">
        <f t="array" ref="S198">IF($B198="","",IFERROR(_xlfn.AGGREGATE(15,6,LabData2016[最近一次LDL檢查結果(mg/dL)]/((LabData2016[比對身分證前六碼]=$AX198)*(LabData2016[LDL唯一]=1)),1),""))</f>
        <v/>
      </c>
      <c r="T198" s="28" t="str">
        <f ca="1">IF($B198="","",IF($M198="不適用","不適用",IF($N198="","未檢驗",IF(OR(AND($D198="DM only",$O198&gt;=DATE(YEAR(TODAY()),1,1),$O198&lt;DATE(YEAR(TODAY())+1,1,1),$N198&lt;VALUE(SUBSTITUTE($M198,"&lt;",""))),AND($AH198&gt;=1,$AI198&gt;=1,OR($N198&lt;VALUE(SUBSTITUTE($M198,"&lt;","")),SUMIFS(LabData2016[LDL唯一],LabData2016[比對身分證前六碼],$AX198,LabData2016[最近一次LDL檢查結果(mg/dL)],"&lt;"&amp;VALUE(SUBSTITUTE($M198,"&lt;","")),LabData2016[最近一次LDL檢查日期],"&gt;="&amp;DATE(YEAR(TODAY()),1,1),LabData2016[最近一次LDL檢查日期],"&lt;"&amp;DATE(YEAR(TODAY())+1,1,1))/($AH198+$AI198)&gt;=0.5))),"控制達標",IF(AND($AH198&gt;=1,$AI198&gt;=1,ISNUMBER($P198),$R198&gt;84,$N198-$P198&lt;0),"進步達標","未達標")))))</f>
        <v/>
      </c>
      <c r="U198" s="39" t="str">
        <f ca="1">IF($B198="","",IF($T198="不適用","不適用",IF($T198="未檢驗","無檢驗資料","全年"&amp;($AH198+$AI198)&amp;"次／下半年"&amp;$AI198&amp;"次／"&amp;SUMIFS(LabData2016[LDL唯一],LabData2016[比對身分證前六碼],$AX198,LabData2016[最近一次LDL檢查結果(mg/dL)],"&lt;"&amp;VALUE(SUBSTITUTE($M198,"&lt;","")),LabData2016[最近一次LDL檢查日期],"&gt;="&amp;DATE(YEAR(TODAY()),1,1),LabData2016[最近一次LDL檢查日期],"&lt;"&amp;DATE(YEAR(TODAY())+1,1,1))&amp;"/"&amp;($AH198+$AI198)&amp;"達標")))</f>
        <v/>
      </c>
      <c r="V198" s="6" t="str" cm="1">
        <f t="array" ref="V198">IF($B198="","",IFERROR(INDEX(PatientCriteria[UACR達標標準],ROWS($A$4:A198)),""))</f>
        <v/>
      </c>
      <c r="W198" s="6" t="str">
        <f>IF($B198="","",IF($X198="","",IFERROR(SUMIFS(LabData2016[最近一次UACR檢查結果(mg/gm)],LabData2016[比對身分證前六碼],$AX198,LabData2016[最近一次UACR檢查日期],$X198,LabData2016[UACR唯一],1),"")))</f>
        <v/>
      </c>
      <c r="X198" s="36" t="str" cm="1">
        <f t="array" ref="X198">IF($B198="","",IFERROR(_xlfn.AGGREGATE(14,6,LabData2016[最近一次UACR檢查日期]/((LabData2016[比對身分證前六碼]=$AX198)*(LabData2016[UACR唯一]=1)),1),""))</f>
        <v/>
      </c>
      <c r="Y198" s="6" t="str">
        <f>IF($B198="","",IF($Z198="","",IFERROR(SUMIFS(LabData2016[最近一次UACR檢查結果(mg/gm)],LabData2016[比對身分證前六碼],$AX198,LabData2016[最近一次UACR檢查日期],$Z198,LabData2016[UACR唯一],1),"")))</f>
        <v/>
      </c>
      <c r="Z198" s="36" t="str" cm="1">
        <f t="array" ref="Z198">IF($B198="","",IFERROR(_xlfn.AGGREGATE(14,6,LabData2016[最近一次UACR檢查日期]/((LabData2016[比對身分證前六碼]=$AX198)*(LabData2016[UACR唯一]=1)),2),""))</f>
        <v/>
      </c>
      <c r="AA198" s="6" t="str">
        <f t="shared" si="53"/>
        <v/>
      </c>
      <c r="AB198" s="29" t="str">
        <f ca="1">IF($B198="","",IF($V198="不適用","不適用",IF($W198="","未檢驗",IF(AND($AJ198+$AK198&gt;=2,$AK198&gt;=1),IF(OR($W198&lt;30,SUMIFS(LabData2016[UACR唯一],LabData2016[比對身分證前六碼],$AX198,LabData2016[最近一次UACR檢查結果(mg/gm)],"&lt;30",LabData2016[最近一次UACR檢查日期],"&gt;="&amp;DATE(YEAR(TODAY()),1,1),LabData2016[最近一次UACR檢查日期],"&lt;"&amp;DATE(YEAR(TODAY())+1,1,1))/($AJ198+$AK198)&gt;=0.5),"控制達標",IF(ISNUMBER($Y198),IF(AND($AA198&gt;=84,$W198-$Y198&lt;0),"進步達標","未達標"),"未達標")),"未達標"))))</f>
        <v/>
      </c>
      <c r="AC198" s="38" t="str">
        <f ca="1">IF($B198="","",IF($AB198="不適用","不適用",IF($AB198="未檢驗","無檢驗資料","全年"&amp;($AJ198+$AK198)&amp;"次／下半年"&amp;$AK198&amp;"次／"&amp;SUMIFS(LabData2016[UACR唯一],LabData2016[比對身分證前六碼],$AX198,LabData2016[最近一次UACR檢查結果(mg/gm)],"&lt;30",LabData2016[最近一次UACR檢查日期],"&gt;="&amp;DATE(YEAR(TODAY()),1,1),LabData2016[最近一次UACR檢查日期],"&lt;"&amp;DATE(YEAR(TODAY())+1,1,1))&amp;"/"&amp;($AJ198+$AK198)&amp;"達標")))</f>
        <v/>
      </c>
      <c r="AD198" s="6" t="str" cm="1">
        <f t="array" ref="AD198">IF($B198="","",IFERROR(INDEX(PatientCriteria[BP檢驗次數達標標準],ROWS($A$4:A198)),""))</f>
        <v/>
      </c>
      <c r="AE198" s="6" t="str" cm="1">
        <f t="array" aca="1" ref="AE198" ca="1">IF($B198="","",_xlfn.LET(_xlpm.bp,LabData2016[最近一次BP檢查日期],_xlpm.ym,IF(ISNUMBER(_xlpm.bp),TEXT(_xlpm.bp,"yyyy-mm"),LEFT(_xlpm.bp,7)),_xlpm.matched,_xlfn._xlws.FILTER(_xlpm.ym,(LabData2016[比對身分證前六碼]=$AX198)*(LabData2016[比對生日西元]=$AY198)*(_xlpm.ym&lt;&gt;"")*(LEFT(_xlpm.ym,4)=TEXT(YEAR(TODAY()),"0")),""),IF(INDEX(_xlpm.matched,1)="",0,ROWS(_xlfn.UNIQUE(_xlpm.matched)))))</f>
        <v/>
      </c>
      <c r="AF198" s="6" t="str">
        <f ca="1">IF($B198="","",SUMIFS(LabData2016[HbA1c唯一],LabData2016[比對身分證前六碼],$AX198,LabData2016[最近一次HbA1c檢查日期],"&gt;="&amp;DATE(YEAR(TODAY()),1,1),LabData2016[最近一次HbA1c檢查日期],"&lt;"&amp;DATE(YEAR(TODAY()),7,1)))</f>
        <v/>
      </c>
      <c r="AG198" s="6" t="str">
        <f ca="1">IF($B198="","",SUMIFS(LabData2016[HbA1c唯一],LabData2016[比對身分證前六碼],$AX198,LabData2016[最近一次HbA1c檢查日期],"&gt;="&amp;DATE(YEAR(TODAY()),7,1),LabData2016[最近一次HbA1c檢查日期],"&lt;"&amp;DATE(YEAR(TODAY())+1,1,1)))</f>
        <v/>
      </c>
      <c r="AH198" s="6" t="str">
        <f ca="1">IF($B198="","",SUMIFS(LabData2016[LDL唯一],LabData2016[比對身分證前六碼],$AX198,LabData2016[最近一次LDL檢查日期],"&gt;="&amp;DATE(YEAR(TODAY()),1,1),LabData2016[最近一次LDL檢查日期],"&lt;"&amp;DATE(YEAR(TODAY()),7,1)))</f>
        <v/>
      </c>
      <c r="AI198" s="6" t="str">
        <f ca="1">IF($B198="","",SUMIFS(LabData2016[LDL唯一],LabData2016[比對身分證前六碼],$AX198,LabData2016[最近一次LDL檢查日期],"&gt;="&amp;DATE(YEAR(TODAY()),7,1),LabData2016[最近一次LDL檢查日期],"&lt;"&amp;DATE(YEAR(TODAY())+1,1,1)))</f>
        <v/>
      </c>
      <c r="AJ198" s="6" t="str">
        <f ca="1">IF($B198="","",SUMIFS(LabData2016[UACR唯一],LabData2016[比對身分證前六碼],$AX198,LabData2016[最近一次UACR檢查日期],"&gt;="&amp;DATE(YEAR(TODAY()),1,1),LabData2016[最近一次UACR檢查日期],"&lt;"&amp;DATE(YEAR(TODAY()),7,1)))</f>
        <v/>
      </c>
      <c r="AK198" s="6" t="str">
        <f ca="1">IF($B198="","",SUMIFS(LabData2016[UACR唯一],LabData2016[比對身分證前六碼],$AX198,LabData2016[最近一次UACR檢查日期],"&gt;="&amp;DATE(YEAR(TODAY()),7,1),LabData2016[最近一次UACR檢查日期],"&lt;"&amp;DATE(YEAR(TODAY())+1,1,1)))</f>
        <v/>
      </c>
      <c r="AL198" s="6" t="str">
        <f t="shared" si="54"/>
        <v/>
      </c>
      <c r="AM198" s="6" t="str">
        <f t="shared" si="55"/>
        <v/>
      </c>
      <c r="AN198" s="6" t="str">
        <f t="shared" si="56"/>
        <v/>
      </c>
      <c r="AO198" s="6" t="str">
        <f t="shared" si="57"/>
        <v/>
      </c>
      <c r="AP198" s="6" t="str" cm="1">
        <f t="array" ref="AP198">IF($B198="","",IFERROR(INDEX(相容設定!$B$2:$E$9,MATCH($D198,相容設定!$A$2:$A$9,0),MIN(VALUE(LEFT($AQ198,FIND("/",$AQ198)-1)),3)+1),0))</f>
        <v/>
      </c>
      <c r="AQ198" s="6" t="str">
        <f t="shared" si="58"/>
        <v/>
      </c>
      <c r="AR198" s="30" t="str">
        <f t="shared" si="59"/>
        <v/>
      </c>
      <c r="AS198" s="30" t="str">
        <f>IF($B198="","",250+30+IF(OR(ISNUMBER(SEARCH("DM",$D198)),ISNUMBER(SEARCH("+",$D198))),100,0)+IFERROR(INDEX(相容設定!$F$2:$F$9,MATCH($D198,相容設定!$A$2:$A$9,0)),0))</f>
        <v/>
      </c>
      <c r="AT198" s="31" t="str">
        <f t="shared" si="60"/>
        <v/>
      </c>
      <c r="AU198" s="32" t="str">
        <f t="shared" si="61"/>
        <v/>
      </c>
      <c r="AW198" t="str">
        <f t="shared" si="62"/>
        <v/>
      </c>
    </row>
    <row r="199" spans="1:49" x14ac:dyDescent="0.35">
      <c r="A199" s="26" t="str" cm="1">
        <f t="array" ref="A199">IFERROR(IF(INDEX(PatientCriteria[身分證號],ROWS($A$4:A199))="","",ROWS($A$4:A199)),"")</f>
        <v/>
      </c>
      <c r="B199" s="26" t="str" cm="1">
        <f t="array" ref="B199">IFERROR(IF(INDEX(PatientCriteria[身分證號],ROWS($A$4:A199))="","",INDEX(PatientCriteria[身分證號],ROWS($A$4:A199))),"")</f>
        <v/>
      </c>
      <c r="C199" s="26" t="str" cm="1">
        <f t="array" ref="C199">IF($B199="","",IFERROR(INDEX(PatientCriteria[生日],ROWS($A$4:A199)),""))</f>
        <v/>
      </c>
      <c r="D199" s="26" t="str" cm="1">
        <f t="array" ref="D199">IF($B199="","",IFERROR(INDEX(PatientCriteria[疾病組合],ROWS($A$4:A199)),""))</f>
        <v/>
      </c>
      <c r="E199" s="6" t="str" cm="1">
        <f t="array" ref="E199">IF($B199="","",IFERROR(INDEX(PatientCriteria[HbA1c達標標準],ROWS($A$4:A199)),""))</f>
        <v/>
      </c>
      <c r="F199" s="6" t="str">
        <f>IF($B199="","",IF($G199="","",IFERROR(SUMIFS(LabData2016[最近一次HbA1c檢查結果(%)],LabData2016[比對身分證前六碼],$AX199,LabData2016[最近一次HbA1c檢查日期],$G199,LabData2016[HbA1c唯一],1),"")))</f>
        <v/>
      </c>
      <c r="G199" s="36" t="str" cm="1">
        <f t="array" ref="G199">IF($B199="","",IFERROR(_xlfn.AGGREGATE(14,6,LabData2016[最近一次HbA1c檢查日期]/((LabData2016[比對身分證前六碼]=$AX199)*(LabData2016[HbA1c唯一]=1)),1),""))</f>
        <v/>
      </c>
      <c r="H199" s="6" t="str">
        <f>IF($B199="","",IF($I199="","",IFERROR(SUMIFS(LabData2016[最近一次HbA1c檢查結果(%)],LabData2016[比對身分證前六碼],$AX199,LabData2016[最近一次HbA1c檢查日期],$I199,LabData2016[HbA1c唯一],1),"")))</f>
        <v/>
      </c>
      <c r="I199" s="36" t="str" cm="1">
        <f t="array" ref="I199">IF($B199="","",IFERROR(_xlfn.AGGREGATE(14,6,LabData2016[最近一次HbA1c檢查日期]/((LabData2016[比對身分證前六碼]=$AX199)*(LabData2016[HbA1c唯一]=1)),2),""))</f>
        <v/>
      </c>
      <c r="J199" s="6" t="str">
        <f t="shared" si="51"/>
        <v/>
      </c>
      <c r="K199" s="27" t="str">
        <f ca="1">IF($B199="","",IF($E199="不適用","不適用",IF($F199="","未檢驗",IF(AND($AF199+$AG199&gt;=2,$AG199&gt;=1),IF(OR($F199&lt;VALUE(SUBSTITUTE(SUBSTITUTE($E199,"&lt;",""),"%","")),SUMIFS(LabData2016[HbA1c唯一],LabData2016[比對身分證前六碼],$AX199,LabData2016[最近一次HbA1c檢查結果(%)],"&lt;"&amp;VALUE(SUBSTITUTE(SUBSTITUTE($E199,"&lt;",""),"%","")),LabData2016[最近一次HbA1c檢查日期],"&gt;="&amp;DATE(YEAR(TODAY()),1,1),LabData2016[最近一次HbA1c檢查日期],"&lt;"&amp;DATE(YEAR(TODAY())+1,1,1))/($AF199+$AG199)&gt;=0.5),"控制達標",IF(ISNUMBER($H199),IF(AND($J199&gt;=84,$F199-$H199&lt;0),"進步達標","未達標"),"未達標")),"未達標"))))</f>
        <v/>
      </c>
      <c r="L199" s="33" t="str">
        <f ca="1">IF($B199="","",IF($K199="不適用","不適用",IF($K199="未檢驗","無檢驗資料","全年"&amp;($AF199+$AG199)&amp;"次／下半年"&amp;$AG199&amp;"次／"&amp;SUMIFS(LabData2016[HbA1c唯一],LabData2016[比對身分證前六碼],$AX199,LabData2016[最近一次HbA1c檢查結果(%)],"&lt;"&amp;VALUE(SUBSTITUTE(SUBSTITUTE($E199,"&lt;",""),"%","")),LabData2016[最近一次HbA1c檢查日期],"&gt;="&amp;DATE(YEAR(TODAY()),1,1),LabData2016[最近一次HbA1c檢查日期],"&lt;"&amp;DATE(YEAR(TODAY())+1,1,1))&amp;"/"&amp;($AF199+$AG199)&amp;"達標")))</f>
        <v/>
      </c>
      <c r="M199" s="6" t="str" cm="1">
        <f t="array" ref="M199">IF($B199="","",IFERROR(INDEX(PatientCriteria[LDL達標標準],ROWS($A$4:A199)),""))</f>
        <v/>
      </c>
      <c r="N199" s="6" t="str">
        <f>IF($B199="","",IF($O199="","",IFERROR(SUMIFS(LabData2016[最近一次LDL檢查結果(mg/dL)],LabData2016[比對身分證前六碼],$AX199,LabData2016[最近一次LDL檢查日期],$O199,LabData2016[LDL唯一],1),"")))</f>
        <v/>
      </c>
      <c r="O199" s="36" t="str" cm="1">
        <f t="array" ref="O199">IF($B199="","",IFERROR(_xlfn.AGGREGATE(14,6,LabData2016[最近一次LDL檢查日期]/((LabData2016[比對身分證前六碼]=$AX199)*(LabData2016[LDL唯一]=1)),1),""))</f>
        <v/>
      </c>
      <c r="P199" s="6" t="str">
        <f>IF($B199="","",IF($Q199="","",IFERROR(SUMIFS(LabData2016[最近一次LDL檢查結果(mg/dL)],LabData2016[比對身分證前六碼],$AX199,LabData2016[最近一次LDL檢查日期],$Q199,LabData2016[LDL唯一],1),"")))</f>
        <v/>
      </c>
      <c r="Q199" s="36" t="str" cm="1">
        <f t="array" ref="Q199">IF($B199="","",IFERROR(_xlfn.AGGREGATE(14,6,LabData2016[最近一次LDL檢查日期]/((LabData2016[比對身分證前六碼]=$AX199)*(LabData2016[LDL唯一]=1)),2),""))</f>
        <v/>
      </c>
      <c r="R199" s="6" t="str">
        <f t="shared" si="52"/>
        <v/>
      </c>
      <c r="S199" s="6" t="str" cm="1">
        <f t="array" ref="S199">IF($B199="","",IFERROR(_xlfn.AGGREGATE(15,6,LabData2016[最近一次LDL檢查結果(mg/dL)]/((LabData2016[比對身分證前六碼]=$AX199)*(LabData2016[LDL唯一]=1)),1),""))</f>
        <v/>
      </c>
      <c r="T199" s="28" t="str">
        <f ca="1">IF($B199="","",IF($M199="不適用","不適用",IF($N199="","未檢驗",IF(OR(AND($D199="DM only",$O199&gt;=DATE(YEAR(TODAY()),1,1),$O199&lt;DATE(YEAR(TODAY())+1,1,1),$N199&lt;VALUE(SUBSTITUTE($M199,"&lt;",""))),AND($AH199&gt;=1,$AI199&gt;=1,OR($N199&lt;VALUE(SUBSTITUTE($M199,"&lt;","")),SUMIFS(LabData2016[LDL唯一],LabData2016[比對身分證前六碼],$AX199,LabData2016[最近一次LDL檢查結果(mg/dL)],"&lt;"&amp;VALUE(SUBSTITUTE($M199,"&lt;","")),LabData2016[最近一次LDL檢查日期],"&gt;="&amp;DATE(YEAR(TODAY()),1,1),LabData2016[最近一次LDL檢查日期],"&lt;"&amp;DATE(YEAR(TODAY())+1,1,1))/($AH199+$AI199)&gt;=0.5))),"控制達標",IF(AND($AH199&gt;=1,$AI199&gt;=1,ISNUMBER($P199),$R199&gt;84,$N199-$P199&lt;0),"進步達標","未達標")))))</f>
        <v/>
      </c>
      <c r="U199" s="39" t="str">
        <f ca="1">IF($B199="","",IF($T199="不適用","不適用",IF($T199="未檢驗","無檢驗資料","全年"&amp;($AH199+$AI199)&amp;"次／下半年"&amp;$AI199&amp;"次／"&amp;SUMIFS(LabData2016[LDL唯一],LabData2016[比對身分證前六碼],$AX199,LabData2016[最近一次LDL檢查結果(mg/dL)],"&lt;"&amp;VALUE(SUBSTITUTE($M199,"&lt;","")),LabData2016[最近一次LDL檢查日期],"&gt;="&amp;DATE(YEAR(TODAY()),1,1),LabData2016[最近一次LDL檢查日期],"&lt;"&amp;DATE(YEAR(TODAY())+1,1,1))&amp;"/"&amp;($AH199+$AI199)&amp;"達標")))</f>
        <v/>
      </c>
      <c r="V199" s="6" t="str" cm="1">
        <f t="array" ref="V199">IF($B199="","",IFERROR(INDEX(PatientCriteria[UACR達標標準],ROWS($A$4:A199)),""))</f>
        <v/>
      </c>
      <c r="W199" s="6" t="str">
        <f>IF($B199="","",IF($X199="","",IFERROR(SUMIFS(LabData2016[最近一次UACR檢查結果(mg/gm)],LabData2016[比對身分證前六碼],$AX199,LabData2016[最近一次UACR檢查日期],$X199,LabData2016[UACR唯一],1),"")))</f>
        <v/>
      </c>
      <c r="X199" s="36" t="str" cm="1">
        <f t="array" ref="X199">IF($B199="","",IFERROR(_xlfn.AGGREGATE(14,6,LabData2016[最近一次UACR檢查日期]/((LabData2016[比對身分證前六碼]=$AX199)*(LabData2016[UACR唯一]=1)),1),""))</f>
        <v/>
      </c>
      <c r="Y199" s="6" t="str">
        <f>IF($B199="","",IF($Z199="","",IFERROR(SUMIFS(LabData2016[最近一次UACR檢查結果(mg/gm)],LabData2016[比對身分證前六碼],$AX199,LabData2016[最近一次UACR檢查日期],$Z199,LabData2016[UACR唯一],1),"")))</f>
        <v/>
      </c>
      <c r="Z199" s="36" t="str" cm="1">
        <f t="array" ref="Z199">IF($B199="","",IFERROR(_xlfn.AGGREGATE(14,6,LabData2016[最近一次UACR檢查日期]/((LabData2016[比對身分證前六碼]=$AX199)*(LabData2016[UACR唯一]=1)),2),""))</f>
        <v/>
      </c>
      <c r="AA199" s="6" t="str">
        <f t="shared" si="53"/>
        <v/>
      </c>
      <c r="AB199" s="29" t="str">
        <f ca="1">IF($B199="","",IF($V199="不適用","不適用",IF($W199="","未檢驗",IF(AND($AJ199+$AK199&gt;=2,$AK199&gt;=1),IF(OR($W199&lt;30,SUMIFS(LabData2016[UACR唯一],LabData2016[比對身分證前六碼],$AX199,LabData2016[最近一次UACR檢查結果(mg/gm)],"&lt;30",LabData2016[最近一次UACR檢查日期],"&gt;="&amp;DATE(YEAR(TODAY()),1,1),LabData2016[最近一次UACR檢查日期],"&lt;"&amp;DATE(YEAR(TODAY())+1,1,1))/($AJ199+$AK199)&gt;=0.5),"控制達標",IF(ISNUMBER($Y199),IF(AND($AA199&gt;=84,$W199-$Y199&lt;0),"進步達標","未達標"),"未達標")),"未達標"))))</f>
        <v/>
      </c>
      <c r="AC199" s="38" t="str">
        <f ca="1">IF($B199="","",IF($AB199="不適用","不適用",IF($AB199="未檢驗","無檢驗資料","全年"&amp;($AJ199+$AK199)&amp;"次／下半年"&amp;$AK199&amp;"次／"&amp;SUMIFS(LabData2016[UACR唯一],LabData2016[比對身分證前六碼],$AX199,LabData2016[最近一次UACR檢查結果(mg/gm)],"&lt;30",LabData2016[最近一次UACR檢查日期],"&gt;="&amp;DATE(YEAR(TODAY()),1,1),LabData2016[最近一次UACR檢查日期],"&lt;"&amp;DATE(YEAR(TODAY())+1,1,1))&amp;"/"&amp;($AJ199+$AK199)&amp;"達標")))</f>
        <v/>
      </c>
      <c r="AD199" s="6" t="str" cm="1">
        <f t="array" ref="AD199">IF($B199="","",IFERROR(INDEX(PatientCriteria[BP檢驗次數達標標準],ROWS($A$4:A199)),""))</f>
        <v/>
      </c>
      <c r="AE199" s="6" t="str" cm="1">
        <f t="array" aca="1" ref="AE199" ca="1">IF($B199="","",_xlfn.LET(_xlpm.bp,LabData2016[最近一次BP檢查日期],_xlpm.ym,IF(ISNUMBER(_xlpm.bp),TEXT(_xlpm.bp,"yyyy-mm"),LEFT(_xlpm.bp,7)),_xlpm.matched,_xlfn._xlws.FILTER(_xlpm.ym,(LabData2016[比對身分證前六碼]=$AX199)*(LabData2016[比對生日西元]=$AY199)*(_xlpm.ym&lt;&gt;"")*(LEFT(_xlpm.ym,4)=TEXT(YEAR(TODAY()),"0")),""),IF(INDEX(_xlpm.matched,1)="",0,ROWS(_xlfn.UNIQUE(_xlpm.matched)))))</f>
        <v/>
      </c>
      <c r="AF199" s="6" t="str">
        <f ca="1">IF($B199="","",SUMIFS(LabData2016[HbA1c唯一],LabData2016[比對身分證前六碼],$AX199,LabData2016[最近一次HbA1c檢查日期],"&gt;="&amp;DATE(YEAR(TODAY()),1,1),LabData2016[最近一次HbA1c檢查日期],"&lt;"&amp;DATE(YEAR(TODAY()),7,1)))</f>
        <v/>
      </c>
      <c r="AG199" s="6" t="str">
        <f ca="1">IF($B199="","",SUMIFS(LabData2016[HbA1c唯一],LabData2016[比對身分證前六碼],$AX199,LabData2016[最近一次HbA1c檢查日期],"&gt;="&amp;DATE(YEAR(TODAY()),7,1),LabData2016[最近一次HbA1c檢查日期],"&lt;"&amp;DATE(YEAR(TODAY())+1,1,1)))</f>
        <v/>
      </c>
      <c r="AH199" s="6" t="str">
        <f ca="1">IF($B199="","",SUMIFS(LabData2016[LDL唯一],LabData2016[比對身分證前六碼],$AX199,LabData2016[最近一次LDL檢查日期],"&gt;="&amp;DATE(YEAR(TODAY()),1,1),LabData2016[最近一次LDL檢查日期],"&lt;"&amp;DATE(YEAR(TODAY()),7,1)))</f>
        <v/>
      </c>
      <c r="AI199" s="6" t="str">
        <f ca="1">IF($B199="","",SUMIFS(LabData2016[LDL唯一],LabData2016[比對身分證前六碼],$AX199,LabData2016[最近一次LDL檢查日期],"&gt;="&amp;DATE(YEAR(TODAY()),7,1),LabData2016[最近一次LDL檢查日期],"&lt;"&amp;DATE(YEAR(TODAY())+1,1,1)))</f>
        <v/>
      </c>
      <c r="AJ199" s="6" t="str">
        <f ca="1">IF($B199="","",SUMIFS(LabData2016[UACR唯一],LabData2016[比對身分證前六碼],$AX199,LabData2016[最近一次UACR檢查日期],"&gt;="&amp;DATE(YEAR(TODAY()),1,1),LabData2016[最近一次UACR檢查日期],"&lt;"&amp;DATE(YEAR(TODAY()),7,1)))</f>
        <v/>
      </c>
      <c r="AK199" s="6" t="str">
        <f ca="1">IF($B199="","",SUMIFS(LabData2016[UACR唯一],LabData2016[比對身分證前六碼],$AX199,LabData2016[最近一次UACR檢查日期],"&gt;="&amp;DATE(YEAR(TODAY()),7,1),LabData2016[最近一次UACR檢查日期],"&lt;"&amp;DATE(YEAR(TODAY())+1,1,1)))</f>
        <v/>
      </c>
      <c r="AL199" s="6" t="str">
        <f t="shared" si="54"/>
        <v/>
      </c>
      <c r="AM199" s="6" t="str">
        <f t="shared" si="55"/>
        <v/>
      </c>
      <c r="AN199" s="6" t="str">
        <f t="shared" si="56"/>
        <v/>
      </c>
      <c r="AO199" s="6" t="str">
        <f t="shared" si="57"/>
        <v/>
      </c>
      <c r="AP199" s="6" t="str" cm="1">
        <f t="array" ref="AP199">IF($B199="","",IFERROR(INDEX(相容設定!$B$2:$E$9,MATCH($D199,相容設定!$A$2:$A$9,0),MIN(VALUE(LEFT($AQ199,FIND("/",$AQ199)-1)),3)+1),0))</f>
        <v/>
      </c>
      <c r="AQ199" s="6" t="str">
        <f t="shared" si="58"/>
        <v/>
      </c>
      <c r="AR199" s="30" t="str">
        <f t="shared" si="59"/>
        <v/>
      </c>
      <c r="AS199" s="30" t="str">
        <f>IF($B199="","",250+30+IF(OR(ISNUMBER(SEARCH("DM",$D199)),ISNUMBER(SEARCH("+",$D199))),100,0)+IFERROR(INDEX(相容設定!$F$2:$F$9,MATCH($D199,相容設定!$A$2:$A$9,0)),0))</f>
        <v/>
      </c>
      <c r="AT199" s="31" t="str">
        <f t="shared" si="60"/>
        <v/>
      </c>
      <c r="AU199" s="32" t="str">
        <f t="shared" si="61"/>
        <v/>
      </c>
      <c r="AW199" t="str">
        <f t="shared" si="62"/>
        <v/>
      </c>
    </row>
    <row r="200" spans="1:49" x14ac:dyDescent="0.35">
      <c r="A200" s="26" t="str" cm="1">
        <f t="array" ref="A200">IFERROR(IF(INDEX(PatientCriteria[身分證號],ROWS($A$4:A200))="","",ROWS($A$4:A200)),"")</f>
        <v/>
      </c>
      <c r="B200" s="26" t="str" cm="1">
        <f t="array" ref="B200">IFERROR(IF(INDEX(PatientCriteria[身分證號],ROWS($A$4:A200))="","",INDEX(PatientCriteria[身分證號],ROWS($A$4:A200))),"")</f>
        <v/>
      </c>
      <c r="C200" s="26" t="str" cm="1">
        <f t="array" ref="C200">IF($B200="","",IFERROR(INDEX(PatientCriteria[生日],ROWS($A$4:A200)),""))</f>
        <v/>
      </c>
      <c r="D200" s="26" t="str" cm="1">
        <f t="array" ref="D200">IF($B200="","",IFERROR(INDEX(PatientCriteria[疾病組合],ROWS($A$4:A200)),""))</f>
        <v/>
      </c>
      <c r="E200" s="6" t="str" cm="1">
        <f t="array" ref="E200">IF($B200="","",IFERROR(INDEX(PatientCriteria[HbA1c達標標準],ROWS($A$4:A200)),""))</f>
        <v/>
      </c>
      <c r="F200" s="6" t="str">
        <f>IF($B200="","",IF($G200="","",IFERROR(SUMIFS(LabData2016[最近一次HbA1c檢查結果(%)],LabData2016[比對身分證前六碼],$AX200,LabData2016[最近一次HbA1c檢查日期],$G200,LabData2016[HbA1c唯一],1),"")))</f>
        <v/>
      </c>
      <c r="G200" s="36" t="str" cm="1">
        <f t="array" ref="G200">IF($B200="","",IFERROR(_xlfn.AGGREGATE(14,6,LabData2016[最近一次HbA1c檢查日期]/((LabData2016[比對身分證前六碼]=$AX200)*(LabData2016[HbA1c唯一]=1)),1),""))</f>
        <v/>
      </c>
      <c r="H200" s="6" t="str">
        <f>IF($B200="","",IF($I200="","",IFERROR(SUMIFS(LabData2016[最近一次HbA1c檢查結果(%)],LabData2016[比對身分證前六碼],$AX200,LabData2016[最近一次HbA1c檢查日期],$I200,LabData2016[HbA1c唯一],1),"")))</f>
        <v/>
      </c>
      <c r="I200" s="36" t="str" cm="1">
        <f t="array" ref="I200">IF($B200="","",IFERROR(_xlfn.AGGREGATE(14,6,LabData2016[最近一次HbA1c檢查日期]/((LabData2016[比對身分證前六碼]=$AX200)*(LabData2016[HbA1c唯一]=1)),2),""))</f>
        <v/>
      </c>
      <c r="J200" s="6" t="str">
        <f t="shared" si="51"/>
        <v/>
      </c>
      <c r="K200" s="27" t="str">
        <f ca="1">IF($B200="","",IF($E200="不適用","不適用",IF($F200="","未檢驗",IF(AND($AF200+$AG200&gt;=2,$AG200&gt;=1),IF(OR($F200&lt;VALUE(SUBSTITUTE(SUBSTITUTE($E200,"&lt;",""),"%","")),SUMIFS(LabData2016[HbA1c唯一],LabData2016[比對身分證前六碼],$AX200,LabData2016[最近一次HbA1c檢查結果(%)],"&lt;"&amp;VALUE(SUBSTITUTE(SUBSTITUTE($E200,"&lt;",""),"%","")),LabData2016[最近一次HbA1c檢查日期],"&gt;="&amp;DATE(YEAR(TODAY()),1,1),LabData2016[最近一次HbA1c檢查日期],"&lt;"&amp;DATE(YEAR(TODAY())+1,1,1))/($AF200+$AG200)&gt;=0.5),"控制達標",IF(ISNUMBER($H200),IF(AND($J200&gt;=84,$F200-$H200&lt;0),"進步達標","未達標"),"未達標")),"未達標"))))</f>
        <v/>
      </c>
      <c r="L200" s="33" t="str">
        <f ca="1">IF($B200="","",IF($K200="不適用","不適用",IF($K200="未檢驗","無檢驗資料","全年"&amp;($AF200+$AG200)&amp;"次／下半年"&amp;$AG200&amp;"次／"&amp;SUMIFS(LabData2016[HbA1c唯一],LabData2016[比對身分證前六碼],$AX200,LabData2016[最近一次HbA1c檢查結果(%)],"&lt;"&amp;VALUE(SUBSTITUTE(SUBSTITUTE($E200,"&lt;",""),"%","")),LabData2016[最近一次HbA1c檢查日期],"&gt;="&amp;DATE(YEAR(TODAY()),1,1),LabData2016[最近一次HbA1c檢查日期],"&lt;"&amp;DATE(YEAR(TODAY())+1,1,1))&amp;"/"&amp;($AF200+$AG200)&amp;"達標")))</f>
        <v/>
      </c>
      <c r="M200" s="6" t="str" cm="1">
        <f t="array" ref="M200">IF($B200="","",IFERROR(INDEX(PatientCriteria[LDL達標標準],ROWS($A$4:A200)),""))</f>
        <v/>
      </c>
      <c r="N200" s="6" t="str">
        <f>IF($B200="","",IF($O200="","",IFERROR(SUMIFS(LabData2016[最近一次LDL檢查結果(mg/dL)],LabData2016[比對身分證前六碼],$AX200,LabData2016[最近一次LDL檢查日期],$O200,LabData2016[LDL唯一],1),"")))</f>
        <v/>
      </c>
      <c r="O200" s="36" t="str" cm="1">
        <f t="array" ref="O200">IF($B200="","",IFERROR(_xlfn.AGGREGATE(14,6,LabData2016[最近一次LDL檢查日期]/((LabData2016[比對身分證前六碼]=$AX200)*(LabData2016[LDL唯一]=1)),1),""))</f>
        <v/>
      </c>
      <c r="P200" s="6" t="str">
        <f>IF($B200="","",IF($Q200="","",IFERROR(SUMIFS(LabData2016[最近一次LDL檢查結果(mg/dL)],LabData2016[比對身分證前六碼],$AX200,LabData2016[最近一次LDL檢查日期],$Q200,LabData2016[LDL唯一],1),"")))</f>
        <v/>
      </c>
      <c r="Q200" s="36" t="str" cm="1">
        <f t="array" ref="Q200">IF($B200="","",IFERROR(_xlfn.AGGREGATE(14,6,LabData2016[最近一次LDL檢查日期]/((LabData2016[比對身分證前六碼]=$AX200)*(LabData2016[LDL唯一]=1)),2),""))</f>
        <v/>
      </c>
      <c r="R200" s="6" t="str">
        <f t="shared" si="52"/>
        <v/>
      </c>
      <c r="S200" s="6" t="str" cm="1">
        <f t="array" ref="S200">IF($B200="","",IFERROR(_xlfn.AGGREGATE(15,6,LabData2016[最近一次LDL檢查結果(mg/dL)]/((LabData2016[比對身分證前六碼]=$AX200)*(LabData2016[LDL唯一]=1)),1),""))</f>
        <v/>
      </c>
      <c r="T200" s="28" t="str">
        <f ca="1">IF($B200="","",IF($M200="不適用","不適用",IF($N200="","未檢驗",IF(OR(AND($D200="DM only",$O200&gt;=DATE(YEAR(TODAY()),1,1),$O200&lt;DATE(YEAR(TODAY())+1,1,1),$N200&lt;VALUE(SUBSTITUTE($M200,"&lt;",""))),AND($AH200&gt;=1,$AI200&gt;=1,OR($N200&lt;VALUE(SUBSTITUTE($M200,"&lt;","")),SUMIFS(LabData2016[LDL唯一],LabData2016[比對身分證前六碼],$AX200,LabData2016[最近一次LDL檢查結果(mg/dL)],"&lt;"&amp;VALUE(SUBSTITUTE($M200,"&lt;","")),LabData2016[最近一次LDL檢查日期],"&gt;="&amp;DATE(YEAR(TODAY()),1,1),LabData2016[最近一次LDL檢查日期],"&lt;"&amp;DATE(YEAR(TODAY())+1,1,1))/($AH200+$AI200)&gt;=0.5))),"控制達標",IF(AND($AH200&gt;=1,$AI200&gt;=1,ISNUMBER($P200),$R200&gt;84,$N200-$P200&lt;0),"進步達標","未達標")))))</f>
        <v/>
      </c>
      <c r="U200" s="39" t="str">
        <f ca="1">IF($B200="","",IF($T200="不適用","不適用",IF($T200="未檢驗","無檢驗資料","全年"&amp;($AH200+$AI200)&amp;"次／下半年"&amp;$AI200&amp;"次／"&amp;SUMIFS(LabData2016[LDL唯一],LabData2016[比對身分證前六碼],$AX200,LabData2016[最近一次LDL檢查結果(mg/dL)],"&lt;"&amp;VALUE(SUBSTITUTE($M200,"&lt;","")),LabData2016[最近一次LDL檢查日期],"&gt;="&amp;DATE(YEAR(TODAY()),1,1),LabData2016[最近一次LDL檢查日期],"&lt;"&amp;DATE(YEAR(TODAY())+1,1,1))&amp;"/"&amp;($AH200+$AI200)&amp;"達標")))</f>
        <v/>
      </c>
      <c r="V200" s="6" t="str" cm="1">
        <f t="array" ref="V200">IF($B200="","",IFERROR(INDEX(PatientCriteria[UACR達標標準],ROWS($A$4:A200)),""))</f>
        <v/>
      </c>
      <c r="W200" s="6" t="str">
        <f>IF($B200="","",IF($X200="","",IFERROR(SUMIFS(LabData2016[最近一次UACR檢查結果(mg/gm)],LabData2016[比對身分證前六碼],$AX200,LabData2016[最近一次UACR檢查日期],$X200,LabData2016[UACR唯一],1),"")))</f>
        <v/>
      </c>
      <c r="X200" s="36" t="str" cm="1">
        <f t="array" ref="X200">IF($B200="","",IFERROR(_xlfn.AGGREGATE(14,6,LabData2016[最近一次UACR檢查日期]/((LabData2016[比對身分證前六碼]=$AX200)*(LabData2016[UACR唯一]=1)),1),""))</f>
        <v/>
      </c>
      <c r="Y200" s="6" t="str">
        <f>IF($B200="","",IF($Z200="","",IFERROR(SUMIFS(LabData2016[最近一次UACR檢查結果(mg/gm)],LabData2016[比對身分證前六碼],$AX200,LabData2016[最近一次UACR檢查日期],$Z200,LabData2016[UACR唯一],1),"")))</f>
        <v/>
      </c>
      <c r="Z200" s="36" t="str" cm="1">
        <f t="array" ref="Z200">IF($B200="","",IFERROR(_xlfn.AGGREGATE(14,6,LabData2016[最近一次UACR檢查日期]/((LabData2016[比對身分證前六碼]=$AX200)*(LabData2016[UACR唯一]=1)),2),""))</f>
        <v/>
      </c>
      <c r="AA200" s="6" t="str">
        <f t="shared" si="53"/>
        <v/>
      </c>
      <c r="AB200" s="29" t="str">
        <f ca="1">IF($B200="","",IF($V200="不適用","不適用",IF($W200="","未檢驗",IF(AND($AJ200+$AK200&gt;=2,$AK200&gt;=1),IF(OR($W200&lt;30,SUMIFS(LabData2016[UACR唯一],LabData2016[比對身分證前六碼],$AX200,LabData2016[最近一次UACR檢查結果(mg/gm)],"&lt;30",LabData2016[最近一次UACR檢查日期],"&gt;="&amp;DATE(YEAR(TODAY()),1,1),LabData2016[最近一次UACR檢查日期],"&lt;"&amp;DATE(YEAR(TODAY())+1,1,1))/($AJ200+$AK200)&gt;=0.5),"控制達標",IF(ISNUMBER($Y200),IF(AND($AA200&gt;=84,$W200-$Y200&lt;0),"進步達標","未達標"),"未達標")),"未達標"))))</f>
        <v/>
      </c>
      <c r="AC200" s="38" t="str">
        <f ca="1">IF($B200="","",IF($AB200="不適用","不適用",IF($AB200="未檢驗","無檢驗資料","全年"&amp;($AJ200+$AK200)&amp;"次／下半年"&amp;$AK200&amp;"次／"&amp;SUMIFS(LabData2016[UACR唯一],LabData2016[比對身分證前六碼],$AX200,LabData2016[最近一次UACR檢查結果(mg/gm)],"&lt;30",LabData2016[最近一次UACR檢查日期],"&gt;="&amp;DATE(YEAR(TODAY()),1,1),LabData2016[最近一次UACR檢查日期],"&lt;"&amp;DATE(YEAR(TODAY())+1,1,1))&amp;"/"&amp;($AJ200+$AK200)&amp;"達標")))</f>
        <v/>
      </c>
      <c r="AD200" s="6" t="str" cm="1">
        <f t="array" ref="AD200">IF($B200="","",IFERROR(INDEX(PatientCriteria[BP檢驗次數達標標準],ROWS($A$4:A200)),""))</f>
        <v/>
      </c>
      <c r="AE200" s="6" t="str" cm="1">
        <f t="array" aca="1" ref="AE200" ca="1">IF($B200="","",_xlfn.LET(_xlpm.bp,LabData2016[最近一次BP檢查日期],_xlpm.ym,IF(ISNUMBER(_xlpm.bp),TEXT(_xlpm.bp,"yyyy-mm"),LEFT(_xlpm.bp,7)),_xlpm.matched,_xlfn._xlws.FILTER(_xlpm.ym,(LabData2016[比對身分證前六碼]=$AX200)*(LabData2016[比對生日西元]=$AY200)*(_xlpm.ym&lt;&gt;"")*(LEFT(_xlpm.ym,4)=TEXT(YEAR(TODAY()),"0")),""),IF(INDEX(_xlpm.matched,1)="",0,ROWS(_xlfn.UNIQUE(_xlpm.matched)))))</f>
        <v/>
      </c>
      <c r="AF200" s="6" t="str">
        <f ca="1">IF($B200="","",SUMIFS(LabData2016[HbA1c唯一],LabData2016[比對身分證前六碼],$AX200,LabData2016[最近一次HbA1c檢查日期],"&gt;="&amp;DATE(YEAR(TODAY()),1,1),LabData2016[最近一次HbA1c檢查日期],"&lt;"&amp;DATE(YEAR(TODAY()),7,1)))</f>
        <v/>
      </c>
      <c r="AG200" s="6" t="str">
        <f ca="1">IF($B200="","",SUMIFS(LabData2016[HbA1c唯一],LabData2016[比對身分證前六碼],$AX200,LabData2016[最近一次HbA1c檢查日期],"&gt;="&amp;DATE(YEAR(TODAY()),7,1),LabData2016[最近一次HbA1c檢查日期],"&lt;"&amp;DATE(YEAR(TODAY())+1,1,1)))</f>
        <v/>
      </c>
      <c r="AH200" s="6" t="str">
        <f ca="1">IF($B200="","",SUMIFS(LabData2016[LDL唯一],LabData2016[比對身分證前六碼],$AX200,LabData2016[最近一次LDL檢查日期],"&gt;="&amp;DATE(YEAR(TODAY()),1,1),LabData2016[最近一次LDL檢查日期],"&lt;"&amp;DATE(YEAR(TODAY()),7,1)))</f>
        <v/>
      </c>
      <c r="AI200" s="6" t="str">
        <f ca="1">IF($B200="","",SUMIFS(LabData2016[LDL唯一],LabData2016[比對身分證前六碼],$AX200,LabData2016[最近一次LDL檢查日期],"&gt;="&amp;DATE(YEAR(TODAY()),7,1),LabData2016[最近一次LDL檢查日期],"&lt;"&amp;DATE(YEAR(TODAY())+1,1,1)))</f>
        <v/>
      </c>
      <c r="AJ200" s="6" t="str">
        <f ca="1">IF($B200="","",SUMIFS(LabData2016[UACR唯一],LabData2016[比對身分證前六碼],$AX200,LabData2016[最近一次UACR檢查日期],"&gt;="&amp;DATE(YEAR(TODAY()),1,1),LabData2016[最近一次UACR檢查日期],"&lt;"&amp;DATE(YEAR(TODAY()),7,1)))</f>
        <v/>
      </c>
      <c r="AK200" s="6" t="str">
        <f ca="1">IF($B200="","",SUMIFS(LabData2016[UACR唯一],LabData2016[比對身分證前六碼],$AX200,LabData2016[最近一次UACR檢查日期],"&gt;="&amp;DATE(YEAR(TODAY()),7,1),LabData2016[最近一次UACR檢查日期],"&lt;"&amp;DATE(YEAR(TODAY())+1,1,1)))</f>
        <v/>
      </c>
      <c r="AL200" s="6" t="str">
        <f t="shared" si="54"/>
        <v/>
      </c>
      <c r="AM200" s="6" t="str">
        <f t="shared" si="55"/>
        <v/>
      </c>
      <c r="AN200" s="6" t="str">
        <f t="shared" si="56"/>
        <v/>
      </c>
      <c r="AO200" s="6" t="str">
        <f t="shared" si="57"/>
        <v/>
      </c>
      <c r="AP200" s="6" t="str" cm="1">
        <f t="array" ref="AP200">IF($B200="","",IFERROR(INDEX(相容設定!$B$2:$E$9,MATCH($D200,相容設定!$A$2:$A$9,0),MIN(VALUE(LEFT($AQ200,FIND("/",$AQ200)-1)),3)+1),0))</f>
        <v/>
      </c>
      <c r="AQ200" s="6" t="str">
        <f t="shared" si="58"/>
        <v/>
      </c>
      <c r="AR200" s="30" t="str">
        <f t="shared" si="59"/>
        <v/>
      </c>
      <c r="AS200" s="30" t="str">
        <f>IF($B200="","",250+30+IF(OR(ISNUMBER(SEARCH("DM",$D200)),ISNUMBER(SEARCH("+",$D200))),100,0)+IFERROR(INDEX(相容設定!$F$2:$F$9,MATCH($D200,相容設定!$A$2:$A$9,0)),0))</f>
        <v/>
      </c>
      <c r="AT200" s="31" t="str">
        <f t="shared" si="60"/>
        <v/>
      </c>
      <c r="AU200" s="32" t="str">
        <f t="shared" si="61"/>
        <v/>
      </c>
      <c r="AW200" t="str">
        <f t="shared" si="62"/>
        <v/>
      </c>
    </row>
    <row r="201" spans="1:49" x14ac:dyDescent="0.35">
      <c r="A201" s="26" t="str" cm="1">
        <f t="array" ref="A201">IFERROR(IF(INDEX(PatientCriteria[身分證號],ROWS($A$4:A201))="","",ROWS($A$4:A201)),"")</f>
        <v/>
      </c>
      <c r="B201" s="26" t="str" cm="1">
        <f t="array" ref="B201">IFERROR(IF(INDEX(PatientCriteria[身分證號],ROWS($A$4:A201))="","",INDEX(PatientCriteria[身分證號],ROWS($A$4:A201))),"")</f>
        <v/>
      </c>
      <c r="C201" s="26" t="str" cm="1">
        <f t="array" ref="C201">IF($B201="","",IFERROR(INDEX(PatientCriteria[生日],ROWS($A$4:A201)),""))</f>
        <v/>
      </c>
      <c r="D201" s="26" t="str" cm="1">
        <f t="array" ref="D201">IF($B201="","",IFERROR(INDEX(PatientCriteria[疾病組合],ROWS($A$4:A201)),""))</f>
        <v/>
      </c>
      <c r="E201" s="6" t="str" cm="1">
        <f t="array" ref="E201">IF($B201="","",IFERROR(INDEX(PatientCriteria[HbA1c達標標準],ROWS($A$4:A201)),""))</f>
        <v/>
      </c>
      <c r="F201" s="6" t="str">
        <f>IF($B201="","",IF($G201="","",IFERROR(SUMIFS(LabData2016[最近一次HbA1c檢查結果(%)],LabData2016[比對身分證前六碼],$AX201,LabData2016[最近一次HbA1c檢查日期],$G201,LabData2016[HbA1c唯一],1),"")))</f>
        <v/>
      </c>
      <c r="G201" s="36" t="str" cm="1">
        <f t="array" ref="G201">IF($B201="","",IFERROR(_xlfn.AGGREGATE(14,6,LabData2016[最近一次HbA1c檢查日期]/((LabData2016[比對身分證前六碼]=$AX201)*(LabData2016[HbA1c唯一]=1)),1),""))</f>
        <v/>
      </c>
      <c r="H201" s="6" t="str">
        <f>IF($B201="","",IF($I201="","",IFERROR(SUMIFS(LabData2016[最近一次HbA1c檢查結果(%)],LabData2016[比對身分證前六碼],$AX201,LabData2016[最近一次HbA1c檢查日期],$I201,LabData2016[HbA1c唯一],1),"")))</f>
        <v/>
      </c>
      <c r="I201" s="36" t="str" cm="1">
        <f t="array" ref="I201">IF($B201="","",IFERROR(_xlfn.AGGREGATE(14,6,LabData2016[最近一次HbA1c檢查日期]/((LabData2016[比對身分證前六碼]=$AX201)*(LabData2016[HbA1c唯一]=1)),2),""))</f>
        <v/>
      </c>
      <c r="J201" s="6" t="str">
        <f t="shared" si="51"/>
        <v/>
      </c>
      <c r="K201" s="27" t="str">
        <f ca="1">IF($B201="","",IF($E201="不適用","不適用",IF($F201="","未檢驗",IF(AND($AF201+$AG201&gt;=2,$AG201&gt;=1),IF(OR($F201&lt;VALUE(SUBSTITUTE(SUBSTITUTE($E201,"&lt;",""),"%","")),SUMIFS(LabData2016[HbA1c唯一],LabData2016[比對身分證前六碼],$AX201,LabData2016[最近一次HbA1c檢查結果(%)],"&lt;"&amp;VALUE(SUBSTITUTE(SUBSTITUTE($E201,"&lt;",""),"%","")),LabData2016[最近一次HbA1c檢查日期],"&gt;="&amp;DATE(YEAR(TODAY()),1,1),LabData2016[最近一次HbA1c檢查日期],"&lt;"&amp;DATE(YEAR(TODAY())+1,1,1))/($AF201+$AG201)&gt;=0.5),"控制達標",IF(ISNUMBER($H201),IF(AND($J201&gt;=84,$F201-$H201&lt;0),"進步達標","未達標"),"未達標")),"未達標"))))</f>
        <v/>
      </c>
      <c r="L201" s="33" t="str">
        <f ca="1">IF($B201="","",IF($K201="不適用","不適用",IF($K201="未檢驗","無檢驗資料","全年"&amp;($AF201+$AG201)&amp;"次／下半年"&amp;$AG201&amp;"次／"&amp;SUMIFS(LabData2016[HbA1c唯一],LabData2016[比對身分證前六碼],$AX201,LabData2016[最近一次HbA1c檢查結果(%)],"&lt;"&amp;VALUE(SUBSTITUTE(SUBSTITUTE($E201,"&lt;",""),"%","")),LabData2016[最近一次HbA1c檢查日期],"&gt;="&amp;DATE(YEAR(TODAY()),1,1),LabData2016[最近一次HbA1c檢查日期],"&lt;"&amp;DATE(YEAR(TODAY())+1,1,1))&amp;"/"&amp;($AF201+$AG201)&amp;"達標")))</f>
        <v/>
      </c>
      <c r="M201" s="6" t="str" cm="1">
        <f t="array" ref="M201">IF($B201="","",IFERROR(INDEX(PatientCriteria[LDL達標標準],ROWS($A$4:A201)),""))</f>
        <v/>
      </c>
      <c r="N201" s="6" t="str">
        <f>IF($B201="","",IF($O201="","",IFERROR(SUMIFS(LabData2016[最近一次LDL檢查結果(mg/dL)],LabData2016[比對身分證前六碼],$AX201,LabData2016[最近一次LDL檢查日期],$O201,LabData2016[LDL唯一],1),"")))</f>
        <v/>
      </c>
      <c r="O201" s="36" t="str" cm="1">
        <f t="array" ref="O201">IF($B201="","",IFERROR(_xlfn.AGGREGATE(14,6,LabData2016[最近一次LDL檢查日期]/((LabData2016[比對身分證前六碼]=$AX201)*(LabData2016[LDL唯一]=1)),1),""))</f>
        <v/>
      </c>
      <c r="P201" s="6" t="str">
        <f>IF($B201="","",IF($Q201="","",IFERROR(SUMIFS(LabData2016[最近一次LDL檢查結果(mg/dL)],LabData2016[比對身分證前六碼],$AX201,LabData2016[最近一次LDL檢查日期],$Q201,LabData2016[LDL唯一],1),"")))</f>
        <v/>
      </c>
      <c r="Q201" s="36" t="str" cm="1">
        <f t="array" ref="Q201">IF($B201="","",IFERROR(_xlfn.AGGREGATE(14,6,LabData2016[最近一次LDL檢查日期]/((LabData2016[比對身分證前六碼]=$AX201)*(LabData2016[LDL唯一]=1)),2),""))</f>
        <v/>
      </c>
      <c r="R201" s="6" t="str">
        <f t="shared" si="52"/>
        <v/>
      </c>
      <c r="S201" s="6" t="str" cm="1">
        <f t="array" ref="S201">IF($B201="","",IFERROR(_xlfn.AGGREGATE(15,6,LabData2016[最近一次LDL檢查結果(mg/dL)]/((LabData2016[比對身分證前六碼]=$AX201)*(LabData2016[LDL唯一]=1)),1),""))</f>
        <v/>
      </c>
      <c r="T201" s="28" t="str">
        <f ca="1">IF($B201="","",IF($M201="不適用","不適用",IF($N201="","未檢驗",IF(OR(AND($D201="DM only",$O201&gt;=DATE(YEAR(TODAY()),1,1),$O201&lt;DATE(YEAR(TODAY())+1,1,1),$N201&lt;VALUE(SUBSTITUTE($M201,"&lt;",""))),AND($AH201&gt;=1,$AI201&gt;=1,OR($N201&lt;VALUE(SUBSTITUTE($M201,"&lt;","")),SUMIFS(LabData2016[LDL唯一],LabData2016[比對身分證前六碼],$AX201,LabData2016[最近一次LDL檢查結果(mg/dL)],"&lt;"&amp;VALUE(SUBSTITUTE($M201,"&lt;","")),LabData2016[最近一次LDL檢查日期],"&gt;="&amp;DATE(YEAR(TODAY()),1,1),LabData2016[最近一次LDL檢查日期],"&lt;"&amp;DATE(YEAR(TODAY())+1,1,1))/($AH201+$AI201)&gt;=0.5))),"控制達標",IF(AND($AH201&gt;=1,$AI201&gt;=1,ISNUMBER($P201),$R201&gt;84,$N201-$P201&lt;0),"進步達標","未達標")))))</f>
        <v/>
      </c>
      <c r="U201" s="39" t="str">
        <f ca="1">IF($B201="","",IF($T201="不適用","不適用",IF($T201="未檢驗","無檢驗資料","全年"&amp;($AH201+$AI201)&amp;"次／下半年"&amp;$AI201&amp;"次／"&amp;SUMIFS(LabData2016[LDL唯一],LabData2016[比對身分證前六碼],$AX201,LabData2016[最近一次LDL檢查結果(mg/dL)],"&lt;"&amp;VALUE(SUBSTITUTE($M201,"&lt;","")),LabData2016[最近一次LDL檢查日期],"&gt;="&amp;DATE(YEAR(TODAY()),1,1),LabData2016[最近一次LDL檢查日期],"&lt;"&amp;DATE(YEAR(TODAY())+1,1,1))&amp;"/"&amp;($AH201+$AI201)&amp;"達標")))</f>
        <v/>
      </c>
      <c r="V201" s="6" t="str" cm="1">
        <f t="array" ref="V201">IF($B201="","",IFERROR(INDEX(PatientCriteria[UACR達標標準],ROWS($A$4:A201)),""))</f>
        <v/>
      </c>
      <c r="W201" s="6" t="str">
        <f>IF($B201="","",IF($X201="","",IFERROR(SUMIFS(LabData2016[最近一次UACR檢查結果(mg/gm)],LabData2016[比對身分證前六碼],$AX201,LabData2016[最近一次UACR檢查日期],$X201,LabData2016[UACR唯一],1),"")))</f>
        <v/>
      </c>
      <c r="X201" s="36" t="str" cm="1">
        <f t="array" ref="X201">IF($B201="","",IFERROR(_xlfn.AGGREGATE(14,6,LabData2016[最近一次UACR檢查日期]/((LabData2016[比對身分證前六碼]=$AX201)*(LabData2016[UACR唯一]=1)),1),""))</f>
        <v/>
      </c>
      <c r="Y201" s="6" t="str">
        <f>IF($B201="","",IF($Z201="","",IFERROR(SUMIFS(LabData2016[最近一次UACR檢查結果(mg/gm)],LabData2016[比對身分證前六碼],$AX201,LabData2016[最近一次UACR檢查日期],$Z201,LabData2016[UACR唯一],1),"")))</f>
        <v/>
      </c>
      <c r="Z201" s="36" t="str" cm="1">
        <f t="array" ref="Z201">IF($B201="","",IFERROR(_xlfn.AGGREGATE(14,6,LabData2016[最近一次UACR檢查日期]/((LabData2016[比對身分證前六碼]=$AX201)*(LabData2016[UACR唯一]=1)),2),""))</f>
        <v/>
      </c>
      <c r="AA201" s="6" t="str">
        <f t="shared" si="53"/>
        <v/>
      </c>
      <c r="AB201" s="29" t="str">
        <f ca="1">IF($B201="","",IF($V201="不適用","不適用",IF($W201="","未檢驗",IF(AND($AJ201+$AK201&gt;=2,$AK201&gt;=1),IF(OR($W201&lt;30,SUMIFS(LabData2016[UACR唯一],LabData2016[比對身分證前六碼],$AX201,LabData2016[最近一次UACR檢查結果(mg/gm)],"&lt;30",LabData2016[最近一次UACR檢查日期],"&gt;="&amp;DATE(YEAR(TODAY()),1,1),LabData2016[最近一次UACR檢查日期],"&lt;"&amp;DATE(YEAR(TODAY())+1,1,1))/($AJ201+$AK201)&gt;=0.5),"控制達標",IF(ISNUMBER($Y201),IF(AND($AA201&gt;=84,$W201-$Y201&lt;0),"進步達標","未達標"),"未達標")),"未達標"))))</f>
        <v/>
      </c>
      <c r="AC201" s="38" t="str">
        <f ca="1">IF($B201="","",IF($AB201="不適用","不適用",IF($AB201="未檢驗","無檢驗資料","全年"&amp;($AJ201+$AK201)&amp;"次／下半年"&amp;$AK201&amp;"次／"&amp;SUMIFS(LabData2016[UACR唯一],LabData2016[比對身分證前六碼],$AX201,LabData2016[最近一次UACR檢查結果(mg/gm)],"&lt;30",LabData2016[最近一次UACR檢查日期],"&gt;="&amp;DATE(YEAR(TODAY()),1,1),LabData2016[最近一次UACR檢查日期],"&lt;"&amp;DATE(YEAR(TODAY())+1,1,1))&amp;"/"&amp;($AJ201+$AK201)&amp;"達標")))</f>
        <v/>
      </c>
      <c r="AD201" s="6" t="str" cm="1">
        <f t="array" ref="AD201">IF($B201="","",IFERROR(INDEX(PatientCriteria[BP檢驗次數達標標準],ROWS($A$4:A201)),""))</f>
        <v/>
      </c>
      <c r="AE201" s="6" t="str" cm="1">
        <f t="array" aca="1" ref="AE201" ca="1">IF($B201="","",_xlfn.LET(_xlpm.bp,LabData2016[最近一次BP檢查日期],_xlpm.ym,IF(ISNUMBER(_xlpm.bp),TEXT(_xlpm.bp,"yyyy-mm"),LEFT(_xlpm.bp,7)),_xlpm.matched,_xlfn._xlws.FILTER(_xlpm.ym,(LabData2016[比對身分證前六碼]=$AX201)*(LabData2016[比對生日西元]=$AY201)*(_xlpm.ym&lt;&gt;"")*(LEFT(_xlpm.ym,4)=TEXT(YEAR(TODAY()),"0")),""),IF(INDEX(_xlpm.matched,1)="",0,ROWS(_xlfn.UNIQUE(_xlpm.matched)))))</f>
        <v/>
      </c>
      <c r="AF201" s="6" t="str">
        <f ca="1">IF($B201="","",SUMIFS(LabData2016[HbA1c唯一],LabData2016[比對身分證前六碼],$AX201,LabData2016[最近一次HbA1c檢查日期],"&gt;="&amp;DATE(YEAR(TODAY()),1,1),LabData2016[最近一次HbA1c檢查日期],"&lt;"&amp;DATE(YEAR(TODAY()),7,1)))</f>
        <v/>
      </c>
      <c r="AG201" s="6" t="str">
        <f ca="1">IF($B201="","",SUMIFS(LabData2016[HbA1c唯一],LabData2016[比對身分證前六碼],$AX201,LabData2016[最近一次HbA1c檢查日期],"&gt;="&amp;DATE(YEAR(TODAY()),7,1),LabData2016[最近一次HbA1c檢查日期],"&lt;"&amp;DATE(YEAR(TODAY())+1,1,1)))</f>
        <v/>
      </c>
      <c r="AH201" s="6" t="str">
        <f ca="1">IF($B201="","",SUMIFS(LabData2016[LDL唯一],LabData2016[比對身分證前六碼],$AX201,LabData2016[最近一次LDL檢查日期],"&gt;="&amp;DATE(YEAR(TODAY()),1,1),LabData2016[最近一次LDL檢查日期],"&lt;"&amp;DATE(YEAR(TODAY()),7,1)))</f>
        <v/>
      </c>
      <c r="AI201" s="6" t="str">
        <f ca="1">IF($B201="","",SUMIFS(LabData2016[LDL唯一],LabData2016[比對身分證前六碼],$AX201,LabData2016[最近一次LDL檢查日期],"&gt;="&amp;DATE(YEAR(TODAY()),7,1),LabData2016[最近一次LDL檢查日期],"&lt;"&amp;DATE(YEAR(TODAY())+1,1,1)))</f>
        <v/>
      </c>
      <c r="AJ201" s="6" t="str">
        <f ca="1">IF($B201="","",SUMIFS(LabData2016[UACR唯一],LabData2016[比對身分證前六碼],$AX201,LabData2016[最近一次UACR檢查日期],"&gt;="&amp;DATE(YEAR(TODAY()),1,1),LabData2016[最近一次UACR檢查日期],"&lt;"&amp;DATE(YEAR(TODAY()),7,1)))</f>
        <v/>
      </c>
      <c r="AK201" s="6" t="str">
        <f ca="1">IF($B201="","",SUMIFS(LabData2016[UACR唯一],LabData2016[比對身分證前六碼],$AX201,LabData2016[最近一次UACR檢查日期],"&gt;="&amp;DATE(YEAR(TODAY()),7,1),LabData2016[最近一次UACR檢查日期],"&lt;"&amp;DATE(YEAR(TODAY())+1,1,1)))</f>
        <v/>
      </c>
      <c r="AL201" s="6" t="str">
        <f t="shared" si="54"/>
        <v/>
      </c>
      <c r="AM201" s="6" t="str">
        <f t="shared" si="55"/>
        <v/>
      </c>
      <c r="AN201" s="6" t="str">
        <f t="shared" si="56"/>
        <v/>
      </c>
      <c r="AO201" s="6" t="str">
        <f t="shared" si="57"/>
        <v/>
      </c>
      <c r="AP201" s="6" t="str" cm="1">
        <f t="array" ref="AP201">IF($B201="","",IFERROR(INDEX(相容設定!$B$2:$E$9,MATCH($D201,相容設定!$A$2:$A$9,0),MIN(VALUE(LEFT($AQ201,FIND("/",$AQ201)-1)),3)+1),0))</f>
        <v/>
      </c>
      <c r="AQ201" s="6" t="str">
        <f t="shared" si="58"/>
        <v/>
      </c>
      <c r="AR201" s="30" t="str">
        <f t="shared" si="59"/>
        <v/>
      </c>
      <c r="AS201" s="30" t="str">
        <f>IF($B201="","",250+30+IF(OR(ISNUMBER(SEARCH("DM",$D201)),ISNUMBER(SEARCH("+",$D201))),100,0)+IFERROR(INDEX(相容設定!$F$2:$F$9,MATCH($D201,相容設定!$A$2:$A$9,0)),0))</f>
        <v/>
      </c>
      <c r="AT201" s="31" t="str">
        <f t="shared" si="60"/>
        <v/>
      </c>
      <c r="AU201" s="32" t="str">
        <f t="shared" si="61"/>
        <v/>
      </c>
      <c r="AW201" t="str">
        <f t="shared" si="62"/>
        <v/>
      </c>
    </row>
    <row r="202" spans="1:49" x14ac:dyDescent="0.35">
      <c r="A202" s="26" t="str" cm="1">
        <f t="array" ref="A202">IFERROR(IF(INDEX(PatientCriteria[身分證號],ROWS($A$4:A202))="","",ROWS($A$4:A202)),"")</f>
        <v/>
      </c>
      <c r="B202" s="26" t="str" cm="1">
        <f t="array" ref="B202">IFERROR(IF(INDEX(PatientCriteria[身分證號],ROWS($A$4:A202))="","",INDEX(PatientCriteria[身分證號],ROWS($A$4:A202))),"")</f>
        <v/>
      </c>
      <c r="C202" s="26" t="str" cm="1">
        <f t="array" ref="C202">IF($B202="","",IFERROR(INDEX(PatientCriteria[生日],ROWS($A$4:A202)),""))</f>
        <v/>
      </c>
      <c r="D202" s="26" t="str" cm="1">
        <f t="array" ref="D202">IF($B202="","",IFERROR(INDEX(PatientCriteria[疾病組合],ROWS($A$4:A202)),""))</f>
        <v/>
      </c>
      <c r="E202" s="6" t="str" cm="1">
        <f t="array" ref="E202">IF($B202="","",IFERROR(INDEX(PatientCriteria[HbA1c達標標準],ROWS($A$4:A202)),""))</f>
        <v/>
      </c>
      <c r="F202" s="6" t="str">
        <f>IF($B202="","",IF($G202="","",IFERROR(SUMIFS(LabData2016[最近一次HbA1c檢查結果(%)],LabData2016[比對身分證前六碼],$AX202,LabData2016[最近一次HbA1c檢查日期],$G202,LabData2016[HbA1c唯一],1),"")))</f>
        <v/>
      </c>
      <c r="G202" s="36" t="str" cm="1">
        <f t="array" ref="G202">IF($B202="","",IFERROR(_xlfn.AGGREGATE(14,6,LabData2016[最近一次HbA1c檢查日期]/((LabData2016[比對身分證前六碼]=$AX202)*(LabData2016[HbA1c唯一]=1)),1),""))</f>
        <v/>
      </c>
      <c r="H202" s="6" t="str">
        <f>IF($B202="","",IF($I202="","",IFERROR(SUMIFS(LabData2016[最近一次HbA1c檢查結果(%)],LabData2016[比對身分證前六碼],$AX202,LabData2016[最近一次HbA1c檢查日期],$I202,LabData2016[HbA1c唯一],1),"")))</f>
        <v/>
      </c>
      <c r="I202" s="36" t="str" cm="1">
        <f t="array" ref="I202">IF($B202="","",IFERROR(_xlfn.AGGREGATE(14,6,LabData2016[最近一次HbA1c檢查日期]/((LabData2016[比對身分證前六碼]=$AX202)*(LabData2016[HbA1c唯一]=1)),2),""))</f>
        <v/>
      </c>
      <c r="J202" s="6" t="str">
        <f t="shared" si="51"/>
        <v/>
      </c>
      <c r="K202" s="27" t="str">
        <f ca="1">IF($B202="","",IF($E202="不適用","不適用",IF($F202="","未檢驗",IF(AND($AF202+$AG202&gt;=2,$AG202&gt;=1),IF(OR($F202&lt;VALUE(SUBSTITUTE(SUBSTITUTE($E202,"&lt;",""),"%","")),SUMIFS(LabData2016[HbA1c唯一],LabData2016[比對身分證前六碼],$AX202,LabData2016[最近一次HbA1c檢查結果(%)],"&lt;"&amp;VALUE(SUBSTITUTE(SUBSTITUTE($E202,"&lt;",""),"%","")),LabData2016[最近一次HbA1c檢查日期],"&gt;="&amp;DATE(YEAR(TODAY()),1,1),LabData2016[最近一次HbA1c檢查日期],"&lt;"&amp;DATE(YEAR(TODAY())+1,1,1))/($AF202+$AG202)&gt;=0.5),"控制達標",IF(ISNUMBER($H202),IF(AND($J202&gt;=84,$F202-$H202&lt;0),"進步達標","未達標"),"未達標")),"未達標"))))</f>
        <v/>
      </c>
      <c r="L202" s="33" t="str">
        <f ca="1">IF($B202="","",IF($K202="不適用","不適用",IF($K202="未檢驗","無檢驗資料","全年"&amp;($AF202+$AG202)&amp;"次／下半年"&amp;$AG202&amp;"次／"&amp;SUMIFS(LabData2016[HbA1c唯一],LabData2016[比對身分證前六碼],$AX202,LabData2016[最近一次HbA1c檢查結果(%)],"&lt;"&amp;VALUE(SUBSTITUTE(SUBSTITUTE($E202,"&lt;",""),"%","")),LabData2016[最近一次HbA1c檢查日期],"&gt;="&amp;DATE(YEAR(TODAY()),1,1),LabData2016[最近一次HbA1c檢查日期],"&lt;"&amp;DATE(YEAR(TODAY())+1,1,1))&amp;"/"&amp;($AF202+$AG202)&amp;"達標")))</f>
        <v/>
      </c>
      <c r="M202" s="6" t="str" cm="1">
        <f t="array" ref="M202">IF($B202="","",IFERROR(INDEX(PatientCriteria[LDL達標標準],ROWS($A$4:A202)),""))</f>
        <v/>
      </c>
      <c r="N202" s="6" t="str">
        <f>IF($B202="","",IF($O202="","",IFERROR(SUMIFS(LabData2016[最近一次LDL檢查結果(mg/dL)],LabData2016[比對身分證前六碼],$AX202,LabData2016[最近一次LDL檢查日期],$O202,LabData2016[LDL唯一],1),"")))</f>
        <v/>
      </c>
      <c r="O202" s="36" t="str" cm="1">
        <f t="array" ref="O202">IF($B202="","",IFERROR(_xlfn.AGGREGATE(14,6,LabData2016[最近一次LDL檢查日期]/((LabData2016[比對身分證前六碼]=$AX202)*(LabData2016[LDL唯一]=1)),1),""))</f>
        <v/>
      </c>
      <c r="P202" s="6" t="str">
        <f>IF($B202="","",IF($Q202="","",IFERROR(SUMIFS(LabData2016[最近一次LDL檢查結果(mg/dL)],LabData2016[比對身分證前六碼],$AX202,LabData2016[最近一次LDL檢查日期],$Q202,LabData2016[LDL唯一],1),"")))</f>
        <v/>
      </c>
      <c r="Q202" s="36" t="str" cm="1">
        <f t="array" ref="Q202">IF($B202="","",IFERROR(_xlfn.AGGREGATE(14,6,LabData2016[最近一次LDL檢查日期]/((LabData2016[比對身分證前六碼]=$AX202)*(LabData2016[LDL唯一]=1)),2),""))</f>
        <v/>
      </c>
      <c r="R202" s="6" t="str">
        <f t="shared" si="52"/>
        <v/>
      </c>
      <c r="S202" s="6" t="str" cm="1">
        <f t="array" ref="S202">IF($B202="","",IFERROR(_xlfn.AGGREGATE(15,6,LabData2016[最近一次LDL檢查結果(mg/dL)]/((LabData2016[比對身分證前六碼]=$AX202)*(LabData2016[LDL唯一]=1)),1),""))</f>
        <v/>
      </c>
      <c r="T202" s="28" t="str">
        <f ca="1">IF($B202="","",IF($M202="不適用","不適用",IF($N202="","未檢驗",IF(OR(AND($D202="DM only",$O202&gt;=DATE(YEAR(TODAY()),1,1),$O202&lt;DATE(YEAR(TODAY())+1,1,1),$N202&lt;VALUE(SUBSTITUTE($M202,"&lt;",""))),AND($AH202&gt;=1,$AI202&gt;=1,OR($N202&lt;VALUE(SUBSTITUTE($M202,"&lt;","")),SUMIFS(LabData2016[LDL唯一],LabData2016[比對身分證前六碼],$AX202,LabData2016[最近一次LDL檢查結果(mg/dL)],"&lt;"&amp;VALUE(SUBSTITUTE($M202,"&lt;","")),LabData2016[最近一次LDL檢查日期],"&gt;="&amp;DATE(YEAR(TODAY()),1,1),LabData2016[最近一次LDL檢查日期],"&lt;"&amp;DATE(YEAR(TODAY())+1,1,1))/($AH202+$AI202)&gt;=0.5))),"控制達標",IF(AND($AH202&gt;=1,$AI202&gt;=1,ISNUMBER($P202),$R202&gt;84,$N202-$P202&lt;0),"進步達標","未達標")))))</f>
        <v/>
      </c>
      <c r="U202" s="39" t="str">
        <f ca="1">IF($B202="","",IF($T202="不適用","不適用",IF($T202="未檢驗","無檢驗資料","全年"&amp;($AH202+$AI202)&amp;"次／下半年"&amp;$AI202&amp;"次／"&amp;SUMIFS(LabData2016[LDL唯一],LabData2016[比對身分證前六碼],$AX202,LabData2016[最近一次LDL檢查結果(mg/dL)],"&lt;"&amp;VALUE(SUBSTITUTE($M202,"&lt;","")),LabData2016[最近一次LDL檢查日期],"&gt;="&amp;DATE(YEAR(TODAY()),1,1),LabData2016[最近一次LDL檢查日期],"&lt;"&amp;DATE(YEAR(TODAY())+1,1,1))&amp;"/"&amp;($AH202+$AI202)&amp;"達標")))</f>
        <v/>
      </c>
      <c r="V202" s="6" t="str" cm="1">
        <f t="array" ref="V202">IF($B202="","",IFERROR(INDEX(PatientCriteria[UACR達標標準],ROWS($A$4:A202)),""))</f>
        <v/>
      </c>
      <c r="W202" s="6" t="str">
        <f>IF($B202="","",IF($X202="","",IFERROR(SUMIFS(LabData2016[最近一次UACR檢查結果(mg/gm)],LabData2016[比對身分證前六碼],$AX202,LabData2016[最近一次UACR檢查日期],$X202,LabData2016[UACR唯一],1),"")))</f>
        <v/>
      </c>
      <c r="X202" s="36" t="str" cm="1">
        <f t="array" ref="X202">IF($B202="","",IFERROR(_xlfn.AGGREGATE(14,6,LabData2016[最近一次UACR檢查日期]/((LabData2016[比對身分證前六碼]=$AX202)*(LabData2016[UACR唯一]=1)),1),""))</f>
        <v/>
      </c>
      <c r="Y202" s="6" t="str">
        <f>IF($B202="","",IF($Z202="","",IFERROR(SUMIFS(LabData2016[最近一次UACR檢查結果(mg/gm)],LabData2016[比對身分證前六碼],$AX202,LabData2016[最近一次UACR檢查日期],$Z202,LabData2016[UACR唯一],1),"")))</f>
        <v/>
      </c>
      <c r="Z202" s="36" t="str" cm="1">
        <f t="array" ref="Z202">IF($B202="","",IFERROR(_xlfn.AGGREGATE(14,6,LabData2016[最近一次UACR檢查日期]/((LabData2016[比對身分證前六碼]=$AX202)*(LabData2016[UACR唯一]=1)),2),""))</f>
        <v/>
      </c>
      <c r="AA202" s="6" t="str">
        <f t="shared" si="53"/>
        <v/>
      </c>
      <c r="AB202" s="29" t="str">
        <f ca="1">IF($B202="","",IF($V202="不適用","不適用",IF($W202="","未檢驗",IF(AND($AJ202+$AK202&gt;=2,$AK202&gt;=1),IF(OR($W202&lt;30,SUMIFS(LabData2016[UACR唯一],LabData2016[比對身分證前六碼],$AX202,LabData2016[最近一次UACR檢查結果(mg/gm)],"&lt;30",LabData2016[最近一次UACR檢查日期],"&gt;="&amp;DATE(YEAR(TODAY()),1,1),LabData2016[最近一次UACR檢查日期],"&lt;"&amp;DATE(YEAR(TODAY())+1,1,1))/($AJ202+$AK202)&gt;=0.5),"控制達標",IF(ISNUMBER($Y202),IF(AND($AA202&gt;=84,$W202-$Y202&lt;0),"進步達標","未達標"),"未達標")),"未達標"))))</f>
        <v/>
      </c>
      <c r="AC202" s="38" t="str">
        <f ca="1">IF($B202="","",IF($AB202="不適用","不適用",IF($AB202="未檢驗","無檢驗資料","全年"&amp;($AJ202+$AK202)&amp;"次／下半年"&amp;$AK202&amp;"次／"&amp;SUMIFS(LabData2016[UACR唯一],LabData2016[比對身分證前六碼],$AX202,LabData2016[最近一次UACR檢查結果(mg/gm)],"&lt;30",LabData2016[最近一次UACR檢查日期],"&gt;="&amp;DATE(YEAR(TODAY()),1,1),LabData2016[最近一次UACR檢查日期],"&lt;"&amp;DATE(YEAR(TODAY())+1,1,1))&amp;"/"&amp;($AJ202+$AK202)&amp;"達標")))</f>
        <v/>
      </c>
      <c r="AD202" s="6" t="str" cm="1">
        <f t="array" ref="AD202">IF($B202="","",IFERROR(INDEX(PatientCriteria[BP檢驗次數達標標準],ROWS($A$4:A202)),""))</f>
        <v/>
      </c>
      <c r="AE202" s="6" t="str" cm="1">
        <f t="array" aca="1" ref="AE202" ca="1">IF($B202="","",_xlfn.LET(_xlpm.bp,LabData2016[最近一次BP檢查日期],_xlpm.ym,IF(ISNUMBER(_xlpm.bp),TEXT(_xlpm.bp,"yyyy-mm"),LEFT(_xlpm.bp,7)),_xlpm.matched,_xlfn._xlws.FILTER(_xlpm.ym,(LabData2016[比對身分證前六碼]=$AX202)*(LabData2016[比對生日西元]=$AY202)*(_xlpm.ym&lt;&gt;"")*(LEFT(_xlpm.ym,4)=TEXT(YEAR(TODAY()),"0")),""),IF(INDEX(_xlpm.matched,1)="",0,ROWS(_xlfn.UNIQUE(_xlpm.matched)))))</f>
        <v/>
      </c>
      <c r="AF202" s="6" t="str">
        <f ca="1">IF($B202="","",SUMIFS(LabData2016[HbA1c唯一],LabData2016[比對身分證前六碼],$AX202,LabData2016[最近一次HbA1c檢查日期],"&gt;="&amp;DATE(YEAR(TODAY()),1,1),LabData2016[最近一次HbA1c檢查日期],"&lt;"&amp;DATE(YEAR(TODAY()),7,1)))</f>
        <v/>
      </c>
      <c r="AG202" s="6" t="str">
        <f ca="1">IF($B202="","",SUMIFS(LabData2016[HbA1c唯一],LabData2016[比對身分證前六碼],$AX202,LabData2016[最近一次HbA1c檢查日期],"&gt;="&amp;DATE(YEAR(TODAY()),7,1),LabData2016[最近一次HbA1c檢查日期],"&lt;"&amp;DATE(YEAR(TODAY())+1,1,1)))</f>
        <v/>
      </c>
      <c r="AH202" s="6" t="str">
        <f ca="1">IF($B202="","",SUMIFS(LabData2016[LDL唯一],LabData2016[比對身分證前六碼],$AX202,LabData2016[最近一次LDL檢查日期],"&gt;="&amp;DATE(YEAR(TODAY()),1,1),LabData2016[最近一次LDL檢查日期],"&lt;"&amp;DATE(YEAR(TODAY()),7,1)))</f>
        <v/>
      </c>
      <c r="AI202" s="6" t="str">
        <f ca="1">IF($B202="","",SUMIFS(LabData2016[LDL唯一],LabData2016[比對身分證前六碼],$AX202,LabData2016[最近一次LDL檢查日期],"&gt;="&amp;DATE(YEAR(TODAY()),7,1),LabData2016[最近一次LDL檢查日期],"&lt;"&amp;DATE(YEAR(TODAY())+1,1,1)))</f>
        <v/>
      </c>
      <c r="AJ202" s="6" t="str">
        <f ca="1">IF($B202="","",SUMIFS(LabData2016[UACR唯一],LabData2016[比對身分證前六碼],$AX202,LabData2016[最近一次UACR檢查日期],"&gt;="&amp;DATE(YEAR(TODAY()),1,1),LabData2016[最近一次UACR檢查日期],"&lt;"&amp;DATE(YEAR(TODAY()),7,1)))</f>
        <v/>
      </c>
      <c r="AK202" s="6" t="str">
        <f ca="1">IF($B202="","",SUMIFS(LabData2016[UACR唯一],LabData2016[比對身分證前六碼],$AX202,LabData2016[最近一次UACR檢查日期],"&gt;="&amp;DATE(YEAR(TODAY()),7,1),LabData2016[最近一次UACR檢查日期],"&lt;"&amp;DATE(YEAR(TODAY())+1,1,1)))</f>
        <v/>
      </c>
      <c r="AL202" s="6" t="str">
        <f t="shared" si="54"/>
        <v/>
      </c>
      <c r="AM202" s="6" t="str">
        <f t="shared" si="55"/>
        <v/>
      </c>
      <c r="AN202" s="6" t="str">
        <f t="shared" si="56"/>
        <v/>
      </c>
      <c r="AO202" s="6" t="str">
        <f t="shared" si="57"/>
        <v/>
      </c>
      <c r="AP202" s="6" t="str" cm="1">
        <f t="array" ref="AP202">IF($B202="","",IFERROR(INDEX(相容設定!$B$2:$E$9,MATCH($D202,相容設定!$A$2:$A$9,0),MIN(VALUE(LEFT($AQ202,FIND("/",$AQ202)-1)),3)+1),0))</f>
        <v/>
      </c>
      <c r="AQ202" s="6" t="str">
        <f t="shared" si="58"/>
        <v/>
      </c>
      <c r="AR202" s="30" t="str">
        <f t="shared" si="59"/>
        <v/>
      </c>
      <c r="AS202" s="30" t="str">
        <f>IF($B202="","",250+30+IF(OR(ISNUMBER(SEARCH("DM",$D202)),ISNUMBER(SEARCH("+",$D202))),100,0)+IFERROR(INDEX(相容設定!$F$2:$F$9,MATCH($D202,相容設定!$A$2:$A$9,0)),0))</f>
        <v/>
      </c>
      <c r="AT202" s="31" t="str">
        <f t="shared" si="60"/>
        <v/>
      </c>
      <c r="AU202" s="32" t="str">
        <f t="shared" si="61"/>
        <v/>
      </c>
      <c r="AW202" t="str">
        <f t="shared" si="62"/>
        <v/>
      </c>
    </row>
    <row r="203" spans="1:49" x14ac:dyDescent="0.35">
      <c r="A203" s="26" t="str" cm="1">
        <f t="array" ref="A203">IFERROR(IF(INDEX(PatientCriteria[身分證號],ROWS($A$4:A203))="","",ROWS($A$4:A203)),"")</f>
        <v/>
      </c>
      <c r="B203" s="26" t="str" cm="1">
        <f t="array" ref="B203">IFERROR(IF(INDEX(PatientCriteria[身分證號],ROWS($A$4:A203))="","",INDEX(PatientCriteria[身分證號],ROWS($A$4:A203))),"")</f>
        <v/>
      </c>
      <c r="C203" s="26" t="str" cm="1">
        <f t="array" ref="C203">IF($B203="","",IFERROR(INDEX(PatientCriteria[生日],ROWS($A$4:A203)),""))</f>
        <v/>
      </c>
      <c r="D203" s="26" t="str" cm="1">
        <f t="array" ref="D203">IF($B203="","",IFERROR(INDEX(PatientCriteria[疾病組合],ROWS($A$4:A203)),""))</f>
        <v/>
      </c>
      <c r="E203" s="6" t="str" cm="1">
        <f t="array" ref="E203">IF($B203="","",IFERROR(INDEX(PatientCriteria[HbA1c達標標準],ROWS($A$4:A203)),""))</f>
        <v/>
      </c>
      <c r="F203" s="6" t="str">
        <f>IF($B203="","",IF($G203="","",IFERROR(SUMIFS(LabData2016[最近一次HbA1c檢查結果(%)],LabData2016[比對身分證前六碼],$AX203,LabData2016[最近一次HbA1c檢查日期],$G203,LabData2016[HbA1c唯一],1),"")))</f>
        <v/>
      </c>
      <c r="G203" s="36" t="str" cm="1">
        <f t="array" ref="G203">IF($B203="","",IFERROR(_xlfn.AGGREGATE(14,6,LabData2016[最近一次HbA1c檢查日期]/((LabData2016[比對身分證前六碼]=$AX203)*(LabData2016[HbA1c唯一]=1)),1),""))</f>
        <v/>
      </c>
      <c r="H203" s="6" t="str">
        <f>IF($B203="","",IF($I203="","",IFERROR(SUMIFS(LabData2016[最近一次HbA1c檢查結果(%)],LabData2016[比對身分證前六碼],$AX203,LabData2016[最近一次HbA1c檢查日期],$I203,LabData2016[HbA1c唯一],1),"")))</f>
        <v/>
      </c>
      <c r="I203" s="36" t="str" cm="1">
        <f t="array" ref="I203">IF($B203="","",IFERROR(_xlfn.AGGREGATE(14,6,LabData2016[最近一次HbA1c檢查日期]/((LabData2016[比對身分證前六碼]=$AX203)*(LabData2016[HbA1c唯一]=1)),2),""))</f>
        <v/>
      </c>
      <c r="J203" s="6" t="str">
        <f t="shared" si="51"/>
        <v/>
      </c>
      <c r="K203" s="27" t="str">
        <f ca="1">IF($B203="","",IF($E203="不適用","不適用",IF($F203="","未檢驗",IF(AND($AF203+$AG203&gt;=2,$AG203&gt;=1),IF(OR($F203&lt;VALUE(SUBSTITUTE(SUBSTITUTE($E203,"&lt;",""),"%","")),SUMIFS(LabData2016[HbA1c唯一],LabData2016[比對身分證前六碼],$AX203,LabData2016[最近一次HbA1c檢查結果(%)],"&lt;"&amp;VALUE(SUBSTITUTE(SUBSTITUTE($E203,"&lt;",""),"%","")),LabData2016[最近一次HbA1c檢查日期],"&gt;="&amp;DATE(YEAR(TODAY()),1,1),LabData2016[最近一次HbA1c檢查日期],"&lt;"&amp;DATE(YEAR(TODAY())+1,1,1))/($AF203+$AG203)&gt;=0.5),"控制達標",IF(ISNUMBER($H203),IF(AND($J203&gt;=84,$F203-$H203&lt;0),"進步達標","未達標"),"未達標")),"未達標"))))</f>
        <v/>
      </c>
      <c r="L203" s="33" t="str">
        <f ca="1">IF($B203="","",IF($K203="不適用","不適用",IF($K203="未檢驗","無檢驗資料","全年"&amp;($AF203+$AG203)&amp;"次／下半年"&amp;$AG203&amp;"次／"&amp;SUMIFS(LabData2016[HbA1c唯一],LabData2016[比對身分證前六碼],$AX203,LabData2016[最近一次HbA1c檢查結果(%)],"&lt;"&amp;VALUE(SUBSTITUTE(SUBSTITUTE($E203,"&lt;",""),"%","")),LabData2016[最近一次HbA1c檢查日期],"&gt;="&amp;DATE(YEAR(TODAY()),1,1),LabData2016[最近一次HbA1c檢查日期],"&lt;"&amp;DATE(YEAR(TODAY())+1,1,1))&amp;"/"&amp;($AF203+$AG203)&amp;"達標")))</f>
        <v/>
      </c>
      <c r="M203" s="6" t="str" cm="1">
        <f t="array" ref="M203">IF($B203="","",IFERROR(INDEX(PatientCriteria[LDL達標標準],ROWS($A$4:A203)),""))</f>
        <v/>
      </c>
      <c r="N203" s="6" t="str">
        <f>IF($B203="","",IF($O203="","",IFERROR(SUMIFS(LabData2016[最近一次LDL檢查結果(mg/dL)],LabData2016[比對身分證前六碼],$AX203,LabData2016[最近一次LDL檢查日期],$O203,LabData2016[LDL唯一],1),"")))</f>
        <v/>
      </c>
      <c r="O203" s="36" t="str" cm="1">
        <f t="array" ref="O203">IF($B203="","",IFERROR(_xlfn.AGGREGATE(14,6,LabData2016[最近一次LDL檢查日期]/((LabData2016[比對身分證前六碼]=$AX203)*(LabData2016[LDL唯一]=1)),1),""))</f>
        <v/>
      </c>
      <c r="P203" s="6" t="str">
        <f>IF($B203="","",IF($Q203="","",IFERROR(SUMIFS(LabData2016[最近一次LDL檢查結果(mg/dL)],LabData2016[比對身分證前六碼],$AX203,LabData2016[最近一次LDL檢查日期],$Q203,LabData2016[LDL唯一],1),"")))</f>
        <v/>
      </c>
      <c r="Q203" s="36" t="str" cm="1">
        <f t="array" ref="Q203">IF($B203="","",IFERROR(_xlfn.AGGREGATE(14,6,LabData2016[最近一次LDL檢查日期]/((LabData2016[比對身分證前六碼]=$AX203)*(LabData2016[LDL唯一]=1)),2),""))</f>
        <v/>
      </c>
      <c r="R203" s="6" t="str">
        <f t="shared" si="52"/>
        <v/>
      </c>
      <c r="S203" s="6" t="str" cm="1">
        <f t="array" ref="S203">IF($B203="","",IFERROR(_xlfn.AGGREGATE(15,6,LabData2016[最近一次LDL檢查結果(mg/dL)]/((LabData2016[比對身分證前六碼]=$AX203)*(LabData2016[LDL唯一]=1)),1),""))</f>
        <v/>
      </c>
      <c r="T203" s="28" t="str">
        <f ca="1">IF($B203="","",IF($M203="不適用","不適用",IF($N203="","未檢驗",IF(OR(AND($D203="DM only",$O203&gt;=DATE(YEAR(TODAY()),1,1),$O203&lt;DATE(YEAR(TODAY())+1,1,1),$N203&lt;VALUE(SUBSTITUTE($M203,"&lt;",""))),AND($AH203&gt;=1,$AI203&gt;=1,OR($N203&lt;VALUE(SUBSTITUTE($M203,"&lt;","")),SUMIFS(LabData2016[LDL唯一],LabData2016[比對身分證前六碼],$AX203,LabData2016[最近一次LDL檢查結果(mg/dL)],"&lt;"&amp;VALUE(SUBSTITUTE($M203,"&lt;","")),LabData2016[最近一次LDL檢查日期],"&gt;="&amp;DATE(YEAR(TODAY()),1,1),LabData2016[最近一次LDL檢查日期],"&lt;"&amp;DATE(YEAR(TODAY())+1,1,1))/($AH203+$AI203)&gt;=0.5))),"控制達標",IF(AND($AH203&gt;=1,$AI203&gt;=1,ISNUMBER($P203),$R203&gt;84,$N203-$P203&lt;0),"進步達標","未達標")))))</f>
        <v/>
      </c>
      <c r="U203" s="39" t="str">
        <f ca="1">IF($B203="","",IF($T203="不適用","不適用",IF($T203="未檢驗","無檢驗資料","全年"&amp;($AH203+$AI203)&amp;"次／下半年"&amp;$AI203&amp;"次／"&amp;SUMIFS(LabData2016[LDL唯一],LabData2016[比對身分證前六碼],$AX203,LabData2016[最近一次LDL檢查結果(mg/dL)],"&lt;"&amp;VALUE(SUBSTITUTE($M203,"&lt;","")),LabData2016[最近一次LDL檢查日期],"&gt;="&amp;DATE(YEAR(TODAY()),1,1),LabData2016[最近一次LDL檢查日期],"&lt;"&amp;DATE(YEAR(TODAY())+1,1,1))&amp;"/"&amp;($AH203+$AI203)&amp;"達標")))</f>
        <v/>
      </c>
      <c r="V203" s="6" t="str" cm="1">
        <f t="array" ref="V203">IF($B203="","",IFERROR(INDEX(PatientCriteria[UACR達標標準],ROWS($A$4:A203)),""))</f>
        <v/>
      </c>
      <c r="W203" s="6" t="str">
        <f>IF($B203="","",IF($X203="","",IFERROR(SUMIFS(LabData2016[最近一次UACR檢查結果(mg/gm)],LabData2016[比對身分證前六碼],$AX203,LabData2016[最近一次UACR檢查日期],$X203,LabData2016[UACR唯一],1),"")))</f>
        <v/>
      </c>
      <c r="X203" s="36" t="str" cm="1">
        <f t="array" ref="X203">IF($B203="","",IFERROR(_xlfn.AGGREGATE(14,6,LabData2016[最近一次UACR檢查日期]/((LabData2016[比對身分證前六碼]=$AX203)*(LabData2016[UACR唯一]=1)),1),""))</f>
        <v/>
      </c>
      <c r="Y203" s="6" t="str">
        <f>IF($B203="","",IF($Z203="","",IFERROR(SUMIFS(LabData2016[最近一次UACR檢查結果(mg/gm)],LabData2016[比對身分證前六碼],$AX203,LabData2016[最近一次UACR檢查日期],$Z203,LabData2016[UACR唯一],1),"")))</f>
        <v/>
      </c>
      <c r="Z203" s="36" t="str" cm="1">
        <f t="array" ref="Z203">IF($B203="","",IFERROR(_xlfn.AGGREGATE(14,6,LabData2016[最近一次UACR檢查日期]/((LabData2016[比對身分證前六碼]=$AX203)*(LabData2016[UACR唯一]=1)),2),""))</f>
        <v/>
      </c>
      <c r="AA203" s="6" t="str">
        <f t="shared" si="53"/>
        <v/>
      </c>
      <c r="AB203" s="29" t="str">
        <f ca="1">IF($B203="","",IF($V203="不適用","不適用",IF($W203="","未檢驗",IF(AND($AJ203+$AK203&gt;=2,$AK203&gt;=1),IF(OR($W203&lt;30,SUMIFS(LabData2016[UACR唯一],LabData2016[比對身分證前六碼],$AX203,LabData2016[最近一次UACR檢查結果(mg/gm)],"&lt;30",LabData2016[最近一次UACR檢查日期],"&gt;="&amp;DATE(YEAR(TODAY()),1,1),LabData2016[最近一次UACR檢查日期],"&lt;"&amp;DATE(YEAR(TODAY())+1,1,1))/($AJ203+$AK203)&gt;=0.5),"控制達標",IF(ISNUMBER($Y203),IF(AND($AA203&gt;=84,$W203-$Y203&lt;0),"進步達標","未達標"),"未達標")),"未達標"))))</f>
        <v/>
      </c>
      <c r="AC203" s="38" t="str">
        <f ca="1">IF($B203="","",IF($AB203="不適用","不適用",IF($AB203="未檢驗","無檢驗資料","全年"&amp;($AJ203+$AK203)&amp;"次／下半年"&amp;$AK203&amp;"次／"&amp;SUMIFS(LabData2016[UACR唯一],LabData2016[比對身分證前六碼],$AX203,LabData2016[最近一次UACR檢查結果(mg/gm)],"&lt;30",LabData2016[最近一次UACR檢查日期],"&gt;="&amp;DATE(YEAR(TODAY()),1,1),LabData2016[最近一次UACR檢查日期],"&lt;"&amp;DATE(YEAR(TODAY())+1,1,1))&amp;"/"&amp;($AJ203+$AK203)&amp;"達標")))</f>
        <v/>
      </c>
      <c r="AD203" s="6" t="str" cm="1">
        <f t="array" ref="AD203">IF($B203="","",IFERROR(INDEX(PatientCriteria[BP檢驗次數達標標準],ROWS($A$4:A203)),""))</f>
        <v/>
      </c>
      <c r="AE203" s="6" t="str" cm="1">
        <f t="array" aca="1" ref="AE203" ca="1">IF($B203="","",_xlfn.LET(_xlpm.bp,LabData2016[最近一次BP檢查日期],_xlpm.ym,IF(ISNUMBER(_xlpm.bp),TEXT(_xlpm.bp,"yyyy-mm"),LEFT(_xlpm.bp,7)),_xlpm.matched,_xlfn._xlws.FILTER(_xlpm.ym,(LabData2016[比對身分證前六碼]=$AX203)*(LabData2016[比對生日西元]=$AY203)*(_xlpm.ym&lt;&gt;"")*(LEFT(_xlpm.ym,4)=TEXT(YEAR(TODAY()),"0")),""),IF(INDEX(_xlpm.matched,1)="",0,ROWS(_xlfn.UNIQUE(_xlpm.matched)))))</f>
        <v/>
      </c>
      <c r="AF203" s="6" t="str">
        <f ca="1">IF($B203="","",SUMIFS(LabData2016[HbA1c唯一],LabData2016[比對身分證前六碼],$AX203,LabData2016[最近一次HbA1c檢查日期],"&gt;="&amp;DATE(YEAR(TODAY()),1,1),LabData2016[最近一次HbA1c檢查日期],"&lt;"&amp;DATE(YEAR(TODAY()),7,1)))</f>
        <v/>
      </c>
      <c r="AG203" s="6" t="str">
        <f ca="1">IF($B203="","",SUMIFS(LabData2016[HbA1c唯一],LabData2016[比對身分證前六碼],$AX203,LabData2016[最近一次HbA1c檢查日期],"&gt;="&amp;DATE(YEAR(TODAY()),7,1),LabData2016[最近一次HbA1c檢查日期],"&lt;"&amp;DATE(YEAR(TODAY())+1,1,1)))</f>
        <v/>
      </c>
      <c r="AH203" s="6" t="str">
        <f ca="1">IF($B203="","",SUMIFS(LabData2016[LDL唯一],LabData2016[比對身分證前六碼],$AX203,LabData2016[最近一次LDL檢查日期],"&gt;="&amp;DATE(YEAR(TODAY()),1,1),LabData2016[最近一次LDL檢查日期],"&lt;"&amp;DATE(YEAR(TODAY()),7,1)))</f>
        <v/>
      </c>
      <c r="AI203" s="6" t="str">
        <f ca="1">IF($B203="","",SUMIFS(LabData2016[LDL唯一],LabData2016[比對身分證前六碼],$AX203,LabData2016[最近一次LDL檢查日期],"&gt;="&amp;DATE(YEAR(TODAY()),7,1),LabData2016[最近一次LDL檢查日期],"&lt;"&amp;DATE(YEAR(TODAY())+1,1,1)))</f>
        <v/>
      </c>
      <c r="AJ203" s="6" t="str">
        <f ca="1">IF($B203="","",SUMIFS(LabData2016[UACR唯一],LabData2016[比對身分證前六碼],$AX203,LabData2016[最近一次UACR檢查日期],"&gt;="&amp;DATE(YEAR(TODAY()),1,1),LabData2016[最近一次UACR檢查日期],"&lt;"&amp;DATE(YEAR(TODAY()),7,1)))</f>
        <v/>
      </c>
      <c r="AK203" s="6" t="str">
        <f ca="1">IF($B203="","",SUMIFS(LabData2016[UACR唯一],LabData2016[比對身分證前六碼],$AX203,LabData2016[最近一次UACR檢查日期],"&gt;="&amp;DATE(YEAR(TODAY()),7,1),LabData2016[最近一次UACR檢查日期],"&lt;"&amp;DATE(YEAR(TODAY())+1,1,1)))</f>
        <v/>
      </c>
      <c r="AL203" s="6" t="str">
        <f t="shared" si="54"/>
        <v/>
      </c>
      <c r="AM203" s="6" t="str">
        <f t="shared" si="55"/>
        <v/>
      </c>
      <c r="AN203" s="6" t="str">
        <f t="shared" si="56"/>
        <v/>
      </c>
      <c r="AO203" s="6" t="str">
        <f t="shared" si="57"/>
        <v/>
      </c>
      <c r="AP203" s="6" t="str" cm="1">
        <f t="array" ref="AP203">IF($B203="","",IFERROR(INDEX(相容設定!$B$2:$E$9,MATCH($D203,相容設定!$A$2:$A$9,0),MIN(VALUE(LEFT($AQ203,FIND("/",$AQ203)-1)),3)+1),0))</f>
        <v/>
      </c>
      <c r="AQ203" s="6" t="str">
        <f t="shared" si="58"/>
        <v/>
      </c>
      <c r="AR203" s="30" t="str">
        <f t="shared" si="59"/>
        <v/>
      </c>
      <c r="AS203" s="30" t="str">
        <f>IF($B203="","",250+30+IF(OR(ISNUMBER(SEARCH("DM",$D203)),ISNUMBER(SEARCH("+",$D203))),100,0)+IFERROR(INDEX(相容設定!$F$2:$F$9,MATCH($D203,相容設定!$A$2:$A$9,0)),0))</f>
        <v/>
      </c>
      <c r="AT203" s="31" t="str">
        <f t="shared" si="60"/>
        <v/>
      </c>
      <c r="AU203" s="32" t="str">
        <f t="shared" si="61"/>
        <v/>
      </c>
      <c r="AW203" t="str">
        <f t="shared" si="62"/>
        <v/>
      </c>
    </row>
    <row r="204" spans="1:49" x14ac:dyDescent="0.35">
      <c r="A204" s="26" t="str" cm="1">
        <f t="array" ref="A204">IFERROR(IF(INDEX(PatientCriteria[身分證號],ROWS($A$4:A204))="","",ROWS($A$4:A204)),"")</f>
        <v/>
      </c>
      <c r="B204" s="26" t="str" cm="1">
        <f t="array" ref="B204">IFERROR(IF(INDEX(PatientCriteria[身分證號],ROWS($A$4:A204))="","",INDEX(PatientCriteria[身分證號],ROWS($A$4:A204))),"")</f>
        <v/>
      </c>
      <c r="C204" s="26" t="str" cm="1">
        <f t="array" ref="C204">IF($B204="","",IFERROR(INDEX(PatientCriteria[生日],ROWS($A$4:A204)),""))</f>
        <v/>
      </c>
      <c r="D204" s="26" t="str" cm="1">
        <f t="array" ref="D204">IF($B204="","",IFERROR(INDEX(PatientCriteria[疾病組合],ROWS($A$4:A204)),""))</f>
        <v/>
      </c>
      <c r="E204" s="6" t="str" cm="1">
        <f t="array" ref="E204">IF($B204="","",IFERROR(INDEX(PatientCriteria[HbA1c達標標準],ROWS($A$4:A204)),""))</f>
        <v/>
      </c>
      <c r="F204" s="6" t="str">
        <f>IF($B204="","",IF($G204="","",IFERROR(SUMIFS(LabData2016[最近一次HbA1c檢查結果(%)],LabData2016[比對身分證前六碼],$AX204,LabData2016[最近一次HbA1c檢查日期],$G204,LabData2016[HbA1c唯一],1),"")))</f>
        <v/>
      </c>
      <c r="G204" s="36" t="str" cm="1">
        <f t="array" ref="G204">IF($B204="","",IFERROR(_xlfn.AGGREGATE(14,6,LabData2016[最近一次HbA1c檢查日期]/((LabData2016[比對身分證前六碼]=$AX204)*(LabData2016[HbA1c唯一]=1)),1),""))</f>
        <v/>
      </c>
      <c r="H204" s="6" t="str">
        <f>IF($B204="","",IF($I204="","",IFERROR(SUMIFS(LabData2016[最近一次HbA1c檢查結果(%)],LabData2016[比對身分證前六碼],$AX204,LabData2016[最近一次HbA1c檢查日期],$I204,LabData2016[HbA1c唯一],1),"")))</f>
        <v/>
      </c>
      <c r="I204" s="36" t="str" cm="1">
        <f t="array" ref="I204">IF($B204="","",IFERROR(_xlfn.AGGREGATE(14,6,LabData2016[最近一次HbA1c檢查日期]/((LabData2016[比對身分證前六碼]=$AX204)*(LabData2016[HbA1c唯一]=1)),2),""))</f>
        <v/>
      </c>
      <c r="J204" s="6" t="str">
        <f t="shared" si="51"/>
        <v/>
      </c>
      <c r="K204" s="27" t="str">
        <f ca="1">IF($B204="","",IF($E204="不適用","不適用",IF($F204="","未檢驗",IF(AND($AF204+$AG204&gt;=2,$AG204&gt;=1),IF(OR($F204&lt;VALUE(SUBSTITUTE(SUBSTITUTE($E204,"&lt;",""),"%","")),SUMIFS(LabData2016[HbA1c唯一],LabData2016[比對身分證前六碼],$AX204,LabData2016[最近一次HbA1c檢查結果(%)],"&lt;"&amp;VALUE(SUBSTITUTE(SUBSTITUTE($E204,"&lt;",""),"%","")),LabData2016[最近一次HbA1c檢查日期],"&gt;="&amp;DATE(YEAR(TODAY()),1,1),LabData2016[最近一次HbA1c檢查日期],"&lt;"&amp;DATE(YEAR(TODAY())+1,1,1))/($AF204+$AG204)&gt;=0.5),"控制達標",IF(ISNUMBER($H204),IF(AND($J204&gt;=84,$F204-$H204&lt;0),"進步達標","未達標"),"未達標")),"未達標"))))</f>
        <v/>
      </c>
      <c r="L204" s="33" t="str">
        <f ca="1">IF($B204="","",IF($K204="不適用","不適用",IF($K204="未檢驗","無檢驗資料","全年"&amp;($AF204+$AG204)&amp;"次／下半年"&amp;$AG204&amp;"次／"&amp;SUMIFS(LabData2016[HbA1c唯一],LabData2016[比對身分證前六碼],$AX204,LabData2016[最近一次HbA1c檢查結果(%)],"&lt;"&amp;VALUE(SUBSTITUTE(SUBSTITUTE($E204,"&lt;",""),"%","")),LabData2016[最近一次HbA1c檢查日期],"&gt;="&amp;DATE(YEAR(TODAY()),1,1),LabData2016[最近一次HbA1c檢查日期],"&lt;"&amp;DATE(YEAR(TODAY())+1,1,1))&amp;"/"&amp;($AF204+$AG204)&amp;"達標")))</f>
        <v/>
      </c>
      <c r="M204" s="6" t="str" cm="1">
        <f t="array" ref="M204">IF($B204="","",IFERROR(INDEX(PatientCriteria[LDL達標標準],ROWS($A$4:A204)),""))</f>
        <v/>
      </c>
      <c r="N204" s="6" t="str">
        <f>IF($B204="","",IF($O204="","",IFERROR(SUMIFS(LabData2016[最近一次LDL檢查結果(mg/dL)],LabData2016[比對身分證前六碼],$AX204,LabData2016[最近一次LDL檢查日期],$O204,LabData2016[LDL唯一],1),"")))</f>
        <v/>
      </c>
      <c r="O204" s="36" t="str" cm="1">
        <f t="array" ref="O204">IF($B204="","",IFERROR(_xlfn.AGGREGATE(14,6,LabData2016[最近一次LDL檢查日期]/((LabData2016[比對身分證前六碼]=$AX204)*(LabData2016[LDL唯一]=1)),1),""))</f>
        <v/>
      </c>
      <c r="P204" s="6" t="str">
        <f>IF($B204="","",IF($Q204="","",IFERROR(SUMIFS(LabData2016[最近一次LDL檢查結果(mg/dL)],LabData2016[比對身分證前六碼],$AX204,LabData2016[最近一次LDL檢查日期],$Q204,LabData2016[LDL唯一],1),"")))</f>
        <v/>
      </c>
      <c r="Q204" s="36" t="str" cm="1">
        <f t="array" ref="Q204">IF($B204="","",IFERROR(_xlfn.AGGREGATE(14,6,LabData2016[最近一次LDL檢查日期]/((LabData2016[比對身分證前六碼]=$AX204)*(LabData2016[LDL唯一]=1)),2),""))</f>
        <v/>
      </c>
      <c r="R204" s="6" t="str">
        <f t="shared" si="52"/>
        <v/>
      </c>
      <c r="S204" s="6" t="str" cm="1">
        <f t="array" ref="S204">IF($B204="","",IFERROR(_xlfn.AGGREGATE(15,6,LabData2016[最近一次LDL檢查結果(mg/dL)]/((LabData2016[比對身分證前六碼]=$AX204)*(LabData2016[LDL唯一]=1)),1),""))</f>
        <v/>
      </c>
      <c r="T204" s="28" t="str">
        <f ca="1">IF($B204="","",IF($M204="不適用","不適用",IF($N204="","未檢驗",IF(OR(AND($D204="DM only",$O204&gt;=DATE(YEAR(TODAY()),1,1),$O204&lt;DATE(YEAR(TODAY())+1,1,1),$N204&lt;VALUE(SUBSTITUTE($M204,"&lt;",""))),AND($AH204&gt;=1,$AI204&gt;=1,OR($N204&lt;VALUE(SUBSTITUTE($M204,"&lt;","")),SUMIFS(LabData2016[LDL唯一],LabData2016[比對身分證前六碼],$AX204,LabData2016[最近一次LDL檢查結果(mg/dL)],"&lt;"&amp;VALUE(SUBSTITUTE($M204,"&lt;","")),LabData2016[最近一次LDL檢查日期],"&gt;="&amp;DATE(YEAR(TODAY()),1,1),LabData2016[最近一次LDL檢查日期],"&lt;"&amp;DATE(YEAR(TODAY())+1,1,1))/($AH204+$AI204)&gt;=0.5))),"控制達標",IF(AND($AH204&gt;=1,$AI204&gt;=1,ISNUMBER($P204),$R204&gt;84,$N204-$P204&lt;0),"進步達標","未達標")))))</f>
        <v/>
      </c>
      <c r="U204" s="39" t="str">
        <f ca="1">IF($B204="","",IF($T204="不適用","不適用",IF($T204="未檢驗","無檢驗資料","全年"&amp;($AH204+$AI204)&amp;"次／下半年"&amp;$AI204&amp;"次／"&amp;SUMIFS(LabData2016[LDL唯一],LabData2016[比對身分證前六碼],$AX204,LabData2016[最近一次LDL檢查結果(mg/dL)],"&lt;"&amp;VALUE(SUBSTITUTE($M204,"&lt;","")),LabData2016[最近一次LDL檢查日期],"&gt;="&amp;DATE(YEAR(TODAY()),1,1),LabData2016[最近一次LDL檢查日期],"&lt;"&amp;DATE(YEAR(TODAY())+1,1,1))&amp;"/"&amp;($AH204+$AI204)&amp;"達標")))</f>
        <v/>
      </c>
      <c r="V204" s="6" t="str" cm="1">
        <f t="array" ref="V204">IF($B204="","",IFERROR(INDEX(PatientCriteria[UACR達標標準],ROWS($A$4:A204)),""))</f>
        <v/>
      </c>
      <c r="W204" s="6" t="str">
        <f>IF($B204="","",IF($X204="","",IFERROR(SUMIFS(LabData2016[最近一次UACR檢查結果(mg/gm)],LabData2016[比對身分證前六碼],$AX204,LabData2016[最近一次UACR檢查日期],$X204,LabData2016[UACR唯一],1),"")))</f>
        <v/>
      </c>
      <c r="X204" s="36" t="str" cm="1">
        <f t="array" ref="X204">IF($B204="","",IFERROR(_xlfn.AGGREGATE(14,6,LabData2016[最近一次UACR檢查日期]/((LabData2016[比對身分證前六碼]=$AX204)*(LabData2016[UACR唯一]=1)),1),""))</f>
        <v/>
      </c>
      <c r="Y204" s="6" t="str">
        <f>IF($B204="","",IF($Z204="","",IFERROR(SUMIFS(LabData2016[最近一次UACR檢查結果(mg/gm)],LabData2016[比對身分證前六碼],$AX204,LabData2016[最近一次UACR檢查日期],$Z204,LabData2016[UACR唯一],1),"")))</f>
        <v/>
      </c>
      <c r="Z204" s="36" t="str" cm="1">
        <f t="array" ref="Z204">IF($B204="","",IFERROR(_xlfn.AGGREGATE(14,6,LabData2016[最近一次UACR檢查日期]/((LabData2016[比對身分證前六碼]=$AX204)*(LabData2016[UACR唯一]=1)),2),""))</f>
        <v/>
      </c>
      <c r="AA204" s="6" t="str">
        <f t="shared" si="53"/>
        <v/>
      </c>
      <c r="AB204" s="29" t="str">
        <f ca="1">IF($B204="","",IF($V204="不適用","不適用",IF($W204="","未檢驗",IF(AND($AJ204+$AK204&gt;=2,$AK204&gt;=1),IF(OR($W204&lt;30,SUMIFS(LabData2016[UACR唯一],LabData2016[比對身分證前六碼],$AX204,LabData2016[最近一次UACR檢查結果(mg/gm)],"&lt;30",LabData2016[最近一次UACR檢查日期],"&gt;="&amp;DATE(YEAR(TODAY()),1,1),LabData2016[最近一次UACR檢查日期],"&lt;"&amp;DATE(YEAR(TODAY())+1,1,1))/($AJ204+$AK204)&gt;=0.5),"控制達標",IF(ISNUMBER($Y204),IF(AND($AA204&gt;=84,$W204-$Y204&lt;0),"進步達標","未達標"),"未達標")),"未達標"))))</f>
        <v/>
      </c>
      <c r="AC204" s="38" t="str">
        <f ca="1">IF($B204="","",IF($AB204="不適用","不適用",IF($AB204="未檢驗","無檢驗資料","全年"&amp;($AJ204+$AK204)&amp;"次／下半年"&amp;$AK204&amp;"次／"&amp;SUMIFS(LabData2016[UACR唯一],LabData2016[比對身分證前六碼],$AX204,LabData2016[最近一次UACR檢查結果(mg/gm)],"&lt;30",LabData2016[最近一次UACR檢查日期],"&gt;="&amp;DATE(YEAR(TODAY()),1,1),LabData2016[最近一次UACR檢查日期],"&lt;"&amp;DATE(YEAR(TODAY())+1,1,1))&amp;"/"&amp;($AJ204+$AK204)&amp;"達標")))</f>
        <v/>
      </c>
      <c r="AD204" s="6" t="str" cm="1">
        <f t="array" ref="AD204">IF($B204="","",IFERROR(INDEX(PatientCriteria[BP檢驗次數達標標準],ROWS($A$4:A204)),""))</f>
        <v/>
      </c>
      <c r="AE204" s="6" t="str" cm="1">
        <f t="array" aca="1" ref="AE204" ca="1">IF($B204="","",_xlfn.LET(_xlpm.bp,LabData2016[最近一次BP檢查日期],_xlpm.ym,IF(ISNUMBER(_xlpm.bp),TEXT(_xlpm.bp,"yyyy-mm"),LEFT(_xlpm.bp,7)),_xlpm.matched,_xlfn._xlws.FILTER(_xlpm.ym,(LabData2016[比對身分證前六碼]=$AX204)*(LabData2016[比對生日西元]=$AY204)*(_xlpm.ym&lt;&gt;"")*(LEFT(_xlpm.ym,4)=TEXT(YEAR(TODAY()),"0")),""),IF(INDEX(_xlpm.matched,1)="",0,ROWS(_xlfn.UNIQUE(_xlpm.matched)))))</f>
        <v/>
      </c>
      <c r="AF204" s="6" t="str">
        <f ca="1">IF($B204="","",SUMIFS(LabData2016[HbA1c唯一],LabData2016[比對身分證前六碼],$AX204,LabData2016[最近一次HbA1c檢查日期],"&gt;="&amp;DATE(YEAR(TODAY()),1,1),LabData2016[最近一次HbA1c檢查日期],"&lt;"&amp;DATE(YEAR(TODAY()),7,1)))</f>
        <v/>
      </c>
      <c r="AG204" s="6" t="str">
        <f ca="1">IF($B204="","",SUMIFS(LabData2016[HbA1c唯一],LabData2016[比對身分證前六碼],$AX204,LabData2016[最近一次HbA1c檢查日期],"&gt;="&amp;DATE(YEAR(TODAY()),7,1),LabData2016[最近一次HbA1c檢查日期],"&lt;"&amp;DATE(YEAR(TODAY())+1,1,1)))</f>
        <v/>
      </c>
      <c r="AH204" s="6" t="str">
        <f ca="1">IF($B204="","",SUMIFS(LabData2016[LDL唯一],LabData2016[比對身分證前六碼],$AX204,LabData2016[最近一次LDL檢查日期],"&gt;="&amp;DATE(YEAR(TODAY()),1,1),LabData2016[最近一次LDL檢查日期],"&lt;"&amp;DATE(YEAR(TODAY()),7,1)))</f>
        <v/>
      </c>
      <c r="AI204" s="6" t="str">
        <f ca="1">IF($B204="","",SUMIFS(LabData2016[LDL唯一],LabData2016[比對身分證前六碼],$AX204,LabData2016[最近一次LDL檢查日期],"&gt;="&amp;DATE(YEAR(TODAY()),7,1),LabData2016[最近一次LDL檢查日期],"&lt;"&amp;DATE(YEAR(TODAY())+1,1,1)))</f>
        <v/>
      </c>
      <c r="AJ204" s="6" t="str">
        <f ca="1">IF($B204="","",SUMIFS(LabData2016[UACR唯一],LabData2016[比對身分證前六碼],$AX204,LabData2016[最近一次UACR檢查日期],"&gt;="&amp;DATE(YEAR(TODAY()),1,1),LabData2016[最近一次UACR檢查日期],"&lt;"&amp;DATE(YEAR(TODAY()),7,1)))</f>
        <v/>
      </c>
      <c r="AK204" s="6" t="str">
        <f ca="1">IF($B204="","",SUMIFS(LabData2016[UACR唯一],LabData2016[比對身分證前六碼],$AX204,LabData2016[最近一次UACR檢查日期],"&gt;="&amp;DATE(YEAR(TODAY()),7,1),LabData2016[最近一次UACR檢查日期],"&lt;"&amp;DATE(YEAR(TODAY())+1,1,1)))</f>
        <v/>
      </c>
      <c r="AL204" s="6" t="str">
        <f t="shared" si="54"/>
        <v/>
      </c>
      <c r="AM204" s="6" t="str">
        <f t="shared" si="55"/>
        <v/>
      </c>
      <c r="AN204" s="6" t="str">
        <f t="shared" si="56"/>
        <v/>
      </c>
      <c r="AO204" s="6" t="str">
        <f t="shared" si="57"/>
        <v/>
      </c>
      <c r="AP204" s="6" t="str" cm="1">
        <f t="array" ref="AP204">IF($B204="","",IFERROR(INDEX(相容設定!$B$2:$E$9,MATCH($D204,相容設定!$A$2:$A$9,0),MIN(VALUE(LEFT($AQ204,FIND("/",$AQ204)-1)),3)+1),0))</f>
        <v/>
      </c>
      <c r="AQ204" s="6" t="str">
        <f t="shared" si="58"/>
        <v/>
      </c>
      <c r="AR204" s="30" t="str">
        <f t="shared" si="59"/>
        <v/>
      </c>
      <c r="AS204" s="30" t="str">
        <f>IF($B204="","",250+30+IF(OR(ISNUMBER(SEARCH("DM",$D204)),ISNUMBER(SEARCH("+",$D204))),100,0)+IFERROR(INDEX(相容設定!$F$2:$F$9,MATCH($D204,相容設定!$A$2:$A$9,0)),0))</f>
        <v/>
      </c>
      <c r="AT204" s="31" t="str">
        <f t="shared" si="60"/>
        <v/>
      </c>
      <c r="AU204" s="32" t="str">
        <f t="shared" si="61"/>
        <v/>
      </c>
      <c r="AW204" t="str">
        <f t="shared" si="62"/>
        <v/>
      </c>
    </row>
    <row r="205" spans="1:49" x14ac:dyDescent="0.35">
      <c r="A205" s="26" t="str" cm="1">
        <f t="array" ref="A205">IFERROR(IF(INDEX(PatientCriteria[身分證號],ROWS($A$4:A205))="","",ROWS($A$4:A205)),"")</f>
        <v/>
      </c>
      <c r="B205" s="26" t="str" cm="1">
        <f t="array" ref="B205">IFERROR(IF(INDEX(PatientCriteria[身分證號],ROWS($A$4:A205))="","",INDEX(PatientCriteria[身分證號],ROWS($A$4:A205))),"")</f>
        <v/>
      </c>
      <c r="C205" s="26" t="str" cm="1">
        <f t="array" ref="C205">IF($B205="","",IFERROR(INDEX(PatientCriteria[生日],ROWS($A$4:A205)),""))</f>
        <v/>
      </c>
      <c r="D205" s="26" t="str" cm="1">
        <f t="array" ref="D205">IF($B205="","",IFERROR(INDEX(PatientCriteria[疾病組合],ROWS($A$4:A205)),""))</f>
        <v/>
      </c>
      <c r="E205" s="6" t="str" cm="1">
        <f t="array" ref="E205">IF($B205="","",IFERROR(INDEX(PatientCriteria[HbA1c達標標準],ROWS($A$4:A205)),""))</f>
        <v/>
      </c>
      <c r="F205" s="6" t="str">
        <f>IF($B205="","",IF($G205="","",IFERROR(SUMIFS(LabData2016[最近一次HbA1c檢查結果(%)],LabData2016[比對身分證前六碼],$AX205,LabData2016[最近一次HbA1c檢查日期],$G205,LabData2016[HbA1c唯一],1),"")))</f>
        <v/>
      </c>
      <c r="G205" s="36" t="str" cm="1">
        <f t="array" ref="G205">IF($B205="","",IFERROR(_xlfn.AGGREGATE(14,6,LabData2016[最近一次HbA1c檢查日期]/((LabData2016[比對身分證前六碼]=$AX205)*(LabData2016[HbA1c唯一]=1)),1),""))</f>
        <v/>
      </c>
      <c r="H205" s="6" t="str">
        <f>IF($B205="","",IF($I205="","",IFERROR(SUMIFS(LabData2016[最近一次HbA1c檢查結果(%)],LabData2016[比對身分證前六碼],$AX205,LabData2016[最近一次HbA1c檢查日期],$I205,LabData2016[HbA1c唯一],1),"")))</f>
        <v/>
      </c>
      <c r="I205" s="36" t="str" cm="1">
        <f t="array" ref="I205">IF($B205="","",IFERROR(_xlfn.AGGREGATE(14,6,LabData2016[最近一次HbA1c檢查日期]/((LabData2016[比對身分證前六碼]=$AX205)*(LabData2016[HbA1c唯一]=1)),2),""))</f>
        <v/>
      </c>
      <c r="J205" s="6" t="str">
        <f t="shared" si="51"/>
        <v/>
      </c>
      <c r="K205" s="27" t="str">
        <f ca="1">IF($B205="","",IF($E205="不適用","不適用",IF($F205="","未檢驗",IF(AND($AF205+$AG205&gt;=2,$AG205&gt;=1),IF(OR($F205&lt;VALUE(SUBSTITUTE(SUBSTITUTE($E205,"&lt;",""),"%","")),SUMIFS(LabData2016[HbA1c唯一],LabData2016[比對身分證前六碼],$AX205,LabData2016[最近一次HbA1c檢查結果(%)],"&lt;"&amp;VALUE(SUBSTITUTE(SUBSTITUTE($E205,"&lt;",""),"%","")),LabData2016[最近一次HbA1c檢查日期],"&gt;="&amp;DATE(YEAR(TODAY()),1,1),LabData2016[最近一次HbA1c檢查日期],"&lt;"&amp;DATE(YEAR(TODAY())+1,1,1))/($AF205+$AG205)&gt;=0.5),"控制達標",IF(ISNUMBER($H205),IF(AND($J205&gt;=84,$F205-$H205&lt;0),"進步達標","未達標"),"未達標")),"未達標"))))</f>
        <v/>
      </c>
      <c r="L205" s="33" t="str">
        <f ca="1">IF($B205="","",IF($K205="不適用","不適用",IF($K205="未檢驗","無檢驗資料","全年"&amp;($AF205+$AG205)&amp;"次／下半年"&amp;$AG205&amp;"次／"&amp;SUMIFS(LabData2016[HbA1c唯一],LabData2016[比對身分證前六碼],$AX205,LabData2016[最近一次HbA1c檢查結果(%)],"&lt;"&amp;VALUE(SUBSTITUTE(SUBSTITUTE($E205,"&lt;",""),"%","")),LabData2016[最近一次HbA1c檢查日期],"&gt;="&amp;DATE(YEAR(TODAY()),1,1),LabData2016[最近一次HbA1c檢查日期],"&lt;"&amp;DATE(YEAR(TODAY())+1,1,1))&amp;"/"&amp;($AF205+$AG205)&amp;"達標")))</f>
        <v/>
      </c>
      <c r="M205" s="6" t="str" cm="1">
        <f t="array" ref="M205">IF($B205="","",IFERROR(INDEX(PatientCriteria[LDL達標標準],ROWS($A$4:A205)),""))</f>
        <v/>
      </c>
      <c r="N205" s="6" t="str">
        <f>IF($B205="","",IF($O205="","",IFERROR(SUMIFS(LabData2016[最近一次LDL檢查結果(mg/dL)],LabData2016[比對身分證前六碼],$AX205,LabData2016[最近一次LDL檢查日期],$O205,LabData2016[LDL唯一],1),"")))</f>
        <v/>
      </c>
      <c r="O205" s="36" t="str" cm="1">
        <f t="array" ref="O205">IF($B205="","",IFERROR(_xlfn.AGGREGATE(14,6,LabData2016[最近一次LDL檢查日期]/((LabData2016[比對身分證前六碼]=$AX205)*(LabData2016[LDL唯一]=1)),1),""))</f>
        <v/>
      </c>
      <c r="P205" s="6" t="str">
        <f>IF($B205="","",IF($Q205="","",IFERROR(SUMIFS(LabData2016[最近一次LDL檢查結果(mg/dL)],LabData2016[比對身分證前六碼],$AX205,LabData2016[最近一次LDL檢查日期],$Q205,LabData2016[LDL唯一],1),"")))</f>
        <v/>
      </c>
      <c r="Q205" s="36" t="str" cm="1">
        <f t="array" ref="Q205">IF($B205="","",IFERROR(_xlfn.AGGREGATE(14,6,LabData2016[最近一次LDL檢查日期]/((LabData2016[比對身分證前六碼]=$AX205)*(LabData2016[LDL唯一]=1)),2),""))</f>
        <v/>
      </c>
      <c r="R205" s="6" t="str">
        <f t="shared" si="52"/>
        <v/>
      </c>
      <c r="S205" s="6" t="str" cm="1">
        <f t="array" ref="S205">IF($B205="","",IFERROR(_xlfn.AGGREGATE(15,6,LabData2016[最近一次LDL檢查結果(mg/dL)]/((LabData2016[比對身分證前六碼]=$AX205)*(LabData2016[LDL唯一]=1)),1),""))</f>
        <v/>
      </c>
      <c r="T205" s="28" t="str">
        <f ca="1">IF($B205="","",IF($M205="不適用","不適用",IF($N205="","未檢驗",IF(OR(AND($D205="DM only",$O205&gt;=DATE(YEAR(TODAY()),1,1),$O205&lt;DATE(YEAR(TODAY())+1,1,1),$N205&lt;VALUE(SUBSTITUTE($M205,"&lt;",""))),AND($AH205&gt;=1,$AI205&gt;=1,OR($N205&lt;VALUE(SUBSTITUTE($M205,"&lt;","")),SUMIFS(LabData2016[LDL唯一],LabData2016[比對身分證前六碼],$AX205,LabData2016[最近一次LDL檢查結果(mg/dL)],"&lt;"&amp;VALUE(SUBSTITUTE($M205,"&lt;","")),LabData2016[最近一次LDL檢查日期],"&gt;="&amp;DATE(YEAR(TODAY()),1,1),LabData2016[最近一次LDL檢查日期],"&lt;"&amp;DATE(YEAR(TODAY())+1,1,1))/($AH205+$AI205)&gt;=0.5))),"控制達標",IF(AND($AH205&gt;=1,$AI205&gt;=1,ISNUMBER($P205),$R205&gt;84,$N205-$P205&lt;0),"進步達標","未達標")))))</f>
        <v/>
      </c>
      <c r="U205" s="39" t="str">
        <f ca="1">IF($B205="","",IF($T205="不適用","不適用",IF($T205="未檢驗","無檢驗資料","全年"&amp;($AH205+$AI205)&amp;"次／下半年"&amp;$AI205&amp;"次／"&amp;SUMIFS(LabData2016[LDL唯一],LabData2016[比對身分證前六碼],$AX205,LabData2016[最近一次LDL檢查結果(mg/dL)],"&lt;"&amp;VALUE(SUBSTITUTE($M205,"&lt;","")),LabData2016[最近一次LDL檢查日期],"&gt;="&amp;DATE(YEAR(TODAY()),1,1),LabData2016[最近一次LDL檢查日期],"&lt;"&amp;DATE(YEAR(TODAY())+1,1,1))&amp;"/"&amp;($AH205+$AI205)&amp;"達標")))</f>
        <v/>
      </c>
      <c r="V205" s="6" t="str" cm="1">
        <f t="array" ref="V205">IF($B205="","",IFERROR(INDEX(PatientCriteria[UACR達標標準],ROWS($A$4:A205)),""))</f>
        <v/>
      </c>
      <c r="W205" s="6" t="str">
        <f>IF($B205="","",IF($X205="","",IFERROR(SUMIFS(LabData2016[最近一次UACR檢查結果(mg/gm)],LabData2016[比對身分證前六碼],$AX205,LabData2016[最近一次UACR檢查日期],$X205,LabData2016[UACR唯一],1),"")))</f>
        <v/>
      </c>
      <c r="X205" s="36" t="str" cm="1">
        <f t="array" ref="X205">IF($B205="","",IFERROR(_xlfn.AGGREGATE(14,6,LabData2016[最近一次UACR檢查日期]/((LabData2016[比對身分證前六碼]=$AX205)*(LabData2016[UACR唯一]=1)),1),""))</f>
        <v/>
      </c>
      <c r="Y205" s="6" t="str">
        <f>IF($B205="","",IF($Z205="","",IFERROR(SUMIFS(LabData2016[最近一次UACR檢查結果(mg/gm)],LabData2016[比對身分證前六碼],$AX205,LabData2016[最近一次UACR檢查日期],$Z205,LabData2016[UACR唯一],1),"")))</f>
        <v/>
      </c>
      <c r="Z205" s="36" t="str" cm="1">
        <f t="array" ref="Z205">IF($B205="","",IFERROR(_xlfn.AGGREGATE(14,6,LabData2016[最近一次UACR檢查日期]/((LabData2016[比對身分證前六碼]=$AX205)*(LabData2016[UACR唯一]=1)),2),""))</f>
        <v/>
      </c>
      <c r="AA205" s="6" t="str">
        <f t="shared" si="53"/>
        <v/>
      </c>
      <c r="AB205" s="29" t="str">
        <f ca="1">IF($B205="","",IF($V205="不適用","不適用",IF($W205="","未檢驗",IF(AND($AJ205+$AK205&gt;=2,$AK205&gt;=1),IF(OR($W205&lt;30,SUMIFS(LabData2016[UACR唯一],LabData2016[比對身分證前六碼],$AX205,LabData2016[最近一次UACR檢查結果(mg/gm)],"&lt;30",LabData2016[最近一次UACR檢查日期],"&gt;="&amp;DATE(YEAR(TODAY()),1,1),LabData2016[最近一次UACR檢查日期],"&lt;"&amp;DATE(YEAR(TODAY())+1,1,1))/($AJ205+$AK205)&gt;=0.5),"控制達標",IF(ISNUMBER($Y205),IF(AND($AA205&gt;=84,$W205-$Y205&lt;0),"進步達標","未達標"),"未達標")),"未達標"))))</f>
        <v/>
      </c>
      <c r="AC205" s="38" t="str">
        <f ca="1">IF($B205="","",IF($AB205="不適用","不適用",IF($AB205="未檢驗","無檢驗資料","全年"&amp;($AJ205+$AK205)&amp;"次／下半年"&amp;$AK205&amp;"次／"&amp;SUMIFS(LabData2016[UACR唯一],LabData2016[比對身分證前六碼],$AX205,LabData2016[最近一次UACR檢查結果(mg/gm)],"&lt;30",LabData2016[最近一次UACR檢查日期],"&gt;="&amp;DATE(YEAR(TODAY()),1,1),LabData2016[最近一次UACR檢查日期],"&lt;"&amp;DATE(YEAR(TODAY())+1,1,1))&amp;"/"&amp;($AJ205+$AK205)&amp;"達標")))</f>
        <v/>
      </c>
      <c r="AD205" s="6" t="str" cm="1">
        <f t="array" ref="AD205">IF($B205="","",IFERROR(INDEX(PatientCriteria[BP檢驗次數達標標準],ROWS($A$4:A205)),""))</f>
        <v/>
      </c>
      <c r="AE205" s="6" t="str" cm="1">
        <f t="array" aca="1" ref="AE205" ca="1">IF($B205="","",_xlfn.LET(_xlpm.bp,LabData2016[最近一次BP檢查日期],_xlpm.ym,IF(ISNUMBER(_xlpm.bp),TEXT(_xlpm.bp,"yyyy-mm"),LEFT(_xlpm.bp,7)),_xlpm.matched,_xlfn._xlws.FILTER(_xlpm.ym,(LabData2016[比對身分證前六碼]=$AX205)*(LabData2016[比對生日西元]=$AY205)*(_xlpm.ym&lt;&gt;"")*(LEFT(_xlpm.ym,4)=TEXT(YEAR(TODAY()),"0")),""),IF(INDEX(_xlpm.matched,1)="",0,ROWS(_xlfn.UNIQUE(_xlpm.matched)))))</f>
        <v/>
      </c>
      <c r="AF205" s="6" t="str">
        <f ca="1">IF($B205="","",SUMIFS(LabData2016[HbA1c唯一],LabData2016[比對身分證前六碼],$AX205,LabData2016[最近一次HbA1c檢查日期],"&gt;="&amp;DATE(YEAR(TODAY()),1,1),LabData2016[最近一次HbA1c檢查日期],"&lt;"&amp;DATE(YEAR(TODAY()),7,1)))</f>
        <v/>
      </c>
      <c r="AG205" s="6" t="str">
        <f ca="1">IF($B205="","",SUMIFS(LabData2016[HbA1c唯一],LabData2016[比對身分證前六碼],$AX205,LabData2016[最近一次HbA1c檢查日期],"&gt;="&amp;DATE(YEAR(TODAY()),7,1),LabData2016[最近一次HbA1c檢查日期],"&lt;"&amp;DATE(YEAR(TODAY())+1,1,1)))</f>
        <v/>
      </c>
      <c r="AH205" s="6" t="str">
        <f ca="1">IF($B205="","",SUMIFS(LabData2016[LDL唯一],LabData2016[比對身分證前六碼],$AX205,LabData2016[最近一次LDL檢查日期],"&gt;="&amp;DATE(YEAR(TODAY()),1,1),LabData2016[最近一次LDL檢查日期],"&lt;"&amp;DATE(YEAR(TODAY()),7,1)))</f>
        <v/>
      </c>
      <c r="AI205" s="6" t="str">
        <f ca="1">IF($B205="","",SUMIFS(LabData2016[LDL唯一],LabData2016[比對身分證前六碼],$AX205,LabData2016[最近一次LDL檢查日期],"&gt;="&amp;DATE(YEAR(TODAY()),7,1),LabData2016[最近一次LDL檢查日期],"&lt;"&amp;DATE(YEAR(TODAY())+1,1,1)))</f>
        <v/>
      </c>
      <c r="AJ205" s="6" t="str">
        <f ca="1">IF($B205="","",SUMIFS(LabData2016[UACR唯一],LabData2016[比對身分證前六碼],$AX205,LabData2016[最近一次UACR檢查日期],"&gt;="&amp;DATE(YEAR(TODAY()),1,1),LabData2016[最近一次UACR檢查日期],"&lt;"&amp;DATE(YEAR(TODAY()),7,1)))</f>
        <v/>
      </c>
      <c r="AK205" s="6" t="str">
        <f ca="1">IF($B205="","",SUMIFS(LabData2016[UACR唯一],LabData2016[比對身分證前六碼],$AX205,LabData2016[最近一次UACR檢查日期],"&gt;="&amp;DATE(YEAR(TODAY()),7,1),LabData2016[最近一次UACR檢查日期],"&lt;"&amp;DATE(YEAR(TODAY())+1,1,1)))</f>
        <v/>
      </c>
      <c r="AL205" s="6" t="str">
        <f t="shared" si="54"/>
        <v/>
      </c>
      <c r="AM205" s="6" t="str">
        <f t="shared" si="55"/>
        <v/>
      </c>
      <c r="AN205" s="6" t="str">
        <f t="shared" si="56"/>
        <v/>
      </c>
      <c r="AO205" s="6" t="str">
        <f t="shared" si="57"/>
        <v/>
      </c>
      <c r="AP205" s="6" t="str" cm="1">
        <f t="array" ref="AP205">IF($B205="","",IFERROR(INDEX(相容設定!$B$2:$E$9,MATCH($D205,相容設定!$A$2:$A$9,0),MIN(VALUE(LEFT($AQ205,FIND("/",$AQ205)-1)),3)+1),0))</f>
        <v/>
      </c>
      <c r="AQ205" s="6" t="str">
        <f t="shared" si="58"/>
        <v/>
      </c>
      <c r="AR205" s="30" t="str">
        <f t="shared" si="59"/>
        <v/>
      </c>
      <c r="AS205" s="30" t="str">
        <f>IF($B205="","",250+30+IF(OR(ISNUMBER(SEARCH("DM",$D205)),ISNUMBER(SEARCH("+",$D205))),100,0)+IFERROR(INDEX(相容設定!$F$2:$F$9,MATCH($D205,相容設定!$A$2:$A$9,0)),0))</f>
        <v/>
      </c>
      <c r="AT205" s="31" t="str">
        <f t="shared" si="60"/>
        <v/>
      </c>
      <c r="AU205" s="32" t="str">
        <f t="shared" si="61"/>
        <v/>
      </c>
      <c r="AW205" t="str">
        <f t="shared" si="62"/>
        <v/>
      </c>
    </row>
    <row r="206" spans="1:49" x14ac:dyDescent="0.35">
      <c r="A206" s="26" t="str" cm="1">
        <f t="array" ref="A206">IFERROR(IF(INDEX(PatientCriteria[身分證號],ROWS($A$4:A206))="","",ROWS($A$4:A206)),"")</f>
        <v/>
      </c>
      <c r="B206" s="26" t="str" cm="1">
        <f t="array" ref="B206">IFERROR(IF(INDEX(PatientCriteria[身分證號],ROWS($A$4:A206))="","",INDEX(PatientCriteria[身分證號],ROWS($A$4:A206))),"")</f>
        <v/>
      </c>
      <c r="C206" s="26" t="str" cm="1">
        <f t="array" ref="C206">IF($B206="","",IFERROR(INDEX(PatientCriteria[生日],ROWS($A$4:A206)),""))</f>
        <v/>
      </c>
      <c r="D206" s="26" t="str" cm="1">
        <f t="array" ref="D206">IF($B206="","",IFERROR(INDEX(PatientCriteria[疾病組合],ROWS($A$4:A206)),""))</f>
        <v/>
      </c>
      <c r="E206" s="6" t="str" cm="1">
        <f t="array" ref="E206">IF($B206="","",IFERROR(INDEX(PatientCriteria[HbA1c達標標準],ROWS($A$4:A206)),""))</f>
        <v/>
      </c>
      <c r="F206" s="6" t="str">
        <f>IF($B206="","",IF($G206="","",IFERROR(SUMIFS(LabData2016[最近一次HbA1c檢查結果(%)],LabData2016[比對身分證前六碼],$AX206,LabData2016[最近一次HbA1c檢查日期],$G206,LabData2016[HbA1c唯一],1),"")))</f>
        <v/>
      </c>
      <c r="G206" s="36" t="str" cm="1">
        <f t="array" ref="G206">IF($B206="","",IFERROR(_xlfn.AGGREGATE(14,6,LabData2016[最近一次HbA1c檢查日期]/((LabData2016[比對身分證前六碼]=$AX206)*(LabData2016[HbA1c唯一]=1)),1),""))</f>
        <v/>
      </c>
      <c r="H206" s="6" t="str">
        <f>IF($B206="","",IF($I206="","",IFERROR(SUMIFS(LabData2016[最近一次HbA1c檢查結果(%)],LabData2016[比對身分證前六碼],$AX206,LabData2016[最近一次HbA1c檢查日期],$I206,LabData2016[HbA1c唯一],1),"")))</f>
        <v/>
      </c>
      <c r="I206" s="36" t="str" cm="1">
        <f t="array" ref="I206">IF($B206="","",IFERROR(_xlfn.AGGREGATE(14,6,LabData2016[最近一次HbA1c檢查日期]/((LabData2016[比對身分證前六碼]=$AX206)*(LabData2016[HbA1c唯一]=1)),2),""))</f>
        <v/>
      </c>
      <c r="J206" s="6" t="str">
        <f t="shared" si="51"/>
        <v/>
      </c>
      <c r="K206" s="27" t="str">
        <f ca="1">IF($B206="","",IF($E206="不適用","不適用",IF($F206="","未檢驗",IF(AND($AF206+$AG206&gt;=2,$AG206&gt;=1),IF(OR($F206&lt;VALUE(SUBSTITUTE(SUBSTITUTE($E206,"&lt;",""),"%","")),SUMIFS(LabData2016[HbA1c唯一],LabData2016[比對身分證前六碼],$AX206,LabData2016[最近一次HbA1c檢查結果(%)],"&lt;"&amp;VALUE(SUBSTITUTE(SUBSTITUTE($E206,"&lt;",""),"%","")),LabData2016[最近一次HbA1c檢查日期],"&gt;="&amp;DATE(YEAR(TODAY()),1,1),LabData2016[最近一次HbA1c檢查日期],"&lt;"&amp;DATE(YEAR(TODAY())+1,1,1))/($AF206+$AG206)&gt;=0.5),"控制達標",IF(ISNUMBER($H206),IF(AND($J206&gt;=84,$F206-$H206&lt;0),"進步達標","未達標"),"未達標")),"未達標"))))</f>
        <v/>
      </c>
      <c r="L206" s="33" t="str">
        <f ca="1">IF($B206="","",IF($K206="不適用","不適用",IF($K206="未檢驗","無檢驗資料","全年"&amp;($AF206+$AG206)&amp;"次／下半年"&amp;$AG206&amp;"次／"&amp;SUMIFS(LabData2016[HbA1c唯一],LabData2016[比對身分證前六碼],$AX206,LabData2016[最近一次HbA1c檢查結果(%)],"&lt;"&amp;VALUE(SUBSTITUTE(SUBSTITUTE($E206,"&lt;",""),"%","")),LabData2016[最近一次HbA1c檢查日期],"&gt;="&amp;DATE(YEAR(TODAY()),1,1),LabData2016[最近一次HbA1c檢查日期],"&lt;"&amp;DATE(YEAR(TODAY())+1,1,1))&amp;"/"&amp;($AF206+$AG206)&amp;"達標")))</f>
        <v/>
      </c>
      <c r="M206" s="6" t="str" cm="1">
        <f t="array" ref="M206">IF($B206="","",IFERROR(INDEX(PatientCriteria[LDL達標標準],ROWS($A$4:A206)),""))</f>
        <v/>
      </c>
      <c r="N206" s="6" t="str">
        <f>IF($B206="","",IF($O206="","",IFERROR(SUMIFS(LabData2016[最近一次LDL檢查結果(mg/dL)],LabData2016[比對身分證前六碼],$AX206,LabData2016[最近一次LDL檢查日期],$O206,LabData2016[LDL唯一],1),"")))</f>
        <v/>
      </c>
      <c r="O206" s="36" t="str" cm="1">
        <f t="array" ref="O206">IF($B206="","",IFERROR(_xlfn.AGGREGATE(14,6,LabData2016[最近一次LDL檢查日期]/((LabData2016[比對身分證前六碼]=$AX206)*(LabData2016[LDL唯一]=1)),1),""))</f>
        <v/>
      </c>
      <c r="P206" s="6" t="str">
        <f>IF($B206="","",IF($Q206="","",IFERROR(SUMIFS(LabData2016[最近一次LDL檢查結果(mg/dL)],LabData2016[比對身分證前六碼],$AX206,LabData2016[最近一次LDL檢查日期],$Q206,LabData2016[LDL唯一],1),"")))</f>
        <v/>
      </c>
      <c r="Q206" s="36" t="str" cm="1">
        <f t="array" ref="Q206">IF($B206="","",IFERROR(_xlfn.AGGREGATE(14,6,LabData2016[最近一次LDL檢查日期]/((LabData2016[比對身分證前六碼]=$AX206)*(LabData2016[LDL唯一]=1)),2),""))</f>
        <v/>
      </c>
      <c r="R206" s="6" t="str">
        <f t="shared" si="52"/>
        <v/>
      </c>
      <c r="S206" s="6" t="str" cm="1">
        <f t="array" ref="S206">IF($B206="","",IFERROR(_xlfn.AGGREGATE(15,6,LabData2016[最近一次LDL檢查結果(mg/dL)]/((LabData2016[比對身分證前六碼]=$AX206)*(LabData2016[LDL唯一]=1)),1),""))</f>
        <v/>
      </c>
      <c r="T206" s="28" t="str">
        <f ca="1">IF($B206="","",IF($M206="不適用","不適用",IF($N206="","未檢驗",IF(OR(AND($D206="DM only",$O206&gt;=DATE(YEAR(TODAY()),1,1),$O206&lt;DATE(YEAR(TODAY())+1,1,1),$N206&lt;VALUE(SUBSTITUTE($M206,"&lt;",""))),AND($AH206&gt;=1,$AI206&gt;=1,OR($N206&lt;VALUE(SUBSTITUTE($M206,"&lt;","")),SUMIFS(LabData2016[LDL唯一],LabData2016[比對身分證前六碼],$AX206,LabData2016[最近一次LDL檢查結果(mg/dL)],"&lt;"&amp;VALUE(SUBSTITUTE($M206,"&lt;","")),LabData2016[最近一次LDL檢查日期],"&gt;="&amp;DATE(YEAR(TODAY()),1,1),LabData2016[最近一次LDL檢查日期],"&lt;"&amp;DATE(YEAR(TODAY())+1,1,1))/($AH206+$AI206)&gt;=0.5))),"控制達標",IF(AND($AH206&gt;=1,$AI206&gt;=1,ISNUMBER($P206),$R206&gt;84,$N206-$P206&lt;0),"進步達標","未達標")))))</f>
        <v/>
      </c>
      <c r="U206" s="39" t="str">
        <f ca="1">IF($B206="","",IF($T206="不適用","不適用",IF($T206="未檢驗","無檢驗資料","全年"&amp;($AH206+$AI206)&amp;"次／下半年"&amp;$AI206&amp;"次／"&amp;SUMIFS(LabData2016[LDL唯一],LabData2016[比對身分證前六碼],$AX206,LabData2016[最近一次LDL檢查結果(mg/dL)],"&lt;"&amp;VALUE(SUBSTITUTE($M206,"&lt;","")),LabData2016[最近一次LDL檢查日期],"&gt;="&amp;DATE(YEAR(TODAY()),1,1),LabData2016[最近一次LDL檢查日期],"&lt;"&amp;DATE(YEAR(TODAY())+1,1,1))&amp;"/"&amp;($AH206+$AI206)&amp;"達標")))</f>
        <v/>
      </c>
      <c r="V206" s="6" t="str" cm="1">
        <f t="array" ref="V206">IF($B206="","",IFERROR(INDEX(PatientCriteria[UACR達標標準],ROWS($A$4:A206)),""))</f>
        <v/>
      </c>
      <c r="W206" s="6" t="str">
        <f>IF($B206="","",IF($X206="","",IFERROR(SUMIFS(LabData2016[最近一次UACR檢查結果(mg/gm)],LabData2016[比對身分證前六碼],$AX206,LabData2016[最近一次UACR檢查日期],$X206,LabData2016[UACR唯一],1),"")))</f>
        <v/>
      </c>
      <c r="X206" s="36" t="str" cm="1">
        <f t="array" ref="X206">IF($B206="","",IFERROR(_xlfn.AGGREGATE(14,6,LabData2016[最近一次UACR檢查日期]/((LabData2016[比對身分證前六碼]=$AX206)*(LabData2016[UACR唯一]=1)),1),""))</f>
        <v/>
      </c>
      <c r="Y206" s="6" t="str">
        <f>IF($B206="","",IF($Z206="","",IFERROR(SUMIFS(LabData2016[最近一次UACR檢查結果(mg/gm)],LabData2016[比對身分證前六碼],$AX206,LabData2016[最近一次UACR檢查日期],$Z206,LabData2016[UACR唯一],1),"")))</f>
        <v/>
      </c>
      <c r="Z206" s="36" t="str" cm="1">
        <f t="array" ref="Z206">IF($B206="","",IFERROR(_xlfn.AGGREGATE(14,6,LabData2016[最近一次UACR檢查日期]/((LabData2016[比對身分證前六碼]=$AX206)*(LabData2016[UACR唯一]=1)),2),""))</f>
        <v/>
      </c>
      <c r="AA206" s="6" t="str">
        <f t="shared" si="53"/>
        <v/>
      </c>
      <c r="AB206" s="29" t="str">
        <f ca="1">IF($B206="","",IF($V206="不適用","不適用",IF($W206="","未檢驗",IF(AND($AJ206+$AK206&gt;=2,$AK206&gt;=1),IF(OR($W206&lt;30,SUMIFS(LabData2016[UACR唯一],LabData2016[比對身分證前六碼],$AX206,LabData2016[最近一次UACR檢查結果(mg/gm)],"&lt;30",LabData2016[最近一次UACR檢查日期],"&gt;="&amp;DATE(YEAR(TODAY()),1,1),LabData2016[最近一次UACR檢查日期],"&lt;"&amp;DATE(YEAR(TODAY())+1,1,1))/($AJ206+$AK206)&gt;=0.5),"控制達標",IF(ISNUMBER($Y206),IF(AND($AA206&gt;=84,$W206-$Y206&lt;0),"進步達標","未達標"),"未達標")),"未達標"))))</f>
        <v/>
      </c>
      <c r="AC206" s="38" t="str">
        <f ca="1">IF($B206="","",IF($AB206="不適用","不適用",IF($AB206="未檢驗","無檢驗資料","全年"&amp;($AJ206+$AK206)&amp;"次／下半年"&amp;$AK206&amp;"次／"&amp;SUMIFS(LabData2016[UACR唯一],LabData2016[比對身分證前六碼],$AX206,LabData2016[最近一次UACR檢查結果(mg/gm)],"&lt;30",LabData2016[最近一次UACR檢查日期],"&gt;="&amp;DATE(YEAR(TODAY()),1,1),LabData2016[最近一次UACR檢查日期],"&lt;"&amp;DATE(YEAR(TODAY())+1,1,1))&amp;"/"&amp;($AJ206+$AK206)&amp;"達標")))</f>
        <v/>
      </c>
      <c r="AD206" s="6" t="str" cm="1">
        <f t="array" ref="AD206">IF($B206="","",IFERROR(INDEX(PatientCriteria[BP檢驗次數達標標準],ROWS($A$4:A206)),""))</f>
        <v/>
      </c>
      <c r="AE206" s="6" t="str" cm="1">
        <f t="array" aca="1" ref="AE206" ca="1">IF($B206="","",_xlfn.LET(_xlpm.bp,LabData2016[最近一次BP檢查日期],_xlpm.ym,IF(ISNUMBER(_xlpm.bp),TEXT(_xlpm.bp,"yyyy-mm"),LEFT(_xlpm.bp,7)),_xlpm.matched,_xlfn._xlws.FILTER(_xlpm.ym,(LabData2016[比對身分證前六碼]=$AX206)*(LabData2016[比對生日西元]=$AY206)*(_xlpm.ym&lt;&gt;"")*(LEFT(_xlpm.ym,4)=TEXT(YEAR(TODAY()),"0")),""),IF(INDEX(_xlpm.matched,1)="",0,ROWS(_xlfn.UNIQUE(_xlpm.matched)))))</f>
        <v/>
      </c>
      <c r="AF206" s="6" t="str">
        <f ca="1">IF($B206="","",SUMIFS(LabData2016[HbA1c唯一],LabData2016[比對身分證前六碼],$AX206,LabData2016[最近一次HbA1c檢查日期],"&gt;="&amp;DATE(YEAR(TODAY()),1,1),LabData2016[最近一次HbA1c檢查日期],"&lt;"&amp;DATE(YEAR(TODAY()),7,1)))</f>
        <v/>
      </c>
      <c r="AG206" s="6" t="str">
        <f ca="1">IF($B206="","",SUMIFS(LabData2016[HbA1c唯一],LabData2016[比對身分證前六碼],$AX206,LabData2016[最近一次HbA1c檢查日期],"&gt;="&amp;DATE(YEAR(TODAY()),7,1),LabData2016[最近一次HbA1c檢查日期],"&lt;"&amp;DATE(YEAR(TODAY())+1,1,1)))</f>
        <v/>
      </c>
      <c r="AH206" s="6" t="str">
        <f ca="1">IF($B206="","",SUMIFS(LabData2016[LDL唯一],LabData2016[比對身分證前六碼],$AX206,LabData2016[最近一次LDL檢查日期],"&gt;="&amp;DATE(YEAR(TODAY()),1,1),LabData2016[最近一次LDL檢查日期],"&lt;"&amp;DATE(YEAR(TODAY()),7,1)))</f>
        <v/>
      </c>
      <c r="AI206" s="6" t="str">
        <f ca="1">IF($B206="","",SUMIFS(LabData2016[LDL唯一],LabData2016[比對身分證前六碼],$AX206,LabData2016[最近一次LDL檢查日期],"&gt;="&amp;DATE(YEAR(TODAY()),7,1),LabData2016[最近一次LDL檢查日期],"&lt;"&amp;DATE(YEAR(TODAY())+1,1,1)))</f>
        <v/>
      </c>
      <c r="AJ206" s="6" t="str">
        <f ca="1">IF($B206="","",SUMIFS(LabData2016[UACR唯一],LabData2016[比對身分證前六碼],$AX206,LabData2016[最近一次UACR檢查日期],"&gt;="&amp;DATE(YEAR(TODAY()),1,1),LabData2016[最近一次UACR檢查日期],"&lt;"&amp;DATE(YEAR(TODAY()),7,1)))</f>
        <v/>
      </c>
      <c r="AK206" s="6" t="str">
        <f ca="1">IF($B206="","",SUMIFS(LabData2016[UACR唯一],LabData2016[比對身分證前六碼],$AX206,LabData2016[最近一次UACR檢查日期],"&gt;="&amp;DATE(YEAR(TODAY()),7,1),LabData2016[最近一次UACR檢查日期],"&lt;"&amp;DATE(YEAR(TODAY())+1,1,1)))</f>
        <v/>
      </c>
      <c r="AL206" s="6" t="str">
        <f t="shared" si="54"/>
        <v/>
      </c>
      <c r="AM206" s="6" t="str">
        <f t="shared" si="55"/>
        <v/>
      </c>
      <c r="AN206" s="6" t="str">
        <f t="shared" si="56"/>
        <v/>
      </c>
      <c r="AO206" s="6" t="str">
        <f t="shared" si="57"/>
        <v/>
      </c>
      <c r="AP206" s="6" t="str" cm="1">
        <f t="array" ref="AP206">IF($B206="","",IFERROR(INDEX(相容設定!$B$2:$E$9,MATCH($D206,相容設定!$A$2:$A$9,0),MIN(VALUE(LEFT($AQ206,FIND("/",$AQ206)-1)),3)+1),0))</f>
        <v/>
      </c>
      <c r="AQ206" s="6" t="str">
        <f t="shared" si="58"/>
        <v/>
      </c>
      <c r="AR206" s="30" t="str">
        <f t="shared" si="59"/>
        <v/>
      </c>
      <c r="AS206" s="30" t="str">
        <f>IF($B206="","",250+30+IF(OR(ISNUMBER(SEARCH("DM",$D206)),ISNUMBER(SEARCH("+",$D206))),100,0)+IFERROR(INDEX(相容設定!$F$2:$F$9,MATCH($D206,相容設定!$A$2:$A$9,0)),0))</f>
        <v/>
      </c>
      <c r="AT206" s="31" t="str">
        <f t="shared" si="60"/>
        <v/>
      </c>
      <c r="AU206" s="32" t="str">
        <f t="shared" si="61"/>
        <v/>
      </c>
      <c r="AW206" t="str">
        <f t="shared" si="62"/>
        <v/>
      </c>
    </row>
    <row r="207" spans="1:49" x14ac:dyDescent="0.35">
      <c r="A207" s="26" t="str" cm="1">
        <f t="array" ref="A207">IFERROR(IF(INDEX(PatientCriteria[身分證號],ROWS($A$4:A207))="","",ROWS($A$4:A207)),"")</f>
        <v/>
      </c>
      <c r="B207" s="26" t="str" cm="1">
        <f t="array" ref="B207">IFERROR(IF(INDEX(PatientCriteria[身分證號],ROWS($A$4:A207))="","",INDEX(PatientCriteria[身分證號],ROWS($A$4:A207))),"")</f>
        <v/>
      </c>
      <c r="C207" s="26" t="str" cm="1">
        <f t="array" ref="C207">IF($B207="","",IFERROR(INDEX(PatientCriteria[生日],ROWS($A$4:A207)),""))</f>
        <v/>
      </c>
      <c r="D207" s="26" t="str" cm="1">
        <f t="array" ref="D207">IF($B207="","",IFERROR(INDEX(PatientCriteria[疾病組合],ROWS($A$4:A207)),""))</f>
        <v/>
      </c>
      <c r="E207" s="6" t="str" cm="1">
        <f t="array" ref="E207">IF($B207="","",IFERROR(INDEX(PatientCriteria[HbA1c達標標準],ROWS($A$4:A207)),""))</f>
        <v/>
      </c>
      <c r="F207" s="6" t="str">
        <f>IF($B207="","",IF($G207="","",IFERROR(SUMIFS(LabData2016[最近一次HbA1c檢查結果(%)],LabData2016[比對身分證前六碼],$AX207,LabData2016[最近一次HbA1c檢查日期],$G207,LabData2016[HbA1c唯一],1),"")))</f>
        <v/>
      </c>
      <c r="G207" s="36" t="str" cm="1">
        <f t="array" ref="G207">IF($B207="","",IFERROR(_xlfn.AGGREGATE(14,6,LabData2016[最近一次HbA1c檢查日期]/((LabData2016[比對身分證前六碼]=$AX207)*(LabData2016[HbA1c唯一]=1)),1),""))</f>
        <v/>
      </c>
      <c r="H207" s="6" t="str">
        <f>IF($B207="","",IF($I207="","",IFERROR(SUMIFS(LabData2016[最近一次HbA1c檢查結果(%)],LabData2016[比對身分證前六碼],$AX207,LabData2016[最近一次HbA1c檢查日期],$I207,LabData2016[HbA1c唯一],1),"")))</f>
        <v/>
      </c>
      <c r="I207" s="36" t="str" cm="1">
        <f t="array" ref="I207">IF($B207="","",IFERROR(_xlfn.AGGREGATE(14,6,LabData2016[最近一次HbA1c檢查日期]/((LabData2016[比對身分證前六碼]=$AX207)*(LabData2016[HbA1c唯一]=1)),2),""))</f>
        <v/>
      </c>
      <c r="J207" s="6" t="str">
        <f t="shared" si="51"/>
        <v/>
      </c>
      <c r="K207" s="27" t="str">
        <f ca="1">IF($B207="","",IF($E207="不適用","不適用",IF($F207="","未檢驗",IF(AND($AF207+$AG207&gt;=2,$AG207&gt;=1),IF(OR($F207&lt;VALUE(SUBSTITUTE(SUBSTITUTE($E207,"&lt;",""),"%","")),SUMIFS(LabData2016[HbA1c唯一],LabData2016[比對身分證前六碼],$AX207,LabData2016[最近一次HbA1c檢查結果(%)],"&lt;"&amp;VALUE(SUBSTITUTE(SUBSTITUTE($E207,"&lt;",""),"%","")),LabData2016[最近一次HbA1c檢查日期],"&gt;="&amp;DATE(YEAR(TODAY()),1,1),LabData2016[最近一次HbA1c檢查日期],"&lt;"&amp;DATE(YEAR(TODAY())+1,1,1))/($AF207+$AG207)&gt;=0.5),"控制達標",IF(ISNUMBER($H207),IF(AND($J207&gt;=84,$F207-$H207&lt;0),"進步達標","未達標"),"未達標")),"未達標"))))</f>
        <v/>
      </c>
      <c r="L207" s="33" t="str">
        <f ca="1">IF($B207="","",IF($K207="不適用","不適用",IF($K207="未檢驗","無檢驗資料","全年"&amp;($AF207+$AG207)&amp;"次／下半年"&amp;$AG207&amp;"次／"&amp;SUMIFS(LabData2016[HbA1c唯一],LabData2016[比對身分證前六碼],$AX207,LabData2016[最近一次HbA1c檢查結果(%)],"&lt;"&amp;VALUE(SUBSTITUTE(SUBSTITUTE($E207,"&lt;",""),"%","")),LabData2016[最近一次HbA1c檢查日期],"&gt;="&amp;DATE(YEAR(TODAY()),1,1),LabData2016[最近一次HbA1c檢查日期],"&lt;"&amp;DATE(YEAR(TODAY())+1,1,1))&amp;"/"&amp;($AF207+$AG207)&amp;"達標")))</f>
        <v/>
      </c>
      <c r="M207" s="6" t="str" cm="1">
        <f t="array" ref="M207">IF($B207="","",IFERROR(INDEX(PatientCriteria[LDL達標標準],ROWS($A$4:A207)),""))</f>
        <v/>
      </c>
      <c r="N207" s="6" t="str">
        <f>IF($B207="","",IF($O207="","",IFERROR(SUMIFS(LabData2016[最近一次LDL檢查結果(mg/dL)],LabData2016[比對身分證前六碼],$AX207,LabData2016[最近一次LDL檢查日期],$O207,LabData2016[LDL唯一],1),"")))</f>
        <v/>
      </c>
      <c r="O207" s="36" t="str" cm="1">
        <f t="array" ref="O207">IF($B207="","",IFERROR(_xlfn.AGGREGATE(14,6,LabData2016[最近一次LDL檢查日期]/((LabData2016[比對身分證前六碼]=$AX207)*(LabData2016[LDL唯一]=1)),1),""))</f>
        <v/>
      </c>
      <c r="P207" s="6" t="str">
        <f>IF($B207="","",IF($Q207="","",IFERROR(SUMIFS(LabData2016[最近一次LDL檢查結果(mg/dL)],LabData2016[比對身分證前六碼],$AX207,LabData2016[最近一次LDL檢查日期],$Q207,LabData2016[LDL唯一],1),"")))</f>
        <v/>
      </c>
      <c r="Q207" s="36" t="str" cm="1">
        <f t="array" ref="Q207">IF($B207="","",IFERROR(_xlfn.AGGREGATE(14,6,LabData2016[最近一次LDL檢查日期]/((LabData2016[比對身分證前六碼]=$AX207)*(LabData2016[LDL唯一]=1)),2),""))</f>
        <v/>
      </c>
      <c r="R207" s="6" t="str">
        <f t="shared" si="52"/>
        <v/>
      </c>
      <c r="S207" s="6" t="str" cm="1">
        <f t="array" ref="S207">IF($B207="","",IFERROR(_xlfn.AGGREGATE(15,6,LabData2016[最近一次LDL檢查結果(mg/dL)]/((LabData2016[比對身分證前六碼]=$AX207)*(LabData2016[LDL唯一]=1)),1),""))</f>
        <v/>
      </c>
      <c r="T207" s="28" t="str">
        <f ca="1">IF($B207="","",IF($M207="不適用","不適用",IF($N207="","未檢驗",IF(OR(AND($D207="DM only",$O207&gt;=DATE(YEAR(TODAY()),1,1),$O207&lt;DATE(YEAR(TODAY())+1,1,1),$N207&lt;VALUE(SUBSTITUTE($M207,"&lt;",""))),AND($AH207&gt;=1,$AI207&gt;=1,OR($N207&lt;VALUE(SUBSTITUTE($M207,"&lt;","")),SUMIFS(LabData2016[LDL唯一],LabData2016[比對身分證前六碼],$AX207,LabData2016[最近一次LDL檢查結果(mg/dL)],"&lt;"&amp;VALUE(SUBSTITUTE($M207,"&lt;","")),LabData2016[最近一次LDL檢查日期],"&gt;="&amp;DATE(YEAR(TODAY()),1,1),LabData2016[最近一次LDL檢查日期],"&lt;"&amp;DATE(YEAR(TODAY())+1,1,1))/($AH207+$AI207)&gt;=0.5))),"控制達標",IF(AND($AH207&gt;=1,$AI207&gt;=1,ISNUMBER($P207),$R207&gt;84,$N207-$P207&lt;0),"進步達標","未達標")))))</f>
        <v/>
      </c>
      <c r="U207" s="39" t="str">
        <f ca="1">IF($B207="","",IF($T207="不適用","不適用",IF($T207="未檢驗","無檢驗資料","全年"&amp;($AH207+$AI207)&amp;"次／下半年"&amp;$AI207&amp;"次／"&amp;SUMIFS(LabData2016[LDL唯一],LabData2016[比對身分證前六碼],$AX207,LabData2016[最近一次LDL檢查結果(mg/dL)],"&lt;"&amp;VALUE(SUBSTITUTE($M207,"&lt;","")),LabData2016[最近一次LDL檢查日期],"&gt;="&amp;DATE(YEAR(TODAY()),1,1),LabData2016[最近一次LDL檢查日期],"&lt;"&amp;DATE(YEAR(TODAY())+1,1,1))&amp;"/"&amp;($AH207+$AI207)&amp;"達標")))</f>
        <v/>
      </c>
      <c r="V207" s="6" t="str" cm="1">
        <f t="array" ref="V207">IF($B207="","",IFERROR(INDEX(PatientCriteria[UACR達標標準],ROWS($A$4:A207)),""))</f>
        <v/>
      </c>
      <c r="W207" s="6" t="str">
        <f>IF($B207="","",IF($X207="","",IFERROR(SUMIFS(LabData2016[最近一次UACR檢查結果(mg/gm)],LabData2016[比對身分證前六碼],$AX207,LabData2016[最近一次UACR檢查日期],$X207,LabData2016[UACR唯一],1),"")))</f>
        <v/>
      </c>
      <c r="X207" s="36" t="str" cm="1">
        <f t="array" ref="X207">IF($B207="","",IFERROR(_xlfn.AGGREGATE(14,6,LabData2016[最近一次UACR檢查日期]/((LabData2016[比對身分證前六碼]=$AX207)*(LabData2016[UACR唯一]=1)),1),""))</f>
        <v/>
      </c>
      <c r="Y207" s="6" t="str">
        <f>IF($B207="","",IF($Z207="","",IFERROR(SUMIFS(LabData2016[最近一次UACR檢查結果(mg/gm)],LabData2016[比對身分證前六碼],$AX207,LabData2016[最近一次UACR檢查日期],$Z207,LabData2016[UACR唯一],1),"")))</f>
        <v/>
      </c>
      <c r="Z207" s="36" t="str" cm="1">
        <f t="array" ref="Z207">IF($B207="","",IFERROR(_xlfn.AGGREGATE(14,6,LabData2016[最近一次UACR檢查日期]/((LabData2016[比對身分證前六碼]=$AX207)*(LabData2016[UACR唯一]=1)),2),""))</f>
        <v/>
      </c>
      <c r="AA207" s="6" t="str">
        <f t="shared" si="53"/>
        <v/>
      </c>
      <c r="AB207" s="29" t="str">
        <f ca="1">IF($B207="","",IF($V207="不適用","不適用",IF($W207="","未檢驗",IF(AND($AJ207+$AK207&gt;=2,$AK207&gt;=1),IF(OR($W207&lt;30,SUMIFS(LabData2016[UACR唯一],LabData2016[比對身分證前六碼],$AX207,LabData2016[最近一次UACR檢查結果(mg/gm)],"&lt;30",LabData2016[最近一次UACR檢查日期],"&gt;="&amp;DATE(YEAR(TODAY()),1,1),LabData2016[最近一次UACR檢查日期],"&lt;"&amp;DATE(YEAR(TODAY())+1,1,1))/($AJ207+$AK207)&gt;=0.5),"控制達標",IF(ISNUMBER($Y207),IF(AND($AA207&gt;=84,$W207-$Y207&lt;0),"進步達標","未達標"),"未達標")),"未達標"))))</f>
        <v/>
      </c>
      <c r="AC207" s="38" t="str">
        <f ca="1">IF($B207="","",IF($AB207="不適用","不適用",IF($AB207="未檢驗","無檢驗資料","全年"&amp;($AJ207+$AK207)&amp;"次／下半年"&amp;$AK207&amp;"次／"&amp;SUMIFS(LabData2016[UACR唯一],LabData2016[比對身分證前六碼],$AX207,LabData2016[最近一次UACR檢查結果(mg/gm)],"&lt;30",LabData2016[最近一次UACR檢查日期],"&gt;="&amp;DATE(YEAR(TODAY()),1,1),LabData2016[最近一次UACR檢查日期],"&lt;"&amp;DATE(YEAR(TODAY())+1,1,1))&amp;"/"&amp;($AJ207+$AK207)&amp;"達標")))</f>
        <v/>
      </c>
      <c r="AD207" s="6" t="str" cm="1">
        <f t="array" ref="AD207">IF($B207="","",IFERROR(INDEX(PatientCriteria[BP檢驗次數達標標準],ROWS($A$4:A207)),""))</f>
        <v/>
      </c>
      <c r="AE207" s="6" t="str" cm="1">
        <f t="array" aca="1" ref="AE207" ca="1">IF($B207="","",_xlfn.LET(_xlpm.bp,LabData2016[最近一次BP檢查日期],_xlpm.ym,IF(ISNUMBER(_xlpm.bp),TEXT(_xlpm.bp,"yyyy-mm"),LEFT(_xlpm.bp,7)),_xlpm.matched,_xlfn._xlws.FILTER(_xlpm.ym,(LabData2016[比對身分證前六碼]=$AX207)*(LabData2016[比對生日西元]=$AY207)*(_xlpm.ym&lt;&gt;"")*(LEFT(_xlpm.ym,4)=TEXT(YEAR(TODAY()),"0")),""),IF(INDEX(_xlpm.matched,1)="",0,ROWS(_xlfn.UNIQUE(_xlpm.matched)))))</f>
        <v/>
      </c>
      <c r="AF207" s="6" t="str">
        <f ca="1">IF($B207="","",SUMIFS(LabData2016[HbA1c唯一],LabData2016[比對身分證前六碼],$AX207,LabData2016[最近一次HbA1c檢查日期],"&gt;="&amp;DATE(YEAR(TODAY()),1,1),LabData2016[最近一次HbA1c檢查日期],"&lt;"&amp;DATE(YEAR(TODAY()),7,1)))</f>
        <v/>
      </c>
      <c r="AG207" s="6" t="str">
        <f ca="1">IF($B207="","",SUMIFS(LabData2016[HbA1c唯一],LabData2016[比對身分證前六碼],$AX207,LabData2016[最近一次HbA1c檢查日期],"&gt;="&amp;DATE(YEAR(TODAY()),7,1),LabData2016[最近一次HbA1c檢查日期],"&lt;"&amp;DATE(YEAR(TODAY())+1,1,1)))</f>
        <v/>
      </c>
      <c r="AH207" s="6" t="str">
        <f ca="1">IF($B207="","",SUMIFS(LabData2016[LDL唯一],LabData2016[比對身分證前六碼],$AX207,LabData2016[最近一次LDL檢查日期],"&gt;="&amp;DATE(YEAR(TODAY()),1,1),LabData2016[最近一次LDL檢查日期],"&lt;"&amp;DATE(YEAR(TODAY()),7,1)))</f>
        <v/>
      </c>
      <c r="AI207" s="6" t="str">
        <f ca="1">IF($B207="","",SUMIFS(LabData2016[LDL唯一],LabData2016[比對身分證前六碼],$AX207,LabData2016[最近一次LDL檢查日期],"&gt;="&amp;DATE(YEAR(TODAY()),7,1),LabData2016[最近一次LDL檢查日期],"&lt;"&amp;DATE(YEAR(TODAY())+1,1,1)))</f>
        <v/>
      </c>
      <c r="AJ207" s="6" t="str">
        <f ca="1">IF($B207="","",SUMIFS(LabData2016[UACR唯一],LabData2016[比對身分證前六碼],$AX207,LabData2016[最近一次UACR檢查日期],"&gt;="&amp;DATE(YEAR(TODAY()),1,1),LabData2016[最近一次UACR檢查日期],"&lt;"&amp;DATE(YEAR(TODAY()),7,1)))</f>
        <v/>
      </c>
      <c r="AK207" s="6" t="str">
        <f ca="1">IF($B207="","",SUMIFS(LabData2016[UACR唯一],LabData2016[比對身分證前六碼],$AX207,LabData2016[最近一次UACR檢查日期],"&gt;="&amp;DATE(YEAR(TODAY()),7,1),LabData2016[最近一次UACR檢查日期],"&lt;"&amp;DATE(YEAR(TODAY())+1,1,1)))</f>
        <v/>
      </c>
      <c r="AL207" s="6" t="str">
        <f t="shared" si="54"/>
        <v/>
      </c>
      <c r="AM207" s="6" t="str">
        <f t="shared" si="55"/>
        <v/>
      </c>
      <c r="AN207" s="6" t="str">
        <f t="shared" si="56"/>
        <v/>
      </c>
      <c r="AO207" s="6" t="str">
        <f t="shared" si="57"/>
        <v/>
      </c>
      <c r="AP207" s="6" t="str" cm="1">
        <f t="array" ref="AP207">IF($B207="","",IFERROR(INDEX(相容設定!$B$2:$E$9,MATCH($D207,相容設定!$A$2:$A$9,0),MIN(VALUE(LEFT($AQ207,FIND("/",$AQ207)-1)),3)+1),0))</f>
        <v/>
      </c>
      <c r="AQ207" s="6" t="str">
        <f t="shared" si="58"/>
        <v/>
      </c>
      <c r="AR207" s="30" t="str">
        <f t="shared" si="59"/>
        <v/>
      </c>
      <c r="AS207" s="30" t="str">
        <f>IF($B207="","",250+30+IF(OR(ISNUMBER(SEARCH("DM",$D207)),ISNUMBER(SEARCH("+",$D207))),100,0)+IFERROR(INDEX(相容設定!$F$2:$F$9,MATCH($D207,相容設定!$A$2:$A$9,0)),0))</f>
        <v/>
      </c>
      <c r="AT207" s="31" t="str">
        <f t="shared" si="60"/>
        <v/>
      </c>
      <c r="AU207" s="32" t="str">
        <f t="shared" si="61"/>
        <v/>
      </c>
      <c r="AW207" t="str">
        <f t="shared" si="62"/>
        <v/>
      </c>
    </row>
    <row r="208" spans="1:49" x14ac:dyDescent="0.35">
      <c r="A208" s="26" t="str" cm="1">
        <f t="array" ref="A208">IFERROR(IF(INDEX(PatientCriteria[身分證號],ROWS($A$4:A208))="","",ROWS($A$4:A208)),"")</f>
        <v/>
      </c>
      <c r="B208" s="26" t="str" cm="1">
        <f t="array" ref="B208">IFERROR(IF(INDEX(PatientCriteria[身分證號],ROWS($A$4:A208))="","",INDEX(PatientCriteria[身分證號],ROWS($A$4:A208))),"")</f>
        <v/>
      </c>
      <c r="C208" s="26" t="str" cm="1">
        <f t="array" ref="C208">IF($B208="","",IFERROR(INDEX(PatientCriteria[生日],ROWS($A$4:A208)),""))</f>
        <v/>
      </c>
      <c r="D208" s="26" t="str" cm="1">
        <f t="array" ref="D208">IF($B208="","",IFERROR(INDEX(PatientCriteria[疾病組合],ROWS($A$4:A208)),""))</f>
        <v/>
      </c>
      <c r="E208" s="6" t="str" cm="1">
        <f t="array" ref="E208">IF($B208="","",IFERROR(INDEX(PatientCriteria[HbA1c達標標準],ROWS($A$4:A208)),""))</f>
        <v/>
      </c>
      <c r="F208" s="6" t="str">
        <f>IF($B208="","",IF($G208="","",IFERROR(SUMIFS(LabData2016[最近一次HbA1c檢查結果(%)],LabData2016[比對身分證前六碼],$AX208,LabData2016[最近一次HbA1c檢查日期],$G208,LabData2016[HbA1c唯一],1),"")))</f>
        <v/>
      </c>
      <c r="G208" s="36" t="str" cm="1">
        <f t="array" ref="G208">IF($B208="","",IFERROR(_xlfn.AGGREGATE(14,6,LabData2016[最近一次HbA1c檢查日期]/((LabData2016[比對身分證前六碼]=$AX208)*(LabData2016[HbA1c唯一]=1)),1),""))</f>
        <v/>
      </c>
      <c r="H208" s="6" t="str">
        <f>IF($B208="","",IF($I208="","",IFERROR(SUMIFS(LabData2016[最近一次HbA1c檢查結果(%)],LabData2016[比對身分證前六碼],$AX208,LabData2016[最近一次HbA1c檢查日期],$I208,LabData2016[HbA1c唯一],1),"")))</f>
        <v/>
      </c>
      <c r="I208" s="36" t="str" cm="1">
        <f t="array" ref="I208">IF($B208="","",IFERROR(_xlfn.AGGREGATE(14,6,LabData2016[最近一次HbA1c檢查日期]/((LabData2016[比對身分證前六碼]=$AX208)*(LabData2016[HbA1c唯一]=1)),2),""))</f>
        <v/>
      </c>
      <c r="J208" s="6" t="str">
        <f t="shared" si="51"/>
        <v/>
      </c>
      <c r="K208" s="27" t="str">
        <f ca="1">IF($B208="","",IF($E208="不適用","不適用",IF($F208="","未檢驗",IF(AND($AF208+$AG208&gt;=2,$AG208&gt;=1),IF(OR($F208&lt;VALUE(SUBSTITUTE(SUBSTITUTE($E208,"&lt;",""),"%","")),SUMIFS(LabData2016[HbA1c唯一],LabData2016[比對身分證前六碼],$AX208,LabData2016[最近一次HbA1c檢查結果(%)],"&lt;"&amp;VALUE(SUBSTITUTE(SUBSTITUTE($E208,"&lt;",""),"%","")),LabData2016[最近一次HbA1c檢查日期],"&gt;="&amp;DATE(YEAR(TODAY()),1,1),LabData2016[最近一次HbA1c檢查日期],"&lt;"&amp;DATE(YEAR(TODAY())+1,1,1))/($AF208+$AG208)&gt;=0.5),"控制達標",IF(ISNUMBER($H208),IF(AND($J208&gt;=84,$F208-$H208&lt;0),"進步達標","未達標"),"未達標")),"未達標"))))</f>
        <v/>
      </c>
      <c r="L208" s="33" t="str">
        <f ca="1">IF($B208="","",IF($K208="不適用","不適用",IF($K208="未檢驗","無檢驗資料","全年"&amp;($AF208+$AG208)&amp;"次／下半年"&amp;$AG208&amp;"次／"&amp;SUMIFS(LabData2016[HbA1c唯一],LabData2016[比對身分證前六碼],$AX208,LabData2016[最近一次HbA1c檢查結果(%)],"&lt;"&amp;VALUE(SUBSTITUTE(SUBSTITUTE($E208,"&lt;",""),"%","")),LabData2016[最近一次HbA1c檢查日期],"&gt;="&amp;DATE(YEAR(TODAY()),1,1),LabData2016[最近一次HbA1c檢查日期],"&lt;"&amp;DATE(YEAR(TODAY())+1,1,1))&amp;"/"&amp;($AF208+$AG208)&amp;"達標")))</f>
        <v/>
      </c>
      <c r="M208" s="6" t="str" cm="1">
        <f t="array" ref="M208">IF($B208="","",IFERROR(INDEX(PatientCriteria[LDL達標標準],ROWS($A$4:A208)),""))</f>
        <v/>
      </c>
      <c r="N208" s="6" t="str">
        <f>IF($B208="","",IF($O208="","",IFERROR(SUMIFS(LabData2016[最近一次LDL檢查結果(mg/dL)],LabData2016[比對身分證前六碼],$AX208,LabData2016[最近一次LDL檢查日期],$O208,LabData2016[LDL唯一],1),"")))</f>
        <v/>
      </c>
      <c r="O208" s="36" t="str" cm="1">
        <f t="array" ref="O208">IF($B208="","",IFERROR(_xlfn.AGGREGATE(14,6,LabData2016[最近一次LDL檢查日期]/((LabData2016[比對身分證前六碼]=$AX208)*(LabData2016[LDL唯一]=1)),1),""))</f>
        <v/>
      </c>
      <c r="P208" s="6" t="str">
        <f>IF($B208="","",IF($Q208="","",IFERROR(SUMIFS(LabData2016[最近一次LDL檢查結果(mg/dL)],LabData2016[比對身分證前六碼],$AX208,LabData2016[最近一次LDL檢查日期],$Q208,LabData2016[LDL唯一],1),"")))</f>
        <v/>
      </c>
      <c r="Q208" s="36" t="str" cm="1">
        <f t="array" ref="Q208">IF($B208="","",IFERROR(_xlfn.AGGREGATE(14,6,LabData2016[最近一次LDL檢查日期]/((LabData2016[比對身分證前六碼]=$AX208)*(LabData2016[LDL唯一]=1)),2),""))</f>
        <v/>
      </c>
      <c r="R208" s="6" t="str">
        <f t="shared" si="52"/>
        <v/>
      </c>
      <c r="S208" s="6" t="str" cm="1">
        <f t="array" ref="S208">IF($B208="","",IFERROR(_xlfn.AGGREGATE(15,6,LabData2016[最近一次LDL檢查結果(mg/dL)]/((LabData2016[比對身分證前六碼]=$AX208)*(LabData2016[LDL唯一]=1)),1),""))</f>
        <v/>
      </c>
      <c r="T208" s="28" t="str">
        <f ca="1">IF($B208="","",IF($M208="不適用","不適用",IF($N208="","未檢驗",IF(OR(AND($D208="DM only",$O208&gt;=DATE(YEAR(TODAY()),1,1),$O208&lt;DATE(YEAR(TODAY())+1,1,1),$N208&lt;VALUE(SUBSTITUTE($M208,"&lt;",""))),AND($AH208&gt;=1,$AI208&gt;=1,OR($N208&lt;VALUE(SUBSTITUTE($M208,"&lt;","")),SUMIFS(LabData2016[LDL唯一],LabData2016[比對身分證前六碼],$AX208,LabData2016[最近一次LDL檢查結果(mg/dL)],"&lt;"&amp;VALUE(SUBSTITUTE($M208,"&lt;","")),LabData2016[最近一次LDL檢查日期],"&gt;="&amp;DATE(YEAR(TODAY()),1,1),LabData2016[最近一次LDL檢查日期],"&lt;"&amp;DATE(YEAR(TODAY())+1,1,1))/($AH208+$AI208)&gt;=0.5))),"控制達標",IF(AND($AH208&gt;=1,$AI208&gt;=1,ISNUMBER($P208),$R208&gt;84,$N208-$P208&lt;0),"進步達標","未達標")))))</f>
        <v/>
      </c>
      <c r="U208" s="39" t="str">
        <f ca="1">IF($B208="","",IF($T208="不適用","不適用",IF($T208="未檢驗","無檢驗資料","全年"&amp;($AH208+$AI208)&amp;"次／下半年"&amp;$AI208&amp;"次／"&amp;SUMIFS(LabData2016[LDL唯一],LabData2016[比對身分證前六碼],$AX208,LabData2016[最近一次LDL檢查結果(mg/dL)],"&lt;"&amp;VALUE(SUBSTITUTE($M208,"&lt;","")),LabData2016[最近一次LDL檢查日期],"&gt;="&amp;DATE(YEAR(TODAY()),1,1),LabData2016[最近一次LDL檢查日期],"&lt;"&amp;DATE(YEAR(TODAY())+1,1,1))&amp;"/"&amp;($AH208+$AI208)&amp;"達標")))</f>
        <v/>
      </c>
      <c r="V208" s="6" t="str" cm="1">
        <f t="array" ref="V208">IF($B208="","",IFERROR(INDEX(PatientCriteria[UACR達標標準],ROWS($A$4:A208)),""))</f>
        <v/>
      </c>
      <c r="W208" s="6" t="str">
        <f>IF($B208="","",IF($X208="","",IFERROR(SUMIFS(LabData2016[最近一次UACR檢查結果(mg/gm)],LabData2016[比對身分證前六碼],$AX208,LabData2016[最近一次UACR檢查日期],$X208,LabData2016[UACR唯一],1),"")))</f>
        <v/>
      </c>
      <c r="X208" s="36" t="str" cm="1">
        <f t="array" ref="X208">IF($B208="","",IFERROR(_xlfn.AGGREGATE(14,6,LabData2016[最近一次UACR檢查日期]/((LabData2016[比對身分證前六碼]=$AX208)*(LabData2016[UACR唯一]=1)),1),""))</f>
        <v/>
      </c>
      <c r="Y208" s="6" t="str">
        <f>IF($B208="","",IF($Z208="","",IFERROR(SUMIFS(LabData2016[最近一次UACR檢查結果(mg/gm)],LabData2016[比對身分證前六碼],$AX208,LabData2016[最近一次UACR檢查日期],$Z208,LabData2016[UACR唯一],1),"")))</f>
        <v/>
      </c>
      <c r="Z208" s="36" t="str" cm="1">
        <f t="array" ref="Z208">IF($B208="","",IFERROR(_xlfn.AGGREGATE(14,6,LabData2016[最近一次UACR檢查日期]/((LabData2016[比對身分證前六碼]=$AX208)*(LabData2016[UACR唯一]=1)),2),""))</f>
        <v/>
      </c>
      <c r="AA208" s="6" t="str">
        <f t="shared" si="53"/>
        <v/>
      </c>
      <c r="AB208" s="29" t="str">
        <f ca="1">IF($B208="","",IF($V208="不適用","不適用",IF($W208="","未檢驗",IF(AND($AJ208+$AK208&gt;=2,$AK208&gt;=1),IF(OR($W208&lt;30,SUMIFS(LabData2016[UACR唯一],LabData2016[比對身分證前六碼],$AX208,LabData2016[最近一次UACR檢查結果(mg/gm)],"&lt;30",LabData2016[最近一次UACR檢查日期],"&gt;="&amp;DATE(YEAR(TODAY()),1,1),LabData2016[最近一次UACR檢查日期],"&lt;"&amp;DATE(YEAR(TODAY())+1,1,1))/($AJ208+$AK208)&gt;=0.5),"控制達標",IF(ISNUMBER($Y208),IF(AND($AA208&gt;=84,$W208-$Y208&lt;0),"進步達標","未達標"),"未達標")),"未達標"))))</f>
        <v/>
      </c>
      <c r="AC208" s="38" t="str">
        <f ca="1">IF($B208="","",IF($AB208="不適用","不適用",IF($AB208="未檢驗","無檢驗資料","全年"&amp;($AJ208+$AK208)&amp;"次／下半年"&amp;$AK208&amp;"次／"&amp;SUMIFS(LabData2016[UACR唯一],LabData2016[比對身分證前六碼],$AX208,LabData2016[最近一次UACR檢查結果(mg/gm)],"&lt;30",LabData2016[最近一次UACR檢查日期],"&gt;="&amp;DATE(YEAR(TODAY()),1,1),LabData2016[最近一次UACR檢查日期],"&lt;"&amp;DATE(YEAR(TODAY())+1,1,1))&amp;"/"&amp;($AJ208+$AK208)&amp;"達標")))</f>
        <v/>
      </c>
      <c r="AD208" s="6" t="str" cm="1">
        <f t="array" ref="AD208">IF($B208="","",IFERROR(INDEX(PatientCriteria[BP檢驗次數達標標準],ROWS($A$4:A208)),""))</f>
        <v/>
      </c>
      <c r="AE208" s="6" t="str" cm="1">
        <f t="array" aca="1" ref="AE208" ca="1">IF($B208="","",_xlfn.LET(_xlpm.bp,LabData2016[最近一次BP檢查日期],_xlpm.ym,IF(ISNUMBER(_xlpm.bp),TEXT(_xlpm.bp,"yyyy-mm"),LEFT(_xlpm.bp,7)),_xlpm.matched,_xlfn._xlws.FILTER(_xlpm.ym,(LabData2016[比對身分證前六碼]=$AX208)*(LabData2016[比對生日西元]=$AY208)*(_xlpm.ym&lt;&gt;"")*(LEFT(_xlpm.ym,4)=TEXT(YEAR(TODAY()),"0")),""),IF(INDEX(_xlpm.matched,1)="",0,ROWS(_xlfn.UNIQUE(_xlpm.matched)))))</f>
        <v/>
      </c>
      <c r="AF208" s="6" t="str">
        <f ca="1">IF($B208="","",SUMIFS(LabData2016[HbA1c唯一],LabData2016[比對身分證前六碼],$AX208,LabData2016[最近一次HbA1c檢查日期],"&gt;="&amp;DATE(YEAR(TODAY()),1,1),LabData2016[最近一次HbA1c檢查日期],"&lt;"&amp;DATE(YEAR(TODAY()),7,1)))</f>
        <v/>
      </c>
      <c r="AG208" s="6" t="str">
        <f ca="1">IF($B208="","",SUMIFS(LabData2016[HbA1c唯一],LabData2016[比對身分證前六碼],$AX208,LabData2016[最近一次HbA1c檢查日期],"&gt;="&amp;DATE(YEAR(TODAY()),7,1),LabData2016[最近一次HbA1c檢查日期],"&lt;"&amp;DATE(YEAR(TODAY())+1,1,1)))</f>
        <v/>
      </c>
      <c r="AH208" s="6" t="str">
        <f ca="1">IF($B208="","",SUMIFS(LabData2016[LDL唯一],LabData2016[比對身分證前六碼],$AX208,LabData2016[最近一次LDL檢查日期],"&gt;="&amp;DATE(YEAR(TODAY()),1,1),LabData2016[最近一次LDL檢查日期],"&lt;"&amp;DATE(YEAR(TODAY()),7,1)))</f>
        <v/>
      </c>
      <c r="AI208" s="6" t="str">
        <f ca="1">IF($B208="","",SUMIFS(LabData2016[LDL唯一],LabData2016[比對身分證前六碼],$AX208,LabData2016[最近一次LDL檢查日期],"&gt;="&amp;DATE(YEAR(TODAY()),7,1),LabData2016[最近一次LDL檢查日期],"&lt;"&amp;DATE(YEAR(TODAY())+1,1,1)))</f>
        <v/>
      </c>
      <c r="AJ208" s="6" t="str">
        <f ca="1">IF($B208="","",SUMIFS(LabData2016[UACR唯一],LabData2016[比對身分證前六碼],$AX208,LabData2016[最近一次UACR檢查日期],"&gt;="&amp;DATE(YEAR(TODAY()),1,1),LabData2016[最近一次UACR檢查日期],"&lt;"&amp;DATE(YEAR(TODAY()),7,1)))</f>
        <v/>
      </c>
      <c r="AK208" s="6" t="str">
        <f ca="1">IF($B208="","",SUMIFS(LabData2016[UACR唯一],LabData2016[比對身分證前六碼],$AX208,LabData2016[最近一次UACR檢查日期],"&gt;="&amp;DATE(YEAR(TODAY()),7,1),LabData2016[最近一次UACR檢查日期],"&lt;"&amp;DATE(YEAR(TODAY())+1,1,1)))</f>
        <v/>
      </c>
      <c r="AL208" s="6" t="str">
        <f t="shared" si="54"/>
        <v/>
      </c>
      <c r="AM208" s="6" t="str">
        <f t="shared" si="55"/>
        <v/>
      </c>
      <c r="AN208" s="6" t="str">
        <f t="shared" si="56"/>
        <v/>
      </c>
      <c r="AO208" s="6" t="str">
        <f t="shared" si="57"/>
        <v/>
      </c>
      <c r="AP208" s="6" t="str" cm="1">
        <f t="array" ref="AP208">IF($B208="","",IFERROR(INDEX(相容設定!$B$2:$E$9,MATCH($D208,相容設定!$A$2:$A$9,0),MIN(VALUE(LEFT($AQ208,FIND("/",$AQ208)-1)),3)+1),0))</f>
        <v/>
      </c>
      <c r="AQ208" s="6" t="str">
        <f t="shared" si="58"/>
        <v/>
      </c>
      <c r="AR208" s="30" t="str">
        <f t="shared" si="59"/>
        <v/>
      </c>
      <c r="AS208" s="30" t="str">
        <f>IF($B208="","",250+30+IF(OR(ISNUMBER(SEARCH("DM",$D208)),ISNUMBER(SEARCH("+",$D208))),100,0)+IFERROR(INDEX(相容設定!$F$2:$F$9,MATCH($D208,相容設定!$A$2:$A$9,0)),0))</f>
        <v/>
      </c>
      <c r="AT208" s="31" t="str">
        <f t="shared" si="60"/>
        <v/>
      </c>
      <c r="AU208" s="32" t="str">
        <f t="shared" si="61"/>
        <v/>
      </c>
      <c r="AW208" t="str">
        <f t="shared" si="62"/>
        <v/>
      </c>
    </row>
    <row r="209" spans="1:49" x14ac:dyDescent="0.35">
      <c r="A209" s="26" t="str" cm="1">
        <f t="array" ref="A209">IFERROR(IF(INDEX(PatientCriteria[身分證號],ROWS($A$4:A209))="","",ROWS($A$4:A209)),"")</f>
        <v/>
      </c>
      <c r="B209" s="26" t="str" cm="1">
        <f t="array" ref="B209">IFERROR(IF(INDEX(PatientCriteria[身分證號],ROWS($A$4:A209))="","",INDEX(PatientCriteria[身分證號],ROWS($A$4:A209))),"")</f>
        <v/>
      </c>
      <c r="C209" s="26" t="str" cm="1">
        <f t="array" ref="C209">IF($B209="","",IFERROR(INDEX(PatientCriteria[生日],ROWS($A$4:A209)),""))</f>
        <v/>
      </c>
      <c r="D209" s="26" t="str" cm="1">
        <f t="array" ref="D209">IF($B209="","",IFERROR(INDEX(PatientCriteria[疾病組合],ROWS($A$4:A209)),""))</f>
        <v/>
      </c>
      <c r="E209" s="6" t="str" cm="1">
        <f t="array" ref="E209">IF($B209="","",IFERROR(INDEX(PatientCriteria[HbA1c達標標準],ROWS($A$4:A209)),""))</f>
        <v/>
      </c>
      <c r="F209" s="6" t="str">
        <f>IF($B209="","",IF($G209="","",IFERROR(SUMIFS(LabData2016[最近一次HbA1c檢查結果(%)],LabData2016[比對身分證前六碼],$AX209,LabData2016[最近一次HbA1c檢查日期],$G209,LabData2016[HbA1c唯一],1),"")))</f>
        <v/>
      </c>
      <c r="G209" s="36" t="str" cm="1">
        <f t="array" ref="G209">IF($B209="","",IFERROR(_xlfn.AGGREGATE(14,6,LabData2016[最近一次HbA1c檢查日期]/((LabData2016[比對身分證前六碼]=$AX209)*(LabData2016[HbA1c唯一]=1)),1),""))</f>
        <v/>
      </c>
      <c r="H209" s="6" t="str">
        <f>IF($B209="","",IF($I209="","",IFERROR(SUMIFS(LabData2016[最近一次HbA1c檢查結果(%)],LabData2016[比對身分證前六碼],$AX209,LabData2016[最近一次HbA1c檢查日期],$I209,LabData2016[HbA1c唯一],1),"")))</f>
        <v/>
      </c>
      <c r="I209" s="36" t="str" cm="1">
        <f t="array" ref="I209">IF($B209="","",IFERROR(_xlfn.AGGREGATE(14,6,LabData2016[最近一次HbA1c檢查日期]/((LabData2016[比對身分證前六碼]=$AX209)*(LabData2016[HbA1c唯一]=1)),2),""))</f>
        <v/>
      </c>
      <c r="J209" s="6" t="str">
        <f t="shared" si="51"/>
        <v/>
      </c>
      <c r="K209" s="27" t="str">
        <f ca="1">IF($B209="","",IF($E209="不適用","不適用",IF($F209="","未檢驗",IF(AND($AF209+$AG209&gt;=2,$AG209&gt;=1),IF(OR($F209&lt;VALUE(SUBSTITUTE(SUBSTITUTE($E209,"&lt;",""),"%","")),SUMIFS(LabData2016[HbA1c唯一],LabData2016[比對身分證前六碼],$AX209,LabData2016[最近一次HbA1c檢查結果(%)],"&lt;"&amp;VALUE(SUBSTITUTE(SUBSTITUTE($E209,"&lt;",""),"%","")),LabData2016[最近一次HbA1c檢查日期],"&gt;="&amp;DATE(YEAR(TODAY()),1,1),LabData2016[最近一次HbA1c檢查日期],"&lt;"&amp;DATE(YEAR(TODAY())+1,1,1))/($AF209+$AG209)&gt;=0.5),"控制達標",IF(ISNUMBER($H209),IF(AND($J209&gt;=84,$F209-$H209&lt;0),"進步達標","未達標"),"未達標")),"未達標"))))</f>
        <v/>
      </c>
      <c r="L209" s="33" t="str">
        <f ca="1">IF($B209="","",IF($K209="不適用","不適用",IF($K209="未檢驗","無檢驗資料","全年"&amp;($AF209+$AG209)&amp;"次／下半年"&amp;$AG209&amp;"次／"&amp;SUMIFS(LabData2016[HbA1c唯一],LabData2016[比對身分證前六碼],$AX209,LabData2016[最近一次HbA1c檢查結果(%)],"&lt;"&amp;VALUE(SUBSTITUTE(SUBSTITUTE($E209,"&lt;",""),"%","")),LabData2016[最近一次HbA1c檢查日期],"&gt;="&amp;DATE(YEAR(TODAY()),1,1),LabData2016[最近一次HbA1c檢查日期],"&lt;"&amp;DATE(YEAR(TODAY())+1,1,1))&amp;"/"&amp;($AF209+$AG209)&amp;"達標")))</f>
        <v/>
      </c>
      <c r="M209" s="6" t="str" cm="1">
        <f t="array" ref="M209">IF($B209="","",IFERROR(INDEX(PatientCriteria[LDL達標標準],ROWS($A$4:A209)),""))</f>
        <v/>
      </c>
      <c r="N209" s="6" t="str">
        <f>IF($B209="","",IF($O209="","",IFERROR(SUMIFS(LabData2016[最近一次LDL檢查結果(mg/dL)],LabData2016[比對身分證前六碼],$AX209,LabData2016[最近一次LDL檢查日期],$O209,LabData2016[LDL唯一],1),"")))</f>
        <v/>
      </c>
      <c r="O209" s="36" t="str" cm="1">
        <f t="array" ref="O209">IF($B209="","",IFERROR(_xlfn.AGGREGATE(14,6,LabData2016[最近一次LDL檢查日期]/((LabData2016[比對身分證前六碼]=$AX209)*(LabData2016[LDL唯一]=1)),1),""))</f>
        <v/>
      </c>
      <c r="P209" s="6" t="str">
        <f>IF($B209="","",IF($Q209="","",IFERROR(SUMIFS(LabData2016[最近一次LDL檢查結果(mg/dL)],LabData2016[比對身分證前六碼],$AX209,LabData2016[最近一次LDL檢查日期],$Q209,LabData2016[LDL唯一],1),"")))</f>
        <v/>
      </c>
      <c r="Q209" s="36" t="str" cm="1">
        <f t="array" ref="Q209">IF($B209="","",IFERROR(_xlfn.AGGREGATE(14,6,LabData2016[最近一次LDL檢查日期]/((LabData2016[比對身分證前六碼]=$AX209)*(LabData2016[LDL唯一]=1)),2),""))</f>
        <v/>
      </c>
      <c r="R209" s="6" t="str">
        <f t="shared" si="52"/>
        <v/>
      </c>
      <c r="S209" s="6" t="str" cm="1">
        <f t="array" ref="S209">IF($B209="","",IFERROR(_xlfn.AGGREGATE(15,6,LabData2016[最近一次LDL檢查結果(mg/dL)]/((LabData2016[比對身分證前六碼]=$AX209)*(LabData2016[LDL唯一]=1)),1),""))</f>
        <v/>
      </c>
      <c r="T209" s="28" t="str">
        <f ca="1">IF($B209="","",IF($M209="不適用","不適用",IF($N209="","未檢驗",IF(OR(AND($D209="DM only",$O209&gt;=DATE(YEAR(TODAY()),1,1),$O209&lt;DATE(YEAR(TODAY())+1,1,1),$N209&lt;VALUE(SUBSTITUTE($M209,"&lt;",""))),AND($AH209&gt;=1,$AI209&gt;=1,OR($N209&lt;VALUE(SUBSTITUTE($M209,"&lt;","")),SUMIFS(LabData2016[LDL唯一],LabData2016[比對身分證前六碼],$AX209,LabData2016[最近一次LDL檢查結果(mg/dL)],"&lt;"&amp;VALUE(SUBSTITUTE($M209,"&lt;","")),LabData2016[最近一次LDL檢查日期],"&gt;="&amp;DATE(YEAR(TODAY()),1,1),LabData2016[最近一次LDL檢查日期],"&lt;"&amp;DATE(YEAR(TODAY())+1,1,1))/($AH209+$AI209)&gt;=0.5))),"控制達標",IF(AND($AH209&gt;=1,$AI209&gt;=1,ISNUMBER($P209),$R209&gt;84,$N209-$P209&lt;0),"進步達標","未達標")))))</f>
        <v/>
      </c>
      <c r="U209" s="39" t="str">
        <f ca="1">IF($B209="","",IF($T209="不適用","不適用",IF($T209="未檢驗","無檢驗資料","全年"&amp;($AH209+$AI209)&amp;"次／下半年"&amp;$AI209&amp;"次／"&amp;SUMIFS(LabData2016[LDL唯一],LabData2016[比對身分證前六碼],$AX209,LabData2016[最近一次LDL檢查結果(mg/dL)],"&lt;"&amp;VALUE(SUBSTITUTE($M209,"&lt;","")),LabData2016[最近一次LDL檢查日期],"&gt;="&amp;DATE(YEAR(TODAY()),1,1),LabData2016[最近一次LDL檢查日期],"&lt;"&amp;DATE(YEAR(TODAY())+1,1,1))&amp;"/"&amp;($AH209+$AI209)&amp;"達標")))</f>
        <v/>
      </c>
      <c r="V209" s="6" t="str" cm="1">
        <f t="array" ref="V209">IF($B209="","",IFERROR(INDEX(PatientCriteria[UACR達標標準],ROWS($A$4:A209)),""))</f>
        <v/>
      </c>
      <c r="W209" s="6" t="str">
        <f>IF($B209="","",IF($X209="","",IFERROR(SUMIFS(LabData2016[最近一次UACR檢查結果(mg/gm)],LabData2016[比對身分證前六碼],$AX209,LabData2016[最近一次UACR檢查日期],$X209,LabData2016[UACR唯一],1),"")))</f>
        <v/>
      </c>
      <c r="X209" s="36" t="str" cm="1">
        <f t="array" ref="X209">IF($B209="","",IFERROR(_xlfn.AGGREGATE(14,6,LabData2016[最近一次UACR檢查日期]/((LabData2016[比對身分證前六碼]=$AX209)*(LabData2016[UACR唯一]=1)),1),""))</f>
        <v/>
      </c>
      <c r="Y209" s="6" t="str">
        <f>IF($B209="","",IF($Z209="","",IFERROR(SUMIFS(LabData2016[最近一次UACR檢查結果(mg/gm)],LabData2016[比對身分證前六碼],$AX209,LabData2016[最近一次UACR檢查日期],$Z209,LabData2016[UACR唯一],1),"")))</f>
        <v/>
      </c>
      <c r="Z209" s="36" t="str" cm="1">
        <f t="array" ref="Z209">IF($B209="","",IFERROR(_xlfn.AGGREGATE(14,6,LabData2016[最近一次UACR檢查日期]/((LabData2016[比對身分證前六碼]=$AX209)*(LabData2016[UACR唯一]=1)),2),""))</f>
        <v/>
      </c>
      <c r="AA209" s="6" t="str">
        <f t="shared" si="53"/>
        <v/>
      </c>
      <c r="AB209" s="29" t="str">
        <f ca="1">IF($B209="","",IF($V209="不適用","不適用",IF($W209="","未檢驗",IF(AND($AJ209+$AK209&gt;=2,$AK209&gt;=1),IF(OR($W209&lt;30,SUMIFS(LabData2016[UACR唯一],LabData2016[比對身分證前六碼],$AX209,LabData2016[最近一次UACR檢查結果(mg/gm)],"&lt;30",LabData2016[最近一次UACR檢查日期],"&gt;="&amp;DATE(YEAR(TODAY()),1,1),LabData2016[最近一次UACR檢查日期],"&lt;"&amp;DATE(YEAR(TODAY())+1,1,1))/($AJ209+$AK209)&gt;=0.5),"控制達標",IF(ISNUMBER($Y209),IF(AND($AA209&gt;=84,$W209-$Y209&lt;0),"進步達標","未達標"),"未達標")),"未達標"))))</f>
        <v/>
      </c>
      <c r="AC209" s="38" t="str">
        <f ca="1">IF($B209="","",IF($AB209="不適用","不適用",IF($AB209="未檢驗","無檢驗資料","全年"&amp;($AJ209+$AK209)&amp;"次／下半年"&amp;$AK209&amp;"次／"&amp;SUMIFS(LabData2016[UACR唯一],LabData2016[比對身分證前六碼],$AX209,LabData2016[最近一次UACR檢查結果(mg/gm)],"&lt;30",LabData2016[最近一次UACR檢查日期],"&gt;="&amp;DATE(YEAR(TODAY()),1,1),LabData2016[最近一次UACR檢查日期],"&lt;"&amp;DATE(YEAR(TODAY())+1,1,1))&amp;"/"&amp;($AJ209+$AK209)&amp;"達標")))</f>
        <v/>
      </c>
      <c r="AD209" s="6" t="str" cm="1">
        <f t="array" ref="AD209">IF($B209="","",IFERROR(INDEX(PatientCriteria[BP檢驗次數達標標準],ROWS($A$4:A209)),""))</f>
        <v/>
      </c>
      <c r="AE209" s="6" t="str" cm="1">
        <f t="array" aca="1" ref="AE209" ca="1">IF($B209="","",_xlfn.LET(_xlpm.bp,LabData2016[最近一次BP檢查日期],_xlpm.ym,IF(ISNUMBER(_xlpm.bp),TEXT(_xlpm.bp,"yyyy-mm"),LEFT(_xlpm.bp,7)),_xlpm.matched,_xlfn._xlws.FILTER(_xlpm.ym,(LabData2016[比對身分證前六碼]=$AX209)*(LabData2016[比對生日西元]=$AY209)*(_xlpm.ym&lt;&gt;"")*(LEFT(_xlpm.ym,4)=TEXT(YEAR(TODAY()),"0")),""),IF(INDEX(_xlpm.matched,1)="",0,ROWS(_xlfn.UNIQUE(_xlpm.matched)))))</f>
        <v/>
      </c>
      <c r="AF209" s="6" t="str">
        <f ca="1">IF($B209="","",SUMIFS(LabData2016[HbA1c唯一],LabData2016[比對身分證前六碼],$AX209,LabData2016[最近一次HbA1c檢查日期],"&gt;="&amp;DATE(YEAR(TODAY()),1,1),LabData2016[最近一次HbA1c檢查日期],"&lt;"&amp;DATE(YEAR(TODAY()),7,1)))</f>
        <v/>
      </c>
      <c r="AG209" s="6" t="str">
        <f ca="1">IF($B209="","",SUMIFS(LabData2016[HbA1c唯一],LabData2016[比對身分證前六碼],$AX209,LabData2016[最近一次HbA1c檢查日期],"&gt;="&amp;DATE(YEAR(TODAY()),7,1),LabData2016[最近一次HbA1c檢查日期],"&lt;"&amp;DATE(YEAR(TODAY())+1,1,1)))</f>
        <v/>
      </c>
      <c r="AH209" s="6" t="str">
        <f ca="1">IF($B209="","",SUMIFS(LabData2016[LDL唯一],LabData2016[比對身分證前六碼],$AX209,LabData2016[最近一次LDL檢查日期],"&gt;="&amp;DATE(YEAR(TODAY()),1,1),LabData2016[最近一次LDL檢查日期],"&lt;"&amp;DATE(YEAR(TODAY()),7,1)))</f>
        <v/>
      </c>
      <c r="AI209" s="6" t="str">
        <f ca="1">IF($B209="","",SUMIFS(LabData2016[LDL唯一],LabData2016[比對身分證前六碼],$AX209,LabData2016[最近一次LDL檢查日期],"&gt;="&amp;DATE(YEAR(TODAY()),7,1),LabData2016[最近一次LDL檢查日期],"&lt;"&amp;DATE(YEAR(TODAY())+1,1,1)))</f>
        <v/>
      </c>
      <c r="AJ209" s="6" t="str">
        <f ca="1">IF($B209="","",SUMIFS(LabData2016[UACR唯一],LabData2016[比對身分證前六碼],$AX209,LabData2016[最近一次UACR檢查日期],"&gt;="&amp;DATE(YEAR(TODAY()),1,1),LabData2016[最近一次UACR檢查日期],"&lt;"&amp;DATE(YEAR(TODAY()),7,1)))</f>
        <v/>
      </c>
      <c r="AK209" s="6" t="str">
        <f ca="1">IF($B209="","",SUMIFS(LabData2016[UACR唯一],LabData2016[比對身分證前六碼],$AX209,LabData2016[最近一次UACR檢查日期],"&gt;="&amp;DATE(YEAR(TODAY()),7,1),LabData2016[最近一次UACR檢查日期],"&lt;"&amp;DATE(YEAR(TODAY())+1,1,1)))</f>
        <v/>
      </c>
      <c r="AL209" s="6" t="str">
        <f t="shared" si="54"/>
        <v/>
      </c>
      <c r="AM209" s="6" t="str">
        <f t="shared" si="55"/>
        <v/>
      </c>
      <c r="AN209" s="6" t="str">
        <f t="shared" si="56"/>
        <v/>
      </c>
      <c r="AO209" s="6" t="str">
        <f t="shared" si="57"/>
        <v/>
      </c>
      <c r="AP209" s="6" t="str" cm="1">
        <f t="array" ref="AP209">IF($B209="","",IFERROR(INDEX(相容設定!$B$2:$E$9,MATCH($D209,相容設定!$A$2:$A$9,0),MIN(VALUE(LEFT($AQ209,FIND("/",$AQ209)-1)),3)+1),0))</f>
        <v/>
      </c>
      <c r="AQ209" s="6" t="str">
        <f t="shared" si="58"/>
        <v/>
      </c>
      <c r="AR209" s="30" t="str">
        <f t="shared" si="59"/>
        <v/>
      </c>
      <c r="AS209" s="30" t="str">
        <f>IF($B209="","",250+30+IF(OR(ISNUMBER(SEARCH("DM",$D209)),ISNUMBER(SEARCH("+",$D209))),100,0)+IFERROR(INDEX(相容設定!$F$2:$F$9,MATCH($D209,相容設定!$A$2:$A$9,0)),0))</f>
        <v/>
      </c>
      <c r="AT209" s="31" t="str">
        <f t="shared" si="60"/>
        <v/>
      </c>
      <c r="AU209" s="32" t="str">
        <f t="shared" si="61"/>
        <v/>
      </c>
      <c r="AW209" t="str">
        <f t="shared" si="62"/>
        <v/>
      </c>
    </row>
    <row r="210" spans="1:49" x14ac:dyDescent="0.35">
      <c r="A210" s="26" t="str" cm="1">
        <f t="array" ref="A210">IFERROR(IF(INDEX(PatientCriteria[身分證號],ROWS($A$4:A210))="","",ROWS($A$4:A210)),"")</f>
        <v/>
      </c>
      <c r="B210" s="26" t="str" cm="1">
        <f t="array" ref="B210">IFERROR(IF(INDEX(PatientCriteria[身分證號],ROWS($A$4:A210))="","",INDEX(PatientCriteria[身分證號],ROWS($A$4:A210))),"")</f>
        <v/>
      </c>
      <c r="C210" s="26" t="str" cm="1">
        <f t="array" ref="C210">IF($B210="","",IFERROR(INDEX(PatientCriteria[生日],ROWS($A$4:A210)),""))</f>
        <v/>
      </c>
      <c r="D210" s="26" t="str" cm="1">
        <f t="array" ref="D210">IF($B210="","",IFERROR(INDEX(PatientCriteria[疾病組合],ROWS($A$4:A210)),""))</f>
        <v/>
      </c>
      <c r="E210" s="6" t="str" cm="1">
        <f t="array" ref="E210">IF($B210="","",IFERROR(INDEX(PatientCriteria[HbA1c達標標準],ROWS($A$4:A210)),""))</f>
        <v/>
      </c>
      <c r="F210" s="6" t="str">
        <f>IF($B210="","",IF($G210="","",IFERROR(SUMIFS(LabData2016[最近一次HbA1c檢查結果(%)],LabData2016[比對身分證前六碼],$AX210,LabData2016[最近一次HbA1c檢查日期],$G210,LabData2016[HbA1c唯一],1),"")))</f>
        <v/>
      </c>
      <c r="G210" s="36" t="str" cm="1">
        <f t="array" ref="G210">IF($B210="","",IFERROR(_xlfn.AGGREGATE(14,6,LabData2016[最近一次HbA1c檢查日期]/((LabData2016[比對身分證前六碼]=$AX210)*(LabData2016[HbA1c唯一]=1)),1),""))</f>
        <v/>
      </c>
      <c r="H210" s="6" t="str">
        <f>IF($B210="","",IF($I210="","",IFERROR(SUMIFS(LabData2016[最近一次HbA1c檢查結果(%)],LabData2016[比對身分證前六碼],$AX210,LabData2016[最近一次HbA1c檢查日期],$I210,LabData2016[HbA1c唯一],1),"")))</f>
        <v/>
      </c>
      <c r="I210" s="36" t="str" cm="1">
        <f t="array" ref="I210">IF($B210="","",IFERROR(_xlfn.AGGREGATE(14,6,LabData2016[最近一次HbA1c檢查日期]/((LabData2016[比對身分證前六碼]=$AX210)*(LabData2016[HbA1c唯一]=1)),2),""))</f>
        <v/>
      </c>
      <c r="J210" s="6" t="str">
        <f t="shared" si="51"/>
        <v/>
      </c>
      <c r="K210" s="27" t="str">
        <f ca="1">IF($B210="","",IF($E210="不適用","不適用",IF($F210="","未檢驗",IF(AND($AF210+$AG210&gt;=2,$AG210&gt;=1),IF(OR($F210&lt;VALUE(SUBSTITUTE(SUBSTITUTE($E210,"&lt;",""),"%","")),SUMIFS(LabData2016[HbA1c唯一],LabData2016[比對身分證前六碼],$AX210,LabData2016[最近一次HbA1c檢查結果(%)],"&lt;"&amp;VALUE(SUBSTITUTE(SUBSTITUTE($E210,"&lt;",""),"%","")),LabData2016[最近一次HbA1c檢查日期],"&gt;="&amp;DATE(YEAR(TODAY()),1,1),LabData2016[最近一次HbA1c檢查日期],"&lt;"&amp;DATE(YEAR(TODAY())+1,1,1))/($AF210+$AG210)&gt;=0.5),"控制達標",IF(ISNUMBER($H210),IF(AND($J210&gt;=84,$F210-$H210&lt;0),"進步達標","未達標"),"未達標")),"未達標"))))</f>
        <v/>
      </c>
      <c r="L210" s="33" t="str">
        <f ca="1">IF($B210="","",IF($K210="不適用","不適用",IF($K210="未檢驗","無檢驗資料","全年"&amp;($AF210+$AG210)&amp;"次／下半年"&amp;$AG210&amp;"次／"&amp;SUMIFS(LabData2016[HbA1c唯一],LabData2016[比對身分證前六碼],$AX210,LabData2016[最近一次HbA1c檢查結果(%)],"&lt;"&amp;VALUE(SUBSTITUTE(SUBSTITUTE($E210,"&lt;",""),"%","")),LabData2016[最近一次HbA1c檢查日期],"&gt;="&amp;DATE(YEAR(TODAY()),1,1),LabData2016[最近一次HbA1c檢查日期],"&lt;"&amp;DATE(YEAR(TODAY())+1,1,1))&amp;"/"&amp;($AF210+$AG210)&amp;"達標")))</f>
        <v/>
      </c>
      <c r="M210" s="6" t="str" cm="1">
        <f t="array" ref="M210">IF($B210="","",IFERROR(INDEX(PatientCriteria[LDL達標標準],ROWS($A$4:A210)),""))</f>
        <v/>
      </c>
      <c r="N210" s="6" t="str">
        <f>IF($B210="","",IF($O210="","",IFERROR(SUMIFS(LabData2016[最近一次LDL檢查結果(mg/dL)],LabData2016[比對身分證前六碼],$AX210,LabData2016[最近一次LDL檢查日期],$O210,LabData2016[LDL唯一],1),"")))</f>
        <v/>
      </c>
      <c r="O210" s="36" t="str" cm="1">
        <f t="array" ref="O210">IF($B210="","",IFERROR(_xlfn.AGGREGATE(14,6,LabData2016[最近一次LDL檢查日期]/((LabData2016[比對身分證前六碼]=$AX210)*(LabData2016[LDL唯一]=1)),1),""))</f>
        <v/>
      </c>
      <c r="P210" s="6" t="str">
        <f>IF($B210="","",IF($Q210="","",IFERROR(SUMIFS(LabData2016[最近一次LDL檢查結果(mg/dL)],LabData2016[比對身分證前六碼],$AX210,LabData2016[最近一次LDL檢查日期],$Q210,LabData2016[LDL唯一],1),"")))</f>
        <v/>
      </c>
      <c r="Q210" s="36" t="str" cm="1">
        <f t="array" ref="Q210">IF($B210="","",IFERROR(_xlfn.AGGREGATE(14,6,LabData2016[最近一次LDL檢查日期]/((LabData2016[比對身分證前六碼]=$AX210)*(LabData2016[LDL唯一]=1)),2),""))</f>
        <v/>
      </c>
      <c r="R210" s="6" t="str">
        <f t="shared" si="52"/>
        <v/>
      </c>
      <c r="S210" s="6" t="str" cm="1">
        <f t="array" ref="S210">IF($B210="","",IFERROR(_xlfn.AGGREGATE(15,6,LabData2016[最近一次LDL檢查結果(mg/dL)]/((LabData2016[比對身分證前六碼]=$AX210)*(LabData2016[LDL唯一]=1)),1),""))</f>
        <v/>
      </c>
      <c r="T210" s="28" t="str">
        <f ca="1">IF($B210="","",IF($M210="不適用","不適用",IF($N210="","未檢驗",IF(OR(AND($D210="DM only",$O210&gt;=DATE(YEAR(TODAY()),1,1),$O210&lt;DATE(YEAR(TODAY())+1,1,1),$N210&lt;VALUE(SUBSTITUTE($M210,"&lt;",""))),AND($AH210&gt;=1,$AI210&gt;=1,OR($N210&lt;VALUE(SUBSTITUTE($M210,"&lt;","")),SUMIFS(LabData2016[LDL唯一],LabData2016[比對身分證前六碼],$AX210,LabData2016[最近一次LDL檢查結果(mg/dL)],"&lt;"&amp;VALUE(SUBSTITUTE($M210,"&lt;","")),LabData2016[最近一次LDL檢查日期],"&gt;="&amp;DATE(YEAR(TODAY()),1,1),LabData2016[最近一次LDL檢查日期],"&lt;"&amp;DATE(YEAR(TODAY())+1,1,1))/($AH210+$AI210)&gt;=0.5))),"控制達標",IF(AND($AH210&gt;=1,$AI210&gt;=1,ISNUMBER($P210),$R210&gt;84,$N210-$P210&lt;0),"進步達標","未達標")))))</f>
        <v/>
      </c>
      <c r="U210" s="39" t="str">
        <f ca="1">IF($B210="","",IF($T210="不適用","不適用",IF($T210="未檢驗","無檢驗資料","全年"&amp;($AH210+$AI210)&amp;"次／下半年"&amp;$AI210&amp;"次／"&amp;SUMIFS(LabData2016[LDL唯一],LabData2016[比對身分證前六碼],$AX210,LabData2016[最近一次LDL檢查結果(mg/dL)],"&lt;"&amp;VALUE(SUBSTITUTE($M210,"&lt;","")),LabData2016[最近一次LDL檢查日期],"&gt;="&amp;DATE(YEAR(TODAY()),1,1),LabData2016[最近一次LDL檢查日期],"&lt;"&amp;DATE(YEAR(TODAY())+1,1,1))&amp;"/"&amp;($AH210+$AI210)&amp;"達標")))</f>
        <v/>
      </c>
      <c r="V210" s="6" t="str" cm="1">
        <f t="array" ref="V210">IF($B210="","",IFERROR(INDEX(PatientCriteria[UACR達標標準],ROWS($A$4:A210)),""))</f>
        <v/>
      </c>
      <c r="W210" s="6" t="str">
        <f>IF($B210="","",IF($X210="","",IFERROR(SUMIFS(LabData2016[最近一次UACR檢查結果(mg/gm)],LabData2016[比對身分證前六碼],$AX210,LabData2016[最近一次UACR檢查日期],$X210,LabData2016[UACR唯一],1),"")))</f>
        <v/>
      </c>
      <c r="X210" s="36" t="str" cm="1">
        <f t="array" ref="X210">IF($B210="","",IFERROR(_xlfn.AGGREGATE(14,6,LabData2016[最近一次UACR檢查日期]/((LabData2016[比對身分證前六碼]=$AX210)*(LabData2016[UACR唯一]=1)),1),""))</f>
        <v/>
      </c>
      <c r="Y210" s="6" t="str">
        <f>IF($B210="","",IF($Z210="","",IFERROR(SUMIFS(LabData2016[最近一次UACR檢查結果(mg/gm)],LabData2016[比對身分證前六碼],$AX210,LabData2016[最近一次UACR檢查日期],$Z210,LabData2016[UACR唯一],1),"")))</f>
        <v/>
      </c>
      <c r="Z210" s="36" t="str" cm="1">
        <f t="array" ref="Z210">IF($B210="","",IFERROR(_xlfn.AGGREGATE(14,6,LabData2016[最近一次UACR檢查日期]/((LabData2016[比對身分證前六碼]=$AX210)*(LabData2016[UACR唯一]=1)),2),""))</f>
        <v/>
      </c>
      <c r="AA210" s="6" t="str">
        <f t="shared" si="53"/>
        <v/>
      </c>
      <c r="AB210" s="29" t="str">
        <f ca="1">IF($B210="","",IF($V210="不適用","不適用",IF($W210="","未檢驗",IF(AND($AJ210+$AK210&gt;=2,$AK210&gt;=1),IF(OR($W210&lt;30,SUMIFS(LabData2016[UACR唯一],LabData2016[比對身分證前六碼],$AX210,LabData2016[最近一次UACR檢查結果(mg/gm)],"&lt;30",LabData2016[最近一次UACR檢查日期],"&gt;="&amp;DATE(YEAR(TODAY()),1,1),LabData2016[最近一次UACR檢查日期],"&lt;"&amp;DATE(YEAR(TODAY())+1,1,1))/($AJ210+$AK210)&gt;=0.5),"控制達標",IF(ISNUMBER($Y210),IF(AND($AA210&gt;=84,$W210-$Y210&lt;0),"進步達標","未達標"),"未達標")),"未達標"))))</f>
        <v/>
      </c>
      <c r="AC210" s="38" t="str">
        <f ca="1">IF($B210="","",IF($AB210="不適用","不適用",IF($AB210="未檢驗","無檢驗資料","全年"&amp;($AJ210+$AK210)&amp;"次／下半年"&amp;$AK210&amp;"次／"&amp;SUMIFS(LabData2016[UACR唯一],LabData2016[比對身分證前六碼],$AX210,LabData2016[最近一次UACR檢查結果(mg/gm)],"&lt;30",LabData2016[最近一次UACR檢查日期],"&gt;="&amp;DATE(YEAR(TODAY()),1,1),LabData2016[最近一次UACR檢查日期],"&lt;"&amp;DATE(YEAR(TODAY())+1,1,1))&amp;"/"&amp;($AJ210+$AK210)&amp;"達標")))</f>
        <v/>
      </c>
      <c r="AD210" s="6" t="str" cm="1">
        <f t="array" ref="AD210">IF($B210="","",IFERROR(INDEX(PatientCriteria[BP檢驗次數達標標準],ROWS($A$4:A210)),""))</f>
        <v/>
      </c>
      <c r="AE210" s="6" t="str" cm="1">
        <f t="array" aca="1" ref="AE210" ca="1">IF($B210="","",_xlfn.LET(_xlpm.bp,LabData2016[最近一次BP檢查日期],_xlpm.ym,IF(ISNUMBER(_xlpm.bp),TEXT(_xlpm.bp,"yyyy-mm"),LEFT(_xlpm.bp,7)),_xlpm.matched,_xlfn._xlws.FILTER(_xlpm.ym,(LabData2016[比對身分證前六碼]=$AX210)*(LabData2016[比對生日西元]=$AY210)*(_xlpm.ym&lt;&gt;"")*(LEFT(_xlpm.ym,4)=TEXT(YEAR(TODAY()),"0")),""),IF(INDEX(_xlpm.matched,1)="",0,ROWS(_xlfn.UNIQUE(_xlpm.matched)))))</f>
        <v/>
      </c>
      <c r="AF210" s="6" t="str">
        <f ca="1">IF($B210="","",SUMIFS(LabData2016[HbA1c唯一],LabData2016[比對身分證前六碼],$AX210,LabData2016[最近一次HbA1c檢查日期],"&gt;="&amp;DATE(YEAR(TODAY()),1,1),LabData2016[最近一次HbA1c檢查日期],"&lt;"&amp;DATE(YEAR(TODAY()),7,1)))</f>
        <v/>
      </c>
      <c r="AG210" s="6" t="str">
        <f ca="1">IF($B210="","",SUMIFS(LabData2016[HbA1c唯一],LabData2016[比對身分證前六碼],$AX210,LabData2016[最近一次HbA1c檢查日期],"&gt;="&amp;DATE(YEAR(TODAY()),7,1),LabData2016[最近一次HbA1c檢查日期],"&lt;"&amp;DATE(YEAR(TODAY())+1,1,1)))</f>
        <v/>
      </c>
      <c r="AH210" s="6" t="str">
        <f ca="1">IF($B210="","",SUMIFS(LabData2016[LDL唯一],LabData2016[比對身分證前六碼],$AX210,LabData2016[最近一次LDL檢查日期],"&gt;="&amp;DATE(YEAR(TODAY()),1,1),LabData2016[最近一次LDL檢查日期],"&lt;"&amp;DATE(YEAR(TODAY()),7,1)))</f>
        <v/>
      </c>
      <c r="AI210" s="6" t="str">
        <f ca="1">IF($B210="","",SUMIFS(LabData2016[LDL唯一],LabData2016[比對身分證前六碼],$AX210,LabData2016[最近一次LDL檢查日期],"&gt;="&amp;DATE(YEAR(TODAY()),7,1),LabData2016[最近一次LDL檢查日期],"&lt;"&amp;DATE(YEAR(TODAY())+1,1,1)))</f>
        <v/>
      </c>
      <c r="AJ210" s="6" t="str">
        <f ca="1">IF($B210="","",SUMIFS(LabData2016[UACR唯一],LabData2016[比對身分證前六碼],$AX210,LabData2016[最近一次UACR檢查日期],"&gt;="&amp;DATE(YEAR(TODAY()),1,1),LabData2016[最近一次UACR檢查日期],"&lt;"&amp;DATE(YEAR(TODAY()),7,1)))</f>
        <v/>
      </c>
      <c r="AK210" s="6" t="str">
        <f ca="1">IF($B210="","",SUMIFS(LabData2016[UACR唯一],LabData2016[比對身分證前六碼],$AX210,LabData2016[最近一次UACR檢查日期],"&gt;="&amp;DATE(YEAR(TODAY()),7,1),LabData2016[最近一次UACR檢查日期],"&lt;"&amp;DATE(YEAR(TODAY())+1,1,1)))</f>
        <v/>
      </c>
      <c r="AL210" s="6" t="str">
        <f t="shared" si="54"/>
        <v/>
      </c>
      <c r="AM210" s="6" t="str">
        <f t="shared" si="55"/>
        <v/>
      </c>
      <c r="AN210" s="6" t="str">
        <f t="shared" si="56"/>
        <v/>
      </c>
      <c r="AO210" s="6" t="str">
        <f t="shared" si="57"/>
        <v/>
      </c>
      <c r="AP210" s="6" t="str" cm="1">
        <f t="array" ref="AP210">IF($B210="","",IFERROR(INDEX(相容設定!$B$2:$E$9,MATCH($D210,相容設定!$A$2:$A$9,0),MIN(VALUE(LEFT($AQ210,FIND("/",$AQ210)-1)),3)+1),0))</f>
        <v/>
      </c>
      <c r="AQ210" s="6" t="str">
        <f t="shared" si="58"/>
        <v/>
      </c>
      <c r="AR210" s="30" t="str">
        <f t="shared" si="59"/>
        <v/>
      </c>
      <c r="AS210" s="30" t="str">
        <f>IF($B210="","",250+30+IF(OR(ISNUMBER(SEARCH("DM",$D210)),ISNUMBER(SEARCH("+",$D210))),100,0)+IFERROR(INDEX(相容設定!$F$2:$F$9,MATCH($D210,相容設定!$A$2:$A$9,0)),0))</f>
        <v/>
      </c>
      <c r="AT210" s="31" t="str">
        <f t="shared" si="60"/>
        <v/>
      </c>
      <c r="AU210" s="32" t="str">
        <f t="shared" si="61"/>
        <v/>
      </c>
      <c r="AW210" t="str">
        <f t="shared" si="62"/>
        <v/>
      </c>
    </row>
    <row r="211" spans="1:49" x14ac:dyDescent="0.35">
      <c r="A211" s="26" t="str" cm="1">
        <f t="array" ref="A211">IFERROR(IF(INDEX(PatientCriteria[身分證號],ROWS($A$4:A211))="","",ROWS($A$4:A211)),"")</f>
        <v/>
      </c>
      <c r="B211" s="26" t="str" cm="1">
        <f t="array" ref="B211">IFERROR(IF(INDEX(PatientCriteria[身分證號],ROWS($A$4:A211))="","",INDEX(PatientCriteria[身分證號],ROWS($A$4:A211))),"")</f>
        <v/>
      </c>
      <c r="C211" s="26" t="str" cm="1">
        <f t="array" ref="C211">IF($B211="","",IFERROR(INDEX(PatientCriteria[生日],ROWS($A$4:A211)),""))</f>
        <v/>
      </c>
      <c r="D211" s="26" t="str" cm="1">
        <f t="array" ref="D211">IF($B211="","",IFERROR(INDEX(PatientCriteria[疾病組合],ROWS($A$4:A211)),""))</f>
        <v/>
      </c>
      <c r="E211" s="6" t="str" cm="1">
        <f t="array" ref="E211">IF($B211="","",IFERROR(INDEX(PatientCriteria[HbA1c達標標準],ROWS($A$4:A211)),""))</f>
        <v/>
      </c>
      <c r="F211" s="6" t="str">
        <f>IF($B211="","",IF($G211="","",IFERROR(SUMIFS(LabData2016[最近一次HbA1c檢查結果(%)],LabData2016[比對身分證前六碼],$AX211,LabData2016[最近一次HbA1c檢查日期],$G211,LabData2016[HbA1c唯一],1),"")))</f>
        <v/>
      </c>
      <c r="G211" s="36" t="str" cm="1">
        <f t="array" ref="G211">IF($B211="","",IFERROR(_xlfn.AGGREGATE(14,6,LabData2016[最近一次HbA1c檢查日期]/((LabData2016[比對身分證前六碼]=$AX211)*(LabData2016[HbA1c唯一]=1)),1),""))</f>
        <v/>
      </c>
      <c r="H211" s="6" t="str">
        <f>IF($B211="","",IF($I211="","",IFERROR(SUMIFS(LabData2016[最近一次HbA1c檢查結果(%)],LabData2016[比對身分證前六碼],$AX211,LabData2016[最近一次HbA1c檢查日期],$I211,LabData2016[HbA1c唯一],1),"")))</f>
        <v/>
      </c>
      <c r="I211" s="36" t="str" cm="1">
        <f t="array" ref="I211">IF($B211="","",IFERROR(_xlfn.AGGREGATE(14,6,LabData2016[最近一次HbA1c檢查日期]/((LabData2016[比對身分證前六碼]=$AX211)*(LabData2016[HbA1c唯一]=1)),2),""))</f>
        <v/>
      </c>
      <c r="J211" s="6" t="str">
        <f t="shared" si="51"/>
        <v/>
      </c>
      <c r="K211" s="27" t="str">
        <f ca="1">IF($B211="","",IF($E211="不適用","不適用",IF($F211="","未檢驗",IF(AND($AF211+$AG211&gt;=2,$AG211&gt;=1),IF(OR($F211&lt;VALUE(SUBSTITUTE(SUBSTITUTE($E211,"&lt;",""),"%","")),SUMIFS(LabData2016[HbA1c唯一],LabData2016[比對身分證前六碼],$AX211,LabData2016[最近一次HbA1c檢查結果(%)],"&lt;"&amp;VALUE(SUBSTITUTE(SUBSTITUTE($E211,"&lt;",""),"%","")),LabData2016[最近一次HbA1c檢查日期],"&gt;="&amp;DATE(YEAR(TODAY()),1,1),LabData2016[最近一次HbA1c檢查日期],"&lt;"&amp;DATE(YEAR(TODAY())+1,1,1))/($AF211+$AG211)&gt;=0.5),"控制達標",IF(ISNUMBER($H211),IF(AND($J211&gt;=84,$F211-$H211&lt;0),"進步達標","未達標"),"未達標")),"未達標"))))</f>
        <v/>
      </c>
      <c r="L211" s="33" t="str">
        <f ca="1">IF($B211="","",IF($K211="不適用","不適用",IF($K211="未檢驗","無檢驗資料","全年"&amp;($AF211+$AG211)&amp;"次／下半年"&amp;$AG211&amp;"次／"&amp;SUMIFS(LabData2016[HbA1c唯一],LabData2016[比對身分證前六碼],$AX211,LabData2016[最近一次HbA1c檢查結果(%)],"&lt;"&amp;VALUE(SUBSTITUTE(SUBSTITUTE($E211,"&lt;",""),"%","")),LabData2016[最近一次HbA1c檢查日期],"&gt;="&amp;DATE(YEAR(TODAY()),1,1),LabData2016[最近一次HbA1c檢查日期],"&lt;"&amp;DATE(YEAR(TODAY())+1,1,1))&amp;"/"&amp;($AF211+$AG211)&amp;"達標")))</f>
        <v/>
      </c>
      <c r="M211" s="6" t="str" cm="1">
        <f t="array" ref="M211">IF($B211="","",IFERROR(INDEX(PatientCriteria[LDL達標標準],ROWS($A$4:A211)),""))</f>
        <v/>
      </c>
      <c r="N211" s="6" t="str">
        <f>IF($B211="","",IF($O211="","",IFERROR(SUMIFS(LabData2016[最近一次LDL檢查結果(mg/dL)],LabData2016[比對身分證前六碼],$AX211,LabData2016[最近一次LDL檢查日期],$O211,LabData2016[LDL唯一],1),"")))</f>
        <v/>
      </c>
      <c r="O211" s="36" t="str" cm="1">
        <f t="array" ref="O211">IF($B211="","",IFERROR(_xlfn.AGGREGATE(14,6,LabData2016[最近一次LDL檢查日期]/((LabData2016[比對身分證前六碼]=$AX211)*(LabData2016[LDL唯一]=1)),1),""))</f>
        <v/>
      </c>
      <c r="P211" s="6" t="str">
        <f>IF($B211="","",IF($Q211="","",IFERROR(SUMIFS(LabData2016[最近一次LDL檢查結果(mg/dL)],LabData2016[比對身分證前六碼],$AX211,LabData2016[最近一次LDL檢查日期],$Q211,LabData2016[LDL唯一],1),"")))</f>
        <v/>
      </c>
      <c r="Q211" s="36" t="str" cm="1">
        <f t="array" ref="Q211">IF($B211="","",IFERROR(_xlfn.AGGREGATE(14,6,LabData2016[最近一次LDL檢查日期]/((LabData2016[比對身分證前六碼]=$AX211)*(LabData2016[LDL唯一]=1)),2),""))</f>
        <v/>
      </c>
      <c r="R211" s="6" t="str">
        <f t="shared" si="52"/>
        <v/>
      </c>
      <c r="S211" s="6" t="str" cm="1">
        <f t="array" ref="S211">IF($B211="","",IFERROR(_xlfn.AGGREGATE(15,6,LabData2016[最近一次LDL檢查結果(mg/dL)]/((LabData2016[比對身分證前六碼]=$AX211)*(LabData2016[LDL唯一]=1)),1),""))</f>
        <v/>
      </c>
      <c r="T211" s="28" t="str">
        <f ca="1">IF($B211="","",IF($M211="不適用","不適用",IF($N211="","未檢驗",IF(OR(AND($D211="DM only",$O211&gt;=DATE(YEAR(TODAY()),1,1),$O211&lt;DATE(YEAR(TODAY())+1,1,1),$N211&lt;VALUE(SUBSTITUTE($M211,"&lt;",""))),AND($AH211&gt;=1,$AI211&gt;=1,OR($N211&lt;VALUE(SUBSTITUTE($M211,"&lt;","")),SUMIFS(LabData2016[LDL唯一],LabData2016[比對身分證前六碼],$AX211,LabData2016[最近一次LDL檢查結果(mg/dL)],"&lt;"&amp;VALUE(SUBSTITUTE($M211,"&lt;","")),LabData2016[最近一次LDL檢查日期],"&gt;="&amp;DATE(YEAR(TODAY()),1,1),LabData2016[最近一次LDL檢查日期],"&lt;"&amp;DATE(YEAR(TODAY())+1,1,1))/($AH211+$AI211)&gt;=0.5))),"控制達標",IF(AND($AH211&gt;=1,$AI211&gt;=1,ISNUMBER($P211),$R211&gt;84,$N211-$P211&lt;0),"進步達標","未達標")))))</f>
        <v/>
      </c>
      <c r="U211" s="39" t="str">
        <f ca="1">IF($B211="","",IF($T211="不適用","不適用",IF($T211="未檢驗","無檢驗資料","全年"&amp;($AH211+$AI211)&amp;"次／下半年"&amp;$AI211&amp;"次／"&amp;SUMIFS(LabData2016[LDL唯一],LabData2016[比對身分證前六碼],$AX211,LabData2016[最近一次LDL檢查結果(mg/dL)],"&lt;"&amp;VALUE(SUBSTITUTE($M211,"&lt;","")),LabData2016[最近一次LDL檢查日期],"&gt;="&amp;DATE(YEAR(TODAY()),1,1),LabData2016[最近一次LDL檢查日期],"&lt;"&amp;DATE(YEAR(TODAY())+1,1,1))&amp;"/"&amp;($AH211+$AI211)&amp;"達標")))</f>
        <v/>
      </c>
      <c r="V211" s="6" t="str" cm="1">
        <f t="array" ref="V211">IF($B211="","",IFERROR(INDEX(PatientCriteria[UACR達標標準],ROWS($A$4:A211)),""))</f>
        <v/>
      </c>
      <c r="W211" s="6" t="str">
        <f>IF($B211="","",IF($X211="","",IFERROR(SUMIFS(LabData2016[最近一次UACR檢查結果(mg/gm)],LabData2016[比對身分證前六碼],$AX211,LabData2016[最近一次UACR檢查日期],$X211,LabData2016[UACR唯一],1),"")))</f>
        <v/>
      </c>
      <c r="X211" s="36" t="str" cm="1">
        <f t="array" ref="X211">IF($B211="","",IFERROR(_xlfn.AGGREGATE(14,6,LabData2016[最近一次UACR檢查日期]/((LabData2016[比對身分證前六碼]=$AX211)*(LabData2016[UACR唯一]=1)),1),""))</f>
        <v/>
      </c>
      <c r="Y211" s="6" t="str">
        <f>IF($B211="","",IF($Z211="","",IFERROR(SUMIFS(LabData2016[最近一次UACR檢查結果(mg/gm)],LabData2016[比對身分證前六碼],$AX211,LabData2016[最近一次UACR檢查日期],$Z211,LabData2016[UACR唯一],1),"")))</f>
        <v/>
      </c>
      <c r="Z211" s="36" t="str" cm="1">
        <f t="array" ref="Z211">IF($B211="","",IFERROR(_xlfn.AGGREGATE(14,6,LabData2016[最近一次UACR檢查日期]/((LabData2016[比對身分證前六碼]=$AX211)*(LabData2016[UACR唯一]=1)),2),""))</f>
        <v/>
      </c>
      <c r="AA211" s="6" t="str">
        <f t="shared" si="53"/>
        <v/>
      </c>
      <c r="AB211" s="29" t="str">
        <f ca="1">IF($B211="","",IF($V211="不適用","不適用",IF($W211="","未檢驗",IF(AND($AJ211+$AK211&gt;=2,$AK211&gt;=1),IF(OR($W211&lt;30,SUMIFS(LabData2016[UACR唯一],LabData2016[比對身分證前六碼],$AX211,LabData2016[最近一次UACR檢查結果(mg/gm)],"&lt;30",LabData2016[最近一次UACR檢查日期],"&gt;="&amp;DATE(YEAR(TODAY()),1,1),LabData2016[最近一次UACR檢查日期],"&lt;"&amp;DATE(YEAR(TODAY())+1,1,1))/($AJ211+$AK211)&gt;=0.5),"控制達標",IF(ISNUMBER($Y211),IF(AND($AA211&gt;=84,$W211-$Y211&lt;0),"進步達標","未達標"),"未達標")),"未達標"))))</f>
        <v/>
      </c>
      <c r="AC211" s="38" t="str">
        <f ca="1">IF($B211="","",IF($AB211="不適用","不適用",IF($AB211="未檢驗","無檢驗資料","全年"&amp;($AJ211+$AK211)&amp;"次／下半年"&amp;$AK211&amp;"次／"&amp;SUMIFS(LabData2016[UACR唯一],LabData2016[比對身分證前六碼],$AX211,LabData2016[最近一次UACR檢查結果(mg/gm)],"&lt;30",LabData2016[最近一次UACR檢查日期],"&gt;="&amp;DATE(YEAR(TODAY()),1,1),LabData2016[最近一次UACR檢查日期],"&lt;"&amp;DATE(YEAR(TODAY())+1,1,1))&amp;"/"&amp;($AJ211+$AK211)&amp;"達標")))</f>
        <v/>
      </c>
      <c r="AD211" s="6" t="str" cm="1">
        <f t="array" ref="AD211">IF($B211="","",IFERROR(INDEX(PatientCriteria[BP檢驗次數達標標準],ROWS($A$4:A211)),""))</f>
        <v/>
      </c>
      <c r="AE211" s="6" t="str" cm="1">
        <f t="array" aca="1" ref="AE211" ca="1">IF($B211="","",_xlfn.LET(_xlpm.bp,LabData2016[最近一次BP檢查日期],_xlpm.ym,IF(ISNUMBER(_xlpm.bp),TEXT(_xlpm.bp,"yyyy-mm"),LEFT(_xlpm.bp,7)),_xlpm.matched,_xlfn._xlws.FILTER(_xlpm.ym,(LabData2016[比對身分證前六碼]=$AX211)*(LabData2016[比對生日西元]=$AY211)*(_xlpm.ym&lt;&gt;"")*(LEFT(_xlpm.ym,4)=TEXT(YEAR(TODAY()),"0")),""),IF(INDEX(_xlpm.matched,1)="",0,ROWS(_xlfn.UNIQUE(_xlpm.matched)))))</f>
        <v/>
      </c>
      <c r="AF211" s="6" t="str">
        <f ca="1">IF($B211="","",SUMIFS(LabData2016[HbA1c唯一],LabData2016[比對身分證前六碼],$AX211,LabData2016[最近一次HbA1c檢查日期],"&gt;="&amp;DATE(YEAR(TODAY()),1,1),LabData2016[最近一次HbA1c檢查日期],"&lt;"&amp;DATE(YEAR(TODAY()),7,1)))</f>
        <v/>
      </c>
      <c r="AG211" s="6" t="str">
        <f ca="1">IF($B211="","",SUMIFS(LabData2016[HbA1c唯一],LabData2016[比對身分證前六碼],$AX211,LabData2016[最近一次HbA1c檢查日期],"&gt;="&amp;DATE(YEAR(TODAY()),7,1),LabData2016[最近一次HbA1c檢查日期],"&lt;"&amp;DATE(YEAR(TODAY())+1,1,1)))</f>
        <v/>
      </c>
      <c r="AH211" s="6" t="str">
        <f ca="1">IF($B211="","",SUMIFS(LabData2016[LDL唯一],LabData2016[比對身分證前六碼],$AX211,LabData2016[最近一次LDL檢查日期],"&gt;="&amp;DATE(YEAR(TODAY()),1,1),LabData2016[最近一次LDL檢查日期],"&lt;"&amp;DATE(YEAR(TODAY()),7,1)))</f>
        <v/>
      </c>
      <c r="AI211" s="6" t="str">
        <f ca="1">IF($B211="","",SUMIFS(LabData2016[LDL唯一],LabData2016[比對身分證前六碼],$AX211,LabData2016[最近一次LDL檢查日期],"&gt;="&amp;DATE(YEAR(TODAY()),7,1),LabData2016[最近一次LDL檢查日期],"&lt;"&amp;DATE(YEAR(TODAY())+1,1,1)))</f>
        <v/>
      </c>
      <c r="AJ211" s="6" t="str">
        <f ca="1">IF($B211="","",SUMIFS(LabData2016[UACR唯一],LabData2016[比對身分證前六碼],$AX211,LabData2016[最近一次UACR檢查日期],"&gt;="&amp;DATE(YEAR(TODAY()),1,1),LabData2016[最近一次UACR檢查日期],"&lt;"&amp;DATE(YEAR(TODAY()),7,1)))</f>
        <v/>
      </c>
      <c r="AK211" s="6" t="str">
        <f ca="1">IF($B211="","",SUMIFS(LabData2016[UACR唯一],LabData2016[比對身分證前六碼],$AX211,LabData2016[最近一次UACR檢查日期],"&gt;="&amp;DATE(YEAR(TODAY()),7,1),LabData2016[最近一次UACR檢查日期],"&lt;"&amp;DATE(YEAR(TODAY())+1,1,1)))</f>
        <v/>
      </c>
      <c r="AL211" s="6" t="str">
        <f t="shared" si="54"/>
        <v/>
      </c>
      <c r="AM211" s="6" t="str">
        <f t="shared" si="55"/>
        <v/>
      </c>
      <c r="AN211" s="6" t="str">
        <f t="shared" si="56"/>
        <v/>
      </c>
      <c r="AO211" s="6" t="str">
        <f t="shared" si="57"/>
        <v/>
      </c>
      <c r="AP211" s="6" t="str" cm="1">
        <f t="array" ref="AP211">IF($B211="","",IFERROR(INDEX(相容設定!$B$2:$E$9,MATCH($D211,相容設定!$A$2:$A$9,0),MIN(VALUE(LEFT($AQ211,FIND("/",$AQ211)-1)),3)+1),0))</f>
        <v/>
      </c>
      <c r="AQ211" s="6" t="str">
        <f t="shared" si="58"/>
        <v/>
      </c>
      <c r="AR211" s="30" t="str">
        <f t="shared" si="59"/>
        <v/>
      </c>
      <c r="AS211" s="30" t="str">
        <f>IF($B211="","",250+30+IF(OR(ISNUMBER(SEARCH("DM",$D211)),ISNUMBER(SEARCH("+",$D211))),100,0)+IFERROR(INDEX(相容設定!$F$2:$F$9,MATCH($D211,相容設定!$A$2:$A$9,0)),0))</f>
        <v/>
      </c>
      <c r="AT211" s="31" t="str">
        <f t="shared" si="60"/>
        <v/>
      </c>
      <c r="AU211" s="32" t="str">
        <f t="shared" si="61"/>
        <v/>
      </c>
      <c r="AW211" t="str">
        <f t="shared" si="62"/>
        <v/>
      </c>
    </row>
    <row r="212" spans="1:49" x14ac:dyDescent="0.35">
      <c r="A212" s="26" t="str" cm="1">
        <f t="array" ref="A212">IFERROR(IF(INDEX(PatientCriteria[身分證號],ROWS($A$4:A212))="","",ROWS($A$4:A212)),"")</f>
        <v/>
      </c>
      <c r="B212" s="26" t="str" cm="1">
        <f t="array" ref="B212">IFERROR(IF(INDEX(PatientCriteria[身分證號],ROWS($A$4:A212))="","",INDEX(PatientCriteria[身分證號],ROWS($A$4:A212))),"")</f>
        <v/>
      </c>
      <c r="C212" s="26" t="str" cm="1">
        <f t="array" ref="C212">IF($B212="","",IFERROR(INDEX(PatientCriteria[生日],ROWS($A$4:A212)),""))</f>
        <v/>
      </c>
      <c r="D212" s="26" t="str" cm="1">
        <f t="array" ref="D212">IF($B212="","",IFERROR(INDEX(PatientCriteria[疾病組合],ROWS($A$4:A212)),""))</f>
        <v/>
      </c>
      <c r="E212" s="6" t="str" cm="1">
        <f t="array" ref="E212">IF($B212="","",IFERROR(INDEX(PatientCriteria[HbA1c達標標準],ROWS($A$4:A212)),""))</f>
        <v/>
      </c>
      <c r="F212" s="6" t="str">
        <f>IF($B212="","",IF($G212="","",IFERROR(SUMIFS(LabData2016[最近一次HbA1c檢查結果(%)],LabData2016[比對身分證前六碼],$AX212,LabData2016[最近一次HbA1c檢查日期],$G212,LabData2016[HbA1c唯一],1),"")))</f>
        <v/>
      </c>
      <c r="G212" s="36" t="str" cm="1">
        <f t="array" ref="G212">IF($B212="","",IFERROR(_xlfn.AGGREGATE(14,6,LabData2016[最近一次HbA1c檢查日期]/((LabData2016[比對身分證前六碼]=$AX212)*(LabData2016[HbA1c唯一]=1)),1),""))</f>
        <v/>
      </c>
      <c r="H212" s="6" t="str">
        <f>IF($B212="","",IF($I212="","",IFERROR(SUMIFS(LabData2016[最近一次HbA1c檢查結果(%)],LabData2016[比對身分證前六碼],$AX212,LabData2016[最近一次HbA1c檢查日期],$I212,LabData2016[HbA1c唯一],1),"")))</f>
        <v/>
      </c>
      <c r="I212" s="36" t="str" cm="1">
        <f t="array" ref="I212">IF($B212="","",IFERROR(_xlfn.AGGREGATE(14,6,LabData2016[最近一次HbA1c檢查日期]/((LabData2016[比對身分證前六碼]=$AX212)*(LabData2016[HbA1c唯一]=1)),2),""))</f>
        <v/>
      </c>
      <c r="J212" s="6" t="str">
        <f t="shared" si="51"/>
        <v/>
      </c>
      <c r="K212" s="27" t="str">
        <f ca="1">IF($B212="","",IF($E212="不適用","不適用",IF($F212="","未檢驗",IF(AND($AF212+$AG212&gt;=2,$AG212&gt;=1),IF(OR($F212&lt;VALUE(SUBSTITUTE(SUBSTITUTE($E212,"&lt;",""),"%","")),SUMIFS(LabData2016[HbA1c唯一],LabData2016[比對身分證前六碼],$AX212,LabData2016[最近一次HbA1c檢查結果(%)],"&lt;"&amp;VALUE(SUBSTITUTE(SUBSTITUTE($E212,"&lt;",""),"%","")),LabData2016[最近一次HbA1c檢查日期],"&gt;="&amp;DATE(YEAR(TODAY()),1,1),LabData2016[最近一次HbA1c檢查日期],"&lt;"&amp;DATE(YEAR(TODAY())+1,1,1))/($AF212+$AG212)&gt;=0.5),"控制達標",IF(ISNUMBER($H212),IF(AND($J212&gt;=84,$F212-$H212&lt;0),"進步達標","未達標"),"未達標")),"未達標"))))</f>
        <v/>
      </c>
      <c r="L212" s="33" t="str">
        <f ca="1">IF($B212="","",IF($K212="不適用","不適用",IF($K212="未檢驗","無檢驗資料","全年"&amp;($AF212+$AG212)&amp;"次／下半年"&amp;$AG212&amp;"次／"&amp;SUMIFS(LabData2016[HbA1c唯一],LabData2016[比對身分證前六碼],$AX212,LabData2016[最近一次HbA1c檢查結果(%)],"&lt;"&amp;VALUE(SUBSTITUTE(SUBSTITUTE($E212,"&lt;",""),"%","")),LabData2016[最近一次HbA1c檢查日期],"&gt;="&amp;DATE(YEAR(TODAY()),1,1),LabData2016[最近一次HbA1c檢查日期],"&lt;"&amp;DATE(YEAR(TODAY())+1,1,1))&amp;"/"&amp;($AF212+$AG212)&amp;"達標")))</f>
        <v/>
      </c>
      <c r="M212" s="6" t="str" cm="1">
        <f t="array" ref="M212">IF($B212="","",IFERROR(INDEX(PatientCriteria[LDL達標標準],ROWS($A$4:A212)),""))</f>
        <v/>
      </c>
      <c r="N212" s="6" t="str">
        <f>IF($B212="","",IF($O212="","",IFERROR(SUMIFS(LabData2016[最近一次LDL檢查結果(mg/dL)],LabData2016[比對身分證前六碼],$AX212,LabData2016[最近一次LDL檢查日期],$O212,LabData2016[LDL唯一],1),"")))</f>
        <v/>
      </c>
      <c r="O212" s="36" t="str" cm="1">
        <f t="array" ref="O212">IF($B212="","",IFERROR(_xlfn.AGGREGATE(14,6,LabData2016[最近一次LDL檢查日期]/((LabData2016[比對身分證前六碼]=$AX212)*(LabData2016[LDL唯一]=1)),1),""))</f>
        <v/>
      </c>
      <c r="P212" s="6" t="str">
        <f>IF($B212="","",IF($Q212="","",IFERROR(SUMIFS(LabData2016[最近一次LDL檢查結果(mg/dL)],LabData2016[比對身分證前六碼],$AX212,LabData2016[最近一次LDL檢查日期],$Q212,LabData2016[LDL唯一],1),"")))</f>
        <v/>
      </c>
      <c r="Q212" s="36" t="str" cm="1">
        <f t="array" ref="Q212">IF($B212="","",IFERROR(_xlfn.AGGREGATE(14,6,LabData2016[最近一次LDL檢查日期]/((LabData2016[比對身分證前六碼]=$AX212)*(LabData2016[LDL唯一]=1)),2),""))</f>
        <v/>
      </c>
      <c r="R212" s="6" t="str">
        <f t="shared" si="52"/>
        <v/>
      </c>
      <c r="S212" s="6" t="str" cm="1">
        <f t="array" ref="S212">IF($B212="","",IFERROR(_xlfn.AGGREGATE(15,6,LabData2016[最近一次LDL檢查結果(mg/dL)]/((LabData2016[比對身分證前六碼]=$AX212)*(LabData2016[LDL唯一]=1)),1),""))</f>
        <v/>
      </c>
      <c r="T212" s="28" t="str">
        <f ca="1">IF($B212="","",IF($M212="不適用","不適用",IF($N212="","未檢驗",IF(OR(AND($D212="DM only",$O212&gt;=DATE(YEAR(TODAY()),1,1),$O212&lt;DATE(YEAR(TODAY())+1,1,1),$N212&lt;VALUE(SUBSTITUTE($M212,"&lt;",""))),AND($AH212&gt;=1,$AI212&gt;=1,OR($N212&lt;VALUE(SUBSTITUTE($M212,"&lt;","")),SUMIFS(LabData2016[LDL唯一],LabData2016[比對身分證前六碼],$AX212,LabData2016[最近一次LDL檢查結果(mg/dL)],"&lt;"&amp;VALUE(SUBSTITUTE($M212,"&lt;","")),LabData2016[最近一次LDL檢查日期],"&gt;="&amp;DATE(YEAR(TODAY()),1,1),LabData2016[最近一次LDL檢查日期],"&lt;"&amp;DATE(YEAR(TODAY())+1,1,1))/($AH212+$AI212)&gt;=0.5))),"控制達標",IF(AND($AH212&gt;=1,$AI212&gt;=1,ISNUMBER($P212),$R212&gt;84,$N212-$P212&lt;0),"進步達標","未達標")))))</f>
        <v/>
      </c>
      <c r="U212" s="39" t="str">
        <f ca="1">IF($B212="","",IF($T212="不適用","不適用",IF($T212="未檢驗","無檢驗資料","全年"&amp;($AH212+$AI212)&amp;"次／下半年"&amp;$AI212&amp;"次／"&amp;SUMIFS(LabData2016[LDL唯一],LabData2016[比對身分證前六碼],$AX212,LabData2016[最近一次LDL檢查結果(mg/dL)],"&lt;"&amp;VALUE(SUBSTITUTE($M212,"&lt;","")),LabData2016[最近一次LDL檢查日期],"&gt;="&amp;DATE(YEAR(TODAY()),1,1),LabData2016[最近一次LDL檢查日期],"&lt;"&amp;DATE(YEAR(TODAY())+1,1,1))&amp;"/"&amp;($AH212+$AI212)&amp;"達標")))</f>
        <v/>
      </c>
      <c r="V212" s="6" t="str" cm="1">
        <f t="array" ref="V212">IF($B212="","",IFERROR(INDEX(PatientCriteria[UACR達標標準],ROWS($A$4:A212)),""))</f>
        <v/>
      </c>
      <c r="W212" s="6" t="str">
        <f>IF($B212="","",IF($X212="","",IFERROR(SUMIFS(LabData2016[最近一次UACR檢查結果(mg/gm)],LabData2016[比對身分證前六碼],$AX212,LabData2016[最近一次UACR檢查日期],$X212,LabData2016[UACR唯一],1),"")))</f>
        <v/>
      </c>
      <c r="X212" s="36" t="str" cm="1">
        <f t="array" ref="X212">IF($B212="","",IFERROR(_xlfn.AGGREGATE(14,6,LabData2016[最近一次UACR檢查日期]/((LabData2016[比對身分證前六碼]=$AX212)*(LabData2016[UACR唯一]=1)),1),""))</f>
        <v/>
      </c>
      <c r="Y212" s="6" t="str">
        <f>IF($B212="","",IF($Z212="","",IFERROR(SUMIFS(LabData2016[最近一次UACR檢查結果(mg/gm)],LabData2016[比對身分證前六碼],$AX212,LabData2016[最近一次UACR檢查日期],$Z212,LabData2016[UACR唯一],1),"")))</f>
        <v/>
      </c>
      <c r="Z212" s="36" t="str" cm="1">
        <f t="array" ref="Z212">IF($B212="","",IFERROR(_xlfn.AGGREGATE(14,6,LabData2016[最近一次UACR檢查日期]/((LabData2016[比對身分證前六碼]=$AX212)*(LabData2016[UACR唯一]=1)),2),""))</f>
        <v/>
      </c>
      <c r="AA212" s="6" t="str">
        <f t="shared" si="53"/>
        <v/>
      </c>
      <c r="AB212" s="29" t="str">
        <f ca="1">IF($B212="","",IF($V212="不適用","不適用",IF($W212="","未檢驗",IF(AND($AJ212+$AK212&gt;=2,$AK212&gt;=1),IF(OR($W212&lt;30,SUMIFS(LabData2016[UACR唯一],LabData2016[比對身分證前六碼],$AX212,LabData2016[最近一次UACR檢查結果(mg/gm)],"&lt;30",LabData2016[最近一次UACR檢查日期],"&gt;="&amp;DATE(YEAR(TODAY()),1,1),LabData2016[最近一次UACR檢查日期],"&lt;"&amp;DATE(YEAR(TODAY())+1,1,1))/($AJ212+$AK212)&gt;=0.5),"控制達標",IF(ISNUMBER($Y212),IF(AND($AA212&gt;=84,$W212-$Y212&lt;0),"進步達標","未達標"),"未達標")),"未達標"))))</f>
        <v/>
      </c>
      <c r="AC212" s="38" t="str">
        <f ca="1">IF($B212="","",IF($AB212="不適用","不適用",IF($AB212="未檢驗","無檢驗資料","全年"&amp;($AJ212+$AK212)&amp;"次／下半年"&amp;$AK212&amp;"次／"&amp;SUMIFS(LabData2016[UACR唯一],LabData2016[比對身分證前六碼],$AX212,LabData2016[最近一次UACR檢查結果(mg/gm)],"&lt;30",LabData2016[最近一次UACR檢查日期],"&gt;="&amp;DATE(YEAR(TODAY()),1,1),LabData2016[最近一次UACR檢查日期],"&lt;"&amp;DATE(YEAR(TODAY())+1,1,1))&amp;"/"&amp;($AJ212+$AK212)&amp;"達標")))</f>
        <v/>
      </c>
      <c r="AD212" s="6" t="str" cm="1">
        <f t="array" ref="AD212">IF($B212="","",IFERROR(INDEX(PatientCriteria[BP檢驗次數達標標準],ROWS($A$4:A212)),""))</f>
        <v/>
      </c>
      <c r="AE212" s="6" t="str" cm="1">
        <f t="array" aca="1" ref="AE212" ca="1">IF($B212="","",_xlfn.LET(_xlpm.bp,LabData2016[最近一次BP檢查日期],_xlpm.ym,IF(ISNUMBER(_xlpm.bp),TEXT(_xlpm.bp,"yyyy-mm"),LEFT(_xlpm.bp,7)),_xlpm.matched,_xlfn._xlws.FILTER(_xlpm.ym,(LabData2016[比對身分證前六碼]=$AX212)*(LabData2016[比對生日西元]=$AY212)*(_xlpm.ym&lt;&gt;"")*(LEFT(_xlpm.ym,4)=TEXT(YEAR(TODAY()),"0")),""),IF(INDEX(_xlpm.matched,1)="",0,ROWS(_xlfn.UNIQUE(_xlpm.matched)))))</f>
        <v/>
      </c>
      <c r="AF212" s="6" t="str">
        <f ca="1">IF($B212="","",SUMIFS(LabData2016[HbA1c唯一],LabData2016[比對身分證前六碼],$AX212,LabData2016[最近一次HbA1c檢查日期],"&gt;="&amp;DATE(YEAR(TODAY()),1,1),LabData2016[最近一次HbA1c檢查日期],"&lt;"&amp;DATE(YEAR(TODAY()),7,1)))</f>
        <v/>
      </c>
      <c r="AG212" s="6" t="str">
        <f ca="1">IF($B212="","",SUMIFS(LabData2016[HbA1c唯一],LabData2016[比對身分證前六碼],$AX212,LabData2016[最近一次HbA1c檢查日期],"&gt;="&amp;DATE(YEAR(TODAY()),7,1),LabData2016[最近一次HbA1c檢查日期],"&lt;"&amp;DATE(YEAR(TODAY())+1,1,1)))</f>
        <v/>
      </c>
      <c r="AH212" s="6" t="str">
        <f ca="1">IF($B212="","",SUMIFS(LabData2016[LDL唯一],LabData2016[比對身分證前六碼],$AX212,LabData2016[最近一次LDL檢查日期],"&gt;="&amp;DATE(YEAR(TODAY()),1,1),LabData2016[最近一次LDL檢查日期],"&lt;"&amp;DATE(YEAR(TODAY()),7,1)))</f>
        <v/>
      </c>
      <c r="AI212" s="6" t="str">
        <f ca="1">IF($B212="","",SUMIFS(LabData2016[LDL唯一],LabData2016[比對身分證前六碼],$AX212,LabData2016[最近一次LDL檢查日期],"&gt;="&amp;DATE(YEAR(TODAY()),7,1),LabData2016[最近一次LDL檢查日期],"&lt;"&amp;DATE(YEAR(TODAY())+1,1,1)))</f>
        <v/>
      </c>
      <c r="AJ212" s="6" t="str">
        <f ca="1">IF($B212="","",SUMIFS(LabData2016[UACR唯一],LabData2016[比對身分證前六碼],$AX212,LabData2016[最近一次UACR檢查日期],"&gt;="&amp;DATE(YEAR(TODAY()),1,1),LabData2016[最近一次UACR檢查日期],"&lt;"&amp;DATE(YEAR(TODAY()),7,1)))</f>
        <v/>
      </c>
      <c r="AK212" s="6" t="str">
        <f ca="1">IF($B212="","",SUMIFS(LabData2016[UACR唯一],LabData2016[比對身分證前六碼],$AX212,LabData2016[最近一次UACR檢查日期],"&gt;="&amp;DATE(YEAR(TODAY()),7,1),LabData2016[最近一次UACR檢查日期],"&lt;"&amp;DATE(YEAR(TODAY())+1,1,1)))</f>
        <v/>
      </c>
      <c r="AL212" s="6" t="str">
        <f t="shared" si="54"/>
        <v/>
      </c>
      <c r="AM212" s="6" t="str">
        <f t="shared" si="55"/>
        <v/>
      </c>
      <c r="AN212" s="6" t="str">
        <f t="shared" si="56"/>
        <v/>
      </c>
      <c r="AO212" s="6" t="str">
        <f t="shared" si="57"/>
        <v/>
      </c>
      <c r="AP212" s="6" t="str" cm="1">
        <f t="array" ref="AP212">IF($B212="","",IFERROR(INDEX(相容設定!$B$2:$E$9,MATCH($D212,相容設定!$A$2:$A$9,0),MIN(VALUE(LEFT($AQ212,FIND("/",$AQ212)-1)),3)+1),0))</f>
        <v/>
      </c>
      <c r="AQ212" s="6" t="str">
        <f t="shared" si="58"/>
        <v/>
      </c>
      <c r="AR212" s="30" t="str">
        <f t="shared" si="59"/>
        <v/>
      </c>
      <c r="AS212" s="30" t="str">
        <f>IF($B212="","",250+30+IF(OR(ISNUMBER(SEARCH("DM",$D212)),ISNUMBER(SEARCH("+",$D212))),100,0)+IFERROR(INDEX(相容設定!$F$2:$F$9,MATCH($D212,相容設定!$A$2:$A$9,0)),0))</f>
        <v/>
      </c>
      <c r="AT212" s="31" t="str">
        <f t="shared" si="60"/>
        <v/>
      </c>
      <c r="AU212" s="32" t="str">
        <f t="shared" si="61"/>
        <v/>
      </c>
      <c r="AW212" t="str">
        <f t="shared" si="62"/>
        <v/>
      </c>
    </row>
    <row r="213" spans="1:49" x14ac:dyDescent="0.35">
      <c r="A213" s="26" t="str" cm="1">
        <f t="array" ref="A213">IFERROR(IF(INDEX(PatientCriteria[身分證號],ROWS($A$4:A213))="","",ROWS($A$4:A213)),"")</f>
        <v/>
      </c>
      <c r="B213" s="26" t="str" cm="1">
        <f t="array" ref="B213">IFERROR(IF(INDEX(PatientCriteria[身分證號],ROWS($A$4:A213))="","",INDEX(PatientCriteria[身分證號],ROWS($A$4:A213))),"")</f>
        <v/>
      </c>
      <c r="C213" s="26" t="str" cm="1">
        <f t="array" ref="C213">IF($B213="","",IFERROR(INDEX(PatientCriteria[生日],ROWS($A$4:A213)),""))</f>
        <v/>
      </c>
      <c r="D213" s="26" t="str" cm="1">
        <f t="array" ref="D213">IF($B213="","",IFERROR(INDEX(PatientCriteria[疾病組合],ROWS($A$4:A213)),""))</f>
        <v/>
      </c>
      <c r="E213" s="6" t="str" cm="1">
        <f t="array" ref="E213">IF($B213="","",IFERROR(INDEX(PatientCriteria[HbA1c達標標準],ROWS($A$4:A213)),""))</f>
        <v/>
      </c>
      <c r="F213" s="6" t="str">
        <f>IF($B213="","",IF($G213="","",IFERROR(SUMIFS(LabData2016[最近一次HbA1c檢查結果(%)],LabData2016[比對身分證前六碼],$AX213,LabData2016[最近一次HbA1c檢查日期],$G213,LabData2016[HbA1c唯一],1),"")))</f>
        <v/>
      </c>
      <c r="G213" s="36" t="str" cm="1">
        <f t="array" ref="G213">IF($B213="","",IFERROR(_xlfn.AGGREGATE(14,6,LabData2016[最近一次HbA1c檢查日期]/((LabData2016[比對身分證前六碼]=$AX213)*(LabData2016[HbA1c唯一]=1)),1),""))</f>
        <v/>
      </c>
      <c r="H213" s="6" t="str">
        <f>IF($B213="","",IF($I213="","",IFERROR(SUMIFS(LabData2016[最近一次HbA1c檢查結果(%)],LabData2016[比對身分證前六碼],$AX213,LabData2016[最近一次HbA1c檢查日期],$I213,LabData2016[HbA1c唯一],1),"")))</f>
        <v/>
      </c>
      <c r="I213" s="36" t="str" cm="1">
        <f t="array" ref="I213">IF($B213="","",IFERROR(_xlfn.AGGREGATE(14,6,LabData2016[最近一次HbA1c檢查日期]/((LabData2016[比對身分證前六碼]=$AX213)*(LabData2016[HbA1c唯一]=1)),2),""))</f>
        <v/>
      </c>
      <c r="J213" s="6" t="str">
        <f t="shared" si="51"/>
        <v/>
      </c>
      <c r="K213" s="27" t="str">
        <f ca="1">IF($B213="","",IF($E213="不適用","不適用",IF($F213="","未檢驗",IF(AND($AF213+$AG213&gt;=2,$AG213&gt;=1),IF(OR($F213&lt;VALUE(SUBSTITUTE(SUBSTITUTE($E213,"&lt;",""),"%","")),SUMIFS(LabData2016[HbA1c唯一],LabData2016[比對身分證前六碼],$AX213,LabData2016[最近一次HbA1c檢查結果(%)],"&lt;"&amp;VALUE(SUBSTITUTE(SUBSTITUTE($E213,"&lt;",""),"%","")),LabData2016[最近一次HbA1c檢查日期],"&gt;="&amp;DATE(YEAR(TODAY()),1,1),LabData2016[最近一次HbA1c檢查日期],"&lt;"&amp;DATE(YEAR(TODAY())+1,1,1))/($AF213+$AG213)&gt;=0.5),"控制達標",IF(ISNUMBER($H213),IF(AND($J213&gt;=84,$F213-$H213&lt;0),"進步達標","未達標"),"未達標")),"未達標"))))</f>
        <v/>
      </c>
      <c r="L213" s="33" t="str">
        <f ca="1">IF($B213="","",IF($K213="不適用","不適用",IF($K213="未檢驗","無檢驗資料","全年"&amp;($AF213+$AG213)&amp;"次／下半年"&amp;$AG213&amp;"次／"&amp;SUMIFS(LabData2016[HbA1c唯一],LabData2016[比對身分證前六碼],$AX213,LabData2016[最近一次HbA1c檢查結果(%)],"&lt;"&amp;VALUE(SUBSTITUTE(SUBSTITUTE($E213,"&lt;",""),"%","")),LabData2016[最近一次HbA1c檢查日期],"&gt;="&amp;DATE(YEAR(TODAY()),1,1),LabData2016[最近一次HbA1c檢查日期],"&lt;"&amp;DATE(YEAR(TODAY())+1,1,1))&amp;"/"&amp;($AF213+$AG213)&amp;"達標")))</f>
        <v/>
      </c>
      <c r="M213" s="6" t="str" cm="1">
        <f t="array" ref="M213">IF($B213="","",IFERROR(INDEX(PatientCriteria[LDL達標標準],ROWS($A$4:A213)),""))</f>
        <v/>
      </c>
      <c r="N213" s="6" t="str">
        <f>IF($B213="","",IF($O213="","",IFERROR(SUMIFS(LabData2016[最近一次LDL檢查結果(mg/dL)],LabData2016[比對身分證前六碼],$AX213,LabData2016[最近一次LDL檢查日期],$O213,LabData2016[LDL唯一],1),"")))</f>
        <v/>
      </c>
      <c r="O213" s="36" t="str" cm="1">
        <f t="array" ref="O213">IF($B213="","",IFERROR(_xlfn.AGGREGATE(14,6,LabData2016[最近一次LDL檢查日期]/((LabData2016[比對身分證前六碼]=$AX213)*(LabData2016[LDL唯一]=1)),1),""))</f>
        <v/>
      </c>
      <c r="P213" s="6" t="str">
        <f>IF($B213="","",IF($Q213="","",IFERROR(SUMIFS(LabData2016[最近一次LDL檢查結果(mg/dL)],LabData2016[比對身分證前六碼],$AX213,LabData2016[最近一次LDL檢查日期],$Q213,LabData2016[LDL唯一],1),"")))</f>
        <v/>
      </c>
      <c r="Q213" s="36" t="str" cm="1">
        <f t="array" ref="Q213">IF($B213="","",IFERROR(_xlfn.AGGREGATE(14,6,LabData2016[最近一次LDL檢查日期]/((LabData2016[比對身分證前六碼]=$AX213)*(LabData2016[LDL唯一]=1)),2),""))</f>
        <v/>
      </c>
      <c r="R213" s="6" t="str">
        <f t="shared" si="52"/>
        <v/>
      </c>
      <c r="S213" s="6" t="str" cm="1">
        <f t="array" ref="S213">IF($B213="","",IFERROR(_xlfn.AGGREGATE(15,6,LabData2016[最近一次LDL檢查結果(mg/dL)]/((LabData2016[比對身分證前六碼]=$AX213)*(LabData2016[LDL唯一]=1)),1),""))</f>
        <v/>
      </c>
      <c r="T213" s="28" t="str">
        <f ca="1">IF($B213="","",IF($M213="不適用","不適用",IF($N213="","未檢驗",IF(OR(AND($D213="DM only",$O213&gt;=DATE(YEAR(TODAY()),1,1),$O213&lt;DATE(YEAR(TODAY())+1,1,1),$N213&lt;VALUE(SUBSTITUTE($M213,"&lt;",""))),AND($AH213&gt;=1,$AI213&gt;=1,OR($N213&lt;VALUE(SUBSTITUTE($M213,"&lt;","")),SUMIFS(LabData2016[LDL唯一],LabData2016[比對身分證前六碼],$AX213,LabData2016[最近一次LDL檢查結果(mg/dL)],"&lt;"&amp;VALUE(SUBSTITUTE($M213,"&lt;","")),LabData2016[最近一次LDL檢查日期],"&gt;="&amp;DATE(YEAR(TODAY()),1,1),LabData2016[最近一次LDL檢查日期],"&lt;"&amp;DATE(YEAR(TODAY())+1,1,1))/($AH213+$AI213)&gt;=0.5))),"控制達標",IF(AND($AH213&gt;=1,$AI213&gt;=1,ISNUMBER($P213),$R213&gt;84,$N213-$P213&lt;0),"進步達標","未達標")))))</f>
        <v/>
      </c>
      <c r="U213" s="39" t="str">
        <f ca="1">IF($B213="","",IF($T213="不適用","不適用",IF($T213="未檢驗","無檢驗資料","全年"&amp;($AH213+$AI213)&amp;"次／下半年"&amp;$AI213&amp;"次／"&amp;SUMIFS(LabData2016[LDL唯一],LabData2016[比對身分證前六碼],$AX213,LabData2016[最近一次LDL檢查結果(mg/dL)],"&lt;"&amp;VALUE(SUBSTITUTE($M213,"&lt;","")),LabData2016[最近一次LDL檢查日期],"&gt;="&amp;DATE(YEAR(TODAY()),1,1),LabData2016[最近一次LDL檢查日期],"&lt;"&amp;DATE(YEAR(TODAY())+1,1,1))&amp;"/"&amp;($AH213+$AI213)&amp;"達標")))</f>
        <v/>
      </c>
      <c r="V213" s="6" t="str" cm="1">
        <f t="array" ref="V213">IF($B213="","",IFERROR(INDEX(PatientCriteria[UACR達標標準],ROWS($A$4:A213)),""))</f>
        <v/>
      </c>
      <c r="W213" s="6" t="str">
        <f>IF($B213="","",IF($X213="","",IFERROR(SUMIFS(LabData2016[最近一次UACR檢查結果(mg/gm)],LabData2016[比對身分證前六碼],$AX213,LabData2016[最近一次UACR檢查日期],$X213,LabData2016[UACR唯一],1),"")))</f>
        <v/>
      </c>
      <c r="X213" s="36" t="str" cm="1">
        <f t="array" ref="X213">IF($B213="","",IFERROR(_xlfn.AGGREGATE(14,6,LabData2016[最近一次UACR檢查日期]/((LabData2016[比對身分證前六碼]=$AX213)*(LabData2016[UACR唯一]=1)),1),""))</f>
        <v/>
      </c>
      <c r="Y213" s="6" t="str">
        <f>IF($B213="","",IF($Z213="","",IFERROR(SUMIFS(LabData2016[最近一次UACR檢查結果(mg/gm)],LabData2016[比對身分證前六碼],$AX213,LabData2016[最近一次UACR檢查日期],$Z213,LabData2016[UACR唯一],1),"")))</f>
        <v/>
      </c>
      <c r="Z213" s="36" t="str" cm="1">
        <f t="array" ref="Z213">IF($B213="","",IFERROR(_xlfn.AGGREGATE(14,6,LabData2016[最近一次UACR檢查日期]/((LabData2016[比對身分證前六碼]=$AX213)*(LabData2016[UACR唯一]=1)),2),""))</f>
        <v/>
      </c>
      <c r="AA213" s="6" t="str">
        <f t="shared" si="53"/>
        <v/>
      </c>
      <c r="AB213" s="29" t="str">
        <f ca="1">IF($B213="","",IF($V213="不適用","不適用",IF($W213="","未檢驗",IF(AND($AJ213+$AK213&gt;=2,$AK213&gt;=1),IF(OR($W213&lt;30,SUMIFS(LabData2016[UACR唯一],LabData2016[比對身分證前六碼],$AX213,LabData2016[最近一次UACR檢查結果(mg/gm)],"&lt;30",LabData2016[最近一次UACR檢查日期],"&gt;="&amp;DATE(YEAR(TODAY()),1,1),LabData2016[最近一次UACR檢查日期],"&lt;"&amp;DATE(YEAR(TODAY())+1,1,1))/($AJ213+$AK213)&gt;=0.5),"控制達標",IF(ISNUMBER($Y213),IF(AND($AA213&gt;=84,$W213-$Y213&lt;0),"進步達標","未達標"),"未達標")),"未達標"))))</f>
        <v/>
      </c>
      <c r="AC213" s="38" t="str">
        <f ca="1">IF($B213="","",IF($AB213="不適用","不適用",IF($AB213="未檢驗","無檢驗資料","全年"&amp;($AJ213+$AK213)&amp;"次／下半年"&amp;$AK213&amp;"次／"&amp;SUMIFS(LabData2016[UACR唯一],LabData2016[比對身分證前六碼],$AX213,LabData2016[最近一次UACR檢查結果(mg/gm)],"&lt;30",LabData2016[最近一次UACR檢查日期],"&gt;="&amp;DATE(YEAR(TODAY()),1,1),LabData2016[最近一次UACR檢查日期],"&lt;"&amp;DATE(YEAR(TODAY())+1,1,1))&amp;"/"&amp;($AJ213+$AK213)&amp;"達標")))</f>
        <v/>
      </c>
      <c r="AD213" s="6" t="str" cm="1">
        <f t="array" ref="AD213">IF($B213="","",IFERROR(INDEX(PatientCriteria[BP檢驗次數達標標準],ROWS($A$4:A213)),""))</f>
        <v/>
      </c>
      <c r="AE213" s="6" t="str" cm="1">
        <f t="array" aca="1" ref="AE213" ca="1">IF($B213="","",_xlfn.LET(_xlpm.bp,LabData2016[最近一次BP檢查日期],_xlpm.ym,IF(ISNUMBER(_xlpm.bp),TEXT(_xlpm.bp,"yyyy-mm"),LEFT(_xlpm.bp,7)),_xlpm.matched,_xlfn._xlws.FILTER(_xlpm.ym,(LabData2016[比對身分證前六碼]=$AX213)*(LabData2016[比對生日西元]=$AY213)*(_xlpm.ym&lt;&gt;"")*(LEFT(_xlpm.ym,4)=TEXT(YEAR(TODAY()),"0")),""),IF(INDEX(_xlpm.matched,1)="",0,ROWS(_xlfn.UNIQUE(_xlpm.matched)))))</f>
        <v/>
      </c>
      <c r="AF213" s="6" t="str">
        <f ca="1">IF($B213="","",SUMIFS(LabData2016[HbA1c唯一],LabData2016[比對身分證前六碼],$AX213,LabData2016[最近一次HbA1c檢查日期],"&gt;="&amp;DATE(YEAR(TODAY()),1,1),LabData2016[最近一次HbA1c檢查日期],"&lt;"&amp;DATE(YEAR(TODAY()),7,1)))</f>
        <v/>
      </c>
      <c r="AG213" s="6" t="str">
        <f ca="1">IF($B213="","",SUMIFS(LabData2016[HbA1c唯一],LabData2016[比對身分證前六碼],$AX213,LabData2016[最近一次HbA1c檢查日期],"&gt;="&amp;DATE(YEAR(TODAY()),7,1),LabData2016[最近一次HbA1c檢查日期],"&lt;"&amp;DATE(YEAR(TODAY())+1,1,1)))</f>
        <v/>
      </c>
      <c r="AH213" s="6" t="str">
        <f ca="1">IF($B213="","",SUMIFS(LabData2016[LDL唯一],LabData2016[比對身分證前六碼],$AX213,LabData2016[最近一次LDL檢查日期],"&gt;="&amp;DATE(YEAR(TODAY()),1,1),LabData2016[最近一次LDL檢查日期],"&lt;"&amp;DATE(YEAR(TODAY()),7,1)))</f>
        <v/>
      </c>
      <c r="AI213" s="6" t="str">
        <f ca="1">IF($B213="","",SUMIFS(LabData2016[LDL唯一],LabData2016[比對身分證前六碼],$AX213,LabData2016[最近一次LDL檢查日期],"&gt;="&amp;DATE(YEAR(TODAY()),7,1),LabData2016[最近一次LDL檢查日期],"&lt;"&amp;DATE(YEAR(TODAY())+1,1,1)))</f>
        <v/>
      </c>
      <c r="AJ213" s="6" t="str">
        <f ca="1">IF($B213="","",SUMIFS(LabData2016[UACR唯一],LabData2016[比對身分證前六碼],$AX213,LabData2016[最近一次UACR檢查日期],"&gt;="&amp;DATE(YEAR(TODAY()),1,1),LabData2016[最近一次UACR檢查日期],"&lt;"&amp;DATE(YEAR(TODAY()),7,1)))</f>
        <v/>
      </c>
      <c r="AK213" s="6" t="str">
        <f ca="1">IF($B213="","",SUMIFS(LabData2016[UACR唯一],LabData2016[比對身分證前六碼],$AX213,LabData2016[最近一次UACR檢查日期],"&gt;="&amp;DATE(YEAR(TODAY()),7,1),LabData2016[最近一次UACR檢查日期],"&lt;"&amp;DATE(YEAR(TODAY())+1,1,1)))</f>
        <v/>
      </c>
      <c r="AL213" s="6" t="str">
        <f t="shared" si="54"/>
        <v/>
      </c>
      <c r="AM213" s="6" t="str">
        <f t="shared" si="55"/>
        <v/>
      </c>
      <c r="AN213" s="6" t="str">
        <f t="shared" si="56"/>
        <v/>
      </c>
      <c r="AO213" s="6" t="str">
        <f t="shared" si="57"/>
        <v/>
      </c>
      <c r="AP213" s="6" t="str" cm="1">
        <f t="array" ref="AP213">IF($B213="","",IFERROR(INDEX(相容設定!$B$2:$E$9,MATCH($D213,相容設定!$A$2:$A$9,0),MIN(VALUE(LEFT($AQ213,FIND("/",$AQ213)-1)),3)+1),0))</f>
        <v/>
      </c>
      <c r="AQ213" s="6" t="str">
        <f t="shared" si="58"/>
        <v/>
      </c>
      <c r="AR213" s="30" t="str">
        <f t="shared" si="59"/>
        <v/>
      </c>
      <c r="AS213" s="30" t="str">
        <f>IF($B213="","",250+30+IF(OR(ISNUMBER(SEARCH("DM",$D213)),ISNUMBER(SEARCH("+",$D213))),100,0)+IFERROR(INDEX(相容設定!$F$2:$F$9,MATCH($D213,相容設定!$A$2:$A$9,0)),0))</f>
        <v/>
      </c>
      <c r="AT213" s="31" t="str">
        <f t="shared" si="60"/>
        <v/>
      </c>
      <c r="AU213" s="32" t="str">
        <f t="shared" si="61"/>
        <v/>
      </c>
      <c r="AW213" t="str">
        <f t="shared" si="62"/>
        <v/>
      </c>
    </row>
    <row r="214" spans="1:49" x14ac:dyDescent="0.35">
      <c r="A214" s="26" t="str" cm="1">
        <f t="array" ref="A214">IFERROR(IF(INDEX(PatientCriteria[身分證號],ROWS($A$4:A214))="","",ROWS($A$4:A214)),"")</f>
        <v/>
      </c>
      <c r="B214" s="26" t="str" cm="1">
        <f t="array" ref="B214">IFERROR(IF(INDEX(PatientCriteria[身分證號],ROWS($A$4:A214))="","",INDEX(PatientCriteria[身分證號],ROWS($A$4:A214))),"")</f>
        <v/>
      </c>
      <c r="C214" s="26" t="str" cm="1">
        <f t="array" ref="C214">IF($B214="","",IFERROR(INDEX(PatientCriteria[生日],ROWS($A$4:A214)),""))</f>
        <v/>
      </c>
      <c r="D214" s="26" t="str" cm="1">
        <f t="array" ref="D214">IF($B214="","",IFERROR(INDEX(PatientCriteria[疾病組合],ROWS($A$4:A214)),""))</f>
        <v/>
      </c>
      <c r="E214" s="6" t="str" cm="1">
        <f t="array" ref="E214">IF($B214="","",IFERROR(INDEX(PatientCriteria[HbA1c達標標準],ROWS($A$4:A214)),""))</f>
        <v/>
      </c>
      <c r="F214" s="6" t="str">
        <f>IF($B214="","",IF($G214="","",IFERROR(SUMIFS(LabData2016[最近一次HbA1c檢查結果(%)],LabData2016[比對身分證前六碼],$AX214,LabData2016[最近一次HbA1c檢查日期],$G214,LabData2016[HbA1c唯一],1),"")))</f>
        <v/>
      </c>
      <c r="G214" s="36" t="str" cm="1">
        <f t="array" ref="G214">IF($B214="","",IFERROR(_xlfn.AGGREGATE(14,6,LabData2016[最近一次HbA1c檢查日期]/((LabData2016[比對身分證前六碼]=$AX214)*(LabData2016[HbA1c唯一]=1)),1),""))</f>
        <v/>
      </c>
      <c r="H214" s="6" t="str">
        <f>IF($B214="","",IF($I214="","",IFERROR(SUMIFS(LabData2016[最近一次HbA1c檢查結果(%)],LabData2016[比對身分證前六碼],$AX214,LabData2016[最近一次HbA1c檢查日期],$I214,LabData2016[HbA1c唯一],1),"")))</f>
        <v/>
      </c>
      <c r="I214" s="36" t="str" cm="1">
        <f t="array" ref="I214">IF($B214="","",IFERROR(_xlfn.AGGREGATE(14,6,LabData2016[最近一次HbA1c檢查日期]/((LabData2016[比對身分證前六碼]=$AX214)*(LabData2016[HbA1c唯一]=1)),2),""))</f>
        <v/>
      </c>
      <c r="J214" s="6" t="str">
        <f t="shared" si="51"/>
        <v/>
      </c>
      <c r="K214" s="27" t="str">
        <f ca="1">IF($B214="","",IF($E214="不適用","不適用",IF($F214="","未檢驗",IF(AND($AF214+$AG214&gt;=2,$AG214&gt;=1),IF(OR($F214&lt;VALUE(SUBSTITUTE(SUBSTITUTE($E214,"&lt;",""),"%","")),SUMIFS(LabData2016[HbA1c唯一],LabData2016[比對身分證前六碼],$AX214,LabData2016[最近一次HbA1c檢查結果(%)],"&lt;"&amp;VALUE(SUBSTITUTE(SUBSTITUTE($E214,"&lt;",""),"%","")),LabData2016[最近一次HbA1c檢查日期],"&gt;="&amp;DATE(YEAR(TODAY()),1,1),LabData2016[最近一次HbA1c檢查日期],"&lt;"&amp;DATE(YEAR(TODAY())+1,1,1))/($AF214+$AG214)&gt;=0.5),"控制達標",IF(ISNUMBER($H214),IF(AND($J214&gt;=84,$F214-$H214&lt;0),"進步達標","未達標"),"未達標")),"未達標"))))</f>
        <v/>
      </c>
      <c r="L214" s="33" t="str">
        <f ca="1">IF($B214="","",IF($K214="不適用","不適用",IF($K214="未檢驗","無檢驗資料","全年"&amp;($AF214+$AG214)&amp;"次／下半年"&amp;$AG214&amp;"次／"&amp;SUMIFS(LabData2016[HbA1c唯一],LabData2016[比對身分證前六碼],$AX214,LabData2016[最近一次HbA1c檢查結果(%)],"&lt;"&amp;VALUE(SUBSTITUTE(SUBSTITUTE($E214,"&lt;",""),"%","")),LabData2016[最近一次HbA1c檢查日期],"&gt;="&amp;DATE(YEAR(TODAY()),1,1),LabData2016[最近一次HbA1c檢查日期],"&lt;"&amp;DATE(YEAR(TODAY())+1,1,1))&amp;"/"&amp;($AF214+$AG214)&amp;"達標")))</f>
        <v/>
      </c>
      <c r="M214" s="6" t="str" cm="1">
        <f t="array" ref="M214">IF($B214="","",IFERROR(INDEX(PatientCriteria[LDL達標標準],ROWS($A$4:A214)),""))</f>
        <v/>
      </c>
      <c r="N214" s="6" t="str">
        <f>IF($B214="","",IF($O214="","",IFERROR(SUMIFS(LabData2016[最近一次LDL檢查結果(mg/dL)],LabData2016[比對身分證前六碼],$AX214,LabData2016[最近一次LDL檢查日期],$O214,LabData2016[LDL唯一],1),"")))</f>
        <v/>
      </c>
      <c r="O214" s="36" t="str" cm="1">
        <f t="array" ref="O214">IF($B214="","",IFERROR(_xlfn.AGGREGATE(14,6,LabData2016[最近一次LDL檢查日期]/((LabData2016[比對身分證前六碼]=$AX214)*(LabData2016[LDL唯一]=1)),1),""))</f>
        <v/>
      </c>
      <c r="P214" s="6" t="str">
        <f>IF($B214="","",IF($Q214="","",IFERROR(SUMIFS(LabData2016[最近一次LDL檢查結果(mg/dL)],LabData2016[比對身分證前六碼],$AX214,LabData2016[最近一次LDL檢查日期],$Q214,LabData2016[LDL唯一],1),"")))</f>
        <v/>
      </c>
      <c r="Q214" s="36" t="str" cm="1">
        <f t="array" ref="Q214">IF($B214="","",IFERROR(_xlfn.AGGREGATE(14,6,LabData2016[最近一次LDL檢查日期]/((LabData2016[比對身分證前六碼]=$AX214)*(LabData2016[LDL唯一]=1)),2),""))</f>
        <v/>
      </c>
      <c r="R214" s="6" t="str">
        <f t="shared" si="52"/>
        <v/>
      </c>
      <c r="S214" s="6" t="str" cm="1">
        <f t="array" ref="S214">IF($B214="","",IFERROR(_xlfn.AGGREGATE(15,6,LabData2016[最近一次LDL檢查結果(mg/dL)]/((LabData2016[比對身分證前六碼]=$AX214)*(LabData2016[LDL唯一]=1)),1),""))</f>
        <v/>
      </c>
      <c r="T214" s="28" t="str">
        <f ca="1">IF($B214="","",IF($M214="不適用","不適用",IF($N214="","未檢驗",IF(OR(AND($D214="DM only",$O214&gt;=DATE(YEAR(TODAY()),1,1),$O214&lt;DATE(YEAR(TODAY())+1,1,1),$N214&lt;VALUE(SUBSTITUTE($M214,"&lt;",""))),AND($AH214&gt;=1,$AI214&gt;=1,OR($N214&lt;VALUE(SUBSTITUTE($M214,"&lt;","")),SUMIFS(LabData2016[LDL唯一],LabData2016[比對身分證前六碼],$AX214,LabData2016[最近一次LDL檢查結果(mg/dL)],"&lt;"&amp;VALUE(SUBSTITUTE($M214,"&lt;","")),LabData2016[最近一次LDL檢查日期],"&gt;="&amp;DATE(YEAR(TODAY()),1,1),LabData2016[最近一次LDL檢查日期],"&lt;"&amp;DATE(YEAR(TODAY())+1,1,1))/($AH214+$AI214)&gt;=0.5))),"控制達標",IF(AND($AH214&gt;=1,$AI214&gt;=1,ISNUMBER($P214),$R214&gt;84,$N214-$P214&lt;0),"進步達標","未達標")))))</f>
        <v/>
      </c>
      <c r="U214" s="39" t="str">
        <f ca="1">IF($B214="","",IF($T214="不適用","不適用",IF($T214="未檢驗","無檢驗資料","全年"&amp;($AH214+$AI214)&amp;"次／下半年"&amp;$AI214&amp;"次／"&amp;SUMIFS(LabData2016[LDL唯一],LabData2016[比對身分證前六碼],$AX214,LabData2016[最近一次LDL檢查結果(mg/dL)],"&lt;"&amp;VALUE(SUBSTITUTE($M214,"&lt;","")),LabData2016[最近一次LDL檢查日期],"&gt;="&amp;DATE(YEAR(TODAY()),1,1),LabData2016[最近一次LDL檢查日期],"&lt;"&amp;DATE(YEAR(TODAY())+1,1,1))&amp;"/"&amp;($AH214+$AI214)&amp;"達標")))</f>
        <v/>
      </c>
      <c r="V214" s="6" t="str" cm="1">
        <f t="array" ref="V214">IF($B214="","",IFERROR(INDEX(PatientCriteria[UACR達標標準],ROWS($A$4:A214)),""))</f>
        <v/>
      </c>
      <c r="W214" s="6" t="str">
        <f>IF($B214="","",IF($X214="","",IFERROR(SUMIFS(LabData2016[最近一次UACR檢查結果(mg/gm)],LabData2016[比對身分證前六碼],$AX214,LabData2016[最近一次UACR檢查日期],$X214,LabData2016[UACR唯一],1),"")))</f>
        <v/>
      </c>
      <c r="X214" s="36" t="str" cm="1">
        <f t="array" ref="X214">IF($B214="","",IFERROR(_xlfn.AGGREGATE(14,6,LabData2016[最近一次UACR檢查日期]/((LabData2016[比對身分證前六碼]=$AX214)*(LabData2016[UACR唯一]=1)),1),""))</f>
        <v/>
      </c>
      <c r="Y214" s="6" t="str">
        <f>IF($B214="","",IF($Z214="","",IFERROR(SUMIFS(LabData2016[最近一次UACR檢查結果(mg/gm)],LabData2016[比對身分證前六碼],$AX214,LabData2016[最近一次UACR檢查日期],$Z214,LabData2016[UACR唯一],1),"")))</f>
        <v/>
      </c>
      <c r="Z214" s="36" t="str" cm="1">
        <f t="array" ref="Z214">IF($B214="","",IFERROR(_xlfn.AGGREGATE(14,6,LabData2016[最近一次UACR檢查日期]/((LabData2016[比對身分證前六碼]=$AX214)*(LabData2016[UACR唯一]=1)),2),""))</f>
        <v/>
      </c>
      <c r="AA214" s="6" t="str">
        <f t="shared" si="53"/>
        <v/>
      </c>
      <c r="AB214" s="29" t="str">
        <f ca="1">IF($B214="","",IF($V214="不適用","不適用",IF($W214="","未檢驗",IF(AND($AJ214+$AK214&gt;=2,$AK214&gt;=1),IF(OR($W214&lt;30,SUMIFS(LabData2016[UACR唯一],LabData2016[比對身分證前六碼],$AX214,LabData2016[最近一次UACR檢查結果(mg/gm)],"&lt;30",LabData2016[最近一次UACR檢查日期],"&gt;="&amp;DATE(YEAR(TODAY()),1,1),LabData2016[最近一次UACR檢查日期],"&lt;"&amp;DATE(YEAR(TODAY())+1,1,1))/($AJ214+$AK214)&gt;=0.5),"控制達標",IF(ISNUMBER($Y214),IF(AND($AA214&gt;=84,$W214-$Y214&lt;0),"進步達標","未達標"),"未達標")),"未達標"))))</f>
        <v/>
      </c>
      <c r="AC214" s="38" t="str">
        <f ca="1">IF($B214="","",IF($AB214="不適用","不適用",IF($AB214="未檢驗","無檢驗資料","全年"&amp;($AJ214+$AK214)&amp;"次／下半年"&amp;$AK214&amp;"次／"&amp;SUMIFS(LabData2016[UACR唯一],LabData2016[比對身分證前六碼],$AX214,LabData2016[最近一次UACR檢查結果(mg/gm)],"&lt;30",LabData2016[最近一次UACR檢查日期],"&gt;="&amp;DATE(YEAR(TODAY()),1,1),LabData2016[最近一次UACR檢查日期],"&lt;"&amp;DATE(YEAR(TODAY())+1,1,1))&amp;"/"&amp;($AJ214+$AK214)&amp;"達標")))</f>
        <v/>
      </c>
      <c r="AD214" s="6" t="str" cm="1">
        <f t="array" ref="AD214">IF($B214="","",IFERROR(INDEX(PatientCriteria[BP檢驗次數達標標準],ROWS($A$4:A214)),""))</f>
        <v/>
      </c>
      <c r="AE214" s="6" t="str" cm="1">
        <f t="array" aca="1" ref="AE214" ca="1">IF($B214="","",_xlfn.LET(_xlpm.bp,LabData2016[最近一次BP檢查日期],_xlpm.ym,IF(ISNUMBER(_xlpm.bp),TEXT(_xlpm.bp,"yyyy-mm"),LEFT(_xlpm.bp,7)),_xlpm.matched,_xlfn._xlws.FILTER(_xlpm.ym,(LabData2016[比對身分證前六碼]=$AX214)*(LabData2016[比對生日西元]=$AY214)*(_xlpm.ym&lt;&gt;"")*(LEFT(_xlpm.ym,4)=TEXT(YEAR(TODAY()),"0")),""),IF(INDEX(_xlpm.matched,1)="",0,ROWS(_xlfn.UNIQUE(_xlpm.matched)))))</f>
        <v/>
      </c>
      <c r="AF214" s="6" t="str">
        <f ca="1">IF($B214="","",SUMIFS(LabData2016[HbA1c唯一],LabData2016[比對身分證前六碼],$AX214,LabData2016[最近一次HbA1c檢查日期],"&gt;="&amp;DATE(YEAR(TODAY()),1,1),LabData2016[最近一次HbA1c檢查日期],"&lt;"&amp;DATE(YEAR(TODAY()),7,1)))</f>
        <v/>
      </c>
      <c r="AG214" s="6" t="str">
        <f ca="1">IF($B214="","",SUMIFS(LabData2016[HbA1c唯一],LabData2016[比對身分證前六碼],$AX214,LabData2016[最近一次HbA1c檢查日期],"&gt;="&amp;DATE(YEAR(TODAY()),7,1),LabData2016[最近一次HbA1c檢查日期],"&lt;"&amp;DATE(YEAR(TODAY())+1,1,1)))</f>
        <v/>
      </c>
      <c r="AH214" s="6" t="str">
        <f ca="1">IF($B214="","",SUMIFS(LabData2016[LDL唯一],LabData2016[比對身分證前六碼],$AX214,LabData2016[最近一次LDL檢查日期],"&gt;="&amp;DATE(YEAR(TODAY()),1,1),LabData2016[最近一次LDL檢查日期],"&lt;"&amp;DATE(YEAR(TODAY()),7,1)))</f>
        <v/>
      </c>
      <c r="AI214" s="6" t="str">
        <f ca="1">IF($B214="","",SUMIFS(LabData2016[LDL唯一],LabData2016[比對身分證前六碼],$AX214,LabData2016[最近一次LDL檢查日期],"&gt;="&amp;DATE(YEAR(TODAY()),7,1),LabData2016[最近一次LDL檢查日期],"&lt;"&amp;DATE(YEAR(TODAY())+1,1,1)))</f>
        <v/>
      </c>
      <c r="AJ214" s="6" t="str">
        <f ca="1">IF($B214="","",SUMIFS(LabData2016[UACR唯一],LabData2016[比對身分證前六碼],$AX214,LabData2016[最近一次UACR檢查日期],"&gt;="&amp;DATE(YEAR(TODAY()),1,1),LabData2016[最近一次UACR檢查日期],"&lt;"&amp;DATE(YEAR(TODAY()),7,1)))</f>
        <v/>
      </c>
      <c r="AK214" s="6" t="str">
        <f ca="1">IF($B214="","",SUMIFS(LabData2016[UACR唯一],LabData2016[比對身分證前六碼],$AX214,LabData2016[最近一次UACR檢查日期],"&gt;="&amp;DATE(YEAR(TODAY()),7,1),LabData2016[最近一次UACR檢查日期],"&lt;"&amp;DATE(YEAR(TODAY())+1,1,1)))</f>
        <v/>
      </c>
      <c r="AL214" s="6" t="str">
        <f t="shared" si="54"/>
        <v/>
      </c>
      <c r="AM214" s="6" t="str">
        <f t="shared" si="55"/>
        <v/>
      </c>
      <c r="AN214" s="6" t="str">
        <f t="shared" si="56"/>
        <v/>
      </c>
      <c r="AO214" s="6" t="str">
        <f t="shared" si="57"/>
        <v/>
      </c>
      <c r="AP214" s="6" t="str" cm="1">
        <f t="array" ref="AP214">IF($B214="","",IFERROR(INDEX(相容設定!$B$2:$E$9,MATCH($D214,相容設定!$A$2:$A$9,0),MIN(VALUE(LEFT($AQ214,FIND("/",$AQ214)-1)),3)+1),0))</f>
        <v/>
      </c>
      <c r="AQ214" s="6" t="str">
        <f t="shared" si="58"/>
        <v/>
      </c>
      <c r="AR214" s="30" t="str">
        <f t="shared" si="59"/>
        <v/>
      </c>
      <c r="AS214" s="30" t="str">
        <f>IF($B214="","",250+30+IF(OR(ISNUMBER(SEARCH("DM",$D214)),ISNUMBER(SEARCH("+",$D214))),100,0)+IFERROR(INDEX(相容設定!$F$2:$F$9,MATCH($D214,相容設定!$A$2:$A$9,0)),0))</f>
        <v/>
      </c>
      <c r="AT214" s="31" t="str">
        <f t="shared" si="60"/>
        <v/>
      </c>
      <c r="AU214" s="32" t="str">
        <f t="shared" si="61"/>
        <v/>
      </c>
      <c r="AW214" t="str">
        <f t="shared" si="62"/>
        <v/>
      </c>
    </row>
    <row r="215" spans="1:49" x14ac:dyDescent="0.35">
      <c r="A215" s="26" t="str" cm="1">
        <f t="array" ref="A215">IFERROR(IF(INDEX(PatientCriteria[身分證號],ROWS($A$4:A215))="","",ROWS($A$4:A215)),"")</f>
        <v/>
      </c>
      <c r="B215" s="26" t="str" cm="1">
        <f t="array" ref="B215">IFERROR(IF(INDEX(PatientCriteria[身分證號],ROWS($A$4:A215))="","",INDEX(PatientCriteria[身分證號],ROWS($A$4:A215))),"")</f>
        <v/>
      </c>
      <c r="C215" s="26" t="str" cm="1">
        <f t="array" ref="C215">IF($B215="","",IFERROR(INDEX(PatientCriteria[生日],ROWS($A$4:A215)),""))</f>
        <v/>
      </c>
      <c r="D215" s="26" t="str" cm="1">
        <f t="array" ref="D215">IF($B215="","",IFERROR(INDEX(PatientCriteria[疾病組合],ROWS($A$4:A215)),""))</f>
        <v/>
      </c>
      <c r="E215" s="6" t="str" cm="1">
        <f t="array" ref="E215">IF($B215="","",IFERROR(INDEX(PatientCriteria[HbA1c達標標準],ROWS($A$4:A215)),""))</f>
        <v/>
      </c>
      <c r="F215" s="6" t="str">
        <f>IF($B215="","",IF($G215="","",IFERROR(SUMIFS(LabData2016[最近一次HbA1c檢查結果(%)],LabData2016[比對身分證前六碼],$AX215,LabData2016[最近一次HbA1c檢查日期],$G215,LabData2016[HbA1c唯一],1),"")))</f>
        <v/>
      </c>
      <c r="G215" s="36" t="str" cm="1">
        <f t="array" ref="G215">IF($B215="","",IFERROR(_xlfn.AGGREGATE(14,6,LabData2016[最近一次HbA1c檢查日期]/((LabData2016[比對身分證前六碼]=$AX215)*(LabData2016[HbA1c唯一]=1)),1),""))</f>
        <v/>
      </c>
      <c r="H215" s="6" t="str">
        <f>IF($B215="","",IF($I215="","",IFERROR(SUMIFS(LabData2016[最近一次HbA1c檢查結果(%)],LabData2016[比對身分證前六碼],$AX215,LabData2016[最近一次HbA1c檢查日期],$I215,LabData2016[HbA1c唯一],1),"")))</f>
        <v/>
      </c>
      <c r="I215" s="36" t="str" cm="1">
        <f t="array" ref="I215">IF($B215="","",IFERROR(_xlfn.AGGREGATE(14,6,LabData2016[最近一次HbA1c檢查日期]/((LabData2016[比對身分證前六碼]=$AX215)*(LabData2016[HbA1c唯一]=1)),2),""))</f>
        <v/>
      </c>
      <c r="J215" s="6" t="str">
        <f t="shared" si="51"/>
        <v/>
      </c>
      <c r="K215" s="27" t="str">
        <f ca="1">IF($B215="","",IF($E215="不適用","不適用",IF($F215="","未檢驗",IF(AND($AF215+$AG215&gt;=2,$AG215&gt;=1),IF(OR($F215&lt;VALUE(SUBSTITUTE(SUBSTITUTE($E215,"&lt;",""),"%","")),SUMIFS(LabData2016[HbA1c唯一],LabData2016[比對身分證前六碼],$AX215,LabData2016[最近一次HbA1c檢查結果(%)],"&lt;"&amp;VALUE(SUBSTITUTE(SUBSTITUTE($E215,"&lt;",""),"%","")),LabData2016[最近一次HbA1c檢查日期],"&gt;="&amp;DATE(YEAR(TODAY()),1,1),LabData2016[最近一次HbA1c檢查日期],"&lt;"&amp;DATE(YEAR(TODAY())+1,1,1))/($AF215+$AG215)&gt;=0.5),"控制達標",IF(ISNUMBER($H215),IF(AND($J215&gt;=84,$F215-$H215&lt;0),"進步達標","未達標"),"未達標")),"未達標"))))</f>
        <v/>
      </c>
      <c r="L215" s="33" t="str">
        <f ca="1">IF($B215="","",IF($K215="不適用","不適用",IF($K215="未檢驗","無檢驗資料","全年"&amp;($AF215+$AG215)&amp;"次／下半年"&amp;$AG215&amp;"次／"&amp;SUMIFS(LabData2016[HbA1c唯一],LabData2016[比對身分證前六碼],$AX215,LabData2016[最近一次HbA1c檢查結果(%)],"&lt;"&amp;VALUE(SUBSTITUTE(SUBSTITUTE($E215,"&lt;",""),"%","")),LabData2016[最近一次HbA1c檢查日期],"&gt;="&amp;DATE(YEAR(TODAY()),1,1),LabData2016[最近一次HbA1c檢查日期],"&lt;"&amp;DATE(YEAR(TODAY())+1,1,1))&amp;"/"&amp;($AF215+$AG215)&amp;"達標")))</f>
        <v/>
      </c>
      <c r="M215" s="6" t="str" cm="1">
        <f t="array" ref="M215">IF($B215="","",IFERROR(INDEX(PatientCriteria[LDL達標標準],ROWS($A$4:A215)),""))</f>
        <v/>
      </c>
      <c r="N215" s="6" t="str">
        <f>IF($B215="","",IF($O215="","",IFERROR(SUMIFS(LabData2016[最近一次LDL檢查結果(mg/dL)],LabData2016[比對身分證前六碼],$AX215,LabData2016[最近一次LDL檢查日期],$O215,LabData2016[LDL唯一],1),"")))</f>
        <v/>
      </c>
      <c r="O215" s="36" t="str" cm="1">
        <f t="array" ref="O215">IF($B215="","",IFERROR(_xlfn.AGGREGATE(14,6,LabData2016[最近一次LDL檢查日期]/((LabData2016[比對身分證前六碼]=$AX215)*(LabData2016[LDL唯一]=1)),1),""))</f>
        <v/>
      </c>
      <c r="P215" s="6" t="str">
        <f>IF($B215="","",IF($Q215="","",IFERROR(SUMIFS(LabData2016[最近一次LDL檢查結果(mg/dL)],LabData2016[比對身分證前六碼],$AX215,LabData2016[最近一次LDL檢查日期],$Q215,LabData2016[LDL唯一],1),"")))</f>
        <v/>
      </c>
      <c r="Q215" s="36" t="str" cm="1">
        <f t="array" ref="Q215">IF($B215="","",IFERROR(_xlfn.AGGREGATE(14,6,LabData2016[最近一次LDL檢查日期]/((LabData2016[比對身分證前六碼]=$AX215)*(LabData2016[LDL唯一]=1)),2),""))</f>
        <v/>
      </c>
      <c r="R215" s="6" t="str">
        <f t="shared" si="52"/>
        <v/>
      </c>
      <c r="S215" s="6" t="str" cm="1">
        <f t="array" ref="S215">IF($B215="","",IFERROR(_xlfn.AGGREGATE(15,6,LabData2016[最近一次LDL檢查結果(mg/dL)]/((LabData2016[比對身分證前六碼]=$AX215)*(LabData2016[LDL唯一]=1)),1),""))</f>
        <v/>
      </c>
      <c r="T215" s="28" t="str">
        <f ca="1">IF($B215="","",IF($M215="不適用","不適用",IF($N215="","未檢驗",IF(OR(AND($D215="DM only",$O215&gt;=DATE(YEAR(TODAY()),1,1),$O215&lt;DATE(YEAR(TODAY())+1,1,1),$N215&lt;VALUE(SUBSTITUTE($M215,"&lt;",""))),AND($AH215&gt;=1,$AI215&gt;=1,OR($N215&lt;VALUE(SUBSTITUTE($M215,"&lt;","")),SUMIFS(LabData2016[LDL唯一],LabData2016[比對身分證前六碼],$AX215,LabData2016[最近一次LDL檢查結果(mg/dL)],"&lt;"&amp;VALUE(SUBSTITUTE($M215,"&lt;","")),LabData2016[最近一次LDL檢查日期],"&gt;="&amp;DATE(YEAR(TODAY()),1,1),LabData2016[最近一次LDL檢查日期],"&lt;"&amp;DATE(YEAR(TODAY())+1,1,1))/($AH215+$AI215)&gt;=0.5))),"控制達標",IF(AND($AH215&gt;=1,$AI215&gt;=1,ISNUMBER($P215),$R215&gt;84,$N215-$P215&lt;0),"進步達標","未達標")))))</f>
        <v/>
      </c>
      <c r="U215" s="39" t="str">
        <f ca="1">IF($B215="","",IF($T215="不適用","不適用",IF($T215="未檢驗","無檢驗資料","全年"&amp;($AH215+$AI215)&amp;"次／下半年"&amp;$AI215&amp;"次／"&amp;SUMIFS(LabData2016[LDL唯一],LabData2016[比對身分證前六碼],$AX215,LabData2016[最近一次LDL檢查結果(mg/dL)],"&lt;"&amp;VALUE(SUBSTITUTE($M215,"&lt;","")),LabData2016[最近一次LDL檢查日期],"&gt;="&amp;DATE(YEAR(TODAY()),1,1),LabData2016[最近一次LDL檢查日期],"&lt;"&amp;DATE(YEAR(TODAY())+1,1,1))&amp;"/"&amp;($AH215+$AI215)&amp;"達標")))</f>
        <v/>
      </c>
      <c r="V215" s="6" t="str" cm="1">
        <f t="array" ref="V215">IF($B215="","",IFERROR(INDEX(PatientCriteria[UACR達標標準],ROWS($A$4:A215)),""))</f>
        <v/>
      </c>
      <c r="W215" s="6" t="str">
        <f>IF($B215="","",IF($X215="","",IFERROR(SUMIFS(LabData2016[最近一次UACR檢查結果(mg/gm)],LabData2016[比對身分證前六碼],$AX215,LabData2016[最近一次UACR檢查日期],$X215,LabData2016[UACR唯一],1),"")))</f>
        <v/>
      </c>
      <c r="X215" s="36" t="str" cm="1">
        <f t="array" ref="X215">IF($B215="","",IFERROR(_xlfn.AGGREGATE(14,6,LabData2016[最近一次UACR檢查日期]/((LabData2016[比對身分證前六碼]=$AX215)*(LabData2016[UACR唯一]=1)),1),""))</f>
        <v/>
      </c>
      <c r="Y215" s="6" t="str">
        <f>IF($B215="","",IF($Z215="","",IFERROR(SUMIFS(LabData2016[最近一次UACR檢查結果(mg/gm)],LabData2016[比對身分證前六碼],$AX215,LabData2016[最近一次UACR檢查日期],$Z215,LabData2016[UACR唯一],1),"")))</f>
        <v/>
      </c>
      <c r="Z215" s="36" t="str" cm="1">
        <f t="array" ref="Z215">IF($B215="","",IFERROR(_xlfn.AGGREGATE(14,6,LabData2016[最近一次UACR檢查日期]/((LabData2016[比對身分證前六碼]=$AX215)*(LabData2016[UACR唯一]=1)),2),""))</f>
        <v/>
      </c>
      <c r="AA215" s="6" t="str">
        <f t="shared" si="53"/>
        <v/>
      </c>
      <c r="AB215" s="29" t="str">
        <f ca="1">IF($B215="","",IF($V215="不適用","不適用",IF($W215="","未檢驗",IF(AND($AJ215+$AK215&gt;=2,$AK215&gt;=1),IF(OR($W215&lt;30,SUMIFS(LabData2016[UACR唯一],LabData2016[比對身分證前六碼],$AX215,LabData2016[最近一次UACR檢查結果(mg/gm)],"&lt;30",LabData2016[最近一次UACR檢查日期],"&gt;="&amp;DATE(YEAR(TODAY()),1,1),LabData2016[最近一次UACR檢查日期],"&lt;"&amp;DATE(YEAR(TODAY())+1,1,1))/($AJ215+$AK215)&gt;=0.5),"控制達標",IF(ISNUMBER($Y215),IF(AND($AA215&gt;=84,$W215-$Y215&lt;0),"進步達標","未達標"),"未達標")),"未達標"))))</f>
        <v/>
      </c>
      <c r="AC215" s="38" t="str">
        <f ca="1">IF($B215="","",IF($AB215="不適用","不適用",IF($AB215="未檢驗","無檢驗資料","全年"&amp;($AJ215+$AK215)&amp;"次／下半年"&amp;$AK215&amp;"次／"&amp;SUMIFS(LabData2016[UACR唯一],LabData2016[比對身分證前六碼],$AX215,LabData2016[最近一次UACR檢查結果(mg/gm)],"&lt;30",LabData2016[最近一次UACR檢查日期],"&gt;="&amp;DATE(YEAR(TODAY()),1,1),LabData2016[最近一次UACR檢查日期],"&lt;"&amp;DATE(YEAR(TODAY())+1,1,1))&amp;"/"&amp;($AJ215+$AK215)&amp;"達標")))</f>
        <v/>
      </c>
      <c r="AD215" s="6" t="str" cm="1">
        <f t="array" ref="AD215">IF($B215="","",IFERROR(INDEX(PatientCriteria[BP檢驗次數達標標準],ROWS($A$4:A215)),""))</f>
        <v/>
      </c>
      <c r="AE215" s="6" t="str" cm="1">
        <f t="array" aca="1" ref="AE215" ca="1">IF($B215="","",_xlfn.LET(_xlpm.bp,LabData2016[最近一次BP檢查日期],_xlpm.ym,IF(ISNUMBER(_xlpm.bp),TEXT(_xlpm.bp,"yyyy-mm"),LEFT(_xlpm.bp,7)),_xlpm.matched,_xlfn._xlws.FILTER(_xlpm.ym,(LabData2016[比對身分證前六碼]=$AX215)*(LabData2016[比對生日西元]=$AY215)*(_xlpm.ym&lt;&gt;"")*(LEFT(_xlpm.ym,4)=TEXT(YEAR(TODAY()),"0")),""),IF(INDEX(_xlpm.matched,1)="",0,ROWS(_xlfn.UNIQUE(_xlpm.matched)))))</f>
        <v/>
      </c>
      <c r="AF215" s="6" t="str">
        <f ca="1">IF($B215="","",SUMIFS(LabData2016[HbA1c唯一],LabData2016[比對身分證前六碼],$AX215,LabData2016[最近一次HbA1c檢查日期],"&gt;="&amp;DATE(YEAR(TODAY()),1,1),LabData2016[最近一次HbA1c檢查日期],"&lt;"&amp;DATE(YEAR(TODAY()),7,1)))</f>
        <v/>
      </c>
      <c r="AG215" s="6" t="str">
        <f ca="1">IF($B215="","",SUMIFS(LabData2016[HbA1c唯一],LabData2016[比對身分證前六碼],$AX215,LabData2016[最近一次HbA1c檢查日期],"&gt;="&amp;DATE(YEAR(TODAY()),7,1),LabData2016[最近一次HbA1c檢查日期],"&lt;"&amp;DATE(YEAR(TODAY())+1,1,1)))</f>
        <v/>
      </c>
      <c r="AH215" s="6" t="str">
        <f ca="1">IF($B215="","",SUMIFS(LabData2016[LDL唯一],LabData2016[比對身分證前六碼],$AX215,LabData2016[最近一次LDL檢查日期],"&gt;="&amp;DATE(YEAR(TODAY()),1,1),LabData2016[最近一次LDL檢查日期],"&lt;"&amp;DATE(YEAR(TODAY()),7,1)))</f>
        <v/>
      </c>
      <c r="AI215" s="6" t="str">
        <f ca="1">IF($B215="","",SUMIFS(LabData2016[LDL唯一],LabData2016[比對身分證前六碼],$AX215,LabData2016[最近一次LDL檢查日期],"&gt;="&amp;DATE(YEAR(TODAY()),7,1),LabData2016[最近一次LDL檢查日期],"&lt;"&amp;DATE(YEAR(TODAY())+1,1,1)))</f>
        <v/>
      </c>
      <c r="AJ215" s="6" t="str">
        <f ca="1">IF($B215="","",SUMIFS(LabData2016[UACR唯一],LabData2016[比對身分證前六碼],$AX215,LabData2016[最近一次UACR檢查日期],"&gt;="&amp;DATE(YEAR(TODAY()),1,1),LabData2016[最近一次UACR檢查日期],"&lt;"&amp;DATE(YEAR(TODAY()),7,1)))</f>
        <v/>
      </c>
      <c r="AK215" s="6" t="str">
        <f ca="1">IF($B215="","",SUMIFS(LabData2016[UACR唯一],LabData2016[比對身分證前六碼],$AX215,LabData2016[最近一次UACR檢查日期],"&gt;="&amp;DATE(YEAR(TODAY()),7,1),LabData2016[最近一次UACR檢查日期],"&lt;"&amp;DATE(YEAR(TODAY())+1,1,1)))</f>
        <v/>
      </c>
      <c r="AL215" s="6" t="str">
        <f t="shared" si="54"/>
        <v/>
      </c>
      <c r="AM215" s="6" t="str">
        <f t="shared" si="55"/>
        <v/>
      </c>
      <c r="AN215" s="6" t="str">
        <f t="shared" si="56"/>
        <v/>
      </c>
      <c r="AO215" s="6" t="str">
        <f t="shared" si="57"/>
        <v/>
      </c>
      <c r="AP215" s="6" t="str" cm="1">
        <f t="array" ref="AP215">IF($B215="","",IFERROR(INDEX(相容設定!$B$2:$E$9,MATCH($D215,相容設定!$A$2:$A$9,0),MIN(VALUE(LEFT($AQ215,FIND("/",$AQ215)-1)),3)+1),0))</f>
        <v/>
      </c>
      <c r="AQ215" s="6" t="str">
        <f t="shared" si="58"/>
        <v/>
      </c>
      <c r="AR215" s="30" t="str">
        <f t="shared" si="59"/>
        <v/>
      </c>
      <c r="AS215" s="30" t="str">
        <f>IF($B215="","",250+30+IF(OR(ISNUMBER(SEARCH("DM",$D215)),ISNUMBER(SEARCH("+",$D215))),100,0)+IFERROR(INDEX(相容設定!$F$2:$F$9,MATCH($D215,相容設定!$A$2:$A$9,0)),0))</f>
        <v/>
      </c>
      <c r="AT215" s="31" t="str">
        <f t="shared" si="60"/>
        <v/>
      </c>
      <c r="AU215" s="32" t="str">
        <f t="shared" si="61"/>
        <v/>
      </c>
      <c r="AW215" t="str">
        <f t="shared" si="62"/>
        <v/>
      </c>
    </row>
    <row r="216" spans="1:49" x14ac:dyDescent="0.35">
      <c r="A216" s="26" t="str" cm="1">
        <f t="array" ref="A216">IFERROR(IF(INDEX(PatientCriteria[身分證號],ROWS($A$4:A216))="","",ROWS($A$4:A216)),"")</f>
        <v/>
      </c>
      <c r="B216" s="26" t="str" cm="1">
        <f t="array" ref="B216">IFERROR(IF(INDEX(PatientCriteria[身分證號],ROWS($A$4:A216))="","",INDEX(PatientCriteria[身分證號],ROWS($A$4:A216))),"")</f>
        <v/>
      </c>
      <c r="C216" s="26" t="str" cm="1">
        <f t="array" ref="C216">IF($B216="","",IFERROR(INDEX(PatientCriteria[生日],ROWS($A$4:A216)),""))</f>
        <v/>
      </c>
      <c r="D216" s="26" t="str" cm="1">
        <f t="array" ref="D216">IF($B216="","",IFERROR(INDEX(PatientCriteria[疾病組合],ROWS($A$4:A216)),""))</f>
        <v/>
      </c>
      <c r="E216" s="6" t="str" cm="1">
        <f t="array" ref="E216">IF($B216="","",IFERROR(INDEX(PatientCriteria[HbA1c達標標準],ROWS($A$4:A216)),""))</f>
        <v/>
      </c>
      <c r="F216" s="6" t="str">
        <f>IF($B216="","",IF($G216="","",IFERROR(SUMIFS(LabData2016[最近一次HbA1c檢查結果(%)],LabData2016[比對身分證前六碼],$AX216,LabData2016[最近一次HbA1c檢查日期],$G216,LabData2016[HbA1c唯一],1),"")))</f>
        <v/>
      </c>
      <c r="G216" s="36" t="str" cm="1">
        <f t="array" ref="G216">IF($B216="","",IFERROR(_xlfn.AGGREGATE(14,6,LabData2016[最近一次HbA1c檢查日期]/((LabData2016[比對身分證前六碼]=$AX216)*(LabData2016[HbA1c唯一]=1)),1),""))</f>
        <v/>
      </c>
      <c r="H216" s="6" t="str">
        <f>IF($B216="","",IF($I216="","",IFERROR(SUMIFS(LabData2016[最近一次HbA1c檢查結果(%)],LabData2016[比對身分證前六碼],$AX216,LabData2016[最近一次HbA1c檢查日期],$I216,LabData2016[HbA1c唯一],1),"")))</f>
        <v/>
      </c>
      <c r="I216" s="36" t="str" cm="1">
        <f t="array" ref="I216">IF($B216="","",IFERROR(_xlfn.AGGREGATE(14,6,LabData2016[最近一次HbA1c檢查日期]/((LabData2016[比對身分證前六碼]=$AX216)*(LabData2016[HbA1c唯一]=1)),2),""))</f>
        <v/>
      </c>
      <c r="J216" s="6" t="str">
        <f t="shared" si="51"/>
        <v/>
      </c>
      <c r="K216" s="27" t="str">
        <f ca="1">IF($B216="","",IF($E216="不適用","不適用",IF($F216="","未檢驗",IF(AND($AF216+$AG216&gt;=2,$AG216&gt;=1),IF(OR($F216&lt;VALUE(SUBSTITUTE(SUBSTITUTE($E216,"&lt;",""),"%","")),SUMIFS(LabData2016[HbA1c唯一],LabData2016[比對身分證前六碼],$AX216,LabData2016[最近一次HbA1c檢查結果(%)],"&lt;"&amp;VALUE(SUBSTITUTE(SUBSTITUTE($E216,"&lt;",""),"%","")),LabData2016[最近一次HbA1c檢查日期],"&gt;="&amp;DATE(YEAR(TODAY()),1,1),LabData2016[最近一次HbA1c檢查日期],"&lt;"&amp;DATE(YEAR(TODAY())+1,1,1))/($AF216+$AG216)&gt;=0.5),"控制達標",IF(ISNUMBER($H216),IF(AND($J216&gt;=84,$F216-$H216&lt;0),"進步達標","未達標"),"未達標")),"未達標"))))</f>
        <v/>
      </c>
      <c r="L216" s="33" t="str">
        <f ca="1">IF($B216="","",IF($K216="不適用","不適用",IF($K216="未檢驗","無檢驗資料","全年"&amp;($AF216+$AG216)&amp;"次／下半年"&amp;$AG216&amp;"次／"&amp;SUMIFS(LabData2016[HbA1c唯一],LabData2016[比對身分證前六碼],$AX216,LabData2016[最近一次HbA1c檢查結果(%)],"&lt;"&amp;VALUE(SUBSTITUTE(SUBSTITUTE($E216,"&lt;",""),"%","")),LabData2016[最近一次HbA1c檢查日期],"&gt;="&amp;DATE(YEAR(TODAY()),1,1),LabData2016[最近一次HbA1c檢查日期],"&lt;"&amp;DATE(YEAR(TODAY())+1,1,1))&amp;"/"&amp;($AF216+$AG216)&amp;"達標")))</f>
        <v/>
      </c>
      <c r="M216" s="6" t="str" cm="1">
        <f t="array" ref="M216">IF($B216="","",IFERROR(INDEX(PatientCriteria[LDL達標標準],ROWS($A$4:A216)),""))</f>
        <v/>
      </c>
      <c r="N216" s="6" t="str">
        <f>IF($B216="","",IF($O216="","",IFERROR(SUMIFS(LabData2016[最近一次LDL檢查結果(mg/dL)],LabData2016[比對身分證前六碼],$AX216,LabData2016[最近一次LDL檢查日期],$O216,LabData2016[LDL唯一],1),"")))</f>
        <v/>
      </c>
      <c r="O216" s="36" t="str" cm="1">
        <f t="array" ref="O216">IF($B216="","",IFERROR(_xlfn.AGGREGATE(14,6,LabData2016[最近一次LDL檢查日期]/((LabData2016[比對身分證前六碼]=$AX216)*(LabData2016[LDL唯一]=1)),1),""))</f>
        <v/>
      </c>
      <c r="P216" s="6" t="str">
        <f>IF($B216="","",IF($Q216="","",IFERROR(SUMIFS(LabData2016[最近一次LDL檢查結果(mg/dL)],LabData2016[比對身分證前六碼],$AX216,LabData2016[最近一次LDL檢查日期],$Q216,LabData2016[LDL唯一],1),"")))</f>
        <v/>
      </c>
      <c r="Q216" s="36" t="str" cm="1">
        <f t="array" ref="Q216">IF($B216="","",IFERROR(_xlfn.AGGREGATE(14,6,LabData2016[最近一次LDL檢查日期]/((LabData2016[比對身分證前六碼]=$AX216)*(LabData2016[LDL唯一]=1)),2),""))</f>
        <v/>
      </c>
      <c r="R216" s="6" t="str">
        <f t="shared" si="52"/>
        <v/>
      </c>
      <c r="S216" s="6" t="str" cm="1">
        <f t="array" ref="S216">IF($B216="","",IFERROR(_xlfn.AGGREGATE(15,6,LabData2016[最近一次LDL檢查結果(mg/dL)]/((LabData2016[比對身分證前六碼]=$AX216)*(LabData2016[LDL唯一]=1)),1),""))</f>
        <v/>
      </c>
      <c r="T216" s="28" t="str">
        <f ca="1">IF($B216="","",IF($M216="不適用","不適用",IF($N216="","未檢驗",IF(OR(AND($D216="DM only",$O216&gt;=DATE(YEAR(TODAY()),1,1),$O216&lt;DATE(YEAR(TODAY())+1,1,1),$N216&lt;VALUE(SUBSTITUTE($M216,"&lt;",""))),AND($AH216&gt;=1,$AI216&gt;=1,OR($N216&lt;VALUE(SUBSTITUTE($M216,"&lt;","")),SUMIFS(LabData2016[LDL唯一],LabData2016[比對身分證前六碼],$AX216,LabData2016[最近一次LDL檢查結果(mg/dL)],"&lt;"&amp;VALUE(SUBSTITUTE($M216,"&lt;","")),LabData2016[最近一次LDL檢查日期],"&gt;="&amp;DATE(YEAR(TODAY()),1,1),LabData2016[最近一次LDL檢查日期],"&lt;"&amp;DATE(YEAR(TODAY())+1,1,1))/($AH216+$AI216)&gt;=0.5))),"控制達標",IF(AND($AH216&gt;=1,$AI216&gt;=1,ISNUMBER($P216),$R216&gt;84,$N216-$P216&lt;0),"進步達標","未達標")))))</f>
        <v/>
      </c>
      <c r="U216" s="39" t="str">
        <f ca="1">IF($B216="","",IF($T216="不適用","不適用",IF($T216="未檢驗","無檢驗資料","全年"&amp;($AH216+$AI216)&amp;"次／下半年"&amp;$AI216&amp;"次／"&amp;SUMIFS(LabData2016[LDL唯一],LabData2016[比對身分證前六碼],$AX216,LabData2016[最近一次LDL檢查結果(mg/dL)],"&lt;"&amp;VALUE(SUBSTITUTE($M216,"&lt;","")),LabData2016[最近一次LDL檢查日期],"&gt;="&amp;DATE(YEAR(TODAY()),1,1),LabData2016[最近一次LDL檢查日期],"&lt;"&amp;DATE(YEAR(TODAY())+1,1,1))&amp;"/"&amp;($AH216+$AI216)&amp;"達標")))</f>
        <v/>
      </c>
      <c r="V216" s="6" t="str" cm="1">
        <f t="array" ref="V216">IF($B216="","",IFERROR(INDEX(PatientCriteria[UACR達標標準],ROWS($A$4:A216)),""))</f>
        <v/>
      </c>
      <c r="W216" s="6" t="str">
        <f>IF($B216="","",IF($X216="","",IFERROR(SUMIFS(LabData2016[最近一次UACR檢查結果(mg/gm)],LabData2016[比對身分證前六碼],$AX216,LabData2016[最近一次UACR檢查日期],$X216,LabData2016[UACR唯一],1),"")))</f>
        <v/>
      </c>
      <c r="X216" s="36" t="str" cm="1">
        <f t="array" ref="X216">IF($B216="","",IFERROR(_xlfn.AGGREGATE(14,6,LabData2016[最近一次UACR檢查日期]/((LabData2016[比對身分證前六碼]=$AX216)*(LabData2016[UACR唯一]=1)),1),""))</f>
        <v/>
      </c>
      <c r="Y216" s="6" t="str">
        <f>IF($B216="","",IF($Z216="","",IFERROR(SUMIFS(LabData2016[最近一次UACR檢查結果(mg/gm)],LabData2016[比對身分證前六碼],$AX216,LabData2016[最近一次UACR檢查日期],$Z216,LabData2016[UACR唯一],1),"")))</f>
        <v/>
      </c>
      <c r="Z216" s="36" t="str" cm="1">
        <f t="array" ref="Z216">IF($B216="","",IFERROR(_xlfn.AGGREGATE(14,6,LabData2016[最近一次UACR檢查日期]/((LabData2016[比對身分證前六碼]=$AX216)*(LabData2016[UACR唯一]=1)),2),""))</f>
        <v/>
      </c>
      <c r="AA216" s="6" t="str">
        <f t="shared" si="53"/>
        <v/>
      </c>
      <c r="AB216" s="29" t="str">
        <f ca="1">IF($B216="","",IF($V216="不適用","不適用",IF($W216="","未檢驗",IF(AND($AJ216+$AK216&gt;=2,$AK216&gt;=1),IF(OR($W216&lt;30,SUMIFS(LabData2016[UACR唯一],LabData2016[比對身分證前六碼],$AX216,LabData2016[最近一次UACR檢查結果(mg/gm)],"&lt;30",LabData2016[最近一次UACR檢查日期],"&gt;="&amp;DATE(YEAR(TODAY()),1,1),LabData2016[最近一次UACR檢查日期],"&lt;"&amp;DATE(YEAR(TODAY())+1,1,1))/($AJ216+$AK216)&gt;=0.5),"控制達標",IF(ISNUMBER($Y216),IF(AND($AA216&gt;=84,$W216-$Y216&lt;0),"進步達標","未達標"),"未達標")),"未達標"))))</f>
        <v/>
      </c>
      <c r="AC216" s="38" t="str">
        <f ca="1">IF($B216="","",IF($AB216="不適用","不適用",IF($AB216="未檢驗","無檢驗資料","全年"&amp;($AJ216+$AK216)&amp;"次／下半年"&amp;$AK216&amp;"次／"&amp;SUMIFS(LabData2016[UACR唯一],LabData2016[比對身分證前六碼],$AX216,LabData2016[最近一次UACR檢查結果(mg/gm)],"&lt;30",LabData2016[最近一次UACR檢查日期],"&gt;="&amp;DATE(YEAR(TODAY()),1,1),LabData2016[最近一次UACR檢查日期],"&lt;"&amp;DATE(YEAR(TODAY())+1,1,1))&amp;"/"&amp;($AJ216+$AK216)&amp;"達標")))</f>
        <v/>
      </c>
      <c r="AD216" s="6" t="str" cm="1">
        <f t="array" ref="AD216">IF($B216="","",IFERROR(INDEX(PatientCriteria[BP檢驗次數達標標準],ROWS($A$4:A216)),""))</f>
        <v/>
      </c>
      <c r="AE216" s="6" t="str" cm="1">
        <f t="array" aca="1" ref="AE216" ca="1">IF($B216="","",_xlfn.LET(_xlpm.bp,LabData2016[最近一次BP檢查日期],_xlpm.ym,IF(ISNUMBER(_xlpm.bp),TEXT(_xlpm.bp,"yyyy-mm"),LEFT(_xlpm.bp,7)),_xlpm.matched,_xlfn._xlws.FILTER(_xlpm.ym,(LabData2016[比對身分證前六碼]=$AX216)*(LabData2016[比對生日西元]=$AY216)*(_xlpm.ym&lt;&gt;"")*(LEFT(_xlpm.ym,4)=TEXT(YEAR(TODAY()),"0")),""),IF(INDEX(_xlpm.matched,1)="",0,ROWS(_xlfn.UNIQUE(_xlpm.matched)))))</f>
        <v/>
      </c>
      <c r="AF216" s="6" t="str">
        <f ca="1">IF($B216="","",SUMIFS(LabData2016[HbA1c唯一],LabData2016[比對身分證前六碼],$AX216,LabData2016[最近一次HbA1c檢查日期],"&gt;="&amp;DATE(YEAR(TODAY()),1,1),LabData2016[最近一次HbA1c檢查日期],"&lt;"&amp;DATE(YEAR(TODAY()),7,1)))</f>
        <v/>
      </c>
      <c r="AG216" s="6" t="str">
        <f ca="1">IF($B216="","",SUMIFS(LabData2016[HbA1c唯一],LabData2016[比對身分證前六碼],$AX216,LabData2016[最近一次HbA1c檢查日期],"&gt;="&amp;DATE(YEAR(TODAY()),7,1),LabData2016[最近一次HbA1c檢查日期],"&lt;"&amp;DATE(YEAR(TODAY())+1,1,1)))</f>
        <v/>
      </c>
      <c r="AH216" s="6" t="str">
        <f ca="1">IF($B216="","",SUMIFS(LabData2016[LDL唯一],LabData2016[比對身分證前六碼],$AX216,LabData2016[最近一次LDL檢查日期],"&gt;="&amp;DATE(YEAR(TODAY()),1,1),LabData2016[最近一次LDL檢查日期],"&lt;"&amp;DATE(YEAR(TODAY()),7,1)))</f>
        <v/>
      </c>
      <c r="AI216" s="6" t="str">
        <f ca="1">IF($B216="","",SUMIFS(LabData2016[LDL唯一],LabData2016[比對身分證前六碼],$AX216,LabData2016[最近一次LDL檢查日期],"&gt;="&amp;DATE(YEAR(TODAY()),7,1),LabData2016[最近一次LDL檢查日期],"&lt;"&amp;DATE(YEAR(TODAY())+1,1,1)))</f>
        <v/>
      </c>
      <c r="AJ216" s="6" t="str">
        <f ca="1">IF($B216="","",SUMIFS(LabData2016[UACR唯一],LabData2016[比對身分證前六碼],$AX216,LabData2016[最近一次UACR檢查日期],"&gt;="&amp;DATE(YEAR(TODAY()),1,1),LabData2016[最近一次UACR檢查日期],"&lt;"&amp;DATE(YEAR(TODAY()),7,1)))</f>
        <v/>
      </c>
      <c r="AK216" s="6" t="str">
        <f ca="1">IF($B216="","",SUMIFS(LabData2016[UACR唯一],LabData2016[比對身分證前六碼],$AX216,LabData2016[最近一次UACR檢查日期],"&gt;="&amp;DATE(YEAR(TODAY()),7,1),LabData2016[最近一次UACR檢查日期],"&lt;"&amp;DATE(YEAR(TODAY())+1,1,1)))</f>
        <v/>
      </c>
      <c r="AL216" s="6" t="str">
        <f t="shared" si="54"/>
        <v/>
      </c>
      <c r="AM216" s="6" t="str">
        <f t="shared" si="55"/>
        <v/>
      </c>
      <c r="AN216" s="6" t="str">
        <f t="shared" si="56"/>
        <v/>
      </c>
      <c r="AO216" s="6" t="str">
        <f t="shared" si="57"/>
        <v/>
      </c>
      <c r="AP216" s="6" t="str" cm="1">
        <f t="array" ref="AP216">IF($B216="","",IFERROR(INDEX(相容設定!$B$2:$E$9,MATCH($D216,相容設定!$A$2:$A$9,0),MIN(VALUE(LEFT($AQ216,FIND("/",$AQ216)-1)),3)+1),0))</f>
        <v/>
      </c>
      <c r="AQ216" s="6" t="str">
        <f t="shared" si="58"/>
        <v/>
      </c>
      <c r="AR216" s="30" t="str">
        <f t="shared" si="59"/>
        <v/>
      </c>
      <c r="AS216" s="30" t="str">
        <f>IF($B216="","",250+30+IF(OR(ISNUMBER(SEARCH("DM",$D216)),ISNUMBER(SEARCH("+",$D216))),100,0)+IFERROR(INDEX(相容設定!$F$2:$F$9,MATCH($D216,相容設定!$A$2:$A$9,0)),0))</f>
        <v/>
      </c>
      <c r="AT216" s="31" t="str">
        <f t="shared" si="60"/>
        <v/>
      </c>
      <c r="AU216" s="32" t="str">
        <f t="shared" si="61"/>
        <v/>
      </c>
      <c r="AW216" t="str">
        <f t="shared" si="62"/>
        <v/>
      </c>
    </row>
    <row r="217" spans="1:49" x14ac:dyDescent="0.35">
      <c r="A217" s="26" t="str" cm="1">
        <f t="array" ref="A217">IFERROR(IF(INDEX(PatientCriteria[身分證號],ROWS($A$4:A217))="","",ROWS($A$4:A217)),"")</f>
        <v/>
      </c>
      <c r="B217" s="26" t="str" cm="1">
        <f t="array" ref="B217">IFERROR(IF(INDEX(PatientCriteria[身分證號],ROWS($A$4:A217))="","",INDEX(PatientCriteria[身分證號],ROWS($A$4:A217))),"")</f>
        <v/>
      </c>
      <c r="C217" s="26" t="str" cm="1">
        <f t="array" ref="C217">IF($B217="","",IFERROR(INDEX(PatientCriteria[生日],ROWS($A$4:A217)),""))</f>
        <v/>
      </c>
      <c r="D217" s="26" t="str" cm="1">
        <f t="array" ref="D217">IF($B217="","",IFERROR(INDEX(PatientCriteria[疾病組合],ROWS($A$4:A217)),""))</f>
        <v/>
      </c>
      <c r="E217" s="6" t="str" cm="1">
        <f t="array" ref="E217">IF($B217="","",IFERROR(INDEX(PatientCriteria[HbA1c達標標準],ROWS($A$4:A217)),""))</f>
        <v/>
      </c>
      <c r="F217" s="6" t="str">
        <f>IF($B217="","",IF($G217="","",IFERROR(SUMIFS(LabData2016[最近一次HbA1c檢查結果(%)],LabData2016[比對身分證前六碼],$AX217,LabData2016[最近一次HbA1c檢查日期],$G217,LabData2016[HbA1c唯一],1),"")))</f>
        <v/>
      </c>
      <c r="G217" s="36" t="str" cm="1">
        <f t="array" ref="G217">IF($B217="","",IFERROR(_xlfn.AGGREGATE(14,6,LabData2016[最近一次HbA1c檢查日期]/((LabData2016[比對身分證前六碼]=$AX217)*(LabData2016[HbA1c唯一]=1)),1),""))</f>
        <v/>
      </c>
      <c r="H217" s="6" t="str">
        <f>IF($B217="","",IF($I217="","",IFERROR(SUMIFS(LabData2016[最近一次HbA1c檢查結果(%)],LabData2016[比對身分證前六碼],$AX217,LabData2016[最近一次HbA1c檢查日期],$I217,LabData2016[HbA1c唯一],1),"")))</f>
        <v/>
      </c>
      <c r="I217" s="36" t="str" cm="1">
        <f t="array" ref="I217">IF($B217="","",IFERROR(_xlfn.AGGREGATE(14,6,LabData2016[最近一次HbA1c檢查日期]/((LabData2016[比對身分證前六碼]=$AX217)*(LabData2016[HbA1c唯一]=1)),2),""))</f>
        <v/>
      </c>
      <c r="J217" s="6" t="str">
        <f t="shared" si="51"/>
        <v/>
      </c>
      <c r="K217" s="27" t="str">
        <f ca="1">IF($B217="","",IF($E217="不適用","不適用",IF($F217="","未檢驗",IF(AND($AF217+$AG217&gt;=2,$AG217&gt;=1),IF(OR($F217&lt;VALUE(SUBSTITUTE(SUBSTITUTE($E217,"&lt;",""),"%","")),SUMIFS(LabData2016[HbA1c唯一],LabData2016[比對身分證前六碼],$AX217,LabData2016[最近一次HbA1c檢查結果(%)],"&lt;"&amp;VALUE(SUBSTITUTE(SUBSTITUTE($E217,"&lt;",""),"%","")),LabData2016[最近一次HbA1c檢查日期],"&gt;="&amp;DATE(YEAR(TODAY()),1,1),LabData2016[最近一次HbA1c檢查日期],"&lt;"&amp;DATE(YEAR(TODAY())+1,1,1))/($AF217+$AG217)&gt;=0.5),"控制達標",IF(ISNUMBER($H217),IF(AND($J217&gt;=84,$F217-$H217&lt;0),"進步達標","未達標"),"未達標")),"未達標"))))</f>
        <v/>
      </c>
      <c r="L217" s="33" t="str">
        <f ca="1">IF($B217="","",IF($K217="不適用","不適用",IF($K217="未檢驗","無檢驗資料","全年"&amp;($AF217+$AG217)&amp;"次／下半年"&amp;$AG217&amp;"次／"&amp;SUMIFS(LabData2016[HbA1c唯一],LabData2016[比對身分證前六碼],$AX217,LabData2016[最近一次HbA1c檢查結果(%)],"&lt;"&amp;VALUE(SUBSTITUTE(SUBSTITUTE($E217,"&lt;",""),"%","")),LabData2016[最近一次HbA1c檢查日期],"&gt;="&amp;DATE(YEAR(TODAY()),1,1),LabData2016[最近一次HbA1c檢查日期],"&lt;"&amp;DATE(YEAR(TODAY())+1,1,1))&amp;"/"&amp;($AF217+$AG217)&amp;"達標")))</f>
        <v/>
      </c>
      <c r="M217" s="6" t="str" cm="1">
        <f t="array" ref="M217">IF($B217="","",IFERROR(INDEX(PatientCriteria[LDL達標標準],ROWS($A$4:A217)),""))</f>
        <v/>
      </c>
      <c r="N217" s="6" t="str">
        <f>IF($B217="","",IF($O217="","",IFERROR(SUMIFS(LabData2016[最近一次LDL檢查結果(mg/dL)],LabData2016[比對身分證前六碼],$AX217,LabData2016[最近一次LDL檢查日期],$O217,LabData2016[LDL唯一],1),"")))</f>
        <v/>
      </c>
      <c r="O217" s="36" t="str" cm="1">
        <f t="array" ref="O217">IF($B217="","",IFERROR(_xlfn.AGGREGATE(14,6,LabData2016[最近一次LDL檢查日期]/((LabData2016[比對身分證前六碼]=$AX217)*(LabData2016[LDL唯一]=1)),1),""))</f>
        <v/>
      </c>
      <c r="P217" s="6" t="str">
        <f>IF($B217="","",IF($Q217="","",IFERROR(SUMIFS(LabData2016[最近一次LDL檢查結果(mg/dL)],LabData2016[比對身分證前六碼],$AX217,LabData2016[最近一次LDL檢查日期],$Q217,LabData2016[LDL唯一],1),"")))</f>
        <v/>
      </c>
      <c r="Q217" s="36" t="str" cm="1">
        <f t="array" ref="Q217">IF($B217="","",IFERROR(_xlfn.AGGREGATE(14,6,LabData2016[最近一次LDL檢查日期]/((LabData2016[比對身分證前六碼]=$AX217)*(LabData2016[LDL唯一]=1)),2),""))</f>
        <v/>
      </c>
      <c r="R217" s="6" t="str">
        <f t="shared" si="52"/>
        <v/>
      </c>
      <c r="S217" s="6" t="str" cm="1">
        <f t="array" ref="S217">IF($B217="","",IFERROR(_xlfn.AGGREGATE(15,6,LabData2016[最近一次LDL檢查結果(mg/dL)]/((LabData2016[比對身分證前六碼]=$AX217)*(LabData2016[LDL唯一]=1)),1),""))</f>
        <v/>
      </c>
      <c r="T217" s="28" t="str">
        <f ca="1">IF($B217="","",IF($M217="不適用","不適用",IF($N217="","未檢驗",IF(OR(AND($D217="DM only",$O217&gt;=DATE(YEAR(TODAY()),1,1),$O217&lt;DATE(YEAR(TODAY())+1,1,1),$N217&lt;VALUE(SUBSTITUTE($M217,"&lt;",""))),AND($AH217&gt;=1,$AI217&gt;=1,OR($N217&lt;VALUE(SUBSTITUTE($M217,"&lt;","")),SUMIFS(LabData2016[LDL唯一],LabData2016[比對身分證前六碼],$AX217,LabData2016[最近一次LDL檢查結果(mg/dL)],"&lt;"&amp;VALUE(SUBSTITUTE($M217,"&lt;","")),LabData2016[最近一次LDL檢查日期],"&gt;="&amp;DATE(YEAR(TODAY()),1,1),LabData2016[最近一次LDL檢查日期],"&lt;"&amp;DATE(YEAR(TODAY())+1,1,1))/($AH217+$AI217)&gt;=0.5))),"控制達標",IF(AND($AH217&gt;=1,$AI217&gt;=1,ISNUMBER($P217),$R217&gt;84,$N217-$P217&lt;0),"進步達標","未達標")))))</f>
        <v/>
      </c>
      <c r="U217" s="39" t="str">
        <f ca="1">IF($B217="","",IF($T217="不適用","不適用",IF($T217="未檢驗","無檢驗資料","全年"&amp;($AH217+$AI217)&amp;"次／下半年"&amp;$AI217&amp;"次／"&amp;SUMIFS(LabData2016[LDL唯一],LabData2016[比對身分證前六碼],$AX217,LabData2016[最近一次LDL檢查結果(mg/dL)],"&lt;"&amp;VALUE(SUBSTITUTE($M217,"&lt;","")),LabData2016[最近一次LDL檢查日期],"&gt;="&amp;DATE(YEAR(TODAY()),1,1),LabData2016[最近一次LDL檢查日期],"&lt;"&amp;DATE(YEAR(TODAY())+1,1,1))&amp;"/"&amp;($AH217+$AI217)&amp;"達標")))</f>
        <v/>
      </c>
      <c r="V217" s="6" t="str" cm="1">
        <f t="array" ref="V217">IF($B217="","",IFERROR(INDEX(PatientCriteria[UACR達標標準],ROWS($A$4:A217)),""))</f>
        <v/>
      </c>
      <c r="W217" s="6" t="str">
        <f>IF($B217="","",IF($X217="","",IFERROR(SUMIFS(LabData2016[最近一次UACR檢查結果(mg/gm)],LabData2016[比對身分證前六碼],$AX217,LabData2016[最近一次UACR檢查日期],$X217,LabData2016[UACR唯一],1),"")))</f>
        <v/>
      </c>
      <c r="X217" s="36" t="str" cm="1">
        <f t="array" ref="X217">IF($B217="","",IFERROR(_xlfn.AGGREGATE(14,6,LabData2016[最近一次UACR檢查日期]/((LabData2016[比對身分證前六碼]=$AX217)*(LabData2016[UACR唯一]=1)),1),""))</f>
        <v/>
      </c>
      <c r="Y217" s="6" t="str">
        <f>IF($B217="","",IF($Z217="","",IFERROR(SUMIFS(LabData2016[最近一次UACR檢查結果(mg/gm)],LabData2016[比對身分證前六碼],$AX217,LabData2016[最近一次UACR檢查日期],$Z217,LabData2016[UACR唯一],1),"")))</f>
        <v/>
      </c>
      <c r="Z217" s="36" t="str" cm="1">
        <f t="array" ref="Z217">IF($B217="","",IFERROR(_xlfn.AGGREGATE(14,6,LabData2016[最近一次UACR檢查日期]/((LabData2016[比對身分證前六碼]=$AX217)*(LabData2016[UACR唯一]=1)),2),""))</f>
        <v/>
      </c>
      <c r="AA217" s="6" t="str">
        <f t="shared" si="53"/>
        <v/>
      </c>
      <c r="AB217" s="29" t="str">
        <f ca="1">IF($B217="","",IF($V217="不適用","不適用",IF($W217="","未檢驗",IF(AND($AJ217+$AK217&gt;=2,$AK217&gt;=1),IF(OR($W217&lt;30,SUMIFS(LabData2016[UACR唯一],LabData2016[比對身分證前六碼],$AX217,LabData2016[最近一次UACR檢查結果(mg/gm)],"&lt;30",LabData2016[最近一次UACR檢查日期],"&gt;="&amp;DATE(YEAR(TODAY()),1,1),LabData2016[最近一次UACR檢查日期],"&lt;"&amp;DATE(YEAR(TODAY())+1,1,1))/($AJ217+$AK217)&gt;=0.5),"控制達標",IF(ISNUMBER($Y217),IF(AND($AA217&gt;=84,$W217-$Y217&lt;0),"進步達標","未達標"),"未達標")),"未達標"))))</f>
        <v/>
      </c>
      <c r="AC217" s="38" t="str">
        <f ca="1">IF($B217="","",IF($AB217="不適用","不適用",IF($AB217="未檢驗","無檢驗資料","全年"&amp;($AJ217+$AK217)&amp;"次／下半年"&amp;$AK217&amp;"次／"&amp;SUMIFS(LabData2016[UACR唯一],LabData2016[比對身分證前六碼],$AX217,LabData2016[最近一次UACR檢查結果(mg/gm)],"&lt;30",LabData2016[最近一次UACR檢查日期],"&gt;="&amp;DATE(YEAR(TODAY()),1,1),LabData2016[最近一次UACR檢查日期],"&lt;"&amp;DATE(YEAR(TODAY())+1,1,1))&amp;"/"&amp;($AJ217+$AK217)&amp;"達標")))</f>
        <v/>
      </c>
      <c r="AD217" s="6" t="str" cm="1">
        <f t="array" ref="AD217">IF($B217="","",IFERROR(INDEX(PatientCriteria[BP檢驗次數達標標準],ROWS($A$4:A217)),""))</f>
        <v/>
      </c>
      <c r="AE217" s="6" t="str" cm="1">
        <f t="array" aca="1" ref="AE217" ca="1">IF($B217="","",_xlfn.LET(_xlpm.bp,LabData2016[最近一次BP檢查日期],_xlpm.ym,IF(ISNUMBER(_xlpm.bp),TEXT(_xlpm.bp,"yyyy-mm"),LEFT(_xlpm.bp,7)),_xlpm.matched,_xlfn._xlws.FILTER(_xlpm.ym,(LabData2016[比對身分證前六碼]=$AX217)*(LabData2016[比對生日西元]=$AY217)*(_xlpm.ym&lt;&gt;"")*(LEFT(_xlpm.ym,4)=TEXT(YEAR(TODAY()),"0")),""),IF(INDEX(_xlpm.matched,1)="",0,ROWS(_xlfn.UNIQUE(_xlpm.matched)))))</f>
        <v/>
      </c>
      <c r="AF217" s="6" t="str">
        <f ca="1">IF($B217="","",SUMIFS(LabData2016[HbA1c唯一],LabData2016[比對身分證前六碼],$AX217,LabData2016[最近一次HbA1c檢查日期],"&gt;="&amp;DATE(YEAR(TODAY()),1,1),LabData2016[最近一次HbA1c檢查日期],"&lt;"&amp;DATE(YEAR(TODAY()),7,1)))</f>
        <v/>
      </c>
      <c r="AG217" s="6" t="str">
        <f ca="1">IF($B217="","",SUMIFS(LabData2016[HbA1c唯一],LabData2016[比對身分證前六碼],$AX217,LabData2016[最近一次HbA1c檢查日期],"&gt;="&amp;DATE(YEAR(TODAY()),7,1),LabData2016[最近一次HbA1c檢查日期],"&lt;"&amp;DATE(YEAR(TODAY())+1,1,1)))</f>
        <v/>
      </c>
      <c r="AH217" s="6" t="str">
        <f ca="1">IF($B217="","",SUMIFS(LabData2016[LDL唯一],LabData2016[比對身分證前六碼],$AX217,LabData2016[最近一次LDL檢查日期],"&gt;="&amp;DATE(YEAR(TODAY()),1,1),LabData2016[最近一次LDL檢查日期],"&lt;"&amp;DATE(YEAR(TODAY()),7,1)))</f>
        <v/>
      </c>
      <c r="AI217" s="6" t="str">
        <f ca="1">IF($B217="","",SUMIFS(LabData2016[LDL唯一],LabData2016[比對身分證前六碼],$AX217,LabData2016[最近一次LDL檢查日期],"&gt;="&amp;DATE(YEAR(TODAY()),7,1),LabData2016[最近一次LDL檢查日期],"&lt;"&amp;DATE(YEAR(TODAY())+1,1,1)))</f>
        <v/>
      </c>
      <c r="AJ217" s="6" t="str">
        <f ca="1">IF($B217="","",SUMIFS(LabData2016[UACR唯一],LabData2016[比對身分證前六碼],$AX217,LabData2016[最近一次UACR檢查日期],"&gt;="&amp;DATE(YEAR(TODAY()),1,1),LabData2016[最近一次UACR檢查日期],"&lt;"&amp;DATE(YEAR(TODAY()),7,1)))</f>
        <v/>
      </c>
      <c r="AK217" s="6" t="str">
        <f ca="1">IF($B217="","",SUMIFS(LabData2016[UACR唯一],LabData2016[比對身分證前六碼],$AX217,LabData2016[最近一次UACR檢查日期],"&gt;="&amp;DATE(YEAR(TODAY()),7,1),LabData2016[最近一次UACR檢查日期],"&lt;"&amp;DATE(YEAR(TODAY())+1,1,1)))</f>
        <v/>
      </c>
      <c r="AL217" s="6" t="str">
        <f t="shared" si="54"/>
        <v/>
      </c>
      <c r="AM217" s="6" t="str">
        <f t="shared" si="55"/>
        <v/>
      </c>
      <c r="AN217" s="6" t="str">
        <f t="shared" si="56"/>
        <v/>
      </c>
      <c r="AO217" s="6" t="str">
        <f t="shared" si="57"/>
        <v/>
      </c>
      <c r="AP217" s="6" t="str" cm="1">
        <f t="array" ref="AP217">IF($B217="","",IFERROR(INDEX(相容設定!$B$2:$E$9,MATCH($D217,相容設定!$A$2:$A$9,0),MIN(VALUE(LEFT($AQ217,FIND("/",$AQ217)-1)),3)+1),0))</f>
        <v/>
      </c>
      <c r="AQ217" s="6" t="str">
        <f t="shared" si="58"/>
        <v/>
      </c>
      <c r="AR217" s="30" t="str">
        <f t="shared" si="59"/>
        <v/>
      </c>
      <c r="AS217" s="30" t="str">
        <f>IF($B217="","",250+30+IF(OR(ISNUMBER(SEARCH("DM",$D217)),ISNUMBER(SEARCH("+",$D217))),100,0)+IFERROR(INDEX(相容設定!$F$2:$F$9,MATCH($D217,相容設定!$A$2:$A$9,0)),0))</f>
        <v/>
      </c>
      <c r="AT217" s="31" t="str">
        <f t="shared" si="60"/>
        <v/>
      </c>
      <c r="AU217" s="32" t="str">
        <f t="shared" si="61"/>
        <v/>
      </c>
      <c r="AW217" t="str">
        <f t="shared" si="62"/>
        <v/>
      </c>
    </row>
    <row r="218" spans="1:49" x14ac:dyDescent="0.35">
      <c r="A218" s="26" t="str" cm="1">
        <f t="array" ref="A218">IFERROR(IF(INDEX(PatientCriteria[身分證號],ROWS($A$4:A218))="","",ROWS($A$4:A218)),"")</f>
        <v/>
      </c>
      <c r="B218" s="26" t="str" cm="1">
        <f t="array" ref="B218">IFERROR(IF(INDEX(PatientCriteria[身分證號],ROWS($A$4:A218))="","",INDEX(PatientCriteria[身分證號],ROWS($A$4:A218))),"")</f>
        <v/>
      </c>
      <c r="C218" s="26" t="str" cm="1">
        <f t="array" ref="C218">IF($B218="","",IFERROR(INDEX(PatientCriteria[生日],ROWS($A$4:A218)),""))</f>
        <v/>
      </c>
      <c r="D218" s="26" t="str" cm="1">
        <f t="array" ref="D218">IF($B218="","",IFERROR(INDEX(PatientCriteria[疾病組合],ROWS($A$4:A218)),""))</f>
        <v/>
      </c>
      <c r="E218" s="6" t="str" cm="1">
        <f t="array" ref="E218">IF($B218="","",IFERROR(INDEX(PatientCriteria[HbA1c達標標準],ROWS($A$4:A218)),""))</f>
        <v/>
      </c>
      <c r="F218" s="6" t="str">
        <f>IF($B218="","",IF($G218="","",IFERROR(SUMIFS(LabData2016[最近一次HbA1c檢查結果(%)],LabData2016[比對身分證前六碼],$AX218,LabData2016[最近一次HbA1c檢查日期],$G218,LabData2016[HbA1c唯一],1),"")))</f>
        <v/>
      </c>
      <c r="G218" s="36" t="str" cm="1">
        <f t="array" ref="G218">IF($B218="","",IFERROR(_xlfn.AGGREGATE(14,6,LabData2016[最近一次HbA1c檢查日期]/((LabData2016[比對身分證前六碼]=$AX218)*(LabData2016[HbA1c唯一]=1)),1),""))</f>
        <v/>
      </c>
      <c r="H218" s="6" t="str">
        <f>IF($B218="","",IF($I218="","",IFERROR(SUMIFS(LabData2016[最近一次HbA1c檢查結果(%)],LabData2016[比對身分證前六碼],$AX218,LabData2016[最近一次HbA1c檢查日期],$I218,LabData2016[HbA1c唯一],1),"")))</f>
        <v/>
      </c>
      <c r="I218" s="36" t="str" cm="1">
        <f t="array" ref="I218">IF($B218="","",IFERROR(_xlfn.AGGREGATE(14,6,LabData2016[最近一次HbA1c檢查日期]/((LabData2016[比對身分證前六碼]=$AX218)*(LabData2016[HbA1c唯一]=1)),2),""))</f>
        <v/>
      </c>
      <c r="J218" s="6" t="str">
        <f t="shared" si="51"/>
        <v/>
      </c>
      <c r="K218" s="27" t="str">
        <f ca="1">IF($B218="","",IF($E218="不適用","不適用",IF($F218="","未檢驗",IF(AND($AF218+$AG218&gt;=2,$AG218&gt;=1),IF(OR($F218&lt;VALUE(SUBSTITUTE(SUBSTITUTE($E218,"&lt;",""),"%","")),SUMIFS(LabData2016[HbA1c唯一],LabData2016[比對身分證前六碼],$AX218,LabData2016[最近一次HbA1c檢查結果(%)],"&lt;"&amp;VALUE(SUBSTITUTE(SUBSTITUTE($E218,"&lt;",""),"%","")),LabData2016[最近一次HbA1c檢查日期],"&gt;="&amp;DATE(YEAR(TODAY()),1,1),LabData2016[最近一次HbA1c檢查日期],"&lt;"&amp;DATE(YEAR(TODAY())+1,1,1))/($AF218+$AG218)&gt;=0.5),"控制達標",IF(ISNUMBER($H218),IF(AND($J218&gt;=84,$F218-$H218&lt;0),"進步達標","未達標"),"未達標")),"未達標"))))</f>
        <v/>
      </c>
      <c r="L218" s="33" t="str">
        <f ca="1">IF($B218="","",IF($K218="不適用","不適用",IF($K218="未檢驗","無檢驗資料","全年"&amp;($AF218+$AG218)&amp;"次／下半年"&amp;$AG218&amp;"次／"&amp;SUMIFS(LabData2016[HbA1c唯一],LabData2016[比對身分證前六碼],$AX218,LabData2016[最近一次HbA1c檢查結果(%)],"&lt;"&amp;VALUE(SUBSTITUTE(SUBSTITUTE($E218,"&lt;",""),"%","")),LabData2016[最近一次HbA1c檢查日期],"&gt;="&amp;DATE(YEAR(TODAY()),1,1),LabData2016[最近一次HbA1c檢查日期],"&lt;"&amp;DATE(YEAR(TODAY())+1,1,1))&amp;"/"&amp;($AF218+$AG218)&amp;"達標")))</f>
        <v/>
      </c>
      <c r="M218" s="6" t="str" cm="1">
        <f t="array" ref="M218">IF($B218="","",IFERROR(INDEX(PatientCriteria[LDL達標標準],ROWS($A$4:A218)),""))</f>
        <v/>
      </c>
      <c r="N218" s="6" t="str">
        <f>IF($B218="","",IF($O218="","",IFERROR(SUMIFS(LabData2016[最近一次LDL檢查結果(mg/dL)],LabData2016[比對身分證前六碼],$AX218,LabData2016[最近一次LDL檢查日期],$O218,LabData2016[LDL唯一],1),"")))</f>
        <v/>
      </c>
      <c r="O218" s="36" t="str" cm="1">
        <f t="array" ref="O218">IF($B218="","",IFERROR(_xlfn.AGGREGATE(14,6,LabData2016[最近一次LDL檢查日期]/((LabData2016[比對身分證前六碼]=$AX218)*(LabData2016[LDL唯一]=1)),1),""))</f>
        <v/>
      </c>
      <c r="P218" s="6" t="str">
        <f>IF($B218="","",IF($Q218="","",IFERROR(SUMIFS(LabData2016[最近一次LDL檢查結果(mg/dL)],LabData2016[比對身分證前六碼],$AX218,LabData2016[最近一次LDL檢查日期],$Q218,LabData2016[LDL唯一],1),"")))</f>
        <v/>
      </c>
      <c r="Q218" s="36" t="str" cm="1">
        <f t="array" ref="Q218">IF($B218="","",IFERROR(_xlfn.AGGREGATE(14,6,LabData2016[最近一次LDL檢查日期]/((LabData2016[比對身分證前六碼]=$AX218)*(LabData2016[LDL唯一]=1)),2),""))</f>
        <v/>
      </c>
      <c r="R218" s="6" t="str">
        <f t="shared" si="52"/>
        <v/>
      </c>
      <c r="S218" s="6" t="str" cm="1">
        <f t="array" ref="S218">IF($B218="","",IFERROR(_xlfn.AGGREGATE(15,6,LabData2016[最近一次LDL檢查結果(mg/dL)]/((LabData2016[比對身分證前六碼]=$AX218)*(LabData2016[LDL唯一]=1)),1),""))</f>
        <v/>
      </c>
      <c r="T218" s="28" t="str">
        <f ca="1">IF($B218="","",IF($M218="不適用","不適用",IF($N218="","未檢驗",IF(OR(AND($D218="DM only",$O218&gt;=DATE(YEAR(TODAY()),1,1),$O218&lt;DATE(YEAR(TODAY())+1,1,1),$N218&lt;VALUE(SUBSTITUTE($M218,"&lt;",""))),AND($AH218&gt;=1,$AI218&gt;=1,OR($N218&lt;VALUE(SUBSTITUTE($M218,"&lt;","")),SUMIFS(LabData2016[LDL唯一],LabData2016[比對身分證前六碼],$AX218,LabData2016[最近一次LDL檢查結果(mg/dL)],"&lt;"&amp;VALUE(SUBSTITUTE($M218,"&lt;","")),LabData2016[最近一次LDL檢查日期],"&gt;="&amp;DATE(YEAR(TODAY()),1,1),LabData2016[最近一次LDL檢查日期],"&lt;"&amp;DATE(YEAR(TODAY())+1,1,1))/($AH218+$AI218)&gt;=0.5))),"控制達標",IF(AND($AH218&gt;=1,$AI218&gt;=1,ISNUMBER($P218),$R218&gt;84,$N218-$P218&lt;0),"進步達標","未達標")))))</f>
        <v/>
      </c>
      <c r="U218" s="39" t="str">
        <f ca="1">IF($B218="","",IF($T218="不適用","不適用",IF($T218="未檢驗","無檢驗資料","全年"&amp;($AH218+$AI218)&amp;"次／下半年"&amp;$AI218&amp;"次／"&amp;SUMIFS(LabData2016[LDL唯一],LabData2016[比對身分證前六碼],$AX218,LabData2016[最近一次LDL檢查結果(mg/dL)],"&lt;"&amp;VALUE(SUBSTITUTE($M218,"&lt;","")),LabData2016[最近一次LDL檢查日期],"&gt;="&amp;DATE(YEAR(TODAY()),1,1),LabData2016[最近一次LDL檢查日期],"&lt;"&amp;DATE(YEAR(TODAY())+1,1,1))&amp;"/"&amp;($AH218+$AI218)&amp;"達標")))</f>
        <v/>
      </c>
      <c r="V218" s="6" t="str" cm="1">
        <f t="array" ref="V218">IF($B218="","",IFERROR(INDEX(PatientCriteria[UACR達標標準],ROWS($A$4:A218)),""))</f>
        <v/>
      </c>
      <c r="W218" s="6" t="str">
        <f>IF($B218="","",IF($X218="","",IFERROR(SUMIFS(LabData2016[最近一次UACR檢查結果(mg/gm)],LabData2016[比對身分證前六碼],$AX218,LabData2016[最近一次UACR檢查日期],$X218,LabData2016[UACR唯一],1),"")))</f>
        <v/>
      </c>
      <c r="X218" s="36" t="str" cm="1">
        <f t="array" ref="X218">IF($B218="","",IFERROR(_xlfn.AGGREGATE(14,6,LabData2016[最近一次UACR檢查日期]/((LabData2016[比對身分證前六碼]=$AX218)*(LabData2016[UACR唯一]=1)),1),""))</f>
        <v/>
      </c>
      <c r="Y218" s="6" t="str">
        <f>IF($B218="","",IF($Z218="","",IFERROR(SUMIFS(LabData2016[最近一次UACR檢查結果(mg/gm)],LabData2016[比對身分證前六碼],$AX218,LabData2016[最近一次UACR檢查日期],$Z218,LabData2016[UACR唯一],1),"")))</f>
        <v/>
      </c>
      <c r="Z218" s="36" t="str" cm="1">
        <f t="array" ref="Z218">IF($B218="","",IFERROR(_xlfn.AGGREGATE(14,6,LabData2016[最近一次UACR檢查日期]/((LabData2016[比對身分證前六碼]=$AX218)*(LabData2016[UACR唯一]=1)),2),""))</f>
        <v/>
      </c>
      <c r="AA218" s="6" t="str">
        <f t="shared" si="53"/>
        <v/>
      </c>
      <c r="AB218" s="29" t="str">
        <f ca="1">IF($B218="","",IF($V218="不適用","不適用",IF($W218="","未檢驗",IF(AND($AJ218+$AK218&gt;=2,$AK218&gt;=1),IF(OR($W218&lt;30,SUMIFS(LabData2016[UACR唯一],LabData2016[比對身分證前六碼],$AX218,LabData2016[最近一次UACR檢查結果(mg/gm)],"&lt;30",LabData2016[最近一次UACR檢查日期],"&gt;="&amp;DATE(YEAR(TODAY()),1,1),LabData2016[最近一次UACR檢查日期],"&lt;"&amp;DATE(YEAR(TODAY())+1,1,1))/($AJ218+$AK218)&gt;=0.5),"控制達標",IF(ISNUMBER($Y218),IF(AND($AA218&gt;=84,$W218-$Y218&lt;0),"進步達標","未達標"),"未達標")),"未達標"))))</f>
        <v/>
      </c>
      <c r="AC218" s="38" t="str">
        <f ca="1">IF($B218="","",IF($AB218="不適用","不適用",IF($AB218="未檢驗","無檢驗資料","全年"&amp;($AJ218+$AK218)&amp;"次／下半年"&amp;$AK218&amp;"次／"&amp;SUMIFS(LabData2016[UACR唯一],LabData2016[比對身分證前六碼],$AX218,LabData2016[最近一次UACR檢查結果(mg/gm)],"&lt;30",LabData2016[最近一次UACR檢查日期],"&gt;="&amp;DATE(YEAR(TODAY()),1,1),LabData2016[最近一次UACR檢查日期],"&lt;"&amp;DATE(YEAR(TODAY())+1,1,1))&amp;"/"&amp;($AJ218+$AK218)&amp;"達標")))</f>
        <v/>
      </c>
      <c r="AD218" s="6" t="str" cm="1">
        <f t="array" ref="AD218">IF($B218="","",IFERROR(INDEX(PatientCriteria[BP檢驗次數達標標準],ROWS($A$4:A218)),""))</f>
        <v/>
      </c>
      <c r="AE218" s="6" t="str" cm="1">
        <f t="array" aca="1" ref="AE218" ca="1">IF($B218="","",_xlfn.LET(_xlpm.bp,LabData2016[最近一次BP檢查日期],_xlpm.ym,IF(ISNUMBER(_xlpm.bp),TEXT(_xlpm.bp,"yyyy-mm"),LEFT(_xlpm.bp,7)),_xlpm.matched,_xlfn._xlws.FILTER(_xlpm.ym,(LabData2016[比對身分證前六碼]=$AX218)*(LabData2016[比對生日西元]=$AY218)*(_xlpm.ym&lt;&gt;"")*(LEFT(_xlpm.ym,4)=TEXT(YEAR(TODAY()),"0")),""),IF(INDEX(_xlpm.matched,1)="",0,ROWS(_xlfn.UNIQUE(_xlpm.matched)))))</f>
        <v/>
      </c>
      <c r="AF218" s="6" t="str">
        <f ca="1">IF($B218="","",SUMIFS(LabData2016[HbA1c唯一],LabData2016[比對身分證前六碼],$AX218,LabData2016[最近一次HbA1c檢查日期],"&gt;="&amp;DATE(YEAR(TODAY()),1,1),LabData2016[最近一次HbA1c檢查日期],"&lt;"&amp;DATE(YEAR(TODAY()),7,1)))</f>
        <v/>
      </c>
      <c r="AG218" s="6" t="str">
        <f ca="1">IF($B218="","",SUMIFS(LabData2016[HbA1c唯一],LabData2016[比對身分證前六碼],$AX218,LabData2016[最近一次HbA1c檢查日期],"&gt;="&amp;DATE(YEAR(TODAY()),7,1),LabData2016[最近一次HbA1c檢查日期],"&lt;"&amp;DATE(YEAR(TODAY())+1,1,1)))</f>
        <v/>
      </c>
      <c r="AH218" s="6" t="str">
        <f ca="1">IF($B218="","",SUMIFS(LabData2016[LDL唯一],LabData2016[比對身分證前六碼],$AX218,LabData2016[最近一次LDL檢查日期],"&gt;="&amp;DATE(YEAR(TODAY()),1,1),LabData2016[最近一次LDL檢查日期],"&lt;"&amp;DATE(YEAR(TODAY()),7,1)))</f>
        <v/>
      </c>
      <c r="AI218" s="6" t="str">
        <f ca="1">IF($B218="","",SUMIFS(LabData2016[LDL唯一],LabData2016[比對身分證前六碼],$AX218,LabData2016[最近一次LDL檢查日期],"&gt;="&amp;DATE(YEAR(TODAY()),7,1),LabData2016[最近一次LDL檢查日期],"&lt;"&amp;DATE(YEAR(TODAY())+1,1,1)))</f>
        <v/>
      </c>
      <c r="AJ218" s="6" t="str">
        <f ca="1">IF($B218="","",SUMIFS(LabData2016[UACR唯一],LabData2016[比對身分證前六碼],$AX218,LabData2016[最近一次UACR檢查日期],"&gt;="&amp;DATE(YEAR(TODAY()),1,1),LabData2016[最近一次UACR檢查日期],"&lt;"&amp;DATE(YEAR(TODAY()),7,1)))</f>
        <v/>
      </c>
      <c r="AK218" s="6" t="str">
        <f ca="1">IF($B218="","",SUMIFS(LabData2016[UACR唯一],LabData2016[比對身分證前六碼],$AX218,LabData2016[最近一次UACR檢查日期],"&gt;="&amp;DATE(YEAR(TODAY()),7,1),LabData2016[最近一次UACR檢查日期],"&lt;"&amp;DATE(YEAR(TODAY())+1,1,1)))</f>
        <v/>
      </c>
      <c r="AL218" s="6" t="str">
        <f t="shared" si="54"/>
        <v/>
      </c>
      <c r="AM218" s="6" t="str">
        <f t="shared" si="55"/>
        <v/>
      </c>
      <c r="AN218" s="6" t="str">
        <f t="shared" si="56"/>
        <v/>
      </c>
      <c r="AO218" s="6" t="str">
        <f t="shared" si="57"/>
        <v/>
      </c>
      <c r="AP218" s="6" t="str" cm="1">
        <f t="array" ref="AP218">IF($B218="","",IFERROR(INDEX(相容設定!$B$2:$E$9,MATCH($D218,相容設定!$A$2:$A$9,0),MIN(VALUE(LEFT($AQ218,FIND("/",$AQ218)-1)),3)+1),0))</f>
        <v/>
      </c>
      <c r="AQ218" s="6" t="str">
        <f t="shared" si="58"/>
        <v/>
      </c>
      <c r="AR218" s="30" t="str">
        <f t="shared" si="59"/>
        <v/>
      </c>
      <c r="AS218" s="30" t="str">
        <f>IF($B218="","",250+30+IF(OR(ISNUMBER(SEARCH("DM",$D218)),ISNUMBER(SEARCH("+",$D218))),100,0)+IFERROR(INDEX(相容設定!$F$2:$F$9,MATCH($D218,相容設定!$A$2:$A$9,0)),0))</f>
        <v/>
      </c>
      <c r="AT218" s="31" t="str">
        <f t="shared" si="60"/>
        <v/>
      </c>
      <c r="AU218" s="32" t="str">
        <f t="shared" si="61"/>
        <v/>
      </c>
      <c r="AW218" t="str">
        <f t="shared" si="62"/>
        <v/>
      </c>
    </row>
    <row r="219" spans="1:49" x14ac:dyDescent="0.35">
      <c r="A219" s="26" t="str" cm="1">
        <f t="array" ref="A219">IFERROR(IF(INDEX(PatientCriteria[身分證號],ROWS($A$4:A219))="","",ROWS($A$4:A219)),"")</f>
        <v/>
      </c>
      <c r="B219" s="26" t="str" cm="1">
        <f t="array" ref="B219">IFERROR(IF(INDEX(PatientCriteria[身分證號],ROWS($A$4:A219))="","",INDEX(PatientCriteria[身分證號],ROWS($A$4:A219))),"")</f>
        <v/>
      </c>
      <c r="C219" s="26" t="str" cm="1">
        <f t="array" ref="C219">IF($B219="","",IFERROR(INDEX(PatientCriteria[生日],ROWS($A$4:A219)),""))</f>
        <v/>
      </c>
      <c r="D219" s="26" t="str" cm="1">
        <f t="array" ref="D219">IF($B219="","",IFERROR(INDEX(PatientCriteria[疾病組合],ROWS($A$4:A219)),""))</f>
        <v/>
      </c>
      <c r="E219" s="6" t="str" cm="1">
        <f t="array" ref="E219">IF($B219="","",IFERROR(INDEX(PatientCriteria[HbA1c達標標準],ROWS($A$4:A219)),""))</f>
        <v/>
      </c>
      <c r="F219" s="6" t="str">
        <f>IF($B219="","",IF($G219="","",IFERROR(SUMIFS(LabData2016[最近一次HbA1c檢查結果(%)],LabData2016[比對身分證前六碼],$AX219,LabData2016[最近一次HbA1c檢查日期],$G219,LabData2016[HbA1c唯一],1),"")))</f>
        <v/>
      </c>
      <c r="G219" s="36" t="str" cm="1">
        <f t="array" ref="G219">IF($B219="","",IFERROR(_xlfn.AGGREGATE(14,6,LabData2016[最近一次HbA1c檢查日期]/((LabData2016[比對身分證前六碼]=$AX219)*(LabData2016[HbA1c唯一]=1)),1),""))</f>
        <v/>
      </c>
      <c r="H219" s="6" t="str">
        <f>IF($B219="","",IF($I219="","",IFERROR(SUMIFS(LabData2016[最近一次HbA1c檢查結果(%)],LabData2016[比對身分證前六碼],$AX219,LabData2016[最近一次HbA1c檢查日期],$I219,LabData2016[HbA1c唯一],1),"")))</f>
        <v/>
      </c>
      <c r="I219" s="36" t="str" cm="1">
        <f t="array" ref="I219">IF($B219="","",IFERROR(_xlfn.AGGREGATE(14,6,LabData2016[最近一次HbA1c檢查日期]/((LabData2016[比對身分證前六碼]=$AX219)*(LabData2016[HbA1c唯一]=1)),2),""))</f>
        <v/>
      </c>
      <c r="J219" s="6" t="str">
        <f t="shared" si="51"/>
        <v/>
      </c>
      <c r="K219" s="27" t="str">
        <f ca="1">IF($B219="","",IF($E219="不適用","不適用",IF($F219="","未檢驗",IF(AND($AF219+$AG219&gt;=2,$AG219&gt;=1),IF(OR($F219&lt;VALUE(SUBSTITUTE(SUBSTITUTE($E219,"&lt;",""),"%","")),SUMIFS(LabData2016[HbA1c唯一],LabData2016[比對身分證前六碼],$AX219,LabData2016[最近一次HbA1c檢查結果(%)],"&lt;"&amp;VALUE(SUBSTITUTE(SUBSTITUTE($E219,"&lt;",""),"%","")),LabData2016[最近一次HbA1c檢查日期],"&gt;="&amp;DATE(YEAR(TODAY()),1,1),LabData2016[最近一次HbA1c檢查日期],"&lt;"&amp;DATE(YEAR(TODAY())+1,1,1))/($AF219+$AG219)&gt;=0.5),"控制達標",IF(ISNUMBER($H219),IF(AND($J219&gt;=84,$F219-$H219&lt;0),"進步達標","未達標"),"未達標")),"未達標"))))</f>
        <v/>
      </c>
      <c r="L219" s="33" t="str">
        <f ca="1">IF($B219="","",IF($K219="不適用","不適用",IF($K219="未檢驗","無檢驗資料","全年"&amp;($AF219+$AG219)&amp;"次／下半年"&amp;$AG219&amp;"次／"&amp;SUMIFS(LabData2016[HbA1c唯一],LabData2016[比對身分證前六碼],$AX219,LabData2016[最近一次HbA1c檢查結果(%)],"&lt;"&amp;VALUE(SUBSTITUTE(SUBSTITUTE($E219,"&lt;",""),"%","")),LabData2016[最近一次HbA1c檢查日期],"&gt;="&amp;DATE(YEAR(TODAY()),1,1),LabData2016[最近一次HbA1c檢查日期],"&lt;"&amp;DATE(YEAR(TODAY())+1,1,1))&amp;"/"&amp;($AF219+$AG219)&amp;"達標")))</f>
        <v/>
      </c>
      <c r="M219" s="6" t="str" cm="1">
        <f t="array" ref="M219">IF($B219="","",IFERROR(INDEX(PatientCriteria[LDL達標標準],ROWS($A$4:A219)),""))</f>
        <v/>
      </c>
      <c r="N219" s="6" t="str">
        <f>IF($B219="","",IF($O219="","",IFERROR(SUMIFS(LabData2016[最近一次LDL檢查結果(mg/dL)],LabData2016[比對身分證前六碼],$AX219,LabData2016[最近一次LDL檢查日期],$O219,LabData2016[LDL唯一],1),"")))</f>
        <v/>
      </c>
      <c r="O219" s="36" t="str" cm="1">
        <f t="array" ref="O219">IF($B219="","",IFERROR(_xlfn.AGGREGATE(14,6,LabData2016[最近一次LDL檢查日期]/((LabData2016[比對身分證前六碼]=$AX219)*(LabData2016[LDL唯一]=1)),1),""))</f>
        <v/>
      </c>
      <c r="P219" s="6" t="str">
        <f>IF($B219="","",IF($Q219="","",IFERROR(SUMIFS(LabData2016[最近一次LDL檢查結果(mg/dL)],LabData2016[比對身分證前六碼],$AX219,LabData2016[最近一次LDL檢查日期],$Q219,LabData2016[LDL唯一],1),"")))</f>
        <v/>
      </c>
      <c r="Q219" s="36" t="str" cm="1">
        <f t="array" ref="Q219">IF($B219="","",IFERROR(_xlfn.AGGREGATE(14,6,LabData2016[最近一次LDL檢查日期]/((LabData2016[比對身分證前六碼]=$AX219)*(LabData2016[LDL唯一]=1)),2),""))</f>
        <v/>
      </c>
      <c r="R219" s="6" t="str">
        <f t="shared" si="52"/>
        <v/>
      </c>
      <c r="S219" s="6" t="str" cm="1">
        <f t="array" ref="S219">IF($B219="","",IFERROR(_xlfn.AGGREGATE(15,6,LabData2016[最近一次LDL檢查結果(mg/dL)]/((LabData2016[比對身分證前六碼]=$AX219)*(LabData2016[LDL唯一]=1)),1),""))</f>
        <v/>
      </c>
      <c r="T219" s="28" t="str">
        <f ca="1">IF($B219="","",IF($M219="不適用","不適用",IF($N219="","未檢驗",IF(OR(AND($D219="DM only",$O219&gt;=DATE(YEAR(TODAY()),1,1),$O219&lt;DATE(YEAR(TODAY())+1,1,1),$N219&lt;VALUE(SUBSTITUTE($M219,"&lt;",""))),AND($AH219&gt;=1,$AI219&gt;=1,OR($N219&lt;VALUE(SUBSTITUTE($M219,"&lt;","")),SUMIFS(LabData2016[LDL唯一],LabData2016[比對身分證前六碼],$AX219,LabData2016[最近一次LDL檢查結果(mg/dL)],"&lt;"&amp;VALUE(SUBSTITUTE($M219,"&lt;","")),LabData2016[最近一次LDL檢查日期],"&gt;="&amp;DATE(YEAR(TODAY()),1,1),LabData2016[最近一次LDL檢查日期],"&lt;"&amp;DATE(YEAR(TODAY())+1,1,1))/($AH219+$AI219)&gt;=0.5))),"控制達標",IF(AND($AH219&gt;=1,$AI219&gt;=1,ISNUMBER($P219),$R219&gt;84,$N219-$P219&lt;0),"進步達標","未達標")))))</f>
        <v/>
      </c>
      <c r="U219" s="39" t="str">
        <f ca="1">IF($B219="","",IF($T219="不適用","不適用",IF($T219="未檢驗","無檢驗資料","全年"&amp;($AH219+$AI219)&amp;"次／下半年"&amp;$AI219&amp;"次／"&amp;SUMIFS(LabData2016[LDL唯一],LabData2016[比對身分證前六碼],$AX219,LabData2016[最近一次LDL檢查結果(mg/dL)],"&lt;"&amp;VALUE(SUBSTITUTE($M219,"&lt;","")),LabData2016[最近一次LDL檢查日期],"&gt;="&amp;DATE(YEAR(TODAY()),1,1),LabData2016[最近一次LDL檢查日期],"&lt;"&amp;DATE(YEAR(TODAY())+1,1,1))&amp;"/"&amp;($AH219+$AI219)&amp;"達標")))</f>
        <v/>
      </c>
      <c r="V219" s="6" t="str" cm="1">
        <f t="array" ref="V219">IF($B219="","",IFERROR(INDEX(PatientCriteria[UACR達標標準],ROWS($A$4:A219)),""))</f>
        <v/>
      </c>
      <c r="W219" s="6" t="str">
        <f>IF($B219="","",IF($X219="","",IFERROR(SUMIFS(LabData2016[最近一次UACR檢查結果(mg/gm)],LabData2016[比對身分證前六碼],$AX219,LabData2016[最近一次UACR檢查日期],$X219,LabData2016[UACR唯一],1),"")))</f>
        <v/>
      </c>
      <c r="X219" s="36" t="str" cm="1">
        <f t="array" ref="X219">IF($B219="","",IFERROR(_xlfn.AGGREGATE(14,6,LabData2016[最近一次UACR檢查日期]/((LabData2016[比對身分證前六碼]=$AX219)*(LabData2016[UACR唯一]=1)),1),""))</f>
        <v/>
      </c>
      <c r="Y219" s="6" t="str">
        <f>IF($B219="","",IF($Z219="","",IFERROR(SUMIFS(LabData2016[最近一次UACR檢查結果(mg/gm)],LabData2016[比對身分證前六碼],$AX219,LabData2016[最近一次UACR檢查日期],$Z219,LabData2016[UACR唯一],1),"")))</f>
        <v/>
      </c>
      <c r="Z219" s="36" t="str" cm="1">
        <f t="array" ref="Z219">IF($B219="","",IFERROR(_xlfn.AGGREGATE(14,6,LabData2016[最近一次UACR檢查日期]/((LabData2016[比對身分證前六碼]=$AX219)*(LabData2016[UACR唯一]=1)),2),""))</f>
        <v/>
      </c>
      <c r="AA219" s="6" t="str">
        <f t="shared" si="53"/>
        <v/>
      </c>
      <c r="AB219" s="29" t="str">
        <f ca="1">IF($B219="","",IF($V219="不適用","不適用",IF($W219="","未檢驗",IF(AND($AJ219+$AK219&gt;=2,$AK219&gt;=1),IF(OR($W219&lt;30,SUMIFS(LabData2016[UACR唯一],LabData2016[比對身分證前六碼],$AX219,LabData2016[最近一次UACR檢查結果(mg/gm)],"&lt;30",LabData2016[最近一次UACR檢查日期],"&gt;="&amp;DATE(YEAR(TODAY()),1,1),LabData2016[最近一次UACR檢查日期],"&lt;"&amp;DATE(YEAR(TODAY())+1,1,1))/($AJ219+$AK219)&gt;=0.5),"控制達標",IF(ISNUMBER($Y219),IF(AND($AA219&gt;=84,$W219-$Y219&lt;0),"進步達標","未達標"),"未達標")),"未達標"))))</f>
        <v/>
      </c>
      <c r="AC219" s="38" t="str">
        <f ca="1">IF($B219="","",IF($AB219="不適用","不適用",IF($AB219="未檢驗","無檢驗資料","全年"&amp;($AJ219+$AK219)&amp;"次／下半年"&amp;$AK219&amp;"次／"&amp;SUMIFS(LabData2016[UACR唯一],LabData2016[比對身分證前六碼],$AX219,LabData2016[最近一次UACR檢查結果(mg/gm)],"&lt;30",LabData2016[最近一次UACR檢查日期],"&gt;="&amp;DATE(YEAR(TODAY()),1,1),LabData2016[最近一次UACR檢查日期],"&lt;"&amp;DATE(YEAR(TODAY())+1,1,1))&amp;"/"&amp;($AJ219+$AK219)&amp;"達標")))</f>
        <v/>
      </c>
      <c r="AD219" s="6" t="str" cm="1">
        <f t="array" ref="AD219">IF($B219="","",IFERROR(INDEX(PatientCriteria[BP檢驗次數達標標準],ROWS($A$4:A219)),""))</f>
        <v/>
      </c>
      <c r="AE219" s="6" t="str" cm="1">
        <f t="array" aca="1" ref="AE219" ca="1">IF($B219="","",_xlfn.LET(_xlpm.bp,LabData2016[最近一次BP檢查日期],_xlpm.ym,IF(ISNUMBER(_xlpm.bp),TEXT(_xlpm.bp,"yyyy-mm"),LEFT(_xlpm.bp,7)),_xlpm.matched,_xlfn._xlws.FILTER(_xlpm.ym,(LabData2016[比對身分證前六碼]=$AX219)*(LabData2016[比對生日西元]=$AY219)*(_xlpm.ym&lt;&gt;"")*(LEFT(_xlpm.ym,4)=TEXT(YEAR(TODAY()),"0")),""),IF(INDEX(_xlpm.matched,1)="",0,ROWS(_xlfn.UNIQUE(_xlpm.matched)))))</f>
        <v/>
      </c>
      <c r="AF219" s="6" t="str">
        <f ca="1">IF($B219="","",SUMIFS(LabData2016[HbA1c唯一],LabData2016[比對身分證前六碼],$AX219,LabData2016[最近一次HbA1c檢查日期],"&gt;="&amp;DATE(YEAR(TODAY()),1,1),LabData2016[最近一次HbA1c檢查日期],"&lt;"&amp;DATE(YEAR(TODAY()),7,1)))</f>
        <v/>
      </c>
      <c r="AG219" s="6" t="str">
        <f ca="1">IF($B219="","",SUMIFS(LabData2016[HbA1c唯一],LabData2016[比對身分證前六碼],$AX219,LabData2016[最近一次HbA1c檢查日期],"&gt;="&amp;DATE(YEAR(TODAY()),7,1),LabData2016[最近一次HbA1c檢查日期],"&lt;"&amp;DATE(YEAR(TODAY())+1,1,1)))</f>
        <v/>
      </c>
      <c r="AH219" s="6" t="str">
        <f ca="1">IF($B219="","",SUMIFS(LabData2016[LDL唯一],LabData2016[比對身分證前六碼],$AX219,LabData2016[最近一次LDL檢查日期],"&gt;="&amp;DATE(YEAR(TODAY()),1,1),LabData2016[最近一次LDL檢查日期],"&lt;"&amp;DATE(YEAR(TODAY()),7,1)))</f>
        <v/>
      </c>
      <c r="AI219" s="6" t="str">
        <f ca="1">IF($B219="","",SUMIFS(LabData2016[LDL唯一],LabData2016[比對身分證前六碼],$AX219,LabData2016[最近一次LDL檢查日期],"&gt;="&amp;DATE(YEAR(TODAY()),7,1),LabData2016[最近一次LDL檢查日期],"&lt;"&amp;DATE(YEAR(TODAY())+1,1,1)))</f>
        <v/>
      </c>
      <c r="AJ219" s="6" t="str">
        <f ca="1">IF($B219="","",SUMIFS(LabData2016[UACR唯一],LabData2016[比對身分證前六碼],$AX219,LabData2016[最近一次UACR檢查日期],"&gt;="&amp;DATE(YEAR(TODAY()),1,1),LabData2016[最近一次UACR檢查日期],"&lt;"&amp;DATE(YEAR(TODAY()),7,1)))</f>
        <v/>
      </c>
      <c r="AK219" s="6" t="str">
        <f ca="1">IF($B219="","",SUMIFS(LabData2016[UACR唯一],LabData2016[比對身分證前六碼],$AX219,LabData2016[最近一次UACR檢查日期],"&gt;="&amp;DATE(YEAR(TODAY()),7,1),LabData2016[最近一次UACR檢查日期],"&lt;"&amp;DATE(YEAR(TODAY())+1,1,1)))</f>
        <v/>
      </c>
      <c r="AL219" s="6" t="str">
        <f t="shared" si="54"/>
        <v/>
      </c>
      <c r="AM219" s="6" t="str">
        <f t="shared" si="55"/>
        <v/>
      </c>
      <c r="AN219" s="6" t="str">
        <f t="shared" si="56"/>
        <v/>
      </c>
      <c r="AO219" s="6" t="str">
        <f t="shared" si="57"/>
        <v/>
      </c>
      <c r="AP219" s="6" t="str" cm="1">
        <f t="array" ref="AP219">IF($B219="","",IFERROR(INDEX(相容設定!$B$2:$E$9,MATCH($D219,相容設定!$A$2:$A$9,0),MIN(VALUE(LEFT($AQ219,FIND("/",$AQ219)-1)),3)+1),0))</f>
        <v/>
      </c>
      <c r="AQ219" s="6" t="str">
        <f t="shared" si="58"/>
        <v/>
      </c>
      <c r="AR219" s="30" t="str">
        <f t="shared" si="59"/>
        <v/>
      </c>
      <c r="AS219" s="30" t="str">
        <f>IF($B219="","",250+30+IF(OR(ISNUMBER(SEARCH("DM",$D219)),ISNUMBER(SEARCH("+",$D219))),100,0)+IFERROR(INDEX(相容設定!$F$2:$F$9,MATCH($D219,相容設定!$A$2:$A$9,0)),0))</f>
        <v/>
      </c>
      <c r="AT219" s="31" t="str">
        <f t="shared" si="60"/>
        <v/>
      </c>
      <c r="AU219" s="32" t="str">
        <f t="shared" si="61"/>
        <v/>
      </c>
      <c r="AW219" t="str">
        <f t="shared" si="62"/>
        <v/>
      </c>
    </row>
    <row r="220" spans="1:49" x14ac:dyDescent="0.35">
      <c r="A220" s="26" t="str" cm="1">
        <f t="array" ref="A220">IFERROR(IF(INDEX(PatientCriteria[身分證號],ROWS($A$4:A220))="","",ROWS($A$4:A220)),"")</f>
        <v/>
      </c>
      <c r="B220" s="26" t="str" cm="1">
        <f t="array" ref="B220">IFERROR(IF(INDEX(PatientCriteria[身分證號],ROWS($A$4:A220))="","",INDEX(PatientCriteria[身分證號],ROWS($A$4:A220))),"")</f>
        <v/>
      </c>
      <c r="C220" s="26" t="str" cm="1">
        <f t="array" ref="C220">IF($B220="","",IFERROR(INDEX(PatientCriteria[生日],ROWS($A$4:A220)),""))</f>
        <v/>
      </c>
      <c r="D220" s="26" t="str" cm="1">
        <f t="array" ref="D220">IF($B220="","",IFERROR(INDEX(PatientCriteria[疾病組合],ROWS($A$4:A220)),""))</f>
        <v/>
      </c>
      <c r="E220" s="6" t="str" cm="1">
        <f t="array" ref="E220">IF($B220="","",IFERROR(INDEX(PatientCriteria[HbA1c達標標準],ROWS($A$4:A220)),""))</f>
        <v/>
      </c>
      <c r="F220" s="6" t="str">
        <f>IF($B220="","",IF($G220="","",IFERROR(SUMIFS(LabData2016[最近一次HbA1c檢查結果(%)],LabData2016[比對身分證前六碼],$AX220,LabData2016[最近一次HbA1c檢查日期],$G220,LabData2016[HbA1c唯一],1),"")))</f>
        <v/>
      </c>
      <c r="G220" s="36" t="str" cm="1">
        <f t="array" ref="G220">IF($B220="","",IFERROR(_xlfn.AGGREGATE(14,6,LabData2016[最近一次HbA1c檢查日期]/((LabData2016[比對身分證前六碼]=$AX220)*(LabData2016[HbA1c唯一]=1)),1),""))</f>
        <v/>
      </c>
      <c r="H220" s="6" t="str">
        <f>IF($B220="","",IF($I220="","",IFERROR(SUMIFS(LabData2016[最近一次HbA1c檢查結果(%)],LabData2016[比對身分證前六碼],$AX220,LabData2016[最近一次HbA1c檢查日期],$I220,LabData2016[HbA1c唯一],1),"")))</f>
        <v/>
      </c>
      <c r="I220" s="36" t="str" cm="1">
        <f t="array" ref="I220">IF($B220="","",IFERROR(_xlfn.AGGREGATE(14,6,LabData2016[最近一次HbA1c檢查日期]/((LabData2016[比對身分證前六碼]=$AX220)*(LabData2016[HbA1c唯一]=1)),2),""))</f>
        <v/>
      </c>
      <c r="J220" s="6" t="str">
        <f t="shared" si="51"/>
        <v/>
      </c>
      <c r="K220" s="27" t="str">
        <f ca="1">IF($B220="","",IF($E220="不適用","不適用",IF($F220="","未檢驗",IF(AND($AF220+$AG220&gt;=2,$AG220&gt;=1),IF(OR($F220&lt;VALUE(SUBSTITUTE(SUBSTITUTE($E220,"&lt;",""),"%","")),SUMIFS(LabData2016[HbA1c唯一],LabData2016[比對身分證前六碼],$AX220,LabData2016[最近一次HbA1c檢查結果(%)],"&lt;"&amp;VALUE(SUBSTITUTE(SUBSTITUTE($E220,"&lt;",""),"%","")),LabData2016[最近一次HbA1c檢查日期],"&gt;="&amp;DATE(YEAR(TODAY()),1,1),LabData2016[最近一次HbA1c檢查日期],"&lt;"&amp;DATE(YEAR(TODAY())+1,1,1))/($AF220+$AG220)&gt;=0.5),"控制達標",IF(ISNUMBER($H220),IF(AND($J220&gt;=84,$F220-$H220&lt;0),"進步達標","未達標"),"未達標")),"未達標"))))</f>
        <v/>
      </c>
      <c r="L220" s="33" t="str">
        <f ca="1">IF($B220="","",IF($K220="不適用","不適用",IF($K220="未檢驗","無檢驗資料","全年"&amp;($AF220+$AG220)&amp;"次／下半年"&amp;$AG220&amp;"次／"&amp;SUMIFS(LabData2016[HbA1c唯一],LabData2016[比對身分證前六碼],$AX220,LabData2016[最近一次HbA1c檢查結果(%)],"&lt;"&amp;VALUE(SUBSTITUTE(SUBSTITUTE($E220,"&lt;",""),"%","")),LabData2016[最近一次HbA1c檢查日期],"&gt;="&amp;DATE(YEAR(TODAY()),1,1),LabData2016[最近一次HbA1c檢查日期],"&lt;"&amp;DATE(YEAR(TODAY())+1,1,1))&amp;"/"&amp;($AF220+$AG220)&amp;"達標")))</f>
        <v/>
      </c>
      <c r="M220" s="6" t="str" cm="1">
        <f t="array" ref="M220">IF($B220="","",IFERROR(INDEX(PatientCriteria[LDL達標標準],ROWS($A$4:A220)),""))</f>
        <v/>
      </c>
      <c r="N220" s="6" t="str">
        <f>IF($B220="","",IF($O220="","",IFERROR(SUMIFS(LabData2016[最近一次LDL檢查結果(mg/dL)],LabData2016[比對身分證前六碼],$AX220,LabData2016[最近一次LDL檢查日期],$O220,LabData2016[LDL唯一],1),"")))</f>
        <v/>
      </c>
      <c r="O220" s="36" t="str" cm="1">
        <f t="array" ref="O220">IF($B220="","",IFERROR(_xlfn.AGGREGATE(14,6,LabData2016[最近一次LDL檢查日期]/((LabData2016[比對身分證前六碼]=$AX220)*(LabData2016[LDL唯一]=1)),1),""))</f>
        <v/>
      </c>
      <c r="P220" s="6" t="str">
        <f>IF($B220="","",IF($Q220="","",IFERROR(SUMIFS(LabData2016[最近一次LDL檢查結果(mg/dL)],LabData2016[比對身分證前六碼],$AX220,LabData2016[最近一次LDL檢查日期],$Q220,LabData2016[LDL唯一],1),"")))</f>
        <v/>
      </c>
      <c r="Q220" s="36" t="str" cm="1">
        <f t="array" ref="Q220">IF($B220="","",IFERROR(_xlfn.AGGREGATE(14,6,LabData2016[最近一次LDL檢查日期]/((LabData2016[比對身分證前六碼]=$AX220)*(LabData2016[LDL唯一]=1)),2),""))</f>
        <v/>
      </c>
      <c r="R220" s="6" t="str">
        <f t="shared" si="52"/>
        <v/>
      </c>
      <c r="S220" s="6" t="str" cm="1">
        <f t="array" ref="S220">IF($B220="","",IFERROR(_xlfn.AGGREGATE(15,6,LabData2016[最近一次LDL檢查結果(mg/dL)]/((LabData2016[比對身分證前六碼]=$AX220)*(LabData2016[LDL唯一]=1)),1),""))</f>
        <v/>
      </c>
      <c r="T220" s="28" t="str">
        <f ca="1">IF($B220="","",IF($M220="不適用","不適用",IF($N220="","未檢驗",IF(OR(AND($D220="DM only",$O220&gt;=DATE(YEAR(TODAY()),1,1),$O220&lt;DATE(YEAR(TODAY())+1,1,1),$N220&lt;VALUE(SUBSTITUTE($M220,"&lt;",""))),AND($AH220&gt;=1,$AI220&gt;=1,OR($N220&lt;VALUE(SUBSTITUTE($M220,"&lt;","")),SUMIFS(LabData2016[LDL唯一],LabData2016[比對身分證前六碼],$AX220,LabData2016[最近一次LDL檢查結果(mg/dL)],"&lt;"&amp;VALUE(SUBSTITUTE($M220,"&lt;","")),LabData2016[最近一次LDL檢查日期],"&gt;="&amp;DATE(YEAR(TODAY()),1,1),LabData2016[最近一次LDL檢查日期],"&lt;"&amp;DATE(YEAR(TODAY())+1,1,1))/($AH220+$AI220)&gt;=0.5))),"控制達標",IF(AND($AH220&gt;=1,$AI220&gt;=1,ISNUMBER($P220),$R220&gt;84,$N220-$P220&lt;0),"進步達標","未達標")))))</f>
        <v/>
      </c>
      <c r="U220" s="39" t="str">
        <f ca="1">IF($B220="","",IF($T220="不適用","不適用",IF($T220="未檢驗","無檢驗資料","全年"&amp;($AH220+$AI220)&amp;"次／下半年"&amp;$AI220&amp;"次／"&amp;SUMIFS(LabData2016[LDL唯一],LabData2016[比對身分證前六碼],$AX220,LabData2016[最近一次LDL檢查結果(mg/dL)],"&lt;"&amp;VALUE(SUBSTITUTE($M220,"&lt;","")),LabData2016[最近一次LDL檢查日期],"&gt;="&amp;DATE(YEAR(TODAY()),1,1),LabData2016[最近一次LDL檢查日期],"&lt;"&amp;DATE(YEAR(TODAY())+1,1,1))&amp;"/"&amp;($AH220+$AI220)&amp;"達標")))</f>
        <v/>
      </c>
      <c r="V220" s="6" t="str" cm="1">
        <f t="array" ref="V220">IF($B220="","",IFERROR(INDEX(PatientCriteria[UACR達標標準],ROWS($A$4:A220)),""))</f>
        <v/>
      </c>
      <c r="W220" s="6" t="str">
        <f>IF($B220="","",IF($X220="","",IFERROR(SUMIFS(LabData2016[最近一次UACR檢查結果(mg/gm)],LabData2016[比對身分證前六碼],$AX220,LabData2016[最近一次UACR檢查日期],$X220,LabData2016[UACR唯一],1),"")))</f>
        <v/>
      </c>
      <c r="X220" s="36" t="str" cm="1">
        <f t="array" ref="X220">IF($B220="","",IFERROR(_xlfn.AGGREGATE(14,6,LabData2016[最近一次UACR檢查日期]/((LabData2016[比對身分證前六碼]=$AX220)*(LabData2016[UACR唯一]=1)),1),""))</f>
        <v/>
      </c>
      <c r="Y220" s="6" t="str">
        <f>IF($B220="","",IF($Z220="","",IFERROR(SUMIFS(LabData2016[最近一次UACR檢查結果(mg/gm)],LabData2016[比對身分證前六碼],$AX220,LabData2016[最近一次UACR檢查日期],$Z220,LabData2016[UACR唯一],1),"")))</f>
        <v/>
      </c>
      <c r="Z220" s="36" t="str" cm="1">
        <f t="array" ref="Z220">IF($B220="","",IFERROR(_xlfn.AGGREGATE(14,6,LabData2016[最近一次UACR檢查日期]/((LabData2016[比對身分證前六碼]=$AX220)*(LabData2016[UACR唯一]=1)),2),""))</f>
        <v/>
      </c>
      <c r="AA220" s="6" t="str">
        <f t="shared" si="53"/>
        <v/>
      </c>
      <c r="AB220" s="29" t="str">
        <f ca="1">IF($B220="","",IF($V220="不適用","不適用",IF($W220="","未檢驗",IF(AND($AJ220+$AK220&gt;=2,$AK220&gt;=1),IF(OR($W220&lt;30,SUMIFS(LabData2016[UACR唯一],LabData2016[比對身分證前六碼],$AX220,LabData2016[最近一次UACR檢查結果(mg/gm)],"&lt;30",LabData2016[最近一次UACR檢查日期],"&gt;="&amp;DATE(YEAR(TODAY()),1,1),LabData2016[最近一次UACR檢查日期],"&lt;"&amp;DATE(YEAR(TODAY())+1,1,1))/($AJ220+$AK220)&gt;=0.5),"控制達標",IF(ISNUMBER($Y220),IF(AND($AA220&gt;=84,$W220-$Y220&lt;0),"進步達標","未達標"),"未達標")),"未達標"))))</f>
        <v/>
      </c>
      <c r="AC220" s="38" t="str">
        <f ca="1">IF($B220="","",IF($AB220="不適用","不適用",IF($AB220="未檢驗","無檢驗資料","全年"&amp;($AJ220+$AK220)&amp;"次／下半年"&amp;$AK220&amp;"次／"&amp;SUMIFS(LabData2016[UACR唯一],LabData2016[比對身分證前六碼],$AX220,LabData2016[最近一次UACR檢查結果(mg/gm)],"&lt;30",LabData2016[最近一次UACR檢查日期],"&gt;="&amp;DATE(YEAR(TODAY()),1,1),LabData2016[最近一次UACR檢查日期],"&lt;"&amp;DATE(YEAR(TODAY())+1,1,1))&amp;"/"&amp;($AJ220+$AK220)&amp;"達標")))</f>
        <v/>
      </c>
      <c r="AD220" s="6" t="str" cm="1">
        <f t="array" ref="AD220">IF($B220="","",IFERROR(INDEX(PatientCriteria[BP檢驗次數達標標準],ROWS($A$4:A220)),""))</f>
        <v/>
      </c>
      <c r="AE220" s="6" t="str" cm="1">
        <f t="array" aca="1" ref="AE220" ca="1">IF($B220="","",_xlfn.LET(_xlpm.bp,LabData2016[最近一次BP檢查日期],_xlpm.ym,IF(ISNUMBER(_xlpm.bp),TEXT(_xlpm.bp,"yyyy-mm"),LEFT(_xlpm.bp,7)),_xlpm.matched,_xlfn._xlws.FILTER(_xlpm.ym,(LabData2016[比對身分證前六碼]=$AX220)*(LabData2016[比對生日西元]=$AY220)*(_xlpm.ym&lt;&gt;"")*(LEFT(_xlpm.ym,4)=TEXT(YEAR(TODAY()),"0")),""),IF(INDEX(_xlpm.matched,1)="",0,ROWS(_xlfn.UNIQUE(_xlpm.matched)))))</f>
        <v/>
      </c>
      <c r="AF220" s="6" t="str">
        <f ca="1">IF($B220="","",SUMIFS(LabData2016[HbA1c唯一],LabData2016[比對身分證前六碼],$AX220,LabData2016[最近一次HbA1c檢查日期],"&gt;="&amp;DATE(YEAR(TODAY()),1,1),LabData2016[最近一次HbA1c檢查日期],"&lt;"&amp;DATE(YEAR(TODAY()),7,1)))</f>
        <v/>
      </c>
      <c r="AG220" s="6" t="str">
        <f ca="1">IF($B220="","",SUMIFS(LabData2016[HbA1c唯一],LabData2016[比對身分證前六碼],$AX220,LabData2016[最近一次HbA1c檢查日期],"&gt;="&amp;DATE(YEAR(TODAY()),7,1),LabData2016[最近一次HbA1c檢查日期],"&lt;"&amp;DATE(YEAR(TODAY())+1,1,1)))</f>
        <v/>
      </c>
      <c r="AH220" s="6" t="str">
        <f ca="1">IF($B220="","",SUMIFS(LabData2016[LDL唯一],LabData2016[比對身分證前六碼],$AX220,LabData2016[最近一次LDL檢查日期],"&gt;="&amp;DATE(YEAR(TODAY()),1,1),LabData2016[最近一次LDL檢查日期],"&lt;"&amp;DATE(YEAR(TODAY()),7,1)))</f>
        <v/>
      </c>
      <c r="AI220" s="6" t="str">
        <f ca="1">IF($B220="","",SUMIFS(LabData2016[LDL唯一],LabData2016[比對身分證前六碼],$AX220,LabData2016[最近一次LDL檢查日期],"&gt;="&amp;DATE(YEAR(TODAY()),7,1),LabData2016[最近一次LDL檢查日期],"&lt;"&amp;DATE(YEAR(TODAY())+1,1,1)))</f>
        <v/>
      </c>
      <c r="AJ220" s="6" t="str">
        <f ca="1">IF($B220="","",SUMIFS(LabData2016[UACR唯一],LabData2016[比對身分證前六碼],$AX220,LabData2016[最近一次UACR檢查日期],"&gt;="&amp;DATE(YEAR(TODAY()),1,1),LabData2016[最近一次UACR檢查日期],"&lt;"&amp;DATE(YEAR(TODAY()),7,1)))</f>
        <v/>
      </c>
      <c r="AK220" s="6" t="str">
        <f ca="1">IF($B220="","",SUMIFS(LabData2016[UACR唯一],LabData2016[比對身分證前六碼],$AX220,LabData2016[最近一次UACR檢查日期],"&gt;="&amp;DATE(YEAR(TODAY()),7,1),LabData2016[最近一次UACR檢查日期],"&lt;"&amp;DATE(YEAR(TODAY())+1,1,1)))</f>
        <v/>
      </c>
      <c r="AL220" s="6" t="str">
        <f t="shared" si="54"/>
        <v/>
      </c>
      <c r="AM220" s="6" t="str">
        <f t="shared" si="55"/>
        <v/>
      </c>
      <c r="AN220" s="6" t="str">
        <f t="shared" si="56"/>
        <v/>
      </c>
      <c r="AO220" s="6" t="str">
        <f t="shared" si="57"/>
        <v/>
      </c>
      <c r="AP220" s="6" t="str" cm="1">
        <f t="array" ref="AP220">IF($B220="","",IFERROR(INDEX(相容設定!$B$2:$E$9,MATCH($D220,相容設定!$A$2:$A$9,0),MIN(VALUE(LEFT($AQ220,FIND("/",$AQ220)-1)),3)+1),0))</f>
        <v/>
      </c>
      <c r="AQ220" s="6" t="str">
        <f t="shared" si="58"/>
        <v/>
      </c>
      <c r="AR220" s="30" t="str">
        <f t="shared" si="59"/>
        <v/>
      </c>
      <c r="AS220" s="30" t="str">
        <f>IF($B220="","",250+30+IF(OR(ISNUMBER(SEARCH("DM",$D220)),ISNUMBER(SEARCH("+",$D220))),100,0)+IFERROR(INDEX(相容設定!$F$2:$F$9,MATCH($D220,相容設定!$A$2:$A$9,0)),0))</f>
        <v/>
      </c>
      <c r="AT220" s="31" t="str">
        <f t="shared" si="60"/>
        <v/>
      </c>
      <c r="AU220" s="32" t="str">
        <f t="shared" si="61"/>
        <v/>
      </c>
      <c r="AW220" t="str">
        <f t="shared" si="62"/>
        <v/>
      </c>
    </row>
    <row r="221" spans="1:49" x14ac:dyDescent="0.35">
      <c r="A221" s="26" t="str" cm="1">
        <f t="array" ref="A221">IFERROR(IF(INDEX(PatientCriteria[身分證號],ROWS($A$4:A221))="","",ROWS($A$4:A221)),"")</f>
        <v/>
      </c>
      <c r="B221" s="26" t="str" cm="1">
        <f t="array" ref="B221">IFERROR(IF(INDEX(PatientCriteria[身分證號],ROWS($A$4:A221))="","",INDEX(PatientCriteria[身分證號],ROWS($A$4:A221))),"")</f>
        <v/>
      </c>
      <c r="C221" s="26" t="str" cm="1">
        <f t="array" ref="C221">IF($B221="","",IFERROR(INDEX(PatientCriteria[生日],ROWS($A$4:A221)),""))</f>
        <v/>
      </c>
      <c r="D221" s="26" t="str" cm="1">
        <f t="array" ref="D221">IF($B221="","",IFERROR(INDEX(PatientCriteria[疾病組合],ROWS($A$4:A221)),""))</f>
        <v/>
      </c>
      <c r="E221" s="6" t="str" cm="1">
        <f t="array" ref="E221">IF($B221="","",IFERROR(INDEX(PatientCriteria[HbA1c達標標準],ROWS($A$4:A221)),""))</f>
        <v/>
      </c>
      <c r="F221" s="6" t="str">
        <f>IF($B221="","",IF($G221="","",IFERROR(SUMIFS(LabData2016[最近一次HbA1c檢查結果(%)],LabData2016[比對身分證前六碼],$AX221,LabData2016[最近一次HbA1c檢查日期],$G221,LabData2016[HbA1c唯一],1),"")))</f>
        <v/>
      </c>
      <c r="G221" s="36" t="str" cm="1">
        <f t="array" ref="G221">IF($B221="","",IFERROR(_xlfn.AGGREGATE(14,6,LabData2016[最近一次HbA1c檢查日期]/((LabData2016[比對身分證前六碼]=$AX221)*(LabData2016[HbA1c唯一]=1)),1),""))</f>
        <v/>
      </c>
      <c r="H221" s="6" t="str">
        <f>IF($B221="","",IF($I221="","",IFERROR(SUMIFS(LabData2016[最近一次HbA1c檢查結果(%)],LabData2016[比對身分證前六碼],$AX221,LabData2016[最近一次HbA1c檢查日期],$I221,LabData2016[HbA1c唯一],1),"")))</f>
        <v/>
      </c>
      <c r="I221" s="36" t="str" cm="1">
        <f t="array" ref="I221">IF($B221="","",IFERROR(_xlfn.AGGREGATE(14,6,LabData2016[最近一次HbA1c檢查日期]/((LabData2016[比對身分證前六碼]=$AX221)*(LabData2016[HbA1c唯一]=1)),2),""))</f>
        <v/>
      </c>
      <c r="J221" s="6" t="str">
        <f t="shared" si="51"/>
        <v/>
      </c>
      <c r="K221" s="27" t="str">
        <f ca="1">IF($B221="","",IF($E221="不適用","不適用",IF($F221="","未檢驗",IF(AND($AF221+$AG221&gt;=2,$AG221&gt;=1),IF(OR($F221&lt;VALUE(SUBSTITUTE(SUBSTITUTE($E221,"&lt;",""),"%","")),SUMIFS(LabData2016[HbA1c唯一],LabData2016[比對身分證前六碼],$AX221,LabData2016[最近一次HbA1c檢查結果(%)],"&lt;"&amp;VALUE(SUBSTITUTE(SUBSTITUTE($E221,"&lt;",""),"%","")),LabData2016[最近一次HbA1c檢查日期],"&gt;="&amp;DATE(YEAR(TODAY()),1,1),LabData2016[最近一次HbA1c檢查日期],"&lt;"&amp;DATE(YEAR(TODAY())+1,1,1))/($AF221+$AG221)&gt;=0.5),"控制達標",IF(ISNUMBER($H221),IF(AND($J221&gt;=84,$F221-$H221&lt;0),"進步達標","未達標"),"未達標")),"未達標"))))</f>
        <v/>
      </c>
      <c r="L221" s="33" t="str">
        <f ca="1">IF($B221="","",IF($K221="不適用","不適用",IF($K221="未檢驗","無檢驗資料","全年"&amp;($AF221+$AG221)&amp;"次／下半年"&amp;$AG221&amp;"次／"&amp;SUMIFS(LabData2016[HbA1c唯一],LabData2016[比對身分證前六碼],$AX221,LabData2016[最近一次HbA1c檢查結果(%)],"&lt;"&amp;VALUE(SUBSTITUTE(SUBSTITUTE($E221,"&lt;",""),"%","")),LabData2016[最近一次HbA1c檢查日期],"&gt;="&amp;DATE(YEAR(TODAY()),1,1),LabData2016[最近一次HbA1c檢查日期],"&lt;"&amp;DATE(YEAR(TODAY())+1,1,1))&amp;"/"&amp;($AF221+$AG221)&amp;"達標")))</f>
        <v/>
      </c>
      <c r="M221" s="6" t="str" cm="1">
        <f t="array" ref="M221">IF($B221="","",IFERROR(INDEX(PatientCriteria[LDL達標標準],ROWS($A$4:A221)),""))</f>
        <v/>
      </c>
      <c r="N221" s="6" t="str">
        <f>IF($B221="","",IF($O221="","",IFERROR(SUMIFS(LabData2016[最近一次LDL檢查結果(mg/dL)],LabData2016[比對身分證前六碼],$AX221,LabData2016[最近一次LDL檢查日期],$O221,LabData2016[LDL唯一],1),"")))</f>
        <v/>
      </c>
      <c r="O221" s="36" t="str" cm="1">
        <f t="array" ref="O221">IF($B221="","",IFERROR(_xlfn.AGGREGATE(14,6,LabData2016[最近一次LDL檢查日期]/((LabData2016[比對身分證前六碼]=$AX221)*(LabData2016[LDL唯一]=1)),1),""))</f>
        <v/>
      </c>
      <c r="P221" s="6" t="str">
        <f>IF($B221="","",IF($Q221="","",IFERROR(SUMIFS(LabData2016[最近一次LDL檢查結果(mg/dL)],LabData2016[比對身分證前六碼],$AX221,LabData2016[最近一次LDL檢查日期],$Q221,LabData2016[LDL唯一],1),"")))</f>
        <v/>
      </c>
      <c r="Q221" s="36" t="str" cm="1">
        <f t="array" ref="Q221">IF($B221="","",IFERROR(_xlfn.AGGREGATE(14,6,LabData2016[最近一次LDL檢查日期]/((LabData2016[比對身分證前六碼]=$AX221)*(LabData2016[LDL唯一]=1)),2),""))</f>
        <v/>
      </c>
      <c r="R221" s="6" t="str">
        <f t="shared" si="52"/>
        <v/>
      </c>
      <c r="S221" s="6" t="str" cm="1">
        <f t="array" ref="S221">IF($B221="","",IFERROR(_xlfn.AGGREGATE(15,6,LabData2016[最近一次LDL檢查結果(mg/dL)]/((LabData2016[比對身分證前六碼]=$AX221)*(LabData2016[LDL唯一]=1)),1),""))</f>
        <v/>
      </c>
      <c r="T221" s="28" t="str">
        <f ca="1">IF($B221="","",IF($M221="不適用","不適用",IF($N221="","未檢驗",IF(OR(AND($D221="DM only",$O221&gt;=DATE(YEAR(TODAY()),1,1),$O221&lt;DATE(YEAR(TODAY())+1,1,1),$N221&lt;VALUE(SUBSTITUTE($M221,"&lt;",""))),AND($AH221&gt;=1,$AI221&gt;=1,OR($N221&lt;VALUE(SUBSTITUTE($M221,"&lt;","")),SUMIFS(LabData2016[LDL唯一],LabData2016[比對身分證前六碼],$AX221,LabData2016[最近一次LDL檢查結果(mg/dL)],"&lt;"&amp;VALUE(SUBSTITUTE($M221,"&lt;","")),LabData2016[最近一次LDL檢查日期],"&gt;="&amp;DATE(YEAR(TODAY()),1,1),LabData2016[最近一次LDL檢查日期],"&lt;"&amp;DATE(YEAR(TODAY())+1,1,1))/($AH221+$AI221)&gt;=0.5))),"控制達標",IF(AND($AH221&gt;=1,$AI221&gt;=1,ISNUMBER($P221),$R221&gt;84,$N221-$P221&lt;0),"進步達標","未達標")))))</f>
        <v/>
      </c>
      <c r="U221" s="39" t="str">
        <f ca="1">IF($B221="","",IF($T221="不適用","不適用",IF($T221="未檢驗","無檢驗資料","全年"&amp;($AH221+$AI221)&amp;"次／下半年"&amp;$AI221&amp;"次／"&amp;SUMIFS(LabData2016[LDL唯一],LabData2016[比對身分證前六碼],$AX221,LabData2016[最近一次LDL檢查結果(mg/dL)],"&lt;"&amp;VALUE(SUBSTITUTE($M221,"&lt;","")),LabData2016[最近一次LDL檢查日期],"&gt;="&amp;DATE(YEAR(TODAY()),1,1),LabData2016[最近一次LDL檢查日期],"&lt;"&amp;DATE(YEAR(TODAY())+1,1,1))&amp;"/"&amp;($AH221+$AI221)&amp;"達標")))</f>
        <v/>
      </c>
      <c r="V221" s="6" t="str" cm="1">
        <f t="array" ref="V221">IF($B221="","",IFERROR(INDEX(PatientCriteria[UACR達標標準],ROWS($A$4:A221)),""))</f>
        <v/>
      </c>
      <c r="W221" s="6" t="str">
        <f>IF($B221="","",IF($X221="","",IFERROR(SUMIFS(LabData2016[最近一次UACR檢查結果(mg/gm)],LabData2016[比對身分證前六碼],$AX221,LabData2016[最近一次UACR檢查日期],$X221,LabData2016[UACR唯一],1),"")))</f>
        <v/>
      </c>
      <c r="X221" s="36" t="str" cm="1">
        <f t="array" ref="X221">IF($B221="","",IFERROR(_xlfn.AGGREGATE(14,6,LabData2016[最近一次UACR檢查日期]/((LabData2016[比對身分證前六碼]=$AX221)*(LabData2016[UACR唯一]=1)),1),""))</f>
        <v/>
      </c>
      <c r="Y221" s="6" t="str">
        <f>IF($B221="","",IF($Z221="","",IFERROR(SUMIFS(LabData2016[最近一次UACR檢查結果(mg/gm)],LabData2016[比對身分證前六碼],$AX221,LabData2016[最近一次UACR檢查日期],$Z221,LabData2016[UACR唯一],1),"")))</f>
        <v/>
      </c>
      <c r="Z221" s="36" t="str" cm="1">
        <f t="array" ref="Z221">IF($B221="","",IFERROR(_xlfn.AGGREGATE(14,6,LabData2016[最近一次UACR檢查日期]/((LabData2016[比對身分證前六碼]=$AX221)*(LabData2016[UACR唯一]=1)),2),""))</f>
        <v/>
      </c>
      <c r="AA221" s="6" t="str">
        <f t="shared" si="53"/>
        <v/>
      </c>
      <c r="AB221" s="29" t="str">
        <f ca="1">IF($B221="","",IF($V221="不適用","不適用",IF($W221="","未檢驗",IF(AND($AJ221+$AK221&gt;=2,$AK221&gt;=1),IF(OR($W221&lt;30,SUMIFS(LabData2016[UACR唯一],LabData2016[比對身分證前六碼],$AX221,LabData2016[最近一次UACR檢查結果(mg/gm)],"&lt;30",LabData2016[最近一次UACR檢查日期],"&gt;="&amp;DATE(YEAR(TODAY()),1,1),LabData2016[最近一次UACR檢查日期],"&lt;"&amp;DATE(YEAR(TODAY())+1,1,1))/($AJ221+$AK221)&gt;=0.5),"控制達標",IF(ISNUMBER($Y221),IF(AND($AA221&gt;=84,$W221-$Y221&lt;0),"進步達標","未達標"),"未達標")),"未達標"))))</f>
        <v/>
      </c>
      <c r="AC221" s="38" t="str">
        <f ca="1">IF($B221="","",IF($AB221="不適用","不適用",IF($AB221="未檢驗","無檢驗資料","全年"&amp;($AJ221+$AK221)&amp;"次／下半年"&amp;$AK221&amp;"次／"&amp;SUMIFS(LabData2016[UACR唯一],LabData2016[比對身分證前六碼],$AX221,LabData2016[最近一次UACR檢查結果(mg/gm)],"&lt;30",LabData2016[最近一次UACR檢查日期],"&gt;="&amp;DATE(YEAR(TODAY()),1,1),LabData2016[最近一次UACR檢查日期],"&lt;"&amp;DATE(YEAR(TODAY())+1,1,1))&amp;"/"&amp;($AJ221+$AK221)&amp;"達標")))</f>
        <v/>
      </c>
      <c r="AD221" s="6" t="str" cm="1">
        <f t="array" ref="AD221">IF($B221="","",IFERROR(INDEX(PatientCriteria[BP檢驗次數達標標準],ROWS($A$4:A221)),""))</f>
        <v/>
      </c>
      <c r="AE221" s="6" t="str" cm="1">
        <f t="array" aca="1" ref="AE221" ca="1">IF($B221="","",_xlfn.LET(_xlpm.bp,LabData2016[最近一次BP檢查日期],_xlpm.ym,IF(ISNUMBER(_xlpm.bp),TEXT(_xlpm.bp,"yyyy-mm"),LEFT(_xlpm.bp,7)),_xlpm.matched,_xlfn._xlws.FILTER(_xlpm.ym,(LabData2016[比對身分證前六碼]=$AX221)*(LabData2016[比對生日西元]=$AY221)*(_xlpm.ym&lt;&gt;"")*(LEFT(_xlpm.ym,4)=TEXT(YEAR(TODAY()),"0")),""),IF(INDEX(_xlpm.matched,1)="",0,ROWS(_xlfn.UNIQUE(_xlpm.matched)))))</f>
        <v/>
      </c>
      <c r="AF221" s="6" t="str">
        <f ca="1">IF($B221="","",SUMIFS(LabData2016[HbA1c唯一],LabData2016[比對身分證前六碼],$AX221,LabData2016[最近一次HbA1c檢查日期],"&gt;="&amp;DATE(YEAR(TODAY()),1,1),LabData2016[最近一次HbA1c檢查日期],"&lt;"&amp;DATE(YEAR(TODAY()),7,1)))</f>
        <v/>
      </c>
      <c r="AG221" s="6" t="str">
        <f ca="1">IF($B221="","",SUMIFS(LabData2016[HbA1c唯一],LabData2016[比對身分證前六碼],$AX221,LabData2016[最近一次HbA1c檢查日期],"&gt;="&amp;DATE(YEAR(TODAY()),7,1),LabData2016[最近一次HbA1c檢查日期],"&lt;"&amp;DATE(YEAR(TODAY())+1,1,1)))</f>
        <v/>
      </c>
      <c r="AH221" s="6" t="str">
        <f ca="1">IF($B221="","",SUMIFS(LabData2016[LDL唯一],LabData2016[比對身分證前六碼],$AX221,LabData2016[最近一次LDL檢查日期],"&gt;="&amp;DATE(YEAR(TODAY()),1,1),LabData2016[最近一次LDL檢查日期],"&lt;"&amp;DATE(YEAR(TODAY()),7,1)))</f>
        <v/>
      </c>
      <c r="AI221" s="6" t="str">
        <f ca="1">IF($B221="","",SUMIFS(LabData2016[LDL唯一],LabData2016[比對身分證前六碼],$AX221,LabData2016[最近一次LDL檢查日期],"&gt;="&amp;DATE(YEAR(TODAY()),7,1),LabData2016[最近一次LDL檢查日期],"&lt;"&amp;DATE(YEAR(TODAY())+1,1,1)))</f>
        <v/>
      </c>
      <c r="AJ221" s="6" t="str">
        <f ca="1">IF($B221="","",SUMIFS(LabData2016[UACR唯一],LabData2016[比對身分證前六碼],$AX221,LabData2016[最近一次UACR檢查日期],"&gt;="&amp;DATE(YEAR(TODAY()),1,1),LabData2016[最近一次UACR檢查日期],"&lt;"&amp;DATE(YEAR(TODAY()),7,1)))</f>
        <v/>
      </c>
      <c r="AK221" s="6" t="str">
        <f ca="1">IF($B221="","",SUMIFS(LabData2016[UACR唯一],LabData2016[比對身分證前六碼],$AX221,LabData2016[最近一次UACR檢查日期],"&gt;="&amp;DATE(YEAR(TODAY()),7,1),LabData2016[最近一次UACR檢查日期],"&lt;"&amp;DATE(YEAR(TODAY())+1,1,1)))</f>
        <v/>
      </c>
      <c r="AL221" s="6" t="str">
        <f t="shared" si="54"/>
        <v/>
      </c>
      <c r="AM221" s="6" t="str">
        <f t="shared" si="55"/>
        <v/>
      </c>
      <c r="AN221" s="6" t="str">
        <f t="shared" si="56"/>
        <v/>
      </c>
      <c r="AO221" s="6" t="str">
        <f t="shared" si="57"/>
        <v/>
      </c>
      <c r="AP221" s="6" t="str" cm="1">
        <f t="array" ref="AP221">IF($B221="","",IFERROR(INDEX(相容設定!$B$2:$E$9,MATCH($D221,相容設定!$A$2:$A$9,0),MIN(VALUE(LEFT($AQ221,FIND("/",$AQ221)-1)),3)+1),0))</f>
        <v/>
      </c>
      <c r="AQ221" s="6" t="str">
        <f t="shared" si="58"/>
        <v/>
      </c>
      <c r="AR221" s="30" t="str">
        <f t="shared" si="59"/>
        <v/>
      </c>
      <c r="AS221" s="30" t="str">
        <f>IF($B221="","",250+30+IF(OR(ISNUMBER(SEARCH("DM",$D221)),ISNUMBER(SEARCH("+",$D221))),100,0)+IFERROR(INDEX(相容設定!$F$2:$F$9,MATCH($D221,相容設定!$A$2:$A$9,0)),0))</f>
        <v/>
      </c>
      <c r="AT221" s="31" t="str">
        <f t="shared" si="60"/>
        <v/>
      </c>
      <c r="AU221" s="32" t="str">
        <f t="shared" si="61"/>
        <v/>
      </c>
      <c r="AW221" t="str">
        <f t="shared" si="62"/>
        <v/>
      </c>
    </row>
    <row r="222" spans="1:49" x14ac:dyDescent="0.35">
      <c r="A222" s="26" t="str" cm="1">
        <f t="array" ref="A222">IFERROR(IF(INDEX(PatientCriteria[身分證號],ROWS($A$4:A222))="","",ROWS($A$4:A222)),"")</f>
        <v/>
      </c>
      <c r="B222" s="26" t="str" cm="1">
        <f t="array" ref="B222">IFERROR(IF(INDEX(PatientCriteria[身分證號],ROWS($A$4:A222))="","",INDEX(PatientCriteria[身分證號],ROWS($A$4:A222))),"")</f>
        <v/>
      </c>
      <c r="C222" s="26" t="str" cm="1">
        <f t="array" ref="C222">IF($B222="","",IFERROR(INDEX(PatientCriteria[生日],ROWS($A$4:A222)),""))</f>
        <v/>
      </c>
      <c r="D222" s="26" t="str" cm="1">
        <f t="array" ref="D222">IF($B222="","",IFERROR(INDEX(PatientCriteria[疾病組合],ROWS($A$4:A222)),""))</f>
        <v/>
      </c>
      <c r="E222" s="6" t="str" cm="1">
        <f t="array" ref="E222">IF($B222="","",IFERROR(INDEX(PatientCriteria[HbA1c達標標準],ROWS($A$4:A222)),""))</f>
        <v/>
      </c>
      <c r="F222" s="6" t="str">
        <f>IF($B222="","",IF($G222="","",IFERROR(SUMIFS(LabData2016[最近一次HbA1c檢查結果(%)],LabData2016[比對身分證前六碼],$AX222,LabData2016[最近一次HbA1c檢查日期],$G222,LabData2016[HbA1c唯一],1),"")))</f>
        <v/>
      </c>
      <c r="G222" s="36" t="str" cm="1">
        <f t="array" ref="G222">IF($B222="","",IFERROR(_xlfn.AGGREGATE(14,6,LabData2016[最近一次HbA1c檢查日期]/((LabData2016[比對身分證前六碼]=$AX222)*(LabData2016[HbA1c唯一]=1)),1),""))</f>
        <v/>
      </c>
      <c r="H222" s="6" t="str">
        <f>IF($B222="","",IF($I222="","",IFERROR(SUMIFS(LabData2016[最近一次HbA1c檢查結果(%)],LabData2016[比對身分證前六碼],$AX222,LabData2016[最近一次HbA1c檢查日期],$I222,LabData2016[HbA1c唯一],1),"")))</f>
        <v/>
      </c>
      <c r="I222" s="36" t="str" cm="1">
        <f t="array" ref="I222">IF($B222="","",IFERROR(_xlfn.AGGREGATE(14,6,LabData2016[最近一次HbA1c檢查日期]/((LabData2016[比對身分證前六碼]=$AX222)*(LabData2016[HbA1c唯一]=1)),2),""))</f>
        <v/>
      </c>
      <c r="J222" s="6" t="str">
        <f t="shared" si="51"/>
        <v/>
      </c>
      <c r="K222" s="27" t="str">
        <f ca="1">IF($B222="","",IF($E222="不適用","不適用",IF($F222="","未檢驗",IF(AND($AF222+$AG222&gt;=2,$AG222&gt;=1),IF(OR($F222&lt;VALUE(SUBSTITUTE(SUBSTITUTE($E222,"&lt;",""),"%","")),SUMIFS(LabData2016[HbA1c唯一],LabData2016[比對身分證前六碼],$AX222,LabData2016[最近一次HbA1c檢查結果(%)],"&lt;"&amp;VALUE(SUBSTITUTE(SUBSTITUTE($E222,"&lt;",""),"%","")),LabData2016[最近一次HbA1c檢查日期],"&gt;="&amp;DATE(YEAR(TODAY()),1,1),LabData2016[最近一次HbA1c檢查日期],"&lt;"&amp;DATE(YEAR(TODAY())+1,1,1))/($AF222+$AG222)&gt;=0.5),"控制達標",IF(ISNUMBER($H222),IF(AND($J222&gt;=84,$F222-$H222&lt;0),"進步達標","未達標"),"未達標")),"未達標"))))</f>
        <v/>
      </c>
      <c r="L222" s="33" t="str">
        <f ca="1">IF($B222="","",IF($K222="不適用","不適用",IF($K222="未檢驗","無檢驗資料","全年"&amp;($AF222+$AG222)&amp;"次／下半年"&amp;$AG222&amp;"次／"&amp;SUMIFS(LabData2016[HbA1c唯一],LabData2016[比對身分證前六碼],$AX222,LabData2016[最近一次HbA1c檢查結果(%)],"&lt;"&amp;VALUE(SUBSTITUTE(SUBSTITUTE($E222,"&lt;",""),"%","")),LabData2016[最近一次HbA1c檢查日期],"&gt;="&amp;DATE(YEAR(TODAY()),1,1),LabData2016[最近一次HbA1c檢查日期],"&lt;"&amp;DATE(YEAR(TODAY())+1,1,1))&amp;"/"&amp;($AF222+$AG222)&amp;"達標")))</f>
        <v/>
      </c>
      <c r="M222" s="6" t="str" cm="1">
        <f t="array" ref="M222">IF($B222="","",IFERROR(INDEX(PatientCriteria[LDL達標標準],ROWS($A$4:A222)),""))</f>
        <v/>
      </c>
      <c r="N222" s="6" t="str">
        <f>IF($B222="","",IF($O222="","",IFERROR(SUMIFS(LabData2016[最近一次LDL檢查結果(mg/dL)],LabData2016[比對身分證前六碼],$AX222,LabData2016[最近一次LDL檢查日期],$O222,LabData2016[LDL唯一],1),"")))</f>
        <v/>
      </c>
      <c r="O222" s="36" t="str" cm="1">
        <f t="array" ref="O222">IF($B222="","",IFERROR(_xlfn.AGGREGATE(14,6,LabData2016[最近一次LDL檢查日期]/((LabData2016[比對身分證前六碼]=$AX222)*(LabData2016[LDL唯一]=1)),1),""))</f>
        <v/>
      </c>
      <c r="P222" s="6" t="str">
        <f>IF($B222="","",IF($Q222="","",IFERROR(SUMIFS(LabData2016[最近一次LDL檢查結果(mg/dL)],LabData2016[比對身分證前六碼],$AX222,LabData2016[最近一次LDL檢查日期],$Q222,LabData2016[LDL唯一],1),"")))</f>
        <v/>
      </c>
      <c r="Q222" s="36" t="str" cm="1">
        <f t="array" ref="Q222">IF($B222="","",IFERROR(_xlfn.AGGREGATE(14,6,LabData2016[最近一次LDL檢查日期]/((LabData2016[比對身分證前六碼]=$AX222)*(LabData2016[LDL唯一]=1)),2),""))</f>
        <v/>
      </c>
      <c r="R222" s="6" t="str">
        <f t="shared" si="52"/>
        <v/>
      </c>
      <c r="S222" s="6" t="str" cm="1">
        <f t="array" ref="S222">IF($B222="","",IFERROR(_xlfn.AGGREGATE(15,6,LabData2016[最近一次LDL檢查結果(mg/dL)]/((LabData2016[比對身分證前六碼]=$AX222)*(LabData2016[LDL唯一]=1)),1),""))</f>
        <v/>
      </c>
      <c r="T222" s="28" t="str">
        <f ca="1">IF($B222="","",IF($M222="不適用","不適用",IF($N222="","未檢驗",IF(OR(AND($D222="DM only",$O222&gt;=DATE(YEAR(TODAY()),1,1),$O222&lt;DATE(YEAR(TODAY())+1,1,1),$N222&lt;VALUE(SUBSTITUTE($M222,"&lt;",""))),AND($AH222&gt;=1,$AI222&gt;=1,OR($N222&lt;VALUE(SUBSTITUTE($M222,"&lt;","")),SUMIFS(LabData2016[LDL唯一],LabData2016[比對身分證前六碼],$AX222,LabData2016[最近一次LDL檢查結果(mg/dL)],"&lt;"&amp;VALUE(SUBSTITUTE($M222,"&lt;","")),LabData2016[最近一次LDL檢查日期],"&gt;="&amp;DATE(YEAR(TODAY()),1,1),LabData2016[最近一次LDL檢查日期],"&lt;"&amp;DATE(YEAR(TODAY())+1,1,1))/($AH222+$AI222)&gt;=0.5))),"控制達標",IF(AND($AH222&gt;=1,$AI222&gt;=1,ISNUMBER($P222),$R222&gt;84,$N222-$P222&lt;0),"進步達標","未達標")))))</f>
        <v/>
      </c>
      <c r="U222" s="39" t="str">
        <f ca="1">IF($B222="","",IF($T222="不適用","不適用",IF($T222="未檢驗","無檢驗資料","全年"&amp;($AH222+$AI222)&amp;"次／下半年"&amp;$AI222&amp;"次／"&amp;SUMIFS(LabData2016[LDL唯一],LabData2016[比對身分證前六碼],$AX222,LabData2016[最近一次LDL檢查結果(mg/dL)],"&lt;"&amp;VALUE(SUBSTITUTE($M222,"&lt;","")),LabData2016[最近一次LDL檢查日期],"&gt;="&amp;DATE(YEAR(TODAY()),1,1),LabData2016[最近一次LDL檢查日期],"&lt;"&amp;DATE(YEAR(TODAY())+1,1,1))&amp;"/"&amp;($AH222+$AI222)&amp;"達標")))</f>
        <v/>
      </c>
      <c r="V222" s="6" t="str" cm="1">
        <f t="array" ref="V222">IF($B222="","",IFERROR(INDEX(PatientCriteria[UACR達標標準],ROWS($A$4:A222)),""))</f>
        <v/>
      </c>
      <c r="W222" s="6" t="str">
        <f>IF($B222="","",IF($X222="","",IFERROR(SUMIFS(LabData2016[最近一次UACR檢查結果(mg/gm)],LabData2016[比對身分證前六碼],$AX222,LabData2016[最近一次UACR檢查日期],$X222,LabData2016[UACR唯一],1),"")))</f>
        <v/>
      </c>
      <c r="X222" s="36" t="str" cm="1">
        <f t="array" ref="X222">IF($B222="","",IFERROR(_xlfn.AGGREGATE(14,6,LabData2016[最近一次UACR檢查日期]/((LabData2016[比對身分證前六碼]=$AX222)*(LabData2016[UACR唯一]=1)),1),""))</f>
        <v/>
      </c>
      <c r="Y222" s="6" t="str">
        <f>IF($B222="","",IF($Z222="","",IFERROR(SUMIFS(LabData2016[最近一次UACR檢查結果(mg/gm)],LabData2016[比對身分證前六碼],$AX222,LabData2016[最近一次UACR檢查日期],$Z222,LabData2016[UACR唯一],1),"")))</f>
        <v/>
      </c>
      <c r="Z222" s="36" t="str" cm="1">
        <f t="array" ref="Z222">IF($B222="","",IFERROR(_xlfn.AGGREGATE(14,6,LabData2016[最近一次UACR檢查日期]/((LabData2016[比對身分證前六碼]=$AX222)*(LabData2016[UACR唯一]=1)),2),""))</f>
        <v/>
      </c>
      <c r="AA222" s="6" t="str">
        <f t="shared" si="53"/>
        <v/>
      </c>
      <c r="AB222" s="29" t="str">
        <f ca="1">IF($B222="","",IF($V222="不適用","不適用",IF($W222="","未檢驗",IF(AND($AJ222+$AK222&gt;=2,$AK222&gt;=1),IF(OR($W222&lt;30,SUMIFS(LabData2016[UACR唯一],LabData2016[比對身分證前六碼],$AX222,LabData2016[最近一次UACR檢查結果(mg/gm)],"&lt;30",LabData2016[最近一次UACR檢查日期],"&gt;="&amp;DATE(YEAR(TODAY()),1,1),LabData2016[最近一次UACR檢查日期],"&lt;"&amp;DATE(YEAR(TODAY())+1,1,1))/($AJ222+$AK222)&gt;=0.5),"控制達標",IF(ISNUMBER($Y222),IF(AND($AA222&gt;=84,$W222-$Y222&lt;0),"進步達標","未達標"),"未達標")),"未達標"))))</f>
        <v/>
      </c>
      <c r="AC222" s="38" t="str">
        <f ca="1">IF($B222="","",IF($AB222="不適用","不適用",IF($AB222="未檢驗","無檢驗資料","全年"&amp;($AJ222+$AK222)&amp;"次／下半年"&amp;$AK222&amp;"次／"&amp;SUMIFS(LabData2016[UACR唯一],LabData2016[比對身分證前六碼],$AX222,LabData2016[最近一次UACR檢查結果(mg/gm)],"&lt;30",LabData2016[最近一次UACR檢查日期],"&gt;="&amp;DATE(YEAR(TODAY()),1,1),LabData2016[最近一次UACR檢查日期],"&lt;"&amp;DATE(YEAR(TODAY())+1,1,1))&amp;"/"&amp;($AJ222+$AK222)&amp;"達標")))</f>
        <v/>
      </c>
      <c r="AD222" s="6" t="str" cm="1">
        <f t="array" ref="AD222">IF($B222="","",IFERROR(INDEX(PatientCriteria[BP檢驗次數達標標準],ROWS($A$4:A222)),""))</f>
        <v/>
      </c>
      <c r="AE222" s="6" t="str" cm="1">
        <f t="array" aca="1" ref="AE222" ca="1">IF($B222="","",_xlfn.LET(_xlpm.bp,LabData2016[最近一次BP檢查日期],_xlpm.ym,IF(ISNUMBER(_xlpm.bp),TEXT(_xlpm.bp,"yyyy-mm"),LEFT(_xlpm.bp,7)),_xlpm.matched,_xlfn._xlws.FILTER(_xlpm.ym,(LabData2016[比對身分證前六碼]=$AX222)*(LabData2016[比對生日西元]=$AY222)*(_xlpm.ym&lt;&gt;"")*(LEFT(_xlpm.ym,4)=TEXT(YEAR(TODAY()),"0")),""),IF(INDEX(_xlpm.matched,1)="",0,ROWS(_xlfn.UNIQUE(_xlpm.matched)))))</f>
        <v/>
      </c>
      <c r="AF222" s="6" t="str">
        <f ca="1">IF($B222="","",SUMIFS(LabData2016[HbA1c唯一],LabData2016[比對身分證前六碼],$AX222,LabData2016[最近一次HbA1c檢查日期],"&gt;="&amp;DATE(YEAR(TODAY()),1,1),LabData2016[最近一次HbA1c檢查日期],"&lt;"&amp;DATE(YEAR(TODAY()),7,1)))</f>
        <v/>
      </c>
      <c r="AG222" s="6" t="str">
        <f ca="1">IF($B222="","",SUMIFS(LabData2016[HbA1c唯一],LabData2016[比對身分證前六碼],$AX222,LabData2016[最近一次HbA1c檢查日期],"&gt;="&amp;DATE(YEAR(TODAY()),7,1),LabData2016[最近一次HbA1c檢查日期],"&lt;"&amp;DATE(YEAR(TODAY())+1,1,1)))</f>
        <v/>
      </c>
      <c r="AH222" s="6" t="str">
        <f ca="1">IF($B222="","",SUMIFS(LabData2016[LDL唯一],LabData2016[比對身分證前六碼],$AX222,LabData2016[最近一次LDL檢查日期],"&gt;="&amp;DATE(YEAR(TODAY()),1,1),LabData2016[最近一次LDL檢查日期],"&lt;"&amp;DATE(YEAR(TODAY()),7,1)))</f>
        <v/>
      </c>
      <c r="AI222" s="6" t="str">
        <f ca="1">IF($B222="","",SUMIFS(LabData2016[LDL唯一],LabData2016[比對身分證前六碼],$AX222,LabData2016[最近一次LDL檢查日期],"&gt;="&amp;DATE(YEAR(TODAY()),7,1),LabData2016[最近一次LDL檢查日期],"&lt;"&amp;DATE(YEAR(TODAY())+1,1,1)))</f>
        <v/>
      </c>
      <c r="AJ222" s="6" t="str">
        <f ca="1">IF($B222="","",SUMIFS(LabData2016[UACR唯一],LabData2016[比對身分證前六碼],$AX222,LabData2016[最近一次UACR檢查日期],"&gt;="&amp;DATE(YEAR(TODAY()),1,1),LabData2016[最近一次UACR檢查日期],"&lt;"&amp;DATE(YEAR(TODAY()),7,1)))</f>
        <v/>
      </c>
      <c r="AK222" s="6" t="str">
        <f ca="1">IF($B222="","",SUMIFS(LabData2016[UACR唯一],LabData2016[比對身分證前六碼],$AX222,LabData2016[最近一次UACR檢查日期],"&gt;="&amp;DATE(YEAR(TODAY()),7,1),LabData2016[最近一次UACR檢查日期],"&lt;"&amp;DATE(YEAR(TODAY())+1,1,1)))</f>
        <v/>
      </c>
      <c r="AL222" s="6" t="str">
        <f t="shared" si="54"/>
        <v/>
      </c>
      <c r="AM222" s="6" t="str">
        <f t="shared" si="55"/>
        <v/>
      </c>
      <c r="AN222" s="6" t="str">
        <f t="shared" si="56"/>
        <v/>
      </c>
      <c r="AO222" s="6" t="str">
        <f t="shared" si="57"/>
        <v/>
      </c>
      <c r="AP222" s="6" t="str" cm="1">
        <f t="array" ref="AP222">IF($B222="","",IFERROR(INDEX(相容設定!$B$2:$E$9,MATCH($D222,相容設定!$A$2:$A$9,0),MIN(VALUE(LEFT($AQ222,FIND("/",$AQ222)-1)),3)+1),0))</f>
        <v/>
      </c>
      <c r="AQ222" s="6" t="str">
        <f t="shared" si="58"/>
        <v/>
      </c>
      <c r="AR222" s="30" t="str">
        <f t="shared" si="59"/>
        <v/>
      </c>
      <c r="AS222" s="30" t="str">
        <f>IF($B222="","",250+30+IF(OR(ISNUMBER(SEARCH("DM",$D222)),ISNUMBER(SEARCH("+",$D222))),100,0)+IFERROR(INDEX(相容設定!$F$2:$F$9,MATCH($D222,相容設定!$A$2:$A$9,0)),0))</f>
        <v/>
      </c>
      <c r="AT222" s="31" t="str">
        <f t="shared" si="60"/>
        <v/>
      </c>
      <c r="AU222" s="32" t="str">
        <f t="shared" si="61"/>
        <v/>
      </c>
      <c r="AW222" t="str">
        <f t="shared" si="62"/>
        <v/>
      </c>
    </row>
    <row r="223" spans="1:49" x14ac:dyDescent="0.35">
      <c r="A223" s="26" t="str" cm="1">
        <f t="array" ref="A223">IFERROR(IF(INDEX(PatientCriteria[身分證號],ROWS($A$4:A223))="","",ROWS($A$4:A223)),"")</f>
        <v/>
      </c>
      <c r="B223" s="26" t="str" cm="1">
        <f t="array" ref="B223">IFERROR(IF(INDEX(PatientCriteria[身分證號],ROWS($A$4:A223))="","",INDEX(PatientCriteria[身分證號],ROWS($A$4:A223))),"")</f>
        <v/>
      </c>
      <c r="C223" s="26" t="str" cm="1">
        <f t="array" ref="C223">IF($B223="","",IFERROR(INDEX(PatientCriteria[生日],ROWS($A$4:A223)),""))</f>
        <v/>
      </c>
      <c r="D223" s="26" t="str" cm="1">
        <f t="array" ref="D223">IF($B223="","",IFERROR(INDEX(PatientCriteria[疾病組合],ROWS($A$4:A223)),""))</f>
        <v/>
      </c>
      <c r="E223" s="6" t="str" cm="1">
        <f t="array" ref="E223">IF($B223="","",IFERROR(INDEX(PatientCriteria[HbA1c達標標準],ROWS($A$4:A223)),""))</f>
        <v/>
      </c>
      <c r="F223" s="6" t="str">
        <f>IF($B223="","",IF($G223="","",IFERROR(SUMIFS(LabData2016[最近一次HbA1c檢查結果(%)],LabData2016[比對身分證前六碼],$AX223,LabData2016[最近一次HbA1c檢查日期],$G223,LabData2016[HbA1c唯一],1),"")))</f>
        <v/>
      </c>
      <c r="G223" s="36" t="str" cm="1">
        <f t="array" ref="G223">IF($B223="","",IFERROR(_xlfn.AGGREGATE(14,6,LabData2016[最近一次HbA1c檢查日期]/((LabData2016[比對身分證前六碼]=$AX223)*(LabData2016[HbA1c唯一]=1)),1),""))</f>
        <v/>
      </c>
      <c r="H223" s="6" t="str">
        <f>IF($B223="","",IF($I223="","",IFERROR(SUMIFS(LabData2016[最近一次HbA1c檢查結果(%)],LabData2016[比對身分證前六碼],$AX223,LabData2016[最近一次HbA1c檢查日期],$I223,LabData2016[HbA1c唯一],1),"")))</f>
        <v/>
      </c>
      <c r="I223" s="36" t="str" cm="1">
        <f t="array" ref="I223">IF($B223="","",IFERROR(_xlfn.AGGREGATE(14,6,LabData2016[最近一次HbA1c檢查日期]/((LabData2016[比對身分證前六碼]=$AX223)*(LabData2016[HbA1c唯一]=1)),2),""))</f>
        <v/>
      </c>
      <c r="J223" s="6" t="str">
        <f t="shared" si="51"/>
        <v/>
      </c>
      <c r="K223" s="27" t="str">
        <f ca="1">IF($B223="","",IF($E223="不適用","不適用",IF($F223="","未檢驗",IF(AND($AF223+$AG223&gt;=2,$AG223&gt;=1),IF(OR($F223&lt;VALUE(SUBSTITUTE(SUBSTITUTE($E223,"&lt;",""),"%","")),SUMIFS(LabData2016[HbA1c唯一],LabData2016[比對身分證前六碼],$AX223,LabData2016[最近一次HbA1c檢查結果(%)],"&lt;"&amp;VALUE(SUBSTITUTE(SUBSTITUTE($E223,"&lt;",""),"%","")),LabData2016[最近一次HbA1c檢查日期],"&gt;="&amp;DATE(YEAR(TODAY()),1,1),LabData2016[最近一次HbA1c檢查日期],"&lt;"&amp;DATE(YEAR(TODAY())+1,1,1))/($AF223+$AG223)&gt;=0.5),"控制達標",IF(ISNUMBER($H223),IF(AND($J223&gt;=84,$F223-$H223&lt;0),"進步達標","未達標"),"未達標")),"未達標"))))</f>
        <v/>
      </c>
      <c r="L223" s="33" t="str">
        <f ca="1">IF($B223="","",IF($K223="不適用","不適用",IF($K223="未檢驗","無檢驗資料","全年"&amp;($AF223+$AG223)&amp;"次／下半年"&amp;$AG223&amp;"次／"&amp;SUMIFS(LabData2016[HbA1c唯一],LabData2016[比對身分證前六碼],$AX223,LabData2016[最近一次HbA1c檢查結果(%)],"&lt;"&amp;VALUE(SUBSTITUTE(SUBSTITUTE($E223,"&lt;",""),"%","")),LabData2016[最近一次HbA1c檢查日期],"&gt;="&amp;DATE(YEAR(TODAY()),1,1),LabData2016[最近一次HbA1c檢查日期],"&lt;"&amp;DATE(YEAR(TODAY())+1,1,1))&amp;"/"&amp;($AF223+$AG223)&amp;"達標")))</f>
        <v/>
      </c>
      <c r="M223" s="6" t="str" cm="1">
        <f t="array" ref="M223">IF($B223="","",IFERROR(INDEX(PatientCriteria[LDL達標標準],ROWS($A$4:A223)),""))</f>
        <v/>
      </c>
      <c r="N223" s="6" t="str">
        <f>IF($B223="","",IF($O223="","",IFERROR(SUMIFS(LabData2016[最近一次LDL檢查結果(mg/dL)],LabData2016[比對身分證前六碼],$AX223,LabData2016[最近一次LDL檢查日期],$O223,LabData2016[LDL唯一],1),"")))</f>
        <v/>
      </c>
      <c r="O223" s="36" t="str" cm="1">
        <f t="array" ref="O223">IF($B223="","",IFERROR(_xlfn.AGGREGATE(14,6,LabData2016[最近一次LDL檢查日期]/((LabData2016[比對身分證前六碼]=$AX223)*(LabData2016[LDL唯一]=1)),1),""))</f>
        <v/>
      </c>
      <c r="P223" s="6" t="str">
        <f>IF($B223="","",IF($Q223="","",IFERROR(SUMIFS(LabData2016[最近一次LDL檢查結果(mg/dL)],LabData2016[比對身分證前六碼],$AX223,LabData2016[最近一次LDL檢查日期],$Q223,LabData2016[LDL唯一],1),"")))</f>
        <v/>
      </c>
      <c r="Q223" s="36" t="str" cm="1">
        <f t="array" ref="Q223">IF($B223="","",IFERROR(_xlfn.AGGREGATE(14,6,LabData2016[最近一次LDL檢查日期]/((LabData2016[比對身分證前六碼]=$AX223)*(LabData2016[LDL唯一]=1)),2),""))</f>
        <v/>
      </c>
      <c r="R223" s="6" t="str">
        <f t="shared" si="52"/>
        <v/>
      </c>
      <c r="S223" s="6" t="str" cm="1">
        <f t="array" ref="S223">IF($B223="","",IFERROR(_xlfn.AGGREGATE(15,6,LabData2016[最近一次LDL檢查結果(mg/dL)]/((LabData2016[比對身分證前六碼]=$AX223)*(LabData2016[LDL唯一]=1)),1),""))</f>
        <v/>
      </c>
      <c r="T223" s="28" t="str">
        <f ca="1">IF($B223="","",IF($M223="不適用","不適用",IF($N223="","未檢驗",IF(OR(AND($D223="DM only",$O223&gt;=DATE(YEAR(TODAY()),1,1),$O223&lt;DATE(YEAR(TODAY())+1,1,1),$N223&lt;VALUE(SUBSTITUTE($M223,"&lt;",""))),AND($AH223&gt;=1,$AI223&gt;=1,OR($N223&lt;VALUE(SUBSTITUTE($M223,"&lt;","")),SUMIFS(LabData2016[LDL唯一],LabData2016[比對身分證前六碼],$AX223,LabData2016[最近一次LDL檢查結果(mg/dL)],"&lt;"&amp;VALUE(SUBSTITUTE($M223,"&lt;","")),LabData2016[最近一次LDL檢查日期],"&gt;="&amp;DATE(YEAR(TODAY()),1,1),LabData2016[最近一次LDL檢查日期],"&lt;"&amp;DATE(YEAR(TODAY())+1,1,1))/($AH223+$AI223)&gt;=0.5))),"控制達標",IF(AND($AH223&gt;=1,$AI223&gt;=1,ISNUMBER($P223),$R223&gt;84,$N223-$P223&lt;0),"進步達標","未達標")))))</f>
        <v/>
      </c>
      <c r="U223" s="39" t="str">
        <f ca="1">IF($B223="","",IF($T223="不適用","不適用",IF($T223="未檢驗","無檢驗資料","全年"&amp;($AH223+$AI223)&amp;"次／下半年"&amp;$AI223&amp;"次／"&amp;SUMIFS(LabData2016[LDL唯一],LabData2016[比對身分證前六碼],$AX223,LabData2016[最近一次LDL檢查結果(mg/dL)],"&lt;"&amp;VALUE(SUBSTITUTE($M223,"&lt;","")),LabData2016[最近一次LDL檢查日期],"&gt;="&amp;DATE(YEAR(TODAY()),1,1),LabData2016[最近一次LDL檢查日期],"&lt;"&amp;DATE(YEAR(TODAY())+1,1,1))&amp;"/"&amp;($AH223+$AI223)&amp;"達標")))</f>
        <v/>
      </c>
      <c r="V223" s="6" t="str" cm="1">
        <f t="array" ref="V223">IF($B223="","",IFERROR(INDEX(PatientCriteria[UACR達標標準],ROWS($A$4:A223)),""))</f>
        <v/>
      </c>
      <c r="W223" s="6" t="str">
        <f>IF($B223="","",IF($X223="","",IFERROR(SUMIFS(LabData2016[最近一次UACR檢查結果(mg/gm)],LabData2016[比對身分證前六碼],$AX223,LabData2016[最近一次UACR檢查日期],$X223,LabData2016[UACR唯一],1),"")))</f>
        <v/>
      </c>
      <c r="X223" s="36" t="str" cm="1">
        <f t="array" ref="X223">IF($B223="","",IFERROR(_xlfn.AGGREGATE(14,6,LabData2016[最近一次UACR檢查日期]/((LabData2016[比對身分證前六碼]=$AX223)*(LabData2016[UACR唯一]=1)),1),""))</f>
        <v/>
      </c>
      <c r="Y223" s="6" t="str">
        <f>IF($B223="","",IF($Z223="","",IFERROR(SUMIFS(LabData2016[最近一次UACR檢查結果(mg/gm)],LabData2016[比對身分證前六碼],$AX223,LabData2016[最近一次UACR檢查日期],$Z223,LabData2016[UACR唯一],1),"")))</f>
        <v/>
      </c>
      <c r="Z223" s="36" t="str" cm="1">
        <f t="array" ref="Z223">IF($B223="","",IFERROR(_xlfn.AGGREGATE(14,6,LabData2016[最近一次UACR檢查日期]/((LabData2016[比對身分證前六碼]=$AX223)*(LabData2016[UACR唯一]=1)),2),""))</f>
        <v/>
      </c>
      <c r="AA223" s="6" t="str">
        <f t="shared" si="53"/>
        <v/>
      </c>
      <c r="AB223" s="29" t="str">
        <f ca="1">IF($B223="","",IF($V223="不適用","不適用",IF($W223="","未檢驗",IF(AND($AJ223+$AK223&gt;=2,$AK223&gt;=1),IF(OR($W223&lt;30,SUMIFS(LabData2016[UACR唯一],LabData2016[比對身分證前六碼],$AX223,LabData2016[最近一次UACR檢查結果(mg/gm)],"&lt;30",LabData2016[最近一次UACR檢查日期],"&gt;="&amp;DATE(YEAR(TODAY()),1,1),LabData2016[最近一次UACR檢查日期],"&lt;"&amp;DATE(YEAR(TODAY())+1,1,1))/($AJ223+$AK223)&gt;=0.5),"控制達標",IF(ISNUMBER($Y223),IF(AND($AA223&gt;=84,$W223-$Y223&lt;0),"進步達標","未達標"),"未達標")),"未達標"))))</f>
        <v/>
      </c>
      <c r="AC223" s="38" t="str">
        <f ca="1">IF($B223="","",IF($AB223="不適用","不適用",IF($AB223="未檢驗","無檢驗資料","全年"&amp;($AJ223+$AK223)&amp;"次／下半年"&amp;$AK223&amp;"次／"&amp;SUMIFS(LabData2016[UACR唯一],LabData2016[比對身分證前六碼],$AX223,LabData2016[最近一次UACR檢查結果(mg/gm)],"&lt;30",LabData2016[最近一次UACR檢查日期],"&gt;="&amp;DATE(YEAR(TODAY()),1,1),LabData2016[最近一次UACR檢查日期],"&lt;"&amp;DATE(YEAR(TODAY())+1,1,1))&amp;"/"&amp;($AJ223+$AK223)&amp;"達標")))</f>
        <v/>
      </c>
      <c r="AD223" s="6" t="str" cm="1">
        <f t="array" ref="AD223">IF($B223="","",IFERROR(INDEX(PatientCriteria[BP檢驗次數達標標準],ROWS($A$4:A223)),""))</f>
        <v/>
      </c>
      <c r="AE223" s="6" t="str" cm="1">
        <f t="array" aca="1" ref="AE223" ca="1">IF($B223="","",_xlfn.LET(_xlpm.bp,LabData2016[最近一次BP檢查日期],_xlpm.ym,IF(ISNUMBER(_xlpm.bp),TEXT(_xlpm.bp,"yyyy-mm"),LEFT(_xlpm.bp,7)),_xlpm.matched,_xlfn._xlws.FILTER(_xlpm.ym,(LabData2016[比對身分證前六碼]=$AX223)*(LabData2016[比對生日西元]=$AY223)*(_xlpm.ym&lt;&gt;"")*(LEFT(_xlpm.ym,4)=TEXT(YEAR(TODAY()),"0")),""),IF(INDEX(_xlpm.matched,1)="",0,ROWS(_xlfn.UNIQUE(_xlpm.matched)))))</f>
        <v/>
      </c>
      <c r="AF223" s="6" t="str">
        <f ca="1">IF($B223="","",SUMIFS(LabData2016[HbA1c唯一],LabData2016[比對身分證前六碼],$AX223,LabData2016[最近一次HbA1c檢查日期],"&gt;="&amp;DATE(YEAR(TODAY()),1,1),LabData2016[最近一次HbA1c檢查日期],"&lt;"&amp;DATE(YEAR(TODAY()),7,1)))</f>
        <v/>
      </c>
      <c r="AG223" s="6" t="str">
        <f ca="1">IF($B223="","",SUMIFS(LabData2016[HbA1c唯一],LabData2016[比對身分證前六碼],$AX223,LabData2016[最近一次HbA1c檢查日期],"&gt;="&amp;DATE(YEAR(TODAY()),7,1),LabData2016[最近一次HbA1c檢查日期],"&lt;"&amp;DATE(YEAR(TODAY())+1,1,1)))</f>
        <v/>
      </c>
      <c r="AH223" s="6" t="str">
        <f ca="1">IF($B223="","",SUMIFS(LabData2016[LDL唯一],LabData2016[比對身分證前六碼],$AX223,LabData2016[最近一次LDL檢查日期],"&gt;="&amp;DATE(YEAR(TODAY()),1,1),LabData2016[最近一次LDL檢查日期],"&lt;"&amp;DATE(YEAR(TODAY()),7,1)))</f>
        <v/>
      </c>
      <c r="AI223" s="6" t="str">
        <f ca="1">IF($B223="","",SUMIFS(LabData2016[LDL唯一],LabData2016[比對身分證前六碼],$AX223,LabData2016[最近一次LDL檢查日期],"&gt;="&amp;DATE(YEAR(TODAY()),7,1),LabData2016[最近一次LDL檢查日期],"&lt;"&amp;DATE(YEAR(TODAY())+1,1,1)))</f>
        <v/>
      </c>
      <c r="AJ223" s="6" t="str">
        <f ca="1">IF($B223="","",SUMIFS(LabData2016[UACR唯一],LabData2016[比對身分證前六碼],$AX223,LabData2016[最近一次UACR檢查日期],"&gt;="&amp;DATE(YEAR(TODAY()),1,1),LabData2016[最近一次UACR檢查日期],"&lt;"&amp;DATE(YEAR(TODAY()),7,1)))</f>
        <v/>
      </c>
      <c r="AK223" s="6" t="str">
        <f ca="1">IF($B223="","",SUMIFS(LabData2016[UACR唯一],LabData2016[比對身分證前六碼],$AX223,LabData2016[最近一次UACR檢查日期],"&gt;="&amp;DATE(YEAR(TODAY()),7,1),LabData2016[最近一次UACR檢查日期],"&lt;"&amp;DATE(YEAR(TODAY())+1,1,1)))</f>
        <v/>
      </c>
      <c r="AL223" s="6" t="str">
        <f t="shared" si="54"/>
        <v/>
      </c>
      <c r="AM223" s="6" t="str">
        <f t="shared" si="55"/>
        <v/>
      </c>
      <c r="AN223" s="6" t="str">
        <f t="shared" si="56"/>
        <v/>
      </c>
      <c r="AO223" s="6" t="str">
        <f t="shared" si="57"/>
        <v/>
      </c>
      <c r="AP223" s="6" t="str" cm="1">
        <f t="array" ref="AP223">IF($B223="","",IFERROR(INDEX(相容設定!$B$2:$E$9,MATCH($D223,相容設定!$A$2:$A$9,0),MIN(VALUE(LEFT($AQ223,FIND("/",$AQ223)-1)),3)+1),0))</f>
        <v/>
      </c>
      <c r="AQ223" s="6" t="str">
        <f t="shared" si="58"/>
        <v/>
      </c>
      <c r="AR223" s="30" t="str">
        <f t="shared" si="59"/>
        <v/>
      </c>
      <c r="AS223" s="30" t="str">
        <f>IF($B223="","",250+30+IF(OR(ISNUMBER(SEARCH("DM",$D223)),ISNUMBER(SEARCH("+",$D223))),100,0)+IFERROR(INDEX(相容設定!$F$2:$F$9,MATCH($D223,相容設定!$A$2:$A$9,0)),0))</f>
        <v/>
      </c>
      <c r="AT223" s="31" t="str">
        <f t="shared" si="60"/>
        <v/>
      </c>
      <c r="AU223" s="32" t="str">
        <f t="shared" si="61"/>
        <v/>
      </c>
      <c r="AW223" t="str">
        <f t="shared" si="62"/>
        <v/>
      </c>
    </row>
    <row r="224" spans="1:49" x14ac:dyDescent="0.35">
      <c r="A224" s="26" t="str" cm="1">
        <f t="array" ref="A224">IFERROR(IF(INDEX(PatientCriteria[身分證號],ROWS($A$4:A224))="","",ROWS($A$4:A224)),"")</f>
        <v/>
      </c>
      <c r="B224" s="26" t="str" cm="1">
        <f t="array" ref="B224">IFERROR(IF(INDEX(PatientCriteria[身分證號],ROWS($A$4:A224))="","",INDEX(PatientCriteria[身分證號],ROWS($A$4:A224))),"")</f>
        <v/>
      </c>
      <c r="C224" s="26" t="str" cm="1">
        <f t="array" ref="C224">IF($B224="","",IFERROR(INDEX(PatientCriteria[生日],ROWS($A$4:A224)),""))</f>
        <v/>
      </c>
      <c r="D224" s="26" t="str" cm="1">
        <f t="array" ref="D224">IF($B224="","",IFERROR(INDEX(PatientCriteria[疾病組合],ROWS($A$4:A224)),""))</f>
        <v/>
      </c>
      <c r="E224" s="6" t="str" cm="1">
        <f t="array" ref="E224">IF($B224="","",IFERROR(INDEX(PatientCriteria[HbA1c達標標準],ROWS($A$4:A224)),""))</f>
        <v/>
      </c>
      <c r="F224" s="6" t="str">
        <f>IF($B224="","",IF($G224="","",IFERROR(SUMIFS(LabData2016[最近一次HbA1c檢查結果(%)],LabData2016[比對身分證前六碼],$AX224,LabData2016[最近一次HbA1c檢查日期],$G224,LabData2016[HbA1c唯一],1),"")))</f>
        <v/>
      </c>
      <c r="G224" s="36" t="str" cm="1">
        <f t="array" ref="G224">IF($B224="","",IFERROR(_xlfn.AGGREGATE(14,6,LabData2016[最近一次HbA1c檢查日期]/((LabData2016[比對身分證前六碼]=$AX224)*(LabData2016[HbA1c唯一]=1)),1),""))</f>
        <v/>
      </c>
      <c r="H224" s="6" t="str">
        <f>IF($B224="","",IF($I224="","",IFERROR(SUMIFS(LabData2016[最近一次HbA1c檢查結果(%)],LabData2016[比對身分證前六碼],$AX224,LabData2016[最近一次HbA1c檢查日期],$I224,LabData2016[HbA1c唯一],1),"")))</f>
        <v/>
      </c>
      <c r="I224" s="36" t="str" cm="1">
        <f t="array" ref="I224">IF($B224="","",IFERROR(_xlfn.AGGREGATE(14,6,LabData2016[最近一次HbA1c檢查日期]/((LabData2016[比對身分證前六碼]=$AX224)*(LabData2016[HbA1c唯一]=1)),2),""))</f>
        <v/>
      </c>
      <c r="J224" s="6" t="str">
        <f t="shared" si="51"/>
        <v/>
      </c>
      <c r="K224" s="27" t="str">
        <f ca="1">IF($B224="","",IF($E224="不適用","不適用",IF($F224="","未檢驗",IF(AND($AF224+$AG224&gt;=2,$AG224&gt;=1),IF(OR($F224&lt;VALUE(SUBSTITUTE(SUBSTITUTE($E224,"&lt;",""),"%","")),SUMIFS(LabData2016[HbA1c唯一],LabData2016[比對身分證前六碼],$AX224,LabData2016[最近一次HbA1c檢查結果(%)],"&lt;"&amp;VALUE(SUBSTITUTE(SUBSTITUTE($E224,"&lt;",""),"%","")),LabData2016[最近一次HbA1c檢查日期],"&gt;="&amp;DATE(YEAR(TODAY()),1,1),LabData2016[最近一次HbA1c檢查日期],"&lt;"&amp;DATE(YEAR(TODAY())+1,1,1))/($AF224+$AG224)&gt;=0.5),"控制達標",IF(ISNUMBER($H224),IF(AND($J224&gt;=84,$F224-$H224&lt;0),"進步達標","未達標"),"未達標")),"未達標"))))</f>
        <v/>
      </c>
      <c r="L224" s="33" t="str">
        <f ca="1">IF($B224="","",IF($K224="不適用","不適用",IF($K224="未檢驗","無檢驗資料","全年"&amp;($AF224+$AG224)&amp;"次／下半年"&amp;$AG224&amp;"次／"&amp;SUMIFS(LabData2016[HbA1c唯一],LabData2016[比對身分證前六碼],$AX224,LabData2016[最近一次HbA1c檢查結果(%)],"&lt;"&amp;VALUE(SUBSTITUTE(SUBSTITUTE($E224,"&lt;",""),"%","")),LabData2016[最近一次HbA1c檢查日期],"&gt;="&amp;DATE(YEAR(TODAY()),1,1),LabData2016[最近一次HbA1c檢查日期],"&lt;"&amp;DATE(YEAR(TODAY())+1,1,1))&amp;"/"&amp;($AF224+$AG224)&amp;"達標")))</f>
        <v/>
      </c>
      <c r="M224" s="6" t="str" cm="1">
        <f t="array" ref="M224">IF($B224="","",IFERROR(INDEX(PatientCriteria[LDL達標標準],ROWS($A$4:A224)),""))</f>
        <v/>
      </c>
      <c r="N224" s="6" t="str">
        <f>IF($B224="","",IF($O224="","",IFERROR(SUMIFS(LabData2016[最近一次LDL檢查結果(mg/dL)],LabData2016[比對身分證前六碼],$AX224,LabData2016[最近一次LDL檢查日期],$O224,LabData2016[LDL唯一],1),"")))</f>
        <v/>
      </c>
      <c r="O224" s="36" t="str" cm="1">
        <f t="array" ref="O224">IF($B224="","",IFERROR(_xlfn.AGGREGATE(14,6,LabData2016[最近一次LDL檢查日期]/((LabData2016[比對身分證前六碼]=$AX224)*(LabData2016[LDL唯一]=1)),1),""))</f>
        <v/>
      </c>
      <c r="P224" s="6" t="str">
        <f>IF($B224="","",IF($Q224="","",IFERROR(SUMIFS(LabData2016[最近一次LDL檢查結果(mg/dL)],LabData2016[比對身分證前六碼],$AX224,LabData2016[最近一次LDL檢查日期],$Q224,LabData2016[LDL唯一],1),"")))</f>
        <v/>
      </c>
      <c r="Q224" s="36" t="str" cm="1">
        <f t="array" ref="Q224">IF($B224="","",IFERROR(_xlfn.AGGREGATE(14,6,LabData2016[最近一次LDL檢查日期]/((LabData2016[比對身分證前六碼]=$AX224)*(LabData2016[LDL唯一]=1)),2),""))</f>
        <v/>
      </c>
      <c r="R224" s="6" t="str">
        <f t="shared" si="52"/>
        <v/>
      </c>
      <c r="S224" s="6" t="str" cm="1">
        <f t="array" ref="S224">IF($B224="","",IFERROR(_xlfn.AGGREGATE(15,6,LabData2016[最近一次LDL檢查結果(mg/dL)]/((LabData2016[比對身分證前六碼]=$AX224)*(LabData2016[LDL唯一]=1)),1),""))</f>
        <v/>
      </c>
      <c r="T224" s="28" t="str">
        <f ca="1">IF($B224="","",IF($M224="不適用","不適用",IF($N224="","未檢驗",IF(OR(AND($D224="DM only",$O224&gt;=DATE(YEAR(TODAY()),1,1),$O224&lt;DATE(YEAR(TODAY())+1,1,1),$N224&lt;VALUE(SUBSTITUTE($M224,"&lt;",""))),AND($AH224&gt;=1,$AI224&gt;=1,OR($N224&lt;VALUE(SUBSTITUTE($M224,"&lt;","")),SUMIFS(LabData2016[LDL唯一],LabData2016[比對身分證前六碼],$AX224,LabData2016[最近一次LDL檢查結果(mg/dL)],"&lt;"&amp;VALUE(SUBSTITUTE($M224,"&lt;","")),LabData2016[最近一次LDL檢查日期],"&gt;="&amp;DATE(YEAR(TODAY()),1,1),LabData2016[最近一次LDL檢查日期],"&lt;"&amp;DATE(YEAR(TODAY())+1,1,1))/($AH224+$AI224)&gt;=0.5))),"控制達標",IF(AND($AH224&gt;=1,$AI224&gt;=1,ISNUMBER($P224),$R224&gt;84,$N224-$P224&lt;0),"進步達標","未達標")))))</f>
        <v/>
      </c>
      <c r="U224" s="39" t="str">
        <f ca="1">IF($B224="","",IF($T224="不適用","不適用",IF($T224="未檢驗","無檢驗資料","全年"&amp;($AH224+$AI224)&amp;"次／下半年"&amp;$AI224&amp;"次／"&amp;SUMIFS(LabData2016[LDL唯一],LabData2016[比對身分證前六碼],$AX224,LabData2016[最近一次LDL檢查結果(mg/dL)],"&lt;"&amp;VALUE(SUBSTITUTE($M224,"&lt;","")),LabData2016[最近一次LDL檢查日期],"&gt;="&amp;DATE(YEAR(TODAY()),1,1),LabData2016[最近一次LDL檢查日期],"&lt;"&amp;DATE(YEAR(TODAY())+1,1,1))&amp;"/"&amp;($AH224+$AI224)&amp;"達標")))</f>
        <v/>
      </c>
      <c r="V224" s="6" t="str" cm="1">
        <f t="array" ref="V224">IF($B224="","",IFERROR(INDEX(PatientCriteria[UACR達標標準],ROWS($A$4:A224)),""))</f>
        <v/>
      </c>
      <c r="W224" s="6" t="str">
        <f>IF($B224="","",IF($X224="","",IFERROR(SUMIFS(LabData2016[最近一次UACR檢查結果(mg/gm)],LabData2016[比對身分證前六碼],$AX224,LabData2016[最近一次UACR檢查日期],$X224,LabData2016[UACR唯一],1),"")))</f>
        <v/>
      </c>
      <c r="X224" s="36" t="str" cm="1">
        <f t="array" ref="X224">IF($B224="","",IFERROR(_xlfn.AGGREGATE(14,6,LabData2016[最近一次UACR檢查日期]/((LabData2016[比對身分證前六碼]=$AX224)*(LabData2016[UACR唯一]=1)),1),""))</f>
        <v/>
      </c>
      <c r="Y224" s="6" t="str">
        <f>IF($B224="","",IF($Z224="","",IFERROR(SUMIFS(LabData2016[最近一次UACR檢查結果(mg/gm)],LabData2016[比對身分證前六碼],$AX224,LabData2016[最近一次UACR檢查日期],$Z224,LabData2016[UACR唯一],1),"")))</f>
        <v/>
      </c>
      <c r="Z224" s="36" t="str" cm="1">
        <f t="array" ref="Z224">IF($B224="","",IFERROR(_xlfn.AGGREGATE(14,6,LabData2016[最近一次UACR檢查日期]/((LabData2016[比對身分證前六碼]=$AX224)*(LabData2016[UACR唯一]=1)),2),""))</f>
        <v/>
      </c>
      <c r="AA224" s="6" t="str">
        <f t="shared" si="53"/>
        <v/>
      </c>
      <c r="AB224" s="29" t="str">
        <f ca="1">IF($B224="","",IF($V224="不適用","不適用",IF($W224="","未檢驗",IF(AND($AJ224+$AK224&gt;=2,$AK224&gt;=1),IF(OR($W224&lt;30,SUMIFS(LabData2016[UACR唯一],LabData2016[比對身分證前六碼],$AX224,LabData2016[最近一次UACR檢查結果(mg/gm)],"&lt;30",LabData2016[最近一次UACR檢查日期],"&gt;="&amp;DATE(YEAR(TODAY()),1,1),LabData2016[最近一次UACR檢查日期],"&lt;"&amp;DATE(YEAR(TODAY())+1,1,1))/($AJ224+$AK224)&gt;=0.5),"控制達標",IF(ISNUMBER($Y224),IF(AND($AA224&gt;=84,$W224-$Y224&lt;0),"進步達標","未達標"),"未達標")),"未達標"))))</f>
        <v/>
      </c>
      <c r="AC224" s="38" t="str">
        <f ca="1">IF($B224="","",IF($AB224="不適用","不適用",IF($AB224="未檢驗","無檢驗資料","全年"&amp;($AJ224+$AK224)&amp;"次／下半年"&amp;$AK224&amp;"次／"&amp;SUMIFS(LabData2016[UACR唯一],LabData2016[比對身分證前六碼],$AX224,LabData2016[最近一次UACR檢查結果(mg/gm)],"&lt;30",LabData2016[最近一次UACR檢查日期],"&gt;="&amp;DATE(YEAR(TODAY()),1,1),LabData2016[最近一次UACR檢查日期],"&lt;"&amp;DATE(YEAR(TODAY())+1,1,1))&amp;"/"&amp;($AJ224+$AK224)&amp;"達標")))</f>
        <v/>
      </c>
      <c r="AD224" s="6" t="str" cm="1">
        <f t="array" ref="AD224">IF($B224="","",IFERROR(INDEX(PatientCriteria[BP檢驗次數達標標準],ROWS($A$4:A224)),""))</f>
        <v/>
      </c>
      <c r="AE224" s="6" t="str" cm="1">
        <f t="array" aca="1" ref="AE224" ca="1">IF($B224="","",_xlfn.LET(_xlpm.bp,LabData2016[最近一次BP檢查日期],_xlpm.ym,IF(ISNUMBER(_xlpm.bp),TEXT(_xlpm.bp,"yyyy-mm"),LEFT(_xlpm.bp,7)),_xlpm.matched,_xlfn._xlws.FILTER(_xlpm.ym,(LabData2016[比對身分證前六碼]=$AX224)*(LabData2016[比對生日西元]=$AY224)*(_xlpm.ym&lt;&gt;"")*(LEFT(_xlpm.ym,4)=TEXT(YEAR(TODAY()),"0")),""),IF(INDEX(_xlpm.matched,1)="",0,ROWS(_xlfn.UNIQUE(_xlpm.matched)))))</f>
        <v/>
      </c>
      <c r="AF224" s="6" t="str">
        <f ca="1">IF($B224="","",SUMIFS(LabData2016[HbA1c唯一],LabData2016[比對身分證前六碼],$AX224,LabData2016[最近一次HbA1c檢查日期],"&gt;="&amp;DATE(YEAR(TODAY()),1,1),LabData2016[最近一次HbA1c檢查日期],"&lt;"&amp;DATE(YEAR(TODAY()),7,1)))</f>
        <v/>
      </c>
      <c r="AG224" s="6" t="str">
        <f ca="1">IF($B224="","",SUMIFS(LabData2016[HbA1c唯一],LabData2016[比對身分證前六碼],$AX224,LabData2016[最近一次HbA1c檢查日期],"&gt;="&amp;DATE(YEAR(TODAY()),7,1),LabData2016[最近一次HbA1c檢查日期],"&lt;"&amp;DATE(YEAR(TODAY())+1,1,1)))</f>
        <v/>
      </c>
      <c r="AH224" s="6" t="str">
        <f ca="1">IF($B224="","",SUMIFS(LabData2016[LDL唯一],LabData2016[比對身分證前六碼],$AX224,LabData2016[最近一次LDL檢查日期],"&gt;="&amp;DATE(YEAR(TODAY()),1,1),LabData2016[最近一次LDL檢查日期],"&lt;"&amp;DATE(YEAR(TODAY()),7,1)))</f>
        <v/>
      </c>
      <c r="AI224" s="6" t="str">
        <f ca="1">IF($B224="","",SUMIFS(LabData2016[LDL唯一],LabData2016[比對身分證前六碼],$AX224,LabData2016[最近一次LDL檢查日期],"&gt;="&amp;DATE(YEAR(TODAY()),7,1),LabData2016[最近一次LDL檢查日期],"&lt;"&amp;DATE(YEAR(TODAY())+1,1,1)))</f>
        <v/>
      </c>
      <c r="AJ224" s="6" t="str">
        <f ca="1">IF($B224="","",SUMIFS(LabData2016[UACR唯一],LabData2016[比對身分證前六碼],$AX224,LabData2016[最近一次UACR檢查日期],"&gt;="&amp;DATE(YEAR(TODAY()),1,1),LabData2016[最近一次UACR檢查日期],"&lt;"&amp;DATE(YEAR(TODAY()),7,1)))</f>
        <v/>
      </c>
      <c r="AK224" s="6" t="str">
        <f ca="1">IF($B224="","",SUMIFS(LabData2016[UACR唯一],LabData2016[比對身分證前六碼],$AX224,LabData2016[最近一次UACR檢查日期],"&gt;="&amp;DATE(YEAR(TODAY()),7,1),LabData2016[最近一次UACR檢查日期],"&lt;"&amp;DATE(YEAR(TODAY())+1,1,1)))</f>
        <v/>
      </c>
      <c r="AL224" s="6" t="str">
        <f t="shared" si="54"/>
        <v/>
      </c>
      <c r="AM224" s="6" t="str">
        <f t="shared" si="55"/>
        <v/>
      </c>
      <c r="AN224" s="6" t="str">
        <f t="shared" si="56"/>
        <v/>
      </c>
      <c r="AO224" s="6" t="str">
        <f t="shared" si="57"/>
        <v/>
      </c>
      <c r="AP224" s="6" t="str" cm="1">
        <f t="array" ref="AP224">IF($B224="","",IFERROR(INDEX(相容設定!$B$2:$E$9,MATCH($D224,相容設定!$A$2:$A$9,0),MIN(VALUE(LEFT($AQ224,FIND("/",$AQ224)-1)),3)+1),0))</f>
        <v/>
      </c>
      <c r="AQ224" s="6" t="str">
        <f t="shared" si="58"/>
        <v/>
      </c>
      <c r="AR224" s="30" t="str">
        <f t="shared" si="59"/>
        <v/>
      </c>
      <c r="AS224" s="30" t="str">
        <f>IF($B224="","",250+30+IF(OR(ISNUMBER(SEARCH("DM",$D224)),ISNUMBER(SEARCH("+",$D224))),100,0)+IFERROR(INDEX(相容設定!$F$2:$F$9,MATCH($D224,相容設定!$A$2:$A$9,0)),0))</f>
        <v/>
      </c>
      <c r="AT224" s="31" t="str">
        <f t="shared" si="60"/>
        <v/>
      </c>
      <c r="AU224" s="32" t="str">
        <f t="shared" si="61"/>
        <v/>
      </c>
      <c r="AW224" t="str">
        <f t="shared" si="62"/>
        <v/>
      </c>
    </row>
    <row r="225" spans="1:49" x14ac:dyDescent="0.35">
      <c r="A225" s="26" t="str" cm="1">
        <f t="array" ref="A225">IFERROR(IF(INDEX(PatientCriteria[身分證號],ROWS($A$4:A225))="","",ROWS($A$4:A225)),"")</f>
        <v/>
      </c>
      <c r="B225" s="26" t="str" cm="1">
        <f t="array" ref="B225">IFERROR(IF(INDEX(PatientCriteria[身分證號],ROWS($A$4:A225))="","",INDEX(PatientCriteria[身分證號],ROWS($A$4:A225))),"")</f>
        <v/>
      </c>
      <c r="C225" s="26" t="str" cm="1">
        <f t="array" ref="C225">IF($B225="","",IFERROR(INDEX(PatientCriteria[生日],ROWS($A$4:A225)),""))</f>
        <v/>
      </c>
      <c r="D225" s="26" t="str" cm="1">
        <f t="array" ref="D225">IF($B225="","",IFERROR(INDEX(PatientCriteria[疾病組合],ROWS($A$4:A225)),""))</f>
        <v/>
      </c>
      <c r="E225" s="6" t="str" cm="1">
        <f t="array" ref="E225">IF($B225="","",IFERROR(INDEX(PatientCriteria[HbA1c達標標準],ROWS($A$4:A225)),""))</f>
        <v/>
      </c>
      <c r="F225" s="6" t="str">
        <f>IF($B225="","",IF($G225="","",IFERROR(SUMIFS(LabData2016[最近一次HbA1c檢查結果(%)],LabData2016[比對身分證前六碼],$AX225,LabData2016[最近一次HbA1c檢查日期],$G225,LabData2016[HbA1c唯一],1),"")))</f>
        <v/>
      </c>
      <c r="G225" s="36" t="str" cm="1">
        <f t="array" ref="G225">IF($B225="","",IFERROR(_xlfn.AGGREGATE(14,6,LabData2016[最近一次HbA1c檢查日期]/((LabData2016[比對身分證前六碼]=$AX225)*(LabData2016[HbA1c唯一]=1)),1),""))</f>
        <v/>
      </c>
      <c r="H225" s="6" t="str">
        <f>IF($B225="","",IF($I225="","",IFERROR(SUMIFS(LabData2016[最近一次HbA1c檢查結果(%)],LabData2016[比對身分證前六碼],$AX225,LabData2016[最近一次HbA1c檢查日期],$I225,LabData2016[HbA1c唯一],1),"")))</f>
        <v/>
      </c>
      <c r="I225" s="36" t="str" cm="1">
        <f t="array" ref="I225">IF($B225="","",IFERROR(_xlfn.AGGREGATE(14,6,LabData2016[最近一次HbA1c檢查日期]/((LabData2016[比對身分證前六碼]=$AX225)*(LabData2016[HbA1c唯一]=1)),2),""))</f>
        <v/>
      </c>
      <c r="J225" s="6" t="str">
        <f t="shared" si="51"/>
        <v/>
      </c>
      <c r="K225" s="27" t="str">
        <f ca="1">IF($B225="","",IF($E225="不適用","不適用",IF($F225="","未檢驗",IF(AND($AF225+$AG225&gt;=2,$AG225&gt;=1),IF(OR($F225&lt;VALUE(SUBSTITUTE(SUBSTITUTE($E225,"&lt;",""),"%","")),SUMIFS(LabData2016[HbA1c唯一],LabData2016[比對身分證前六碼],$AX225,LabData2016[最近一次HbA1c檢查結果(%)],"&lt;"&amp;VALUE(SUBSTITUTE(SUBSTITUTE($E225,"&lt;",""),"%","")),LabData2016[最近一次HbA1c檢查日期],"&gt;="&amp;DATE(YEAR(TODAY()),1,1),LabData2016[最近一次HbA1c檢查日期],"&lt;"&amp;DATE(YEAR(TODAY())+1,1,1))/($AF225+$AG225)&gt;=0.5),"控制達標",IF(ISNUMBER($H225),IF(AND($J225&gt;=84,$F225-$H225&lt;0),"進步達標","未達標"),"未達標")),"未達標"))))</f>
        <v/>
      </c>
      <c r="L225" s="33" t="str">
        <f ca="1">IF($B225="","",IF($K225="不適用","不適用",IF($K225="未檢驗","無檢驗資料","全年"&amp;($AF225+$AG225)&amp;"次／下半年"&amp;$AG225&amp;"次／"&amp;SUMIFS(LabData2016[HbA1c唯一],LabData2016[比對身分證前六碼],$AX225,LabData2016[最近一次HbA1c檢查結果(%)],"&lt;"&amp;VALUE(SUBSTITUTE(SUBSTITUTE($E225,"&lt;",""),"%","")),LabData2016[最近一次HbA1c檢查日期],"&gt;="&amp;DATE(YEAR(TODAY()),1,1),LabData2016[最近一次HbA1c檢查日期],"&lt;"&amp;DATE(YEAR(TODAY())+1,1,1))&amp;"/"&amp;($AF225+$AG225)&amp;"達標")))</f>
        <v/>
      </c>
      <c r="M225" s="6" t="str" cm="1">
        <f t="array" ref="M225">IF($B225="","",IFERROR(INDEX(PatientCriteria[LDL達標標準],ROWS($A$4:A225)),""))</f>
        <v/>
      </c>
      <c r="N225" s="6" t="str">
        <f>IF($B225="","",IF($O225="","",IFERROR(SUMIFS(LabData2016[最近一次LDL檢查結果(mg/dL)],LabData2016[比對身分證前六碼],$AX225,LabData2016[最近一次LDL檢查日期],$O225,LabData2016[LDL唯一],1),"")))</f>
        <v/>
      </c>
      <c r="O225" s="36" t="str" cm="1">
        <f t="array" ref="O225">IF($B225="","",IFERROR(_xlfn.AGGREGATE(14,6,LabData2016[最近一次LDL檢查日期]/((LabData2016[比對身分證前六碼]=$AX225)*(LabData2016[LDL唯一]=1)),1),""))</f>
        <v/>
      </c>
      <c r="P225" s="6" t="str">
        <f>IF($B225="","",IF($Q225="","",IFERROR(SUMIFS(LabData2016[最近一次LDL檢查結果(mg/dL)],LabData2016[比對身分證前六碼],$AX225,LabData2016[最近一次LDL檢查日期],$Q225,LabData2016[LDL唯一],1),"")))</f>
        <v/>
      </c>
      <c r="Q225" s="36" t="str" cm="1">
        <f t="array" ref="Q225">IF($B225="","",IFERROR(_xlfn.AGGREGATE(14,6,LabData2016[最近一次LDL檢查日期]/((LabData2016[比對身分證前六碼]=$AX225)*(LabData2016[LDL唯一]=1)),2),""))</f>
        <v/>
      </c>
      <c r="R225" s="6" t="str">
        <f t="shared" si="52"/>
        <v/>
      </c>
      <c r="S225" s="6" t="str" cm="1">
        <f t="array" ref="S225">IF($B225="","",IFERROR(_xlfn.AGGREGATE(15,6,LabData2016[最近一次LDL檢查結果(mg/dL)]/((LabData2016[比對身分證前六碼]=$AX225)*(LabData2016[LDL唯一]=1)),1),""))</f>
        <v/>
      </c>
      <c r="T225" s="28" t="str">
        <f ca="1">IF($B225="","",IF($M225="不適用","不適用",IF($N225="","未檢驗",IF(OR(AND($D225="DM only",$O225&gt;=DATE(YEAR(TODAY()),1,1),$O225&lt;DATE(YEAR(TODAY())+1,1,1),$N225&lt;VALUE(SUBSTITUTE($M225,"&lt;",""))),AND($AH225&gt;=1,$AI225&gt;=1,OR($N225&lt;VALUE(SUBSTITUTE($M225,"&lt;","")),SUMIFS(LabData2016[LDL唯一],LabData2016[比對身分證前六碼],$AX225,LabData2016[最近一次LDL檢查結果(mg/dL)],"&lt;"&amp;VALUE(SUBSTITUTE($M225,"&lt;","")),LabData2016[最近一次LDL檢查日期],"&gt;="&amp;DATE(YEAR(TODAY()),1,1),LabData2016[最近一次LDL檢查日期],"&lt;"&amp;DATE(YEAR(TODAY())+1,1,1))/($AH225+$AI225)&gt;=0.5))),"控制達標",IF(AND($AH225&gt;=1,$AI225&gt;=1,ISNUMBER($P225),$R225&gt;84,$N225-$P225&lt;0),"進步達標","未達標")))))</f>
        <v/>
      </c>
      <c r="U225" s="39" t="str">
        <f ca="1">IF($B225="","",IF($T225="不適用","不適用",IF($T225="未檢驗","無檢驗資料","全年"&amp;($AH225+$AI225)&amp;"次／下半年"&amp;$AI225&amp;"次／"&amp;SUMIFS(LabData2016[LDL唯一],LabData2016[比對身分證前六碼],$AX225,LabData2016[最近一次LDL檢查結果(mg/dL)],"&lt;"&amp;VALUE(SUBSTITUTE($M225,"&lt;","")),LabData2016[最近一次LDL檢查日期],"&gt;="&amp;DATE(YEAR(TODAY()),1,1),LabData2016[最近一次LDL檢查日期],"&lt;"&amp;DATE(YEAR(TODAY())+1,1,1))&amp;"/"&amp;($AH225+$AI225)&amp;"達標")))</f>
        <v/>
      </c>
      <c r="V225" s="6" t="str" cm="1">
        <f t="array" ref="V225">IF($B225="","",IFERROR(INDEX(PatientCriteria[UACR達標標準],ROWS($A$4:A225)),""))</f>
        <v/>
      </c>
      <c r="W225" s="6" t="str">
        <f>IF($B225="","",IF($X225="","",IFERROR(SUMIFS(LabData2016[最近一次UACR檢查結果(mg/gm)],LabData2016[比對身分證前六碼],$AX225,LabData2016[最近一次UACR檢查日期],$X225,LabData2016[UACR唯一],1),"")))</f>
        <v/>
      </c>
      <c r="X225" s="36" t="str" cm="1">
        <f t="array" ref="X225">IF($B225="","",IFERROR(_xlfn.AGGREGATE(14,6,LabData2016[最近一次UACR檢查日期]/((LabData2016[比對身分證前六碼]=$AX225)*(LabData2016[UACR唯一]=1)),1),""))</f>
        <v/>
      </c>
      <c r="Y225" s="6" t="str">
        <f>IF($B225="","",IF($Z225="","",IFERROR(SUMIFS(LabData2016[最近一次UACR檢查結果(mg/gm)],LabData2016[比對身分證前六碼],$AX225,LabData2016[最近一次UACR檢查日期],$Z225,LabData2016[UACR唯一],1),"")))</f>
        <v/>
      </c>
      <c r="Z225" s="36" t="str" cm="1">
        <f t="array" ref="Z225">IF($B225="","",IFERROR(_xlfn.AGGREGATE(14,6,LabData2016[最近一次UACR檢查日期]/((LabData2016[比對身分證前六碼]=$AX225)*(LabData2016[UACR唯一]=1)),2),""))</f>
        <v/>
      </c>
      <c r="AA225" s="6" t="str">
        <f t="shared" si="53"/>
        <v/>
      </c>
      <c r="AB225" s="29" t="str">
        <f ca="1">IF($B225="","",IF($V225="不適用","不適用",IF($W225="","未檢驗",IF(AND($AJ225+$AK225&gt;=2,$AK225&gt;=1),IF(OR($W225&lt;30,SUMIFS(LabData2016[UACR唯一],LabData2016[比對身分證前六碼],$AX225,LabData2016[最近一次UACR檢查結果(mg/gm)],"&lt;30",LabData2016[最近一次UACR檢查日期],"&gt;="&amp;DATE(YEAR(TODAY()),1,1),LabData2016[最近一次UACR檢查日期],"&lt;"&amp;DATE(YEAR(TODAY())+1,1,1))/($AJ225+$AK225)&gt;=0.5),"控制達標",IF(ISNUMBER($Y225),IF(AND($AA225&gt;=84,$W225-$Y225&lt;0),"進步達標","未達標"),"未達標")),"未達標"))))</f>
        <v/>
      </c>
      <c r="AC225" s="38" t="str">
        <f ca="1">IF($B225="","",IF($AB225="不適用","不適用",IF($AB225="未檢驗","無檢驗資料","全年"&amp;($AJ225+$AK225)&amp;"次／下半年"&amp;$AK225&amp;"次／"&amp;SUMIFS(LabData2016[UACR唯一],LabData2016[比對身分證前六碼],$AX225,LabData2016[最近一次UACR檢查結果(mg/gm)],"&lt;30",LabData2016[最近一次UACR檢查日期],"&gt;="&amp;DATE(YEAR(TODAY()),1,1),LabData2016[最近一次UACR檢查日期],"&lt;"&amp;DATE(YEAR(TODAY())+1,1,1))&amp;"/"&amp;($AJ225+$AK225)&amp;"達標")))</f>
        <v/>
      </c>
      <c r="AD225" s="6" t="str" cm="1">
        <f t="array" ref="AD225">IF($B225="","",IFERROR(INDEX(PatientCriteria[BP檢驗次數達標標準],ROWS($A$4:A225)),""))</f>
        <v/>
      </c>
      <c r="AE225" s="6" t="str" cm="1">
        <f t="array" aca="1" ref="AE225" ca="1">IF($B225="","",_xlfn.LET(_xlpm.bp,LabData2016[最近一次BP檢查日期],_xlpm.ym,IF(ISNUMBER(_xlpm.bp),TEXT(_xlpm.bp,"yyyy-mm"),LEFT(_xlpm.bp,7)),_xlpm.matched,_xlfn._xlws.FILTER(_xlpm.ym,(LabData2016[比對身分證前六碼]=$AX225)*(LabData2016[比對生日西元]=$AY225)*(_xlpm.ym&lt;&gt;"")*(LEFT(_xlpm.ym,4)=TEXT(YEAR(TODAY()),"0")),""),IF(INDEX(_xlpm.matched,1)="",0,ROWS(_xlfn.UNIQUE(_xlpm.matched)))))</f>
        <v/>
      </c>
      <c r="AF225" s="6" t="str">
        <f ca="1">IF($B225="","",SUMIFS(LabData2016[HbA1c唯一],LabData2016[比對身分證前六碼],$AX225,LabData2016[最近一次HbA1c檢查日期],"&gt;="&amp;DATE(YEAR(TODAY()),1,1),LabData2016[最近一次HbA1c檢查日期],"&lt;"&amp;DATE(YEAR(TODAY()),7,1)))</f>
        <v/>
      </c>
      <c r="AG225" s="6" t="str">
        <f ca="1">IF($B225="","",SUMIFS(LabData2016[HbA1c唯一],LabData2016[比對身分證前六碼],$AX225,LabData2016[最近一次HbA1c檢查日期],"&gt;="&amp;DATE(YEAR(TODAY()),7,1),LabData2016[最近一次HbA1c檢查日期],"&lt;"&amp;DATE(YEAR(TODAY())+1,1,1)))</f>
        <v/>
      </c>
      <c r="AH225" s="6" t="str">
        <f ca="1">IF($B225="","",SUMIFS(LabData2016[LDL唯一],LabData2016[比對身分證前六碼],$AX225,LabData2016[最近一次LDL檢查日期],"&gt;="&amp;DATE(YEAR(TODAY()),1,1),LabData2016[最近一次LDL檢查日期],"&lt;"&amp;DATE(YEAR(TODAY()),7,1)))</f>
        <v/>
      </c>
      <c r="AI225" s="6" t="str">
        <f ca="1">IF($B225="","",SUMIFS(LabData2016[LDL唯一],LabData2016[比對身分證前六碼],$AX225,LabData2016[最近一次LDL檢查日期],"&gt;="&amp;DATE(YEAR(TODAY()),7,1),LabData2016[最近一次LDL檢查日期],"&lt;"&amp;DATE(YEAR(TODAY())+1,1,1)))</f>
        <v/>
      </c>
      <c r="AJ225" s="6" t="str">
        <f ca="1">IF($B225="","",SUMIFS(LabData2016[UACR唯一],LabData2016[比對身分證前六碼],$AX225,LabData2016[最近一次UACR檢查日期],"&gt;="&amp;DATE(YEAR(TODAY()),1,1),LabData2016[最近一次UACR檢查日期],"&lt;"&amp;DATE(YEAR(TODAY()),7,1)))</f>
        <v/>
      </c>
      <c r="AK225" s="6" t="str">
        <f ca="1">IF($B225="","",SUMIFS(LabData2016[UACR唯一],LabData2016[比對身分證前六碼],$AX225,LabData2016[最近一次UACR檢查日期],"&gt;="&amp;DATE(YEAR(TODAY()),7,1),LabData2016[最近一次UACR檢查日期],"&lt;"&amp;DATE(YEAR(TODAY())+1,1,1)))</f>
        <v/>
      </c>
      <c r="AL225" s="6" t="str">
        <f t="shared" si="54"/>
        <v/>
      </c>
      <c r="AM225" s="6" t="str">
        <f t="shared" si="55"/>
        <v/>
      </c>
      <c r="AN225" s="6" t="str">
        <f t="shared" si="56"/>
        <v/>
      </c>
      <c r="AO225" s="6" t="str">
        <f t="shared" si="57"/>
        <v/>
      </c>
      <c r="AP225" s="6" t="str" cm="1">
        <f t="array" ref="AP225">IF($B225="","",IFERROR(INDEX(相容設定!$B$2:$E$9,MATCH($D225,相容設定!$A$2:$A$9,0),MIN(VALUE(LEFT($AQ225,FIND("/",$AQ225)-1)),3)+1),0))</f>
        <v/>
      </c>
      <c r="AQ225" s="6" t="str">
        <f t="shared" si="58"/>
        <v/>
      </c>
      <c r="AR225" s="30" t="str">
        <f t="shared" si="59"/>
        <v/>
      </c>
      <c r="AS225" s="30" t="str">
        <f>IF($B225="","",250+30+IF(OR(ISNUMBER(SEARCH("DM",$D225)),ISNUMBER(SEARCH("+",$D225))),100,0)+IFERROR(INDEX(相容設定!$F$2:$F$9,MATCH($D225,相容設定!$A$2:$A$9,0)),0))</f>
        <v/>
      </c>
      <c r="AT225" s="31" t="str">
        <f t="shared" si="60"/>
        <v/>
      </c>
      <c r="AU225" s="32" t="str">
        <f t="shared" si="61"/>
        <v/>
      </c>
      <c r="AW225" t="str">
        <f t="shared" si="62"/>
        <v/>
      </c>
    </row>
    <row r="226" spans="1:49" x14ac:dyDescent="0.35">
      <c r="A226" s="26" t="str" cm="1">
        <f t="array" ref="A226">IFERROR(IF(INDEX(PatientCriteria[身分證號],ROWS($A$4:A226))="","",ROWS($A$4:A226)),"")</f>
        <v/>
      </c>
      <c r="B226" s="26" t="str" cm="1">
        <f t="array" ref="B226">IFERROR(IF(INDEX(PatientCriteria[身分證號],ROWS($A$4:A226))="","",INDEX(PatientCriteria[身分證號],ROWS($A$4:A226))),"")</f>
        <v/>
      </c>
      <c r="C226" s="26" t="str" cm="1">
        <f t="array" ref="C226">IF($B226="","",IFERROR(INDEX(PatientCriteria[生日],ROWS($A$4:A226)),""))</f>
        <v/>
      </c>
      <c r="D226" s="26" t="str" cm="1">
        <f t="array" ref="D226">IF($B226="","",IFERROR(INDEX(PatientCriteria[疾病組合],ROWS($A$4:A226)),""))</f>
        <v/>
      </c>
      <c r="E226" s="6" t="str" cm="1">
        <f t="array" ref="E226">IF($B226="","",IFERROR(INDEX(PatientCriteria[HbA1c達標標準],ROWS($A$4:A226)),""))</f>
        <v/>
      </c>
      <c r="F226" s="6" t="str">
        <f>IF($B226="","",IF($G226="","",IFERROR(SUMIFS(LabData2016[最近一次HbA1c檢查結果(%)],LabData2016[比對身分證前六碼],$AX226,LabData2016[最近一次HbA1c檢查日期],$G226,LabData2016[HbA1c唯一],1),"")))</f>
        <v/>
      </c>
      <c r="G226" s="36" t="str" cm="1">
        <f t="array" ref="G226">IF($B226="","",IFERROR(_xlfn.AGGREGATE(14,6,LabData2016[最近一次HbA1c檢查日期]/((LabData2016[比對身分證前六碼]=$AX226)*(LabData2016[HbA1c唯一]=1)),1),""))</f>
        <v/>
      </c>
      <c r="H226" s="6" t="str">
        <f>IF($B226="","",IF($I226="","",IFERROR(SUMIFS(LabData2016[最近一次HbA1c檢查結果(%)],LabData2016[比對身分證前六碼],$AX226,LabData2016[最近一次HbA1c檢查日期],$I226,LabData2016[HbA1c唯一],1),"")))</f>
        <v/>
      </c>
      <c r="I226" s="36" t="str" cm="1">
        <f t="array" ref="I226">IF($B226="","",IFERROR(_xlfn.AGGREGATE(14,6,LabData2016[最近一次HbA1c檢查日期]/((LabData2016[比對身分證前六碼]=$AX226)*(LabData2016[HbA1c唯一]=1)),2),""))</f>
        <v/>
      </c>
      <c r="J226" s="6" t="str">
        <f t="shared" si="51"/>
        <v/>
      </c>
      <c r="K226" s="27" t="str">
        <f ca="1">IF($B226="","",IF($E226="不適用","不適用",IF($F226="","未檢驗",IF(AND($AF226+$AG226&gt;=2,$AG226&gt;=1),IF(OR($F226&lt;VALUE(SUBSTITUTE(SUBSTITUTE($E226,"&lt;",""),"%","")),SUMIFS(LabData2016[HbA1c唯一],LabData2016[比對身分證前六碼],$AX226,LabData2016[最近一次HbA1c檢查結果(%)],"&lt;"&amp;VALUE(SUBSTITUTE(SUBSTITUTE($E226,"&lt;",""),"%","")),LabData2016[最近一次HbA1c檢查日期],"&gt;="&amp;DATE(YEAR(TODAY()),1,1),LabData2016[最近一次HbA1c檢查日期],"&lt;"&amp;DATE(YEAR(TODAY())+1,1,1))/($AF226+$AG226)&gt;=0.5),"控制達標",IF(ISNUMBER($H226),IF(AND($J226&gt;=84,$F226-$H226&lt;0),"進步達標","未達標"),"未達標")),"未達標"))))</f>
        <v/>
      </c>
      <c r="L226" s="33" t="str">
        <f ca="1">IF($B226="","",IF($K226="不適用","不適用",IF($K226="未檢驗","無檢驗資料","全年"&amp;($AF226+$AG226)&amp;"次／下半年"&amp;$AG226&amp;"次／"&amp;SUMIFS(LabData2016[HbA1c唯一],LabData2016[比對身分證前六碼],$AX226,LabData2016[最近一次HbA1c檢查結果(%)],"&lt;"&amp;VALUE(SUBSTITUTE(SUBSTITUTE($E226,"&lt;",""),"%","")),LabData2016[最近一次HbA1c檢查日期],"&gt;="&amp;DATE(YEAR(TODAY()),1,1),LabData2016[最近一次HbA1c檢查日期],"&lt;"&amp;DATE(YEAR(TODAY())+1,1,1))&amp;"/"&amp;($AF226+$AG226)&amp;"達標")))</f>
        <v/>
      </c>
      <c r="M226" s="6" t="str" cm="1">
        <f t="array" ref="M226">IF($B226="","",IFERROR(INDEX(PatientCriteria[LDL達標標準],ROWS($A$4:A226)),""))</f>
        <v/>
      </c>
      <c r="N226" s="6" t="str">
        <f>IF($B226="","",IF($O226="","",IFERROR(SUMIFS(LabData2016[最近一次LDL檢查結果(mg/dL)],LabData2016[比對身分證前六碼],$AX226,LabData2016[最近一次LDL檢查日期],$O226,LabData2016[LDL唯一],1),"")))</f>
        <v/>
      </c>
      <c r="O226" s="36" t="str" cm="1">
        <f t="array" ref="O226">IF($B226="","",IFERROR(_xlfn.AGGREGATE(14,6,LabData2016[最近一次LDL檢查日期]/((LabData2016[比對身分證前六碼]=$AX226)*(LabData2016[LDL唯一]=1)),1),""))</f>
        <v/>
      </c>
      <c r="P226" s="6" t="str">
        <f>IF($B226="","",IF($Q226="","",IFERROR(SUMIFS(LabData2016[最近一次LDL檢查結果(mg/dL)],LabData2016[比對身分證前六碼],$AX226,LabData2016[最近一次LDL檢查日期],$Q226,LabData2016[LDL唯一],1),"")))</f>
        <v/>
      </c>
      <c r="Q226" s="36" t="str" cm="1">
        <f t="array" ref="Q226">IF($B226="","",IFERROR(_xlfn.AGGREGATE(14,6,LabData2016[最近一次LDL檢查日期]/((LabData2016[比對身分證前六碼]=$AX226)*(LabData2016[LDL唯一]=1)),2),""))</f>
        <v/>
      </c>
      <c r="R226" s="6" t="str">
        <f t="shared" si="52"/>
        <v/>
      </c>
      <c r="S226" s="6" t="str" cm="1">
        <f t="array" ref="S226">IF($B226="","",IFERROR(_xlfn.AGGREGATE(15,6,LabData2016[最近一次LDL檢查結果(mg/dL)]/((LabData2016[比對身分證前六碼]=$AX226)*(LabData2016[LDL唯一]=1)),1),""))</f>
        <v/>
      </c>
      <c r="T226" s="28" t="str">
        <f ca="1">IF($B226="","",IF($M226="不適用","不適用",IF($N226="","未檢驗",IF(OR(AND($D226="DM only",$O226&gt;=DATE(YEAR(TODAY()),1,1),$O226&lt;DATE(YEAR(TODAY())+1,1,1),$N226&lt;VALUE(SUBSTITUTE($M226,"&lt;",""))),AND($AH226&gt;=1,$AI226&gt;=1,OR($N226&lt;VALUE(SUBSTITUTE($M226,"&lt;","")),SUMIFS(LabData2016[LDL唯一],LabData2016[比對身分證前六碼],$AX226,LabData2016[最近一次LDL檢查結果(mg/dL)],"&lt;"&amp;VALUE(SUBSTITUTE($M226,"&lt;","")),LabData2016[最近一次LDL檢查日期],"&gt;="&amp;DATE(YEAR(TODAY()),1,1),LabData2016[最近一次LDL檢查日期],"&lt;"&amp;DATE(YEAR(TODAY())+1,1,1))/($AH226+$AI226)&gt;=0.5))),"控制達標",IF(AND($AH226&gt;=1,$AI226&gt;=1,ISNUMBER($P226),$R226&gt;84,$N226-$P226&lt;0),"進步達標","未達標")))))</f>
        <v/>
      </c>
      <c r="U226" s="39" t="str">
        <f ca="1">IF($B226="","",IF($T226="不適用","不適用",IF($T226="未檢驗","無檢驗資料","全年"&amp;($AH226+$AI226)&amp;"次／下半年"&amp;$AI226&amp;"次／"&amp;SUMIFS(LabData2016[LDL唯一],LabData2016[比對身分證前六碼],$AX226,LabData2016[最近一次LDL檢查結果(mg/dL)],"&lt;"&amp;VALUE(SUBSTITUTE($M226,"&lt;","")),LabData2016[最近一次LDL檢查日期],"&gt;="&amp;DATE(YEAR(TODAY()),1,1),LabData2016[最近一次LDL檢查日期],"&lt;"&amp;DATE(YEAR(TODAY())+1,1,1))&amp;"/"&amp;($AH226+$AI226)&amp;"達標")))</f>
        <v/>
      </c>
      <c r="V226" s="6" t="str" cm="1">
        <f t="array" ref="V226">IF($B226="","",IFERROR(INDEX(PatientCriteria[UACR達標標準],ROWS($A$4:A226)),""))</f>
        <v/>
      </c>
      <c r="W226" s="6" t="str">
        <f>IF($B226="","",IF($X226="","",IFERROR(SUMIFS(LabData2016[最近一次UACR檢查結果(mg/gm)],LabData2016[比對身分證前六碼],$AX226,LabData2016[最近一次UACR檢查日期],$X226,LabData2016[UACR唯一],1),"")))</f>
        <v/>
      </c>
      <c r="X226" s="36" t="str" cm="1">
        <f t="array" ref="X226">IF($B226="","",IFERROR(_xlfn.AGGREGATE(14,6,LabData2016[最近一次UACR檢查日期]/((LabData2016[比對身分證前六碼]=$AX226)*(LabData2016[UACR唯一]=1)),1),""))</f>
        <v/>
      </c>
      <c r="Y226" s="6" t="str">
        <f>IF($B226="","",IF($Z226="","",IFERROR(SUMIFS(LabData2016[最近一次UACR檢查結果(mg/gm)],LabData2016[比對身分證前六碼],$AX226,LabData2016[最近一次UACR檢查日期],$Z226,LabData2016[UACR唯一],1),"")))</f>
        <v/>
      </c>
      <c r="Z226" s="36" t="str" cm="1">
        <f t="array" ref="Z226">IF($B226="","",IFERROR(_xlfn.AGGREGATE(14,6,LabData2016[最近一次UACR檢查日期]/((LabData2016[比對身分證前六碼]=$AX226)*(LabData2016[UACR唯一]=1)),2),""))</f>
        <v/>
      </c>
      <c r="AA226" s="6" t="str">
        <f t="shared" si="53"/>
        <v/>
      </c>
      <c r="AB226" s="29" t="str">
        <f ca="1">IF($B226="","",IF($V226="不適用","不適用",IF($W226="","未檢驗",IF(AND($AJ226+$AK226&gt;=2,$AK226&gt;=1),IF(OR($W226&lt;30,SUMIFS(LabData2016[UACR唯一],LabData2016[比對身分證前六碼],$AX226,LabData2016[最近一次UACR檢查結果(mg/gm)],"&lt;30",LabData2016[最近一次UACR檢查日期],"&gt;="&amp;DATE(YEAR(TODAY()),1,1),LabData2016[最近一次UACR檢查日期],"&lt;"&amp;DATE(YEAR(TODAY())+1,1,1))/($AJ226+$AK226)&gt;=0.5),"控制達標",IF(ISNUMBER($Y226),IF(AND($AA226&gt;=84,$W226-$Y226&lt;0),"進步達標","未達標"),"未達標")),"未達標"))))</f>
        <v/>
      </c>
      <c r="AC226" s="38" t="str">
        <f ca="1">IF($B226="","",IF($AB226="不適用","不適用",IF($AB226="未檢驗","無檢驗資料","全年"&amp;($AJ226+$AK226)&amp;"次／下半年"&amp;$AK226&amp;"次／"&amp;SUMIFS(LabData2016[UACR唯一],LabData2016[比對身分證前六碼],$AX226,LabData2016[最近一次UACR檢查結果(mg/gm)],"&lt;30",LabData2016[最近一次UACR檢查日期],"&gt;="&amp;DATE(YEAR(TODAY()),1,1),LabData2016[最近一次UACR檢查日期],"&lt;"&amp;DATE(YEAR(TODAY())+1,1,1))&amp;"/"&amp;($AJ226+$AK226)&amp;"達標")))</f>
        <v/>
      </c>
      <c r="AD226" s="6" t="str" cm="1">
        <f t="array" ref="AD226">IF($B226="","",IFERROR(INDEX(PatientCriteria[BP檢驗次數達標標準],ROWS($A$4:A226)),""))</f>
        <v/>
      </c>
      <c r="AE226" s="6" t="str" cm="1">
        <f t="array" aca="1" ref="AE226" ca="1">IF($B226="","",_xlfn.LET(_xlpm.bp,LabData2016[最近一次BP檢查日期],_xlpm.ym,IF(ISNUMBER(_xlpm.bp),TEXT(_xlpm.bp,"yyyy-mm"),LEFT(_xlpm.bp,7)),_xlpm.matched,_xlfn._xlws.FILTER(_xlpm.ym,(LabData2016[比對身分證前六碼]=$AX226)*(LabData2016[比對生日西元]=$AY226)*(_xlpm.ym&lt;&gt;"")*(LEFT(_xlpm.ym,4)=TEXT(YEAR(TODAY()),"0")),""),IF(INDEX(_xlpm.matched,1)="",0,ROWS(_xlfn.UNIQUE(_xlpm.matched)))))</f>
        <v/>
      </c>
      <c r="AF226" s="6" t="str">
        <f ca="1">IF($B226="","",SUMIFS(LabData2016[HbA1c唯一],LabData2016[比對身分證前六碼],$AX226,LabData2016[最近一次HbA1c檢查日期],"&gt;="&amp;DATE(YEAR(TODAY()),1,1),LabData2016[最近一次HbA1c檢查日期],"&lt;"&amp;DATE(YEAR(TODAY()),7,1)))</f>
        <v/>
      </c>
      <c r="AG226" s="6" t="str">
        <f ca="1">IF($B226="","",SUMIFS(LabData2016[HbA1c唯一],LabData2016[比對身分證前六碼],$AX226,LabData2016[最近一次HbA1c檢查日期],"&gt;="&amp;DATE(YEAR(TODAY()),7,1),LabData2016[最近一次HbA1c檢查日期],"&lt;"&amp;DATE(YEAR(TODAY())+1,1,1)))</f>
        <v/>
      </c>
      <c r="AH226" s="6" t="str">
        <f ca="1">IF($B226="","",SUMIFS(LabData2016[LDL唯一],LabData2016[比對身分證前六碼],$AX226,LabData2016[最近一次LDL檢查日期],"&gt;="&amp;DATE(YEAR(TODAY()),1,1),LabData2016[最近一次LDL檢查日期],"&lt;"&amp;DATE(YEAR(TODAY()),7,1)))</f>
        <v/>
      </c>
      <c r="AI226" s="6" t="str">
        <f ca="1">IF($B226="","",SUMIFS(LabData2016[LDL唯一],LabData2016[比對身分證前六碼],$AX226,LabData2016[最近一次LDL檢查日期],"&gt;="&amp;DATE(YEAR(TODAY()),7,1),LabData2016[最近一次LDL檢查日期],"&lt;"&amp;DATE(YEAR(TODAY())+1,1,1)))</f>
        <v/>
      </c>
      <c r="AJ226" s="6" t="str">
        <f ca="1">IF($B226="","",SUMIFS(LabData2016[UACR唯一],LabData2016[比對身分證前六碼],$AX226,LabData2016[最近一次UACR檢查日期],"&gt;="&amp;DATE(YEAR(TODAY()),1,1),LabData2016[最近一次UACR檢查日期],"&lt;"&amp;DATE(YEAR(TODAY()),7,1)))</f>
        <v/>
      </c>
      <c r="AK226" s="6" t="str">
        <f ca="1">IF($B226="","",SUMIFS(LabData2016[UACR唯一],LabData2016[比對身分證前六碼],$AX226,LabData2016[最近一次UACR檢查日期],"&gt;="&amp;DATE(YEAR(TODAY()),7,1),LabData2016[最近一次UACR檢查日期],"&lt;"&amp;DATE(YEAR(TODAY())+1,1,1)))</f>
        <v/>
      </c>
      <c r="AL226" s="6" t="str">
        <f t="shared" si="54"/>
        <v/>
      </c>
      <c r="AM226" s="6" t="str">
        <f t="shared" si="55"/>
        <v/>
      </c>
      <c r="AN226" s="6" t="str">
        <f t="shared" si="56"/>
        <v/>
      </c>
      <c r="AO226" s="6" t="str">
        <f t="shared" si="57"/>
        <v/>
      </c>
      <c r="AP226" s="6" t="str" cm="1">
        <f t="array" ref="AP226">IF($B226="","",IFERROR(INDEX(相容設定!$B$2:$E$9,MATCH($D226,相容設定!$A$2:$A$9,0),MIN(VALUE(LEFT($AQ226,FIND("/",$AQ226)-1)),3)+1),0))</f>
        <v/>
      </c>
      <c r="AQ226" s="6" t="str">
        <f t="shared" si="58"/>
        <v/>
      </c>
      <c r="AR226" s="30" t="str">
        <f t="shared" si="59"/>
        <v/>
      </c>
      <c r="AS226" s="30" t="str">
        <f>IF($B226="","",250+30+IF(OR(ISNUMBER(SEARCH("DM",$D226)),ISNUMBER(SEARCH("+",$D226))),100,0)+IFERROR(INDEX(相容設定!$F$2:$F$9,MATCH($D226,相容設定!$A$2:$A$9,0)),0))</f>
        <v/>
      </c>
      <c r="AT226" s="31" t="str">
        <f t="shared" si="60"/>
        <v/>
      </c>
      <c r="AU226" s="32" t="str">
        <f t="shared" si="61"/>
        <v/>
      </c>
      <c r="AW226" t="str">
        <f t="shared" si="62"/>
        <v/>
      </c>
    </row>
    <row r="227" spans="1:49" x14ac:dyDescent="0.35">
      <c r="A227" s="26" t="str" cm="1">
        <f t="array" ref="A227">IFERROR(IF(INDEX(PatientCriteria[身分證號],ROWS($A$4:A227))="","",ROWS($A$4:A227)),"")</f>
        <v/>
      </c>
      <c r="B227" s="26" t="str" cm="1">
        <f t="array" ref="B227">IFERROR(IF(INDEX(PatientCriteria[身分證號],ROWS($A$4:A227))="","",INDEX(PatientCriteria[身分證號],ROWS($A$4:A227))),"")</f>
        <v/>
      </c>
      <c r="C227" s="26" t="str" cm="1">
        <f t="array" ref="C227">IF($B227="","",IFERROR(INDEX(PatientCriteria[生日],ROWS($A$4:A227)),""))</f>
        <v/>
      </c>
      <c r="D227" s="26" t="str" cm="1">
        <f t="array" ref="D227">IF($B227="","",IFERROR(INDEX(PatientCriteria[疾病組合],ROWS($A$4:A227)),""))</f>
        <v/>
      </c>
      <c r="E227" s="6" t="str" cm="1">
        <f t="array" ref="E227">IF($B227="","",IFERROR(INDEX(PatientCriteria[HbA1c達標標準],ROWS($A$4:A227)),""))</f>
        <v/>
      </c>
      <c r="F227" s="6" t="str">
        <f>IF($B227="","",IF($G227="","",IFERROR(SUMIFS(LabData2016[最近一次HbA1c檢查結果(%)],LabData2016[比對身分證前六碼],$AX227,LabData2016[最近一次HbA1c檢查日期],$G227,LabData2016[HbA1c唯一],1),"")))</f>
        <v/>
      </c>
      <c r="G227" s="36" t="str" cm="1">
        <f t="array" ref="G227">IF($B227="","",IFERROR(_xlfn.AGGREGATE(14,6,LabData2016[最近一次HbA1c檢查日期]/((LabData2016[比對身分證前六碼]=$AX227)*(LabData2016[HbA1c唯一]=1)),1),""))</f>
        <v/>
      </c>
      <c r="H227" s="6" t="str">
        <f>IF($B227="","",IF($I227="","",IFERROR(SUMIFS(LabData2016[最近一次HbA1c檢查結果(%)],LabData2016[比對身分證前六碼],$AX227,LabData2016[最近一次HbA1c檢查日期],$I227,LabData2016[HbA1c唯一],1),"")))</f>
        <v/>
      </c>
      <c r="I227" s="36" t="str" cm="1">
        <f t="array" ref="I227">IF($B227="","",IFERROR(_xlfn.AGGREGATE(14,6,LabData2016[最近一次HbA1c檢查日期]/((LabData2016[比對身分證前六碼]=$AX227)*(LabData2016[HbA1c唯一]=1)),2),""))</f>
        <v/>
      </c>
      <c r="J227" s="6" t="str">
        <f t="shared" si="51"/>
        <v/>
      </c>
      <c r="K227" s="27" t="str">
        <f ca="1">IF($B227="","",IF($E227="不適用","不適用",IF($F227="","未檢驗",IF(AND($AF227+$AG227&gt;=2,$AG227&gt;=1),IF(OR($F227&lt;VALUE(SUBSTITUTE(SUBSTITUTE($E227,"&lt;",""),"%","")),SUMIFS(LabData2016[HbA1c唯一],LabData2016[比對身分證前六碼],$AX227,LabData2016[最近一次HbA1c檢查結果(%)],"&lt;"&amp;VALUE(SUBSTITUTE(SUBSTITUTE($E227,"&lt;",""),"%","")),LabData2016[最近一次HbA1c檢查日期],"&gt;="&amp;DATE(YEAR(TODAY()),1,1),LabData2016[最近一次HbA1c檢查日期],"&lt;"&amp;DATE(YEAR(TODAY())+1,1,1))/($AF227+$AG227)&gt;=0.5),"控制達標",IF(ISNUMBER($H227),IF(AND($J227&gt;=84,$F227-$H227&lt;0),"進步達標","未達標"),"未達標")),"未達標"))))</f>
        <v/>
      </c>
      <c r="L227" s="33" t="str">
        <f ca="1">IF($B227="","",IF($K227="不適用","不適用",IF($K227="未檢驗","無檢驗資料","全年"&amp;($AF227+$AG227)&amp;"次／下半年"&amp;$AG227&amp;"次／"&amp;SUMIFS(LabData2016[HbA1c唯一],LabData2016[比對身分證前六碼],$AX227,LabData2016[最近一次HbA1c檢查結果(%)],"&lt;"&amp;VALUE(SUBSTITUTE(SUBSTITUTE($E227,"&lt;",""),"%","")),LabData2016[最近一次HbA1c檢查日期],"&gt;="&amp;DATE(YEAR(TODAY()),1,1),LabData2016[最近一次HbA1c檢查日期],"&lt;"&amp;DATE(YEAR(TODAY())+1,1,1))&amp;"/"&amp;($AF227+$AG227)&amp;"達標")))</f>
        <v/>
      </c>
      <c r="M227" s="6" t="str" cm="1">
        <f t="array" ref="M227">IF($B227="","",IFERROR(INDEX(PatientCriteria[LDL達標標準],ROWS($A$4:A227)),""))</f>
        <v/>
      </c>
      <c r="N227" s="6" t="str">
        <f>IF($B227="","",IF($O227="","",IFERROR(SUMIFS(LabData2016[最近一次LDL檢查結果(mg/dL)],LabData2016[比對身分證前六碼],$AX227,LabData2016[最近一次LDL檢查日期],$O227,LabData2016[LDL唯一],1),"")))</f>
        <v/>
      </c>
      <c r="O227" s="36" t="str" cm="1">
        <f t="array" ref="O227">IF($B227="","",IFERROR(_xlfn.AGGREGATE(14,6,LabData2016[最近一次LDL檢查日期]/((LabData2016[比對身分證前六碼]=$AX227)*(LabData2016[LDL唯一]=1)),1),""))</f>
        <v/>
      </c>
      <c r="P227" s="6" t="str">
        <f>IF($B227="","",IF($Q227="","",IFERROR(SUMIFS(LabData2016[最近一次LDL檢查結果(mg/dL)],LabData2016[比對身分證前六碼],$AX227,LabData2016[最近一次LDL檢查日期],$Q227,LabData2016[LDL唯一],1),"")))</f>
        <v/>
      </c>
      <c r="Q227" s="36" t="str" cm="1">
        <f t="array" ref="Q227">IF($B227="","",IFERROR(_xlfn.AGGREGATE(14,6,LabData2016[最近一次LDL檢查日期]/((LabData2016[比對身分證前六碼]=$AX227)*(LabData2016[LDL唯一]=1)),2),""))</f>
        <v/>
      </c>
      <c r="R227" s="6" t="str">
        <f t="shared" si="52"/>
        <v/>
      </c>
      <c r="S227" s="6" t="str" cm="1">
        <f t="array" ref="S227">IF($B227="","",IFERROR(_xlfn.AGGREGATE(15,6,LabData2016[最近一次LDL檢查結果(mg/dL)]/((LabData2016[比對身分證前六碼]=$AX227)*(LabData2016[LDL唯一]=1)),1),""))</f>
        <v/>
      </c>
      <c r="T227" s="28" t="str">
        <f ca="1">IF($B227="","",IF($M227="不適用","不適用",IF($N227="","未檢驗",IF(OR(AND($D227="DM only",$O227&gt;=DATE(YEAR(TODAY()),1,1),$O227&lt;DATE(YEAR(TODAY())+1,1,1),$N227&lt;VALUE(SUBSTITUTE($M227,"&lt;",""))),AND($AH227&gt;=1,$AI227&gt;=1,OR($N227&lt;VALUE(SUBSTITUTE($M227,"&lt;","")),SUMIFS(LabData2016[LDL唯一],LabData2016[比對身分證前六碼],$AX227,LabData2016[最近一次LDL檢查結果(mg/dL)],"&lt;"&amp;VALUE(SUBSTITUTE($M227,"&lt;","")),LabData2016[最近一次LDL檢查日期],"&gt;="&amp;DATE(YEAR(TODAY()),1,1),LabData2016[最近一次LDL檢查日期],"&lt;"&amp;DATE(YEAR(TODAY())+1,1,1))/($AH227+$AI227)&gt;=0.5))),"控制達標",IF(AND($AH227&gt;=1,$AI227&gt;=1,ISNUMBER($P227),$R227&gt;84,$N227-$P227&lt;0),"進步達標","未達標")))))</f>
        <v/>
      </c>
      <c r="U227" s="39" t="str">
        <f ca="1">IF($B227="","",IF($T227="不適用","不適用",IF($T227="未檢驗","無檢驗資料","全年"&amp;($AH227+$AI227)&amp;"次／下半年"&amp;$AI227&amp;"次／"&amp;SUMIFS(LabData2016[LDL唯一],LabData2016[比對身分證前六碼],$AX227,LabData2016[最近一次LDL檢查結果(mg/dL)],"&lt;"&amp;VALUE(SUBSTITUTE($M227,"&lt;","")),LabData2016[最近一次LDL檢查日期],"&gt;="&amp;DATE(YEAR(TODAY()),1,1),LabData2016[最近一次LDL檢查日期],"&lt;"&amp;DATE(YEAR(TODAY())+1,1,1))&amp;"/"&amp;($AH227+$AI227)&amp;"達標")))</f>
        <v/>
      </c>
      <c r="V227" s="6" t="str" cm="1">
        <f t="array" ref="V227">IF($B227="","",IFERROR(INDEX(PatientCriteria[UACR達標標準],ROWS($A$4:A227)),""))</f>
        <v/>
      </c>
      <c r="W227" s="6" t="str">
        <f>IF($B227="","",IF($X227="","",IFERROR(SUMIFS(LabData2016[最近一次UACR檢查結果(mg/gm)],LabData2016[比對身分證前六碼],$AX227,LabData2016[最近一次UACR檢查日期],$X227,LabData2016[UACR唯一],1),"")))</f>
        <v/>
      </c>
      <c r="X227" s="36" t="str" cm="1">
        <f t="array" ref="X227">IF($B227="","",IFERROR(_xlfn.AGGREGATE(14,6,LabData2016[最近一次UACR檢查日期]/((LabData2016[比對身分證前六碼]=$AX227)*(LabData2016[UACR唯一]=1)),1),""))</f>
        <v/>
      </c>
      <c r="Y227" s="6" t="str">
        <f>IF($B227="","",IF($Z227="","",IFERROR(SUMIFS(LabData2016[最近一次UACR檢查結果(mg/gm)],LabData2016[比對身分證前六碼],$AX227,LabData2016[最近一次UACR檢查日期],$Z227,LabData2016[UACR唯一],1),"")))</f>
        <v/>
      </c>
      <c r="Z227" s="36" t="str" cm="1">
        <f t="array" ref="Z227">IF($B227="","",IFERROR(_xlfn.AGGREGATE(14,6,LabData2016[最近一次UACR檢查日期]/((LabData2016[比對身分證前六碼]=$AX227)*(LabData2016[UACR唯一]=1)),2),""))</f>
        <v/>
      </c>
      <c r="AA227" s="6" t="str">
        <f t="shared" si="53"/>
        <v/>
      </c>
      <c r="AB227" s="29" t="str">
        <f ca="1">IF($B227="","",IF($V227="不適用","不適用",IF($W227="","未檢驗",IF(AND($AJ227+$AK227&gt;=2,$AK227&gt;=1),IF(OR($W227&lt;30,SUMIFS(LabData2016[UACR唯一],LabData2016[比對身分證前六碼],$AX227,LabData2016[最近一次UACR檢查結果(mg/gm)],"&lt;30",LabData2016[最近一次UACR檢查日期],"&gt;="&amp;DATE(YEAR(TODAY()),1,1),LabData2016[最近一次UACR檢查日期],"&lt;"&amp;DATE(YEAR(TODAY())+1,1,1))/($AJ227+$AK227)&gt;=0.5),"控制達標",IF(ISNUMBER($Y227),IF(AND($AA227&gt;=84,$W227-$Y227&lt;0),"進步達標","未達標"),"未達標")),"未達標"))))</f>
        <v/>
      </c>
      <c r="AC227" s="38" t="str">
        <f ca="1">IF($B227="","",IF($AB227="不適用","不適用",IF($AB227="未檢驗","無檢驗資料","全年"&amp;($AJ227+$AK227)&amp;"次／下半年"&amp;$AK227&amp;"次／"&amp;SUMIFS(LabData2016[UACR唯一],LabData2016[比對身分證前六碼],$AX227,LabData2016[最近一次UACR檢查結果(mg/gm)],"&lt;30",LabData2016[最近一次UACR檢查日期],"&gt;="&amp;DATE(YEAR(TODAY()),1,1),LabData2016[最近一次UACR檢查日期],"&lt;"&amp;DATE(YEAR(TODAY())+1,1,1))&amp;"/"&amp;($AJ227+$AK227)&amp;"達標")))</f>
        <v/>
      </c>
      <c r="AD227" s="6" t="str" cm="1">
        <f t="array" ref="AD227">IF($B227="","",IFERROR(INDEX(PatientCriteria[BP檢驗次數達標標準],ROWS($A$4:A227)),""))</f>
        <v/>
      </c>
      <c r="AE227" s="6" t="str" cm="1">
        <f t="array" aca="1" ref="AE227" ca="1">IF($B227="","",_xlfn.LET(_xlpm.bp,LabData2016[最近一次BP檢查日期],_xlpm.ym,IF(ISNUMBER(_xlpm.bp),TEXT(_xlpm.bp,"yyyy-mm"),LEFT(_xlpm.bp,7)),_xlpm.matched,_xlfn._xlws.FILTER(_xlpm.ym,(LabData2016[比對身分證前六碼]=$AX227)*(LabData2016[比對生日西元]=$AY227)*(_xlpm.ym&lt;&gt;"")*(LEFT(_xlpm.ym,4)=TEXT(YEAR(TODAY()),"0")),""),IF(INDEX(_xlpm.matched,1)="",0,ROWS(_xlfn.UNIQUE(_xlpm.matched)))))</f>
        <v/>
      </c>
      <c r="AF227" s="6" t="str">
        <f ca="1">IF($B227="","",SUMIFS(LabData2016[HbA1c唯一],LabData2016[比對身分證前六碼],$AX227,LabData2016[最近一次HbA1c檢查日期],"&gt;="&amp;DATE(YEAR(TODAY()),1,1),LabData2016[最近一次HbA1c檢查日期],"&lt;"&amp;DATE(YEAR(TODAY()),7,1)))</f>
        <v/>
      </c>
      <c r="AG227" s="6" t="str">
        <f ca="1">IF($B227="","",SUMIFS(LabData2016[HbA1c唯一],LabData2016[比對身分證前六碼],$AX227,LabData2016[最近一次HbA1c檢查日期],"&gt;="&amp;DATE(YEAR(TODAY()),7,1),LabData2016[最近一次HbA1c檢查日期],"&lt;"&amp;DATE(YEAR(TODAY())+1,1,1)))</f>
        <v/>
      </c>
      <c r="AH227" s="6" t="str">
        <f ca="1">IF($B227="","",SUMIFS(LabData2016[LDL唯一],LabData2016[比對身分證前六碼],$AX227,LabData2016[最近一次LDL檢查日期],"&gt;="&amp;DATE(YEAR(TODAY()),1,1),LabData2016[最近一次LDL檢查日期],"&lt;"&amp;DATE(YEAR(TODAY()),7,1)))</f>
        <v/>
      </c>
      <c r="AI227" s="6" t="str">
        <f ca="1">IF($B227="","",SUMIFS(LabData2016[LDL唯一],LabData2016[比對身分證前六碼],$AX227,LabData2016[最近一次LDL檢查日期],"&gt;="&amp;DATE(YEAR(TODAY()),7,1),LabData2016[最近一次LDL檢查日期],"&lt;"&amp;DATE(YEAR(TODAY())+1,1,1)))</f>
        <v/>
      </c>
      <c r="AJ227" s="6" t="str">
        <f ca="1">IF($B227="","",SUMIFS(LabData2016[UACR唯一],LabData2016[比對身分證前六碼],$AX227,LabData2016[最近一次UACR檢查日期],"&gt;="&amp;DATE(YEAR(TODAY()),1,1),LabData2016[最近一次UACR檢查日期],"&lt;"&amp;DATE(YEAR(TODAY()),7,1)))</f>
        <v/>
      </c>
      <c r="AK227" s="6" t="str">
        <f ca="1">IF($B227="","",SUMIFS(LabData2016[UACR唯一],LabData2016[比對身分證前六碼],$AX227,LabData2016[最近一次UACR檢查日期],"&gt;="&amp;DATE(YEAR(TODAY()),7,1),LabData2016[最近一次UACR檢查日期],"&lt;"&amp;DATE(YEAR(TODAY())+1,1,1)))</f>
        <v/>
      </c>
      <c r="AL227" s="6" t="str">
        <f t="shared" si="54"/>
        <v/>
      </c>
      <c r="AM227" s="6" t="str">
        <f t="shared" si="55"/>
        <v/>
      </c>
      <c r="AN227" s="6" t="str">
        <f t="shared" si="56"/>
        <v/>
      </c>
      <c r="AO227" s="6" t="str">
        <f t="shared" si="57"/>
        <v/>
      </c>
      <c r="AP227" s="6" t="str" cm="1">
        <f t="array" ref="AP227">IF($B227="","",IFERROR(INDEX(相容設定!$B$2:$E$9,MATCH($D227,相容設定!$A$2:$A$9,0),MIN(VALUE(LEFT($AQ227,FIND("/",$AQ227)-1)),3)+1),0))</f>
        <v/>
      </c>
      <c r="AQ227" s="6" t="str">
        <f t="shared" si="58"/>
        <v/>
      </c>
      <c r="AR227" s="30" t="str">
        <f t="shared" si="59"/>
        <v/>
      </c>
      <c r="AS227" s="30" t="str">
        <f>IF($B227="","",250+30+IF(OR(ISNUMBER(SEARCH("DM",$D227)),ISNUMBER(SEARCH("+",$D227))),100,0)+IFERROR(INDEX(相容設定!$F$2:$F$9,MATCH($D227,相容設定!$A$2:$A$9,0)),0))</f>
        <v/>
      </c>
      <c r="AT227" s="31" t="str">
        <f t="shared" si="60"/>
        <v/>
      </c>
      <c r="AU227" s="32" t="str">
        <f t="shared" si="61"/>
        <v/>
      </c>
      <c r="AW227" t="str">
        <f t="shared" si="62"/>
        <v/>
      </c>
    </row>
    <row r="228" spans="1:49" x14ac:dyDescent="0.35">
      <c r="A228" s="26" t="str" cm="1">
        <f t="array" ref="A228">IFERROR(IF(INDEX(PatientCriteria[身分證號],ROWS($A$4:A228))="","",ROWS($A$4:A228)),"")</f>
        <v/>
      </c>
      <c r="B228" s="26" t="str" cm="1">
        <f t="array" ref="B228">IFERROR(IF(INDEX(PatientCriteria[身分證號],ROWS($A$4:A228))="","",INDEX(PatientCriteria[身分證號],ROWS($A$4:A228))),"")</f>
        <v/>
      </c>
      <c r="C228" s="26" t="str" cm="1">
        <f t="array" ref="C228">IF($B228="","",IFERROR(INDEX(PatientCriteria[生日],ROWS($A$4:A228)),""))</f>
        <v/>
      </c>
      <c r="D228" s="26" t="str" cm="1">
        <f t="array" ref="D228">IF($B228="","",IFERROR(INDEX(PatientCriteria[疾病組合],ROWS($A$4:A228)),""))</f>
        <v/>
      </c>
      <c r="E228" s="6" t="str" cm="1">
        <f t="array" ref="E228">IF($B228="","",IFERROR(INDEX(PatientCriteria[HbA1c達標標準],ROWS($A$4:A228)),""))</f>
        <v/>
      </c>
      <c r="F228" s="6" t="str">
        <f>IF($B228="","",IF($G228="","",IFERROR(SUMIFS(LabData2016[最近一次HbA1c檢查結果(%)],LabData2016[比對身分證前六碼],$AX228,LabData2016[最近一次HbA1c檢查日期],$G228,LabData2016[HbA1c唯一],1),"")))</f>
        <v/>
      </c>
      <c r="G228" s="36" t="str" cm="1">
        <f t="array" ref="G228">IF($B228="","",IFERROR(_xlfn.AGGREGATE(14,6,LabData2016[最近一次HbA1c檢查日期]/((LabData2016[比對身分證前六碼]=$AX228)*(LabData2016[HbA1c唯一]=1)),1),""))</f>
        <v/>
      </c>
      <c r="H228" s="6" t="str">
        <f>IF($B228="","",IF($I228="","",IFERROR(SUMIFS(LabData2016[最近一次HbA1c檢查結果(%)],LabData2016[比對身分證前六碼],$AX228,LabData2016[最近一次HbA1c檢查日期],$I228,LabData2016[HbA1c唯一],1),"")))</f>
        <v/>
      </c>
      <c r="I228" s="36" t="str" cm="1">
        <f t="array" ref="I228">IF($B228="","",IFERROR(_xlfn.AGGREGATE(14,6,LabData2016[最近一次HbA1c檢查日期]/((LabData2016[比對身分證前六碼]=$AX228)*(LabData2016[HbA1c唯一]=1)),2),""))</f>
        <v/>
      </c>
      <c r="J228" s="6" t="str">
        <f t="shared" si="51"/>
        <v/>
      </c>
      <c r="K228" s="27" t="str">
        <f ca="1">IF($B228="","",IF($E228="不適用","不適用",IF($F228="","未檢驗",IF(AND($AF228+$AG228&gt;=2,$AG228&gt;=1),IF(OR($F228&lt;VALUE(SUBSTITUTE(SUBSTITUTE($E228,"&lt;",""),"%","")),SUMIFS(LabData2016[HbA1c唯一],LabData2016[比對身分證前六碼],$AX228,LabData2016[最近一次HbA1c檢查結果(%)],"&lt;"&amp;VALUE(SUBSTITUTE(SUBSTITUTE($E228,"&lt;",""),"%","")),LabData2016[最近一次HbA1c檢查日期],"&gt;="&amp;DATE(YEAR(TODAY()),1,1),LabData2016[最近一次HbA1c檢查日期],"&lt;"&amp;DATE(YEAR(TODAY())+1,1,1))/($AF228+$AG228)&gt;=0.5),"控制達標",IF(ISNUMBER($H228),IF(AND($J228&gt;=84,$F228-$H228&lt;0),"進步達標","未達標"),"未達標")),"未達標"))))</f>
        <v/>
      </c>
      <c r="L228" s="33" t="str">
        <f ca="1">IF($B228="","",IF($K228="不適用","不適用",IF($K228="未檢驗","無檢驗資料","全年"&amp;($AF228+$AG228)&amp;"次／下半年"&amp;$AG228&amp;"次／"&amp;SUMIFS(LabData2016[HbA1c唯一],LabData2016[比對身分證前六碼],$AX228,LabData2016[最近一次HbA1c檢查結果(%)],"&lt;"&amp;VALUE(SUBSTITUTE(SUBSTITUTE($E228,"&lt;",""),"%","")),LabData2016[最近一次HbA1c檢查日期],"&gt;="&amp;DATE(YEAR(TODAY()),1,1),LabData2016[最近一次HbA1c檢查日期],"&lt;"&amp;DATE(YEAR(TODAY())+1,1,1))&amp;"/"&amp;($AF228+$AG228)&amp;"達標")))</f>
        <v/>
      </c>
      <c r="M228" s="6" t="str" cm="1">
        <f t="array" ref="M228">IF($B228="","",IFERROR(INDEX(PatientCriteria[LDL達標標準],ROWS($A$4:A228)),""))</f>
        <v/>
      </c>
      <c r="N228" s="6" t="str">
        <f>IF($B228="","",IF($O228="","",IFERROR(SUMIFS(LabData2016[最近一次LDL檢查結果(mg/dL)],LabData2016[比對身分證前六碼],$AX228,LabData2016[最近一次LDL檢查日期],$O228,LabData2016[LDL唯一],1),"")))</f>
        <v/>
      </c>
      <c r="O228" s="36" t="str" cm="1">
        <f t="array" ref="O228">IF($B228="","",IFERROR(_xlfn.AGGREGATE(14,6,LabData2016[最近一次LDL檢查日期]/((LabData2016[比對身分證前六碼]=$AX228)*(LabData2016[LDL唯一]=1)),1),""))</f>
        <v/>
      </c>
      <c r="P228" s="6" t="str">
        <f>IF($B228="","",IF($Q228="","",IFERROR(SUMIFS(LabData2016[最近一次LDL檢查結果(mg/dL)],LabData2016[比對身分證前六碼],$AX228,LabData2016[最近一次LDL檢查日期],$Q228,LabData2016[LDL唯一],1),"")))</f>
        <v/>
      </c>
      <c r="Q228" s="36" t="str" cm="1">
        <f t="array" ref="Q228">IF($B228="","",IFERROR(_xlfn.AGGREGATE(14,6,LabData2016[最近一次LDL檢查日期]/((LabData2016[比對身分證前六碼]=$AX228)*(LabData2016[LDL唯一]=1)),2),""))</f>
        <v/>
      </c>
      <c r="R228" s="6" t="str">
        <f t="shared" si="52"/>
        <v/>
      </c>
      <c r="S228" s="6" t="str" cm="1">
        <f t="array" ref="S228">IF($B228="","",IFERROR(_xlfn.AGGREGATE(15,6,LabData2016[最近一次LDL檢查結果(mg/dL)]/((LabData2016[比對身分證前六碼]=$AX228)*(LabData2016[LDL唯一]=1)),1),""))</f>
        <v/>
      </c>
      <c r="T228" s="28" t="str">
        <f ca="1">IF($B228="","",IF($M228="不適用","不適用",IF($N228="","未檢驗",IF(OR(AND($D228="DM only",$O228&gt;=DATE(YEAR(TODAY()),1,1),$O228&lt;DATE(YEAR(TODAY())+1,1,1),$N228&lt;VALUE(SUBSTITUTE($M228,"&lt;",""))),AND($AH228&gt;=1,$AI228&gt;=1,OR($N228&lt;VALUE(SUBSTITUTE($M228,"&lt;","")),SUMIFS(LabData2016[LDL唯一],LabData2016[比對身分證前六碼],$AX228,LabData2016[最近一次LDL檢查結果(mg/dL)],"&lt;"&amp;VALUE(SUBSTITUTE($M228,"&lt;","")),LabData2016[最近一次LDL檢查日期],"&gt;="&amp;DATE(YEAR(TODAY()),1,1),LabData2016[最近一次LDL檢查日期],"&lt;"&amp;DATE(YEAR(TODAY())+1,1,1))/($AH228+$AI228)&gt;=0.5))),"控制達標",IF(AND($AH228&gt;=1,$AI228&gt;=1,ISNUMBER($P228),$R228&gt;84,$N228-$P228&lt;0),"進步達標","未達標")))))</f>
        <v/>
      </c>
      <c r="U228" s="39" t="str">
        <f ca="1">IF($B228="","",IF($T228="不適用","不適用",IF($T228="未檢驗","無檢驗資料","全年"&amp;($AH228+$AI228)&amp;"次／下半年"&amp;$AI228&amp;"次／"&amp;SUMIFS(LabData2016[LDL唯一],LabData2016[比對身分證前六碼],$AX228,LabData2016[最近一次LDL檢查結果(mg/dL)],"&lt;"&amp;VALUE(SUBSTITUTE($M228,"&lt;","")),LabData2016[最近一次LDL檢查日期],"&gt;="&amp;DATE(YEAR(TODAY()),1,1),LabData2016[最近一次LDL檢查日期],"&lt;"&amp;DATE(YEAR(TODAY())+1,1,1))&amp;"/"&amp;($AH228+$AI228)&amp;"達標")))</f>
        <v/>
      </c>
      <c r="V228" s="6" t="str" cm="1">
        <f t="array" ref="V228">IF($B228="","",IFERROR(INDEX(PatientCriteria[UACR達標標準],ROWS($A$4:A228)),""))</f>
        <v/>
      </c>
      <c r="W228" s="6" t="str">
        <f>IF($B228="","",IF($X228="","",IFERROR(SUMIFS(LabData2016[最近一次UACR檢查結果(mg/gm)],LabData2016[比對身分證前六碼],$AX228,LabData2016[最近一次UACR檢查日期],$X228,LabData2016[UACR唯一],1),"")))</f>
        <v/>
      </c>
      <c r="X228" s="36" t="str" cm="1">
        <f t="array" ref="X228">IF($B228="","",IFERROR(_xlfn.AGGREGATE(14,6,LabData2016[最近一次UACR檢查日期]/((LabData2016[比對身分證前六碼]=$AX228)*(LabData2016[UACR唯一]=1)),1),""))</f>
        <v/>
      </c>
      <c r="Y228" s="6" t="str">
        <f>IF($B228="","",IF($Z228="","",IFERROR(SUMIFS(LabData2016[最近一次UACR檢查結果(mg/gm)],LabData2016[比對身分證前六碼],$AX228,LabData2016[最近一次UACR檢查日期],$Z228,LabData2016[UACR唯一],1),"")))</f>
        <v/>
      </c>
      <c r="Z228" s="36" t="str" cm="1">
        <f t="array" ref="Z228">IF($B228="","",IFERROR(_xlfn.AGGREGATE(14,6,LabData2016[最近一次UACR檢查日期]/((LabData2016[比對身分證前六碼]=$AX228)*(LabData2016[UACR唯一]=1)),2),""))</f>
        <v/>
      </c>
      <c r="AA228" s="6" t="str">
        <f t="shared" si="53"/>
        <v/>
      </c>
      <c r="AB228" s="29" t="str">
        <f ca="1">IF($B228="","",IF($V228="不適用","不適用",IF($W228="","未檢驗",IF(AND($AJ228+$AK228&gt;=2,$AK228&gt;=1),IF(OR($W228&lt;30,SUMIFS(LabData2016[UACR唯一],LabData2016[比對身分證前六碼],$AX228,LabData2016[最近一次UACR檢查結果(mg/gm)],"&lt;30",LabData2016[最近一次UACR檢查日期],"&gt;="&amp;DATE(YEAR(TODAY()),1,1),LabData2016[最近一次UACR檢查日期],"&lt;"&amp;DATE(YEAR(TODAY())+1,1,1))/($AJ228+$AK228)&gt;=0.5),"控制達標",IF(ISNUMBER($Y228),IF(AND($AA228&gt;=84,$W228-$Y228&lt;0),"進步達標","未達標"),"未達標")),"未達標"))))</f>
        <v/>
      </c>
      <c r="AC228" s="38" t="str">
        <f ca="1">IF($B228="","",IF($AB228="不適用","不適用",IF($AB228="未檢驗","無檢驗資料","全年"&amp;($AJ228+$AK228)&amp;"次／下半年"&amp;$AK228&amp;"次／"&amp;SUMIFS(LabData2016[UACR唯一],LabData2016[比對身分證前六碼],$AX228,LabData2016[最近一次UACR檢查結果(mg/gm)],"&lt;30",LabData2016[最近一次UACR檢查日期],"&gt;="&amp;DATE(YEAR(TODAY()),1,1),LabData2016[最近一次UACR檢查日期],"&lt;"&amp;DATE(YEAR(TODAY())+1,1,1))&amp;"/"&amp;($AJ228+$AK228)&amp;"達標")))</f>
        <v/>
      </c>
      <c r="AD228" s="6" t="str" cm="1">
        <f t="array" ref="AD228">IF($B228="","",IFERROR(INDEX(PatientCriteria[BP檢驗次數達標標準],ROWS($A$4:A228)),""))</f>
        <v/>
      </c>
      <c r="AE228" s="6" t="str" cm="1">
        <f t="array" aca="1" ref="AE228" ca="1">IF($B228="","",_xlfn.LET(_xlpm.bp,LabData2016[最近一次BP檢查日期],_xlpm.ym,IF(ISNUMBER(_xlpm.bp),TEXT(_xlpm.bp,"yyyy-mm"),LEFT(_xlpm.bp,7)),_xlpm.matched,_xlfn._xlws.FILTER(_xlpm.ym,(LabData2016[比對身分證前六碼]=$AX228)*(LabData2016[比對生日西元]=$AY228)*(_xlpm.ym&lt;&gt;"")*(LEFT(_xlpm.ym,4)=TEXT(YEAR(TODAY()),"0")),""),IF(INDEX(_xlpm.matched,1)="",0,ROWS(_xlfn.UNIQUE(_xlpm.matched)))))</f>
        <v/>
      </c>
      <c r="AF228" s="6" t="str">
        <f ca="1">IF($B228="","",SUMIFS(LabData2016[HbA1c唯一],LabData2016[比對身分證前六碼],$AX228,LabData2016[最近一次HbA1c檢查日期],"&gt;="&amp;DATE(YEAR(TODAY()),1,1),LabData2016[最近一次HbA1c檢查日期],"&lt;"&amp;DATE(YEAR(TODAY()),7,1)))</f>
        <v/>
      </c>
      <c r="AG228" s="6" t="str">
        <f ca="1">IF($B228="","",SUMIFS(LabData2016[HbA1c唯一],LabData2016[比對身分證前六碼],$AX228,LabData2016[最近一次HbA1c檢查日期],"&gt;="&amp;DATE(YEAR(TODAY()),7,1),LabData2016[最近一次HbA1c檢查日期],"&lt;"&amp;DATE(YEAR(TODAY())+1,1,1)))</f>
        <v/>
      </c>
      <c r="AH228" s="6" t="str">
        <f ca="1">IF($B228="","",SUMIFS(LabData2016[LDL唯一],LabData2016[比對身分證前六碼],$AX228,LabData2016[最近一次LDL檢查日期],"&gt;="&amp;DATE(YEAR(TODAY()),1,1),LabData2016[最近一次LDL檢查日期],"&lt;"&amp;DATE(YEAR(TODAY()),7,1)))</f>
        <v/>
      </c>
      <c r="AI228" s="6" t="str">
        <f ca="1">IF($B228="","",SUMIFS(LabData2016[LDL唯一],LabData2016[比對身分證前六碼],$AX228,LabData2016[最近一次LDL檢查日期],"&gt;="&amp;DATE(YEAR(TODAY()),7,1),LabData2016[最近一次LDL檢查日期],"&lt;"&amp;DATE(YEAR(TODAY())+1,1,1)))</f>
        <v/>
      </c>
      <c r="AJ228" s="6" t="str">
        <f ca="1">IF($B228="","",SUMIFS(LabData2016[UACR唯一],LabData2016[比對身分證前六碼],$AX228,LabData2016[最近一次UACR檢查日期],"&gt;="&amp;DATE(YEAR(TODAY()),1,1),LabData2016[最近一次UACR檢查日期],"&lt;"&amp;DATE(YEAR(TODAY()),7,1)))</f>
        <v/>
      </c>
      <c r="AK228" s="6" t="str">
        <f ca="1">IF($B228="","",SUMIFS(LabData2016[UACR唯一],LabData2016[比對身分證前六碼],$AX228,LabData2016[最近一次UACR檢查日期],"&gt;="&amp;DATE(YEAR(TODAY()),7,1),LabData2016[最近一次UACR檢查日期],"&lt;"&amp;DATE(YEAR(TODAY())+1,1,1)))</f>
        <v/>
      </c>
      <c r="AL228" s="6" t="str">
        <f t="shared" si="54"/>
        <v/>
      </c>
      <c r="AM228" s="6" t="str">
        <f t="shared" si="55"/>
        <v/>
      </c>
      <c r="AN228" s="6" t="str">
        <f t="shared" si="56"/>
        <v/>
      </c>
      <c r="AO228" s="6" t="str">
        <f t="shared" si="57"/>
        <v/>
      </c>
      <c r="AP228" s="6" t="str" cm="1">
        <f t="array" ref="AP228">IF($B228="","",IFERROR(INDEX(相容設定!$B$2:$E$9,MATCH($D228,相容設定!$A$2:$A$9,0),MIN(VALUE(LEFT($AQ228,FIND("/",$AQ228)-1)),3)+1),0))</f>
        <v/>
      </c>
      <c r="AQ228" s="6" t="str">
        <f t="shared" si="58"/>
        <v/>
      </c>
      <c r="AR228" s="30" t="str">
        <f t="shared" si="59"/>
        <v/>
      </c>
      <c r="AS228" s="30" t="str">
        <f>IF($B228="","",250+30+IF(OR(ISNUMBER(SEARCH("DM",$D228)),ISNUMBER(SEARCH("+",$D228))),100,0)+IFERROR(INDEX(相容設定!$F$2:$F$9,MATCH($D228,相容設定!$A$2:$A$9,0)),0))</f>
        <v/>
      </c>
      <c r="AT228" s="31" t="str">
        <f t="shared" si="60"/>
        <v/>
      </c>
      <c r="AU228" s="32" t="str">
        <f t="shared" si="61"/>
        <v/>
      </c>
      <c r="AW228" t="str">
        <f t="shared" si="62"/>
        <v/>
      </c>
    </row>
    <row r="229" spans="1:49" x14ac:dyDescent="0.35">
      <c r="A229" s="26" t="str" cm="1">
        <f t="array" ref="A229">IFERROR(IF(INDEX(PatientCriteria[身分證號],ROWS($A$4:A229))="","",ROWS($A$4:A229)),"")</f>
        <v/>
      </c>
      <c r="B229" s="26" t="str" cm="1">
        <f t="array" ref="B229">IFERROR(IF(INDEX(PatientCriteria[身分證號],ROWS($A$4:A229))="","",INDEX(PatientCriteria[身分證號],ROWS($A$4:A229))),"")</f>
        <v/>
      </c>
      <c r="C229" s="26" t="str" cm="1">
        <f t="array" ref="C229">IF($B229="","",IFERROR(INDEX(PatientCriteria[生日],ROWS($A$4:A229)),""))</f>
        <v/>
      </c>
      <c r="D229" s="26" t="str" cm="1">
        <f t="array" ref="D229">IF($B229="","",IFERROR(INDEX(PatientCriteria[疾病組合],ROWS($A$4:A229)),""))</f>
        <v/>
      </c>
      <c r="E229" s="6" t="str" cm="1">
        <f t="array" ref="E229">IF($B229="","",IFERROR(INDEX(PatientCriteria[HbA1c達標標準],ROWS($A$4:A229)),""))</f>
        <v/>
      </c>
      <c r="F229" s="6" t="str">
        <f>IF($B229="","",IF($G229="","",IFERROR(SUMIFS(LabData2016[最近一次HbA1c檢查結果(%)],LabData2016[比對身分證前六碼],$AX229,LabData2016[最近一次HbA1c檢查日期],$G229,LabData2016[HbA1c唯一],1),"")))</f>
        <v/>
      </c>
      <c r="G229" s="36" t="str" cm="1">
        <f t="array" ref="G229">IF($B229="","",IFERROR(_xlfn.AGGREGATE(14,6,LabData2016[最近一次HbA1c檢查日期]/((LabData2016[比對身分證前六碼]=$AX229)*(LabData2016[HbA1c唯一]=1)),1),""))</f>
        <v/>
      </c>
      <c r="H229" s="6" t="str">
        <f>IF($B229="","",IF($I229="","",IFERROR(SUMIFS(LabData2016[最近一次HbA1c檢查結果(%)],LabData2016[比對身分證前六碼],$AX229,LabData2016[最近一次HbA1c檢查日期],$I229,LabData2016[HbA1c唯一],1),"")))</f>
        <v/>
      </c>
      <c r="I229" s="36" t="str" cm="1">
        <f t="array" ref="I229">IF($B229="","",IFERROR(_xlfn.AGGREGATE(14,6,LabData2016[最近一次HbA1c檢查日期]/((LabData2016[比對身分證前六碼]=$AX229)*(LabData2016[HbA1c唯一]=1)),2),""))</f>
        <v/>
      </c>
      <c r="J229" s="6" t="str">
        <f t="shared" si="51"/>
        <v/>
      </c>
      <c r="K229" s="27" t="str">
        <f ca="1">IF($B229="","",IF($E229="不適用","不適用",IF($F229="","未檢驗",IF(AND($AF229+$AG229&gt;=2,$AG229&gt;=1),IF(OR($F229&lt;VALUE(SUBSTITUTE(SUBSTITUTE($E229,"&lt;",""),"%","")),SUMIFS(LabData2016[HbA1c唯一],LabData2016[比對身分證前六碼],$AX229,LabData2016[最近一次HbA1c檢查結果(%)],"&lt;"&amp;VALUE(SUBSTITUTE(SUBSTITUTE($E229,"&lt;",""),"%","")),LabData2016[最近一次HbA1c檢查日期],"&gt;="&amp;DATE(YEAR(TODAY()),1,1),LabData2016[最近一次HbA1c檢查日期],"&lt;"&amp;DATE(YEAR(TODAY())+1,1,1))/($AF229+$AG229)&gt;=0.5),"控制達標",IF(ISNUMBER($H229),IF(AND($J229&gt;=84,$F229-$H229&lt;0),"進步達標","未達標"),"未達標")),"未達標"))))</f>
        <v/>
      </c>
      <c r="L229" s="33" t="str">
        <f ca="1">IF($B229="","",IF($K229="不適用","不適用",IF($K229="未檢驗","無檢驗資料","全年"&amp;($AF229+$AG229)&amp;"次／下半年"&amp;$AG229&amp;"次／"&amp;SUMIFS(LabData2016[HbA1c唯一],LabData2016[比對身分證前六碼],$AX229,LabData2016[最近一次HbA1c檢查結果(%)],"&lt;"&amp;VALUE(SUBSTITUTE(SUBSTITUTE($E229,"&lt;",""),"%","")),LabData2016[最近一次HbA1c檢查日期],"&gt;="&amp;DATE(YEAR(TODAY()),1,1),LabData2016[最近一次HbA1c檢查日期],"&lt;"&amp;DATE(YEAR(TODAY())+1,1,1))&amp;"/"&amp;($AF229+$AG229)&amp;"達標")))</f>
        <v/>
      </c>
      <c r="M229" s="6" t="str" cm="1">
        <f t="array" ref="M229">IF($B229="","",IFERROR(INDEX(PatientCriteria[LDL達標標準],ROWS($A$4:A229)),""))</f>
        <v/>
      </c>
      <c r="N229" s="6" t="str">
        <f>IF($B229="","",IF($O229="","",IFERROR(SUMIFS(LabData2016[最近一次LDL檢查結果(mg/dL)],LabData2016[比對身分證前六碼],$AX229,LabData2016[最近一次LDL檢查日期],$O229,LabData2016[LDL唯一],1),"")))</f>
        <v/>
      </c>
      <c r="O229" s="36" t="str" cm="1">
        <f t="array" ref="O229">IF($B229="","",IFERROR(_xlfn.AGGREGATE(14,6,LabData2016[最近一次LDL檢查日期]/((LabData2016[比對身分證前六碼]=$AX229)*(LabData2016[LDL唯一]=1)),1),""))</f>
        <v/>
      </c>
      <c r="P229" s="6" t="str">
        <f>IF($B229="","",IF($Q229="","",IFERROR(SUMIFS(LabData2016[最近一次LDL檢查結果(mg/dL)],LabData2016[比對身分證前六碼],$AX229,LabData2016[最近一次LDL檢查日期],$Q229,LabData2016[LDL唯一],1),"")))</f>
        <v/>
      </c>
      <c r="Q229" s="36" t="str" cm="1">
        <f t="array" ref="Q229">IF($B229="","",IFERROR(_xlfn.AGGREGATE(14,6,LabData2016[最近一次LDL檢查日期]/((LabData2016[比對身分證前六碼]=$AX229)*(LabData2016[LDL唯一]=1)),2),""))</f>
        <v/>
      </c>
      <c r="R229" s="6" t="str">
        <f t="shared" si="52"/>
        <v/>
      </c>
      <c r="S229" s="6" t="str" cm="1">
        <f t="array" ref="S229">IF($B229="","",IFERROR(_xlfn.AGGREGATE(15,6,LabData2016[最近一次LDL檢查結果(mg/dL)]/((LabData2016[比對身分證前六碼]=$AX229)*(LabData2016[LDL唯一]=1)),1),""))</f>
        <v/>
      </c>
      <c r="T229" s="28" t="str">
        <f ca="1">IF($B229="","",IF($M229="不適用","不適用",IF($N229="","未檢驗",IF(OR(AND($D229="DM only",$O229&gt;=DATE(YEAR(TODAY()),1,1),$O229&lt;DATE(YEAR(TODAY())+1,1,1),$N229&lt;VALUE(SUBSTITUTE($M229,"&lt;",""))),AND($AH229&gt;=1,$AI229&gt;=1,OR($N229&lt;VALUE(SUBSTITUTE($M229,"&lt;","")),SUMIFS(LabData2016[LDL唯一],LabData2016[比對身分證前六碼],$AX229,LabData2016[最近一次LDL檢查結果(mg/dL)],"&lt;"&amp;VALUE(SUBSTITUTE($M229,"&lt;","")),LabData2016[最近一次LDL檢查日期],"&gt;="&amp;DATE(YEAR(TODAY()),1,1),LabData2016[最近一次LDL檢查日期],"&lt;"&amp;DATE(YEAR(TODAY())+1,1,1))/($AH229+$AI229)&gt;=0.5))),"控制達標",IF(AND($AH229&gt;=1,$AI229&gt;=1,ISNUMBER($P229),$R229&gt;84,$N229-$P229&lt;0),"進步達標","未達標")))))</f>
        <v/>
      </c>
      <c r="U229" s="39" t="str">
        <f ca="1">IF($B229="","",IF($T229="不適用","不適用",IF($T229="未檢驗","無檢驗資料","全年"&amp;($AH229+$AI229)&amp;"次／下半年"&amp;$AI229&amp;"次／"&amp;SUMIFS(LabData2016[LDL唯一],LabData2016[比對身分證前六碼],$AX229,LabData2016[最近一次LDL檢查結果(mg/dL)],"&lt;"&amp;VALUE(SUBSTITUTE($M229,"&lt;","")),LabData2016[最近一次LDL檢查日期],"&gt;="&amp;DATE(YEAR(TODAY()),1,1),LabData2016[最近一次LDL檢查日期],"&lt;"&amp;DATE(YEAR(TODAY())+1,1,1))&amp;"/"&amp;($AH229+$AI229)&amp;"達標")))</f>
        <v/>
      </c>
      <c r="V229" s="6" t="str" cm="1">
        <f t="array" ref="V229">IF($B229="","",IFERROR(INDEX(PatientCriteria[UACR達標標準],ROWS($A$4:A229)),""))</f>
        <v/>
      </c>
      <c r="W229" s="6" t="str">
        <f>IF($B229="","",IF($X229="","",IFERROR(SUMIFS(LabData2016[最近一次UACR檢查結果(mg/gm)],LabData2016[比對身分證前六碼],$AX229,LabData2016[最近一次UACR檢查日期],$X229,LabData2016[UACR唯一],1),"")))</f>
        <v/>
      </c>
      <c r="X229" s="36" t="str" cm="1">
        <f t="array" ref="X229">IF($B229="","",IFERROR(_xlfn.AGGREGATE(14,6,LabData2016[最近一次UACR檢查日期]/((LabData2016[比對身分證前六碼]=$AX229)*(LabData2016[UACR唯一]=1)),1),""))</f>
        <v/>
      </c>
      <c r="Y229" s="6" t="str">
        <f>IF($B229="","",IF($Z229="","",IFERROR(SUMIFS(LabData2016[最近一次UACR檢查結果(mg/gm)],LabData2016[比對身分證前六碼],$AX229,LabData2016[最近一次UACR檢查日期],$Z229,LabData2016[UACR唯一],1),"")))</f>
        <v/>
      </c>
      <c r="Z229" s="36" t="str" cm="1">
        <f t="array" ref="Z229">IF($B229="","",IFERROR(_xlfn.AGGREGATE(14,6,LabData2016[最近一次UACR檢查日期]/((LabData2016[比對身分證前六碼]=$AX229)*(LabData2016[UACR唯一]=1)),2),""))</f>
        <v/>
      </c>
      <c r="AA229" s="6" t="str">
        <f t="shared" si="53"/>
        <v/>
      </c>
      <c r="AB229" s="29" t="str">
        <f ca="1">IF($B229="","",IF($V229="不適用","不適用",IF($W229="","未檢驗",IF(AND($AJ229+$AK229&gt;=2,$AK229&gt;=1),IF(OR($W229&lt;30,SUMIFS(LabData2016[UACR唯一],LabData2016[比對身分證前六碼],$AX229,LabData2016[最近一次UACR檢查結果(mg/gm)],"&lt;30",LabData2016[最近一次UACR檢查日期],"&gt;="&amp;DATE(YEAR(TODAY()),1,1),LabData2016[最近一次UACR檢查日期],"&lt;"&amp;DATE(YEAR(TODAY())+1,1,1))/($AJ229+$AK229)&gt;=0.5),"控制達標",IF(ISNUMBER($Y229),IF(AND($AA229&gt;=84,$W229-$Y229&lt;0),"進步達標","未達標"),"未達標")),"未達標"))))</f>
        <v/>
      </c>
      <c r="AC229" s="38" t="str">
        <f ca="1">IF($B229="","",IF($AB229="不適用","不適用",IF($AB229="未檢驗","無檢驗資料","全年"&amp;($AJ229+$AK229)&amp;"次／下半年"&amp;$AK229&amp;"次／"&amp;SUMIFS(LabData2016[UACR唯一],LabData2016[比對身分證前六碼],$AX229,LabData2016[最近一次UACR檢查結果(mg/gm)],"&lt;30",LabData2016[最近一次UACR檢查日期],"&gt;="&amp;DATE(YEAR(TODAY()),1,1),LabData2016[最近一次UACR檢查日期],"&lt;"&amp;DATE(YEAR(TODAY())+1,1,1))&amp;"/"&amp;($AJ229+$AK229)&amp;"達標")))</f>
        <v/>
      </c>
      <c r="AD229" s="6" t="str" cm="1">
        <f t="array" ref="AD229">IF($B229="","",IFERROR(INDEX(PatientCriteria[BP檢驗次數達標標準],ROWS($A$4:A229)),""))</f>
        <v/>
      </c>
      <c r="AE229" s="6" t="str" cm="1">
        <f t="array" aca="1" ref="AE229" ca="1">IF($B229="","",_xlfn.LET(_xlpm.bp,LabData2016[最近一次BP檢查日期],_xlpm.ym,IF(ISNUMBER(_xlpm.bp),TEXT(_xlpm.bp,"yyyy-mm"),LEFT(_xlpm.bp,7)),_xlpm.matched,_xlfn._xlws.FILTER(_xlpm.ym,(LabData2016[比對身分證前六碼]=$AX229)*(LabData2016[比對生日西元]=$AY229)*(_xlpm.ym&lt;&gt;"")*(LEFT(_xlpm.ym,4)=TEXT(YEAR(TODAY()),"0")),""),IF(INDEX(_xlpm.matched,1)="",0,ROWS(_xlfn.UNIQUE(_xlpm.matched)))))</f>
        <v/>
      </c>
      <c r="AF229" s="6" t="str">
        <f ca="1">IF($B229="","",SUMIFS(LabData2016[HbA1c唯一],LabData2016[比對身分證前六碼],$AX229,LabData2016[最近一次HbA1c檢查日期],"&gt;="&amp;DATE(YEAR(TODAY()),1,1),LabData2016[最近一次HbA1c檢查日期],"&lt;"&amp;DATE(YEAR(TODAY()),7,1)))</f>
        <v/>
      </c>
      <c r="AG229" s="6" t="str">
        <f ca="1">IF($B229="","",SUMIFS(LabData2016[HbA1c唯一],LabData2016[比對身分證前六碼],$AX229,LabData2016[最近一次HbA1c檢查日期],"&gt;="&amp;DATE(YEAR(TODAY()),7,1),LabData2016[最近一次HbA1c檢查日期],"&lt;"&amp;DATE(YEAR(TODAY())+1,1,1)))</f>
        <v/>
      </c>
      <c r="AH229" s="6" t="str">
        <f ca="1">IF($B229="","",SUMIFS(LabData2016[LDL唯一],LabData2016[比對身分證前六碼],$AX229,LabData2016[最近一次LDL檢查日期],"&gt;="&amp;DATE(YEAR(TODAY()),1,1),LabData2016[最近一次LDL檢查日期],"&lt;"&amp;DATE(YEAR(TODAY()),7,1)))</f>
        <v/>
      </c>
      <c r="AI229" s="6" t="str">
        <f ca="1">IF($B229="","",SUMIFS(LabData2016[LDL唯一],LabData2016[比對身分證前六碼],$AX229,LabData2016[最近一次LDL檢查日期],"&gt;="&amp;DATE(YEAR(TODAY()),7,1),LabData2016[最近一次LDL檢查日期],"&lt;"&amp;DATE(YEAR(TODAY())+1,1,1)))</f>
        <v/>
      </c>
      <c r="AJ229" s="6" t="str">
        <f ca="1">IF($B229="","",SUMIFS(LabData2016[UACR唯一],LabData2016[比對身分證前六碼],$AX229,LabData2016[最近一次UACR檢查日期],"&gt;="&amp;DATE(YEAR(TODAY()),1,1),LabData2016[最近一次UACR檢查日期],"&lt;"&amp;DATE(YEAR(TODAY()),7,1)))</f>
        <v/>
      </c>
      <c r="AK229" s="6" t="str">
        <f ca="1">IF($B229="","",SUMIFS(LabData2016[UACR唯一],LabData2016[比對身分證前六碼],$AX229,LabData2016[最近一次UACR檢查日期],"&gt;="&amp;DATE(YEAR(TODAY()),7,1),LabData2016[最近一次UACR檢查日期],"&lt;"&amp;DATE(YEAR(TODAY())+1,1,1)))</f>
        <v/>
      </c>
      <c r="AL229" s="6" t="str">
        <f t="shared" si="54"/>
        <v/>
      </c>
      <c r="AM229" s="6" t="str">
        <f t="shared" si="55"/>
        <v/>
      </c>
      <c r="AN229" s="6" t="str">
        <f t="shared" si="56"/>
        <v/>
      </c>
      <c r="AO229" s="6" t="str">
        <f t="shared" si="57"/>
        <v/>
      </c>
      <c r="AP229" s="6" t="str" cm="1">
        <f t="array" ref="AP229">IF($B229="","",IFERROR(INDEX(相容設定!$B$2:$E$9,MATCH($D229,相容設定!$A$2:$A$9,0),MIN(VALUE(LEFT($AQ229,FIND("/",$AQ229)-1)),3)+1),0))</f>
        <v/>
      </c>
      <c r="AQ229" s="6" t="str">
        <f t="shared" si="58"/>
        <v/>
      </c>
      <c r="AR229" s="30" t="str">
        <f t="shared" si="59"/>
        <v/>
      </c>
      <c r="AS229" s="30" t="str">
        <f>IF($B229="","",250+30+IF(OR(ISNUMBER(SEARCH("DM",$D229)),ISNUMBER(SEARCH("+",$D229))),100,0)+IFERROR(INDEX(相容設定!$F$2:$F$9,MATCH($D229,相容設定!$A$2:$A$9,0)),0))</f>
        <v/>
      </c>
      <c r="AT229" s="31" t="str">
        <f t="shared" si="60"/>
        <v/>
      </c>
      <c r="AU229" s="32" t="str">
        <f t="shared" si="61"/>
        <v/>
      </c>
      <c r="AW229" t="str">
        <f t="shared" si="62"/>
        <v/>
      </c>
    </row>
    <row r="230" spans="1:49" x14ac:dyDescent="0.35">
      <c r="A230" s="26" t="str" cm="1">
        <f t="array" ref="A230">IFERROR(IF(INDEX(PatientCriteria[身分證號],ROWS($A$4:A230))="","",ROWS($A$4:A230)),"")</f>
        <v/>
      </c>
      <c r="B230" s="26" t="str" cm="1">
        <f t="array" ref="B230">IFERROR(IF(INDEX(PatientCriteria[身分證號],ROWS($A$4:A230))="","",INDEX(PatientCriteria[身分證號],ROWS($A$4:A230))),"")</f>
        <v/>
      </c>
      <c r="C230" s="26" t="str" cm="1">
        <f t="array" ref="C230">IF($B230="","",IFERROR(INDEX(PatientCriteria[生日],ROWS($A$4:A230)),""))</f>
        <v/>
      </c>
      <c r="D230" s="26" t="str" cm="1">
        <f t="array" ref="D230">IF($B230="","",IFERROR(INDEX(PatientCriteria[疾病組合],ROWS($A$4:A230)),""))</f>
        <v/>
      </c>
      <c r="E230" s="6" t="str" cm="1">
        <f t="array" ref="E230">IF($B230="","",IFERROR(INDEX(PatientCriteria[HbA1c達標標準],ROWS($A$4:A230)),""))</f>
        <v/>
      </c>
      <c r="F230" s="6" t="str">
        <f>IF($B230="","",IF($G230="","",IFERROR(SUMIFS(LabData2016[最近一次HbA1c檢查結果(%)],LabData2016[比對身分證前六碼],$AX230,LabData2016[最近一次HbA1c檢查日期],$G230,LabData2016[HbA1c唯一],1),"")))</f>
        <v/>
      </c>
      <c r="G230" s="36" t="str" cm="1">
        <f t="array" ref="G230">IF($B230="","",IFERROR(_xlfn.AGGREGATE(14,6,LabData2016[最近一次HbA1c檢查日期]/((LabData2016[比對身分證前六碼]=$AX230)*(LabData2016[HbA1c唯一]=1)),1),""))</f>
        <v/>
      </c>
      <c r="H230" s="6" t="str">
        <f>IF($B230="","",IF($I230="","",IFERROR(SUMIFS(LabData2016[最近一次HbA1c檢查結果(%)],LabData2016[比對身分證前六碼],$AX230,LabData2016[最近一次HbA1c檢查日期],$I230,LabData2016[HbA1c唯一],1),"")))</f>
        <v/>
      </c>
      <c r="I230" s="36" t="str" cm="1">
        <f t="array" ref="I230">IF($B230="","",IFERROR(_xlfn.AGGREGATE(14,6,LabData2016[最近一次HbA1c檢查日期]/((LabData2016[比對身分證前六碼]=$AX230)*(LabData2016[HbA1c唯一]=1)),2),""))</f>
        <v/>
      </c>
      <c r="J230" s="6" t="str">
        <f t="shared" si="51"/>
        <v/>
      </c>
      <c r="K230" s="27" t="str">
        <f ca="1">IF($B230="","",IF($E230="不適用","不適用",IF($F230="","未檢驗",IF(AND($AF230+$AG230&gt;=2,$AG230&gt;=1),IF(OR($F230&lt;VALUE(SUBSTITUTE(SUBSTITUTE($E230,"&lt;",""),"%","")),SUMIFS(LabData2016[HbA1c唯一],LabData2016[比對身分證前六碼],$AX230,LabData2016[最近一次HbA1c檢查結果(%)],"&lt;"&amp;VALUE(SUBSTITUTE(SUBSTITUTE($E230,"&lt;",""),"%","")),LabData2016[最近一次HbA1c檢查日期],"&gt;="&amp;DATE(YEAR(TODAY()),1,1),LabData2016[最近一次HbA1c檢查日期],"&lt;"&amp;DATE(YEAR(TODAY())+1,1,1))/($AF230+$AG230)&gt;=0.5),"控制達標",IF(ISNUMBER($H230),IF(AND($J230&gt;=84,$F230-$H230&lt;0),"進步達標","未達標"),"未達標")),"未達標"))))</f>
        <v/>
      </c>
      <c r="L230" s="33" t="str">
        <f ca="1">IF($B230="","",IF($K230="不適用","不適用",IF($K230="未檢驗","無檢驗資料","全年"&amp;($AF230+$AG230)&amp;"次／下半年"&amp;$AG230&amp;"次／"&amp;SUMIFS(LabData2016[HbA1c唯一],LabData2016[比對身分證前六碼],$AX230,LabData2016[最近一次HbA1c檢查結果(%)],"&lt;"&amp;VALUE(SUBSTITUTE(SUBSTITUTE($E230,"&lt;",""),"%","")),LabData2016[最近一次HbA1c檢查日期],"&gt;="&amp;DATE(YEAR(TODAY()),1,1),LabData2016[最近一次HbA1c檢查日期],"&lt;"&amp;DATE(YEAR(TODAY())+1,1,1))&amp;"/"&amp;($AF230+$AG230)&amp;"達標")))</f>
        <v/>
      </c>
      <c r="M230" s="6" t="str" cm="1">
        <f t="array" ref="M230">IF($B230="","",IFERROR(INDEX(PatientCriteria[LDL達標標準],ROWS($A$4:A230)),""))</f>
        <v/>
      </c>
      <c r="N230" s="6" t="str">
        <f>IF($B230="","",IF($O230="","",IFERROR(SUMIFS(LabData2016[最近一次LDL檢查結果(mg/dL)],LabData2016[比對身分證前六碼],$AX230,LabData2016[最近一次LDL檢查日期],$O230,LabData2016[LDL唯一],1),"")))</f>
        <v/>
      </c>
      <c r="O230" s="36" t="str" cm="1">
        <f t="array" ref="O230">IF($B230="","",IFERROR(_xlfn.AGGREGATE(14,6,LabData2016[最近一次LDL檢查日期]/((LabData2016[比對身分證前六碼]=$AX230)*(LabData2016[LDL唯一]=1)),1),""))</f>
        <v/>
      </c>
      <c r="P230" s="6" t="str">
        <f>IF($B230="","",IF($Q230="","",IFERROR(SUMIFS(LabData2016[最近一次LDL檢查結果(mg/dL)],LabData2016[比對身分證前六碼],$AX230,LabData2016[最近一次LDL檢查日期],$Q230,LabData2016[LDL唯一],1),"")))</f>
        <v/>
      </c>
      <c r="Q230" s="36" t="str" cm="1">
        <f t="array" ref="Q230">IF($B230="","",IFERROR(_xlfn.AGGREGATE(14,6,LabData2016[最近一次LDL檢查日期]/((LabData2016[比對身分證前六碼]=$AX230)*(LabData2016[LDL唯一]=1)),2),""))</f>
        <v/>
      </c>
      <c r="R230" s="6" t="str">
        <f t="shared" si="52"/>
        <v/>
      </c>
      <c r="S230" s="6" t="str" cm="1">
        <f t="array" ref="S230">IF($B230="","",IFERROR(_xlfn.AGGREGATE(15,6,LabData2016[最近一次LDL檢查結果(mg/dL)]/((LabData2016[比對身分證前六碼]=$AX230)*(LabData2016[LDL唯一]=1)),1),""))</f>
        <v/>
      </c>
      <c r="T230" s="28" t="str">
        <f ca="1">IF($B230="","",IF($M230="不適用","不適用",IF($N230="","未檢驗",IF(OR(AND($D230="DM only",$O230&gt;=DATE(YEAR(TODAY()),1,1),$O230&lt;DATE(YEAR(TODAY())+1,1,1),$N230&lt;VALUE(SUBSTITUTE($M230,"&lt;",""))),AND($AH230&gt;=1,$AI230&gt;=1,OR($N230&lt;VALUE(SUBSTITUTE($M230,"&lt;","")),SUMIFS(LabData2016[LDL唯一],LabData2016[比對身分證前六碼],$AX230,LabData2016[最近一次LDL檢查結果(mg/dL)],"&lt;"&amp;VALUE(SUBSTITUTE($M230,"&lt;","")),LabData2016[最近一次LDL檢查日期],"&gt;="&amp;DATE(YEAR(TODAY()),1,1),LabData2016[最近一次LDL檢查日期],"&lt;"&amp;DATE(YEAR(TODAY())+1,1,1))/($AH230+$AI230)&gt;=0.5))),"控制達標",IF(AND($AH230&gt;=1,$AI230&gt;=1,ISNUMBER($P230),$R230&gt;84,$N230-$P230&lt;0),"進步達標","未達標")))))</f>
        <v/>
      </c>
      <c r="U230" s="39" t="str">
        <f ca="1">IF($B230="","",IF($T230="不適用","不適用",IF($T230="未檢驗","無檢驗資料","全年"&amp;($AH230+$AI230)&amp;"次／下半年"&amp;$AI230&amp;"次／"&amp;SUMIFS(LabData2016[LDL唯一],LabData2016[比對身分證前六碼],$AX230,LabData2016[最近一次LDL檢查結果(mg/dL)],"&lt;"&amp;VALUE(SUBSTITUTE($M230,"&lt;","")),LabData2016[最近一次LDL檢查日期],"&gt;="&amp;DATE(YEAR(TODAY()),1,1),LabData2016[最近一次LDL檢查日期],"&lt;"&amp;DATE(YEAR(TODAY())+1,1,1))&amp;"/"&amp;($AH230+$AI230)&amp;"達標")))</f>
        <v/>
      </c>
      <c r="V230" s="6" t="str" cm="1">
        <f t="array" ref="V230">IF($B230="","",IFERROR(INDEX(PatientCriteria[UACR達標標準],ROWS($A$4:A230)),""))</f>
        <v/>
      </c>
      <c r="W230" s="6" t="str">
        <f>IF($B230="","",IF($X230="","",IFERROR(SUMIFS(LabData2016[最近一次UACR檢查結果(mg/gm)],LabData2016[比對身分證前六碼],$AX230,LabData2016[最近一次UACR檢查日期],$X230,LabData2016[UACR唯一],1),"")))</f>
        <v/>
      </c>
      <c r="X230" s="36" t="str" cm="1">
        <f t="array" ref="X230">IF($B230="","",IFERROR(_xlfn.AGGREGATE(14,6,LabData2016[最近一次UACR檢查日期]/((LabData2016[比對身分證前六碼]=$AX230)*(LabData2016[UACR唯一]=1)),1),""))</f>
        <v/>
      </c>
      <c r="Y230" s="6" t="str">
        <f>IF($B230="","",IF($Z230="","",IFERROR(SUMIFS(LabData2016[最近一次UACR檢查結果(mg/gm)],LabData2016[比對身分證前六碼],$AX230,LabData2016[最近一次UACR檢查日期],$Z230,LabData2016[UACR唯一],1),"")))</f>
        <v/>
      </c>
      <c r="Z230" s="36" t="str" cm="1">
        <f t="array" ref="Z230">IF($B230="","",IFERROR(_xlfn.AGGREGATE(14,6,LabData2016[最近一次UACR檢查日期]/((LabData2016[比對身分證前六碼]=$AX230)*(LabData2016[UACR唯一]=1)),2),""))</f>
        <v/>
      </c>
      <c r="AA230" s="6" t="str">
        <f t="shared" si="53"/>
        <v/>
      </c>
      <c r="AB230" s="29" t="str">
        <f ca="1">IF($B230="","",IF($V230="不適用","不適用",IF($W230="","未檢驗",IF(AND($AJ230+$AK230&gt;=2,$AK230&gt;=1),IF(OR($W230&lt;30,SUMIFS(LabData2016[UACR唯一],LabData2016[比對身分證前六碼],$AX230,LabData2016[最近一次UACR檢查結果(mg/gm)],"&lt;30",LabData2016[最近一次UACR檢查日期],"&gt;="&amp;DATE(YEAR(TODAY()),1,1),LabData2016[最近一次UACR檢查日期],"&lt;"&amp;DATE(YEAR(TODAY())+1,1,1))/($AJ230+$AK230)&gt;=0.5),"控制達標",IF(ISNUMBER($Y230),IF(AND($AA230&gt;=84,$W230-$Y230&lt;0),"進步達標","未達標"),"未達標")),"未達標"))))</f>
        <v/>
      </c>
      <c r="AC230" s="38" t="str">
        <f ca="1">IF($B230="","",IF($AB230="不適用","不適用",IF($AB230="未檢驗","無檢驗資料","全年"&amp;($AJ230+$AK230)&amp;"次／下半年"&amp;$AK230&amp;"次／"&amp;SUMIFS(LabData2016[UACR唯一],LabData2016[比對身分證前六碼],$AX230,LabData2016[最近一次UACR檢查結果(mg/gm)],"&lt;30",LabData2016[最近一次UACR檢查日期],"&gt;="&amp;DATE(YEAR(TODAY()),1,1),LabData2016[最近一次UACR檢查日期],"&lt;"&amp;DATE(YEAR(TODAY())+1,1,1))&amp;"/"&amp;($AJ230+$AK230)&amp;"達標")))</f>
        <v/>
      </c>
      <c r="AD230" s="6" t="str" cm="1">
        <f t="array" ref="AD230">IF($B230="","",IFERROR(INDEX(PatientCriteria[BP檢驗次數達標標準],ROWS($A$4:A230)),""))</f>
        <v/>
      </c>
      <c r="AE230" s="6" t="str" cm="1">
        <f t="array" aca="1" ref="AE230" ca="1">IF($B230="","",_xlfn.LET(_xlpm.bp,LabData2016[最近一次BP檢查日期],_xlpm.ym,IF(ISNUMBER(_xlpm.bp),TEXT(_xlpm.bp,"yyyy-mm"),LEFT(_xlpm.bp,7)),_xlpm.matched,_xlfn._xlws.FILTER(_xlpm.ym,(LabData2016[比對身分證前六碼]=$AX230)*(LabData2016[比對生日西元]=$AY230)*(_xlpm.ym&lt;&gt;"")*(LEFT(_xlpm.ym,4)=TEXT(YEAR(TODAY()),"0")),""),IF(INDEX(_xlpm.matched,1)="",0,ROWS(_xlfn.UNIQUE(_xlpm.matched)))))</f>
        <v/>
      </c>
      <c r="AF230" s="6" t="str">
        <f ca="1">IF($B230="","",SUMIFS(LabData2016[HbA1c唯一],LabData2016[比對身分證前六碼],$AX230,LabData2016[最近一次HbA1c檢查日期],"&gt;="&amp;DATE(YEAR(TODAY()),1,1),LabData2016[最近一次HbA1c檢查日期],"&lt;"&amp;DATE(YEAR(TODAY()),7,1)))</f>
        <v/>
      </c>
      <c r="AG230" s="6" t="str">
        <f ca="1">IF($B230="","",SUMIFS(LabData2016[HbA1c唯一],LabData2016[比對身分證前六碼],$AX230,LabData2016[最近一次HbA1c檢查日期],"&gt;="&amp;DATE(YEAR(TODAY()),7,1),LabData2016[最近一次HbA1c檢查日期],"&lt;"&amp;DATE(YEAR(TODAY())+1,1,1)))</f>
        <v/>
      </c>
      <c r="AH230" s="6" t="str">
        <f ca="1">IF($B230="","",SUMIFS(LabData2016[LDL唯一],LabData2016[比對身分證前六碼],$AX230,LabData2016[最近一次LDL檢查日期],"&gt;="&amp;DATE(YEAR(TODAY()),1,1),LabData2016[最近一次LDL檢查日期],"&lt;"&amp;DATE(YEAR(TODAY()),7,1)))</f>
        <v/>
      </c>
      <c r="AI230" s="6" t="str">
        <f ca="1">IF($B230="","",SUMIFS(LabData2016[LDL唯一],LabData2016[比對身分證前六碼],$AX230,LabData2016[最近一次LDL檢查日期],"&gt;="&amp;DATE(YEAR(TODAY()),7,1),LabData2016[最近一次LDL檢查日期],"&lt;"&amp;DATE(YEAR(TODAY())+1,1,1)))</f>
        <v/>
      </c>
      <c r="AJ230" s="6" t="str">
        <f ca="1">IF($B230="","",SUMIFS(LabData2016[UACR唯一],LabData2016[比對身分證前六碼],$AX230,LabData2016[最近一次UACR檢查日期],"&gt;="&amp;DATE(YEAR(TODAY()),1,1),LabData2016[最近一次UACR檢查日期],"&lt;"&amp;DATE(YEAR(TODAY()),7,1)))</f>
        <v/>
      </c>
      <c r="AK230" s="6" t="str">
        <f ca="1">IF($B230="","",SUMIFS(LabData2016[UACR唯一],LabData2016[比對身分證前六碼],$AX230,LabData2016[最近一次UACR檢查日期],"&gt;="&amp;DATE(YEAR(TODAY()),7,1),LabData2016[最近一次UACR檢查日期],"&lt;"&amp;DATE(YEAR(TODAY())+1,1,1)))</f>
        <v/>
      </c>
      <c r="AL230" s="6" t="str">
        <f t="shared" si="54"/>
        <v/>
      </c>
      <c r="AM230" s="6" t="str">
        <f t="shared" si="55"/>
        <v/>
      </c>
      <c r="AN230" s="6" t="str">
        <f t="shared" si="56"/>
        <v/>
      </c>
      <c r="AO230" s="6" t="str">
        <f t="shared" si="57"/>
        <v/>
      </c>
      <c r="AP230" s="6" t="str" cm="1">
        <f t="array" ref="AP230">IF($B230="","",IFERROR(INDEX(相容設定!$B$2:$E$9,MATCH($D230,相容設定!$A$2:$A$9,0),MIN(VALUE(LEFT($AQ230,FIND("/",$AQ230)-1)),3)+1),0))</f>
        <v/>
      </c>
      <c r="AQ230" s="6" t="str">
        <f t="shared" si="58"/>
        <v/>
      </c>
      <c r="AR230" s="30" t="str">
        <f t="shared" si="59"/>
        <v/>
      </c>
      <c r="AS230" s="30" t="str">
        <f>IF($B230="","",250+30+IF(OR(ISNUMBER(SEARCH("DM",$D230)),ISNUMBER(SEARCH("+",$D230))),100,0)+IFERROR(INDEX(相容設定!$F$2:$F$9,MATCH($D230,相容設定!$A$2:$A$9,0)),0))</f>
        <v/>
      </c>
      <c r="AT230" s="31" t="str">
        <f t="shared" si="60"/>
        <v/>
      </c>
      <c r="AU230" s="32" t="str">
        <f t="shared" si="61"/>
        <v/>
      </c>
      <c r="AW230" t="str">
        <f t="shared" si="62"/>
        <v/>
      </c>
    </row>
    <row r="231" spans="1:49" x14ac:dyDescent="0.35">
      <c r="A231" s="26" t="str" cm="1">
        <f t="array" ref="A231">IFERROR(IF(INDEX(PatientCriteria[身分證號],ROWS($A$4:A231))="","",ROWS($A$4:A231)),"")</f>
        <v/>
      </c>
      <c r="B231" s="26" t="str" cm="1">
        <f t="array" ref="B231">IFERROR(IF(INDEX(PatientCriteria[身分證號],ROWS($A$4:A231))="","",INDEX(PatientCriteria[身分證號],ROWS($A$4:A231))),"")</f>
        <v/>
      </c>
      <c r="C231" s="26" t="str" cm="1">
        <f t="array" ref="C231">IF($B231="","",IFERROR(INDEX(PatientCriteria[生日],ROWS($A$4:A231)),""))</f>
        <v/>
      </c>
      <c r="D231" s="26" t="str" cm="1">
        <f t="array" ref="D231">IF($B231="","",IFERROR(INDEX(PatientCriteria[疾病組合],ROWS($A$4:A231)),""))</f>
        <v/>
      </c>
      <c r="E231" s="6" t="str" cm="1">
        <f t="array" ref="E231">IF($B231="","",IFERROR(INDEX(PatientCriteria[HbA1c達標標準],ROWS($A$4:A231)),""))</f>
        <v/>
      </c>
      <c r="F231" s="6" t="str">
        <f>IF($B231="","",IF($G231="","",IFERROR(SUMIFS(LabData2016[最近一次HbA1c檢查結果(%)],LabData2016[比對身分證前六碼],$AX231,LabData2016[最近一次HbA1c檢查日期],$G231,LabData2016[HbA1c唯一],1),"")))</f>
        <v/>
      </c>
      <c r="G231" s="36" t="str" cm="1">
        <f t="array" ref="G231">IF($B231="","",IFERROR(_xlfn.AGGREGATE(14,6,LabData2016[最近一次HbA1c檢查日期]/((LabData2016[比對身分證前六碼]=$AX231)*(LabData2016[HbA1c唯一]=1)),1),""))</f>
        <v/>
      </c>
      <c r="H231" s="6" t="str">
        <f>IF($B231="","",IF($I231="","",IFERROR(SUMIFS(LabData2016[最近一次HbA1c檢查結果(%)],LabData2016[比對身分證前六碼],$AX231,LabData2016[最近一次HbA1c檢查日期],$I231,LabData2016[HbA1c唯一],1),"")))</f>
        <v/>
      </c>
      <c r="I231" s="36" t="str" cm="1">
        <f t="array" ref="I231">IF($B231="","",IFERROR(_xlfn.AGGREGATE(14,6,LabData2016[最近一次HbA1c檢查日期]/((LabData2016[比對身分證前六碼]=$AX231)*(LabData2016[HbA1c唯一]=1)),2),""))</f>
        <v/>
      </c>
      <c r="J231" s="6" t="str">
        <f t="shared" si="51"/>
        <v/>
      </c>
      <c r="K231" s="27" t="str">
        <f ca="1">IF($B231="","",IF($E231="不適用","不適用",IF($F231="","未檢驗",IF(AND($AF231+$AG231&gt;=2,$AG231&gt;=1),IF(OR($F231&lt;VALUE(SUBSTITUTE(SUBSTITUTE($E231,"&lt;",""),"%","")),SUMIFS(LabData2016[HbA1c唯一],LabData2016[比對身分證前六碼],$AX231,LabData2016[最近一次HbA1c檢查結果(%)],"&lt;"&amp;VALUE(SUBSTITUTE(SUBSTITUTE($E231,"&lt;",""),"%","")),LabData2016[最近一次HbA1c檢查日期],"&gt;="&amp;DATE(YEAR(TODAY()),1,1),LabData2016[最近一次HbA1c檢查日期],"&lt;"&amp;DATE(YEAR(TODAY())+1,1,1))/($AF231+$AG231)&gt;=0.5),"控制達標",IF(ISNUMBER($H231),IF(AND($J231&gt;=84,$F231-$H231&lt;0),"進步達標","未達標"),"未達標")),"未達標"))))</f>
        <v/>
      </c>
      <c r="L231" s="33" t="str">
        <f ca="1">IF($B231="","",IF($K231="不適用","不適用",IF($K231="未檢驗","無檢驗資料","全年"&amp;($AF231+$AG231)&amp;"次／下半年"&amp;$AG231&amp;"次／"&amp;SUMIFS(LabData2016[HbA1c唯一],LabData2016[比對身分證前六碼],$AX231,LabData2016[最近一次HbA1c檢查結果(%)],"&lt;"&amp;VALUE(SUBSTITUTE(SUBSTITUTE($E231,"&lt;",""),"%","")),LabData2016[最近一次HbA1c檢查日期],"&gt;="&amp;DATE(YEAR(TODAY()),1,1),LabData2016[最近一次HbA1c檢查日期],"&lt;"&amp;DATE(YEAR(TODAY())+1,1,1))&amp;"/"&amp;($AF231+$AG231)&amp;"達標")))</f>
        <v/>
      </c>
      <c r="M231" s="6" t="str" cm="1">
        <f t="array" ref="M231">IF($B231="","",IFERROR(INDEX(PatientCriteria[LDL達標標準],ROWS($A$4:A231)),""))</f>
        <v/>
      </c>
      <c r="N231" s="6" t="str">
        <f>IF($B231="","",IF($O231="","",IFERROR(SUMIFS(LabData2016[最近一次LDL檢查結果(mg/dL)],LabData2016[比對身分證前六碼],$AX231,LabData2016[最近一次LDL檢查日期],$O231,LabData2016[LDL唯一],1),"")))</f>
        <v/>
      </c>
      <c r="O231" s="36" t="str" cm="1">
        <f t="array" ref="O231">IF($B231="","",IFERROR(_xlfn.AGGREGATE(14,6,LabData2016[最近一次LDL檢查日期]/((LabData2016[比對身分證前六碼]=$AX231)*(LabData2016[LDL唯一]=1)),1),""))</f>
        <v/>
      </c>
      <c r="P231" s="6" t="str">
        <f>IF($B231="","",IF($Q231="","",IFERROR(SUMIFS(LabData2016[最近一次LDL檢查結果(mg/dL)],LabData2016[比對身分證前六碼],$AX231,LabData2016[最近一次LDL檢查日期],$Q231,LabData2016[LDL唯一],1),"")))</f>
        <v/>
      </c>
      <c r="Q231" s="36" t="str" cm="1">
        <f t="array" ref="Q231">IF($B231="","",IFERROR(_xlfn.AGGREGATE(14,6,LabData2016[最近一次LDL檢查日期]/((LabData2016[比對身分證前六碼]=$AX231)*(LabData2016[LDL唯一]=1)),2),""))</f>
        <v/>
      </c>
      <c r="R231" s="6" t="str">
        <f t="shared" si="52"/>
        <v/>
      </c>
      <c r="S231" s="6" t="str" cm="1">
        <f t="array" ref="S231">IF($B231="","",IFERROR(_xlfn.AGGREGATE(15,6,LabData2016[最近一次LDL檢查結果(mg/dL)]/((LabData2016[比對身分證前六碼]=$AX231)*(LabData2016[LDL唯一]=1)),1),""))</f>
        <v/>
      </c>
      <c r="T231" s="28" t="str">
        <f ca="1">IF($B231="","",IF($M231="不適用","不適用",IF($N231="","未檢驗",IF(OR(AND($D231="DM only",$O231&gt;=DATE(YEAR(TODAY()),1,1),$O231&lt;DATE(YEAR(TODAY())+1,1,1),$N231&lt;VALUE(SUBSTITUTE($M231,"&lt;",""))),AND($AH231&gt;=1,$AI231&gt;=1,OR($N231&lt;VALUE(SUBSTITUTE($M231,"&lt;","")),SUMIFS(LabData2016[LDL唯一],LabData2016[比對身分證前六碼],$AX231,LabData2016[最近一次LDL檢查結果(mg/dL)],"&lt;"&amp;VALUE(SUBSTITUTE($M231,"&lt;","")),LabData2016[最近一次LDL檢查日期],"&gt;="&amp;DATE(YEAR(TODAY()),1,1),LabData2016[最近一次LDL檢查日期],"&lt;"&amp;DATE(YEAR(TODAY())+1,1,1))/($AH231+$AI231)&gt;=0.5))),"控制達標",IF(AND($AH231&gt;=1,$AI231&gt;=1,ISNUMBER($P231),$R231&gt;84,$N231-$P231&lt;0),"進步達標","未達標")))))</f>
        <v/>
      </c>
      <c r="U231" s="39" t="str">
        <f ca="1">IF($B231="","",IF($T231="不適用","不適用",IF($T231="未檢驗","無檢驗資料","全年"&amp;($AH231+$AI231)&amp;"次／下半年"&amp;$AI231&amp;"次／"&amp;SUMIFS(LabData2016[LDL唯一],LabData2016[比對身分證前六碼],$AX231,LabData2016[最近一次LDL檢查結果(mg/dL)],"&lt;"&amp;VALUE(SUBSTITUTE($M231,"&lt;","")),LabData2016[最近一次LDL檢查日期],"&gt;="&amp;DATE(YEAR(TODAY()),1,1),LabData2016[最近一次LDL檢查日期],"&lt;"&amp;DATE(YEAR(TODAY())+1,1,1))&amp;"/"&amp;($AH231+$AI231)&amp;"達標")))</f>
        <v/>
      </c>
      <c r="V231" s="6" t="str" cm="1">
        <f t="array" ref="V231">IF($B231="","",IFERROR(INDEX(PatientCriteria[UACR達標標準],ROWS($A$4:A231)),""))</f>
        <v/>
      </c>
      <c r="W231" s="6" t="str">
        <f>IF($B231="","",IF($X231="","",IFERROR(SUMIFS(LabData2016[最近一次UACR檢查結果(mg/gm)],LabData2016[比對身分證前六碼],$AX231,LabData2016[最近一次UACR檢查日期],$X231,LabData2016[UACR唯一],1),"")))</f>
        <v/>
      </c>
      <c r="X231" s="36" t="str" cm="1">
        <f t="array" ref="X231">IF($B231="","",IFERROR(_xlfn.AGGREGATE(14,6,LabData2016[最近一次UACR檢查日期]/((LabData2016[比對身分證前六碼]=$AX231)*(LabData2016[UACR唯一]=1)),1),""))</f>
        <v/>
      </c>
      <c r="Y231" s="6" t="str">
        <f>IF($B231="","",IF($Z231="","",IFERROR(SUMIFS(LabData2016[最近一次UACR檢查結果(mg/gm)],LabData2016[比對身分證前六碼],$AX231,LabData2016[最近一次UACR檢查日期],$Z231,LabData2016[UACR唯一],1),"")))</f>
        <v/>
      </c>
      <c r="Z231" s="36" t="str" cm="1">
        <f t="array" ref="Z231">IF($B231="","",IFERROR(_xlfn.AGGREGATE(14,6,LabData2016[最近一次UACR檢查日期]/((LabData2016[比對身分證前六碼]=$AX231)*(LabData2016[UACR唯一]=1)),2),""))</f>
        <v/>
      </c>
      <c r="AA231" s="6" t="str">
        <f t="shared" si="53"/>
        <v/>
      </c>
      <c r="AB231" s="29" t="str">
        <f ca="1">IF($B231="","",IF($V231="不適用","不適用",IF($W231="","未檢驗",IF(AND($AJ231+$AK231&gt;=2,$AK231&gt;=1),IF(OR($W231&lt;30,SUMIFS(LabData2016[UACR唯一],LabData2016[比對身分證前六碼],$AX231,LabData2016[最近一次UACR檢查結果(mg/gm)],"&lt;30",LabData2016[最近一次UACR檢查日期],"&gt;="&amp;DATE(YEAR(TODAY()),1,1),LabData2016[最近一次UACR檢查日期],"&lt;"&amp;DATE(YEAR(TODAY())+1,1,1))/($AJ231+$AK231)&gt;=0.5),"控制達標",IF(ISNUMBER($Y231),IF(AND($AA231&gt;=84,$W231-$Y231&lt;0),"進步達標","未達標"),"未達標")),"未達標"))))</f>
        <v/>
      </c>
      <c r="AC231" s="38" t="str">
        <f ca="1">IF($B231="","",IF($AB231="不適用","不適用",IF($AB231="未檢驗","無檢驗資料","全年"&amp;($AJ231+$AK231)&amp;"次／下半年"&amp;$AK231&amp;"次／"&amp;SUMIFS(LabData2016[UACR唯一],LabData2016[比對身分證前六碼],$AX231,LabData2016[最近一次UACR檢查結果(mg/gm)],"&lt;30",LabData2016[最近一次UACR檢查日期],"&gt;="&amp;DATE(YEAR(TODAY()),1,1),LabData2016[最近一次UACR檢查日期],"&lt;"&amp;DATE(YEAR(TODAY())+1,1,1))&amp;"/"&amp;($AJ231+$AK231)&amp;"達標")))</f>
        <v/>
      </c>
      <c r="AD231" s="6" t="str" cm="1">
        <f t="array" ref="AD231">IF($B231="","",IFERROR(INDEX(PatientCriteria[BP檢驗次數達標標準],ROWS($A$4:A231)),""))</f>
        <v/>
      </c>
      <c r="AE231" s="6" t="str" cm="1">
        <f t="array" aca="1" ref="AE231" ca="1">IF($B231="","",_xlfn.LET(_xlpm.bp,LabData2016[最近一次BP檢查日期],_xlpm.ym,IF(ISNUMBER(_xlpm.bp),TEXT(_xlpm.bp,"yyyy-mm"),LEFT(_xlpm.bp,7)),_xlpm.matched,_xlfn._xlws.FILTER(_xlpm.ym,(LabData2016[比對身分證前六碼]=$AX231)*(LabData2016[比對生日西元]=$AY231)*(_xlpm.ym&lt;&gt;"")*(LEFT(_xlpm.ym,4)=TEXT(YEAR(TODAY()),"0")),""),IF(INDEX(_xlpm.matched,1)="",0,ROWS(_xlfn.UNIQUE(_xlpm.matched)))))</f>
        <v/>
      </c>
      <c r="AF231" s="6" t="str">
        <f ca="1">IF($B231="","",SUMIFS(LabData2016[HbA1c唯一],LabData2016[比對身分證前六碼],$AX231,LabData2016[最近一次HbA1c檢查日期],"&gt;="&amp;DATE(YEAR(TODAY()),1,1),LabData2016[最近一次HbA1c檢查日期],"&lt;"&amp;DATE(YEAR(TODAY()),7,1)))</f>
        <v/>
      </c>
      <c r="AG231" s="6" t="str">
        <f ca="1">IF($B231="","",SUMIFS(LabData2016[HbA1c唯一],LabData2016[比對身分證前六碼],$AX231,LabData2016[最近一次HbA1c檢查日期],"&gt;="&amp;DATE(YEAR(TODAY()),7,1),LabData2016[最近一次HbA1c檢查日期],"&lt;"&amp;DATE(YEAR(TODAY())+1,1,1)))</f>
        <v/>
      </c>
      <c r="AH231" s="6" t="str">
        <f ca="1">IF($B231="","",SUMIFS(LabData2016[LDL唯一],LabData2016[比對身分證前六碼],$AX231,LabData2016[最近一次LDL檢查日期],"&gt;="&amp;DATE(YEAR(TODAY()),1,1),LabData2016[最近一次LDL檢查日期],"&lt;"&amp;DATE(YEAR(TODAY()),7,1)))</f>
        <v/>
      </c>
      <c r="AI231" s="6" t="str">
        <f ca="1">IF($B231="","",SUMIFS(LabData2016[LDL唯一],LabData2016[比對身分證前六碼],$AX231,LabData2016[最近一次LDL檢查日期],"&gt;="&amp;DATE(YEAR(TODAY()),7,1),LabData2016[最近一次LDL檢查日期],"&lt;"&amp;DATE(YEAR(TODAY())+1,1,1)))</f>
        <v/>
      </c>
      <c r="AJ231" s="6" t="str">
        <f ca="1">IF($B231="","",SUMIFS(LabData2016[UACR唯一],LabData2016[比對身分證前六碼],$AX231,LabData2016[最近一次UACR檢查日期],"&gt;="&amp;DATE(YEAR(TODAY()),1,1),LabData2016[最近一次UACR檢查日期],"&lt;"&amp;DATE(YEAR(TODAY()),7,1)))</f>
        <v/>
      </c>
      <c r="AK231" s="6" t="str">
        <f ca="1">IF($B231="","",SUMIFS(LabData2016[UACR唯一],LabData2016[比對身分證前六碼],$AX231,LabData2016[最近一次UACR檢查日期],"&gt;="&amp;DATE(YEAR(TODAY()),7,1),LabData2016[最近一次UACR檢查日期],"&lt;"&amp;DATE(YEAR(TODAY())+1,1,1)))</f>
        <v/>
      </c>
      <c r="AL231" s="6" t="str">
        <f t="shared" si="54"/>
        <v/>
      </c>
      <c r="AM231" s="6" t="str">
        <f t="shared" si="55"/>
        <v/>
      </c>
      <c r="AN231" s="6" t="str">
        <f t="shared" si="56"/>
        <v/>
      </c>
      <c r="AO231" s="6" t="str">
        <f t="shared" si="57"/>
        <v/>
      </c>
      <c r="AP231" s="6" t="str" cm="1">
        <f t="array" ref="AP231">IF($B231="","",IFERROR(INDEX(相容設定!$B$2:$E$9,MATCH($D231,相容設定!$A$2:$A$9,0),MIN(VALUE(LEFT($AQ231,FIND("/",$AQ231)-1)),3)+1),0))</f>
        <v/>
      </c>
      <c r="AQ231" s="6" t="str">
        <f t="shared" si="58"/>
        <v/>
      </c>
      <c r="AR231" s="30" t="str">
        <f t="shared" si="59"/>
        <v/>
      </c>
      <c r="AS231" s="30" t="str">
        <f>IF($B231="","",250+30+IF(OR(ISNUMBER(SEARCH("DM",$D231)),ISNUMBER(SEARCH("+",$D231))),100,0)+IFERROR(INDEX(相容設定!$F$2:$F$9,MATCH($D231,相容設定!$A$2:$A$9,0)),0))</f>
        <v/>
      </c>
      <c r="AT231" s="31" t="str">
        <f t="shared" si="60"/>
        <v/>
      </c>
      <c r="AU231" s="32" t="str">
        <f t="shared" si="61"/>
        <v/>
      </c>
      <c r="AW231" t="str">
        <f t="shared" si="62"/>
        <v/>
      </c>
    </row>
    <row r="232" spans="1:49" x14ac:dyDescent="0.35">
      <c r="A232" s="26" t="str" cm="1">
        <f t="array" ref="A232">IFERROR(IF(INDEX(PatientCriteria[身分證號],ROWS($A$4:A232))="","",ROWS($A$4:A232)),"")</f>
        <v/>
      </c>
      <c r="B232" s="26" t="str" cm="1">
        <f t="array" ref="B232">IFERROR(IF(INDEX(PatientCriteria[身分證號],ROWS($A$4:A232))="","",INDEX(PatientCriteria[身分證號],ROWS($A$4:A232))),"")</f>
        <v/>
      </c>
      <c r="C232" s="26" t="str" cm="1">
        <f t="array" ref="C232">IF($B232="","",IFERROR(INDEX(PatientCriteria[生日],ROWS($A$4:A232)),""))</f>
        <v/>
      </c>
      <c r="D232" s="26" t="str" cm="1">
        <f t="array" ref="D232">IF($B232="","",IFERROR(INDEX(PatientCriteria[疾病組合],ROWS($A$4:A232)),""))</f>
        <v/>
      </c>
      <c r="E232" s="6" t="str" cm="1">
        <f t="array" ref="E232">IF($B232="","",IFERROR(INDEX(PatientCriteria[HbA1c達標標準],ROWS($A$4:A232)),""))</f>
        <v/>
      </c>
      <c r="F232" s="6" t="str">
        <f>IF($B232="","",IF($G232="","",IFERROR(SUMIFS(LabData2016[最近一次HbA1c檢查結果(%)],LabData2016[比對身分證前六碼],$AX232,LabData2016[最近一次HbA1c檢查日期],$G232,LabData2016[HbA1c唯一],1),"")))</f>
        <v/>
      </c>
      <c r="G232" s="36" t="str" cm="1">
        <f t="array" ref="G232">IF($B232="","",IFERROR(_xlfn.AGGREGATE(14,6,LabData2016[最近一次HbA1c檢查日期]/((LabData2016[比對身分證前六碼]=$AX232)*(LabData2016[HbA1c唯一]=1)),1),""))</f>
        <v/>
      </c>
      <c r="H232" s="6" t="str">
        <f>IF($B232="","",IF($I232="","",IFERROR(SUMIFS(LabData2016[最近一次HbA1c檢查結果(%)],LabData2016[比對身分證前六碼],$AX232,LabData2016[最近一次HbA1c檢查日期],$I232,LabData2016[HbA1c唯一],1),"")))</f>
        <v/>
      </c>
      <c r="I232" s="36" t="str" cm="1">
        <f t="array" ref="I232">IF($B232="","",IFERROR(_xlfn.AGGREGATE(14,6,LabData2016[最近一次HbA1c檢查日期]/((LabData2016[比對身分證前六碼]=$AX232)*(LabData2016[HbA1c唯一]=1)),2),""))</f>
        <v/>
      </c>
      <c r="J232" s="6" t="str">
        <f t="shared" si="51"/>
        <v/>
      </c>
      <c r="K232" s="27" t="str">
        <f ca="1">IF($B232="","",IF($E232="不適用","不適用",IF($F232="","未檢驗",IF(AND($AF232+$AG232&gt;=2,$AG232&gt;=1),IF(OR($F232&lt;VALUE(SUBSTITUTE(SUBSTITUTE($E232,"&lt;",""),"%","")),SUMIFS(LabData2016[HbA1c唯一],LabData2016[比對身分證前六碼],$AX232,LabData2016[最近一次HbA1c檢查結果(%)],"&lt;"&amp;VALUE(SUBSTITUTE(SUBSTITUTE($E232,"&lt;",""),"%","")),LabData2016[最近一次HbA1c檢查日期],"&gt;="&amp;DATE(YEAR(TODAY()),1,1),LabData2016[最近一次HbA1c檢查日期],"&lt;"&amp;DATE(YEAR(TODAY())+1,1,1))/($AF232+$AG232)&gt;=0.5),"控制達標",IF(ISNUMBER($H232),IF(AND($J232&gt;=84,$F232-$H232&lt;0),"進步達標","未達標"),"未達標")),"未達標"))))</f>
        <v/>
      </c>
      <c r="L232" s="33" t="str">
        <f ca="1">IF($B232="","",IF($K232="不適用","不適用",IF($K232="未檢驗","無檢驗資料","全年"&amp;($AF232+$AG232)&amp;"次／下半年"&amp;$AG232&amp;"次／"&amp;SUMIFS(LabData2016[HbA1c唯一],LabData2016[比對身分證前六碼],$AX232,LabData2016[最近一次HbA1c檢查結果(%)],"&lt;"&amp;VALUE(SUBSTITUTE(SUBSTITUTE($E232,"&lt;",""),"%","")),LabData2016[最近一次HbA1c檢查日期],"&gt;="&amp;DATE(YEAR(TODAY()),1,1),LabData2016[最近一次HbA1c檢查日期],"&lt;"&amp;DATE(YEAR(TODAY())+1,1,1))&amp;"/"&amp;($AF232+$AG232)&amp;"達標")))</f>
        <v/>
      </c>
      <c r="M232" s="6" t="str" cm="1">
        <f t="array" ref="M232">IF($B232="","",IFERROR(INDEX(PatientCriteria[LDL達標標準],ROWS($A$4:A232)),""))</f>
        <v/>
      </c>
      <c r="N232" s="6" t="str">
        <f>IF($B232="","",IF($O232="","",IFERROR(SUMIFS(LabData2016[最近一次LDL檢查結果(mg/dL)],LabData2016[比對身分證前六碼],$AX232,LabData2016[最近一次LDL檢查日期],$O232,LabData2016[LDL唯一],1),"")))</f>
        <v/>
      </c>
      <c r="O232" s="36" t="str" cm="1">
        <f t="array" ref="O232">IF($B232="","",IFERROR(_xlfn.AGGREGATE(14,6,LabData2016[最近一次LDL檢查日期]/((LabData2016[比對身分證前六碼]=$AX232)*(LabData2016[LDL唯一]=1)),1),""))</f>
        <v/>
      </c>
      <c r="P232" s="6" t="str">
        <f>IF($B232="","",IF($Q232="","",IFERROR(SUMIFS(LabData2016[最近一次LDL檢查結果(mg/dL)],LabData2016[比對身分證前六碼],$AX232,LabData2016[最近一次LDL檢查日期],$Q232,LabData2016[LDL唯一],1),"")))</f>
        <v/>
      </c>
      <c r="Q232" s="36" t="str" cm="1">
        <f t="array" ref="Q232">IF($B232="","",IFERROR(_xlfn.AGGREGATE(14,6,LabData2016[最近一次LDL檢查日期]/((LabData2016[比對身分證前六碼]=$AX232)*(LabData2016[LDL唯一]=1)),2),""))</f>
        <v/>
      </c>
      <c r="R232" s="6" t="str">
        <f t="shared" si="52"/>
        <v/>
      </c>
      <c r="S232" s="6" t="str" cm="1">
        <f t="array" ref="S232">IF($B232="","",IFERROR(_xlfn.AGGREGATE(15,6,LabData2016[最近一次LDL檢查結果(mg/dL)]/((LabData2016[比對身分證前六碼]=$AX232)*(LabData2016[LDL唯一]=1)),1),""))</f>
        <v/>
      </c>
      <c r="T232" s="28" t="str">
        <f ca="1">IF($B232="","",IF($M232="不適用","不適用",IF($N232="","未檢驗",IF(OR(AND($D232="DM only",$O232&gt;=DATE(YEAR(TODAY()),1,1),$O232&lt;DATE(YEAR(TODAY())+1,1,1),$N232&lt;VALUE(SUBSTITUTE($M232,"&lt;",""))),AND($AH232&gt;=1,$AI232&gt;=1,OR($N232&lt;VALUE(SUBSTITUTE($M232,"&lt;","")),SUMIFS(LabData2016[LDL唯一],LabData2016[比對身分證前六碼],$AX232,LabData2016[最近一次LDL檢查結果(mg/dL)],"&lt;"&amp;VALUE(SUBSTITUTE($M232,"&lt;","")),LabData2016[最近一次LDL檢查日期],"&gt;="&amp;DATE(YEAR(TODAY()),1,1),LabData2016[最近一次LDL檢查日期],"&lt;"&amp;DATE(YEAR(TODAY())+1,1,1))/($AH232+$AI232)&gt;=0.5))),"控制達標",IF(AND($AH232&gt;=1,$AI232&gt;=1,ISNUMBER($P232),$R232&gt;84,$N232-$P232&lt;0),"進步達標","未達標")))))</f>
        <v/>
      </c>
      <c r="U232" s="39" t="str">
        <f ca="1">IF($B232="","",IF($T232="不適用","不適用",IF($T232="未檢驗","無檢驗資料","全年"&amp;($AH232+$AI232)&amp;"次／下半年"&amp;$AI232&amp;"次／"&amp;SUMIFS(LabData2016[LDL唯一],LabData2016[比對身分證前六碼],$AX232,LabData2016[最近一次LDL檢查結果(mg/dL)],"&lt;"&amp;VALUE(SUBSTITUTE($M232,"&lt;","")),LabData2016[最近一次LDL檢查日期],"&gt;="&amp;DATE(YEAR(TODAY()),1,1),LabData2016[最近一次LDL檢查日期],"&lt;"&amp;DATE(YEAR(TODAY())+1,1,1))&amp;"/"&amp;($AH232+$AI232)&amp;"達標")))</f>
        <v/>
      </c>
      <c r="V232" s="6" t="str" cm="1">
        <f t="array" ref="V232">IF($B232="","",IFERROR(INDEX(PatientCriteria[UACR達標標準],ROWS($A$4:A232)),""))</f>
        <v/>
      </c>
      <c r="W232" s="6" t="str">
        <f>IF($B232="","",IF($X232="","",IFERROR(SUMIFS(LabData2016[最近一次UACR檢查結果(mg/gm)],LabData2016[比對身分證前六碼],$AX232,LabData2016[最近一次UACR檢查日期],$X232,LabData2016[UACR唯一],1),"")))</f>
        <v/>
      </c>
      <c r="X232" s="36" t="str" cm="1">
        <f t="array" ref="X232">IF($B232="","",IFERROR(_xlfn.AGGREGATE(14,6,LabData2016[最近一次UACR檢查日期]/((LabData2016[比對身分證前六碼]=$AX232)*(LabData2016[UACR唯一]=1)),1),""))</f>
        <v/>
      </c>
      <c r="Y232" s="6" t="str">
        <f>IF($B232="","",IF($Z232="","",IFERROR(SUMIFS(LabData2016[最近一次UACR檢查結果(mg/gm)],LabData2016[比對身分證前六碼],$AX232,LabData2016[最近一次UACR檢查日期],$Z232,LabData2016[UACR唯一],1),"")))</f>
        <v/>
      </c>
      <c r="Z232" s="36" t="str" cm="1">
        <f t="array" ref="Z232">IF($B232="","",IFERROR(_xlfn.AGGREGATE(14,6,LabData2016[最近一次UACR檢查日期]/((LabData2016[比對身分證前六碼]=$AX232)*(LabData2016[UACR唯一]=1)),2),""))</f>
        <v/>
      </c>
      <c r="AA232" s="6" t="str">
        <f t="shared" si="53"/>
        <v/>
      </c>
      <c r="AB232" s="29" t="str">
        <f ca="1">IF($B232="","",IF($V232="不適用","不適用",IF($W232="","未檢驗",IF(AND($AJ232+$AK232&gt;=2,$AK232&gt;=1),IF(OR($W232&lt;30,SUMIFS(LabData2016[UACR唯一],LabData2016[比對身分證前六碼],$AX232,LabData2016[最近一次UACR檢查結果(mg/gm)],"&lt;30",LabData2016[最近一次UACR檢查日期],"&gt;="&amp;DATE(YEAR(TODAY()),1,1),LabData2016[最近一次UACR檢查日期],"&lt;"&amp;DATE(YEAR(TODAY())+1,1,1))/($AJ232+$AK232)&gt;=0.5),"控制達標",IF(ISNUMBER($Y232),IF(AND($AA232&gt;=84,$W232-$Y232&lt;0),"進步達標","未達標"),"未達標")),"未達標"))))</f>
        <v/>
      </c>
      <c r="AC232" s="38" t="str">
        <f ca="1">IF($B232="","",IF($AB232="不適用","不適用",IF($AB232="未檢驗","無檢驗資料","全年"&amp;($AJ232+$AK232)&amp;"次／下半年"&amp;$AK232&amp;"次／"&amp;SUMIFS(LabData2016[UACR唯一],LabData2016[比對身分證前六碼],$AX232,LabData2016[最近一次UACR檢查結果(mg/gm)],"&lt;30",LabData2016[最近一次UACR檢查日期],"&gt;="&amp;DATE(YEAR(TODAY()),1,1),LabData2016[最近一次UACR檢查日期],"&lt;"&amp;DATE(YEAR(TODAY())+1,1,1))&amp;"/"&amp;($AJ232+$AK232)&amp;"達標")))</f>
        <v/>
      </c>
      <c r="AD232" s="6" t="str" cm="1">
        <f t="array" ref="AD232">IF($B232="","",IFERROR(INDEX(PatientCriteria[BP檢驗次數達標標準],ROWS($A$4:A232)),""))</f>
        <v/>
      </c>
      <c r="AE232" s="6" t="str" cm="1">
        <f t="array" aca="1" ref="AE232" ca="1">IF($B232="","",_xlfn.LET(_xlpm.bp,LabData2016[最近一次BP檢查日期],_xlpm.ym,IF(ISNUMBER(_xlpm.bp),TEXT(_xlpm.bp,"yyyy-mm"),LEFT(_xlpm.bp,7)),_xlpm.matched,_xlfn._xlws.FILTER(_xlpm.ym,(LabData2016[比對身分證前六碼]=$AX232)*(LabData2016[比對生日西元]=$AY232)*(_xlpm.ym&lt;&gt;"")*(LEFT(_xlpm.ym,4)=TEXT(YEAR(TODAY()),"0")),""),IF(INDEX(_xlpm.matched,1)="",0,ROWS(_xlfn.UNIQUE(_xlpm.matched)))))</f>
        <v/>
      </c>
      <c r="AF232" s="6" t="str">
        <f ca="1">IF($B232="","",SUMIFS(LabData2016[HbA1c唯一],LabData2016[比對身分證前六碼],$AX232,LabData2016[最近一次HbA1c檢查日期],"&gt;="&amp;DATE(YEAR(TODAY()),1,1),LabData2016[最近一次HbA1c檢查日期],"&lt;"&amp;DATE(YEAR(TODAY()),7,1)))</f>
        <v/>
      </c>
      <c r="AG232" s="6" t="str">
        <f ca="1">IF($B232="","",SUMIFS(LabData2016[HbA1c唯一],LabData2016[比對身分證前六碼],$AX232,LabData2016[最近一次HbA1c檢查日期],"&gt;="&amp;DATE(YEAR(TODAY()),7,1),LabData2016[最近一次HbA1c檢查日期],"&lt;"&amp;DATE(YEAR(TODAY())+1,1,1)))</f>
        <v/>
      </c>
      <c r="AH232" s="6" t="str">
        <f ca="1">IF($B232="","",SUMIFS(LabData2016[LDL唯一],LabData2016[比對身分證前六碼],$AX232,LabData2016[最近一次LDL檢查日期],"&gt;="&amp;DATE(YEAR(TODAY()),1,1),LabData2016[最近一次LDL檢查日期],"&lt;"&amp;DATE(YEAR(TODAY()),7,1)))</f>
        <v/>
      </c>
      <c r="AI232" s="6" t="str">
        <f ca="1">IF($B232="","",SUMIFS(LabData2016[LDL唯一],LabData2016[比對身分證前六碼],$AX232,LabData2016[最近一次LDL檢查日期],"&gt;="&amp;DATE(YEAR(TODAY()),7,1),LabData2016[最近一次LDL檢查日期],"&lt;"&amp;DATE(YEAR(TODAY())+1,1,1)))</f>
        <v/>
      </c>
      <c r="AJ232" s="6" t="str">
        <f ca="1">IF($B232="","",SUMIFS(LabData2016[UACR唯一],LabData2016[比對身分證前六碼],$AX232,LabData2016[最近一次UACR檢查日期],"&gt;="&amp;DATE(YEAR(TODAY()),1,1),LabData2016[最近一次UACR檢查日期],"&lt;"&amp;DATE(YEAR(TODAY()),7,1)))</f>
        <v/>
      </c>
      <c r="AK232" s="6" t="str">
        <f ca="1">IF($B232="","",SUMIFS(LabData2016[UACR唯一],LabData2016[比對身分證前六碼],$AX232,LabData2016[最近一次UACR檢查日期],"&gt;="&amp;DATE(YEAR(TODAY()),7,1),LabData2016[最近一次UACR檢查日期],"&lt;"&amp;DATE(YEAR(TODAY())+1,1,1)))</f>
        <v/>
      </c>
      <c r="AL232" s="6" t="str">
        <f t="shared" si="54"/>
        <v/>
      </c>
      <c r="AM232" s="6" t="str">
        <f t="shared" si="55"/>
        <v/>
      </c>
      <c r="AN232" s="6" t="str">
        <f t="shared" si="56"/>
        <v/>
      </c>
      <c r="AO232" s="6" t="str">
        <f t="shared" si="57"/>
        <v/>
      </c>
      <c r="AP232" s="6" t="str" cm="1">
        <f t="array" ref="AP232">IF($B232="","",IFERROR(INDEX(相容設定!$B$2:$E$9,MATCH($D232,相容設定!$A$2:$A$9,0),MIN(VALUE(LEFT($AQ232,FIND("/",$AQ232)-1)),3)+1),0))</f>
        <v/>
      </c>
      <c r="AQ232" s="6" t="str">
        <f t="shared" si="58"/>
        <v/>
      </c>
      <c r="AR232" s="30" t="str">
        <f t="shared" si="59"/>
        <v/>
      </c>
      <c r="AS232" s="30" t="str">
        <f>IF($B232="","",250+30+IF(OR(ISNUMBER(SEARCH("DM",$D232)),ISNUMBER(SEARCH("+",$D232))),100,0)+IFERROR(INDEX(相容設定!$F$2:$F$9,MATCH($D232,相容設定!$A$2:$A$9,0)),0))</f>
        <v/>
      </c>
      <c r="AT232" s="31" t="str">
        <f t="shared" si="60"/>
        <v/>
      </c>
      <c r="AU232" s="32" t="str">
        <f t="shared" si="61"/>
        <v/>
      </c>
      <c r="AW232" t="str">
        <f t="shared" si="62"/>
        <v/>
      </c>
    </row>
    <row r="233" spans="1:49" x14ac:dyDescent="0.35">
      <c r="A233" s="26" t="str" cm="1">
        <f t="array" ref="A233">IFERROR(IF(INDEX(PatientCriteria[身分證號],ROWS($A$4:A233))="","",ROWS($A$4:A233)),"")</f>
        <v/>
      </c>
      <c r="B233" s="26" t="str" cm="1">
        <f t="array" ref="B233">IFERROR(IF(INDEX(PatientCriteria[身分證號],ROWS($A$4:A233))="","",INDEX(PatientCriteria[身分證號],ROWS($A$4:A233))),"")</f>
        <v/>
      </c>
      <c r="C233" s="26" t="str" cm="1">
        <f t="array" ref="C233">IF($B233="","",IFERROR(INDEX(PatientCriteria[生日],ROWS($A$4:A233)),""))</f>
        <v/>
      </c>
      <c r="D233" s="26" t="str" cm="1">
        <f t="array" ref="D233">IF($B233="","",IFERROR(INDEX(PatientCriteria[疾病組合],ROWS($A$4:A233)),""))</f>
        <v/>
      </c>
      <c r="E233" s="6" t="str" cm="1">
        <f t="array" ref="E233">IF($B233="","",IFERROR(INDEX(PatientCriteria[HbA1c達標標準],ROWS($A$4:A233)),""))</f>
        <v/>
      </c>
      <c r="F233" s="6" t="str">
        <f>IF($B233="","",IF($G233="","",IFERROR(SUMIFS(LabData2016[最近一次HbA1c檢查結果(%)],LabData2016[比對身分證前六碼],$AX233,LabData2016[最近一次HbA1c檢查日期],$G233,LabData2016[HbA1c唯一],1),"")))</f>
        <v/>
      </c>
      <c r="G233" s="36" t="str" cm="1">
        <f t="array" ref="G233">IF($B233="","",IFERROR(_xlfn.AGGREGATE(14,6,LabData2016[最近一次HbA1c檢查日期]/((LabData2016[比對身分證前六碼]=$AX233)*(LabData2016[HbA1c唯一]=1)),1),""))</f>
        <v/>
      </c>
      <c r="H233" s="6" t="str">
        <f>IF($B233="","",IF($I233="","",IFERROR(SUMIFS(LabData2016[最近一次HbA1c檢查結果(%)],LabData2016[比對身分證前六碼],$AX233,LabData2016[最近一次HbA1c檢查日期],$I233,LabData2016[HbA1c唯一],1),"")))</f>
        <v/>
      </c>
      <c r="I233" s="36" t="str" cm="1">
        <f t="array" ref="I233">IF($B233="","",IFERROR(_xlfn.AGGREGATE(14,6,LabData2016[最近一次HbA1c檢查日期]/((LabData2016[比對身分證前六碼]=$AX233)*(LabData2016[HbA1c唯一]=1)),2),""))</f>
        <v/>
      </c>
      <c r="J233" s="6" t="str">
        <f t="shared" si="51"/>
        <v/>
      </c>
      <c r="K233" s="27" t="str">
        <f ca="1">IF($B233="","",IF($E233="不適用","不適用",IF($F233="","未檢驗",IF(AND($AF233+$AG233&gt;=2,$AG233&gt;=1),IF(OR($F233&lt;VALUE(SUBSTITUTE(SUBSTITUTE($E233,"&lt;",""),"%","")),SUMIFS(LabData2016[HbA1c唯一],LabData2016[比對身分證前六碼],$AX233,LabData2016[最近一次HbA1c檢查結果(%)],"&lt;"&amp;VALUE(SUBSTITUTE(SUBSTITUTE($E233,"&lt;",""),"%","")),LabData2016[最近一次HbA1c檢查日期],"&gt;="&amp;DATE(YEAR(TODAY()),1,1),LabData2016[最近一次HbA1c檢查日期],"&lt;"&amp;DATE(YEAR(TODAY())+1,1,1))/($AF233+$AG233)&gt;=0.5),"控制達標",IF(ISNUMBER($H233),IF(AND($J233&gt;=84,$F233-$H233&lt;0),"進步達標","未達標"),"未達標")),"未達標"))))</f>
        <v/>
      </c>
      <c r="L233" s="33" t="str">
        <f ca="1">IF($B233="","",IF($K233="不適用","不適用",IF($K233="未檢驗","無檢驗資料","全年"&amp;($AF233+$AG233)&amp;"次／下半年"&amp;$AG233&amp;"次／"&amp;SUMIFS(LabData2016[HbA1c唯一],LabData2016[比對身分證前六碼],$AX233,LabData2016[最近一次HbA1c檢查結果(%)],"&lt;"&amp;VALUE(SUBSTITUTE(SUBSTITUTE($E233,"&lt;",""),"%","")),LabData2016[最近一次HbA1c檢查日期],"&gt;="&amp;DATE(YEAR(TODAY()),1,1),LabData2016[最近一次HbA1c檢查日期],"&lt;"&amp;DATE(YEAR(TODAY())+1,1,1))&amp;"/"&amp;($AF233+$AG233)&amp;"達標")))</f>
        <v/>
      </c>
      <c r="M233" s="6" t="str" cm="1">
        <f t="array" ref="M233">IF($B233="","",IFERROR(INDEX(PatientCriteria[LDL達標標準],ROWS($A$4:A233)),""))</f>
        <v/>
      </c>
      <c r="N233" s="6" t="str">
        <f>IF($B233="","",IF($O233="","",IFERROR(SUMIFS(LabData2016[最近一次LDL檢查結果(mg/dL)],LabData2016[比對身分證前六碼],$AX233,LabData2016[最近一次LDL檢查日期],$O233,LabData2016[LDL唯一],1),"")))</f>
        <v/>
      </c>
      <c r="O233" s="36" t="str" cm="1">
        <f t="array" ref="O233">IF($B233="","",IFERROR(_xlfn.AGGREGATE(14,6,LabData2016[最近一次LDL檢查日期]/((LabData2016[比對身分證前六碼]=$AX233)*(LabData2016[LDL唯一]=1)),1),""))</f>
        <v/>
      </c>
      <c r="P233" s="6" t="str">
        <f>IF($B233="","",IF($Q233="","",IFERROR(SUMIFS(LabData2016[最近一次LDL檢查結果(mg/dL)],LabData2016[比對身分證前六碼],$AX233,LabData2016[最近一次LDL檢查日期],$Q233,LabData2016[LDL唯一],1),"")))</f>
        <v/>
      </c>
      <c r="Q233" s="36" t="str" cm="1">
        <f t="array" ref="Q233">IF($B233="","",IFERROR(_xlfn.AGGREGATE(14,6,LabData2016[最近一次LDL檢查日期]/((LabData2016[比對身分證前六碼]=$AX233)*(LabData2016[LDL唯一]=1)),2),""))</f>
        <v/>
      </c>
      <c r="R233" s="6" t="str">
        <f t="shared" si="52"/>
        <v/>
      </c>
      <c r="S233" s="6" t="str" cm="1">
        <f t="array" ref="S233">IF($B233="","",IFERROR(_xlfn.AGGREGATE(15,6,LabData2016[最近一次LDL檢查結果(mg/dL)]/((LabData2016[比對身分證前六碼]=$AX233)*(LabData2016[LDL唯一]=1)),1),""))</f>
        <v/>
      </c>
      <c r="T233" s="28" t="str">
        <f ca="1">IF($B233="","",IF($M233="不適用","不適用",IF($N233="","未檢驗",IF(OR(AND($D233="DM only",$O233&gt;=DATE(YEAR(TODAY()),1,1),$O233&lt;DATE(YEAR(TODAY())+1,1,1),$N233&lt;VALUE(SUBSTITUTE($M233,"&lt;",""))),AND($AH233&gt;=1,$AI233&gt;=1,OR($N233&lt;VALUE(SUBSTITUTE($M233,"&lt;","")),SUMIFS(LabData2016[LDL唯一],LabData2016[比對身分證前六碼],$AX233,LabData2016[最近一次LDL檢查結果(mg/dL)],"&lt;"&amp;VALUE(SUBSTITUTE($M233,"&lt;","")),LabData2016[最近一次LDL檢查日期],"&gt;="&amp;DATE(YEAR(TODAY()),1,1),LabData2016[最近一次LDL檢查日期],"&lt;"&amp;DATE(YEAR(TODAY())+1,1,1))/($AH233+$AI233)&gt;=0.5))),"控制達標",IF(AND($AH233&gt;=1,$AI233&gt;=1,ISNUMBER($P233),$R233&gt;84,$N233-$P233&lt;0),"進步達標","未達標")))))</f>
        <v/>
      </c>
      <c r="U233" s="39" t="str">
        <f ca="1">IF($B233="","",IF($T233="不適用","不適用",IF($T233="未檢驗","無檢驗資料","全年"&amp;($AH233+$AI233)&amp;"次／下半年"&amp;$AI233&amp;"次／"&amp;SUMIFS(LabData2016[LDL唯一],LabData2016[比對身分證前六碼],$AX233,LabData2016[最近一次LDL檢查結果(mg/dL)],"&lt;"&amp;VALUE(SUBSTITUTE($M233,"&lt;","")),LabData2016[最近一次LDL檢查日期],"&gt;="&amp;DATE(YEAR(TODAY()),1,1),LabData2016[最近一次LDL檢查日期],"&lt;"&amp;DATE(YEAR(TODAY())+1,1,1))&amp;"/"&amp;($AH233+$AI233)&amp;"達標")))</f>
        <v/>
      </c>
      <c r="V233" s="6" t="str" cm="1">
        <f t="array" ref="V233">IF($B233="","",IFERROR(INDEX(PatientCriteria[UACR達標標準],ROWS($A$4:A233)),""))</f>
        <v/>
      </c>
      <c r="W233" s="6" t="str">
        <f>IF($B233="","",IF($X233="","",IFERROR(SUMIFS(LabData2016[最近一次UACR檢查結果(mg/gm)],LabData2016[比對身分證前六碼],$AX233,LabData2016[最近一次UACR檢查日期],$X233,LabData2016[UACR唯一],1),"")))</f>
        <v/>
      </c>
      <c r="X233" s="36" t="str" cm="1">
        <f t="array" ref="X233">IF($B233="","",IFERROR(_xlfn.AGGREGATE(14,6,LabData2016[最近一次UACR檢查日期]/((LabData2016[比對身分證前六碼]=$AX233)*(LabData2016[UACR唯一]=1)),1),""))</f>
        <v/>
      </c>
      <c r="Y233" s="6" t="str">
        <f>IF($B233="","",IF($Z233="","",IFERROR(SUMIFS(LabData2016[最近一次UACR檢查結果(mg/gm)],LabData2016[比對身分證前六碼],$AX233,LabData2016[最近一次UACR檢查日期],$Z233,LabData2016[UACR唯一],1),"")))</f>
        <v/>
      </c>
      <c r="Z233" s="36" t="str" cm="1">
        <f t="array" ref="Z233">IF($B233="","",IFERROR(_xlfn.AGGREGATE(14,6,LabData2016[最近一次UACR檢查日期]/((LabData2016[比對身分證前六碼]=$AX233)*(LabData2016[UACR唯一]=1)),2),""))</f>
        <v/>
      </c>
      <c r="AA233" s="6" t="str">
        <f t="shared" si="53"/>
        <v/>
      </c>
      <c r="AB233" s="29" t="str">
        <f ca="1">IF($B233="","",IF($V233="不適用","不適用",IF($W233="","未檢驗",IF(AND($AJ233+$AK233&gt;=2,$AK233&gt;=1),IF(OR($W233&lt;30,SUMIFS(LabData2016[UACR唯一],LabData2016[比對身分證前六碼],$AX233,LabData2016[最近一次UACR檢查結果(mg/gm)],"&lt;30",LabData2016[最近一次UACR檢查日期],"&gt;="&amp;DATE(YEAR(TODAY()),1,1),LabData2016[最近一次UACR檢查日期],"&lt;"&amp;DATE(YEAR(TODAY())+1,1,1))/($AJ233+$AK233)&gt;=0.5),"控制達標",IF(ISNUMBER($Y233),IF(AND($AA233&gt;=84,$W233-$Y233&lt;0),"進步達標","未達標"),"未達標")),"未達標"))))</f>
        <v/>
      </c>
      <c r="AC233" s="38" t="str">
        <f ca="1">IF($B233="","",IF($AB233="不適用","不適用",IF($AB233="未檢驗","無檢驗資料","全年"&amp;($AJ233+$AK233)&amp;"次／下半年"&amp;$AK233&amp;"次／"&amp;SUMIFS(LabData2016[UACR唯一],LabData2016[比對身分證前六碼],$AX233,LabData2016[最近一次UACR檢查結果(mg/gm)],"&lt;30",LabData2016[最近一次UACR檢查日期],"&gt;="&amp;DATE(YEAR(TODAY()),1,1),LabData2016[最近一次UACR檢查日期],"&lt;"&amp;DATE(YEAR(TODAY())+1,1,1))&amp;"/"&amp;($AJ233+$AK233)&amp;"達標")))</f>
        <v/>
      </c>
      <c r="AD233" s="6" t="str" cm="1">
        <f t="array" ref="AD233">IF($B233="","",IFERROR(INDEX(PatientCriteria[BP檢驗次數達標標準],ROWS($A$4:A233)),""))</f>
        <v/>
      </c>
      <c r="AE233" s="6" t="str" cm="1">
        <f t="array" aca="1" ref="AE233" ca="1">IF($B233="","",_xlfn.LET(_xlpm.bp,LabData2016[最近一次BP檢查日期],_xlpm.ym,IF(ISNUMBER(_xlpm.bp),TEXT(_xlpm.bp,"yyyy-mm"),LEFT(_xlpm.bp,7)),_xlpm.matched,_xlfn._xlws.FILTER(_xlpm.ym,(LabData2016[比對身分證前六碼]=$AX233)*(LabData2016[比對生日西元]=$AY233)*(_xlpm.ym&lt;&gt;"")*(LEFT(_xlpm.ym,4)=TEXT(YEAR(TODAY()),"0")),""),IF(INDEX(_xlpm.matched,1)="",0,ROWS(_xlfn.UNIQUE(_xlpm.matched)))))</f>
        <v/>
      </c>
      <c r="AF233" s="6" t="str">
        <f ca="1">IF($B233="","",SUMIFS(LabData2016[HbA1c唯一],LabData2016[比對身分證前六碼],$AX233,LabData2016[最近一次HbA1c檢查日期],"&gt;="&amp;DATE(YEAR(TODAY()),1,1),LabData2016[最近一次HbA1c檢查日期],"&lt;"&amp;DATE(YEAR(TODAY()),7,1)))</f>
        <v/>
      </c>
      <c r="AG233" s="6" t="str">
        <f ca="1">IF($B233="","",SUMIFS(LabData2016[HbA1c唯一],LabData2016[比對身分證前六碼],$AX233,LabData2016[最近一次HbA1c檢查日期],"&gt;="&amp;DATE(YEAR(TODAY()),7,1),LabData2016[最近一次HbA1c檢查日期],"&lt;"&amp;DATE(YEAR(TODAY())+1,1,1)))</f>
        <v/>
      </c>
      <c r="AH233" s="6" t="str">
        <f ca="1">IF($B233="","",SUMIFS(LabData2016[LDL唯一],LabData2016[比對身分證前六碼],$AX233,LabData2016[最近一次LDL檢查日期],"&gt;="&amp;DATE(YEAR(TODAY()),1,1),LabData2016[最近一次LDL檢查日期],"&lt;"&amp;DATE(YEAR(TODAY()),7,1)))</f>
        <v/>
      </c>
      <c r="AI233" s="6" t="str">
        <f ca="1">IF($B233="","",SUMIFS(LabData2016[LDL唯一],LabData2016[比對身分證前六碼],$AX233,LabData2016[最近一次LDL檢查日期],"&gt;="&amp;DATE(YEAR(TODAY()),7,1),LabData2016[最近一次LDL檢查日期],"&lt;"&amp;DATE(YEAR(TODAY())+1,1,1)))</f>
        <v/>
      </c>
      <c r="AJ233" s="6" t="str">
        <f ca="1">IF($B233="","",SUMIFS(LabData2016[UACR唯一],LabData2016[比對身分證前六碼],$AX233,LabData2016[最近一次UACR檢查日期],"&gt;="&amp;DATE(YEAR(TODAY()),1,1),LabData2016[最近一次UACR檢查日期],"&lt;"&amp;DATE(YEAR(TODAY()),7,1)))</f>
        <v/>
      </c>
      <c r="AK233" s="6" t="str">
        <f ca="1">IF($B233="","",SUMIFS(LabData2016[UACR唯一],LabData2016[比對身分證前六碼],$AX233,LabData2016[最近一次UACR檢查日期],"&gt;="&amp;DATE(YEAR(TODAY()),7,1),LabData2016[最近一次UACR檢查日期],"&lt;"&amp;DATE(YEAR(TODAY())+1,1,1)))</f>
        <v/>
      </c>
      <c r="AL233" s="6" t="str">
        <f t="shared" si="54"/>
        <v/>
      </c>
      <c r="AM233" s="6" t="str">
        <f t="shared" si="55"/>
        <v/>
      </c>
      <c r="AN233" s="6" t="str">
        <f t="shared" si="56"/>
        <v/>
      </c>
      <c r="AO233" s="6" t="str">
        <f t="shared" si="57"/>
        <v/>
      </c>
      <c r="AP233" s="6" t="str" cm="1">
        <f t="array" ref="AP233">IF($B233="","",IFERROR(INDEX(相容設定!$B$2:$E$9,MATCH($D233,相容設定!$A$2:$A$9,0),MIN(VALUE(LEFT($AQ233,FIND("/",$AQ233)-1)),3)+1),0))</f>
        <v/>
      </c>
      <c r="AQ233" s="6" t="str">
        <f t="shared" si="58"/>
        <v/>
      </c>
      <c r="AR233" s="30" t="str">
        <f t="shared" si="59"/>
        <v/>
      </c>
      <c r="AS233" s="30" t="str">
        <f>IF($B233="","",250+30+IF(OR(ISNUMBER(SEARCH("DM",$D233)),ISNUMBER(SEARCH("+",$D233))),100,0)+IFERROR(INDEX(相容設定!$F$2:$F$9,MATCH($D233,相容設定!$A$2:$A$9,0)),0))</f>
        <v/>
      </c>
      <c r="AT233" s="31" t="str">
        <f t="shared" si="60"/>
        <v/>
      </c>
      <c r="AU233" s="32" t="str">
        <f t="shared" si="61"/>
        <v/>
      </c>
      <c r="AW233" t="str">
        <f t="shared" si="62"/>
        <v/>
      </c>
    </row>
    <row r="234" spans="1:49" x14ac:dyDescent="0.35">
      <c r="A234" s="26" t="str" cm="1">
        <f t="array" ref="A234">IFERROR(IF(INDEX(PatientCriteria[身分證號],ROWS($A$4:A234))="","",ROWS($A$4:A234)),"")</f>
        <v/>
      </c>
      <c r="B234" s="26" t="str" cm="1">
        <f t="array" ref="B234">IFERROR(IF(INDEX(PatientCriteria[身分證號],ROWS($A$4:A234))="","",INDEX(PatientCriteria[身分證號],ROWS($A$4:A234))),"")</f>
        <v/>
      </c>
      <c r="C234" s="26" t="str" cm="1">
        <f t="array" ref="C234">IF($B234="","",IFERROR(INDEX(PatientCriteria[生日],ROWS($A$4:A234)),""))</f>
        <v/>
      </c>
      <c r="D234" s="26" t="str" cm="1">
        <f t="array" ref="D234">IF($B234="","",IFERROR(INDEX(PatientCriteria[疾病組合],ROWS($A$4:A234)),""))</f>
        <v/>
      </c>
      <c r="E234" s="6" t="str" cm="1">
        <f t="array" ref="E234">IF($B234="","",IFERROR(INDEX(PatientCriteria[HbA1c達標標準],ROWS($A$4:A234)),""))</f>
        <v/>
      </c>
      <c r="F234" s="6" t="str">
        <f>IF($B234="","",IF($G234="","",IFERROR(SUMIFS(LabData2016[最近一次HbA1c檢查結果(%)],LabData2016[比對身分證前六碼],$AX234,LabData2016[最近一次HbA1c檢查日期],$G234,LabData2016[HbA1c唯一],1),"")))</f>
        <v/>
      </c>
      <c r="G234" s="36" t="str" cm="1">
        <f t="array" ref="G234">IF($B234="","",IFERROR(_xlfn.AGGREGATE(14,6,LabData2016[最近一次HbA1c檢查日期]/((LabData2016[比對身分證前六碼]=$AX234)*(LabData2016[HbA1c唯一]=1)),1),""))</f>
        <v/>
      </c>
      <c r="H234" s="6" t="str">
        <f>IF($B234="","",IF($I234="","",IFERROR(SUMIFS(LabData2016[最近一次HbA1c檢查結果(%)],LabData2016[比對身分證前六碼],$AX234,LabData2016[最近一次HbA1c檢查日期],$I234,LabData2016[HbA1c唯一],1),"")))</f>
        <v/>
      </c>
      <c r="I234" s="36" t="str" cm="1">
        <f t="array" ref="I234">IF($B234="","",IFERROR(_xlfn.AGGREGATE(14,6,LabData2016[最近一次HbA1c檢查日期]/((LabData2016[比對身分證前六碼]=$AX234)*(LabData2016[HbA1c唯一]=1)),2),""))</f>
        <v/>
      </c>
      <c r="J234" s="6" t="str">
        <f t="shared" si="51"/>
        <v/>
      </c>
      <c r="K234" s="27" t="str">
        <f ca="1">IF($B234="","",IF($E234="不適用","不適用",IF($F234="","未檢驗",IF(AND($AF234+$AG234&gt;=2,$AG234&gt;=1),IF(OR($F234&lt;VALUE(SUBSTITUTE(SUBSTITUTE($E234,"&lt;",""),"%","")),SUMIFS(LabData2016[HbA1c唯一],LabData2016[比對身分證前六碼],$AX234,LabData2016[最近一次HbA1c檢查結果(%)],"&lt;"&amp;VALUE(SUBSTITUTE(SUBSTITUTE($E234,"&lt;",""),"%","")),LabData2016[最近一次HbA1c檢查日期],"&gt;="&amp;DATE(YEAR(TODAY()),1,1),LabData2016[最近一次HbA1c檢查日期],"&lt;"&amp;DATE(YEAR(TODAY())+1,1,1))/($AF234+$AG234)&gt;=0.5),"控制達標",IF(ISNUMBER($H234),IF(AND($J234&gt;=84,$F234-$H234&lt;0),"進步達標","未達標"),"未達標")),"未達標"))))</f>
        <v/>
      </c>
      <c r="L234" s="33" t="str">
        <f ca="1">IF($B234="","",IF($K234="不適用","不適用",IF($K234="未檢驗","無檢驗資料","全年"&amp;($AF234+$AG234)&amp;"次／下半年"&amp;$AG234&amp;"次／"&amp;SUMIFS(LabData2016[HbA1c唯一],LabData2016[比對身分證前六碼],$AX234,LabData2016[最近一次HbA1c檢查結果(%)],"&lt;"&amp;VALUE(SUBSTITUTE(SUBSTITUTE($E234,"&lt;",""),"%","")),LabData2016[最近一次HbA1c檢查日期],"&gt;="&amp;DATE(YEAR(TODAY()),1,1),LabData2016[最近一次HbA1c檢查日期],"&lt;"&amp;DATE(YEAR(TODAY())+1,1,1))&amp;"/"&amp;($AF234+$AG234)&amp;"達標")))</f>
        <v/>
      </c>
      <c r="M234" s="6" t="str" cm="1">
        <f t="array" ref="M234">IF($B234="","",IFERROR(INDEX(PatientCriteria[LDL達標標準],ROWS($A$4:A234)),""))</f>
        <v/>
      </c>
      <c r="N234" s="6" t="str">
        <f>IF($B234="","",IF($O234="","",IFERROR(SUMIFS(LabData2016[最近一次LDL檢查結果(mg/dL)],LabData2016[比對身分證前六碼],$AX234,LabData2016[最近一次LDL檢查日期],$O234,LabData2016[LDL唯一],1),"")))</f>
        <v/>
      </c>
      <c r="O234" s="36" t="str" cm="1">
        <f t="array" ref="O234">IF($B234="","",IFERROR(_xlfn.AGGREGATE(14,6,LabData2016[最近一次LDL檢查日期]/((LabData2016[比對身分證前六碼]=$AX234)*(LabData2016[LDL唯一]=1)),1),""))</f>
        <v/>
      </c>
      <c r="P234" s="6" t="str">
        <f>IF($B234="","",IF($Q234="","",IFERROR(SUMIFS(LabData2016[最近一次LDL檢查結果(mg/dL)],LabData2016[比對身分證前六碼],$AX234,LabData2016[最近一次LDL檢查日期],$Q234,LabData2016[LDL唯一],1),"")))</f>
        <v/>
      </c>
      <c r="Q234" s="36" t="str" cm="1">
        <f t="array" ref="Q234">IF($B234="","",IFERROR(_xlfn.AGGREGATE(14,6,LabData2016[最近一次LDL檢查日期]/((LabData2016[比對身分證前六碼]=$AX234)*(LabData2016[LDL唯一]=1)),2),""))</f>
        <v/>
      </c>
      <c r="R234" s="6" t="str">
        <f t="shared" si="52"/>
        <v/>
      </c>
      <c r="S234" s="6" t="str" cm="1">
        <f t="array" ref="S234">IF($B234="","",IFERROR(_xlfn.AGGREGATE(15,6,LabData2016[最近一次LDL檢查結果(mg/dL)]/((LabData2016[比對身分證前六碼]=$AX234)*(LabData2016[LDL唯一]=1)),1),""))</f>
        <v/>
      </c>
      <c r="T234" s="28" t="str">
        <f ca="1">IF($B234="","",IF($M234="不適用","不適用",IF($N234="","未檢驗",IF(OR(AND($D234="DM only",$O234&gt;=DATE(YEAR(TODAY()),1,1),$O234&lt;DATE(YEAR(TODAY())+1,1,1),$N234&lt;VALUE(SUBSTITUTE($M234,"&lt;",""))),AND($AH234&gt;=1,$AI234&gt;=1,OR($N234&lt;VALUE(SUBSTITUTE($M234,"&lt;","")),SUMIFS(LabData2016[LDL唯一],LabData2016[比對身分證前六碼],$AX234,LabData2016[最近一次LDL檢查結果(mg/dL)],"&lt;"&amp;VALUE(SUBSTITUTE($M234,"&lt;","")),LabData2016[最近一次LDL檢查日期],"&gt;="&amp;DATE(YEAR(TODAY()),1,1),LabData2016[最近一次LDL檢查日期],"&lt;"&amp;DATE(YEAR(TODAY())+1,1,1))/($AH234+$AI234)&gt;=0.5))),"控制達標",IF(AND($AH234&gt;=1,$AI234&gt;=1,ISNUMBER($P234),$R234&gt;84,$N234-$P234&lt;0),"進步達標","未達標")))))</f>
        <v/>
      </c>
      <c r="U234" s="39" t="str">
        <f ca="1">IF($B234="","",IF($T234="不適用","不適用",IF($T234="未檢驗","無檢驗資料","全年"&amp;($AH234+$AI234)&amp;"次／下半年"&amp;$AI234&amp;"次／"&amp;SUMIFS(LabData2016[LDL唯一],LabData2016[比對身分證前六碼],$AX234,LabData2016[最近一次LDL檢查結果(mg/dL)],"&lt;"&amp;VALUE(SUBSTITUTE($M234,"&lt;","")),LabData2016[最近一次LDL檢查日期],"&gt;="&amp;DATE(YEAR(TODAY()),1,1),LabData2016[最近一次LDL檢查日期],"&lt;"&amp;DATE(YEAR(TODAY())+1,1,1))&amp;"/"&amp;($AH234+$AI234)&amp;"達標")))</f>
        <v/>
      </c>
      <c r="V234" s="6" t="str" cm="1">
        <f t="array" ref="V234">IF($B234="","",IFERROR(INDEX(PatientCriteria[UACR達標標準],ROWS($A$4:A234)),""))</f>
        <v/>
      </c>
      <c r="W234" s="6" t="str">
        <f>IF($B234="","",IF($X234="","",IFERROR(SUMIFS(LabData2016[最近一次UACR檢查結果(mg/gm)],LabData2016[比對身分證前六碼],$AX234,LabData2016[最近一次UACR檢查日期],$X234,LabData2016[UACR唯一],1),"")))</f>
        <v/>
      </c>
      <c r="X234" s="36" t="str" cm="1">
        <f t="array" ref="X234">IF($B234="","",IFERROR(_xlfn.AGGREGATE(14,6,LabData2016[最近一次UACR檢查日期]/((LabData2016[比對身分證前六碼]=$AX234)*(LabData2016[UACR唯一]=1)),1),""))</f>
        <v/>
      </c>
      <c r="Y234" s="6" t="str">
        <f>IF($B234="","",IF($Z234="","",IFERROR(SUMIFS(LabData2016[最近一次UACR檢查結果(mg/gm)],LabData2016[比對身分證前六碼],$AX234,LabData2016[最近一次UACR檢查日期],$Z234,LabData2016[UACR唯一],1),"")))</f>
        <v/>
      </c>
      <c r="Z234" s="36" t="str" cm="1">
        <f t="array" ref="Z234">IF($B234="","",IFERROR(_xlfn.AGGREGATE(14,6,LabData2016[最近一次UACR檢查日期]/((LabData2016[比對身分證前六碼]=$AX234)*(LabData2016[UACR唯一]=1)),2),""))</f>
        <v/>
      </c>
      <c r="AA234" s="6" t="str">
        <f t="shared" si="53"/>
        <v/>
      </c>
      <c r="AB234" s="29" t="str">
        <f ca="1">IF($B234="","",IF($V234="不適用","不適用",IF($W234="","未檢驗",IF(AND($AJ234+$AK234&gt;=2,$AK234&gt;=1),IF(OR($W234&lt;30,SUMIFS(LabData2016[UACR唯一],LabData2016[比對身分證前六碼],$AX234,LabData2016[最近一次UACR檢查結果(mg/gm)],"&lt;30",LabData2016[最近一次UACR檢查日期],"&gt;="&amp;DATE(YEAR(TODAY()),1,1),LabData2016[最近一次UACR檢查日期],"&lt;"&amp;DATE(YEAR(TODAY())+1,1,1))/($AJ234+$AK234)&gt;=0.5),"控制達標",IF(ISNUMBER($Y234),IF(AND($AA234&gt;=84,$W234-$Y234&lt;0),"進步達標","未達標"),"未達標")),"未達標"))))</f>
        <v/>
      </c>
      <c r="AC234" s="38" t="str">
        <f ca="1">IF($B234="","",IF($AB234="不適用","不適用",IF($AB234="未檢驗","無檢驗資料","全年"&amp;($AJ234+$AK234)&amp;"次／下半年"&amp;$AK234&amp;"次／"&amp;SUMIFS(LabData2016[UACR唯一],LabData2016[比對身分證前六碼],$AX234,LabData2016[最近一次UACR檢查結果(mg/gm)],"&lt;30",LabData2016[最近一次UACR檢查日期],"&gt;="&amp;DATE(YEAR(TODAY()),1,1),LabData2016[最近一次UACR檢查日期],"&lt;"&amp;DATE(YEAR(TODAY())+1,1,1))&amp;"/"&amp;($AJ234+$AK234)&amp;"達標")))</f>
        <v/>
      </c>
      <c r="AD234" s="6" t="str" cm="1">
        <f t="array" ref="AD234">IF($B234="","",IFERROR(INDEX(PatientCriteria[BP檢驗次數達標標準],ROWS($A$4:A234)),""))</f>
        <v/>
      </c>
      <c r="AE234" s="6" t="str" cm="1">
        <f t="array" aca="1" ref="AE234" ca="1">IF($B234="","",_xlfn.LET(_xlpm.bp,LabData2016[最近一次BP檢查日期],_xlpm.ym,IF(ISNUMBER(_xlpm.bp),TEXT(_xlpm.bp,"yyyy-mm"),LEFT(_xlpm.bp,7)),_xlpm.matched,_xlfn._xlws.FILTER(_xlpm.ym,(LabData2016[比對身分證前六碼]=$AX234)*(LabData2016[比對生日西元]=$AY234)*(_xlpm.ym&lt;&gt;"")*(LEFT(_xlpm.ym,4)=TEXT(YEAR(TODAY()),"0")),""),IF(INDEX(_xlpm.matched,1)="",0,ROWS(_xlfn.UNIQUE(_xlpm.matched)))))</f>
        <v/>
      </c>
      <c r="AF234" s="6" t="str">
        <f ca="1">IF($B234="","",SUMIFS(LabData2016[HbA1c唯一],LabData2016[比對身分證前六碼],$AX234,LabData2016[最近一次HbA1c檢查日期],"&gt;="&amp;DATE(YEAR(TODAY()),1,1),LabData2016[最近一次HbA1c檢查日期],"&lt;"&amp;DATE(YEAR(TODAY()),7,1)))</f>
        <v/>
      </c>
      <c r="AG234" s="6" t="str">
        <f ca="1">IF($B234="","",SUMIFS(LabData2016[HbA1c唯一],LabData2016[比對身分證前六碼],$AX234,LabData2016[最近一次HbA1c檢查日期],"&gt;="&amp;DATE(YEAR(TODAY()),7,1),LabData2016[最近一次HbA1c檢查日期],"&lt;"&amp;DATE(YEAR(TODAY())+1,1,1)))</f>
        <v/>
      </c>
      <c r="AH234" s="6" t="str">
        <f ca="1">IF($B234="","",SUMIFS(LabData2016[LDL唯一],LabData2016[比對身分證前六碼],$AX234,LabData2016[最近一次LDL檢查日期],"&gt;="&amp;DATE(YEAR(TODAY()),1,1),LabData2016[最近一次LDL檢查日期],"&lt;"&amp;DATE(YEAR(TODAY()),7,1)))</f>
        <v/>
      </c>
      <c r="AI234" s="6" t="str">
        <f ca="1">IF($B234="","",SUMIFS(LabData2016[LDL唯一],LabData2016[比對身分證前六碼],$AX234,LabData2016[最近一次LDL檢查日期],"&gt;="&amp;DATE(YEAR(TODAY()),7,1),LabData2016[最近一次LDL檢查日期],"&lt;"&amp;DATE(YEAR(TODAY())+1,1,1)))</f>
        <v/>
      </c>
      <c r="AJ234" s="6" t="str">
        <f ca="1">IF($B234="","",SUMIFS(LabData2016[UACR唯一],LabData2016[比對身分證前六碼],$AX234,LabData2016[最近一次UACR檢查日期],"&gt;="&amp;DATE(YEAR(TODAY()),1,1),LabData2016[最近一次UACR檢查日期],"&lt;"&amp;DATE(YEAR(TODAY()),7,1)))</f>
        <v/>
      </c>
      <c r="AK234" s="6" t="str">
        <f ca="1">IF($B234="","",SUMIFS(LabData2016[UACR唯一],LabData2016[比對身分證前六碼],$AX234,LabData2016[最近一次UACR檢查日期],"&gt;="&amp;DATE(YEAR(TODAY()),7,1),LabData2016[最近一次UACR檢查日期],"&lt;"&amp;DATE(YEAR(TODAY())+1,1,1)))</f>
        <v/>
      </c>
      <c r="AL234" s="6" t="str">
        <f t="shared" si="54"/>
        <v/>
      </c>
      <c r="AM234" s="6" t="str">
        <f t="shared" si="55"/>
        <v/>
      </c>
      <c r="AN234" s="6" t="str">
        <f t="shared" si="56"/>
        <v/>
      </c>
      <c r="AO234" s="6" t="str">
        <f t="shared" si="57"/>
        <v/>
      </c>
      <c r="AP234" s="6" t="str" cm="1">
        <f t="array" ref="AP234">IF($B234="","",IFERROR(INDEX(相容設定!$B$2:$E$9,MATCH($D234,相容設定!$A$2:$A$9,0),MIN(VALUE(LEFT($AQ234,FIND("/",$AQ234)-1)),3)+1),0))</f>
        <v/>
      </c>
      <c r="AQ234" s="6" t="str">
        <f t="shared" si="58"/>
        <v/>
      </c>
      <c r="AR234" s="30" t="str">
        <f t="shared" si="59"/>
        <v/>
      </c>
      <c r="AS234" s="30" t="str">
        <f>IF($B234="","",250+30+IF(OR(ISNUMBER(SEARCH("DM",$D234)),ISNUMBER(SEARCH("+",$D234))),100,0)+IFERROR(INDEX(相容設定!$F$2:$F$9,MATCH($D234,相容設定!$A$2:$A$9,0)),0))</f>
        <v/>
      </c>
      <c r="AT234" s="31" t="str">
        <f t="shared" si="60"/>
        <v/>
      </c>
      <c r="AU234" s="32" t="str">
        <f t="shared" si="61"/>
        <v/>
      </c>
      <c r="AW234" t="str">
        <f t="shared" si="62"/>
        <v/>
      </c>
    </row>
    <row r="235" spans="1:49" x14ac:dyDescent="0.35">
      <c r="A235" s="26" t="str" cm="1">
        <f t="array" ref="A235">IFERROR(IF(INDEX(PatientCriteria[身分證號],ROWS($A$4:A235))="","",ROWS($A$4:A235)),"")</f>
        <v/>
      </c>
      <c r="B235" s="26" t="str" cm="1">
        <f t="array" ref="B235">IFERROR(IF(INDEX(PatientCriteria[身分證號],ROWS($A$4:A235))="","",INDEX(PatientCriteria[身分證號],ROWS($A$4:A235))),"")</f>
        <v/>
      </c>
      <c r="C235" s="26" t="str" cm="1">
        <f t="array" ref="C235">IF($B235="","",IFERROR(INDEX(PatientCriteria[生日],ROWS($A$4:A235)),""))</f>
        <v/>
      </c>
      <c r="D235" s="26" t="str" cm="1">
        <f t="array" ref="D235">IF($B235="","",IFERROR(INDEX(PatientCriteria[疾病組合],ROWS($A$4:A235)),""))</f>
        <v/>
      </c>
      <c r="E235" s="6" t="str" cm="1">
        <f t="array" ref="E235">IF($B235="","",IFERROR(INDEX(PatientCriteria[HbA1c達標標準],ROWS($A$4:A235)),""))</f>
        <v/>
      </c>
      <c r="F235" s="6" t="str">
        <f>IF($B235="","",IF($G235="","",IFERROR(SUMIFS(LabData2016[最近一次HbA1c檢查結果(%)],LabData2016[比對身分證前六碼],$AX235,LabData2016[最近一次HbA1c檢查日期],$G235,LabData2016[HbA1c唯一],1),"")))</f>
        <v/>
      </c>
      <c r="G235" s="36" t="str" cm="1">
        <f t="array" ref="G235">IF($B235="","",IFERROR(_xlfn.AGGREGATE(14,6,LabData2016[最近一次HbA1c檢查日期]/((LabData2016[比對身分證前六碼]=$AX235)*(LabData2016[HbA1c唯一]=1)),1),""))</f>
        <v/>
      </c>
      <c r="H235" s="6" t="str">
        <f>IF($B235="","",IF($I235="","",IFERROR(SUMIFS(LabData2016[最近一次HbA1c檢查結果(%)],LabData2016[比對身分證前六碼],$AX235,LabData2016[最近一次HbA1c檢查日期],$I235,LabData2016[HbA1c唯一],1),"")))</f>
        <v/>
      </c>
      <c r="I235" s="36" t="str" cm="1">
        <f t="array" ref="I235">IF($B235="","",IFERROR(_xlfn.AGGREGATE(14,6,LabData2016[最近一次HbA1c檢查日期]/((LabData2016[比對身分證前六碼]=$AX235)*(LabData2016[HbA1c唯一]=1)),2),""))</f>
        <v/>
      </c>
      <c r="J235" s="6" t="str">
        <f t="shared" si="51"/>
        <v/>
      </c>
      <c r="K235" s="27" t="str">
        <f ca="1">IF($B235="","",IF($E235="不適用","不適用",IF($F235="","未檢驗",IF(AND($AF235+$AG235&gt;=2,$AG235&gt;=1),IF(OR($F235&lt;VALUE(SUBSTITUTE(SUBSTITUTE($E235,"&lt;",""),"%","")),SUMIFS(LabData2016[HbA1c唯一],LabData2016[比對身分證前六碼],$AX235,LabData2016[最近一次HbA1c檢查結果(%)],"&lt;"&amp;VALUE(SUBSTITUTE(SUBSTITUTE($E235,"&lt;",""),"%","")),LabData2016[最近一次HbA1c檢查日期],"&gt;="&amp;DATE(YEAR(TODAY()),1,1),LabData2016[最近一次HbA1c檢查日期],"&lt;"&amp;DATE(YEAR(TODAY())+1,1,1))/($AF235+$AG235)&gt;=0.5),"控制達標",IF(ISNUMBER($H235),IF(AND($J235&gt;=84,$F235-$H235&lt;0),"進步達標","未達標"),"未達標")),"未達標"))))</f>
        <v/>
      </c>
      <c r="L235" s="33" t="str">
        <f ca="1">IF($B235="","",IF($K235="不適用","不適用",IF($K235="未檢驗","無檢驗資料","全年"&amp;($AF235+$AG235)&amp;"次／下半年"&amp;$AG235&amp;"次／"&amp;SUMIFS(LabData2016[HbA1c唯一],LabData2016[比對身分證前六碼],$AX235,LabData2016[最近一次HbA1c檢查結果(%)],"&lt;"&amp;VALUE(SUBSTITUTE(SUBSTITUTE($E235,"&lt;",""),"%","")),LabData2016[最近一次HbA1c檢查日期],"&gt;="&amp;DATE(YEAR(TODAY()),1,1),LabData2016[最近一次HbA1c檢查日期],"&lt;"&amp;DATE(YEAR(TODAY())+1,1,1))&amp;"/"&amp;($AF235+$AG235)&amp;"達標")))</f>
        <v/>
      </c>
      <c r="M235" s="6" t="str" cm="1">
        <f t="array" ref="M235">IF($B235="","",IFERROR(INDEX(PatientCriteria[LDL達標標準],ROWS($A$4:A235)),""))</f>
        <v/>
      </c>
      <c r="N235" s="6" t="str">
        <f>IF($B235="","",IF($O235="","",IFERROR(SUMIFS(LabData2016[最近一次LDL檢查結果(mg/dL)],LabData2016[比對身分證前六碼],$AX235,LabData2016[最近一次LDL檢查日期],$O235,LabData2016[LDL唯一],1),"")))</f>
        <v/>
      </c>
      <c r="O235" s="36" t="str" cm="1">
        <f t="array" ref="O235">IF($B235="","",IFERROR(_xlfn.AGGREGATE(14,6,LabData2016[最近一次LDL檢查日期]/((LabData2016[比對身分證前六碼]=$AX235)*(LabData2016[LDL唯一]=1)),1),""))</f>
        <v/>
      </c>
      <c r="P235" s="6" t="str">
        <f>IF($B235="","",IF($Q235="","",IFERROR(SUMIFS(LabData2016[最近一次LDL檢查結果(mg/dL)],LabData2016[比對身分證前六碼],$AX235,LabData2016[最近一次LDL檢查日期],$Q235,LabData2016[LDL唯一],1),"")))</f>
        <v/>
      </c>
      <c r="Q235" s="36" t="str" cm="1">
        <f t="array" ref="Q235">IF($B235="","",IFERROR(_xlfn.AGGREGATE(14,6,LabData2016[最近一次LDL檢查日期]/((LabData2016[比對身分證前六碼]=$AX235)*(LabData2016[LDL唯一]=1)),2),""))</f>
        <v/>
      </c>
      <c r="R235" s="6" t="str">
        <f t="shared" si="52"/>
        <v/>
      </c>
      <c r="S235" s="6" t="str" cm="1">
        <f t="array" ref="S235">IF($B235="","",IFERROR(_xlfn.AGGREGATE(15,6,LabData2016[最近一次LDL檢查結果(mg/dL)]/((LabData2016[比對身分證前六碼]=$AX235)*(LabData2016[LDL唯一]=1)),1),""))</f>
        <v/>
      </c>
      <c r="T235" s="28" t="str">
        <f ca="1">IF($B235="","",IF($M235="不適用","不適用",IF($N235="","未檢驗",IF(OR(AND($D235="DM only",$O235&gt;=DATE(YEAR(TODAY()),1,1),$O235&lt;DATE(YEAR(TODAY())+1,1,1),$N235&lt;VALUE(SUBSTITUTE($M235,"&lt;",""))),AND($AH235&gt;=1,$AI235&gt;=1,OR($N235&lt;VALUE(SUBSTITUTE($M235,"&lt;","")),SUMIFS(LabData2016[LDL唯一],LabData2016[比對身分證前六碼],$AX235,LabData2016[最近一次LDL檢查結果(mg/dL)],"&lt;"&amp;VALUE(SUBSTITUTE($M235,"&lt;","")),LabData2016[最近一次LDL檢查日期],"&gt;="&amp;DATE(YEAR(TODAY()),1,1),LabData2016[最近一次LDL檢查日期],"&lt;"&amp;DATE(YEAR(TODAY())+1,1,1))/($AH235+$AI235)&gt;=0.5))),"控制達標",IF(AND($AH235&gt;=1,$AI235&gt;=1,ISNUMBER($P235),$R235&gt;84,$N235-$P235&lt;0),"進步達標","未達標")))))</f>
        <v/>
      </c>
      <c r="U235" s="39" t="str">
        <f ca="1">IF($B235="","",IF($T235="不適用","不適用",IF($T235="未檢驗","無檢驗資料","全年"&amp;($AH235+$AI235)&amp;"次／下半年"&amp;$AI235&amp;"次／"&amp;SUMIFS(LabData2016[LDL唯一],LabData2016[比對身分證前六碼],$AX235,LabData2016[最近一次LDL檢查結果(mg/dL)],"&lt;"&amp;VALUE(SUBSTITUTE($M235,"&lt;","")),LabData2016[最近一次LDL檢查日期],"&gt;="&amp;DATE(YEAR(TODAY()),1,1),LabData2016[最近一次LDL檢查日期],"&lt;"&amp;DATE(YEAR(TODAY())+1,1,1))&amp;"/"&amp;($AH235+$AI235)&amp;"達標")))</f>
        <v/>
      </c>
      <c r="V235" s="6" t="str" cm="1">
        <f t="array" ref="V235">IF($B235="","",IFERROR(INDEX(PatientCriteria[UACR達標標準],ROWS($A$4:A235)),""))</f>
        <v/>
      </c>
      <c r="W235" s="6" t="str">
        <f>IF($B235="","",IF($X235="","",IFERROR(SUMIFS(LabData2016[最近一次UACR檢查結果(mg/gm)],LabData2016[比對身分證前六碼],$AX235,LabData2016[最近一次UACR檢查日期],$X235,LabData2016[UACR唯一],1),"")))</f>
        <v/>
      </c>
      <c r="X235" s="36" t="str" cm="1">
        <f t="array" ref="X235">IF($B235="","",IFERROR(_xlfn.AGGREGATE(14,6,LabData2016[最近一次UACR檢查日期]/((LabData2016[比對身分證前六碼]=$AX235)*(LabData2016[UACR唯一]=1)),1),""))</f>
        <v/>
      </c>
      <c r="Y235" s="6" t="str">
        <f>IF($B235="","",IF($Z235="","",IFERROR(SUMIFS(LabData2016[最近一次UACR檢查結果(mg/gm)],LabData2016[比對身分證前六碼],$AX235,LabData2016[最近一次UACR檢查日期],$Z235,LabData2016[UACR唯一],1),"")))</f>
        <v/>
      </c>
      <c r="Z235" s="36" t="str" cm="1">
        <f t="array" ref="Z235">IF($B235="","",IFERROR(_xlfn.AGGREGATE(14,6,LabData2016[最近一次UACR檢查日期]/((LabData2016[比對身分證前六碼]=$AX235)*(LabData2016[UACR唯一]=1)),2),""))</f>
        <v/>
      </c>
      <c r="AA235" s="6" t="str">
        <f t="shared" si="53"/>
        <v/>
      </c>
      <c r="AB235" s="29" t="str">
        <f ca="1">IF($B235="","",IF($V235="不適用","不適用",IF($W235="","未檢驗",IF(AND($AJ235+$AK235&gt;=2,$AK235&gt;=1),IF(OR($W235&lt;30,SUMIFS(LabData2016[UACR唯一],LabData2016[比對身分證前六碼],$AX235,LabData2016[最近一次UACR檢查結果(mg/gm)],"&lt;30",LabData2016[最近一次UACR檢查日期],"&gt;="&amp;DATE(YEAR(TODAY()),1,1),LabData2016[最近一次UACR檢查日期],"&lt;"&amp;DATE(YEAR(TODAY())+1,1,1))/($AJ235+$AK235)&gt;=0.5),"控制達標",IF(ISNUMBER($Y235),IF(AND($AA235&gt;=84,$W235-$Y235&lt;0),"進步達標","未達標"),"未達標")),"未達標"))))</f>
        <v/>
      </c>
      <c r="AC235" s="38" t="str">
        <f ca="1">IF($B235="","",IF($AB235="不適用","不適用",IF($AB235="未檢驗","無檢驗資料","全年"&amp;($AJ235+$AK235)&amp;"次／下半年"&amp;$AK235&amp;"次／"&amp;SUMIFS(LabData2016[UACR唯一],LabData2016[比對身分證前六碼],$AX235,LabData2016[最近一次UACR檢查結果(mg/gm)],"&lt;30",LabData2016[最近一次UACR檢查日期],"&gt;="&amp;DATE(YEAR(TODAY()),1,1),LabData2016[最近一次UACR檢查日期],"&lt;"&amp;DATE(YEAR(TODAY())+1,1,1))&amp;"/"&amp;($AJ235+$AK235)&amp;"達標")))</f>
        <v/>
      </c>
      <c r="AD235" s="6" t="str" cm="1">
        <f t="array" ref="AD235">IF($B235="","",IFERROR(INDEX(PatientCriteria[BP檢驗次數達標標準],ROWS($A$4:A235)),""))</f>
        <v/>
      </c>
      <c r="AE235" s="6" t="str" cm="1">
        <f t="array" aca="1" ref="AE235" ca="1">IF($B235="","",_xlfn.LET(_xlpm.bp,LabData2016[最近一次BP檢查日期],_xlpm.ym,IF(ISNUMBER(_xlpm.bp),TEXT(_xlpm.bp,"yyyy-mm"),LEFT(_xlpm.bp,7)),_xlpm.matched,_xlfn._xlws.FILTER(_xlpm.ym,(LabData2016[比對身分證前六碼]=$AX235)*(LabData2016[比對生日西元]=$AY235)*(_xlpm.ym&lt;&gt;"")*(LEFT(_xlpm.ym,4)=TEXT(YEAR(TODAY()),"0")),""),IF(INDEX(_xlpm.matched,1)="",0,ROWS(_xlfn.UNIQUE(_xlpm.matched)))))</f>
        <v/>
      </c>
      <c r="AF235" s="6" t="str">
        <f ca="1">IF($B235="","",SUMIFS(LabData2016[HbA1c唯一],LabData2016[比對身分證前六碼],$AX235,LabData2016[最近一次HbA1c檢查日期],"&gt;="&amp;DATE(YEAR(TODAY()),1,1),LabData2016[最近一次HbA1c檢查日期],"&lt;"&amp;DATE(YEAR(TODAY()),7,1)))</f>
        <v/>
      </c>
      <c r="AG235" s="6" t="str">
        <f ca="1">IF($B235="","",SUMIFS(LabData2016[HbA1c唯一],LabData2016[比對身分證前六碼],$AX235,LabData2016[最近一次HbA1c檢查日期],"&gt;="&amp;DATE(YEAR(TODAY()),7,1),LabData2016[最近一次HbA1c檢查日期],"&lt;"&amp;DATE(YEAR(TODAY())+1,1,1)))</f>
        <v/>
      </c>
      <c r="AH235" s="6" t="str">
        <f ca="1">IF($B235="","",SUMIFS(LabData2016[LDL唯一],LabData2016[比對身分證前六碼],$AX235,LabData2016[最近一次LDL檢查日期],"&gt;="&amp;DATE(YEAR(TODAY()),1,1),LabData2016[最近一次LDL檢查日期],"&lt;"&amp;DATE(YEAR(TODAY()),7,1)))</f>
        <v/>
      </c>
      <c r="AI235" s="6" t="str">
        <f ca="1">IF($B235="","",SUMIFS(LabData2016[LDL唯一],LabData2016[比對身分證前六碼],$AX235,LabData2016[最近一次LDL檢查日期],"&gt;="&amp;DATE(YEAR(TODAY()),7,1),LabData2016[最近一次LDL檢查日期],"&lt;"&amp;DATE(YEAR(TODAY())+1,1,1)))</f>
        <v/>
      </c>
      <c r="AJ235" s="6" t="str">
        <f ca="1">IF($B235="","",SUMIFS(LabData2016[UACR唯一],LabData2016[比對身分證前六碼],$AX235,LabData2016[最近一次UACR檢查日期],"&gt;="&amp;DATE(YEAR(TODAY()),1,1),LabData2016[最近一次UACR檢查日期],"&lt;"&amp;DATE(YEAR(TODAY()),7,1)))</f>
        <v/>
      </c>
      <c r="AK235" s="6" t="str">
        <f ca="1">IF($B235="","",SUMIFS(LabData2016[UACR唯一],LabData2016[比對身分證前六碼],$AX235,LabData2016[最近一次UACR檢查日期],"&gt;="&amp;DATE(YEAR(TODAY()),7,1),LabData2016[最近一次UACR檢查日期],"&lt;"&amp;DATE(YEAR(TODAY())+1,1,1)))</f>
        <v/>
      </c>
      <c r="AL235" s="6" t="str">
        <f t="shared" si="54"/>
        <v/>
      </c>
      <c r="AM235" s="6" t="str">
        <f t="shared" si="55"/>
        <v/>
      </c>
      <c r="AN235" s="6" t="str">
        <f t="shared" si="56"/>
        <v/>
      </c>
      <c r="AO235" s="6" t="str">
        <f t="shared" si="57"/>
        <v/>
      </c>
      <c r="AP235" s="6" t="str" cm="1">
        <f t="array" ref="AP235">IF($B235="","",IFERROR(INDEX(相容設定!$B$2:$E$9,MATCH($D235,相容設定!$A$2:$A$9,0),MIN(VALUE(LEFT($AQ235,FIND("/",$AQ235)-1)),3)+1),0))</f>
        <v/>
      </c>
      <c r="AQ235" s="6" t="str">
        <f t="shared" si="58"/>
        <v/>
      </c>
      <c r="AR235" s="30" t="str">
        <f t="shared" si="59"/>
        <v/>
      </c>
      <c r="AS235" s="30" t="str">
        <f>IF($B235="","",250+30+IF(OR(ISNUMBER(SEARCH("DM",$D235)),ISNUMBER(SEARCH("+",$D235))),100,0)+IFERROR(INDEX(相容設定!$F$2:$F$9,MATCH($D235,相容設定!$A$2:$A$9,0)),0))</f>
        <v/>
      </c>
      <c r="AT235" s="31" t="str">
        <f t="shared" si="60"/>
        <v/>
      </c>
      <c r="AU235" s="32" t="str">
        <f t="shared" si="61"/>
        <v/>
      </c>
      <c r="AW235" t="str">
        <f t="shared" si="62"/>
        <v/>
      </c>
    </row>
    <row r="236" spans="1:49" x14ac:dyDescent="0.35">
      <c r="A236" s="26" t="str" cm="1">
        <f t="array" ref="A236">IFERROR(IF(INDEX(PatientCriteria[身分證號],ROWS($A$4:A236))="","",ROWS($A$4:A236)),"")</f>
        <v/>
      </c>
      <c r="B236" s="26" t="str" cm="1">
        <f t="array" ref="B236">IFERROR(IF(INDEX(PatientCriteria[身分證號],ROWS($A$4:A236))="","",INDEX(PatientCriteria[身分證號],ROWS($A$4:A236))),"")</f>
        <v/>
      </c>
      <c r="C236" s="26" t="str" cm="1">
        <f t="array" ref="C236">IF($B236="","",IFERROR(INDEX(PatientCriteria[生日],ROWS($A$4:A236)),""))</f>
        <v/>
      </c>
      <c r="D236" s="26" t="str" cm="1">
        <f t="array" ref="D236">IF($B236="","",IFERROR(INDEX(PatientCriteria[疾病組合],ROWS($A$4:A236)),""))</f>
        <v/>
      </c>
      <c r="E236" s="6" t="str" cm="1">
        <f t="array" ref="E236">IF($B236="","",IFERROR(INDEX(PatientCriteria[HbA1c達標標準],ROWS($A$4:A236)),""))</f>
        <v/>
      </c>
      <c r="F236" s="6" t="str">
        <f>IF($B236="","",IF($G236="","",IFERROR(SUMIFS(LabData2016[最近一次HbA1c檢查結果(%)],LabData2016[比對身分證前六碼],$AX236,LabData2016[最近一次HbA1c檢查日期],$G236,LabData2016[HbA1c唯一],1),"")))</f>
        <v/>
      </c>
      <c r="G236" s="36" t="str" cm="1">
        <f t="array" ref="G236">IF($B236="","",IFERROR(_xlfn.AGGREGATE(14,6,LabData2016[最近一次HbA1c檢查日期]/((LabData2016[比對身分證前六碼]=$AX236)*(LabData2016[HbA1c唯一]=1)),1),""))</f>
        <v/>
      </c>
      <c r="H236" s="6" t="str">
        <f>IF($B236="","",IF($I236="","",IFERROR(SUMIFS(LabData2016[最近一次HbA1c檢查結果(%)],LabData2016[比對身分證前六碼],$AX236,LabData2016[最近一次HbA1c檢查日期],$I236,LabData2016[HbA1c唯一],1),"")))</f>
        <v/>
      </c>
      <c r="I236" s="36" t="str" cm="1">
        <f t="array" ref="I236">IF($B236="","",IFERROR(_xlfn.AGGREGATE(14,6,LabData2016[最近一次HbA1c檢查日期]/((LabData2016[比對身分證前六碼]=$AX236)*(LabData2016[HbA1c唯一]=1)),2),""))</f>
        <v/>
      </c>
      <c r="J236" s="6" t="str">
        <f t="shared" si="51"/>
        <v/>
      </c>
      <c r="K236" s="27" t="str">
        <f ca="1">IF($B236="","",IF($E236="不適用","不適用",IF($F236="","未檢驗",IF(AND($AF236+$AG236&gt;=2,$AG236&gt;=1),IF(OR($F236&lt;VALUE(SUBSTITUTE(SUBSTITUTE($E236,"&lt;",""),"%","")),SUMIFS(LabData2016[HbA1c唯一],LabData2016[比對身分證前六碼],$AX236,LabData2016[最近一次HbA1c檢查結果(%)],"&lt;"&amp;VALUE(SUBSTITUTE(SUBSTITUTE($E236,"&lt;",""),"%","")),LabData2016[最近一次HbA1c檢查日期],"&gt;="&amp;DATE(YEAR(TODAY()),1,1),LabData2016[最近一次HbA1c檢查日期],"&lt;"&amp;DATE(YEAR(TODAY())+1,1,1))/($AF236+$AG236)&gt;=0.5),"控制達標",IF(ISNUMBER($H236),IF(AND($J236&gt;=84,$F236-$H236&lt;0),"進步達標","未達標"),"未達標")),"未達標"))))</f>
        <v/>
      </c>
      <c r="L236" s="33" t="str">
        <f ca="1">IF($B236="","",IF($K236="不適用","不適用",IF($K236="未檢驗","無檢驗資料","全年"&amp;($AF236+$AG236)&amp;"次／下半年"&amp;$AG236&amp;"次／"&amp;SUMIFS(LabData2016[HbA1c唯一],LabData2016[比對身分證前六碼],$AX236,LabData2016[最近一次HbA1c檢查結果(%)],"&lt;"&amp;VALUE(SUBSTITUTE(SUBSTITUTE($E236,"&lt;",""),"%","")),LabData2016[最近一次HbA1c檢查日期],"&gt;="&amp;DATE(YEAR(TODAY()),1,1),LabData2016[最近一次HbA1c檢查日期],"&lt;"&amp;DATE(YEAR(TODAY())+1,1,1))&amp;"/"&amp;($AF236+$AG236)&amp;"達標")))</f>
        <v/>
      </c>
      <c r="M236" s="6" t="str" cm="1">
        <f t="array" ref="M236">IF($B236="","",IFERROR(INDEX(PatientCriteria[LDL達標標準],ROWS($A$4:A236)),""))</f>
        <v/>
      </c>
      <c r="N236" s="6" t="str">
        <f>IF($B236="","",IF($O236="","",IFERROR(SUMIFS(LabData2016[最近一次LDL檢查結果(mg/dL)],LabData2016[比對身分證前六碼],$AX236,LabData2016[最近一次LDL檢查日期],$O236,LabData2016[LDL唯一],1),"")))</f>
        <v/>
      </c>
      <c r="O236" s="36" t="str" cm="1">
        <f t="array" ref="O236">IF($B236="","",IFERROR(_xlfn.AGGREGATE(14,6,LabData2016[最近一次LDL檢查日期]/((LabData2016[比對身分證前六碼]=$AX236)*(LabData2016[LDL唯一]=1)),1),""))</f>
        <v/>
      </c>
      <c r="P236" s="6" t="str">
        <f>IF($B236="","",IF($Q236="","",IFERROR(SUMIFS(LabData2016[最近一次LDL檢查結果(mg/dL)],LabData2016[比對身分證前六碼],$AX236,LabData2016[最近一次LDL檢查日期],$Q236,LabData2016[LDL唯一],1),"")))</f>
        <v/>
      </c>
      <c r="Q236" s="36" t="str" cm="1">
        <f t="array" ref="Q236">IF($B236="","",IFERROR(_xlfn.AGGREGATE(14,6,LabData2016[最近一次LDL檢查日期]/((LabData2016[比對身分證前六碼]=$AX236)*(LabData2016[LDL唯一]=1)),2),""))</f>
        <v/>
      </c>
      <c r="R236" s="6" t="str">
        <f t="shared" si="52"/>
        <v/>
      </c>
      <c r="S236" s="6" t="str" cm="1">
        <f t="array" ref="S236">IF($B236="","",IFERROR(_xlfn.AGGREGATE(15,6,LabData2016[最近一次LDL檢查結果(mg/dL)]/((LabData2016[比對身分證前六碼]=$AX236)*(LabData2016[LDL唯一]=1)),1),""))</f>
        <v/>
      </c>
      <c r="T236" s="28" t="str">
        <f ca="1">IF($B236="","",IF($M236="不適用","不適用",IF($N236="","未檢驗",IF(OR(AND($D236="DM only",$O236&gt;=DATE(YEAR(TODAY()),1,1),$O236&lt;DATE(YEAR(TODAY())+1,1,1),$N236&lt;VALUE(SUBSTITUTE($M236,"&lt;",""))),AND($AH236&gt;=1,$AI236&gt;=1,OR($N236&lt;VALUE(SUBSTITUTE($M236,"&lt;","")),SUMIFS(LabData2016[LDL唯一],LabData2016[比對身分證前六碼],$AX236,LabData2016[最近一次LDL檢查結果(mg/dL)],"&lt;"&amp;VALUE(SUBSTITUTE($M236,"&lt;","")),LabData2016[最近一次LDL檢查日期],"&gt;="&amp;DATE(YEAR(TODAY()),1,1),LabData2016[最近一次LDL檢查日期],"&lt;"&amp;DATE(YEAR(TODAY())+1,1,1))/($AH236+$AI236)&gt;=0.5))),"控制達標",IF(AND($AH236&gt;=1,$AI236&gt;=1,ISNUMBER($P236),$R236&gt;84,$N236-$P236&lt;0),"進步達標","未達標")))))</f>
        <v/>
      </c>
      <c r="U236" s="39" t="str">
        <f ca="1">IF($B236="","",IF($T236="不適用","不適用",IF($T236="未檢驗","無檢驗資料","全年"&amp;($AH236+$AI236)&amp;"次／下半年"&amp;$AI236&amp;"次／"&amp;SUMIFS(LabData2016[LDL唯一],LabData2016[比對身分證前六碼],$AX236,LabData2016[最近一次LDL檢查結果(mg/dL)],"&lt;"&amp;VALUE(SUBSTITUTE($M236,"&lt;","")),LabData2016[最近一次LDL檢查日期],"&gt;="&amp;DATE(YEAR(TODAY()),1,1),LabData2016[最近一次LDL檢查日期],"&lt;"&amp;DATE(YEAR(TODAY())+1,1,1))&amp;"/"&amp;($AH236+$AI236)&amp;"達標")))</f>
        <v/>
      </c>
      <c r="V236" s="6" t="str" cm="1">
        <f t="array" ref="V236">IF($B236="","",IFERROR(INDEX(PatientCriteria[UACR達標標準],ROWS($A$4:A236)),""))</f>
        <v/>
      </c>
      <c r="W236" s="6" t="str">
        <f>IF($B236="","",IF($X236="","",IFERROR(SUMIFS(LabData2016[最近一次UACR檢查結果(mg/gm)],LabData2016[比對身分證前六碼],$AX236,LabData2016[最近一次UACR檢查日期],$X236,LabData2016[UACR唯一],1),"")))</f>
        <v/>
      </c>
      <c r="X236" s="36" t="str" cm="1">
        <f t="array" ref="X236">IF($B236="","",IFERROR(_xlfn.AGGREGATE(14,6,LabData2016[最近一次UACR檢查日期]/((LabData2016[比對身分證前六碼]=$AX236)*(LabData2016[UACR唯一]=1)),1),""))</f>
        <v/>
      </c>
      <c r="Y236" s="6" t="str">
        <f>IF($B236="","",IF($Z236="","",IFERROR(SUMIFS(LabData2016[最近一次UACR檢查結果(mg/gm)],LabData2016[比對身分證前六碼],$AX236,LabData2016[最近一次UACR檢查日期],$Z236,LabData2016[UACR唯一],1),"")))</f>
        <v/>
      </c>
      <c r="Z236" s="36" t="str" cm="1">
        <f t="array" ref="Z236">IF($B236="","",IFERROR(_xlfn.AGGREGATE(14,6,LabData2016[最近一次UACR檢查日期]/((LabData2016[比對身分證前六碼]=$AX236)*(LabData2016[UACR唯一]=1)),2),""))</f>
        <v/>
      </c>
      <c r="AA236" s="6" t="str">
        <f t="shared" si="53"/>
        <v/>
      </c>
      <c r="AB236" s="29" t="str">
        <f ca="1">IF($B236="","",IF($V236="不適用","不適用",IF($W236="","未檢驗",IF(AND($AJ236+$AK236&gt;=2,$AK236&gt;=1),IF(OR($W236&lt;30,SUMIFS(LabData2016[UACR唯一],LabData2016[比對身分證前六碼],$AX236,LabData2016[最近一次UACR檢查結果(mg/gm)],"&lt;30",LabData2016[最近一次UACR檢查日期],"&gt;="&amp;DATE(YEAR(TODAY()),1,1),LabData2016[最近一次UACR檢查日期],"&lt;"&amp;DATE(YEAR(TODAY())+1,1,1))/($AJ236+$AK236)&gt;=0.5),"控制達標",IF(ISNUMBER($Y236),IF(AND($AA236&gt;=84,$W236-$Y236&lt;0),"進步達標","未達標"),"未達標")),"未達標"))))</f>
        <v/>
      </c>
      <c r="AC236" s="38" t="str">
        <f ca="1">IF($B236="","",IF($AB236="不適用","不適用",IF($AB236="未檢驗","無檢驗資料","全年"&amp;($AJ236+$AK236)&amp;"次／下半年"&amp;$AK236&amp;"次／"&amp;SUMIFS(LabData2016[UACR唯一],LabData2016[比對身分證前六碼],$AX236,LabData2016[最近一次UACR檢查結果(mg/gm)],"&lt;30",LabData2016[最近一次UACR檢查日期],"&gt;="&amp;DATE(YEAR(TODAY()),1,1),LabData2016[最近一次UACR檢查日期],"&lt;"&amp;DATE(YEAR(TODAY())+1,1,1))&amp;"/"&amp;($AJ236+$AK236)&amp;"達標")))</f>
        <v/>
      </c>
      <c r="AD236" s="6" t="str" cm="1">
        <f t="array" ref="AD236">IF($B236="","",IFERROR(INDEX(PatientCriteria[BP檢驗次數達標標準],ROWS($A$4:A236)),""))</f>
        <v/>
      </c>
      <c r="AE236" s="6" t="str" cm="1">
        <f t="array" aca="1" ref="AE236" ca="1">IF($B236="","",_xlfn.LET(_xlpm.bp,LabData2016[最近一次BP檢查日期],_xlpm.ym,IF(ISNUMBER(_xlpm.bp),TEXT(_xlpm.bp,"yyyy-mm"),LEFT(_xlpm.bp,7)),_xlpm.matched,_xlfn._xlws.FILTER(_xlpm.ym,(LabData2016[比對身分證前六碼]=$AX236)*(LabData2016[比對生日西元]=$AY236)*(_xlpm.ym&lt;&gt;"")*(LEFT(_xlpm.ym,4)=TEXT(YEAR(TODAY()),"0")),""),IF(INDEX(_xlpm.matched,1)="",0,ROWS(_xlfn.UNIQUE(_xlpm.matched)))))</f>
        <v/>
      </c>
      <c r="AF236" s="6" t="str">
        <f ca="1">IF($B236="","",SUMIFS(LabData2016[HbA1c唯一],LabData2016[比對身分證前六碼],$AX236,LabData2016[最近一次HbA1c檢查日期],"&gt;="&amp;DATE(YEAR(TODAY()),1,1),LabData2016[最近一次HbA1c檢查日期],"&lt;"&amp;DATE(YEAR(TODAY()),7,1)))</f>
        <v/>
      </c>
      <c r="AG236" s="6" t="str">
        <f ca="1">IF($B236="","",SUMIFS(LabData2016[HbA1c唯一],LabData2016[比對身分證前六碼],$AX236,LabData2016[最近一次HbA1c檢查日期],"&gt;="&amp;DATE(YEAR(TODAY()),7,1),LabData2016[最近一次HbA1c檢查日期],"&lt;"&amp;DATE(YEAR(TODAY())+1,1,1)))</f>
        <v/>
      </c>
      <c r="AH236" s="6" t="str">
        <f ca="1">IF($B236="","",SUMIFS(LabData2016[LDL唯一],LabData2016[比對身分證前六碼],$AX236,LabData2016[最近一次LDL檢查日期],"&gt;="&amp;DATE(YEAR(TODAY()),1,1),LabData2016[最近一次LDL檢查日期],"&lt;"&amp;DATE(YEAR(TODAY()),7,1)))</f>
        <v/>
      </c>
      <c r="AI236" s="6" t="str">
        <f ca="1">IF($B236="","",SUMIFS(LabData2016[LDL唯一],LabData2016[比對身分證前六碼],$AX236,LabData2016[最近一次LDL檢查日期],"&gt;="&amp;DATE(YEAR(TODAY()),7,1),LabData2016[最近一次LDL檢查日期],"&lt;"&amp;DATE(YEAR(TODAY())+1,1,1)))</f>
        <v/>
      </c>
      <c r="AJ236" s="6" t="str">
        <f ca="1">IF($B236="","",SUMIFS(LabData2016[UACR唯一],LabData2016[比對身分證前六碼],$AX236,LabData2016[最近一次UACR檢查日期],"&gt;="&amp;DATE(YEAR(TODAY()),1,1),LabData2016[最近一次UACR檢查日期],"&lt;"&amp;DATE(YEAR(TODAY()),7,1)))</f>
        <v/>
      </c>
      <c r="AK236" s="6" t="str">
        <f ca="1">IF($B236="","",SUMIFS(LabData2016[UACR唯一],LabData2016[比對身分證前六碼],$AX236,LabData2016[最近一次UACR檢查日期],"&gt;="&amp;DATE(YEAR(TODAY()),7,1),LabData2016[最近一次UACR檢查日期],"&lt;"&amp;DATE(YEAR(TODAY())+1,1,1)))</f>
        <v/>
      </c>
      <c r="AL236" s="6" t="str">
        <f t="shared" si="54"/>
        <v/>
      </c>
      <c r="AM236" s="6" t="str">
        <f t="shared" si="55"/>
        <v/>
      </c>
      <c r="AN236" s="6" t="str">
        <f t="shared" si="56"/>
        <v/>
      </c>
      <c r="AO236" s="6" t="str">
        <f t="shared" si="57"/>
        <v/>
      </c>
      <c r="AP236" s="6" t="str" cm="1">
        <f t="array" ref="AP236">IF($B236="","",IFERROR(INDEX(相容設定!$B$2:$E$9,MATCH($D236,相容設定!$A$2:$A$9,0),MIN(VALUE(LEFT($AQ236,FIND("/",$AQ236)-1)),3)+1),0))</f>
        <v/>
      </c>
      <c r="AQ236" s="6" t="str">
        <f t="shared" si="58"/>
        <v/>
      </c>
      <c r="AR236" s="30" t="str">
        <f t="shared" si="59"/>
        <v/>
      </c>
      <c r="AS236" s="30" t="str">
        <f>IF($B236="","",250+30+IF(OR(ISNUMBER(SEARCH("DM",$D236)),ISNUMBER(SEARCH("+",$D236))),100,0)+IFERROR(INDEX(相容設定!$F$2:$F$9,MATCH($D236,相容設定!$A$2:$A$9,0)),0))</f>
        <v/>
      </c>
      <c r="AT236" s="31" t="str">
        <f t="shared" si="60"/>
        <v/>
      </c>
      <c r="AU236" s="32" t="str">
        <f t="shared" si="61"/>
        <v/>
      </c>
      <c r="AW236" t="str">
        <f t="shared" si="62"/>
        <v/>
      </c>
    </row>
    <row r="237" spans="1:49" x14ac:dyDescent="0.35">
      <c r="A237" s="26" t="str" cm="1">
        <f t="array" ref="A237">IFERROR(IF(INDEX(PatientCriteria[身分證號],ROWS($A$4:A237))="","",ROWS($A$4:A237)),"")</f>
        <v/>
      </c>
      <c r="B237" s="26" t="str" cm="1">
        <f t="array" ref="B237">IFERROR(IF(INDEX(PatientCriteria[身分證號],ROWS($A$4:A237))="","",INDEX(PatientCriteria[身分證號],ROWS($A$4:A237))),"")</f>
        <v/>
      </c>
      <c r="C237" s="26" t="str" cm="1">
        <f t="array" ref="C237">IF($B237="","",IFERROR(INDEX(PatientCriteria[生日],ROWS($A$4:A237)),""))</f>
        <v/>
      </c>
      <c r="D237" s="26" t="str" cm="1">
        <f t="array" ref="D237">IF($B237="","",IFERROR(INDEX(PatientCriteria[疾病組合],ROWS($A$4:A237)),""))</f>
        <v/>
      </c>
      <c r="E237" s="6" t="str" cm="1">
        <f t="array" ref="E237">IF($B237="","",IFERROR(INDEX(PatientCriteria[HbA1c達標標準],ROWS($A$4:A237)),""))</f>
        <v/>
      </c>
      <c r="F237" s="6" t="str">
        <f>IF($B237="","",IF($G237="","",IFERROR(SUMIFS(LabData2016[最近一次HbA1c檢查結果(%)],LabData2016[比對身分證前六碼],$AX237,LabData2016[最近一次HbA1c檢查日期],$G237,LabData2016[HbA1c唯一],1),"")))</f>
        <v/>
      </c>
      <c r="G237" s="36" t="str" cm="1">
        <f t="array" ref="G237">IF($B237="","",IFERROR(_xlfn.AGGREGATE(14,6,LabData2016[最近一次HbA1c檢查日期]/((LabData2016[比對身分證前六碼]=$AX237)*(LabData2016[HbA1c唯一]=1)),1),""))</f>
        <v/>
      </c>
      <c r="H237" s="6" t="str">
        <f>IF($B237="","",IF($I237="","",IFERROR(SUMIFS(LabData2016[最近一次HbA1c檢查結果(%)],LabData2016[比對身分證前六碼],$AX237,LabData2016[最近一次HbA1c檢查日期],$I237,LabData2016[HbA1c唯一],1),"")))</f>
        <v/>
      </c>
      <c r="I237" s="36" t="str" cm="1">
        <f t="array" ref="I237">IF($B237="","",IFERROR(_xlfn.AGGREGATE(14,6,LabData2016[最近一次HbA1c檢查日期]/((LabData2016[比對身分證前六碼]=$AX237)*(LabData2016[HbA1c唯一]=1)),2),""))</f>
        <v/>
      </c>
      <c r="J237" s="6" t="str">
        <f t="shared" si="51"/>
        <v/>
      </c>
      <c r="K237" s="27" t="str">
        <f ca="1">IF($B237="","",IF($E237="不適用","不適用",IF($F237="","未檢驗",IF(AND($AF237+$AG237&gt;=2,$AG237&gt;=1),IF(OR($F237&lt;VALUE(SUBSTITUTE(SUBSTITUTE($E237,"&lt;",""),"%","")),SUMIFS(LabData2016[HbA1c唯一],LabData2016[比對身分證前六碼],$AX237,LabData2016[最近一次HbA1c檢查結果(%)],"&lt;"&amp;VALUE(SUBSTITUTE(SUBSTITUTE($E237,"&lt;",""),"%","")),LabData2016[最近一次HbA1c檢查日期],"&gt;="&amp;DATE(YEAR(TODAY()),1,1),LabData2016[最近一次HbA1c檢查日期],"&lt;"&amp;DATE(YEAR(TODAY())+1,1,1))/($AF237+$AG237)&gt;=0.5),"控制達標",IF(ISNUMBER($H237),IF(AND($J237&gt;=84,$F237-$H237&lt;0),"進步達標","未達標"),"未達標")),"未達標"))))</f>
        <v/>
      </c>
      <c r="L237" s="33" t="str">
        <f ca="1">IF($B237="","",IF($K237="不適用","不適用",IF($K237="未檢驗","無檢驗資料","全年"&amp;($AF237+$AG237)&amp;"次／下半年"&amp;$AG237&amp;"次／"&amp;SUMIFS(LabData2016[HbA1c唯一],LabData2016[比對身分證前六碼],$AX237,LabData2016[最近一次HbA1c檢查結果(%)],"&lt;"&amp;VALUE(SUBSTITUTE(SUBSTITUTE($E237,"&lt;",""),"%","")),LabData2016[最近一次HbA1c檢查日期],"&gt;="&amp;DATE(YEAR(TODAY()),1,1),LabData2016[最近一次HbA1c檢查日期],"&lt;"&amp;DATE(YEAR(TODAY())+1,1,1))&amp;"/"&amp;($AF237+$AG237)&amp;"達標")))</f>
        <v/>
      </c>
      <c r="M237" s="6" t="str" cm="1">
        <f t="array" ref="M237">IF($B237="","",IFERROR(INDEX(PatientCriteria[LDL達標標準],ROWS($A$4:A237)),""))</f>
        <v/>
      </c>
      <c r="N237" s="6" t="str">
        <f>IF($B237="","",IF($O237="","",IFERROR(SUMIFS(LabData2016[最近一次LDL檢查結果(mg/dL)],LabData2016[比對身分證前六碼],$AX237,LabData2016[最近一次LDL檢查日期],$O237,LabData2016[LDL唯一],1),"")))</f>
        <v/>
      </c>
      <c r="O237" s="36" t="str" cm="1">
        <f t="array" ref="O237">IF($B237="","",IFERROR(_xlfn.AGGREGATE(14,6,LabData2016[最近一次LDL檢查日期]/((LabData2016[比對身分證前六碼]=$AX237)*(LabData2016[LDL唯一]=1)),1),""))</f>
        <v/>
      </c>
      <c r="P237" s="6" t="str">
        <f>IF($B237="","",IF($Q237="","",IFERROR(SUMIFS(LabData2016[最近一次LDL檢查結果(mg/dL)],LabData2016[比對身分證前六碼],$AX237,LabData2016[最近一次LDL檢查日期],$Q237,LabData2016[LDL唯一],1),"")))</f>
        <v/>
      </c>
      <c r="Q237" s="36" t="str" cm="1">
        <f t="array" ref="Q237">IF($B237="","",IFERROR(_xlfn.AGGREGATE(14,6,LabData2016[最近一次LDL檢查日期]/((LabData2016[比對身分證前六碼]=$AX237)*(LabData2016[LDL唯一]=1)),2),""))</f>
        <v/>
      </c>
      <c r="R237" s="6" t="str">
        <f t="shared" si="52"/>
        <v/>
      </c>
      <c r="S237" s="6" t="str" cm="1">
        <f t="array" ref="S237">IF($B237="","",IFERROR(_xlfn.AGGREGATE(15,6,LabData2016[最近一次LDL檢查結果(mg/dL)]/((LabData2016[比對身分證前六碼]=$AX237)*(LabData2016[LDL唯一]=1)),1),""))</f>
        <v/>
      </c>
      <c r="T237" s="28" t="str">
        <f ca="1">IF($B237="","",IF($M237="不適用","不適用",IF($N237="","未檢驗",IF(OR(AND($D237="DM only",$O237&gt;=DATE(YEAR(TODAY()),1,1),$O237&lt;DATE(YEAR(TODAY())+1,1,1),$N237&lt;VALUE(SUBSTITUTE($M237,"&lt;",""))),AND($AH237&gt;=1,$AI237&gt;=1,OR($N237&lt;VALUE(SUBSTITUTE($M237,"&lt;","")),SUMIFS(LabData2016[LDL唯一],LabData2016[比對身分證前六碼],$AX237,LabData2016[最近一次LDL檢查結果(mg/dL)],"&lt;"&amp;VALUE(SUBSTITUTE($M237,"&lt;","")),LabData2016[最近一次LDL檢查日期],"&gt;="&amp;DATE(YEAR(TODAY()),1,1),LabData2016[最近一次LDL檢查日期],"&lt;"&amp;DATE(YEAR(TODAY())+1,1,1))/($AH237+$AI237)&gt;=0.5))),"控制達標",IF(AND($AH237&gt;=1,$AI237&gt;=1,ISNUMBER($P237),$R237&gt;84,$N237-$P237&lt;0),"進步達標","未達標")))))</f>
        <v/>
      </c>
      <c r="U237" s="39" t="str">
        <f ca="1">IF($B237="","",IF($T237="不適用","不適用",IF($T237="未檢驗","無檢驗資料","全年"&amp;($AH237+$AI237)&amp;"次／下半年"&amp;$AI237&amp;"次／"&amp;SUMIFS(LabData2016[LDL唯一],LabData2016[比對身分證前六碼],$AX237,LabData2016[最近一次LDL檢查結果(mg/dL)],"&lt;"&amp;VALUE(SUBSTITUTE($M237,"&lt;","")),LabData2016[最近一次LDL檢查日期],"&gt;="&amp;DATE(YEAR(TODAY()),1,1),LabData2016[最近一次LDL檢查日期],"&lt;"&amp;DATE(YEAR(TODAY())+1,1,1))&amp;"/"&amp;($AH237+$AI237)&amp;"達標")))</f>
        <v/>
      </c>
      <c r="V237" s="6" t="str" cm="1">
        <f t="array" ref="V237">IF($B237="","",IFERROR(INDEX(PatientCriteria[UACR達標標準],ROWS($A$4:A237)),""))</f>
        <v/>
      </c>
      <c r="W237" s="6" t="str">
        <f>IF($B237="","",IF($X237="","",IFERROR(SUMIFS(LabData2016[最近一次UACR檢查結果(mg/gm)],LabData2016[比對身分證前六碼],$AX237,LabData2016[最近一次UACR檢查日期],$X237,LabData2016[UACR唯一],1),"")))</f>
        <v/>
      </c>
      <c r="X237" s="36" t="str" cm="1">
        <f t="array" ref="X237">IF($B237="","",IFERROR(_xlfn.AGGREGATE(14,6,LabData2016[最近一次UACR檢查日期]/((LabData2016[比對身分證前六碼]=$AX237)*(LabData2016[UACR唯一]=1)),1),""))</f>
        <v/>
      </c>
      <c r="Y237" s="6" t="str">
        <f>IF($B237="","",IF($Z237="","",IFERROR(SUMIFS(LabData2016[最近一次UACR檢查結果(mg/gm)],LabData2016[比對身分證前六碼],$AX237,LabData2016[最近一次UACR檢查日期],$Z237,LabData2016[UACR唯一],1),"")))</f>
        <v/>
      </c>
      <c r="Z237" s="36" t="str" cm="1">
        <f t="array" ref="Z237">IF($B237="","",IFERROR(_xlfn.AGGREGATE(14,6,LabData2016[最近一次UACR檢查日期]/((LabData2016[比對身分證前六碼]=$AX237)*(LabData2016[UACR唯一]=1)),2),""))</f>
        <v/>
      </c>
      <c r="AA237" s="6" t="str">
        <f t="shared" si="53"/>
        <v/>
      </c>
      <c r="AB237" s="29" t="str">
        <f ca="1">IF($B237="","",IF($V237="不適用","不適用",IF($W237="","未檢驗",IF(AND($AJ237+$AK237&gt;=2,$AK237&gt;=1),IF(OR($W237&lt;30,SUMIFS(LabData2016[UACR唯一],LabData2016[比對身分證前六碼],$AX237,LabData2016[最近一次UACR檢查結果(mg/gm)],"&lt;30",LabData2016[最近一次UACR檢查日期],"&gt;="&amp;DATE(YEAR(TODAY()),1,1),LabData2016[最近一次UACR檢查日期],"&lt;"&amp;DATE(YEAR(TODAY())+1,1,1))/($AJ237+$AK237)&gt;=0.5),"控制達標",IF(ISNUMBER($Y237),IF(AND($AA237&gt;=84,$W237-$Y237&lt;0),"進步達標","未達標"),"未達標")),"未達標"))))</f>
        <v/>
      </c>
      <c r="AC237" s="38" t="str">
        <f ca="1">IF($B237="","",IF($AB237="不適用","不適用",IF($AB237="未檢驗","無檢驗資料","全年"&amp;($AJ237+$AK237)&amp;"次／下半年"&amp;$AK237&amp;"次／"&amp;SUMIFS(LabData2016[UACR唯一],LabData2016[比對身分證前六碼],$AX237,LabData2016[最近一次UACR檢查結果(mg/gm)],"&lt;30",LabData2016[最近一次UACR檢查日期],"&gt;="&amp;DATE(YEAR(TODAY()),1,1),LabData2016[最近一次UACR檢查日期],"&lt;"&amp;DATE(YEAR(TODAY())+1,1,1))&amp;"/"&amp;($AJ237+$AK237)&amp;"達標")))</f>
        <v/>
      </c>
      <c r="AD237" s="6" t="str" cm="1">
        <f t="array" ref="AD237">IF($B237="","",IFERROR(INDEX(PatientCriteria[BP檢驗次數達標標準],ROWS($A$4:A237)),""))</f>
        <v/>
      </c>
      <c r="AE237" s="6" t="str" cm="1">
        <f t="array" aca="1" ref="AE237" ca="1">IF($B237="","",_xlfn.LET(_xlpm.bp,LabData2016[最近一次BP檢查日期],_xlpm.ym,IF(ISNUMBER(_xlpm.bp),TEXT(_xlpm.bp,"yyyy-mm"),LEFT(_xlpm.bp,7)),_xlpm.matched,_xlfn._xlws.FILTER(_xlpm.ym,(LabData2016[比對身分證前六碼]=$AX237)*(LabData2016[比對生日西元]=$AY237)*(_xlpm.ym&lt;&gt;"")*(LEFT(_xlpm.ym,4)=TEXT(YEAR(TODAY()),"0")),""),IF(INDEX(_xlpm.matched,1)="",0,ROWS(_xlfn.UNIQUE(_xlpm.matched)))))</f>
        <v/>
      </c>
      <c r="AF237" s="6" t="str">
        <f ca="1">IF($B237="","",SUMIFS(LabData2016[HbA1c唯一],LabData2016[比對身分證前六碼],$AX237,LabData2016[最近一次HbA1c檢查日期],"&gt;="&amp;DATE(YEAR(TODAY()),1,1),LabData2016[最近一次HbA1c檢查日期],"&lt;"&amp;DATE(YEAR(TODAY()),7,1)))</f>
        <v/>
      </c>
      <c r="AG237" s="6" t="str">
        <f ca="1">IF($B237="","",SUMIFS(LabData2016[HbA1c唯一],LabData2016[比對身分證前六碼],$AX237,LabData2016[最近一次HbA1c檢查日期],"&gt;="&amp;DATE(YEAR(TODAY()),7,1),LabData2016[最近一次HbA1c檢查日期],"&lt;"&amp;DATE(YEAR(TODAY())+1,1,1)))</f>
        <v/>
      </c>
      <c r="AH237" s="6" t="str">
        <f ca="1">IF($B237="","",SUMIFS(LabData2016[LDL唯一],LabData2016[比對身分證前六碼],$AX237,LabData2016[最近一次LDL檢查日期],"&gt;="&amp;DATE(YEAR(TODAY()),1,1),LabData2016[最近一次LDL檢查日期],"&lt;"&amp;DATE(YEAR(TODAY()),7,1)))</f>
        <v/>
      </c>
      <c r="AI237" s="6" t="str">
        <f ca="1">IF($B237="","",SUMIFS(LabData2016[LDL唯一],LabData2016[比對身分證前六碼],$AX237,LabData2016[最近一次LDL檢查日期],"&gt;="&amp;DATE(YEAR(TODAY()),7,1),LabData2016[最近一次LDL檢查日期],"&lt;"&amp;DATE(YEAR(TODAY())+1,1,1)))</f>
        <v/>
      </c>
      <c r="AJ237" s="6" t="str">
        <f ca="1">IF($B237="","",SUMIFS(LabData2016[UACR唯一],LabData2016[比對身分證前六碼],$AX237,LabData2016[最近一次UACR檢查日期],"&gt;="&amp;DATE(YEAR(TODAY()),1,1),LabData2016[最近一次UACR檢查日期],"&lt;"&amp;DATE(YEAR(TODAY()),7,1)))</f>
        <v/>
      </c>
      <c r="AK237" s="6" t="str">
        <f ca="1">IF($B237="","",SUMIFS(LabData2016[UACR唯一],LabData2016[比對身分證前六碼],$AX237,LabData2016[最近一次UACR檢查日期],"&gt;="&amp;DATE(YEAR(TODAY()),7,1),LabData2016[最近一次UACR檢查日期],"&lt;"&amp;DATE(YEAR(TODAY())+1,1,1)))</f>
        <v/>
      </c>
      <c r="AL237" s="6" t="str">
        <f t="shared" si="54"/>
        <v/>
      </c>
      <c r="AM237" s="6" t="str">
        <f t="shared" si="55"/>
        <v/>
      </c>
      <c r="AN237" s="6" t="str">
        <f t="shared" si="56"/>
        <v/>
      </c>
      <c r="AO237" s="6" t="str">
        <f t="shared" si="57"/>
        <v/>
      </c>
      <c r="AP237" s="6" t="str" cm="1">
        <f t="array" ref="AP237">IF($B237="","",IFERROR(INDEX(相容設定!$B$2:$E$9,MATCH($D237,相容設定!$A$2:$A$9,0),MIN(VALUE(LEFT($AQ237,FIND("/",$AQ237)-1)),3)+1),0))</f>
        <v/>
      </c>
      <c r="AQ237" s="6" t="str">
        <f t="shared" si="58"/>
        <v/>
      </c>
      <c r="AR237" s="30" t="str">
        <f t="shared" si="59"/>
        <v/>
      </c>
      <c r="AS237" s="30" t="str">
        <f>IF($B237="","",250+30+IF(OR(ISNUMBER(SEARCH("DM",$D237)),ISNUMBER(SEARCH("+",$D237))),100,0)+IFERROR(INDEX(相容設定!$F$2:$F$9,MATCH($D237,相容設定!$A$2:$A$9,0)),0))</f>
        <v/>
      </c>
      <c r="AT237" s="31" t="str">
        <f t="shared" si="60"/>
        <v/>
      </c>
      <c r="AU237" s="32" t="str">
        <f t="shared" si="61"/>
        <v/>
      </c>
      <c r="AW237" t="str">
        <f t="shared" si="62"/>
        <v/>
      </c>
    </row>
    <row r="238" spans="1:49" x14ac:dyDescent="0.35">
      <c r="A238" s="26" t="str" cm="1">
        <f t="array" ref="A238">IFERROR(IF(INDEX(PatientCriteria[身分證號],ROWS($A$4:A238))="","",ROWS($A$4:A238)),"")</f>
        <v/>
      </c>
      <c r="B238" s="26" t="str" cm="1">
        <f t="array" ref="B238">IFERROR(IF(INDEX(PatientCriteria[身分證號],ROWS($A$4:A238))="","",INDEX(PatientCriteria[身分證號],ROWS($A$4:A238))),"")</f>
        <v/>
      </c>
      <c r="C238" s="26" t="str" cm="1">
        <f t="array" ref="C238">IF($B238="","",IFERROR(INDEX(PatientCriteria[生日],ROWS($A$4:A238)),""))</f>
        <v/>
      </c>
      <c r="D238" s="26" t="str" cm="1">
        <f t="array" ref="D238">IF($B238="","",IFERROR(INDEX(PatientCriteria[疾病組合],ROWS($A$4:A238)),""))</f>
        <v/>
      </c>
      <c r="E238" s="6" t="str" cm="1">
        <f t="array" ref="E238">IF($B238="","",IFERROR(INDEX(PatientCriteria[HbA1c達標標準],ROWS($A$4:A238)),""))</f>
        <v/>
      </c>
      <c r="F238" s="6" t="str">
        <f>IF($B238="","",IF($G238="","",IFERROR(SUMIFS(LabData2016[最近一次HbA1c檢查結果(%)],LabData2016[比對身分證前六碼],$AX238,LabData2016[最近一次HbA1c檢查日期],$G238,LabData2016[HbA1c唯一],1),"")))</f>
        <v/>
      </c>
      <c r="G238" s="36" t="str" cm="1">
        <f t="array" ref="G238">IF($B238="","",IFERROR(_xlfn.AGGREGATE(14,6,LabData2016[最近一次HbA1c檢查日期]/((LabData2016[比對身分證前六碼]=$AX238)*(LabData2016[HbA1c唯一]=1)),1),""))</f>
        <v/>
      </c>
      <c r="H238" s="6" t="str">
        <f>IF($B238="","",IF($I238="","",IFERROR(SUMIFS(LabData2016[最近一次HbA1c檢查結果(%)],LabData2016[比對身分證前六碼],$AX238,LabData2016[最近一次HbA1c檢查日期],$I238,LabData2016[HbA1c唯一],1),"")))</f>
        <v/>
      </c>
      <c r="I238" s="36" t="str" cm="1">
        <f t="array" ref="I238">IF($B238="","",IFERROR(_xlfn.AGGREGATE(14,6,LabData2016[最近一次HbA1c檢查日期]/((LabData2016[比對身分證前六碼]=$AX238)*(LabData2016[HbA1c唯一]=1)),2),""))</f>
        <v/>
      </c>
      <c r="J238" s="6" t="str">
        <f t="shared" si="51"/>
        <v/>
      </c>
      <c r="K238" s="27" t="str">
        <f ca="1">IF($B238="","",IF($E238="不適用","不適用",IF($F238="","未檢驗",IF(AND($AF238+$AG238&gt;=2,$AG238&gt;=1),IF(OR($F238&lt;VALUE(SUBSTITUTE(SUBSTITUTE($E238,"&lt;",""),"%","")),SUMIFS(LabData2016[HbA1c唯一],LabData2016[比對身分證前六碼],$AX238,LabData2016[最近一次HbA1c檢查結果(%)],"&lt;"&amp;VALUE(SUBSTITUTE(SUBSTITUTE($E238,"&lt;",""),"%","")),LabData2016[最近一次HbA1c檢查日期],"&gt;="&amp;DATE(YEAR(TODAY()),1,1),LabData2016[最近一次HbA1c檢查日期],"&lt;"&amp;DATE(YEAR(TODAY())+1,1,1))/($AF238+$AG238)&gt;=0.5),"控制達標",IF(ISNUMBER($H238),IF(AND($J238&gt;=84,$F238-$H238&lt;0),"進步達標","未達標"),"未達標")),"未達標"))))</f>
        <v/>
      </c>
      <c r="L238" s="33" t="str">
        <f ca="1">IF($B238="","",IF($K238="不適用","不適用",IF($K238="未檢驗","無檢驗資料","全年"&amp;($AF238+$AG238)&amp;"次／下半年"&amp;$AG238&amp;"次／"&amp;SUMIFS(LabData2016[HbA1c唯一],LabData2016[比對身分證前六碼],$AX238,LabData2016[最近一次HbA1c檢查結果(%)],"&lt;"&amp;VALUE(SUBSTITUTE(SUBSTITUTE($E238,"&lt;",""),"%","")),LabData2016[最近一次HbA1c檢查日期],"&gt;="&amp;DATE(YEAR(TODAY()),1,1),LabData2016[最近一次HbA1c檢查日期],"&lt;"&amp;DATE(YEAR(TODAY())+1,1,1))&amp;"/"&amp;($AF238+$AG238)&amp;"達標")))</f>
        <v/>
      </c>
      <c r="M238" s="6" t="str" cm="1">
        <f t="array" ref="M238">IF($B238="","",IFERROR(INDEX(PatientCriteria[LDL達標標準],ROWS($A$4:A238)),""))</f>
        <v/>
      </c>
      <c r="N238" s="6" t="str">
        <f>IF($B238="","",IF($O238="","",IFERROR(SUMIFS(LabData2016[最近一次LDL檢查結果(mg/dL)],LabData2016[比對身分證前六碼],$AX238,LabData2016[最近一次LDL檢查日期],$O238,LabData2016[LDL唯一],1),"")))</f>
        <v/>
      </c>
      <c r="O238" s="36" t="str" cm="1">
        <f t="array" ref="O238">IF($B238="","",IFERROR(_xlfn.AGGREGATE(14,6,LabData2016[最近一次LDL檢查日期]/((LabData2016[比對身分證前六碼]=$AX238)*(LabData2016[LDL唯一]=1)),1),""))</f>
        <v/>
      </c>
      <c r="P238" s="6" t="str">
        <f>IF($B238="","",IF($Q238="","",IFERROR(SUMIFS(LabData2016[最近一次LDL檢查結果(mg/dL)],LabData2016[比對身分證前六碼],$AX238,LabData2016[最近一次LDL檢查日期],$Q238,LabData2016[LDL唯一],1),"")))</f>
        <v/>
      </c>
      <c r="Q238" s="36" t="str" cm="1">
        <f t="array" ref="Q238">IF($B238="","",IFERROR(_xlfn.AGGREGATE(14,6,LabData2016[最近一次LDL檢查日期]/((LabData2016[比對身分證前六碼]=$AX238)*(LabData2016[LDL唯一]=1)),2),""))</f>
        <v/>
      </c>
      <c r="R238" s="6" t="str">
        <f t="shared" si="52"/>
        <v/>
      </c>
      <c r="S238" s="6" t="str" cm="1">
        <f t="array" ref="S238">IF($B238="","",IFERROR(_xlfn.AGGREGATE(15,6,LabData2016[最近一次LDL檢查結果(mg/dL)]/((LabData2016[比對身分證前六碼]=$AX238)*(LabData2016[LDL唯一]=1)),1),""))</f>
        <v/>
      </c>
      <c r="T238" s="28" t="str">
        <f ca="1">IF($B238="","",IF($M238="不適用","不適用",IF($N238="","未檢驗",IF(OR(AND($D238="DM only",$O238&gt;=DATE(YEAR(TODAY()),1,1),$O238&lt;DATE(YEAR(TODAY())+1,1,1),$N238&lt;VALUE(SUBSTITUTE($M238,"&lt;",""))),AND($AH238&gt;=1,$AI238&gt;=1,OR($N238&lt;VALUE(SUBSTITUTE($M238,"&lt;","")),SUMIFS(LabData2016[LDL唯一],LabData2016[比對身分證前六碼],$AX238,LabData2016[最近一次LDL檢查結果(mg/dL)],"&lt;"&amp;VALUE(SUBSTITUTE($M238,"&lt;","")),LabData2016[最近一次LDL檢查日期],"&gt;="&amp;DATE(YEAR(TODAY()),1,1),LabData2016[最近一次LDL檢查日期],"&lt;"&amp;DATE(YEAR(TODAY())+1,1,1))/($AH238+$AI238)&gt;=0.5))),"控制達標",IF(AND($AH238&gt;=1,$AI238&gt;=1,ISNUMBER($P238),$R238&gt;84,$N238-$P238&lt;0),"進步達標","未達標")))))</f>
        <v/>
      </c>
      <c r="U238" s="39" t="str">
        <f ca="1">IF($B238="","",IF($T238="不適用","不適用",IF($T238="未檢驗","無檢驗資料","全年"&amp;($AH238+$AI238)&amp;"次／下半年"&amp;$AI238&amp;"次／"&amp;SUMIFS(LabData2016[LDL唯一],LabData2016[比對身分證前六碼],$AX238,LabData2016[最近一次LDL檢查結果(mg/dL)],"&lt;"&amp;VALUE(SUBSTITUTE($M238,"&lt;","")),LabData2016[最近一次LDL檢查日期],"&gt;="&amp;DATE(YEAR(TODAY()),1,1),LabData2016[最近一次LDL檢查日期],"&lt;"&amp;DATE(YEAR(TODAY())+1,1,1))&amp;"/"&amp;($AH238+$AI238)&amp;"達標")))</f>
        <v/>
      </c>
      <c r="V238" s="6" t="str" cm="1">
        <f t="array" ref="V238">IF($B238="","",IFERROR(INDEX(PatientCriteria[UACR達標標準],ROWS($A$4:A238)),""))</f>
        <v/>
      </c>
      <c r="W238" s="6" t="str">
        <f>IF($B238="","",IF($X238="","",IFERROR(SUMIFS(LabData2016[最近一次UACR檢查結果(mg/gm)],LabData2016[比對身分證前六碼],$AX238,LabData2016[最近一次UACR檢查日期],$X238,LabData2016[UACR唯一],1),"")))</f>
        <v/>
      </c>
      <c r="X238" s="36" t="str" cm="1">
        <f t="array" ref="X238">IF($B238="","",IFERROR(_xlfn.AGGREGATE(14,6,LabData2016[最近一次UACR檢查日期]/((LabData2016[比對身分證前六碼]=$AX238)*(LabData2016[UACR唯一]=1)),1),""))</f>
        <v/>
      </c>
      <c r="Y238" s="6" t="str">
        <f>IF($B238="","",IF($Z238="","",IFERROR(SUMIFS(LabData2016[最近一次UACR檢查結果(mg/gm)],LabData2016[比對身分證前六碼],$AX238,LabData2016[最近一次UACR檢查日期],$Z238,LabData2016[UACR唯一],1),"")))</f>
        <v/>
      </c>
      <c r="Z238" s="36" t="str" cm="1">
        <f t="array" ref="Z238">IF($B238="","",IFERROR(_xlfn.AGGREGATE(14,6,LabData2016[最近一次UACR檢查日期]/((LabData2016[比對身分證前六碼]=$AX238)*(LabData2016[UACR唯一]=1)),2),""))</f>
        <v/>
      </c>
      <c r="AA238" s="6" t="str">
        <f t="shared" si="53"/>
        <v/>
      </c>
      <c r="AB238" s="29" t="str">
        <f ca="1">IF($B238="","",IF($V238="不適用","不適用",IF($W238="","未檢驗",IF(AND($AJ238+$AK238&gt;=2,$AK238&gt;=1),IF(OR($W238&lt;30,SUMIFS(LabData2016[UACR唯一],LabData2016[比對身分證前六碼],$AX238,LabData2016[最近一次UACR檢查結果(mg/gm)],"&lt;30",LabData2016[最近一次UACR檢查日期],"&gt;="&amp;DATE(YEAR(TODAY()),1,1),LabData2016[最近一次UACR檢查日期],"&lt;"&amp;DATE(YEAR(TODAY())+1,1,1))/($AJ238+$AK238)&gt;=0.5),"控制達標",IF(ISNUMBER($Y238),IF(AND($AA238&gt;=84,$W238-$Y238&lt;0),"進步達標","未達標"),"未達標")),"未達標"))))</f>
        <v/>
      </c>
      <c r="AC238" s="38" t="str">
        <f ca="1">IF($B238="","",IF($AB238="不適用","不適用",IF($AB238="未檢驗","無檢驗資料","全年"&amp;($AJ238+$AK238)&amp;"次／下半年"&amp;$AK238&amp;"次／"&amp;SUMIFS(LabData2016[UACR唯一],LabData2016[比對身分證前六碼],$AX238,LabData2016[最近一次UACR檢查結果(mg/gm)],"&lt;30",LabData2016[最近一次UACR檢查日期],"&gt;="&amp;DATE(YEAR(TODAY()),1,1),LabData2016[最近一次UACR檢查日期],"&lt;"&amp;DATE(YEAR(TODAY())+1,1,1))&amp;"/"&amp;($AJ238+$AK238)&amp;"達標")))</f>
        <v/>
      </c>
      <c r="AD238" s="6" t="str" cm="1">
        <f t="array" ref="AD238">IF($B238="","",IFERROR(INDEX(PatientCriteria[BP檢驗次數達標標準],ROWS($A$4:A238)),""))</f>
        <v/>
      </c>
      <c r="AE238" s="6" t="str" cm="1">
        <f t="array" aca="1" ref="AE238" ca="1">IF($B238="","",_xlfn.LET(_xlpm.bp,LabData2016[最近一次BP檢查日期],_xlpm.ym,IF(ISNUMBER(_xlpm.bp),TEXT(_xlpm.bp,"yyyy-mm"),LEFT(_xlpm.bp,7)),_xlpm.matched,_xlfn._xlws.FILTER(_xlpm.ym,(LabData2016[比對身分證前六碼]=$AX238)*(LabData2016[比對生日西元]=$AY238)*(_xlpm.ym&lt;&gt;"")*(LEFT(_xlpm.ym,4)=TEXT(YEAR(TODAY()),"0")),""),IF(INDEX(_xlpm.matched,1)="",0,ROWS(_xlfn.UNIQUE(_xlpm.matched)))))</f>
        <v/>
      </c>
      <c r="AF238" s="6" t="str">
        <f ca="1">IF($B238="","",SUMIFS(LabData2016[HbA1c唯一],LabData2016[比對身分證前六碼],$AX238,LabData2016[最近一次HbA1c檢查日期],"&gt;="&amp;DATE(YEAR(TODAY()),1,1),LabData2016[最近一次HbA1c檢查日期],"&lt;"&amp;DATE(YEAR(TODAY()),7,1)))</f>
        <v/>
      </c>
      <c r="AG238" s="6" t="str">
        <f ca="1">IF($B238="","",SUMIFS(LabData2016[HbA1c唯一],LabData2016[比對身分證前六碼],$AX238,LabData2016[最近一次HbA1c檢查日期],"&gt;="&amp;DATE(YEAR(TODAY()),7,1),LabData2016[最近一次HbA1c檢查日期],"&lt;"&amp;DATE(YEAR(TODAY())+1,1,1)))</f>
        <v/>
      </c>
      <c r="AH238" s="6" t="str">
        <f ca="1">IF($B238="","",SUMIFS(LabData2016[LDL唯一],LabData2016[比對身分證前六碼],$AX238,LabData2016[最近一次LDL檢查日期],"&gt;="&amp;DATE(YEAR(TODAY()),1,1),LabData2016[最近一次LDL檢查日期],"&lt;"&amp;DATE(YEAR(TODAY()),7,1)))</f>
        <v/>
      </c>
      <c r="AI238" s="6" t="str">
        <f ca="1">IF($B238="","",SUMIFS(LabData2016[LDL唯一],LabData2016[比對身分證前六碼],$AX238,LabData2016[最近一次LDL檢查日期],"&gt;="&amp;DATE(YEAR(TODAY()),7,1),LabData2016[最近一次LDL檢查日期],"&lt;"&amp;DATE(YEAR(TODAY())+1,1,1)))</f>
        <v/>
      </c>
      <c r="AJ238" s="6" t="str">
        <f ca="1">IF($B238="","",SUMIFS(LabData2016[UACR唯一],LabData2016[比對身分證前六碼],$AX238,LabData2016[最近一次UACR檢查日期],"&gt;="&amp;DATE(YEAR(TODAY()),1,1),LabData2016[最近一次UACR檢查日期],"&lt;"&amp;DATE(YEAR(TODAY()),7,1)))</f>
        <v/>
      </c>
      <c r="AK238" s="6" t="str">
        <f ca="1">IF($B238="","",SUMIFS(LabData2016[UACR唯一],LabData2016[比對身分證前六碼],$AX238,LabData2016[最近一次UACR檢查日期],"&gt;="&amp;DATE(YEAR(TODAY()),7,1),LabData2016[最近一次UACR檢查日期],"&lt;"&amp;DATE(YEAR(TODAY())+1,1,1)))</f>
        <v/>
      </c>
      <c r="AL238" s="6" t="str">
        <f t="shared" si="54"/>
        <v/>
      </c>
      <c r="AM238" s="6" t="str">
        <f t="shared" si="55"/>
        <v/>
      </c>
      <c r="AN238" s="6" t="str">
        <f t="shared" si="56"/>
        <v/>
      </c>
      <c r="AO238" s="6" t="str">
        <f t="shared" si="57"/>
        <v/>
      </c>
      <c r="AP238" s="6" t="str" cm="1">
        <f t="array" ref="AP238">IF($B238="","",IFERROR(INDEX(相容設定!$B$2:$E$9,MATCH($D238,相容設定!$A$2:$A$9,0),MIN(VALUE(LEFT($AQ238,FIND("/",$AQ238)-1)),3)+1),0))</f>
        <v/>
      </c>
      <c r="AQ238" s="6" t="str">
        <f t="shared" si="58"/>
        <v/>
      </c>
      <c r="AR238" s="30" t="str">
        <f t="shared" si="59"/>
        <v/>
      </c>
      <c r="AS238" s="30" t="str">
        <f>IF($B238="","",250+30+IF(OR(ISNUMBER(SEARCH("DM",$D238)),ISNUMBER(SEARCH("+",$D238))),100,0)+IFERROR(INDEX(相容設定!$F$2:$F$9,MATCH($D238,相容設定!$A$2:$A$9,0)),0))</f>
        <v/>
      </c>
      <c r="AT238" s="31" t="str">
        <f t="shared" si="60"/>
        <v/>
      </c>
      <c r="AU238" s="32" t="str">
        <f t="shared" si="61"/>
        <v/>
      </c>
      <c r="AW238" t="str">
        <f t="shared" si="62"/>
        <v/>
      </c>
    </row>
    <row r="239" spans="1:49" x14ac:dyDescent="0.35">
      <c r="A239" s="26" t="str" cm="1">
        <f t="array" ref="A239">IFERROR(IF(INDEX(PatientCriteria[身分證號],ROWS($A$4:A239))="","",ROWS($A$4:A239)),"")</f>
        <v/>
      </c>
      <c r="B239" s="26" t="str" cm="1">
        <f t="array" ref="B239">IFERROR(IF(INDEX(PatientCriteria[身分證號],ROWS($A$4:A239))="","",INDEX(PatientCriteria[身分證號],ROWS($A$4:A239))),"")</f>
        <v/>
      </c>
      <c r="C239" s="26" t="str" cm="1">
        <f t="array" ref="C239">IF($B239="","",IFERROR(INDEX(PatientCriteria[生日],ROWS($A$4:A239)),""))</f>
        <v/>
      </c>
      <c r="D239" s="26" t="str" cm="1">
        <f t="array" ref="D239">IF($B239="","",IFERROR(INDEX(PatientCriteria[疾病組合],ROWS($A$4:A239)),""))</f>
        <v/>
      </c>
      <c r="E239" s="6" t="str" cm="1">
        <f t="array" ref="E239">IF($B239="","",IFERROR(INDEX(PatientCriteria[HbA1c達標標準],ROWS($A$4:A239)),""))</f>
        <v/>
      </c>
      <c r="F239" s="6" t="str">
        <f>IF($B239="","",IF($G239="","",IFERROR(SUMIFS(LabData2016[最近一次HbA1c檢查結果(%)],LabData2016[比對身分證前六碼],$AX239,LabData2016[最近一次HbA1c檢查日期],$G239,LabData2016[HbA1c唯一],1),"")))</f>
        <v/>
      </c>
      <c r="G239" s="36" t="str" cm="1">
        <f t="array" ref="G239">IF($B239="","",IFERROR(_xlfn.AGGREGATE(14,6,LabData2016[最近一次HbA1c檢查日期]/((LabData2016[比對身分證前六碼]=$AX239)*(LabData2016[HbA1c唯一]=1)),1),""))</f>
        <v/>
      </c>
      <c r="H239" s="6" t="str">
        <f>IF($B239="","",IF($I239="","",IFERROR(SUMIFS(LabData2016[最近一次HbA1c檢查結果(%)],LabData2016[比對身分證前六碼],$AX239,LabData2016[最近一次HbA1c檢查日期],$I239,LabData2016[HbA1c唯一],1),"")))</f>
        <v/>
      </c>
      <c r="I239" s="36" t="str" cm="1">
        <f t="array" ref="I239">IF($B239="","",IFERROR(_xlfn.AGGREGATE(14,6,LabData2016[最近一次HbA1c檢查日期]/((LabData2016[比對身分證前六碼]=$AX239)*(LabData2016[HbA1c唯一]=1)),2),""))</f>
        <v/>
      </c>
      <c r="J239" s="6" t="str">
        <f t="shared" si="51"/>
        <v/>
      </c>
      <c r="K239" s="27" t="str">
        <f ca="1">IF($B239="","",IF($E239="不適用","不適用",IF($F239="","未檢驗",IF(AND($AF239+$AG239&gt;=2,$AG239&gt;=1),IF(OR($F239&lt;VALUE(SUBSTITUTE(SUBSTITUTE($E239,"&lt;",""),"%","")),SUMIFS(LabData2016[HbA1c唯一],LabData2016[比對身分證前六碼],$AX239,LabData2016[最近一次HbA1c檢查結果(%)],"&lt;"&amp;VALUE(SUBSTITUTE(SUBSTITUTE($E239,"&lt;",""),"%","")),LabData2016[最近一次HbA1c檢查日期],"&gt;="&amp;DATE(YEAR(TODAY()),1,1),LabData2016[最近一次HbA1c檢查日期],"&lt;"&amp;DATE(YEAR(TODAY())+1,1,1))/($AF239+$AG239)&gt;=0.5),"控制達標",IF(ISNUMBER($H239),IF(AND($J239&gt;=84,$F239-$H239&lt;0),"進步達標","未達標"),"未達標")),"未達標"))))</f>
        <v/>
      </c>
      <c r="L239" s="33" t="str">
        <f ca="1">IF($B239="","",IF($K239="不適用","不適用",IF($K239="未檢驗","無檢驗資料","全年"&amp;($AF239+$AG239)&amp;"次／下半年"&amp;$AG239&amp;"次／"&amp;SUMIFS(LabData2016[HbA1c唯一],LabData2016[比對身分證前六碼],$AX239,LabData2016[最近一次HbA1c檢查結果(%)],"&lt;"&amp;VALUE(SUBSTITUTE(SUBSTITUTE($E239,"&lt;",""),"%","")),LabData2016[最近一次HbA1c檢查日期],"&gt;="&amp;DATE(YEAR(TODAY()),1,1),LabData2016[最近一次HbA1c檢查日期],"&lt;"&amp;DATE(YEAR(TODAY())+1,1,1))&amp;"/"&amp;($AF239+$AG239)&amp;"達標")))</f>
        <v/>
      </c>
      <c r="M239" s="6" t="str" cm="1">
        <f t="array" ref="M239">IF($B239="","",IFERROR(INDEX(PatientCriteria[LDL達標標準],ROWS($A$4:A239)),""))</f>
        <v/>
      </c>
      <c r="N239" s="6" t="str">
        <f>IF($B239="","",IF($O239="","",IFERROR(SUMIFS(LabData2016[最近一次LDL檢查結果(mg/dL)],LabData2016[比對身分證前六碼],$AX239,LabData2016[最近一次LDL檢查日期],$O239,LabData2016[LDL唯一],1),"")))</f>
        <v/>
      </c>
      <c r="O239" s="36" t="str" cm="1">
        <f t="array" ref="O239">IF($B239="","",IFERROR(_xlfn.AGGREGATE(14,6,LabData2016[最近一次LDL檢查日期]/((LabData2016[比對身分證前六碼]=$AX239)*(LabData2016[LDL唯一]=1)),1),""))</f>
        <v/>
      </c>
      <c r="P239" s="6" t="str">
        <f>IF($B239="","",IF($Q239="","",IFERROR(SUMIFS(LabData2016[最近一次LDL檢查結果(mg/dL)],LabData2016[比對身分證前六碼],$AX239,LabData2016[最近一次LDL檢查日期],$Q239,LabData2016[LDL唯一],1),"")))</f>
        <v/>
      </c>
      <c r="Q239" s="36" t="str" cm="1">
        <f t="array" ref="Q239">IF($B239="","",IFERROR(_xlfn.AGGREGATE(14,6,LabData2016[最近一次LDL檢查日期]/((LabData2016[比對身分證前六碼]=$AX239)*(LabData2016[LDL唯一]=1)),2),""))</f>
        <v/>
      </c>
      <c r="R239" s="6" t="str">
        <f t="shared" si="52"/>
        <v/>
      </c>
      <c r="S239" s="6" t="str" cm="1">
        <f t="array" ref="S239">IF($B239="","",IFERROR(_xlfn.AGGREGATE(15,6,LabData2016[最近一次LDL檢查結果(mg/dL)]/((LabData2016[比對身分證前六碼]=$AX239)*(LabData2016[LDL唯一]=1)),1),""))</f>
        <v/>
      </c>
      <c r="T239" s="28" t="str">
        <f ca="1">IF($B239="","",IF($M239="不適用","不適用",IF($N239="","未檢驗",IF(OR(AND($D239="DM only",$O239&gt;=DATE(YEAR(TODAY()),1,1),$O239&lt;DATE(YEAR(TODAY())+1,1,1),$N239&lt;VALUE(SUBSTITUTE($M239,"&lt;",""))),AND($AH239&gt;=1,$AI239&gt;=1,OR($N239&lt;VALUE(SUBSTITUTE($M239,"&lt;","")),SUMIFS(LabData2016[LDL唯一],LabData2016[比對身分證前六碼],$AX239,LabData2016[最近一次LDL檢查結果(mg/dL)],"&lt;"&amp;VALUE(SUBSTITUTE($M239,"&lt;","")),LabData2016[最近一次LDL檢查日期],"&gt;="&amp;DATE(YEAR(TODAY()),1,1),LabData2016[最近一次LDL檢查日期],"&lt;"&amp;DATE(YEAR(TODAY())+1,1,1))/($AH239+$AI239)&gt;=0.5))),"控制達標",IF(AND($AH239&gt;=1,$AI239&gt;=1,ISNUMBER($P239),$R239&gt;84,$N239-$P239&lt;0),"進步達標","未達標")))))</f>
        <v/>
      </c>
      <c r="U239" s="39" t="str">
        <f ca="1">IF($B239="","",IF($T239="不適用","不適用",IF($T239="未檢驗","無檢驗資料","全年"&amp;($AH239+$AI239)&amp;"次／下半年"&amp;$AI239&amp;"次／"&amp;SUMIFS(LabData2016[LDL唯一],LabData2016[比對身分證前六碼],$AX239,LabData2016[最近一次LDL檢查結果(mg/dL)],"&lt;"&amp;VALUE(SUBSTITUTE($M239,"&lt;","")),LabData2016[最近一次LDL檢查日期],"&gt;="&amp;DATE(YEAR(TODAY()),1,1),LabData2016[最近一次LDL檢查日期],"&lt;"&amp;DATE(YEAR(TODAY())+1,1,1))&amp;"/"&amp;($AH239+$AI239)&amp;"達標")))</f>
        <v/>
      </c>
      <c r="V239" s="6" t="str" cm="1">
        <f t="array" ref="V239">IF($B239="","",IFERROR(INDEX(PatientCriteria[UACR達標標準],ROWS($A$4:A239)),""))</f>
        <v/>
      </c>
      <c r="W239" s="6" t="str">
        <f>IF($B239="","",IF($X239="","",IFERROR(SUMIFS(LabData2016[最近一次UACR檢查結果(mg/gm)],LabData2016[比對身分證前六碼],$AX239,LabData2016[最近一次UACR檢查日期],$X239,LabData2016[UACR唯一],1),"")))</f>
        <v/>
      </c>
      <c r="X239" s="36" t="str" cm="1">
        <f t="array" ref="X239">IF($B239="","",IFERROR(_xlfn.AGGREGATE(14,6,LabData2016[最近一次UACR檢查日期]/((LabData2016[比對身分證前六碼]=$AX239)*(LabData2016[UACR唯一]=1)),1),""))</f>
        <v/>
      </c>
      <c r="Y239" s="6" t="str">
        <f>IF($B239="","",IF($Z239="","",IFERROR(SUMIFS(LabData2016[最近一次UACR檢查結果(mg/gm)],LabData2016[比對身分證前六碼],$AX239,LabData2016[最近一次UACR檢查日期],$Z239,LabData2016[UACR唯一],1),"")))</f>
        <v/>
      </c>
      <c r="Z239" s="36" t="str" cm="1">
        <f t="array" ref="Z239">IF($B239="","",IFERROR(_xlfn.AGGREGATE(14,6,LabData2016[最近一次UACR檢查日期]/((LabData2016[比對身分證前六碼]=$AX239)*(LabData2016[UACR唯一]=1)),2),""))</f>
        <v/>
      </c>
      <c r="AA239" s="6" t="str">
        <f t="shared" si="53"/>
        <v/>
      </c>
      <c r="AB239" s="29" t="str">
        <f ca="1">IF($B239="","",IF($V239="不適用","不適用",IF($W239="","未檢驗",IF(AND($AJ239+$AK239&gt;=2,$AK239&gt;=1),IF(OR($W239&lt;30,SUMIFS(LabData2016[UACR唯一],LabData2016[比對身分證前六碼],$AX239,LabData2016[最近一次UACR檢查結果(mg/gm)],"&lt;30",LabData2016[最近一次UACR檢查日期],"&gt;="&amp;DATE(YEAR(TODAY()),1,1),LabData2016[最近一次UACR檢查日期],"&lt;"&amp;DATE(YEAR(TODAY())+1,1,1))/($AJ239+$AK239)&gt;=0.5),"控制達標",IF(ISNUMBER($Y239),IF(AND($AA239&gt;=84,$W239-$Y239&lt;0),"進步達標","未達標"),"未達標")),"未達標"))))</f>
        <v/>
      </c>
      <c r="AC239" s="38" t="str">
        <f ca="1">IF($B239="","",IF($AB239="不適用","不適用",IF($AB239="未檢驗","無檢驗資料","全年"&amp;($AJ239+$AK239)&amp;"次／下半年"&amp;$AK239&amp;"次／"&amp;SUMIFS(LabData2016[UACR唯一],LabData2016[比對身分證前六碼],$AX239,LabData2016[最近一次UACR檢查結果(mg/gm)],"&lt;30",LabData2016[最近一次UACR檢查日期],"&gt;="&amp;DATE(YEAR(TODAY()),1,1),LabData2016[最近一次UACR檢查日期],"&lt;"&amp;DATE(YEAR(TODAY())+1,1,1))&amp;"/"&amp;($AJ239+$AK239)&amp;"達標")))</f>
        <v/>
      </c>
      <c r="AD239" s="6" t="str" cm="1">
        <f t="array" ref="AD239">IF($B239="","",IFERROR(INDEX(PatientCriteria[BP檢驗次數達標標準],ROWS($A$4:A239)),""))</f>
        <v/>
      </c>
      <c r="AE239" s="6" t="str" cm="1">
        <f t="array" aca="1" ref="AE239" ca="1">IF($B239="","",_xlfn.LET(_xlpm.bp,LabData2016[最近一次BP檢查日期],_xlpm.ym,IF(ISNUMBER(_xlpm.bp),TEXT(_xlpm.bp,"yyyy-mm"),LEFT(_xlpm.bp,7)),_xlpm.matched,_xlfn._xlws.FILTER(_xlpm.ym,(LabData2016[比對身分證前六碼]=$AX239)*(LabData2016[比對生日西元]=$AY239)*(_xlpm.ym&lt;&gt;"")*(LEFT(_xlpm.ym,4)=TEXT(YEAR(TODAY()),"0")),""),IF(INDEX(_xlpm.matched,1)="",0,ROWS(_xlfn.UNIQUE(_xlpm.matched)))))</f>
        <v/>
      </c>
      <c r="AF239" s="6" t="str">
        <f ca="1">IF($B239="","",SUMIFS(LabData2016[HbA1c唯一],LabData2016[比對身分證前六碼],$AX239,LabData2016[最近一次HbA1c檢查日期],"&gt;="&amp;DATE(YEAR(TODAY()),1,1),LabData2016[最近一次HbA1c檢查日期],"&lt;"&amp;DATE(YEAR(TODAY()),7,1)))</f>
        <v/>
      </c>
      <c r="AG239" s="6" t="str">
        <f ca="1">IF($B239="","",SUMIFS(LabData2016[HbA1c唯一],LabData2016[比對身分證前六碼],$AX239,LabData2016[最近一次HbA1c檢查日期],"&gt;="&amp;DATE(YEAR(TODAY()),7,1),LabData2016[最近一次HbA1c檢查日期],"&lt;"&amp;DATE(YEAR(TODAY())+1,1,1)))</f>
        <v/>
      </c>
      <c r="AH239" s="6" t="str">
        <f ca="1">IF($B239="","",SUMIFS(LabData2016[LDL唯一],LabData2016[比對身分證前六碼],$AX239,LabData2016[最近一次LDL檢查日期],"&gt;="&amp;DATE(YEAR(TODAY()),1,1),LabData2016[最近一次LDL檢查日期],"&lt;"&amp;DATE(YEAR(TODAY()),7,1)))</f>
        <v/>
      </c>
      <c r="AI239" s="6" t="str">
        <f ca="1">IF($B239="","",SUMIFS(LabData2016[LDL唯一],LabData2016[比對身分證前六碼],$AX239,LabData2016[最近一次LDL檢查日期],"&gt;="&amp;DATE(YEAR(TODAY()),7,1),LabData2016[最近一次LDL檢查日期],"&lt;"&amp;DATE(YEAR(TODAY())+1,1,1)))</f>
        <v/>
      </c>
      <c r="AJ239" s="6" t="str">
        <f ca="1">IF($B239="","",SUMIFS(LabData2016[UACR唯一],LabData2016[比對身分證前六碼],$AX239,LabData2016[最近一次UACR檢查日期],"&gt;="&amp;DATE(YEAR(TODAY()),1,1),LabData2016[最近一次UACR檢查日期],"&lt;"&amp;DATE(YEAR(TODAY()),7,1)))</f>
        <v/>
      </c>
      <c r="AK239" s="6" t="str">
        <f ca="1">IF($B239="","",SUMIFS(LabData2016[UACR唯一],LabData2016[比對身分證前六碼],$AX239,LabData2016[最近一次UACR檢查日期],"&gt;="&amp;DATE(YEAR(TODAY()),7,1),LabData2016[最近一次UACR檢查日期],"&lt;"&amp;DATE(YEAR(TODAY())+1,1,1)))</f>
        <v/>
      </c>
      <c r="AL239" s="6" t="str">
        <f t="shared" si="54"/>
        <v/>
      </c>
      <c r="AM239" s="6" t="str">
        <f t="shared" si="55"/>
        <v/>
      </c>
      <c r="AN239" s="6" t="str">
        <f t="shared" si="56"/>
        <v/>
      </c>
      <c r="AO239" s="6" t="str">
        <f t="shared" si="57"/>
        <v/>
      </c>
      <c r="AP239" s="6" t="str" cm="1">
        <f t="array" ref="AP239">IF($B239="","",IFERROR(INDEX(相容設定!$B$2:$E$9,MATCH($D239,相容設定!$A$2:$A$9,0),MIN(VALUE(LEFT($AQ239,FIND("/",$AQ239)-1)),3)+1),0))</f>
        <v/>
      </c>
      <c r="AQ239" s="6" t="str">
        <f t="shared" si="58"/>
        <v/>
      </c>
      <c r="AR239" s="30" t="str">
        <f t="shared" si="59"/>
        <v/>
      </c>
      <c r="AS239" s="30" t="str">
        <f>IF($B239="","",250+30+IF(OR(ISNUMBER(SEARCH("DM",$D239)),ISNUMBER(SEARCH("+",$D239))),100,0)+IFERROR(INDEX(相容設定!$F$2:$F$9,MATCH($D239,相容設定!$A$2:$A$9,0)),0))</f>
        <v/>
      </c>
      <c r="AT239" s="31" t="str">
        <f t="shared" si="60"/>
        <v/>
      </c>
      <c r="AU239" s="32" t="str">
        <f t="shared" si="61"/>
        <v/>
      </c>
      <c r="AW239" t="str">
        <f t="shared" si="62"/>
        <v/>
      </c>
    </row>
    <row r="240" spans="1:49" x14ac:dyDescent="0.35">
      <c r="A240" s="26" t="str" cm="1">
        <f t="array" ref="A240">IFERROR(IF(INDEX(PatientCriteria[身分證號],ROWS($A$4:A240))="","",ROWS($A$4:A240)),"")</f>
        <v/>
      </c>
      <c r="B240" s="26" t="str" cm="1">
        <f t="array" ref="B240">IFERROR(IF(INDEX(PatientCriteria[身分證號],ROWS($A$4:A240))="","",INDEX(PatientCriteria[身分證號],ROWS($A$4:A240))),"")</f>
        <v/>
      </c>
      <c r="C240" s="26" t="str" cm="1">
        <f t="array" ref="C240">IF($B240="","",IFERROR(INDEX(PatientCriteria[生日],ROWS($A$4:A240)),""))</f>
        <v/>
      </c>
      <c r="D240" s="26" t="str" cm="1">
        <f t="array" ref="D240">IF($B240="","",IFERROR(INDEX(PatientCriteria[疾病組合],ROWS($A$4:A240)),""))</f>
        <v/>
      </c>
      <c r="E240" s="6" t="str" cm="1">
        <f t="array" ref="E240">IF($B240="","",IFERROR(INDEX(PatientCriteria[HbA1c達標標準],ROWS($A$4:A240)),""))</f>
        <v/>
      </c>
      <c r="F240" s="6" t="str">
        <f>IF($B240="","",IF($G240="","",IFERROR(SUMIFS(LabData2016[最近一次HbA1c檢查結果(%)],LabData2016[比對身分證前六碼],$AX240,LabData2016[最近一次HbA1c檢查日期],$G240,LabData2016[HbA1c唯一],1),"")))</f>
        <v/>
      </c>
      <c r="G240" s="36" t="str" cm="1">
        <f t="array" ref="G240">IF($B240="","",IFERROR(_xlfn.AGGREGATE(14,6,LabData2016[最近一次HbA1c檢查日期]/((LabData2016[比對身分證前六碼]=$AX240)*(LabData2016[HbA1c唯一]=1)),1),""))</f>
        <v/>
      </c>
      <c r="H240" s="6" t="str">
        <f>IF($B240="","",IF($I240="","",IFERROR(SUMIFS(LabData2016[最近一次HbA1c檢查結果(%)],LabData2016[比對身分證前六碼],$AX240,LabData2016[最近一次HbA1c檢查日期],$I240,LabData2016[HbA1c唯一],1),"")))</f>
        <v/>
      </c>
      <c r="I240" s="36" t="str" cm="1">
        <f t="array" ref="I240">IF($B240="","",IFERROR(_xlfn.AGGREGATE(14,6,LabData2016[最近一次HbA1c檢查日期]/((LabData2016[比對身分證前六碼]=$AX240)*(LabData2016[HbA1c唯一]=1)),2),""))</f>
        <v/>
      </c>
      <c r="J240" s="6" t="str">
        <f t="shared" si="51"/>
        <v/>
      </c>
      <c r="K240" s="27" t="str">
        <f ca="1">IF($B240="","",IF($E240="不適用","不適用",IF($F240="","未檢驗",IF(AND($AF240+$AG240&gt;=2,$AG240&gt;=1),IF(OR($F240&lt;VALUE(SUBSTITUTE(SUBSTITUTE($E240,"&lt;",""),"%","")),SUMIFS(LabData2016[HbA1c唯一],LabData2016[比對身分證前六碼],$AX240,LabData2016[最近一次HbA1c檢查結果(%)],"&lt;"&amp;VALUE(SUBSTITUTE(SUBSTITUTE($E240,"&lt;",""),"%","")),LabData2016[最近一次HbA1c檢查日期],"&gt;="&amp;DATE(YEAR(TODAY()),1,1),LabData2016[最近一次HbA1c檢查日期],"&lt;"&amp;DATE(YEAR(TODAY())+1,1,1))/($AF240+$AG240)&gt;=0.5),"控制達標",IF(ISNUMBER($H240),IF(AND($J240&gt;=84,$F240-$H240&lt;0),"進步達標","未達標"),"未達標")),"未達標"))))</f>
        <v/>
      </c>
      <c r="L240" s="33" t="str">
        <f ca="1">IF($B240="","",IF($K240="不適用","不適用",IF($K240="未檢驗","無檢驗資料","全年"&amp;($AF240+$AG240)&amp;"次／下半年"&amp;$AG240&amp;"次／"&amp;SUMIFS(LabData2016[HbA1c唯一],LabData2016[比對身分證前六碼],$AX240,LabData2016[最近一次HbA1c檢查結果(%)],"&lt;"&amp;VALUE(SUBSTITUTE(SUBSTITUTE($E240,"&lt;",""),"%","")),LabData2016[最近一次HbA1c檢查日期],"&gt;="&amp;DATE(YEAR(TODAY()),1,1),LabData2016[最近一次HbA1c檢查日期],"&lt;"&amp;DATE(YEAR(TODAY())+1,1,1))&amp;"/"&amp;($AF240+$AG240)&amp;"達標")))</f>
        <v/>
      </c>
      <c r="M240" s="6" t="str" cm="1">
        <f t="array" ref="M240">IF($B240="","",IFERROR(INDEX(PatientCriteria[LDL達標標準],ROWS($A$4:A240)),""))</f>
        <v/>
      </c>
      <c r="N240" s="6" t="str">
        <f>IF($B240="","",IF($O240="","",IFERROR(SUMIFS(LabData2016[最近一次LDL檢查結果(mg/dL)],LabData2016[比對身分證前六碼],$AX240,LabData2016[最近一次LDL檢查日期],$O240,LabData2016[LDL唯一],1),"")))</f>
        <v/>
      </c>
      <c r="O240" s="36" t="str" cm="1">
        <f t="array" ref="O240">IF($B240="","",IFERROR(_xlfn.AGGREGATE(14,6,LabData2016[最近一次LDL檢查日期]/((LabData2016[比對身分證前六碼]=$AX240)*(LabData2016[LDL唯一]=1)),1),""))</f>
        <v/>
      </c>
      <c r="P240" s="6" t="str">
        <f>IF($B240="","",IF($Q240="","",IFERROR(SUMIFS(LabData2016[最近一次LDL檢查結果(mg/dL)],LabData2016[比對身分證前六碼],$AX240,LabData2016[最近一次LDL檢查日期],$Q240,LabData2016[LDL唯一],1),"")))</f>
        <v/>
      </c>
      <c r="Q240" s="36" t="str" cm="1">
        <f t="array" ref="Q240">IF($B240="","",IFERROR(_xlfn.AGGREGATE(14,6,LabData2016[最近一次LDL檢查日期]/((LabData2016[比對身分證前六碼]=$AX240)*(LabData2016[LDL唯一]=1)),2),""))</f>
        <v/>
      </c>
      <c r="R240" s="6" t="str">
        <f t="shared" si="52"/>
        <v/>
      </c>
      <c r="S240" s="6" t="str" cm="1">
        <f t="array" ref="S240">IF($B240="","",IFERROR(_xlfn.AGGREGATE(15,6,LabData2016[最近一次LDL檢查結果(mg/dL)]/((LabData2016[比對身分證前六碼]=$AX240)*(LabData2016[LDL唯一]=1)),1),""))</f>
        <v/>
      </c>
      <c r="T240" s="28" t="str">
        <f ca="1">IF($B240="","",IF($M240="不適用","不適用",IF($N240="","未檢驗",IF(OR(AND($D240="DM only",$O240&gt;=DATE(YEAR(TODAY()),1,1),$O240&lt;DATE(YEAR(TODAY())+1,1,1),$N240&lt;VALUE(SUBSTITUTE($M240,"&lt;",""))),AND($AH240&gt;=1,$AI240&gt;=1,OR($N240&lt;VALUE(SUBSTITUTE($M240,"&lt;","")),SUMIFS(LabData2016[LDL唯一],LabData2016[比對身分證前六碼],$AX240,LabData2016[最近一次LDL檢查結果(mg/dL)],"&lt;"&amp;VALUE(SUBSTITUTE($M240,"&lt;","")),LabData2016[最近一次LDL檢查日期],"&gt;="&amp;DATE(YEAR(TODAY()),1,1),LabData2016[最近一次LDL檢查日期],"&lt;"&amp;DATE(YEAR(TODAY())+1,1,1))/($AH240+$AI240)&gt;=0.5))),"控制達標",IF(AND($AH240&gt;=1,$AI240&gt;=1,ISNUMBER($P240),$R240&gt;84,$N240-$P240&lt;0),"進步達標","未達標")))))</f>
        <v/>
      </c>
      <c r="U240" s="39" t="str">
        <f ca="1">IF($B240="","",IF($T240="不適用","不適用",IF($T240="未檢驗","無檢驗資料","全年"&amp;($AH240+$AI240)&amp;"次／下半年"&amp;$AI240&amp;"次／"&amp;SUMIFS(LabData2016[LDL唯一],LabData2016[比對身分證前六碼],$AX240,LabData2016[最近一次LDL檢查結果(mg/dL)],"&lt;"&amp;VALUE(SUBSTITUTE($M240,"&lt;","")),LabData2016[最近一次LDL檢查日期],"&gt;="&amp;DATE(YEAR(TODAY()),1,1),LabData2016[最近一次LDL檢查日期],"&lt;"&amp;DATE(YEAR(TODAY())+1,1,1))&amp;"/"&amp;($AH240+$AI240)&amp;"達標")))</f>
        <v/>
      </c>
      <c r="V240" s="6" t="str" cm="1">
        <f t="array" ref="V240">IF($B240="","",IFERROR(INDEX(PatientCriteria[UACR達標標準],ROWS($A$4:A240)),""))</f>
        <v/>
      </c>
      <c r="W240" s="6" t="str">
        <f>IF($B240="","",IF($X240="","",IFERROR(SUMIFS(LabData2016[最近一次UACR檢查結果(mg/gm)],LabData2016[比對身分證前六碼],$AX240,LabData2016[最近一次UACR檢查日期],$X240,LabData2016[UACR唯一],1),"")))</f>
        <v/>
      </c>
      <c r="X240" s="36" t="str" cm="1">
        <f t="array" ref="X240">IF($B240="","",IFERROR(_xlfn.AGGREGATE(14,6,LabData2016[最近一次UACR檢查日期]/((LabData2016[比對身分證前六碼]=$AX240)*(LabData2016[UACR唯一]=1)),1),""))</f>
        <v/>
      </c>
      <c r="Y240" s="6" t="str">
        <f>IF($B240="","",IF($Z240="","",IFERROR(SUMIFS(LabData2016[最近一次UACR檢查結果(mg/gm)],LabData2016[比對身分證前六碼],$AX240,LabData2016[最近一次UACR檢查日期],$Z240,LabData2016[UACR唯一],1),"")))</f>
        <v/>
      </c>
      <c r="Z240" s="36" t="str" cm="1">
        <f t="array" ref="Z240">IF($B240="","",IFERROR(_xlfn.AGGREGATE(14,6,LabData2016[最近一次UACR檢查日期]/((LabData2016[比對身分證前六碼]=$AX240)*(LabData2016[UACR唯一]=1)),2),""))</f>
        <v/>
      </c>
      <c r="AA240" s="6" t="str">
        <f t="shared" si="53"/>
        <v/>
      </c>
      <c r="AB240" s="29" t="str">
        <f ca="1">IF($B240="","",IF($V240="不適用","不適用",IF($W240="","未檢驗",IF(AND($AJ240+$AK240&gt;=2,$AK240&gt;=1),IF(OR($W240&lt;30,SUMIFS(LabData2016[UACR唯一],LabData2016[比對身分證前六碼],$AX240,LabData2016[最近一次UACR檢查結果(mg/gm)],"&lt;30",LabData2016[最近一次UACR檢查日期],"&gt;="&amp;DATE(YEAR(TODAY()),1,1),LabData2016[最近一次UACR檢查日期],"&lt;"&amp;DATE(YEAR(TODAY())+1,1,1))/($AJ240+$AK240)&gt;=0.5),"控制達標",IF(ISNUMBER($Y240),IF(AND($AA240&gt;=84,$W240-$Y240&lt;0),"進步達標","未達標"),"未達標")),"未達標"))))</f>
        <v/>
      </c>
      <c r="AC240" s="38" t="str">
        <f ca="1">IF($B240="","",IF($AB240="不適用","不適用",IF($AB240="未檢驗","無檢驗資料","全年"&amp;($AJ240+$AK240)&amp;"次／下半年"&amp;$AK240&amp;"次／"&amp;SUMIFS(LabData2016[UACR唯一],LabData2016[比對身分證前六碼],$AX240,LabData2016[最近一次UACR檢查結果(mg/gm)],"&lt;30",LabData2016[最近一次UACR檢查日期],"&gt;="&amp;DATE(YEAR(TODAY()),1,1),LabData2016[最近一次UACR檢查日期],"&lt;"&amp;DATE(YEAR(TODAY())+1,1,1))&amp;"/"&amp;($AJ240+$AK240)&amp;"達標")))</f>
        <v/>
      </c>
      <c r="AD240" s="6" t="str" cm="1">
        <f t="array" ref="AD240">IF($B240="","",IFERROR(INDEX(PatientCriteria[BP檢驗次數達標標準],ROWS($A$4:A240)),""))</f>
        <v/>
      </c>
      <c r="AE240" s="6" t="str" cm="1">
        <f t="array" aca="1" ref="AE240" ca="1">IF($B240="","",_xlfn.LET(_xlpm.bp,LabData2016[最近一次BP檢查日期],_xlpm.ym,IF(ISNUMBER(_xlpm.bp),TEXT(_xlpm.bp,"yyyy-mm"),LEFT(_xlpm.bp,7)),_xlpm.matched,_xlfn._xlws.FILTER(_xlpm.ym,(LabData2016[比對身分證前六碼]=$AX240)*(LabData2016[比對生日西元]=$AY240)*(_xlpm.ym&lt;&gt;"")*(LEFT(_xlpm.ym,4)=TEXT(YEAR(TODAY()),"0")),""),IF(INDEX(_xlpm.matched,1)="",0,ROWS(_xlfn.UNIQUE(_xlpm.matched)))))</f>
        <v/>
      </c>
      <c r="AF240" s="6" t="str">
        <f ca="1">IF($B240="","",SUMIFS(LabData2016[HbA1c唯一],LabData2016[比對身分證前六碼],$AX240,LabData2016[最近一次HbA1c檢查日期],"&gt;="&amp;DATE(YEAR(TODAY()),1,1),LabData2016[最近一次HbA1c檢查日期],"&lt;"&amp;DATE(YEAR(TODAY()),7,1)))</f>
        <v/>
      </c>
      <c r="AG240" s="6" t="str">
        <f ca="1">IF($B240="","",SUMIFS(LabData2016[HbA1c唯一],LabData2016[比對身分證前六碼],$AX240,LabData2016[最近一次HbA1c檢查日期],"&gt;="&amp;DATE(YEAR(TODAY()),7,1),LabData2016[最近一次HbA1c檢查日期],"&lt;"&amp;DATE(YEAR(TODAY())+1,1,1)))</f>
        <v/>
      </c>
      <c r="AH240" s="6" t="str">
        <f ca="1">IF($B240="","",SUMIFS(LabData2016[LDL唯一],LabData2016[比對身分證前六碼],$AX240,LabData2016[最近一次LDL檢查日期],"&gt;="&amp;DATE(YEAR(TODAY()),1,1),LabData2016[最近一次LDL檢查日期],"&lt;"&amp;DATE(YEAR(TODAY()),7,1)))</f>
        <v/>
      </c>
      <c r="AI240" s="6" t="str">
        <f ca="1">IF($B240="","",SUMIFS(LabData2016[LDL唯一],LabData2016[比對身分證前六碼],$AX240,LabData2016[最近一次LDL檢查日期],"&gt;="&amp;DATE(YEAR(TODAY()),7,1),LabData2016[最近一次LDL檢查日期],"&lt;"&amp;DATE(YEAR(TODAY())+1,1,1)))</f>
        <v/>
      </c>
      <c r="AJ240" s="6" t="str">
        <f ca="1">IF($B240="","",SUMIFS(LabData2016[UACR唯一],LabData2016[比對身分證前六碼],$AX240,LabData2016[最近一次UACR檢查日期],"&gt;="&amp;DATE(YEAR(TODAY()),1,1),LabData2016[最近一次UACR檢查日期],"&lt;"&amp;DATE(YEAR(TODAY()),7,1)))</f>
        <v/>
      </c>
      <c r="AK240" s="6" t="str">
        <f ca="1">IF($B240="","",SUMIFS(LabData2016[UACR唯一],LabData2016[比對身分證前六碼],$AX240,LabData2016[最近一次UACR檢查日期],"&gt;="&amp;DATE(YEAR(TODAY()),7,1),LabData2016[最近一次UACR檢查日期],"&lt;"&amp;DATE(YEAR(TODAY())+1,1,1)))</f>
        <v/>
      </c>
      <c r="AL240" s="6" t="str">
        <f t="shared" si="54"/>
        <v/>
      </c>
      <c r="AM240" s="6" t="str">
        <f t="shared" si="55"/>
        <v/>
      </c>
      <c r="AN240" s="6" t="str">
        <f t="shared" si="56"/>
        <v/>
      </c>
      <c r="AO240" s="6" t="str">
        <f t="shared" si="57"/>
        <v/>
      </c>
      <c r="AP240" s="6" t="str" cm="1">
        <f t="array" ref="AP240">IF($B240="","",IFERROR(INDEX(相容設定!$B$2:$E$9,MATCH($D240,相容設定!$A$2:$A$9,0),MIN(VALUE(LEFT($AQ240,FIND("/",$AQ240)-1)),3)+1),0))</f>
        <v/>
      </c>
      <c r="AQ240" s="6" t="str">
        <f t="shared" si="58"/>
        <v/>
      </c>
      <c r="AR240" s="30" t="str">
        <f t="shared" si="59"/>
        <v/>
      </c>
      <c r="AS240" s="30" t="str">
        <f>IF($B240="","",250+30+IF(OR(ISNUMBER(SEARCH("DM",$D240)),ISNUMBER(SEARCH("+",$D240))),100,0)+IFERROR(INDEX(相容設定!$F$2:$F$9,MATCH($D240,相容設定!$A$2:$A$9,0)),0))</f>
        <v/>
      </c>
      <c r="AT240" s="31" t="str">
        <f t="shared" si="60"/>
        <v/>
      </c>
      <c r="AU240" s="32" t="str">
        <f t="shared" si="61"/>
        <v/>
      </c>
      <c r="AW240" t="str">
        <f t="shared" si="62"/>
        <v/>
      </c>
    </row>
    <row r="241" spans="1:49" x14ac:dyDescent="0.35">
      <c r="A241" s="26" t="str" cm="1">
        <f t="array" ref="A241">IFERROR(IF(INDEX(PatientCriteria[身分證號],ROWS($A$4:A241))="","",ROWS($A$4:A241)),"")</f>
        <v/>
      </c>
      <c r="B241" s="26" t="str" cm="1">
        <f t="array" ref="B241">IFERROR(IF(INDEX(PatientCriteria[身分證號],ROWS($A$4:A241))="","",INDEX(PatientCriteria[身分證號],ROWS($A$4:A241))),"")</f>
        <v/>
      </c>
      <c r="C241" s="26" t="str" cm="1">
        <f t="array" ref="C241">IF($B241="","",IFERROR(INDEX(PatientCriteria[生日],ROWS($A$4:A241)),""))</f>
        <v/>
      </c>
      <c r="D241" s="26" t="str" cm="1">
        <f t="array" ref="D241">IF($B241="","",IFERROR(INDEX(PatientCriteria[疾病組合],ROWS($A$4:A241)),""))</f>
        <v/>
      </c>
      <c r="E241" s="6" t="str" cm="1">
        <f t="array" ref="E241">IF($B241="","",IFERROR(INDEX(PatientCriteria[HbA1c達標標準],ROWS($A$4:A241)),""))</f>
        <v/>
      </c>
      <c r="F241" s="6" t="str">
        <f>IF($B241="","",IF($G241="","",IFERROR(SUMIFS(LabData2016[最近一次HbA1c檢查結果(%)],LabData2016[比對身分證前六碼],$AX241,LabData2016[最近一次HbA1c檢查日期],$G241,LabData2016[HbA1c唯一],1),"")))</f>
        <v/>
      </c>
      <c r="G241" s="36" t="str" cm="1">
        <f t="array" ref="G241">IF($B241="","",IFERROR(_xlfn.AGGREGATE(14,6,LabData2016[最近一次HbA1c檢查日期]/((LabData2016[比對身分證前六碼]=$AX241)*(LabData2016[HbA1c唯一]=1)),1),""))</f>
        <v/>
      </c>
      <c r="H241" s="6" t="str">
        <f>IF($B241="","",IF($I241="","",IFERROR(SUMIFS(LabData2016[最近一次HbA1c檢查結果(%)],LabData2016[比對身分證前六碼],$AX241,LabData2016[最近一次HbA1c檢查日期],$I241,LabData2016[HbA1c唯一],1),"")))</f>
        <v/>
      </c>
      <c r="I241" s="36" t="str" cm="1">
        <f t="array" ref="I241">IF($B241="","",IFERROR(_xlfn.AGGREGATE(14,6,LabData2016[最近一次HbA1c檢查日期]/((LabData2016[比對身分證前六碼]=$AX241)*(LabData2016[HbA1c唯一]=1)),2),""))</f>
        <v/>
      </c>
      <c r="J241" s="6" t="str">
        <f t="shared" si="51"/>
        <v/>
      </c>
      <c r="K241" s="27" t="str">
        <f ca="1">IF($B241="","",IF($E241="不適用","不適用",IF($F241="","未檢驗",IF(AND($AF241+$AG241&gt;=2,$AG241&gt;=1),IF(OR($F241&lt;VALUE(SUBSTITUTE(SUBSTITUTE($E241,"&lt;",""),"%","")),SUMIFS(LabData2016[HbA1c唯一],LabData2016[比對身分證前六碼],$AX241,LabData2016[最近一次HbA1c檢查結果(%)],"&lt;"&amp;VALUE(SUBSTITUTE(SUBSTITUTE($E241,"&lt;",""),"%","")),LabData2016[最近一次HbA1c檢查日期],"&gt;="&amp;DATE(YEAR(TODAY()),1,1),LabData2016[最近一次HbA1c檢查日期],"&lt;"&amp;DATE(YEAR(TODAY())+1,1,1))/($AF241+$AG241)&gt;=0.5),"控制達標",IF(ISNUMBER($H241),IF(AND($J241&gt;=84,$F241-$H241&lt;0),"進步達標","未達標"),"未達標")),"未達標"))))</f>
        <v/>
      </c>
      <c r="L241" s="33" t="str">
        <f ca="1">IF($B241="","",IF($K241="不適用","不適用",IF($K241="未檢驗","無檢驗資料","全年"&amp;($AF241+$AG241)&amp;"次／下半年"&amp;$AG241&amp;"次／"&amp;SUMIFS(LabData2016[HbA1c唯一],LabData2016[比對身分證前六碼],$AX241,LabData2016[最近一次HbA1c檢查結果(%)],"&lt;"&amp;VALUE(SUBSTITUTE(SUBSTITUTE($E241,"&lt;",""),"%","")),LabData2016[最近一次HbA1c檢查日期],"&gt;="&amp;DATE(YEAR(TODAY()),1,1),LabData2016[最近一次HbA1c檢查日期],"&lt;"&amp;DATE(YEAR(TODAY())+1,1,1))&amp;"/"&amp;($AF241+$AG241)&amp;"達標")))</f>
        <v/>
      </c>
      <c r="M241" s="6" t="str" cm="1">
        <f t="array" ref="M241">IF($B241="","",IFERROR(INDEX(PatientCriteria[LDL達標標準],ROWS($A$4:A241)),""))</f>
        <v/>
      </c>
      <c r="N241" s="6" t="str">
        <f>IF($B241="","",IF($O241="","",IFERROR(SUMIFS(LabData2016[最近一次LDL檢查結果(mg/dL)],LabData2016[比對身分證前六碼],$AX241,LabData2016[最近一次LDL檢查日期],$O241,LabData2016[LDL唯一],1),"")))</f>
        <v/>
      </c>
      <c r="O241" s="36" t="str" cm="1">
        <f t="array" ref="O241">IF($B241="","",IFERROR(_xlfn.AGGREGATE(14,6,LabData2016[最近一次LDL檢查日期]/((LabData2016[比對身分證前六碼]=$AX241)*(LabData2016[LDL唯一]=1)),1),""))</f>
        <v/>
      </c>
      <c r="P241" s="6" t="str">
        <f>IF($B241="","",IF($Q241="","",IFERROR(SUMIFS(LabData2016[最近一次LDL檢查結果(mg/dL)],LabData2016[比對身分證前六碼],$AX241,LabData2016[最近一次LDL檢查日期],$Q241,LabData2016[LDL唯一],1),"")))</f>
        <v/>
      </c>
      <c r="Q241" s="36" t="str" cm="1">
        <f t="array" ref="Q241">IF($B241="","",IFERROR(_xlfn.AGGREGATE(14,6,LabData2016[最近一次LDL檢查日期]/((LabData2016[比對身分證前六碼]=$AX241)*(LabData2016[LDL唯一]=1)),2),""))</f>
        <v/>
      </c>
      <c r="R241" s="6" t="str">
        <f t="shared" si="52"/>
        <v/>
      </c>
      <c r="S241" s="6" t="str" cm="1">
        <f t="array" ref="S241">IF($B241="","",IFERROR(_xlfn.AGGREGATE(15,6,LabData2016[最近一次LDL檢查結果(mg/dL)]/((LabData2016[比對身分證前六碼]=$AX241)*(LabData2016[LDL唯一]=1)),1),""))</f>
        <v/>
      </c>
      <c r="T241" s="28" t="str">
        <f ca="1">IF($B241="","",IF($M241="不適用","不適用",IF($N241="","未檢驗",IF(OR(AND($D241="DM only",$O241&gt;=DATE(YEAR(TODAY()),1,1),$O241&lt;DATE(YEAR(TODAY())+1,1,1),$N241&lt;VALUE(SUBSTITUTE($M241,"&lt;",""))),AND($AH241&gt;=1,$AI241&gt;=1,OR($N241&lt;VALUE(SUBSTITUTE($M241,"&lt;","")),SUMIFS(LabData2016[LDL唯一],LabData2016[比對身分證前六碼],$AX241,LabData2016[最近一次LDL檢查結果(mg/dL)],"&lt;"&amp;VALUE(SUBSTITUTE($M241,"&lt;","")),LabData2016[最近一次LDL檢查日期],"&gt;="&amp;DATE(YEAR(TODAY()),1,1),LabData2016[最近一次LDL檢查日期],"&lt;"&amp;DATE(YEAR(TODAY())+1,1,1))/($AH241+$AI241)&gt;=0.5))),"控制達標",IF(AND($AH241&gt;=1,$AI241&gt;=1,ISNUMBER($P241),$R241&gt;84,$N241-$P241&lt;0),"進步達標","未達標")))))</f>
        <v/>
      </c>
      <c r="U241" s="39" t="str">
        <f ca="1">IF($B241="","",IF($T241="不適用","不適用",IF($T241="未檢驗","無檢驗資料","全年"&amp;($AH241+$AI241)&amp;"次／下半年"&amp;$AI241&amp;"次／"&amp;SUMIFS(LabData2016[LDL唯一],LabData2016[比對身分證前六碼],$AX241,LabData2016[最近一次LDL檢查結果(mg/dL)],"&lt;"&amp;VALUE(SUBSTITUTE($M241,"&lt;","")),LabData2016[最近一次LDL檢查日期],"&gt;="&amp;DATE(YEAR(TODAY()),1,1),LabData2016[最近一次LDL檢查日期],"&lt;"&amp;DATE(YEAR(TODAY())+1,1,1))&amp;"/"&amp;($AH241+$AI241)&amp;"達標")))</f>
        <v/>
      </c>
      <c r="V241" s="6" t="str" cm="1">
        <f t="array" ref="V241">IF($B241="","",IFERROR(INDEX(PatientCriteria[UACR達標標準],ROWS($A$4:A241)),""))</f>
        <v/>
      </c>
      <c r="W241" s="6" t="str">
        <f>IF($B241="","",IF($X241="","",IFERROR(SUMIFS(LabData2016[最近一次UACR檢查結果(mg/gm)],LabData2016[比對身分證前六碼],$AX241,LabData2016[最近一次UACR檢查日期],$X241,LabData2016[UACR唯一],1),"")))</f>
        <v/>
      </c>
      <c r="X241" s="36" t="str" cm="1">
        <f t="array" ref="X241">IF($B241="","",IFERROR(_xlfn.AGGREGATE(14,6,LabData2016[最近一次UACR檢查日期]/((LabData2016[比對身分證前六碼]=$AX241)*(LabData2016[UACR唯一]=1)),1),""))</f>
        <v/>
      </c>
      <c r="Y241" s="6" t="str">
        <f>IF($B241="","",IF($Z241="","",IFERROR(SUMIFS(LabData2016[最近一次UACR檢查結果(mg/gm)],LabData2016[比對身分證前六碼],$AX241,LabData2016[最近一次UACR檢查日期],$Z241,LabData2016[UACR唯一],1),"")))</f>
        <v/>
      </c>
      <c r="Z241" s="36" t="str" cm="1">
        <f t="array" ref="Z241">IF($B241="","",IFERROR(_xlfn.AGGREGATE(14,6,LabData2016[最近一次UACR檢查日期]/((LabData2016[比對身分證前六碼]=$AX241)*(LabData2016[UACR唯一]=1)),2),""))</f>
        <v/>
      </c>
      <c r="AA241" s="6" t="str">
        <f t="shared" si="53"/>
        <v/>
      </c>
      <c r="AB241" s="29" t="str">
        <f ca="1">IF($B241="","",IF($V241="不適用","不適用",IF($W241="","未檢驗",IF(AND($AJ241+$AK241&gt;=2,$AK241&gt;=1),IF(OR($W241&lt;30,SUMIFS(LabData2016[UACR唯一],LabData2016[比對身分證前六碼],$AX241,LabData2016[最近一次UACR檢查結果(mg/gm)],"&lt;30",LabData2016[最近一次UACR檢查日期],"&gt;="&amp;DATE(YEAR(TODAY()),1,1),LabData2016[最近一次UACR檢查日期],"&lt;"&amp;DATE(YEAR(TODAY())+1,1,1))/($AJ241+$AK241)&gt;=0.5),"控制達標",IF(ISNUMBER($Y241),IF(AND($AA241&gt;=84,$W241-$Y241&lt;0),"進步達標","未達標"),"未達標")),"未達標"))))</f>
        <v/>
      </c>
      <c r="AC241" s="38" t="str">
        <f ca="1">IF($B241="","",IF($AB241="不適用","不適用",IF($AB241="未檢驗","無檢驗資料","全年"&amp;($AJ241+$AK241)&amp;"次／下半年"&amp;$AK241&amp;"次／"&amp;SUMIFS(LabData2016[UACR唯一],LabData2016[比對身分證前六碼],$AX241,LabData2016[最近一次UACR檢查結果(mg/gm)],"&lt;30",LabData2016[最近一次UACR檢查日期],"&gt;="&amp;DATE(YEAR(TODAY()),1,1),LabData2016[最近一次UACR檢查日期],"&lt;"&amp;DATE(YEAR(TODAY())+1,1,1))&amp;"/"&amp;($AJ241+$AK241)&amp;"達標")))</f>
        <v/>
      </c>
      <c r="AD241" s="6" t="str" cm="1">
        <f t="array" ref="AD241">IF($B241="","",IFERROR(INDEX(PatientCriteria[BP檢驗次數達標標準],ROWS($A$4:A241)),""))</f>
        <v/>
      </c>
      <c r="AE241" s="6" t="str" cm="1">
        <f t="array" aca="1" ref="AE241" ca="1">IF($B241="","",_xlfn.LET(_xlpm.bp,LabData2016[最近一次BP檢查日期],_xlpm.ym,IF(ISNUMBER(_xlpm.bp),TEXT(_xlpm.bp,"yyyy-mm"),LEFT(_xlpm.bp,7)),_xlpm.matched,_xlfn._xlws.FILTER(_xlpm.ym,(LabData2016[比對身分證前六碼]=$AX241)*(LabData2016[比對生日西元]=$AY241)*(_xlpm.ym&lt;&gt;"")*(LEFT(_xlpm.ym,4)=TEXT(YEAR(TODAY()),"0")),""),IF(INDEX(_xlpm.matched,1)="",0,ROWS(_xlfn.UNIQUE(_xlpm.matched)))))</f>
        <v/>
      </c>
      <c r="AF241" s="6" t="str">
        <f ca="1">IF($B241="","",SUMIFS(LabData2016[HbA1c唯一],LabData2016[比對身分證前六碼],$AX241,LabData2016[最近一次HbA1c檢查日期],"&gt;="&amp;DATE(YEAR(TODAY()),1,1),LabData2016[最近一次HbA1c檢查日期],"&lt;"&amp;DATE(YEAR(TODAY()),7,1)))</f>
        <v/>
      </c>
      <c r="AG241" s="6" t="str">
        <f ca="1">IF($B241="","",SUMIFS(LabData2016[HbA1c唯一],LabData2016[比對身分證前六碼],$AX241,LabData2016[最近一次HbA1c檢查日期],"&gt;="&amp;DATE(YEAR(TODAY()),7,1),LabData2016[最近一次HbA1c檢查日期],"&lt;"&amp;DATE(YEAR(TODAY())+1,1,1)))</f>
        <v/>
      </c>
      <c r="AH241" s="6" t="str">
        <f ca="1">IF($B241="","",SUMIFS(LabData2016[LDL唯一],LabData2016[比對身分證前六碼],$AX241,LabData2016[最近一次LDL檢查日期],"&gt;="&amp;DATE(YEAR(TODAY()),1,1),LabData2016[最近一次LDL檢查日期],"&lt;"&amp;DATE(YEAR(TODAY()),7,1)))</f>
        <v/>
      </c>
      <c r="AI241" s="6" t="str">
        <f ca="1">IF($B241="","",SUMIFS(LabData2016[LDL唯一],LabData2016[比對身分證前六碼],$AX241,LabData2016[最近一次LDL檢查日期],"&gt;="&amp;DATE(YEAR(TODAY()),7,1),LabData2016[最近一次LDL檢查日期],"&lt;"&amp;DATE(YEAR(TODAY())+1,1,1)))</f>
        <v/>
      </c>
      <c r="AJ241" s="6" t="str">
        <f ca="1">IF($B241="","",SUMIFS(LabData2016[UACR唯一],LabData2016[比對身分證前六碼],$AX241,LabData2016[最近一次UACR檢查日期],"&gt;="&amp;DATE(YEAR(TODAY()),1,1),LabData2016[最近一次UACR檢查日期],"&lt;"&amp;DATE(YEAR(TODAY()),7,1)))</f>
        <v/>
      </c>
      <c r="AK241" s="6" t="str">
        <f ca="1">IF($B241="","",SUMIFS(LabData2016[UACR唯一],LabData2016[比對身分證前六碼],$AX241,LabData2016[最近一次UACR檢查日期],"&gt;="&amp;DATE(YEAR(TODAY()),7,1),LabData2016[最近一次UACR檢查日期],"&lt;"&amp;DATE(YEAR(TODAY())+1,1,1)))</f>
        <v/>
      </c>
      <c r="AL241" s="6" t="str">
        <f t="shared" si="54"/>
        <v/>
      </c>
      <c r="AM241" s="6" t="str">
        <f t="shared" si="55"/>
        <v/>
      </c>
      <c r="AN241" s="6" t="str">
        <f t="shared" si="56"/>
        <v/>
      </c>
      <c r="AO241" s="6" t="str">
        <f t="shared" si="57"/>
        <v/>
      </c>
      <c r="AP241" s="6" t="str" cm="1">
        <f t="array" ref="AP241">IF($B241="","",IFERROR(INDEX(相容設定!$B$2:$E$9,MATCH($D241,相容設定!$A$2:$A$9,0),MIN(VALUE(LEFT($AQ241,FIND("/",$AQ241)-1)),3)+1),0))</f>
        <v/>
      </c>
      <c r="AQ241" s="6" t="str">
        <f t="shared" si="58"/>
        <v/>
      </c>
      <c r="AR241" s="30" t="str">
        <f t="shared" si="59"/>
        <v/>
      </c>
      <c r="AS241" s="30" t="str">
        <f>IF($B241="","",250+30+IF(OR(ISNUMBER(SEARCH("DM",$D241)),ISNUMBER(SEARCH("+",$D241))),100,0)+IFERROR(INDEX(相容設定!$F$2:$F$9,MATCH($D241,相容設定!$A$2:$A$9,0)),0))</f>
        <v/>
      </c>
      <c r="AT241" s="31" t="str">
        <f t="shared" si="60"/>
        <v/>
      </c>
      <c r="AU241" s="32" t="str">
        <f t="shared" si="61"/>
        <v/>
      </c>
      <c r="AW241" t="str">
        <f t="shared" si="62"/>
        <v/>
      </c>
    </row>
    <row r="242" spans="1:49" x14ac:dyDescent="0.35">
      <c r="A242" s="26" t="str" cm="1">
        <f t="array" ref="A242">IFERROR(IF(INDEX(PatientCriteria[身分證號],ROWS($A$4:A242))="","",ROWS($A$4:A242)),"")</f>
        <v/>
      </c>
      <c r="B242" s="26" t="str" cm="1">
        <f t="array" ref="B242">IFERROR(IF(INDEX(PatientCriteria[身分證號],ROWS($A$4:A242))="","",INDEX(PatientCriteria[身分證號],ROWS($A$4:A242))),"")</f>
        <v/>
      </c>
      <c r="C242" s="26" t="str" cm="1">
        <f t="array" ref="C242">IF($B242="","",IFERROR(INDEX(PatientCriteria[生日],ROWS($A$4:A242)),""))</f>
        <v/>
      </c>
      <c r="D242" s="26" t="str" cm="1">
        <f t="array" ref="D242">IF($B242="","",IFERROR(INDEX(PatientCriteria[疾病組合],ROWS($A$4:A242)),""))</f>
        <v/>
      </c>
      <c r="E242" s="6" t="str" cm="1">
        <f t="array" ref="E242">IF($B242="","",IFERROR(INDEX(PatientCriteria[HbA1c達標標準],ROWS($A$4:A242)),""))</f>
        <v/>
      </c>
      <c r="F242" s="6" t="str">
        <f>IF($B242="","",IF($G242="","",IFERROR(SUMIFS(LabData2016[最近一次HbA1c檢查結果(%)],LabData2016[比對身分證前六碼],$AX242,LabData2016[最近一次HbA1c檢查日期],$G242,LabData2016[HbA1c唯一],1),"")))</f>
        <v/>
      </c>
      <c r="G242" s="36" t="str" cm="1">
        <f t="array" ref="G242">IF($B242="","",IFERROR(_xlfn.AGGREGATE(14,6,LabData2016[最近一次HbA1c檢查日期]/((LabData2016[比對身分證前六碼]=$AX242)*(LabData2016[HbA1c唯一]=1)),1),""))</f>
        <v/>
      </c>
      <c r="H242" s="6" t="str">
        <f>IF($B242="","",IF($I242="","",IFERROR(SUMIFS(LabData2016[最近一次HbA1c檢查結果(%)],LabData2016[比對身分證前六碼],$AX242,LabData2016[最近一次HbA1c檢查日期],$I242,LabData2016[HbA1c唯一],1),"")))</f>
        <v/>
      </c>
      <c r="I242" s="36" t="str" cm="1">
        <f t="array" ref="I242">IF($B242="","",IFERROR(_xlfn.AGGREGATE(14,6,LabData2016[最近一次HbA1c檢查日期]/((LabData2016[比對身分證前六碼]=$AX242)*(LabData2016[HbA1c唯一]=1)),2),""))</f>
        <v/>
      </c>
      <c r="J242" s="6" t="str">
        <f t="shared" si="51"/>
        <v/>
      </c>
      <c r="K242" s="27" t="str">
        <f ca="1">IF($B242="","",IF($E242="不適用","不適用",IF($F242="","未檢驗",IF(AND($AF242+$AG242&gt;=2,$AG242&gt;=1),IF(OR($F242&lt;VALUE(SUBSTITUTE(SUBSTITUTE($E242,"&lt;",""),"%","")),SUMIFS(LabData2016[HbA1c唯一],LabData2016[比對身分證前六碼],$AX242,LabData2016[最近一次HbA1c檢查結果(%)],"&lt;"&amp;VALUE(SUBSTITUTE(SUBSTITUTE($E242,"&lt;",""),"%","")),LabData2016[最近一次HbA1c檢查日期],"&gt;="&amp;DATE(YEAR(TODAY()),1,1),LabData2016[最近一次HbA1c檢查日期],"&lt;"&amp;DATE(YEAR(TODAY())+1,1,1))/($AF242+$AG242)&gt;=0.5),"控制達標",IF(ISNUMBER($H242),IF(AND($J242&gt;=84,$F242-$H242&lt;0),"進步達標","未達標"),"未達標")),"未達標"))))</f>
        <v/>
      </c>
      <c r="L242" s="33" t="str">
        <f ca="1">IF($B242="","",IF($K242="不適用","不適用",IF($K242="未檢驗","無檢驗資料","全年"&amp;($AF242+$AG242)&amp;"次／下半年"&amp;$AG242&amp;"次／"&amp;SUMIFS(LabData2016[HbA1c唯一],LabData2016[比對身分證前六碼],$AX242,LabData2016[最近一次HbA1c檢查結果(%)],"&lt;"&amp;VALUE(SUBSTITUTE(SUBSTITUTE($E242,"&lt;",""),"%","")),LabData2016[最近一次HbA1c檢查日期],"&gt;="&amp;DATE(YEAR(TODAY()),1,1),LabData2016[最近一次HbA1c檢查日期],"&lt;"&amp;DATE(YEAR(TODAY())+1,1,1))&amp;"/"&amp;($AF242+$AG242)&amp;"達標")))</f>
        <v/>
      </c>
      <c r="M242" s="6" t="str" cm="1">
        <f t="array" ref="M242">IF($B242="","",IFERROR(INDEX(PatientCriteria[LDL達標標準],ROWS($A$4:A242)),""))</f>
        <v/>
      </c>
      <c r="N242" s="6" t="str">
        <f>IF($B242="","",IF($O242="","",IFERROR(SUMIFS(LabData2016[最近一次LDL檢查結果(mg/dL)],LabData2016[比對身分證前六碼],$AX242,LabData2016[最近一次LDL檢查日期],$O242,LabData2016[LDL唯一],1),"")))</f>
        <v/>
      </c>
      <c r="O242" s="36" t="str" cm="1">
        <f t="array" ref="O242">IF($B242="","",IFERROR(_xlfn.AGGREGATE(14,6,LabData2016[最近一次LDL檢查日期]/((LabData2016[比對身分證前六碼]=$AX242)*(LabData2016[LDL唯一]=1)),1),""))</f>
        <v/>
      </c>
      <c r="P242" s="6" t="str">
        <f>IF($B242="","",IF($Q242="","",IFERROR(SUMIFS(LabData2016[最近一次LDL檢查結果(mg/dL)],LabData2016[比對身分證前六碼],$AX242,LabData2016[最近一次LDL檢查日期],$Q242,LabData2016[LDL唯一],1),"")))</f>
        <v/>
      </c>
      <c r="Q242" s="36" t="str" cm="1">
        <f t="array" ref="Q242">IF($B242="","",IFERROR(_xlfn.AGGREGATE(14,6,LabData2016[最近一次LDL檢查日期]/((LabData2016[比對身分證前六碼]=$AX242)*(LabData2016[LDL唯一]=1)),2),""))</f>
        <v/>
      </c>
      <c r="R242" s="6" t="str">
        <f t="shared" si="52"/>
        <v/>
      </c>
      <c r="S242" s="6" t="str" cm="1">
        <f t="array" ref="S242">IF($B242="","",IFERROR(_xlfn.AGGREGATE(15,6,LabData2016[最近一次LDL檢查結果(mg/dL)]/((LabData2016[比對身分證前六碼]=$AX242)*(LabData2016[LDL唯一]=1)),1),""))</f>
        <v/>
      </c>
      <c r="T242" s="28" t="str">
        <f ca="1">IF($B242="","",IF($M242="不適用","不適用",IF($N242="","未檢驗",IF(OR(AND($D242="DM only",$O242&gt;=DATE(YEAR(TODAY()),1,1),$O242&lt;DATE(YEAR(TODAY())+1,1,1),$N242&lt;VALUE(SUBSTITUTE($M242,"&lt;",""))),AND($AH242&gt;=1,$AI242&gt;=1,OR($N242&lt;VALUE(SUBSTITUTE($M242,"&lt;","")),SUMIFS(LabData2016[LDL唯一],LabData2016[比對身分證前六碼],$AX242,LabData2016[最近一次LDL檢查結果(mg/dL)],"&lt;"&amp;VALUE(SUBSTITUTE($M242,"&lt;","")),LabData2016[最近一次LDL檢查日期],"&gt;="&amp;DATE(YEAR(TODAY()),1,1),LabData2016[最近一次LDL檢查日期],"&lt;"&amp;DATE(YEAR(TODAY())+1,1,1))/($AH242+$AI242)&gt;=0.5))),"控制達標",IF(AND($AH242&gt;=1,$AI242&gt;=1,ISNUMBER($P242),$R242&gt;84,$N242-$P242&lt;0),"進步達標","未達標")))))</f>
        <v/>
      </c>
      <c r="U242" s="39" t="str">
        <f ca="1">IF($B242="","",IF($T242="不適用","不適用",IF($T242="未檢驗","無檢驗資料","全年"&amp;($AH242+$AI242)&amp;"次／下半年"&amp;$AI242&amp;"次／"&amp;SUMIFS(LabData2016[LDL唯一],LabData2016[比對身分證前六碼],$AX242,LabData2016[最近一次LDL檢查結果(mg/dL)],"&lt;"&amp;VALUE(SUBSTITUTE($M242,"&lt;","")),LabData2016[最近一次LDL檢查日期],"&gt;="&amp;DATE(YEAR(TODAY()),1,1),LabData2016[最近一次LDL檢查日期],"&lt;"&amp;DATE(YEAR(TODAY())+1,1,1))&amp;"/"&amp;($AH242+$AI242)&amp;"達標")))</f>
        <v/>
      </c>
      <c r="V242" s="6" t="str" cm="1">
        <f t="array" ref="V242">IF($B242="","",IFERROR(INDEX(PatientCriteria[UACR達標標準],ROWS($A$4:A242)),""))</f>
        <v/>
      </c>
      <c r="W242" s="6" t="str">
        <f>IF($B242="","",IF($X242="","",IFERROR(SUMIFS(LabData2016[最近一次UACR檢查結果(mg/gm)],LabData2016[比對身分證前六碼],$AX242,LabData2016[最近一次UACR檢查日期],$X242,LabData2016[UACR唯一],1),"")))</f>
        <v/>
      </c>
      <c r="X242" s="36" t="str" cm="1">
        <f t="array" ref="X242">IF($B242="","",IFERROR(_xlfn.AGGREGATE(14,6,LabData2016[最近一次UACR檢查日期]/((LabData2016[比對身分證前六碼]=$AX242)*(LabData2016[UACR唯一]=1)),1),""))</f>
        <v/>
      </c>
      <c r="Y242" s="6" t="str">
        <f>IF($B242="","",IF($Z242="","",IFERROR(SUMIFS(LabData2016[最近一次UACR檢查結果(mg/gm)],LabData2016[比對身分證前六碼],$AX242,LabData2016[最近一次UACR檢查日期],$Z242,LabData2016[UACR唯一],1),"")))</f>
        <v/>
      </c>
      <c r="Z242" s="36" t="str" cm="1">
        <f t="array" ref="Z242">IF($B242="","",IFERROR(_xlfn.AGGREGATE(14,6,LabData2016[最近一次UACR檢查日期]/((LabData2016[比對身分證前六碼]=$AX242)*(LabData2016[UACR唯一]=1)),2),""))</f>
        <v/>
      </c>
      <c r="AA242" s="6" t="str">
        <f t="shared" si="53"/>
        <v/>
      </c>
      <c r="AB242" s="29" t="str">
        <f ca="1">IF($B242="","",IF($V242="不適用","不適用",IF($W242="","未檢驗",IF(AND($AJ242+$AK242&gt;=2,$AK242&gt;=1),IF(OR($W242&lt;30,SUMIFS(LabData2016[UACR唯一],LabData2016[比對身分證前六碼],$AX242,LabData2016[最近一次UACR檢查結果(mg/gm)],"&lt;30",LabData2016[最近一次UACR檢查日期],"&gt;="&amp;DATE(YEAR(TODAY()),1,1),LabData2016[最近一次UACR檢查日期],"&lt;"&amp;DATE(YEAR(TODAY())+1,1,1))/($AJ242+$AK242)&gt;=0.5),"控制達標",IF(ISNUMBER($Y242),IF(AND($AA242&gt;=84,$W242-$Y242&lt;0),"進步達標","未達標"),"未達標")),"未達標"))))</f>
        <v/>
      </c>
      <c r="AC242" s="38" t="str">
        <f ca="1">IF($B242="","",IF($AB242="不適用","不適用",IF($AB242="未檢驗","無檢驗資料","全年"&amp;($AJ242+$AK242)&amp;"次／下半年"&amp;$AK242&amp;"次／"&amp;SUMIFS(LabData2016[UACR唯一],LabData2016[比對身分證前六碼],$AX242,LabData2016[最近一次UACR檢查結果(mg/gm)],"&lt;30",LabData2016[最近一次UACR檢查日期],"&gt;="&amp;DATE(YEAR(TODAY()),1,1),LabData2016[最近一次UACR檢查日期],"&lt;"&amp;DATE(YEAR(TODAY())+1,1,1))&amp;"/"&amp;($AJ242+$AK242)&amp;"達標")))</f>
        <v/>
      </c>
      <c r="AD242" s="6" t="str" cm="1">
        <f t="array" ref="AD242">IF($B242="","",IFERROR(INDEX(PatientCriteria[BP檢驗次數達標標準],ROWS($A$4:A242)),""))</f>
        <v/>
      </c>
      <c r="AE242" s="6" t="str" cm="1">
        <f t="array" aca="1" ref="AE242" ca="1">IF($B242="","",_xlfn.LET(_xlpm.bp,LabData2016[最近一次BP檢查日期],_xlpm.ym,IF(ISNUMBER(_xlpm.bp),TEXT(_xlpm.bp,"yyyy-mm"),LEFT(_xlpm.bp,7)),_xlpm.matched,_xlfn._xlws.FILTER(_xlpm.ym,(LabData2016[比對身分證前六碼]=$AX242)*(LabData2016[比對生日西元]=$AY242)*(_xlpm.ym&lt;&gt;"")*(LEFT(_xlpm.ym,4)=TEXT(YEAR(TODAY()),"0")),""),IF(INDEX(_xlpm.matched,1)="",0,ROWS(_xlfn.UNIQUE(_xlpm.matched)))))</f>
        <v/>
      </c>
      <c r="AF242" s="6" t="str">
        <f ca="1">IF($B242="","",SUMIFS(LabData2016[HbA1c唯一],LabData2016[比對身分證前六碼],$AX242,LabData2016[最近一次HbA1c檢查日期],"&gt;="&amp;DATE(YEAR(TODAY()),1,1),LabData2016[最近一次HbA1c檢查日期],"&lt;"&amp;DATE(YEAR(TODAY()),7,1)))</f>
        <v/>
      </c>
      <c r="AG242" s="6" t="str">
        <f ca="1">IF($B242="","",SUMIFS(LabData2016[HbA1c唯一],LabData2016[比對身分證前六碼],$AX242,LabData2016[最近一次HbA1c檢查日期],"&gt;="&amp;DATE(YEAR(TODAY()),7,1),LabData2016[最近一次HbA1c檢查日期],"&lt;"&amp;DATE(YEAR(TODAY())+1,1,1)))</f>
        <v/>
      </c>
      <c r="AH242" s="6" t="str">
        <f ca="1">IF($B242="","",SUMIFS(LabData2016[LDL唯一],LabData2016[比對身分證前六碼],$AX242,LabData2016[最近一次LDL檢查日期],"&gt;="&amp;DATE(YEAR(TODAY()),1,1),LabData2016[最近一次LDL檢查日期],"&lt;"&amp;DATE(YEAR(TODAY()),7,1)))</f>
        <v/>
      </c>
      <c r="AI242" s="6" t="str">
        <f ca="1">IF($B242="","",SUMIFS(LabData2016[LDL唯一],LabData2016[比對身分證前六碼],$AX242,LabData2016[最近一次LDL檢查日期],"&gt;="&amp;DATE(YEAR(TODAY()),7,1),LabData2016[最近一次LDL檢查日期],"&lt;"&amp;DATE(YEAR(TODAY())+1,1,1)))</f>
        <v/>
      </c>
      <c r="AJ242" s="6" t="str">
        <f ca="1">IF($B242="","",SUMIFS(LabData2016[UACR唯一],LabData2016[比對身分證前六碼],$AX242,LabData2016[最近一次UACR檢查日期],"&gt;="&amp;DATE(YEAR(TODAY()),1,1),LabData2016[最近一次UACR檢查日期],"&lt;"&amp;DATE(YEAR(TODAY()),7,1)))</f>
        <v/>
      </c>
      <c r="AK242" s="6" t="str">
        <f ca="1">IF($B242="","",SUMIFS(LabData2016[UACR唯一],LabData2016[比對身分證前六碼],$AX242,LabData2016[最近一次UACR檢查日期],"&gt;="&amp;DATE(YEAR(TODAY()),7,1),LabData2016[最近一次UACR檢查日期],"&lt;"&amp;DATE(YEAR(TODAY())+1,1,1)))</f>
        <v/>
      </c>
      <c r="AL242" s="6" t="str">
        <f t="shared" si="54"/>
        <v/>
      </c>
      <c r="AM242" s="6" t="str">
        <f t="shared" si="55"/>
        <v/>
      </c>
      <c r="AN242" s="6" t="str">
        <f t="shared" si="56"/>
        <v/>
      </c>
      <c r="AO242" s="6" t="str">
        <f t="shared" si="57"/>
        <v/>
      </c>
      <c r="AP242" s="6" t="str" cm="1">
        <f t="array" ref="AP242">IF($B242="","",IFERROR(INDEX(相容設定!$B$2:$E$9,MATCH($D242,相容設定!$A$2:$A$9,0),MIN(VALUE(LEFT($AQ242,FIND("/",$AQ242)-1)),3)+1),0))</f>
        <v/>
      </c>
      <c r="AQ242" s="6" t="str">
        <f t="shared" si="58"/>
        <v/>
      </c>
      <c r="AR242" s="30" t="str">
        <f t="shared" si="59"/>
        <v/>
      </c>
      <c r="AS242" s="30" t="str">
        <f>IF($B242="","",250+30+IF(OR(ISNUMBER(SEARCH("DM",$D242)),ISNUMBER(SEARCH("+",$D242))),100,0)+IFERROR(INDEX(相容設定!$F$2:$F$9,MATCH($D242,相容設定!$A$2:$A$9,0)),0))</f>
        <v/>
      </c>
      <c r="AT242" s="31" t="str">
        <f t="shared" si="60"/>
        <v/>
      </c>
      <c r="AU242" s="32" t="str">
        <f t="shared" si="61"/>
        <v/>
      </c>
      <c r="AW242" t="str">
        <f t="shared" si="62"/>
        <v/>
      </c>
    </row>
    <row r="243" spans="1:49" x14ac:dyDescent="0.35">
      <c r="A243" s="26" t="str" cm="1">
        <f t="array" ref="A243">IFERROR(IF(INDEX(PatientCriteria[身分證號],ROWS($A$4:A243))="","",ROWS($A$4:A243)),"")</f>
        <v/>
      </c>
      <c r="B243" s="26" t="str" cm="1">
        <f t="array" ref="B243">IFERROR(IF(INDEX(PatientCriteria[身分證號],ROWS($A$4:A243))="","",INDEX(PatientCriteria[身分證號],ROWS($A$4:A243))),"")</f>
        <v/>
      </c>
      <c r="C243" s="26" t="str" cm="1">
        <f t="array" ref="C243">IF($B243="","",IFERROR(INDEX(PatientCriteria[生日],ROWS($A$4:A243)),""))</f>
        <v/>
      </c>
      <c r="D243" s="26" t="str" cm="1">
        <f t="array" ref="D243">IF($B243="","",IFERROR(INDEX(PatientCriteria[疾病組合],ROWS($A$4:A243)),""))</f>
        <v/>
      </c>
      <c r="E243" s="6" t="str" cm="1">
        <f t="array" ref="E243">IF($B243="","",IFERROR(INDEX(PatientCriteria[HbA1c達標標準],ROWS($A$4:A243)),""))</f>
        <v/>
      </c>
      <c r="F243" s="6" t="str">
        <f>IF($B243="","",IF($G243="","",IFERROR(SUMIFS(LabData2016[最近一次HbA1c檢查結果(%)],LabData2016[比對身分證前六碼],$AX243,LabData2016[最近一次HbA1c檢查日期],$G243,LabData2016[HbA1c唯一],1),"")))</f>
        <v/>
      </c>
      <c r="G243" s="36" t="str" cm="1">
        <f t="array" ref="G243">IF($B243="","",IFERROR(_xlfn.AGGREGATE(14,6,LabData2016[最近一次HbA1c檢查日期]/((LabData2016[比對身分證前六碼]=$AX243)*(LabData2016[HbA1c唯一]=1)),1),""))</f>
        <v/>
      </c>
      <c r="H243" s="6" t="str">
        <f>IF($B243="","",IF($I243="","",IFERROR(SUMIFS(LabData2016[最近一次HbA1c檢查結果(%)],LabData2016[比對身分證前六碼],$AX243,LabData2016[最近一次HbA1c檢查日期],$I243,LabData2016[HbA1c唯一],1),"")))</f>
        <v/>
      </c>
      <c r="I243" s="36" t="str" cm="1">
        <f t="array" ref="I243">IF($B243="","",IFERROR(_xlfn.AGGREGATE(14,6,LabData2016[最近一次HbA1c檢查日期]/((LabData2016[比對身分證前六碼]=$AX243)*(LabData2016[HbA1c唯一]=1)),2),""))</f>
        <v/>
      </c>
      <c r="J243" s="6" t="str">
        <f t="shared" si="51"/>
        <v/>
      </c>
      <c r="K243" s="27" t="str">
        <f ca="1">IF($B243="","",IF($E243="不適用","不適用",IF($F243="","未檢驗",IF(AND($AF243+$AG243&gt;=2,$AG243&gt;=1),IF(OR($F243&lt;VALUE(SUBSTITUTE(SUBSTITUTE($E243,"&lt;",""),"%","")),SUMIFS(LabData2016[HbA1c唯一],LabData2016[比對身分證前六碼],$AX243,LabData2016[最近一次HbA1c檢查結果(%)],"&lt;"&amp;VALUE(SUBSTITUTE(SUBSTITUTE($E243,"&lt;",""),"%","")),LabData2016[最近一次HbA1c檢查日期],"&gt;="&amp;DATE(YEAR(TODAY()),1,1),LabData2016[最近一次HbA1c檢查日期],"&lt;"&amp;DATE(YEAR(TODAY())+1,1,1))/($AF243+$AG243)&gt;=0.5),"控制達標",IF(ISNUMBER($H243),IF(AND($J243&gt;=84,$F243-$H243&lt;0),"進步達標","未達標"),"未達標")),"未達標"))))</f>
        <v/>
      </c>
      <c r="L243" s="33" t="str">
        <f ca="1">IF($B243="","",IF($K243="不適用","不適用",IF($K243="未檢驗","無檢驗資料","全年"&amp;($AF243+$AG243)&amp;"次／下半年"&amp;$AG243&amp;"次／"&amp;SUMIFS(LabData2016[HbA1c唯一],LabData2016[比對身分證前六碼],$AX243,LabData2016[最近一次HbA1c檢查結果(%)],"&lt;"&amp;VALUE(SUBSTITUTE(SUBSTITUTE($E243,"&lt;",""),"%","")),LabData2016[最近一次HbA1c檢查日期],"&gt;="&amp;DATE(YEAR(TODAY()),1,1),LabData2016[最近一次HbA1c檢查日期],"&lt;"&amp;DATE(YEAR(TODAY())+1,1,1))&amp;"/"&amp;($AF243+$AG243)&amp;"達標")))</f>
        <v/>
      </c>
      <c r="M243" s="6" t="str" cm="1">
        <f t="array" ref="M243">IF($B243="","",IFERROR(INDEX(PatientCriteria[LDL達標標準],ROWS($A$4:A243)),""))</f>
        <v/>
      </c>
      <c r="N243" s="6" t="str">
        <f>IF($B243="","",IF($O243="","",IFERROR(SUMIFS(LabData2016[最近一次LDL檢查結果(mg/dL)],LabData2016[比對身分證前六碼],$AX243,LabData2016[最近一次LDL檢查日期],$O243,LabData2016[LDL唯一],1),"")))</f>
        <v/>
      </c>
      <c r="O243" s="36" t="str" cm="1">
        <f t="array" ref="O243">IF($B243="","",IFERROR(_xlfn.AGGREGATE(14,6,LabData2016[最近一次LDL檢查日期]/((LabData2016[比對身分證前六碼]=$AX243)*(LabData2016[LDL唯一]=1)),1),""))</f>
        <v/>
      </c>
      <c r="P243" s="6" t="str">
        <f>IF($B243="","",IF($Q243="","",IFERROR(SUMIFS(LabData2016[最近一次LDL檢查結果(mg/dL)],LabData2016[比對身分證前六碼],$AX243,LabData2016[最近一次LDL檢查日期],$Q243,LabData2016[LDL唯一],1),"")))</f>
        <v/>
      </c>
      <c r="Q243" s="36" t="str" cm="1">
        <f t="array" ref="Q243">IF($B243="","",IFERROR(_xlfn.AGGREGATE(14,6,LabData2016[最近一次LDL檢查日期]/((LabData2016[比對身分證前六碼]=$AX243)*(LabData2016[LDL唯一]=1)),2),""))</f>
        <v/>
      </c>
      <c r="R243" s="6" t="str">
        <f t="shared" si="52"/>
        <v/>
      </c>
      <c r="S243" s="6" t="str" cm="1">
        <f t="array" ref="S243">IF($B243="","",IFERROR(_xlfn.AGGREGATE(15,6,LabData2016[最近一次LDL檢查結果(mg/dL)]/((LabData2016[比對身分證前六碼]=$AX243)*(LabData2016[LDL唯一]=1)),1),""))</f>
        <v/>
      </c>
      <c r="T243" s="28" t="str">
        <f ca="1">IF($B243="","",IF($M243="不適用","不適用",IF($N243="","未檢驗",IF(OR(AND($D243="DM only",$O243&gt;=DATE(YEAR(TODAY()),1,1),$O243&lt;DATE(YEAR(TODAY())+1,1,1),$N243&lt;VALUE(SUBSTITUTE($M243,"&lt;",""))),AND($AH243&gt;=1,$AI243&gt;=1,OR($N243&lt;VALUE(SUBSTITUTE($M243,"&lt;","")),SUMIFS(LabData2016[LDL唯一],LabData2016[比對身分證前六碼],$AX243,LabData2016[最近一次LDL檢查結果(mg/dL)],"&lt;"&amp;VALUE(SUBSTITUTE($M243,"&lt;","")),LabData2016[最近一次LDL檢查日期],"&gt;="&amp;DATE(YEAR(TODAY()),1,1),LabData2016[最近一次LDL檢查日期],"&lt;"&amp;DATE(YEAR(TODAY())+1,1,1))/($AH243+$AI243)&gt;=0.5))),"控制達標",IF(AND($AH243&gt;=1,$AI243&gt;=1,ISNUMBER($P243),$R243&gt;84,$N243-$P243&lt;0),"進步達標","未達標")))))</f>
        <v/>
      </c>
      <c r="U243" s="39" t="str">
        <f ca="1">IF($B243="","",IF($T243="不適用","不適用",IF($T243="未檢驗","無檢驗資料","全年"&amp;($AH243+$AI243)&amp;"次／下半年"&amp;$AI243&amp;"次／"&amp;SUMIFS(LabData2016[LDL唯一],LabData2016[比對身分證前六碼],$AX243,LabData2016[最近一次LDL檢查結果(mg/dL)],"&lt;"&amp;VALUE(SUBSTITUTE($M243,"&lt;","")),LabData2016[最近一次LDL檢查日期],"&gt;="&amp;DATE(YEAR(TODAY()),1,1),LabData2016[最近一次LDL檢查日期],"&lt;"&amp;DATE(YEAR(TODAY())+1,1,1))&amp;"/"&amp;($AH243+$AI243)&amp;"達標")))</f>
        <v/>
      </c>
      <c r="V243" s="6" t="str" cm="1">
        <f t="array" ref="V243">IF($B243="","",IFERROR(INDEX(PatientCriteria[UACR達標標準],ROWS($A$4:A243)),""))</f>
        <v/>
      </c>
      <c r="W243" s="6" t="str">
        <f>IF($B243="","",IF($X243="","",IFERROR(SUMIFS(LabData2016[最近一次UACR檢查結果(mg/gm)],LabData2016[比對身分證前六碼],$AX243,LabData2016[最近一次UACR檢查日期],$X243,LabData2016[UACR唯一],1),"")))</f>
        <v/>
      </c>
      <c r="X243" s="36" t="str" cm="1">
        <f t="array" ref="X243">IF($B243="","",IFERROR(_xlfn.AGGREGATE(14,6,LabData2016[最近一次UACR檢查日期]/((LabData2016[比對身分證前六碼]=$AX243)*(LabData2016[UACR唯一]=1)),1),""))</f>
        <v/>
      </c>
      <c r="Y243" s="6" t="str">
        <f>IF($B243="","",IF($Z243="","",IFERROR(SUMIFS(LabData2016[最近一次UACR檢查結果(mg/gm)],LabData2016[比對身分證前六碼],$AX243,LabData2016[最近一次UACR檢查日期],$Z243,LabData2016[UACR唯一],1),"")))</f>
        <v/>
      </c>
      <c r="Z243" s="36" t="str" cm="1">
        <f t="array" ref="Z243">IF($B243="","",IFERROR(_xlfn.AGGREGATE(14,6,LabData2016[最近一次UACR檢查日期]/((LabData2016[比對身分證前六碼]=$AX243)*(LabData2016[UACR唯一]=1)),2),""))</f>
        <v/>
      </c>
      <c r="AA243" s="6" t="str">
        <f t="shared" si="53"/>
        <v/>
      </c>
      <c r="AB243" s="29" t="str">
        <f ca="1">IF($B243="","",IF($V243="不適用","不適用",IF($W243="","未檢驗",IF(AND($AJ243+$AK243&gt;=2,$AK243&gt;=1),IF(OR($W243&lt;30,SUMIFS(LabData2016[UACR唯一],LabData2016[比對身分證前六碼],$AX243,LabData2016[最近一次UACR檢查結果(mg/gm)],"&lt;30",LabData2016[最近一次UACR檢查日期],"&gt;="&amp;DATE(YEAR(TODAY()),1,1),LabData2016[最近一次UACR檢查日期],"&lt;"&amp;DATE(YEAR(TODAY())+1,1,1))/($AJ243+$AK243)&gt;=0.5),"控制達標",IF(ISNUMBER($Y243),IF(AND($AA243&gt;=84,$W243-$Y243&lt;0),"進步達標","未達標"),"未達標")),"未達標"))))</f>
        <v/>
      </c>
      <c r="AC243" s="38" t="str">
        <f ca="1">IF($B243="","",IF($AB243="不適用","不適用",IF($AB243="未檢驗","無檢驗資料","全年"&amp;($AJ243+$AK243)&amp;"次／下半年"&amp;$AK243&amp;"次／"&amp;SUMIFS(LabData2016[UACR唯一],LabData2016[比對身分證前六碼],$AX243,LabData2016[最近一次UACR檢查結果(mg/gm)],"&lt;30",LabData2016[最近一次UACR檢查日期],"&gt;="&amp;DATE(YEAR(TODAY()),1,1),LabData2016[最近一次UACR檢查日期],"&lt;"&amp;DATE(YEAR(TODAY())+1,1,1))&amp;"/"&amp;($AJ243+$AK243)&amp;"達標")))</f>
        <v/>
      </c>
      <c r="AD243" s="6" t="str" cm="1">
        <f t="array" ref="AD243">IF($B243="","",IFERROR(INDEX(PatientCriteria[BP檢驗次數達標標準],ROWS($A$4:A243)),""))</f>
        <v/>
      </c>
      <c r="AE243" s="6" t="str" cm="1">
        <f t="array" aca="1" ref="AE243" ca="1">IF($B243="","",_xlfn.LET(_xlpm.bp,LabData2016[最近一次BP檢查日期],_xlpm.ym,IF(ISNUMBER(_xlpm.bp),TEXT(_xlpm.bp,"yyyy-mm"),LEFT(_xlpm.bp,7)),_xlpm.matched,_xlfn._xlws.FILTER(_xlpm.ym,(LabData2016[比對身分證前六碼]=$AX243)*(LabData2016[比對生日西元]=$AY243)*(_xlpm.ym&lt;&gt;"")*(LEFT(_xlpm.ym,4)=TEXT(YEAR(TODAY()),"0")),""),IF(INDEX(_xlpm.matched,1)="",0,ROWS(_xlfn.UNIQUE(_xlpm.matched)))))</f>
        <v/>
      </c>
      <c r="AF243" s="6" t="str">
        <f ca="1">IF($B243="","",SUMIFS(LabData2016[HbA1c唯一],LabData2016[比對身分證前六碼],$AX243,LabData2016[最近一次HbA1c檢查日期],"&gt;="&amp;DATE(YEAR(TODAY()),1,1),LabData2016[最近一次HbA1c檢查日期],"&lt;"&amp;DATE(YEAR(TODAY()),7,1)))</f>
        <v/>
      </c>
      <c r="AG243" s="6" t="str">
        <f ca="1">IF($B243="","",SUMIFS(LabData2016[HbA1c唯一],LabData2016[比對身分證前六碼],$AX243,LabData2016[最近一次HbA1c檢查日期],"&gt;="&amp;DATE(YEAR(TODAY()),7,1),LabData2016[最近一次HbA1c檢查日期],"&lt;"&amp;DATE(YEAR(TODAY())+1,1,1)))</f>
        <v/>
      </c>
      <c r="AH243" s="6" t="str">
        <f ca="1">IF($B243="","",SUMIFS(LabData2016[LDL唯一],LabData2016[比對身分證前六碼],$AX243,LabData2016[最近一次LDL檢查日期],"&gt;="&amp;DATE(YEAR(TODAY()),1,1),LabData2016[最近一次LDL檢查日期],"&lt;"&amp;DATE(YEAR(TODAY()),7,1)))</f>
        <v/>
      </c>
      <c r="AI243" s="6" t="str">
        <f ca="1">IF($B243="","",SUMIFS(LabData2016[LDL唯一],LabData2016[比對身分證前六碼],$AX243,LabData2016[最近一次LDL檢查日期],"&gt;="&amp;DATE(YEAR(TODAY()),7,1),LabData2016[最近一次LDL檢查日期],"&lt;"&amp;DATE(YEAR(TODAY())+1,1,1)))</f>
        <v/>
      </c>
      <c r="AJ243" s="6" t="str">
        <f ca="1">IF($B243="","",SUMIFS(LabData2016[UACR唯一],LabData2016[比對身分證前六碼],$AX243,LabData2016[最近一次UACR檢查日期],"&gt;="&amp;DATE(YEAR(TODAY()),1,1),LabData2016[最近一次UACR檢查日期],"&lt;"&amp;DATE(YEAR(TODAY()),7,1)))</f>
        <v/>
      </c>
      <c r="AK243" s="6" t="str">
        <f ca="1">IF($B243="","",SUMIFS(LabData2016[UACR唯一],LabData2016[比對身分證前六碼],$AX243,LabData2016[最近一次UACR檢查日期],"&gt;="&amp;DATE(YEAR(TODAY()),7,1),LabData2016[最近一次UACR檢查日期],"&lt;"&amp;DATE(YEAR(TODAY())+1,1,1)))</f>
        <v/>
      </c>
      <c r="AL243" s="6" t="str">
        <f t="shared" si="54"/>
        <v/>
      </c>
      <c r="AM243" s="6" t="str">
        <f t="shared" si="55"/>
        <v/>
      </c>
      <c r="AN243" s="6" t="str">
        <f t="shared" si="56"/>
        <v/>
      </c>
      <c r="AO243" s="6" t="str">
        <f t="shared" si="57"/>
        <v/>
      </c>
      <c r="AP243" s="6" t="str" cm="1">
        <f t="array" ref="AP243">IF($B243="","",IFERROR(INDEX(相容設定!$B$2:$E$9,MATCH($D243,相容設定!$A$2:$A$9,0),MIN(VALUE(LEFT($AQ243,FIND("/",$AQ243)-1)),3)+1),0))</f>
        <v/>
      </c>
      <c r="AQ243" s="6" t="str">
        <f t="shared" si="58"/>
        <v/>
      </c>
      <c r="AR243" s="30" t="str">
        <f t="shared" si="59"/>
        <v/>
      </c>
      <c r="AS243" s="30" t="str">
        <f>IF($B243="","",250+30+IF(OR(ISNUMBER(SEARCH("DM",$D243)),ISNUMBER(SEARCH("+",$D243))),100,0)+IFERROR(INDEX(相容設定!$F$2:$F$9,MATCH($D243,相容設定!$A$2:$A$9,0)),0))</f>
        <v/>
      </c>
      <c r="AT243" s="31" t="str">
        <f t="shared" si="60"/>
        <v/>
      </c>
      <c r="AU243" s="32" t="str">
        <f t="shared" si="61"/>
        <v/>
      </c>
      <c r="AW243" t="str">
        <f t="shared" si="62"/>
        <v/>
      </c>
    </row>
    <row r="244" spans="1:49" x14ac:dyDescent="0.35">
      <c r="A244" s="26" t="str" cm="1">
        <f t="array" ref="A244">IFERROR(IF(INDEX(PatientCriteria[身分證號],ROWS($A$4:A244))="","",ROWS($A$4:A244)),"")</f>
        <v/>
      </c>
      <c r="B244" s="26" t="str" cm="1">
        <f t="array" ref="B244">IFERROR(IF(INDEX(PatientCriteria[身分證號],ROWS($A$4:A244))="","",INDEX(PatientCriteria[身分證號],ROWS($A$4:A244))),"")</f>
        <v/>
      </c>
      <c r="C244" s="26" t="str" cm="1">
        <f t="array" ref="C244">IF($B244="","",IFERROR(INDEX(PatientCriteria[生日],ROWS($A$4:A244)),""))</f>
        <v/>
      </c>
      <c r="D244" s="26" t="str" cm="1">
        <f t="array" ref="D244">IF($B244="","",IFERROR(INDEX(PatientCriteria[疾病組合],ROWS($A$4:A244)),""))</f>
        <v/>
      </c>
      <c r="E244" s="6" t="str" cm="1">
        <f t="array" ref="E244">IF($B244="","",IFERROR(INDEX(PatientCriteria[HbA1c達標標準],ROWS($A$4:A244)),""))</f>
        <v/>
      </c>
      <c r="F244" s="6" t="str">
        <f>IF($B244="","",IF($G244="","",IFERROR(SUMIFS(LabData2016[最近一次HbA1c檢查結果(%)],LabData2016[比對身分證前六碼],$AX244,LabData2016[最近一次HbA1c檢查日期],$G244,LabData2016[HbA1c唯一],1),"")))</f>
        <v/>
      </c>
      <c r="G244" s="36" t="str" cm="1">
        <f t="array" ref="G244">IF($B244="","",IFERROR(_xlfn.AGGREGATE(14,6,LabData2016[最近一次HbA1c檢查日期]/((LabData2016[比對身分證前六碼]=$AX244)*(LabData2016[HbA1c唯一]=1)),1),""))</f>
        <v/>
      </c>
      <c r="H244" s="6" t="str">
        <f>IF($B244="","",IF($I244="","",IFERROR(SUMIFS(LabData2016[最近一次HbA1c檢查結果(%)],LabData2016[比對身分證前六碼],$AX244,LabData2016[最近一次HbA1c檢查日期],$I244,LabData2016[HbA1c唯一],1),"")))</f>
        <v/>
      </c>
      <c r="I244" s="36" t="str" cm="1">
        <f t="array" ref="I244">IF($B244="","",IFERROR(_xlfn.AGGREGATE(14,6,LabData2016[最近一次HbA1c檢查日期]/((LabData2016[比對身分證前六碼]=$AX244)*(LabData2016[HbA1c唯一]=1)),2),""))</f>
        <v/>
      </c>
      <c r="J244" s="6" t="str">
        <f t="shared" si="51"/>
        <v/>
      </c>
      <c r="K244" s="27" t="str">
        <f ca="1">IF($B244="","",IF($E244="不適用","不適用",IF($F244="","未檢驗",IF(AND($AF244+$AG244&gt;=2,$AG244&gt;=1),IF(OR($F244&lt;VALUE(SUBSTITUTE(SUBSTITUTE($E244,"&lt;",""),"%","")),SUMIFS(LabData2016[HbA1c唯一],LabData2016[比對身分證前六碼],$AX244,LabData2016[最近一次HbA1c檢查結果(%)],"&lt;"&amp;VALUE(SUBSTITUTE(SUBSTITUTE($E244,"&lt;",""),"%","")),LabData2016[最近一次HbA1c檢查日期],"&gt;="&amp;DATE(YEAR(TODAY()),1,1),LabData2016[最近一次HbA1c檢查日期],"&lt;"&amp;DATE(YEAR(TODAY())+1,1,1))/($AF244+$AG244)&gt;=0.5),"控制達標",IF(ISNUMBER($H244),IF(AND($J244&gt;=84,$F244-$H244&lt;0),"進步達標","未達標"),"未達標")),"未達標"))))</f>
        <v/>
      </c>
      <c r="L244" s="33" t="str">
        <f ca="1">IF($B244="","",IF($K244="不適用","不適用",IF($K244="未檢驗","無檢驗資料","全年"&amp;($AF244+$AG244)&amp;"次／下半年"&amp;$AG244&amp;"次／"&amp;SUMIFS(LabData2016[HbA1c唯一],LabData2016[比對身分證前六碼],$AX244,LabData2016[最近一次HbA1c檢查結果(%)],"&lt;"&amp;VALUE(SUBSTITUTE(SUBSTITUTE($E244,"&lt;",""),"%","")),LabData2016[最近一次HbA1c檢查日期],"&gt;="&amp;DATE(YEAR(TODAY()),1,1),LabData2016[最近一次HbA1c檢查日期],"&lt;"&amp;DATE(YEAR(TODAY())+1,1,1))&amp;"/"&amp;($AF244+$AG244)&amp;"達標")))</f>
        <v/>
      </c>
      <c r="M244" s="6" t="str" cm="1">
        <f t="array" ref="M244">IF($B244="","",IFERROR(INDEX(PatientCriteria[LDL達標標準],ROWS($A$4:A244)),""))</f>
        <v/>
      </c>
      <c r="N244" s="6" t="str">
        <f>IF($B244="","",IF($O244="","",IFERROR(SUMIFS(LabData2016[最近一次LDL檢查結果(mg/dL)],LabData2016[比對身分證前六碼],$AX244,LabData2016[最近一次LDL檢查日期],$O244,LabData2016[LDL唯一],1),"")))</f>
        <v/>
      </c>
      <c r="O244" s="36" t="str" cm="1">
        <f t="array" ref="O244">IF($B244="","",IFERROR(_xlfn.AGGREGATE(14,6,LabData2016[最近一次LDL檢查日期]/((LabData2016[比對身分證前六碼]=$AX244)*(LabData2016[LDL唯一]=1)),1),""))</f>
        <v/>
      </c>
      <c r="P244" s="6" t="str">
        <f>IF($B244="","",IF($Q244="","",IFERROR(SUMIFS(LabData2016[最近一次LDL檢查結果(mg/dL)],LabData2016[比對身分證前六碼],$AX244,LabData2016[最近一次LDL檢查日期],$Q244,LabData2016[LDL唯一],1),"")))</f>
        <v/>
      </c>
      <c r="Q244" s="36" t="str" cm="1">
        <f t="array" ref="Q244">IF($B244="","",IFERROR(_xlfn.AGGREGATE(14,6,LabData2016[最近一次LDL檢查日期]/((LabData2016[比對身分證前六碼]=$AX244)*(LabData2016[LDL唯一]=1)),2),""))</f>
        <v/>
      </c>
      <c r="R244" s="6" t="str">
        <f t="shared" si="52"/>
        <v/>
      </c>
      <c r="S244" s="6" t="str" cm="1">
        <f t="array" ref="S244">IF($B244="","",IFERROR(_xlfn.AGGREGATE(15,6,LabData2016[最近一次LDL檢查結果(mg/dL)]/((LabData2016[比對身分證前六碼]=$AX244)*(LabData2016[LDL唯一]=1)),1),""))</f>
        <v/>
      </c>
      <c r="T244" s="28" t="str">
        <f ca="1">IF($B244="","",IF($M244="不適用","不適用",IF($N244="","未檢驗",IF(OR(AND($D244="DM only",$O244&gt;=DATE(YEAR(TODAY()),1,1),$O244&lt;DATE(YEAR(TODAY())+1,1,1),$N244&lt;VALUE(SUBSTITUTE($M244,"&lt;",""))),AND($AH244&gt;=1,$AI244&gt;=1,OR($N244&lt;VALUE(SUBSTITUTE($M244,"&lt;","")),SUMIFS(LabData2016[LDL唯一],LabData2016[比對身分證前六碼],$AX244,LabData2016[最近一次LDL檢查結果(mg/dL)],"&lt;"&amp;VALUE(SUBSTITUTE($M244,"&lt;","")),LabData2016[最近一次LDL檢查日期],"&gt;="&amp;DATE(YEAR(TODAY()),1,1),LabData2016[最近一次LDL檢查日期],"&lt;"&amp;DATE(YEAR(TODAY())+1,1,1))/($AH244+$AI244)&gt;=0.5))),"控制達標",IF(AND($AH244&gt;=1,$AI244&gt;=1,ISNUMBER($P244),$R244&gt;84,$N244-$P244&lt;0),"進步達標","未達標")))))</f>
        <v/>
      </c>
      <c r="U244" s="39" t="str">
        <f ca="1">IF($B244="","",IF($T244="不適用","不適用",IF($T244="未檢驗","無檢驗資料","全年"&amp;($AH244+$AI244)&amp;"次／下半年"&amp;$AI244&amp;"次／"&amp;SUMIFS(LabData2016[LDL唯一],LabData2016[比對身分證前六碼],$AX244,LabData2016[最近一次LDL檢查結果(mg/dL)],"&lt;"&amp;VALUE(SUBSTITUTE($M244,"&lt;","")),LabData2016[最近一次LDL檢查日期],"&gt;="&amp;DATE(YEAR(TODAY()),1,1),LabData2016[最近一次LDL檢查日期],"&lt;"&amp;DATE(YEAR(TODAY())+1,1,1))&amp;"/"&amp;($AH244+$AI244)&amp;"達標")))</f>
        <v/>
      </c>
      <c r="V244" s="6" t="str" cm="1">
        <f t="array" ref="V244">IF($B244="","",IFERROR(INDEX(PatientCriteria[UACR達標標準],ROWS($A$4:A244)),""))</f>
        <v/>
      </c>
      <c r="W244" s="6" t="str">
        <f>IF($B244="","",IF($X244="","",IFERROR(SUMIFS(LabData2016[最近一次UACR檢查結果(mg/gm)],LabData2016[比對身分證前六碼],$AX244,LabData2016[最近一次UACR檢查日期],$X244,LabData2016[UACR唯一],1),"")))</f>
        <v/>
      </c>
      <c r="X244" s="36" t="str" cm="1">
        <f t="array" ref="X244">IF($B244="","",IFERROR(_xlfn.AGGREGATE(14,6,LabData2016[最近一次UACR檢查日期]/((LabData2016[比對身分證前六碼]=$AX244)*(LabData2016[UACR唯一]=1)),1),""))</f>
        <v/>
      </c>
      <c r="Y244" s="6" t="str">
        <f>IF($B244="","",IF($Z244="","",IFERROR(SUMIFS(LabData2016[最近一次UACR檢查結果(mg/gm)],LabData2016[比對身分證前六碼],$AX244,LabData2016[最近一次UACR檢查日期],$Z244,LabData2016[UACR唯一],1),"")))</f>
        <v/>
      </c>
      <c r="Z244" s="36" t="str" cm="1">
        <f t="array" ref="Z244">IF($B244="","",IFERROR(_xlfn.AGGREGATE(14,6,LabData2016[最近一次UACR檢查日期]/((LabData2016[比對身分證前六碼]=$AX244)*(LabData2016[UACR唯一]=1)),2),""))</f>
        <v/>
      </c>
      <c r="AA244" s="6" t="str">
        <f t="shared" si="53"/>
        <v/>
      </c>
      <c r="AB244" s="29" t="str">
        <f ca="1">IF($B244="","",IF($V244="不適用","不適用",IF($W244="","未檢驗",IF(AND($AJ244+$AK244&gt;=2,$AK244&gt;=1),IF(OR($W244&lt;30,SUMIFS(LabData2016[UACR唯一],LabData2016[比對身分證前六碼],$AX244,LabData2016[最近一次UACR檢查結果(mg/gm)],"&lt;30",LabData2016[最近一次UACR檢查日期],"&gt;="&amp;DATE(YEAR(TODAY()),1,1),LabData2016[最近一次UACR檢查日期],"&lt;"&amp;DATE(YEAR(TODAY())+1,1,1))/($AJ244+$AK244)&gt;=0.5),"控制達標",IF(ISNUMBER($Y244),IF(AND($AA244&gt;=84,$W244-$Y244&lt;0),"進步達標","未達標"),"未達標")),"未達標"))))</f>
        <v/>
      </c>
      <c r="AC244" s="38" t="str">
        <f ca="1">IF($B244="","",IF($AB244="不適用","不適用",IF($AB244="未檢驗","無檢驗資料","全年"&amp;($AJ244+$AK244)&amp;"次／下半年"&amp;$AK244&amp;"次／"&amp;SUMIFS(LabData2016[UACR唯一],LabData2016[比對身分證前六碼],$AX244,LabData2016[最近一次UACR檢查結果(mg/gm)],"&lt;30",LabData2016[最近一次UACR檢查日期],"&gt;="&amp;DATE(YEAR(TODAY()),1,1),LabData2016[最近一次UACR檢查日期],"&lt;"&amp;DATE(YEAR(TODAY())+1,1,1))&amp;"/"&amp;($AJ244+$AK244)&amp;"達標")))</f>
        <v/>
      </c>
      <c r="AD244" s="6" t="str" cm="1">
        <f t="array" ref="AD244">IF($B244="","",IFERROR(INDEX(PatientCriteria[BP檢驗次數達標標準],ROWS($A$4:A244)),""))</f>
        <v/>
      </c>
      <c r="AE244" s="6" t="str" cm="1">
        <f t="array" aca="1" ref="AE244" ca="1">IF($B244="","",_xlfn.LET(_xlpm.bp,LabData2016[最近一次BP檢查日期],_xlpm.ym,IF(ISNUMBER(_xlpm.bp),TEXT(_xlpm.bp,"yyyy-mm"),LEFT(_xlpm.bp,7)),_xlpm.matched,_xlfn._xlws.FILTER(_xlpm.ym,(LabData2016[比對身分證前六碼]=$AX244)*(LabData2016[比對生日西元]=$AY244)*(_xlpm.ym&lt;&gt;"")*(LEFT(_xlpm.ym,4)=TEXT(YEAR(TODAY()),"0")),""),IF(INDEX(_xlpm.matched,1)="",0,ROWS(_xlfn.UNIQUE(_xlpm.matched)))))</f>
        <v/>
      </c>
      <c r="AF244" s="6" t="str">
        <f ca="1">IF($B244="","",SUMIFS(LabData2016[HbA1c唯一],LabData2016[比對身分證前六碼],$AX244,LabData2016[最近一次HbA1c檢查日期],"&gt;="&amp;DATE(YEAR(TODAY()),1,1),LabData2016[最近一次HbA1c檢查日期],"&lt;"&amp;DATE(YEAR(TODAY()),7,1)))</f>
        <v/>
      </c>
      <c r="AG244" s="6" t="str">
        <f ca="1">IF($B244="","",SUMIFS(LabData2016[HbA1c唯一],LabData2016[比對身分證前六碼],$AX244,LabData2016[最近一次HbA1c檢查日期],"&gt;="&amp;DATE(YEAR(TODAY()),7,1),LabData2016[最近一次HbA1c檢查日期],"&lt;"&amp;DATE(YEAR(TODAY())+1,1,1)))</f>
        <v/>
      </c>
      <c r="AH244" s="6" t="str">
        <f ca="1">IF($B244="","",SUMIFS(LabData2016[LDL唯一],LabData2016[比對身分證前六碼],$AX244,LabData2016[最近一次LDL檢查日期],"&gt;="&amp;DATE(YEAR(TODAY()),1,1),LabData2016[最近一次LDL檢查日期],"&lt;"&amp;DATE(YEAR(TODAY()),7,1)))</f>
        <v/>
      </c>
      <c r="AI244" s="6" t="str">
        <f ca="1">IF($B244="","",SUMIFS(LabData2016[LDL唯一],LabData2016[比對身分證前六碼],$AX244,LabData2016[最近一次LDL檢查日期],"&gt;="&amp;DATE(YEAR(TODAY()),7,1),LabData2016[最近一次LDL檢查日期],"&lt;"&amp;DATE(YEAR(TODAY())+1,1,1)))</f>
        <v/>
      </c>
      <c r="AJ244" s="6" t="str">
        <f ca="1">IF($B244="","",SUMIFS(LabData2016[UACR唯一],LabData2016[比對身分證前六碼],$AX244,LabData2016[最近一次UACR檢查日期],"&gt;="&amp;DATE(YEAR(TODAY()),1,1),LabData2016[最近一次UACR檢查日期],"&lt;"&amp;DATE(YEAR(TODAY()),7,1)))</f>
        <v/>
      </c>
      <c r="AK244" s="6" t="str">
        <f ca="1">IF($B244="","",SUMIFS(LabData2016[UACR唯一],LabData2016[比對身分證前六碼],$AX244,LabData2016[最近一次UACR檢查日期],"&gt;="&amp;DATE(YEAR(TODAY()),7,1),LabData2016[最近一次UACR檢查日期],"&lt;"&amp;DATE(YEAR(TODAY())+1,1,1)))</f>
        <v/>
      </c>
      <c r="AL244" s="6" t="str">
        <f t="shared" si="54"/>
        <v/>
      </c>
      <c r="AM244" s="6" t="str">
        <f t="shared" si="55"/>
        <v/>
      </c>
      <c r="AN244" s="6" t="str">
        <f t="shared" si="56"/>
        <v/>
      </c>
      <c r="AO244" s="6" t="str">
        <f t="shared" si="57"/>
        <v/>
      </c>
      <c r="AP244" s="6" t="str" cm="1">
        <f t="array" ref="AP244">IF($B244="","",IFERROR(INDEX(相容設定!$B$2:$E$9,MATCH($D244,相容設定!$A$2:$A$9,0),MIN(VALUE(LEFT($AQ244,FIND("/",$AQ244)-1)),3)+1),0))</f>
        <v/>
      </c>
      <c r="AQ244" s="6" t="str">
        <f t="shared" si="58"/>
        <v/>
      </c>
      <c r="AR244" s="30" t="str">
        <f t="shared" si="59"/>
        <v/>
      </c>
      <c r="AS244" s="30" t="str">
        <f>IF($B244="","",250+30+IF(OR(ISNUMBER(SEARCH("DM",$D244)),ISNUMBER(SEARCH("+",$D244))),100,0)+IFERROR(INDEX(相容設定!$F$2:$F$9,MATCH($D244,相容設定!$A$2:$A$9,0)),0))</f>
        <v/>
      </c>
      <c r="AT244" s="31" t="str">
        <f t="shared" si="60"/>
        <v/>
      </c>
      <c r="AU244" s="32" t="str">
        <f t="shared" si="61"/>
        <v/>
      </c>
      <c r="AW244" t="str">
        <f t="shared" si="62"/>
        <v/>
      </c>
    </row>
    <row r="245" spans="1:49" x14ac:dyDescent="0.35">
      <c r="A245" s="26" t="str" cm="1">
        <f t="array" ref="A245">IFERROR(IF(INDEX(PatientCriteria[身分證號],ROWS($A$4:A245))="","",ROWS($A$4:A245)),"")</f>
        <v/>
      </c>
      <c r="B245" s="26" t="str" cm="1">
        <f t="array" ref="B245">IFERROR(IF(INDEX(PatientCriteria[身分證號],ROWS($A$4:A245))="","",INDEX(PatientCriteria[身分證號],ROWS($A$4:A245))),"")</f>
        <v/>
      </c>
      <c r="C245" s="26" t="str" cm="1">
        <f t="array" ref="C245">IF($B245="","",IFERROR(INDEX(PatientCriteria[生日],ROWS($A$4:A245)),""))</f>
        <v/>
      </c>
      <c r="D245" s="26" t="str" cm="1">
        <f t="array" ref="D245">IF($B245="","",IFERROR(INDEX(PatientCriteria[疾病組合],ROWS($A$4:A245)),""))</f>
        <v/>
      </c>
      <c r="E245" s="6" t="str" cm="1">
        <f t="array" ref="E245">IF($B245="","",IFERROR(INDEX(PatientCriteria[HbA1c達標標準],ROWS($A$4:A245)),""))</f>
        <v/>
      </c>
      <c r="F245" s="6" t="str">
        <f>IF($B245="","",IF($G245="","",IFERROR(SUMIFS(LabData2016[最近一次HbA1c檢查結果(%)],LabData2016[比對身分證前六碼],$AX245,LabData2016[最近一次HbA1c檢查日期],$G245,LabData2016[HbA1c唯一],1),"")))</f>
        <v/>
      </c>
      <c r="G245" s="36" t="str" cm="1">
        <f t="array" ref="G245">IF($B245="","",IFERROR(_xlfn.AGGREGATE(14,6,LabData2016[最近一次HbA1c檢查日期]/((LabData2016[比對身分證前六碼]=$AX245)*(LabData2016[HbA1c唯一]=1)),1),""))</f>
        <v/>
      </c>
      <c r="H245" s="6" t="str">
        <f>IF($B245="","",IF($I245="","",IFERROR(SUMIFS(LabData2016[最近一次HbA1c檢查結果(%)],LabData2016[比對身分證前六碼],$AX245,LabData2016[最近一次HbA1c檢查日期],$I245,LabData2016[HbA1c唯一],1),"")))</f>
        <v/>
      </c>
      <c r="I245" s="36" t="str" cm="1">
        <f t="array" ref="I245">IF($B245="","",IFERROR(_xlfn.AGGREGATE(14,6,LabData2016[最近一次HbA1c檢查日期]/((LabData2016[比對身分證前六碼]=$AX245)*(LabData2016[HbA1c唯一]=1)),2),""))</f>
        <v/>
      </c>
      <c r="J245" s="6" t="str">
        <f t="shared" si="51"/>
        <v/>
      </c>
      <c r="K245" s="27" t="str">
        <f ca="1">IF($B245="","",IF($E245="不適用","不適用",IF($F245="","未檢驗",IF(AND($AF245+$AG245&gt;=2,$AG245&gt;=1),IF(OR($F245&lt;VALUE(SUBSTITUTE(SUBSTITUTE($E245,"&lt;",""),"%","")),SUMIFS(LabData2016[HbA1c唯一],LabData2016[比對身分證前六碼],$AX245,LabData2016[最近一次HbA1c檢查結果(%)],"&lt;"&amp;VALUE(SUBSTITUTE(SUBSTITUTE($E245,"&lt;",""),"%","")),LabData2016[最近一次HbA1c檢查日期],"&gt;="&amp;DATE(YEAR(TODAY()),1,1),LabData2016[最近一次HbA1c檢查日期],"&lt;"&amp;DATE(YEAR(TODAY())+1,1,1))/($AF245+$AG245)&gt;=0.5),"控制達標",IF(ISNUMBER($H245),IF(AND($J245&gt;=84,$F245-$H245&lt;0),"進步達標","未達標"),"未達標")),"未達標"))))</f>
        <v/>
      </c>
      <c r="L245" s="33" t="str">
        <f ca="1">IF($B245="","",IF($K245="不適用","不適用",IF($K245="未檢驗","無檢驗資料","全年"&amp;($AF245+$AG245)&amp;"次／下半年"&amp;$AG245&amp;"次／"&amp;SUMIFS(LabData2016[HbA1c唯一],LabData2016[比對身分證前六碼],$AX245,LabData2016[最近一次HbA1c檢查結果(%)],"&lt;"&amp;VALUE(SUBSTITUTE(SUBSTITUTE($E245,"&lt;",""),"%","")),LabData2016[最近一次HbA1c檢查日期],"&gt;="&amp;DATE(YEAR(TODAY()),1,1),LabData2016[最近一次HbA1c檢查日期],"&lt;"&amp;DATE(YEAR(TODAY())+1,1,1))&amp;"/"&amp;($AF245+$AG245)&amp;"達標")))</f>
        <v/>
      </c>
      <c r="M245" s="6" t="str" cm="1">
        <f t="array" ref="M245">IF($B245="","",IFERROR(INDEX(PatientCriteria[LDL達標標準],ROWS($A$4:A245)),""))</f>
        <v/>
      </c>
      <c r="N245" s="6" t="str">
        <f>IF($B245="","",IF($O245="","",IFERROR(SUMIFS(LabData2016[最近一次LDL檢查結果(mg/dL)],LabData2016[比對身分證前六碼],$AX245,LabData2016[最近一次LDL檢查日期],$O245,LabData2016[LDL唯一],1),"")))</f>
        <v/>
      </c>
      <c r="O245" s="36" t="str" cm="1">
        <f t="array" ref="O245">IF($B245="","",IFERROR(_xlfn.AGGREGATE(14,6,LabData2016[最近一次LDL檢查日期]/((LabData2016[比對身分證前六碼]=$AX245)*(LabData2016[LDL唯一]=1)),1),""))</f>
        <v/>
      </c>
      <c r="P245" s="6" t="str">
        <f>IF($B245="","",IF($Q245="","",IFERROR(SUMIFS(LabData2016[最近一次LDL檢查結果(mg/dL)],LabData2016[比對身分證前六碼],$AX245,LabData2016[最近一次LDL檢查日期],$Q245,LabData2016[LDL唯一],1),"")))</f>
        <v/>
      </c>
      <c r="Q245" s="36" t="str" cm="1">
        <f t="array" ref="Q245">IF($B245="","",IFERROR(_xlfn.AGGREGATE(14,6,LabData2016[最近一次LDL檢查日期]/((LabData2016[比對身分證前六碼]=$AX245)*(LabData2016[LDL唯一]=1)),2),""))</f>
        <v/>
      </c>
      <c r="R245" s="6" t="str">
        <f t="shared" si="52"/>
        <v/>
      </c>
      <c r="S245" s="6" t="str" cm="1">
        <f t="array" ref="S245">IF($B245="","",IFERROR(_xlfn.AGGREGATE(15,6,LabData2016[最近一次LDL檢查結果(mg/dL)]/((LabData2016[比對身分證前六碼]=$AX245)*(LabData2016[LDL唯一]=1)),1),""))</f>
        <v/>
      </c>
      <c r="T245" s="28" t="str">
        <f ca="1">IF($B245="","",IF($M245="不適用","不適用",IF($N245="","未檢驗",IF(OR(AND($D245="DM only",$O245&gt;=DATE(YEAR(TODAY()),1,1),$O245&lt;DATE(YEAR(TODAY())+1,1,1),$N245&lt;VALUE(SUBSTITUTE($M245,"&lt;",""))),AND($AH245&gt;=1,$AI245&gt;=1,OR($N245&lt;VALUE(SUBSTITUTE($M245,"&lt;","")),SUMIFS(LabData2016[LDL唯一],LabData2016[比對身分證前六碼],$AX245,LabData2016[最近一次LDL檢查結果(mg/dL)],"&lt;"&amp;VALUE(SUBSTITUTE($M245,"&lt;","")),LabData2016[最近一次LDL檢查日期],"&gt;="&amp;DATE(YEAR(TODAY()),1,1),LabData2016[最近一次LDL檢查日期],"&lt;"&amp;DATE(YEAR(TODAY())+1,1,1))/($AH245+$AI245)&gt;=0.5))),"控制達標",IF(AND($AH245&gt;=1,$AI245&gt;=1,ISNUMBER($P245),$R245&gt;84,$N245-$P245&lt;0),"進步達標","未達標")))))</f>
        <v/>
      </c>
      <c r="U245" s="39" t="str">
        <f ca="1">IF($B245="","",IF($T245="不適用","不適用",IF($T245="未檢驗","無檢驗資料","全年"&amp;($AH245+$AI245)&amp;"次／下半年"&amp;$AI245&amp;"次／"&amp;SUMIFS(LabData2016[LDL唯一],LabData2016[比對身分證前六碼],$AX245,LabData2016[最近一次LDL檢查結果(mg/dL)],"&lt;"&amp;VALUE(SUBSTITUTE($M245,"&lt;","")),LabData2016[最近一次LDL檢查日期],"&gt;="&amp;DATE(YEAR(TODAY()),1,1),LabData2016[最近一次LDL檢查日期],"&lt;"&amp;DATE(YEAR(TODAY())+1,1,1))&amp;"/"&amp;($AH245+$AI245)&amp;"達標")))</f>
        <v/>
      </c>
      <c r="V245" s="6" t="str" cm="1">
        <f t="array" ref="V245">IF($B245="","",IFERROR(INDEX(PatientCriteria[UACR達標標準],ROWS($A$4:A245)),""))</f>
        <v/>
      </c>
      <c r="W245" s="6" t="str">
        <f>IF($B245="","",IF($X245="","",IFERROR(SUMIFS(LabData2016[最近一次UACR檢查結果(mg/gm)],LabData2016[比對身分證前六碼],$AX245,LabData2016[最近一次UACR檢查日期],$X245,LabData2016[UACR唯一],1),"")))</f>
        <v/>
      </c>
      <c r="X245" s="36" t="str" cm="1">
        <f t="array" ref="X245">IF($B245="","",IFERROR(_xlfn.AGGREGATE(14,6,LabData2016[最近一次UACR檢查日期]/((LabData2016[比對身分證前六碼]=$AX245)*(LabData2016[UACR唯一]=1)),1),""))</f>
        <v/>
      </c>
      <c r="Y245" s="6" t="str">
        <f>IF($B245="","",IF($Z245="","",IFERROR(SUMIFS(LabData2016[最近一次UACR檢查結果(mg/gm)],LabData2016[比對身分證前六碼],$AX245,LabData2016[最近一次UACR檢查日期],$Z245,LabData2016[UACR唯一],1),"")))</f>
        <v/>
      </c>
      <c r="Z245" s="36" t="str" cm="1">
        <f t="array" ref="Z245">IF($B245="","",IFERROR(_xlfn.AGGREGATE(14,6,LabData2016[最近一次UACR檢查日期]/((LabData2016[比對身分證前六碼]=$AX245)*(LabData2016[UACR唯一]=1)),2),""))</f>
        <v/>
      </c>
      <c r="AA245" s="6" t="str">
        <f t="shared" si="53"/>
        <v/>
      </c>
      <c r="AB245" s="29" t="str">
        <f ca="1">IF($B245="","",IF($V245="不適用","不適用",IF($W245="","未檢驗",IF(AND($AJ245+$AK245&gt;=2,$AK245&gt;=1),IF(OR($W245&lt;30,SUMIFS(LabData2016[UACR唯一],LabData2016[比對身分證前六碼],$AX245,LabData2016[最近一次UACR檢查結果(mg/gm)],"&lt;30",LabData2016[最近一次UACR檢查日期],"&gt;="&amp;DATE(YEAR(TODAY()),1,1),LabData2016[最近一次UACR檢查日期],"&lt;"&amp;DATE(YEAR(TODAY())+1,1,1))/($AJ245+$AK245)&gt;=0.5),"控制達標",IF(ISNUMBER($Y245),IF(AND($AA245&gt;=84,$W245-$Y245&lt;0),"進步達標","未達標"),"未達標")),"未達標"))))</f>
        <v/>
      </c>
      <c r="AC245" s="38" t="str">
        <f ca="1">IF($B245="","",IF($AB245="不適用","不適用",IF($AB245="未檢驗","無檢驗資料","全年"&amp;($AJ245+$AK245)&amp;"次／下半年"&amp;$AK245&amp;"次／"&amp;SUMIFS(LabData2016[UACR唯一],LabData2016[比對身分證前六碼],$AX245,LabData2016[最近一次UACR檢查結果(mg/gm)],"&lt;30",LabData2016[最近一次UACR檢查日期],"&gt;="&amp;DATE(YEAR(TODAY()),1,1),LabData2016[最近一次UACR檢查日期],"&lt;"&amp;DATE(YEAR(TODAY())+1,1,1))&amp;"/"&amp;($AJ245+$AK245)&amp;"達標")))</f>
        <v/>
      </c>
      <c r="AD245" s="6" t="str" cm="1">
        <f t="array" ref="AD245">IF($B245="","",IFERROR(INDEX(PatientCriteria[BP檢驗次數達標標準],ROWS($A$4:A245)),""))</f>
        <v/>
      </c>
      <c r="AE245" s="6" t="str" cm="1">
        <f t="array" aca="1" ref="AE245" ca="1">IF($B245="","",_xlfn.LET(_xlpm.bp,LabData2016[最近一次BP檢查日期],_xlpm.ym,IF(ISNUMBER(_xlpm.bp),TEXT(_xlpm.bp,"yyyy-mm"),LEFT(_xlpm.bp,7)),_xlpm.matched,_xlfn._xlws.FILTER(_xlpm.ym,(LabData2016[比對身分證前六碼]=$AX245)*(LabData2016[比對生日西元]=$AY245)*(_xlpm.ym&lt;&gt;"")*(LEFT(_xlpm.ym,4)=TEXT(YEAR(TODAY()),"0")),""),IF(INDEX(_xlpm.matched,1)="",0,ROWS(_xlfn.UNIQUE(_xlpm.matched)))))</f>
        <v/>
      </c>
      <c r="AF245" s="6" t="str">
        <f ca="1">IF($B245="","",SUMIFS(LabData2016[HbA1c唯一],LabData2016[比對身分證前六碼],$AX245,LabData2016[最近一次HbA1c檢查日期],"&gt;="&amp;DATE(YEAR(TODAY()),1,1),LabData2016[最近一次HbA1c檢查日期],"&lt;"&amp;DATE(YEAR(TODAY()),7,1)))</f>
        <v/>
      </c>
      <c r="AG245" s="6" t="str">
        <f ca="1">IF($B245="","",SUMIFS(LabData2016[HbA1c唯一],LabData2016[比對身分證前六碼],$AX245,LabData2016[最近一次HbA1c檢查日期],"&gt;="&amp;DATE(YEAR(TODAY()),7,1),LabData2016[最近一次HbA1c檢查日期],"&lt;"&amp;DATE(YEAR(TODAY())+1,1,1)))</f>
        <v/>
      </c>
      <c r="AH245" s="6" t="str">
        <f ca="1">IF($B245="","",SUMIFS(LabData2016[LDL唯一],LabData2016[比對身分證前六碼],$AX245,LabData2016[最近一次LDL檢查日期],"&gt;="&amp;DATE(YEAR(TODAY()),1,1),LabData2016[最近一次LDL檢查日期],"&lt;"&amp;DATE(YEAR(TODAY()),7,1)))</f>
        <v/>
      </c>
      <c r="AI245" s="6" t="str">
        <f ca="1">IF($B245="","",SUMIFS(LabData2016[LDL唯一],LabData2016[比對身分證前六碼],$AX245,LabData2016[最近一次LDL檢查日期],"&gt;="&amp;DATE(YEAR(TODAY()),7,1),LabData2016[最近一次LDL檢查日期],"&lt;"&amp;DATE(YEAR(TODAY())+1,1,1)))</f>
        <v/>
      </c>
      <c r="AJ245" s="6" t="str">
        <f ca="1">IF($B245="","",SUMIFS(LabData2016[UACR唯一],LabData2016[比對身分證前六碼],$AX245,LabData2016[最近一次UACR檢查日期],"&gt;="&amp;DATE(YEAR(TODAY()),1,1),LabData2016[最近一次UACR檢查日期],"&lt;"&amp;DATE(YEAR(TODAY()),7,1)))</f>
        <v/>
      </c>
      <c r="AK245" s="6" t="str">
        <f ca="1">IF($B245="","",SUMIFS(LabData2016[UACR唯一],LabData2016[比對身分證前六碼],$AX245,LabData2016[最近一次UACR檢查日期],"&gt;="&amp;DATE(YEAR(TODAY()),7,1),LabData2016[最近一次UACR檢查日期],"&lt;"&amp;DATE(YEAR(TODAY())+1,1,1)))</f>
        <v/>
      </c>
      <c r="AL245" s="6" t="str">
        <f t="shared" si="54"/>
        <v/>
      </c>
      <c r="AM245" s="6" t="str">
        <f t="shared" si="55"/>
        <v/>
      </c>
      <c r="AN245" s="6" t="str">
        <f t="shared" si="56"/>
        <v/>
      </c>
      <c r="AO245" s="6" t="str">
        <f t="shared" si="57"/>
        <v/>
      </c>
      <c r="AP245" s="6" t="str" cm="1">
        <f t="array" ref="AP245">IF($B245="","",IFERROR(INDEX(相容設定!$B$2:$E$9,MATCH($D245,相容設定!$A$2:$A$9,0),MIN(VALUE(LEFT($AQ245,FIND("/",$AQ245)-1)),3)+1),0))</f>
        <v/>
      </c>
      <c r="AQ245" s="6" t="str">
        <f t="shared" si="58"/>
        <v/>
      </c>
      <c r="AR245" s="30" t="str">
        <f t="shared" si="59"/>
        <v/>
      </c>
      <c r="AS245" s="30" t="str">
        <f>IF($B245="","",250+30+IF(OR(ISNUMBER(SEARCH("DM",$D245)),ISNUMBER(SEARCH("+",$D245))),100,0)+IFERROR(INDEX(相容設定!$F$2:$F$9,MATCH($D245,相容設定!$A$2:$A$9,0)),0))</f>
        <v/>
      </c>
      <c r="AT245" s="31" t="str">
        <f t="shared" si="60"/>
        <v/>
      </c>
      <c r="AU245" s="32" t="str">
        <f t="shared" si="61"/>
        <v/>
      </c>
      <c r="AW245" t="str">
        <f t="shared" si="62"/>
        <v/>
      </c>
    </row>
    <row r="246" spans="1:49" x14ac:dyDescent="0.35">
      <c r="A246" s="26" t="str" cm="1">
        <f t="array" ref="A246">IFERROR(IF(INDEX(PatientCriteria[身分證號],ROWS($A$4:A246))="","",ROWS($A$4:A246)),"")</f>
        <v/>
      </c>
      <c r="B246" s="26" t="str" cm="1">
        <f t="array" ref="B246">IFERROR(IF(INDEX(PatientCriteria[身分證號],ROWS($A$4:A246))="","",INDEX(PatientCriteria[身分證號],ROWS($A$4:A246))),"")</f>
        <v/>
      </c>
      <c r="C246" s="26" t="str" cm="1">
        <f t="array" ref="C246">IF($B246="","",IFERROR(INDEX(PatientCriteria[生日],ROWS($A$4:A246)),""))</f>
        <v/>
      </c>
      <c r="D246" s="26" t="str" cm="1">
        <f t="array" ref="D246">IF($B246="","",IFERROR(INDEX(PatientCriteria[疾病組合],ROWS($A$4:A246)),""))</f>
        <v/>
      </c>
      <c r="E246" s="6" t="str" cm="1">
        <f t="array" ref="E246">IF($B246="","",IFERROR(INDEX(PatientCriteria[HbA1c達標標準],ROWS($A$4:A246)),""))</f>
        <v/>
      </c>
      <c r="F246" s="6" t="str">
        <f>IF($B246="","",IF($G246="","",IFERROR(SUMIFS(LabData2016[最近一次HbA1c檢查結果(%)],LabData2016[比對身分證前六碼],$AX246,LabData2016[最近一次HbA1c檢查日期],$G246,LabData2016[HbA1c唯一],1),"")))</f>
        <v/>
      </c>
      <c r="G246" s="36" t="str" cm="1">
        <f t="array" ref="G246">IF($B246="","",IFERROR(_xlfn.AGGREGATE(14,6,LabData2016[最近一次HbA1c檢查日期]/((LabData2016[比對身分證前六碼]=$AX246)*(LabData2016[HbA1c唯一]=1)),1),""))</f>
        <v/>
      </c>
      <c r="H246" s="6" t="str">
        <f>IF($B246="","",IF($I246="","",IFERROR(SUMIFS(LabData2016[最近一次HbA1c檢查結果(%)],LabData2016[比對身分證前六碼],$AX246,LabData2016[最近一次HbA1c檢查日期],$I246,LabData2016[HbA1c唯一],1),"")))</f>
        <v/>
      </c>
      <c r="I246" s="36" t="str" cm="1">
        <f t="array" ref="I246">IF($B246="","",IFERROR(_xlfn.AGGREGATE(14,6,LabData2016[最近一次HbA1c檢查日期]/((LabData2016[比對身分證前六碼]=$AX246)*(LabData2016[HbA1c唯一]=1)),2),""))</f>
        <v/>
      </c>
      <c r="J246" s="6" t="str">
        <f t="shared" si="51"/>
        <v/>
      </c>
      <c r="K246" s="27" t="str">
        <f ca="1">IF($B246="","",IF($E246="不適用","不適用",IF($F246="","未檢驗",IF(AND($AF246+$AG246&gt;=2,$AG246&gt;=1),IF(OR($F246&lt;VALUE(SUBSTITUTE(SUBSTITUTE($E246,"&lt;",""),"%","")),SUMIFS(LabData2016[HbA1c唯一],LabData2016[比對身分證前六碼],$AX246,LabData2016[最近一次HbA1c檢查結果(%)],"&lt;"&amp;VALUE(SUBSTITUTE(SUBSTITUTE($E246,"&lt;",""),"%","")),LabData2016[最近一次HbA1c檢查日期],"&gt;="&amp;DATE(YEAR(TODAY()),1,1),LabData2016[最近一次HbA1c檢查日期],"&lt;"&amp;DATE(YEAR(TODAY())+1,1,1))/($AF246+$AG246)&gt;=0.5),"控制達標",IF(ISNUMBER($H246),IF(AND($J246&gt;=84,$F246-$H246&lt;0),"進步達標","未達標"),"未達標")),"未達標"))))</f>
        <v/>
      </c>
      <c r="L246" s="33" t="str">
        <f ca="1">IF($B246="","",IF($K246="不適用","不適用",IF($K246="未檢驗","無檢驗資料","全年"&amp;($AF246+$AG246)&amp;"次／下半年"&amp;$AG246&amp;"次／"&amp;SUMIFS(LabData2016[HbA1c唯一],LabData2016[比對身分證前六碼],$AX246,LabData2016[最近一次HbA1c檢查結果(%)],"&lt;"&amp;VALUE(SUBSTITUTE(SUBSTITUTE($E246,"&lt;",""),"%","")),LabData2016[最近一次HbA1c檢查日期],"&gt;="&amp;DATE(YEAR(TODAY()),1,1),LabData2016[最近一次HbA1c檢查日期],"&lt;"&amp;DATE(YEAR(TODAY())+1,1,1))&amp;"/"&amp;($AF246+$AG246)&amp;"達標")))</f>
        <v/>
      </c>
      <c r="M246" s="6" t="str" cm="1">
        <f t="array" ref="M246">IF($B246="","",IFERROR(INDEX(PatientCriteria[LDL達標標準],ROWS($A$4:A246)),""))</f>
        <v/>
      </c>
      <c r="N246" s="6" t="str">
        <f>IF($B246="","",IF($O246="","",IFERROR(SUMIFS(LabData2016[最近一次LDL檢查結果(mg/dL)],LabData2016[比對身分證前六碼],$AX246,LabData2016[最近一次LDL檢查日期],$O246,LabData2016[LDL唯一],1),"")))</f>
        <v/>
      </c>
      <c r="O246" s="36" t="str" cm="1">
        <f t="array" ref="O246">IF($B246="","",IFERROR(_xlfn.AGGREGATE(14,6,LabData2016[最近一次LDL檢查日期]/((LabData2016[比對身分證前六碼]=$AX246)*(LabData2016[LDL唯一]=1)),1),""))</f>
        <v/>
      </c>
      <c r="P246" s="6" t="str">
        <f>IF($B246="","",IF($Q246="","",IFERROR(SUMIFS(LabData2016[最近一次LDL檢查結果(mg/dL)],LabData2016[比對身分證前六碼],$AX246,LabData2016[最近一次LDL檢查日期],$Q246,LabData2016[LDL唯一],1),"")))</f>
        <v/>
      </c>
      <c r="Q246" s="36" t="str" cm="1">
        <f t="array" ref="Q246">IF($B246="","",IFERROR(_xlfn.AGGREGATE(14,6,LabData2016[最近一次LDL檢查日期]/((LabData2016[比對身分證前六碼]=$AX246)*(LabData2016[LDL唯一]=1)),2),""))</f>
        <v/>
      </c>
      <c r="R246" s="6" t="str">
        <f t="shared" si="52"/>
        <v/>
      </c>
      <c r="S246" s="6" t="str" cm="1">
        <f t="array" ref="S246">IF($B246="","",IFERROR(_xlfn.AGGREGATE(15,6,LabData2016[最近一次LDL檢查結果(mg/dL)]/((LabData2016[比對身分證前六碼]=$AX246)*(LabData2016[LDL唯一]=1)),1),""))</f>
        <v/>
      </c>
      <c r="T246" s="28" t="str">
        <f ca="1">IF($B246="","",IF($M246="不適用","不適用",IF($N246="","未檢驗",IF(OR(AND($D246="DM only",$O246&gt;=DATE(YEAR(TODAY()),1,1),$O246&lt;DATE(YEAR(TODAY())+1,1,1),$N246&lt;VALUE(SUBSTITUTE($M246,"&lt;",""))),AND($AH246&gt;=1,$AI246&gt;=1,OR($N246&lt;VALUE(SUBSTITUTE($M246,"&lt;","")),SUMIFS(LabData2016[LDL唯一],LabData2016[比對身分證前六碼],$AX246,LabData2016[最近一次LDL檢查結果(mg/dL)],"&lt;"&amp;VALUE(SUBSTITUTE($M246,"&lt;","")),LabData2016[最近一次LDL檢查日期],"&gt;="&amp;DATE(YEAR(TODAY()),1,1),LabData2016[最近一次LDL檢查日期],"&lt;"&amp;DATE(YEAR(TODAY())+1,1,1))/($AH246+$AI246)&gt;=0.5))),"控制達標",IF(AND($AH246&gt;=1,$AI246&gt;=1,ISNUMBER($P246),$R246&gt;84,$N246-$P246&lt;0),"進步達標","未達標")))))</f>
        <v/>
      </c>
      <c r="U246" s="39" t="str">
        <f ca="1">IF($B246="","",IF($T246="不適用","不適用",IF($T246="未檢驗","無檢驗資料","全年"&amp;($AH246+$AI246)&amp;"次／下半年"&amp;$AI246&amp;"次／"&amp;SUMIFS(LabData2016[LDL唯一],LabData2016[比對身分證前六碼],$AX246,LabData2016[最近一次LDL檢查結果(mg/dL)],"&lt;"&amp;VALUE(SUBSTITUTE($M246,"&lt;","")),LabData2016[最近一次LDL檢查日期],"&gt;="&amp;DATE(YEAR(TODAY()),1,1),LabData2016[最近一次LDL檢查日期],"&lt;"&amp;DATE(YEAR(TODAY())+1,1,1))&amp;"/"&amp;($AH246+$AI246)&amp;"達標")))</f>
        <v/>
      </c>
      <c r="V246" s="6" t="str" cm="1">
        <f t="array" ref="V246">IF($B246="","",IFERROR(INDEX(PatientCriteria[UACR達標標準],ROWS($A$4:A246)),""))</f>
        <v/>
      </c>
      <c r="W246" s="6" t="str">
        <f>IF($B246="","",IF($X246="","",IFERROR(SUMIFS(LabData2016[最近一次UACR檢查結果(mg/gm)],LabData2016[比對身分證前六碼],$AX246,LabData2016[最近一次UACR檢查日期],$X246,LabData2016[UACR唯一],1),"")))</f>
        <v/>
      </c>
      <c r="X246" s="36" t="str" cm="1">
        <f t="array" ref="X246">IF($B246="","",IFERROR(_xlfn.AGGREGATE(14,6,LabData2016[最近一次UACR檢查日期]/((LabData2016[比對身分證前六碼]=$AX246)*(LabData2016[UACR唯一]=1)),1),""))</f>
        <v/>
      </c>
      <c r="Y246" s="6" t="str">
        <f>IF($B246="","",IF($Z246="","",IFERROR(SUMIFS(LabData2016[最近一次UACR檢查結果(mg/gm)],LabData2016[比對身分證前六碼],$AX246,LabData2016[最近一次UACR檢查日期],$Z246,LabData2016[UACR唯一],1),"")))</f>
        <v/>
      </c>
      <c r="Z246" s="36" t="str" cm="1">
        <f t="array" ref="Z246">IF($B246="","",IFERROR(_xlfn.AGGREGATE(14,6,LabData2016[最近一次UACR檢查日期]/((LabData2016[比對身分證前六碼]=$AX246)*(LabData2016[UACR唯一]=1)),2),""))</f>
        <v/>
      </c>
      <c r="AA246" s="6" t="str">
        <f t="shared" si="53"/>
        <v/>
      </c>
      <c r="AB246" s="29" t="str">
        <f ca="1">IF($B246="","",IF($V246="不適用","不適用",IF($W246="","未檢驗",IF(AND($AJ246+$AK246&gt;=2,$AK246&gt;=1),IF(OR($W246&lt;30,SUMIFS(LabData2016[UACR唯一],LabData2016[比對身分證前六碼],$AX246,LabData2016[最近一次UACR檢查結果(mg/gm)],"&lt;30",LabData2016[最近一次UACR檢查日期],"&gt;="&amp;DATE(YEAR(TODAY()),1,1),LabData2016[最近一次UACR檢查日期],"&lt;"&amp;DATE(YEAR(TODAY())+1,1,1))/($AJ246+$AK246)&gt;=0.5),"控制達標",IF(ISNUMBER($Y246),IF(AND($AA246&gt;=84,$W246-$Y246&lt;0),"進步達標","未達標"),"未達標")),"未達標"))))</f>
        <v/>
      </c>
      <c r="AC246" s="38" t="str">
        <f ca="1">IF($B246="","",IF($AB246="不適用","不適用",IF($AB246="未檢驗","無檢驗資料","全年"&amp;($AJ246+$AK246)&amp;"次／下半年"&amp;$AK246&amp;"次／"&amp;SUMIFS(LabData2016[UACR唯一],LabData2016[比對身分證前六碼],$AX246,LabData2016[最近一次UACR檢查結果(mg/gm)],"&lt;30",LabData2016[最近一次UACR檢查日期],"&gt;="&amp;DATE(YEAR(TODAY()),1,1),LabData2016[最近一次UACR檢查日期],"&lt;"&amp;DATE(YEAR(TODAY())+1,1,1))&amp;"/"&amp;($AJ246+$AK246)&amp;"達標")))</f>
        <v/>
      </c>
      <c r="AD246" s="6" t="str" cm="1">
        <f t="array" ref="AD246">IF($B246="","",IFERROR(INDEX(PatientCriteria[BP檢驗次數達標標準],ROWS($A$4:A246)),""))</f>
        <v/>
      </c>
      <c r="AE246" s="6" t="str" cm="1">
        <f t="array" aca="1" ref="AE246" ca="1">IF($B246="","",_xlfn.LET(_xlpm.bp,LabData2016[最近一次BP檢查日期],_xlpm.ym,IF(ISNUMBER(_xlpm.bp),TEXT(_xlpm.bp,"yyyy-mm"),LEFT(_xlpm.bp,7)),_xlpm.matched,_xlfn._xlws.FILTER(_xlpm.ym,(LabData2016[比對身分證前六碼]=$AX246)*(LabData2016[比對生日西元]=$AY246)*(_xlpm.ym&lt;&gt;"")*(LEFT(_xlpm.ym,4)=TEXT(YEAR(TODAY()),"0")),""),IF(INDEX(_xlpm.matched,1)="",0,ROWS(_xlfn.UNIQUE(_xlpm.matched)))))</f>
        <v/>
      </c>
      <c r="AF246" s="6" t="str">
        <f ca="1">IF($B246="","",SUMIFS(LabData2016[HbA1c唯一],LabData2016[比對身分證前六碼],$AX246,LabData2016[最近一次HbA1c檢查日期],"&gt;="&amp;DATE(YEAR(TODAY()),1,1),LabData2016[最近一次HbA1c檢查日期],"&lt;"&amp;DATE(YEAR(TODAY()),7,1)))</f>
        <v/>
      </c>
      <c r="AG246" s="6" t="str">
        <f ca="1">IF($B246="","",SUMIFS(LabData2016[HbA1c唯一],LabData2016[比對身分證前六碼],$AX246,LabData2016[最近一次HbA1c檢查日期],"&gt;="&amp;DATE(YEAR(TODAY()),7,1),LabData2016[最近一次HbA1c檢查日期],"&lt;"&amp;DATE(YEAR(TODAY())+1,1,1)))</f>
        <v/>
      </c>
      <c r="AH246" s="6" t="str">
        <f ca="1">IF($B246="","",SUMIFS(LabData2016[LDL唯一],LabData2016[比對身分證前六碼],$AX246,LabData2016[最近一次LDL檢查日期],"&gt;="&amp;DATE(YEAR(TODAY()),1,1),LabData2016[最近一次LDL檢查日期],"&lt;"&amp;DATE(YEAR(TODAY()),7,1)))</f>
        <v/>
      </c>
      <c r="AI246" s="6" t="str">
        <f ca="1">IF($B246="","",SUMIFS(LabData2016[LDL唯一],LabData2016[比對身分證前六碼],$AX246,LabData2016[最近一次LDL檢查日期],"&gt;="&amp;DATE(YEAR(TODAY()),7,1),LabData2016[最近一次LDL檢查日期],"&lt;"&amp;DATE(YEAR(TODAY())+1,1,1)))</f>
        <v/>
      </c>
      <c r="AJ246" s="6" t="str">
        <f ca="1">IF($B246="","",SUMIFS(LabData2016[UACR唯一],LabData2016[比對身分證前六碼],$AX246,LabData2016[最近一次UACR檢查日期],"&gt;="&amp;DATE(YEAR(TODAY()),1,1),LabData2016[最近一次UACR檢查日期],"&lt;"&amp;DATE(YEAR(TODAY()),7,1)))</f>
        <v/>
      </c>
      <c r="AK246" s="6" t="str">
        <f ca="1">IF($B246="","",SUMIFS(LabData2016[UACR唯一],LabData2016[比對身分證前六碼],$AX246,LabData2016[最近一次UACR檢查日期],"&gt;="&amp;DATE(YEAR(TODAY()),7,1),LabData2016[最近一次UACR檢查日期],"&lt;"&amp;DATE(YEAR(TODAY())+1,1,1)))</f>
        <v/>
      </c>
      <c r="AL246" s="6" t="str">
        <f t="shared" si="54"/>
        <v/>
      </c>
      <c r="AM246" s="6" t="str">
        <f t="shared" si="55"/>
        <v/>
      </c>
      <c r="AN246" s="6" t="str">
        <f t="shared" si="56"/>
        <v/>
      </c>
      <c r="AO246" s="6" t="str">
        <f t="shared" si="57"/>
        <v/>
      </c>
      <c r="AP246" s="6" t="str" cm="1">
        <f t="array" ref="AP246">IF($B246="","",IFERROR(INDEX(相容設定!$B$2:$E$9,MATCH($D246,相容設定!$A$2:$A$9,0),MIN(VALUE(LEFT($AQ246,FIND("/",$AQ246)-1)),3)+1),0))</f>
        <v/>
      </c>
      <c r="AQ246" s="6" t="str">
        <f t="shared" si="58"/>
        <v/>
      </c>
      <c r="AR246" s="30" t="str">
        <f t="shared" si="59"/>
        <v/>
      </c>
      <c r="AS246" s="30" t="str">
        <f>IF($B246="","",250+30+IF(OR(ISNUMBER(SEARCH("DM",$D246)),ISNUMBER(SEARCH("+",$D246))),100,0)+IFERROR(INDEX(相容設定!$F$2:$F$9,MATCH($D246,相容設定!$A$2:$A$9,0)),0))</f>
        <v/>
      </c>
      <c r="AT246" s="31" t="str">
        <f t="shared" si="60"/>
        <v/>
      </c>
      <c r="AU246" s="32" t="str">
        <f t="shared" si="61"/>
        <v/>
      </c>
      <c r="AW246" t="str">
        <f t="shared" si="62"/>
        <v/>
      </c>
    </row>
    <row r="247" spans="1:49" x14ac:dyDescent="0.35">
      <c r="A247" s="26" t="str" cm="1">
        <f t="array" ref="A247">IFERROR(IF(INDEX(PatientCriteria[身分證號],ROWS($A$4:A247))="","",ROWS($A$4:A247)),"")</f>
        <v/>
      </c>
      <c r="B247" s="26" t="str" cm="1">
        <f t="array" ref="B247">IFERROR(IF(INDEX(PatientCriteria[身分證號],ROWS($A$4:A247))="","",INDEX(PatientCriteria[身分證號],ROWS($A$4:A247))),"")</f>
        <v/>
      </c>
      <c r="C247" s="26" t="str" cm="1">
        <f t="array" ref="C247">IF($B247="","",IFERROR(INDEX(PatientCriteria[生日],ROWS($A$4:A247)),""))</f>
        <v/>
      </c>
      <c r="D247" s="26" t="str" cm="1">
        <f t="array" ref="D247">IF($B247="","",IFERROR(INDEX(PatientCriteria[疾病組合],ROWS($A$4:A247)),""))</f>
        <v/>
      </c>
      <c r="E247" s="6" t="str" cm="1">
        <f t="array" ref="E247">IF($B247="","",IFERROR(INDEX(PatientCriteria[HbA1c達標標準],ROWS($A$4:A247)),""))</f>
        <v/>
      </c>
      <c r="F247" s="6" t="str">
        <f>IF($B247="","",IF($G247="","",IFERROR(SUMIFS(LabData2016[最近一次HbA1c檢查結果(%)],LabData2016[比對身分證前六碼],$AX247,LabData2016[最近一次HbA1c檢查日期],$G247,LabData2016[HbA1c唯一],1),"")))</f>
        <v/>
      </c>
      <c r="G247" s="36" t="str" cm="1">
        <f t="array" ref="G247">IF($B247="","",IFERROR(_xlfn.AGGREGATE(14,6,LabData2016[最近一次HbA1c檢查日期]/((LabData2016[比對身分證前六碼]=$AX247)*(LabData2016[HbA1c唯一]=1)),1),""))</f>
        <v/>
      </c>
      <c r="H247" s="6" t="str">
        <f>IF($B247="","",IF($I247="","",IFERROR(SUMIFS(LabData2016[最近一次HbA1c檢查結果(%)],LabData2016[比對身分證前六碼],$AX247,LabData2016[最近一次HbA1c檢查日期],$I247,LabData2016[HbA1c唯一],1),"")))</f>
        <v/>
      </c>
      <c r="I247" s="36" t="str" cm="1">
        <f t="array" ref="I247">IF($B247="","",IFERROR(_xlfn.AGGREGATE(14,6,LabData2016[最近一次HbA1c檢查日期]/((LabData2016[比對身分證前六碼]=$AX247)*(LabData2016[HbA1c唯一]=1)),2),""))</f>
        <v/>
      </c>
      <c r="J247" s="6" t="str">
        <f t="shared" si="51"/>
        <v/>
      </c>
      <c r="K247" s="27" t="str">
        <f ca="1">IF($B247="","",IF($E247="不適用","不適用",IF($F247="","未檢驗",IF(AND($AF247+$AG247&gt;=2,$AG247&gt;=1),IF(OR($F247&lt;VALUE(SUBSTITUTE(SUBSTITUTE($E247,"&lt;",""),"%","")),SUMIFS(LabData2016[HbA1c唯一],LabData2016[比對身分證前六碼],$AX247,LabData2016[最近一次HbA1c檢查結果(%)],"&lt;"&amp;VALUE(SUBSTITUTE(SUBSTITUTE($E247,"&lt;",""),"%","")),LabData2016[最近一次HbA1c檢查日期],"&gt;="&amp;DATE(YEAR(TODAY()),1,1),LabData2016[最近一次HbA1c檢查日期],"&lt;"&amp;DATE(YEAR(TODAY())+1,1,1))/($AF247+$AG247)&gt;=0.5),"控制達標",IF(ISNUMBER($H247),IF(AND($J247&gt;=84,$F247-$H247&lt;0),"進步達標","未達標"),"未達標")),"未達標"))))</f>
        <v/>
      </c>
      <c r="L247" s="33" t="str">
        <f ca="1">IF($B247="","",IF($K247="不適用","不適用",IF($K247="未檢驗","無檢驗資料","全年"&amp;($AF247+$AG247)&amp;"次／下半年"&amp;$AG247&amp;"次／"&amp;SUMIFS(LabData2016[HbA1c唯一],LabData2016[比對身分證前六碼],$AX247,LabData2016[最近一次HbA1c檢查結果(%)],"&lt;"&amp;VALUE(SUBSTITUTE(SUBSTITUTE($E247,"&lt;",""),"%","")),LabData2016[最近一次HbA1c檢查日期],"&gt;="&amp;DATE(YEAR(TODAY()),1,1),LabData2016[最近一次HbA1c檢查日期],"&lt;"&amp;DATE(YEAR(TODAY())+1,1,1))&amp;"/"&amp;($AF247+$AG247)&amp;"達標")))</f>
        <v/>
      </c>
      <c r="M247" s="6" t="str" cm="1">
        <f t="array" ref="M247">IF($B247="","",IFERROR(INDEX(PatientCriteria[LDL達標標準],ROWS($A$4:A247)),""))</f>
        <v/>
      </c>
      <c r="N247" s="6" t="str">
        <f>IF($B247="","",IF($O247="","",IFERROR(SUMIFS(LabData2016[最近一次LDL檢查結果(mg/dL)],LabData2016[比對身分證前六碼],$AX247,LabData2016[最近一次LDL檢查日期],$O247,LabData2016[LDL唯一],1),"")))</f>
        <v/>
      </c>
      <c r="O247" s="36" t="str" cm="1">
        <f t="array" ref="O247">IF($B247="","",IFERROR(_xlfn.AGGREGATE(14,6,LabData2016[最近一次LDL檢查日期]/((LabData2016[比對身分證前六碼]=$AX247)*(LabData2016[LDL唯一]=1)),1),""))</f>
        <v/>
      </c>
      <c r="P247" s="6" t="str">
        <f>IF($B247="","",IF($Q247="","",IFERROR(SUMIFS(LabData2016[最近一次LDL檢查結果(mg/dL)],LabData2016[比對身分證前六碼],$AX247,LabData2016[最近一次LDL檢查日期],$Q247,LabData2016[LDL唯一],1),"")))</f>
        <v/>
      </c>
      <c r="Q247" s="36" t="str" cm="1">
        <f t="array" ref="Q247">IF($B247="","",IFERROR(_xlfn.AGGREGATE(14,6,LabData2016[最近一次LDL檢查日期]/((LabData2016[比對身分證前六碼]=$AX247)*(LabData2016[LDL唯一]=1)),2),""))</f>
        <v/>
      </c>
      <c r="R247" s="6" t="str">
        <f t="shared" si="52"/>
        <v/>
      </c>
      <c r="S247" s="6" t="str" cm="1">
        <f t="array" ref="S247">IF($B247="","",IFERROR(_xlfn.AGGREGATE(15,6,LabData2016[最近一次LDL檢查結果(mg/dL)]/((LabData2016[比對身分證前六碼]=$AX247)*(LabData2016[LDL唯一]=1)),1),""))</f>
        <v/>
      </c>
      <c r="T247" s="28" t="str">
        <f ca="1">IF($B247="","",IF($M247="不適用","不適用",IF($N247="","未檢驗",IF(OR(AND($D247="DM only",$O247&gt;=DATE(YEAR(TODAY()),1,1),$O247&lt;DATE(YEAR(TODAY())+1,1,1),$N247&lt;VALUE(SUBSTITUTE($M247,"&lt;",""))),AND($AH247&gt;=1,$AI247&gt;=1,OR($N247&lt;VALUE(SUBSTITUTE($M247,"&lt;","")),SUMIFS(LabData2016[LDL唯一],LabData2016[比對身分證前六碼],$AX247,LabData2016[最近一次LDL檢查結果(mg/dL)],"&lt;"&amp;VALUE(SUBSTITUTE($M247,"&lt;","")),LabData2016[最近一次LDL檢查日期],"&gt;="&amp;DATE(YEAR(TODAY()),1,1),LabData2016[最近一次LDL檢查日期],"&lt;"&amp;DATE(YEAR(TODAY())+1,1,1))/($AH247+$AI247)&gt;=0.5))),"控制達標",IF(AND($AH247&gt;=1,$AI247&gt;=1,ISNUMBER($P247),$R247&gt;84,$N247-$P247&lt;0),"進步達標","未達標")))))</f>
        <v/>
      </c>
      <c r="U247" s="39" t="str">
        <f ca="1">IF($B247="","",IF($T247="不適用","不適用",IF($T247="未檢驗","無檢驗資料","全年"&amp;($AH247+$AI247)&amp;"次／下半年"&amp;$AI247&amp;"次／"&amp;SUMIFS(LabData2016[LDL唯一],LabData2016[比對身分證前六碼],$AX247,LabData2016[最近一次LDL檢查結果(mg/dL)],"&lt;"&amp;VALUE(SUBSTITUTE($M247,"&lt;","")),LabData2016[最近一次LDL檢查日期],"&gt;="&amp;DATE(YEAR(TODAY()),1,1),LabData2016[最近一次LDL檢查日期],"&lt;"&amp;DATE(YEAR(TODAY())+1,1,1))&amp;"/"&amp;($AH247+$AI247)&amp;"達標")))</f>
        <v/>
      </c>
      <c r="V247" s="6" t="str" cm="1">
        <f t="array" ref="V247">IF($B247="","",IFERROR(INDEX(PatientCriteria[UACR達標標準],ROWS($A$4:A247)),""))</f>
        <v/>
      </c>
      <c r="W247" s="6" t="str">
        <f>IF($B247="","",IF($X247="","",IFERROR(SUMIFS(LabData2016[最近一次UACR檢查結果(mg/gm)],LabData2016[比對身分證前六碼],$AX247,LabData2016[最近一次UACR檢查日期],$X247,LabData2016[UACR唯一],1),"")))</f>
        <v/>
      </c>
      <c r="X247" s="36" t="str" cm="1">
        <f t="array" ref="X247">IF($B247="","",IFERROR(_xlfn.AGGREGATE(14,6,LabData2016[最近一次UACR檢查日期]/((LabData2016[比對身分證前六碼]=$AX247)*(LabData2016[UACR唯一]=1)),1),""))</f>
        <v/>
      </c>
      <c r="Y247" s="6" t="str">
        <f>IF($B247="","",IF($Z247="","",IFERROR(SUMIFS(LabData2016[最近一次UACR檢查結果(mg/gm)],LabData2016[比對身分證前六碼],$AX247,LabData2016[最近一次UACR檢查日期],$Z247,LabData2016[UACR唯一],1),"")))</f>
        <v/>
      </c>
      <c r="Z247" s="36" t="str" cm="1">
        <f t="array" ref="Z247">IF($B247="","",IFERROR(_xlfn.AGGREGATE(14,6,LabData2016[最近一次UACR檢查日期]/((LabData2016[比對身分證前六碼]=$AX247)*(LabData2016[UACR唯一]=1)),2),""))</f>
        <v/>
      </c>
      <c r="AA247" s="6" t="str">
        <f t="shared" si="53"/>
        <v/>
      </c>
      <c r="AB247" s="29" t="str">
        <f ca="1">IF($B247="","",IF($V247="不適用","不適用",IF($W247="","未檢驗",IF(AND($AJ247+$AK247&gt;=2,$AK247&gt;=1),IF(OR($W247&lt;30,SUMIFS(LabData2016[UACR唯一],LabData2016[比對身分證前六碼],$AX247,LabData2016[最近一次UACR檢查結果(mg/gm)],"&lt;30",LabData2016[最近一次UACR檢查日期],"&gt;="&amp;DATE(YEAR(TODAY()),1,1),LabData2016[最近一次UACR檢查日期],"&lt;"&amp;DATE(YEAR(TODAY())+1,1,1))/($AJ247+$AK247)&gt;=0.5),"控制達標",IF(ISNUMBER($Y247),IF(AND($AA247&gt;=84,$W247-$Y247&lt;0),"進步達標","未達標"),"未達標")),"未達標"))))</f>
        <v/>
      </c>
      <c r="AC247" s="38" t="str">
        <f ca="1">IF($B247="","",IF($AB247="不適用","不適用",IF($AB247="未檢驗","無檢驗資料","全年"&amp;($AJ247+$AK247)&amp;"次／下半年"&amp;$AK247&amp;"次／"&amp;SUMIFS(LabData2016[UACR唯一],LabData2016[比對身分證前六碼],$AX247,LabData2016[最近一次UACR檢查結果(mg/gm)],"&lt;30",LabData2016[最近一次UACR檢查日期],"&gt;="&amp;DATE(YEAR(TODAY()),1,1),LabData2016[最近一次UACR檢查日期],"&lt;"&amp;DATE(YEAR(TODAY())+1,1,1))&amp;"/"&amp;($AJ247+$AK247)&amp;"達標")))</f>
        <v/>
      </c>
      <c r="AD247" s="6" t="str" cm="1">
        <f t="array" ref="AD247">IF($B247="","",IFERROR(INDEX(PatientCriteria[BP檢驗次數達標標準],ROWS($A$4:A247)),""))</f>
        <v/>
      </c>
      <c r="AE247" s="6" t="str" cm="1">
        <f t="array" aca="1" ref="AE247" ca="1">IF($B247="","",_xlfn.LET(_xlpm.bp,LabData2016[最近一次BP檢查日期],_xlpm.ym,IF(ISNUMBER(_xlpm.bp),TEXT(_xlpm.bp,"yyyy-mm"),LEFT(_xlpm.bp,7)),_xlpm.matched,_xlfn._xlws.FILTER(_xlpm.ym,(LabData2016[比對身分證前六碼]=$AX247)*(LabData2016[比對生日西元]=$AY247)*(_xlpm.ym&lt;&gt;"")*(LEFT(_xlpm.ym,4)=TEXT(YEAR(TODAY()),"0")),""),IF(INDEX(_xlpm.matched,1)="",0,ROWS(_xlfn.UNIQUE(_xlpm.matched)))))</f>
        <v/>
      </c>
      <c r="AF247" s="6" t="str">
        <f ca="1">IF($B247="","",SUMIFS(LabData2016[HbA1c唯一],LabData2016[比對身分證前六碼],$AX247,LabData2016[最近一次HbA1c檢查日期],"&gt;="&amp;DATE(YEAR(TODAY()),1,1),LabData2016[最近一次HbA1c檢查日期],"&lt;"&amp;DATE(YEAR(TODAY()),7,1)))</f>
        <v/>
      </c>
      <c r="AG247" s="6" t="str">
        <f ca="1">IF($B247="","",SUMIFS(LabData2016[HbA1c唯一],LabData2016[比對身分證前六碼],$AX247,LabData2016[最近一次HbA1c檢查日期],"&gt;="&amp;DATE(YEAR(TODAY()),7,1),LabData2016[最近一次HbA1c檢查日期],"&lt;"&amp;DATE(YEAR(TODAY())+1,1,1)))</f>
        <v/>
      </c>
      <c r="AH247" s="6" t="str">
        <f ca="1">IF($B247="","",SUMIFS(LabData2016[LDL唯一],LabData2016[比對身分證前六碼],$AX247,LabData2016[最近一次LDL檢查日期],"&gt;="&amp;DATE(YEAR(TODAY()),1,1),LabData2016[最近一次LDL檢查日期],"&lt;"&amp;DATE(YEAR(TODAY()),7,1)))</f>
        <v/>
      </c>
      <c r="AI247" s="6" t="str">
        <f ca="1">IF($B247="","",SUMIFS(LabData2016[LDL唯一],LabData2016[比對身分證前六碼],$AX247,LabData2016[最近一次LDL檢查日期],"&gt;="&amp;DATE(YEAR(TODAY()),7,1),LabData2016[最近一次LDL檢查日期],"&lt;"&amp;DATE(YEAR(TODAY())+1,1,1)))</f>
        <v/>
      </c>
      <c r="AJ247" s="6" t="str">
        <f ca="1">IF($B247="","",SUMIFS(LabData2016[UACR唯一],LabData2016[比對身分證前六碼],$AX247,LabData2016[最近一次UACR檢查日期],"&gt;="&amp;DATE(YEAR(TODAY()),1,1),LabData2016[最近一次UACR檢查日期],"&lt;"&amp;DATE(YEAR(TODAY()),7,1)))</f>
        <v/>
      </c>
      <c r="AK247" s="6" t="str">
        <f ca="1">IF($B247="","",SUMIFS(LabData2016[UACR唯一],LabData2016[比對身分證前六碼],$AX247,LabData2016[最近一次UACR檢查日期],"&gt;="&amp;DATE(YEAR(TODAY()),7,1),LabData2016[最近一次UACR檢查日期],"&lt;"&amp;DATE(YEAR(TODAY())+1,1,1)))</f>
        <v/>
      </c>
      <c r="AL247" s="6" t="str">
        <f t="shared" si="54"/>
        <v/>
      </c>
      <c r="AM247" s="6" t="str">
        <f t="shared" si="55"/>
        <v/>
      </c>
      <c r="AN247" s="6" t="str">
        <f t="shared" si="56"/>
        <v/>
      </c>
      <c r="AO247" s="6" t="str">
        <f t="shared" si="57"/>
        <v/>
      </c>
      <c r="AP247" s="6" t="str" cm="1">
        <f t="array" ref="AP247">IF($B247="","",IFERROR(INDEX(相容設定!$B$2:$E$9,MATCH($D247,相容設定!$A$2:$A$9,0),MIN(VALUE(LEFT($AQ247,FIND("/",$AQ247)-1)),3)+1),0))</f>
        <v/>
      </c>
      <c r="AQ247" s="6" t="str">
        <f t="shared" si="58"/>
        <v/>
      </c>
      <c r="AR247" s="30" t="str">
        <f t="shared" si="59"/>
        <v/>
      </c>
      <c r="AS247" s="30" t="str">
        <f>IF($B247="","",250+30+IF(OR(ISNUMBER(SEARCH("DM",$D247)),ISNUMBER(SEARCH("+",$D247))),100,0)+IFERROR(INDEX(相容設定!$F$2:$F$9,MATCH($D247,相容設定!$A$2:$A$9,0)),0))</f>
        <v/>
      </c>
      <c r="AT247" s="31" t="str">
        <f t="shared" si="60"/>
        <v/>
      </c>
      <c r="AU247" s="32" t="str">
        <f t="shared" si="61"/>
        <v/>
      </c>
      <c r="AW247" t="str">
        <f t="shared" si="62"/>
        <v/>
      </c>
    </row>
    <row r="248" spans="1:49" x14ac:dyDescent="0.35">
      <c r="A248" s="26" t="str" cm="1">
        <f t="array" ref="A248">IFERROR(IF(INDEX(PatientCriteria[身分證號],ROWS($A$4:A248))="","",ROWS($A$4:A248)),"")</f>
        <v/>
      </c>
      <c r="B248" s="26" t="str" cm="1">
        <f t="array" ref="B248">IFERROR(IF(INDEX(PatientCriteria[身分證號],ROWS($A$4:A248))="","",INDEX(PatientCriteria[身分證號],ROWS($A$4:A248))),"")</f>
        <v/>
      </c>
      <c r="C248" s="26" t="str" cm="1">
        <f t="array" ref="C248">IF($B248="","",IFERROR(INDEX(PatientCriteria[生日],ROWS($A$4:A248)),""))</f>
        <v/>
      </c>
      <c r="D248" s="26" t="str" cm="1">
        <f t="array" ref="D248">IF($B248="","",IFERROR(INDEX(PatientCriteria[疾病組合],ROWS($A$4:A248)),""))</f>
        <v/>
      </c>
      <c r="E248" s="6" t="str" cm="1">
        <f t="array" ref="E248">IF($B248="","",IFERROR(INDEX(PatientCriteria[HbA1c達標標準],ROWS($A$4:A248)),""))</f>
        <v/>
      </c>
      <c r="F248" s="6" t="str">
        <f>IF($B248="","",IF($G248="","",IFERROR(SUMIFS(LabData2016[最近一次HbA1c檢查結果(%)],LabData2016[比對身分證前六碼],$AX248,LabData2016[最近一次HbA1c檢查日期],$G248,LabData2016[HbA1c唯一],1),"")))</f>
        <v/>
      </c>
      <c r="G248" s="36" t="str" cm="1">
        <f t="array" ref="G248">IF($B248="","",IFERROR(_xlfn.AGGREGATE(14,6,LabData2016[最近一次HbA1c檢查日期]/((LabData2016[比對身分證前六碼]=$AX248)*(LabData2016[HbA1c唯一]=1)),1),""))</f>
        <v/>
      </c>
      <c r="H248" s="6" t="str">
        <f>IF($B248="","",IF($I248="","",IFERROR(SUMIFS(LabData2016[最近一次HbA1c檢查結果(%)],LabData2016[比對身分證前六碼],$AX248,LabData2016[最近一次HbA1c檢查日期],$I248,LabData2016[HbA1c唯一],1),"")))</f>
        <v/>
      </c>
      <c r="I248" s="36" t="str" cm="1">
        <f t="array" ref="I248">IF($B248="","",IFERROR(_xlfn.AGGREGATE(14,6,LabData2016[最近一次HbA1c檢查日期]/((LabData2016[比對身分證前六碼]=$AX248)*(LabData2016[HbA1c唯一]=1)),2),""))</f>
        <v/>
      </c>
      <c r="J248" s="6" t="str">
        <f t="shared" si="51"/>
        <v/>
      </c>
      <c r="K248" s="27" t="str">
        <f ca="1">IF($B248="","",IF($E248="不適用","不適用",IF($F248="","未檢驗",IF(AND($AF248+$AG248&gt;=2,$AG248&gt;=1),IF(OR($F248&lt;VALUE(SUBSTITUTE(SUBSTITUTE($E248,"&lt;",""),"%","")),SUMIFS(LabData2016[HbA1c唯一],LabData2016[比對身分證前六碼],$AX248,LabData2016[最近一次HbA1c檢查結果(%)],"&lt;"&amp;VALUE(SUBSTITUTE(SUBSTITUTE($E248,"&lt;",""),"%","")),LabData2016[最近一次HbA1c檢查日期],"&gt;="&amp;DATE(YEAR(TODAY()),1,1),LabData2016[最近一次HbA1c檢查日期],"&lt;"&amp;DATE(YEAR(TODAY())+1,1,1))/($AF248+$AG248)&gt;=0.5),"控制達標",IF(ISNUMBER($H248),IF(AND($J248&gt;=84,$F248-$H248&lt;0),"進步達標","未達標"),"未達標")),"未達標"))))</f>
        <v/>
      </c>
      <c r="L248" s="33" t="str">
        <f ca="1">IF($B248="","",IF($K248="不適用","不適用",IF($K248="未檢驗","無檢驗資料","全年"&amp;($AF248+$AG248)&amp;"次／下半年"&amp;$AG248&amp;"次／"&amp;SUMIFS(LabData2016[HbA1c唯一],LabData2016[比對身分證前六碼],$AX248,LabData2016[最近一次HbA1c檢查結果(%)],"&lt;"&amp;VALUE(SUBSTITUTE(SUBSTITUTE($E248,"&lt;",""),"%","")),LabData2016[最近一次HbA1c檢查日期],"&gt;="&amp;DATE(YEAR(TODAY()),1,1),LabData2016[最近一次HbA1c檢查日期],"&lt;"&amp;DATE(YEAR(TODAY())+1,1,1))&amp;"/"&amp;($AF248+$AG248)&amp;"達標")))</f>
        <v/>
      </c>
      <c r="M248" s="6" t="str" cm="1">
        <f t="array" ref="M248">IF($B248="","",IFERROR(INDEX(PatientCriteria[LDL達標標準],ROWS($A$4:A248)),""))</f>
        <v/>
      </c>
      <c r="N248" s="6" t="str">
        <f>IF($B248="","",IF($O248="","",IFERROR(SUMIFS(LabData2016[最近一次LDL檢查結果(mg/dL)],LabData2016[比對身分證前六碼],$AX248,LabData2016[最近一次LDL檢查日期],$O248,LabData2016[LDL唯一],1),"")))</f>
        <v/>
      </c>
      <c r="O248" s="36" t="str" cm="1">
        <f t="array" ref="O248">IF($B248="","",IFERROR(_xlfn.AGGREGATE(14,6,LabData2016[最近一次LDL檢查日期]/((LabData2016[比對身分證前六碼]=$AX248)*(LabData2016[LDL唯一]=1)),1),""))</f>
        <v/>
      </c>
      <c r="P248" s="6" t="str">
        <f>IF($B248="","",IF($Q248="","",IFERROR(SUMIFS(LabData2016[最近一次LDL檢查結果(mg/dL)],LabData2016[比對身分證前六碼],$AX248,LabData2016[最近一次LDL檢查日期],$Q248,LabData2016[LDL唯一],1),"")))</f>
        <v/>
      </c>
      <c r="Q248" s="36" t="str" cm="1">
        <f t="array" ref="Q248">IF($B248="","",IFERROR(_xlfn.AGGREGATE(14,6,LabData2016[最近一次LDL檢查日期]/((LabData2016[比對身分證前六碼]=$AX248)*(LabData2016[LDL唯一]=1)),2),""))</f>
        <v/>
      </c>
      <c r="R248" s="6" t="str">
        <f t="shared" si="52"/>
        <v/>
      </c>
      <c r="S248" s="6" t="str" cm="1">
        <f t="array" ref="S248">IF($B248="","",IFERROR(_xlfn.AGGREGATE(15,6,LabData2016[最近一次LDL檢查結果(mg/dL)]/((LabData2016[比對身分證前六碼]=$AX248)*(LabData2016[LDL唯一]=1)),1),""))</f>
        <v/>
      </c>
      <c r="T248" s="28" t="str">
        <f ca="1">IF($B248="","",IF($M248="不適用","不適用",IF($N248="","未檢驗",IF(OR(AND($D248="DM only",$O248&gt;=DATE(YEAR(TODAY()),1,1),$O248&lt;DATE(YEAR(TODAY())+1,1,1),$N248&lt;VALUE(SUBSTITUTE($M248,"&lt;",""))),AND($AH248&gt;=1,$AI248&gt;=1,OR($N248&lt;VALUE(SUBSTITUTE($M248,"&lt;","")),SUMIFS(LabData2016[LDL唯一],LabData2016[比對身分證前六碼],$AX248,LabData2016[最近一次LDL檢查結果(mg/dL)],"&lt;"&amp;VALUE(SUBSTITUTE($M248,"&lt;","")),LabData2016[最近一次LDL檢查日期],"&gt;="&amp;DATE(YEAR(TODAY()),1,1),LabData2016[最近一次LDL檢查日期],"&lt;"&amp;DATE(YEAR(TODAY())+1,1,1))/($AH248+$AI248)&gt;=0.5))),"控制達標",IF(AND($AH248&gt;=1,$AI248&gt;=1,ISNUMBER($P248),$R248&gt;84,$N248-$P248&lt;0),"進步達標","未達標")))))</f>
        <v/>
      </c>
      <c r="U248" s="39" t="str">
        <f ca="1">IF($B248="","",IF($T248="不適用","不適用",IF($T248="未檢驗","無檢驗資料","全年"&amp;($AH248+$AI248)&amp;"次／下半年"&amp;$AI248&amp;"次／"&amp;SUMIFS(LabData2016[LDL唯一],LabData2016[比對身分證前六碼],$AX248,LabData2016[最近一次LDL檢查結果(mg/dL)],"&lt;"&amp;VALUE(SUBSTITUTE($M248,"&lt;","")),LabData2016[最近一次LDL檢查日期],"&gt;="&amp;DATE(YEAR(TODAY()),1,1),LabData2016[最近一次LDL檢查日期],"&lt;"&amp;DATE(YEAR(TODAY())+1,1,1))&amp;"/"&amp;($AH248+$AI248)&amp;"達標")))</f>
        <v/>
      </c>
      <c r="V248" s="6" t="str" cm="1">
        <f t="array" ref="V248">IF($B248="","",IFERROR(INDEX(PatientCriteria[UACR達標標準],ROWS($A$4:A248)),""))</f>
        <v/>
      </c>
      <c r="W248" s="6" t="str">
        <f>IF($B248="","",IF($X248="","",IFERROR(SUMIFS(LabData2016[最近一次UACR檢查結果(mg/gm)],LabData2016[比對身分證前六碼],$AX248,LabData2016[最近一次UACR檢查日期],$X248,LabData2016[UACR唯一],1),"")))</f>
        <v/>
      </c>
      <c r="X248" s="36" t="str" cm="1">
        <f t="array" ref="X248">IF($B248="","",IFERROR(_xlfn.AGGREGATE(14,6,LabData2016[最近一次UACR檢查日期]/((LabData2016[比對身分證前六碼]=$AX248)*(LabData2016[UACR唯一]=1)),1),""))</f>
        <v/>
      </c>
      <c r="Y248" s="6" t="str">
        <f>IF($B248="","",IF($Z248="","",IFERROR(SUMIFS(LabData2016[最近一次UACR檢查結果(mg/gm)],LabData2016[比對身分證前六碼],$AX248,LabData2016[最近一次UACR檢查日期],$Z248,LabData2016[UACR唯一],1),"")))</f>
        <v/>
      </c>
      <c r="Z248" s="36" t="str" cm="1">
        <f t="array" ref="Z248">IF($B248="","",IFERROR(_xlfn.AGGREGATE(14,6,LabData2016[最近一次UACR檢查日期]/((LabData2016[比對身分證前六碼]=$AX248)*(LabData2016[UACR唯一]=1)),2),""))</f>
        <v/>
      </c>
      <c r="AA248" s="6" t="str">
        <f t="shared" si="53"/>
        <v/>
      </c>
      <c r="AB248" s="29" t="str">
        <f ca="1">IF($B248="","",IF($V248="不適用","不適用",IF($W248="","未檢驗",IF(AND($AJ248+$AK248&gt;=2,$AK248&gt;=1),IF(OR($W248&lt;30,SUMIFS(LabData2016[UACR唯一],LabData2016[比對身分證前六碼],$AX248,LabData2016[最近一次UACR檢查結果(mg/gm)],"&lt;30",LabData2016[最近一次UACR檢查日期],"&gt;="&amp;DATE(YEAR(TODAY()),1,1),LabData2016[最近一次UACR檢查日期],"&lt;"&amp;DATE(YEAR(TODAY())+1,1,1))/($AJ248+$AK248)&gt;=0.5),"控制達標",IF(ISNUMBER($Y248),IF(AND($AA248&gt;=84,$W248-$Y248&lt;0),"進步達標","未達標"),"未達標")),"未達標"))))</f>
        <v/>
      </c>
      <c r="AC248" s="38" t="str">
        <f ca="1">IF($B248="","",IF($AB248="不適用","不適用",IF($AB248="未檢驗","無檢驗資料","全年"&amp;($AJ248+$AK248)&amp;"次／下半年"&amp;$AK248&amp;"次／"&amp;SUMIFS(LabData2016[UACR唯一],LabData2016[比對身分證前六碼],$AX248,LabData2016[最近一次UACR檢查結果(mg/gm)],"&lt;30",LabData2016[最近一次UACR檢查日期],"&gt;="&amp;DATE(YEAR(TODAY()),1,1),LabData2016[最近一次UACR檢查日期],"&lt;"&amp;DATE(YEAR(TODAY())+1,1,1))&amp;"/"&amp;($AJ248+$AK248)&amp;"達標")))</f>
        <v/>
      </c>
      <c r="AD248" s="6" t="str" cm="1">
        <f t="array" ref="AD248">IF($B248="","",IFERROR(INDEX(PatientCriteria[BP檢驗次數達標標準],ROWS($A$4:A248)),""))</f>
        <v/>
      </c>
      <c r="AE248" s="6" t="str" cm="1">
        <f t="array" aca="1" ref="AE248" ca="1">IF($B248="","",_xlfn.LET(_xlpm.bp,LabData2016[最近一次BP檢查日期],_xlpm.ym,IF(ISNUMBER(_xlpm.bp),TEXT(_xlpm.bp,"yyyy-mm"),LEFT(_xlpm.bp,7)),_xlpm.matched,_xlfn._xlws.FILTER(_xlpm.ym,(LabData2016[比對身分證前六碼]=$AX248)*(LabData2016[比對生日西元]=$AY248)*(_xlpm.ym&lt;&gt;"")*(LEFT(_xlpm.ym,4)=TEXT(YEAR(TODAY()),"0")),""),IF(INDEX(_xlpm.matched,1)="",0,ROWS(_xlfn.UNIQUE(_xlpm.matched)))))</f>
        <v/>
      </c>
      <c r="AF248" s="6" t="str">
        <f ca="1">IF($B248="","",SUMIFS(LabData2016[HbA1c唯一],LabData2016[比對身分證前六碼],$AX248,LabData2016[最近一次HbA1c檢查日期],"&gt;="&amp;DATE(YEAR(TODAY()),1,1),LabData2016[最近一次HbA1c檢查日期],"&lt;"&amp;DATE(YEAR(TODAY()),7,1)))</f>
        <v/>
      </c>
      <c r="AG248" s="6" t="str">
        <f ca="1">IF($B248="","",SUMIFS(LabData2016[HbA1c唯一],LabData2016[比對身分證前六碼],$AX248,LabData2016[最近一次HbA1c檢查日期],"&gt;="&amp;DATE(YEAR(TODAY()),7,1),LabData2016[最近一次HbA1c檢查日期],"&lt;"&amp;DATE(YEAR(TODAY())+1,1,1)))</f>
        <v/>
      </c>
      <c r="AH248" s="6" t="str">
        <f ca="1">IF($B248="","",SUMIFS(LabData2016[LDL唯一],LabData2016[比對身分證前六碼],$AX248,LabData2016[最近一次LDL檢查日期],"&gt;="&amp;DATE(YEAR(TODAY()),1,1),LabData2016[最近一次LDL檢查日期],"&lt;"&amp;DATE(YEAR(TODAY()),7,1)))</f>
        <v/>
      </c>
      <c r="AI248" s="6" t="str">
        <f ca="1">IF($B248="","",SUMIFS(LabData2016[LDL唯一],LabData2016[比對身分證前六碼],$AX248,LabData2016[最近一次LDL檢查日期],"&gt;="&amp;DATE(YEAR(TODAY()),7,1),LabData2016[最近一次LDL檢查日期],"&lt;"&amp;DATE(YEAR(TODAY())+1,1,1)))</f>
        <v/>
      </c>
      <c r="AJ248" s="6" t="str">
        <f ca="1">IF($B248="","",SUMIFS(LabData2016[UACR唯一],LabData2016[比對身分證前六碼],$AX248,LabData2016[最近一次UACR檢查日期],"&gt;="&amp;DATE(YEAR(TODAY()),1,1),LabData2016[最近一次UACR檢查日期],"&lt;"&amp;DATE(YEAR(TODAY()),7,1)))</f>
        <v/>
      </c>
      <c r="AK248" s="6" t="str">
        <f ca="1">IF($B248="","",SUMIFS(LabData2016[UACR唯一],LabData2016[比對身分證前六碼],$AX248,LabData2016[最近一次UACR檢查日期],"&gt;="&amp;DATE(YEAR(TODAY()),7,1),LabData2016[最近一次UACR檢查日期],"&lt;"&amp;DATE(YEAR(TODAY())+1,1,1)))</f>
        <v/>
      </c>
      <c r="AL248" s="6" t="str">
        <f t="shared" si="54"/>
        <v/>
      </c>
      <c r="AM248" s="6" t="str">
        <f t="shared" si="55"/>
        <v/>
      </c>
      <c r="AN248" s="6" t="str">
        <f t="shared" si="56"/>
        <v/>
      </c>
      <c r="AO248" s="6" t="str">
        <f t="shared" si="57"/>
        <v/>
      </c>
      <c r="AP248" s="6" t="str" cm="1">
        <f t="array" ref="AP248">IF($B248="","",IFERROR(INDEX(相容設定!$B$2:$E$9,MATCH($D248,相容設定!$A$2:$A$9,0),MIN(VALUE(LEFT($AQ248,FIND("/",$AQ248)-1)),3)+1),0))</f>
        <v/>
      </c>
      <c r="AQ248" s="6" t="str">
        <f t="shared" si="58"/>
        <v/>
      </c>
      <c r="AR248" s="30" t="str">
        <f t="shared" si="59"/>
        <v/>
      </c>
      <c r="AS248" s="30" t="str">
        <f>IF($B248="","",250+30+IF(OR(ISNUMBER(SEARCH("DM",$D248)),ISNUMBER(SEARCH("+",$D248))),100,0)+IFERROR(INDEX(相容設定!$F$2:$F$9,MATCH($D248,相容設定!$A$2:$A$9,0)),0))</f>
        <v/>
      </c>
      <c r="AT248" s="31" t="str">
        <f t="shared" si="60"/>
        <v/>
      </c>
      <c r="AU248" s="32" t="str">
        <f t="shared" si="61"/>
        <v/>
      </c>
      <c r="AW248" t="str">
        <f t="shared" si="62"/>
        <v/>
      </c>
    </row>
    <row r="249" spans="1:49" x14ac:dyDescent="0.35">
      <c r="A249" s="26" t="str" cm="1">
        <f t="array" ref="A249">IFERROR(IF(INDEX(PatientCriteria[身分證號],ROWS($A$4:A249))="","",ROWS($A$4:A249)),"")</f>
        <v/>
      </c>
      <c r="B249" s="26" t="str" cm="1">
        <f t="array" ref="B249">IFERROR(IF(INDEX(PatientCriteria[身分證號],ROWS($A$4:A249))="","",INDEX(PatientCriteria[身分證號],ROWS($A$4:A249))),"")</f>
        <v/>
      </c>
      <c r="C249" s="26" t="str" cm="1">
        <f t="array" ref="C249">IF($B249="","",IFERROR(INDEX(PatientCriteria[生日],ROWS($A$4:A249)),""))</f>
        <v/>
      </c>
      <c r="D249" s="26" t="str" cm="1">
        <f t="array" ref="D249">IF($B249="","",IFERROR(INDEX(PatientCriteria[疾病組合],ROWS($A$4:A249)),""))</f>
        <v/>
      </c>
      <c r="E249" s="6" t="str" cm="1">
        <f t="array" ref="E249">IF($B249="","",IFERROR(INDEX(PatientCriteria[HbA1c達標標準],ROWS($A$4:A249)),""))</f>
        <v/>
      </c>
      <c r="F249" s="6" t="str">
        <f>IF($B249="","",IF($G249="","",IFERROR(SUMIFS(LabData2016[最近一次HbA1c檢查結果(%)],LabData2016[比對身分證前六碼],$AX249,LabData2016[最近一次HbA1c檢查日期],$G249,LabData2016[HbA1c唯一],1),"")))</f>
        <v/>
      </c>
      <c r="G249" s="36" t="str" cm="1">
        <f t="array" ref="G249">IF($B249="","",IFERROR(_xlfn.AGGREGATE(14,6,LabData2016[最近一次HbA1c檢查日期]/((LabData2016[比對身分證前六碼]=$AX249)*(LabData2016[HbA1c唯一]=1)),1),""))</f>
        <v/>
      </c>
      <c r="H249" s="6" t="str">
        <f>IF($B249="","",IF($I249="","",IFERROR(SUMIFS(LabData2016[最近一次HbA1c檢查結果(%)],LabData2016[比對身分證前六碼],$AX249,LabData2016[最近一次HbA1c檢查日期],$I249,LabData2016[HbA1c唯一],1),"")))</f>
        <v/>
      </c>
      <c r="I249" s="36" t="str" cm="1">
        <f t="array" ref="I249">IF($B249="","",IFERROR(_xlfn.AGGREGATE(14,6,LabData2016[最近一次HbA1c檢查日期]/((LabData2016[比對身分證前六碼]=$AX249)*(LabData2016[HbA1c唯一]=1)),2),""))</f>
        <v/>
      </c>
      <c r="J249" s="6" t="str">
        <f t="shared" si="51"/>
        <v/>
      </c>
      <c r="K249" s="27" t="str">
        <f ca="1">IF($B249="","",IF($E249="不適用","不適用",IF($F249="","未檢驗",IF(AND($AF249+$AG249&gt;=2,$AG249&gt;=1),IF(OR($F249&lt;VALUE(SUBSTITUTE(SUBSTITUTE($E249,"&lt;",""),"%","")),SUMIFS(LabData2016[HbA1c唯一],LabData2016[比對身分證前六碼],$AX249,LabData2016[最近一次HbA1c檢查結果(%)],"&lt;"&amp;VALUE(SUBSTITUTE(SUBSTITUTE($E249,"&lt;",""),"%","")),LabData2016[最近一次HbA1c檢查日期],"&gt;="&amp;DATE(YEAR(TODAY()),1,1),LabData2016[最近一次HbA1c檢查日期],"&lt;"&amp;DATE(YEAR(TODAY())+1,1,1))/($AF249+$AG249)&gt;=0.5),"控制達標",IF(ISNUMBER($H249),IF(AND($J249&gt;=84,$F249-$H249&lt;0),"進步達標","未達標"),"未達標")),"未達標"))))</f>
        <v/>
      </c>
      <c r="L249" s="33" t="str">
        <f ca="1">IF($B249="","",IF($K249="不適用","不適用",IF($K249="未檢驗","無檢驗資料","全年"&amp;($AF249+$AG249)&amp;"次／下半年"&amp;$AG249&amp;"次／"&amp;SUMIFS(LabData2016[HbA1c唯一],LabData2016[比對身分證前六碼],$AX249,LabData2016[最近一次HbA1c檢查結果(%)],"&lt;"&amp;VALUE(SUBSTITUTE(SUBSTITUTE($E249,"&lt;",""),"%","")),LabData2016[最近一次HbA1c檢查日期],"&gt;="&amp;DATE(YEAR(TODAY()),1,1),LabData2016[最近一次HbA1c檢查日期],"&lt;"&amp;DATE(YEAR(TODAY())+1,1,1))&amp;"/"&amp;($AF249+$AG249)&amp;"達標")))</f>
        <v/>
      </c>
      <c r="M249" s="6" t="str" cm="1">
        <f t="array" ref="M249">IF($B249="","",IFERROR(INDEX(PatientCriteria[LDL達標標準],ROWS($A$4:A249)),""))</f>
        <v/>
      </c>
      <c r="N249" s="6" t="str">
        <f>IF($B249="","",IF($O249="","",IFERROR(SUMIFS(LabData2016[最近一次LDL檢查結果(mg/dL)],LabData2016[比對身分證前六碼],$AX249,LabData2016[最近一次LDL檢查日期],$O249,LabData2016[LDL唯一],1),"")))</f>
        <v/>
      </c>
      <c r="O249" s="36" t="str" cm="1">
        <f t="array" ref="O249">IF($B249="","",IFERROR(_xlfn.AGGREGATE(14,6,LabData2016[最近一次LDL檢查日期]/((LabData2016[比對身分證前六碼]=$AX249)*(LabData2016[LDL唯一]=1)),1),""))</f>
        <v/>
      </c>
      <c r="P249" s="6" t="str">
        <f>IF($B249="","",IF($Q249="","",IFERROR(SUMIFS(LabData2016[最近一次LDL檢查結果(mg/dL)],LabData2016[比對身分證前六碼],$AX249,LabData2016[最近一次LDL檢查日期],$Q249,LabData2016[LDL唯一],1),"")))</f>
        <v/>
      </c>
      <c r="Q249" s="36" t="str" cm="1">
        <f t="array" ref="Q249">IF($B249="","",IFERROR(_xlfn.AGGREGATE(14,6,LabData2016[最近一次LDL檢查日期]/((LabData2016[比對身分證前六碼]=$AX249)*(LabData2016[LDL唯一]=1)),2),""))</f>
        <v/>
      </c>
      <c r="R249" s="6" t="str">
        <f t="shared" si="52"/>
        <v/>
      </c>
      <c r="S249" s="6" t="str" cm="1">
        <f t="array" ref="S249">IF($B249="","",IFERROR(_xlfn.AGGREGATE(15,6,LabData2016[最近一次LDL檢查結果(mg/dL)]/((LabData2016[比對身分證前六碼]=$AX249)*(LabData2016[LDL唯一]=1)),1),""))</f>
        <v/>
      </c>
      <c r="T249" s="28" t="str">
        <f ca="1">IF($B249="","",IF($M249="不適用","不適用",IF($N249="","未檢驗",IF(OR(AND($D249="DM only",$O249&gt;=DATE(YEAR(TODAY()),1,1),$O249&lt;DATE(YEAR(TODAY())+1,1,1),$N249&lt;VALUE(SUBSTITUTE($M249,"&lt;",""))),AND($AH249&gt;=1,$AI249&gt;=1,OR($N249&lt;VALUE(SUBSTITUTE($M249,"&lt;","")),SUMIFS(LabData2016[LDL唯一],LabData2016[比對身分證前六碼],$AX249,LabData2016[最近一次LDL檢查結果(mg/dL)],"&lt;"&amp;VALUE(SUBSTITUTE($M249,"&lt;","")),LabData2016[最近一次LDL檢查日期],"&gt;="&amp;DATE(YEAR(TODAY()),1,1),LabData2016[最近一次LDL檢查日期],"&lt;"&amp;DATE(YEAR(TODAY())+1,1,1))/($AH249+$AI249)&gt;=0.5))),"控制達標",IF(AND($AH249&gt;=1,$AI249&gt;=1,ISNUMBER($P249),$R249&gt;84,$N249-$P249&lt;0),"進步達標","未達標")))))</f>
        <v/>
      </c>
      <c r="U249" s="39" t="str">
        <f ca="1">IF($B249="","",IF($T249="不適用","不適用",IF($T249="未檢驗","無檢驗資料","全年"&amp;($AH249+$AI249)&amp;"次／下半年"&amp;$AI249&amp;"次／"&amp;SUMIFS(LabData2016[LDL唯一],LabData2016[比對身分證前六碼],$AX249,LabData2016[最近一次LDL檢查結果(mg/dL)],"&lt;"&amp;VALUE(SUBSTITUTE($M249,"&lt;","")),LabData2016[最近一次LDL檢查日期],"&gt;="&amp;DATE(YEAR(TODAY()),1,1),LabData2016[最近一次LDL檢查日期],"&lt;"&amp;DATE(YEAR(TODAY())+1,1,1))&amp;"/"&amp;($AH249+$AI249)&amp;"達標")))</f>
        <v/>
      </c>
      <c r="V249" s="6" t="str" cm="1">
        <f t="array" ref="V249">IF($B249="","",IFERROR(INDEX(PatientCriteria[UACR達標標準],ROWS($A$4:A249)),""))</f>
        <v/>
      </c>
      <c r="W249" s="6" t="str">
        <f>IF($B249="","",IF($X249="","",IFERROR(SUMIFS(LabData2016[最近一次UACR檢查結果(mg/gm)],LabData2016[比對身分證前六碼],$AX249,LabData2016[最近一次UACR檢查日期],$X249,LabData2016[UACR唯一],1),"")))</f>
        <v/>
      </c>
      <c r="X249" s="36" t="str" cm="1">
        <f t="array" ref="X249">IF($B249="","",IFERROR(_xlfn.AGGREGATE(14,6,LabData2016[最近一次UACR檢查日期]/((LabData2016[比對身分證前六碼]=$AX249)*(LabData2016[UACR唯一]=1)),1),""))</f>
        <v/>
      </c>
      <c r="Y249" s="6" t="str">
        <f>IF($B249="","",IF($Z249="","",IFERROR(SUMIFS(LabData2016[最近一次UACR檢查結果(mg/gm)],LabData2016[比對身分證前六碼],$AX249,LabData2016[最近一次UACR檢查日期],$Z249,LabData2016[UACR唯一],1),"")))</f>
        <v/>
      </c>
      <c r="Z249" s="36" t="str" cm="1">
        <f t="array" ref="Z249">IF($B249="","",IFERROR(_xlfn.AGGREGATE(14,6,LabData2016[最近一次UACR檢查日期]/((LabData2016[比對身分證前六碼]=$AX249)*(LabData2016[UACR唯一]=1)),2),""))</f>
        <v/>
      </c>
      <c r="AA249" s="6" t="str">
        <f t="shared" si="53"/>
        <v/>
      </c>
      <c r="AB249" s="29" t="str">
        <f ca="1">IF($B249="","",IF($V249="不適用","不適用",IF($W249="","未檢驗",IF(AND($AJ249+$AK249&gt;=2,$AK249&gt;=1),IF(OR($W249&lt;30,SUMIFS(LabData2016[UACR唯一],LabData2016[比對身分證前六碼],$AX249,LabData2016[最近一次UACR檢查結果(mg/gm)],"&lt;30",LabData2016[最近一次UACR檢查日期],"&gt;="&amp;DATE(YEAR(TODAY()),1,1),LabData2016[最近一次UACR檢查日期],"&lt;"&amp;DATE(YEAR(TODAY())+1,1,1))/($AJ249+$AK249)&gt;=0.5),"控制達標",IF(ISNUMBER($Y249),IF(AND($AA249&gt;=84,$W249-$Y249&lt;0),"進步達標","未達標"),"未達標")),"未達標"))))</f>
        <v/>
      </c>
      <c r="AC249" s="38" t="str">
        <f ca="1">IF($B249="","",IF($AB249="不適用","不適用",IF($AB249="未檢驗","無檢驗資料","全年"&amp;($AJ249+$AK249)&amp;"次／下半年"&amp;$AK249&amp;"次／"&amp;SUMIFS(LabData2016[UACR唯一],LabData2016[比對身分證前六碼],$AX249,LabData2016[最近一次UACR檢查結果(mg/gm)],"&lt;30",LabData2016[最近一次UACR檢查日期],"&gt;="&amp;DATE(YEAR(TODAY()),1,1),LabData2016[最近一次UACR檢查日期],"&lt;"&amp;DATE(YEAR(TODAY())+1,1,1))&amp;"/"&amp;($AJ249+$AK249)&amp;"達標")))</f>
        <v/>
      </c>
      <c r="AD249" s="6" t="str" cm="1">
        <f t="array" ref="AD249">IF($B249="","",IFERROR(INDEX(PatientCriteria[BP檢驗次數達標標準],ROWS($A$4:A249)),""))</f>
        <v/>
      </c>
      <c r="AE249" s="6" t="str" cm="1">
        <f t="array" aca="1" ref="AE249" ca="1">IF($B249="","",_xlfn.LET(_xlpm.bp,LabData2016[最近一次BP檢查日期],_xlpm.ym,IF(ISNUMBER(_xlpm.bp),TEXT(_xlpm.bp,"yyyy-mm"),LEFT(_xlpm.bp,7)),_xlpm.matched,_xlfn._xlws.FILTER(_xlpm.ym,(LabData2016[比對身分證前六碼]=$AX249)*(LabData2016[比對生日西元]=$AY249)*(_xlpm.ym&lt;&gt;"")*(LEFT(_xlpm.ym,4)=TEXT(YEAR(TODAY()),"0")),""),IF(INDEX(_xlpm.matched,1)="",0,ROWS(_xlfn.UNIQUE(_xlpm.matched)))))</f>
        <v/>
      </c>
      <c r="AF249" s="6" t="str">
        <f ca="1">IF($B249="","",SUMIFS(LabData2016[HbA1c唯一],LabData2016[比對身分證前六碼],$AX249,LabData2016[最近一次HbA1c檢查日期],"&gt;="&amp;DATE(YEAR(TODAY()),1,1),LabData2016[最近一次HbA1c檢查日期],"&lt;"&amp;DATE(YEAR(TODAY()),7,1)))</f>
        <v/>
      </c>
      <c r="AG249" s="6" t="str">
        <f ca="1">IF($B249="","",SUMIFS(LabData2016[HbA1c唯一],LabData2016[比對身分證前六碼],$AX249,LabData2016[最近一次HbA1c檢查日期],"&gt;="&amp;DATE(YEAR(TODAY()),7,1),LabData2016[最近一次HbA1c檢查日期],"&lt;"&amp;DATE(YEAR(TODAY())+1,1,1)))</f>
        <v/>
      </c>
      <c r="AH249" s="6" t="str">
        <f ca="1">IF($B249="","",SUMIFS(LabData2016[LDL唯一],LabData2016[比對身分證前六碼],$AX249,LabData2016[最近一次LDL檢查日期],"&gt;="&amp;DATE(YEAR(TODAY()),1,1),LabData2016[最近一次LDL檢查日期],"&lt;"&amp;DATE(YEAR(TODAY()),7,1)))</f>
        <v/>
      </c>
      <c r="AI249" s="6" t="str">
        <f ca="1">IF($B249="","",SUMIFS(LabData2016[LDL唯一],LabData2016[比對身分證前六碼],$AX249,LabData2016[最近一次LDL檢查日期],"&gt;="&amp;DATE(YEAR(TODAY()),7,1),LabData2016[最近一次LDL檢查日期],"&lt;"&amp;DATE(YEAR(TODAY())+1,1,1)))</f>
        <v/>
      </c>
      <c r="AJ249" s="6" t="str">
        <f ca="1">IF($B249="","",SUMIFS(LabData2016[UACR唯一],LabData2016[比對身分證前六碼],$AX249,LabData2016[最近一次UACR檢查日期],"&gt;="&amp;DATE(YEAR(TODAY()),1,1),LabData2016[最近一次UACR檢查日期],"&lt;"&amp;DATE(YEAR(TODAY()),7,1)))</f>
        <v/>
      </c>
      <c r="AK249" s="6" t="str">
        <f ca="1">IF($B249="","",SUMIFS(LabData2016[UACR唯一],LabData2016[比對身分證前六碼],$AX249,LabData2016[最近一次UACR檢查日期],"&gt;="&amp;DATE(YEAR(TODAY()),7,1),LabData2016[最近一次UACR檢查日期],"&lt;"&amp;DATE(YEAR(TODAY())+1,1,1)))</f>
        <v/>
      </c>
      <c r="AL249" s="6" t="str">
        <f t="shared" si="54"/>
        <v/>
      </c>
      <c r="AM249" s="6" t="str">
        <f t="shared" si="55"/>
        <v/>
      </c>
      <c r="AN249" s="6" t="str">
        <f t="shared" si="56"/>
        <v/>
      </c>
      <c r="AO249" s="6" t="str">
        <f t="shared" si="57"/>
        <v/>
      </c>
      <c r="AP249" s="6" t="str" cm="1">
        <f t="array" ref="AP249">IF($B249="","",IFERROR(INDEX(相容設定!$B$2:$E$9,MATCH($D249,相容設定!$A$2:$A$9,0),MIN(VALUE(LEFT($AQ249,FIND("/",$AQ249)-1)),3)+1),0))</f>
        <v/>
      </c>
      <c r="AQ249" s="6" t="str">
        <f t="shared" si="58"/>
        <v/>
      </c>
      <c r="AR249" s="30" t="str">
        <f t="shared" si="59"/>
        <v/>
      </c>
      <c r="AS249" s="30" t="str">
        <f>IF($B249="","",250+30+IF(OR(ISNUMBER(SEARCH("DM",$D249)),ISNUMBER(SEARCH("+",$D249))),100,0)+IFERROR(INDEX(相容設定!$F$2:$F$9,MATCH($D249,相容設定!$A$2:$A$9,0)),0))</f>
        <v/>
      </c>
      <c r="AT249" s="31" t="str">
        <f t="shared" si="60"/>
        <v/>
      </c>
      <c r="AU249" s="32" t="str">
        <f t="shared" si="61"/>
        <v/>
      </c>
      <c r="AW249" t="str">
        <f t="shared" si="62"/>
        <v/>
      </c>
    </row>
    <row r="250" spans="1:49" x14ac:dyDescent="0.35">
      <c r="A250" s="26" t="str" cm="1">
        <f t="array" ref="A250">IFERROR(IF(INDEX(PatientCriteria[身分證號],ROWS($A$4:A250))="","",ROWS($A$4:A250)),"")</f>
        <v/>
      </c>
      <c r="B250" s="26" t="str" cm="1">
        <f t="array" ref="B250">IFERROR(IF(INDEX(PatientCriteria[身分證號],ROWS($A$4:A250))="","",INDEX(PatientCriteria[身分證號],ROWS($A$4:A250))),"")</f>
        <v/>
      </c>
      <c r="C250" s="26" t="str" cm="1">
        <f t="array" ref="C250">IF($B250="","",IFERROR(INDEX(PatientCriteria[生日],ROWS($A$4:A250)),""))</f>
        <v/>
      </c>
      <c r="D250" s="26" t="str" cm="1">
        <f t="array" ref="D250">IF($B250="","",IFERROR(INDEX(PatientCriteria[疾病組合],ROWS($A$4:A250)),""))</f>
        <v/>
      </c>
      <c r="E250" s="6" t="str" cm="1">
        <f t="array" ref="E250">IF($B250="","",IFERROR(INDEX(PatientCriteria[HbA1c達標標準],ROWS($A$4:A250)),""))</f>
        <v/>
      </c>
      <c r="F250" s="6" t="str">
        <f>IF($B250="","",IF($G250="","",IFERROR(SUMIFS(LabData2016[最近一次HbA1c檢查結果(%)],LabData2016[比對身分證前六碼],$AX250,LabData2016[最近一次HbA1c檢查日期],$G250,LabData2016[HbA1c唯一],1),"")))</f>
        <v/>
      </c>
      <c r="G250" s="36" t="str" cm="1">
        <f t="array" ref="G250">IF($B250="","",IFERROR(_xlfn.AGGREGATE(14,6,LabData2016[最近一次HbA1c檢查日期]/((LabData2016[比對身分證前六碼]=$AX250)*(LabData2016[HbA1c唯一]=1)),1),""))</f>
        <v/>
      </c>
      <c r="H250" s="6" t="str">
        <f>IF($B250="","",IF($I250="","",IFERROR(SUMIFS(LabData2016[最近一次HbA1c檢查結果(%)],LabData2016[比對身分證前六碼],$AX250,LabData2016[最近一次HbA1c檢查日期],$I250,LabData2016[HbA1c唯一],1),"")))</f>
        <v/>
      </c>
      <c r="I250" s="36" t="str" cm="1">
        <f t="array" ref="I250">IF($B250="","",IFERROR(_xlfn.AGGREGATE(14,6,LabData2016[最近一次HbA1c檢查日期]/((LabData2016[比對身分證前六碼]=$AX250)*(LabData2016[HbA1c唯一]=1)),2),""))</f>
        <v/>
      </c>
      <c r="J250" s="6" t="str">
        <f t="shared" si="51"/>
        <v/>
      </c>
      <c r="K250" s="27" t="str">
        <f ca="1">IF($B250="","",IF($E250="不適用","不適用",IF($F250="","未檢驗",IF(AND($AF250+$AG250&gt;=2,$AG250&gt;=1),IF(OR($F250&lt;VALUE(SUBSTITUTE(SUBSTITUTE($E250,"&lt;",""),"%","")),SUMIFS(LabData2016[HbA1c唯一],LabData2016[比對身分證前六碼],$AX250,LabData2016[最近一次HbA1c檢查結果(%)],"&lt;"&amp;VALUE(SUBSTITUTE(SUBSTITUTE($E250,"&lt;",""),"%","")),LabData2016[最近一次HbA1c檢查日期],"&gt;="&amp;DATE(YEAR(TODAY()),1,1),LabData2016[最近一次HbA1c檢查日期],"&lt;"&amp;DATE(YEAR(TODAY())+1,1,1))/($AF250+$AG250)&gt;=0.5),"控制達標",IF(ISNUMBER($H250),IF(AND($J250&gt;=84,$F250-$H250&lt;0),"進步達標","未達標"),"未達標")),"未達標"))))</f>
        <v/>
      </c>
      <c r="L250" s="33" t="str">
        <f ca="1">IF($B250="","",IF($K250="不適用","不適用",IF($K250="未檢驗","無檢驗資料","全年"&amp;($AF250+$AG250)&amp;"次／下半年"&amp;$AG250&amp;"次／"&amp;SUMIFS(LabData2016[HbA1c唯一],LabData2016[比對身分證前六碼],$AX250,LabData2016[最近一次HbA1c檢查結果(%)],"&lt;"&amp;VALUE(SUBSTITUTE(SUBSTITUTE($E250,"&lt;",""),"%","")),LabData2016[最近一次HbA1c檢查日期],"&gt;="&amp;DATE(YEAR(TODAY()),1,1),LabData2016[最近一次HbA1c檢查日期],"&lt;"&amp;DATE(YEAR(TODAY())+1,1,1))&amp;"/"&amp;($AF250+$AG250)&amp;"達標")))</f>
        <v/>
      </c>
      <c r="M250" s="6" t="str" cm="1">
        <f t="array" ref="M250">IF($B250="","",IFERROR(INDEX(PatientCriteria[LDL達標標準],ROWS($A$4:A250)),""))</f>
        <v/>
      </c>
      <c r="N250" s="6" t="str">
        <f>IF($B250="","",IF($O250="","",IFERROR(SUMIFS(LabData2016[最近一次LDL檢查結果(mg/dL)],LabData2016[比對身分證前六碼],$AX250,LabData2016[最近一次LDL檢查日期],$O250,LabData2016[LDL唯一],1),"")))</f>
        <v/>
      </c>
      <c r="O250" s="36" t="str" cm="1">
        <f t="array" ref="O250">IF($B250="","",IFERROR(_xlfn.AGGREGATE(14,6,LabData2016[最近一次LDL檢查日期]/((LabData2016[比對身分證前六碼]=$AX250)*(LabData2016[LDL唯一]=1)),1),""))</f>
        <v/>
      </c>
      <c r="P250" s="6" t="str">
        <f>IF($B250="","",IF($Q250="","",IFERROR(SUMIFS(LabData2016[最近一次LDL檢查結果(mg/dL)],LabData2016[比對身分證前六碼],$AX250,LabData2016[最近一次LDL檢查日期],$Q250,LabData2016[LDL唯一],1),"")))</f>
        <v/>
      </c>
      <c r="Q250" s="36" t="str" cm="1">
        <f t="array" ref="Q250">IF($B250="","",IFERROR(_xlfn.AGGREGATE(14,6,LabData2016[最近一次LDL檢查日期]/((LabData2016[比對身分證前六碼]=$AX250)*(LabData2016[LDL唯一]=1)),2),""))</f>
        <v/>
      </c>
      <c r="R250" s="6" t="str">
        <f t="shared" si="52"/>
        <v/>
      </c>
      <c r="S250" s="6" t="str" cm="1">
        <f t="array" ref="S250">IF($B250="","",IFERROR(_xlfn.AGGREGATE(15,6,LabData2016[最近一次LDL檢查結果(mg/dL)]/((LabData2016[比對身分證前六碼]=$AX250)*(LabData2016[LDL唯一]=1)),1),""))</f>
        <v/>
      </c>
      <c r="T250" s="28" t="str">
        <f ca="1">IF($B250="","",IF($M250="不適用","不適用",IF($N250="","未檢驗",IF(OR(AND($D250="DM only",$O250&gt;=DATE(YEAR(TODAY()),1,1),$O250&lt;DATE(YEAR(TODAY())+1,1,1),$N250&lt;VALUE(SUBSTITUTE($M250,"&lt;",""))),AND($AH250&gt;=1,$AI250&gt;=1,OR($N250&lt;VALUE(SUBSTITUTE($M250,"&lt;","")),SUMIFS(LabData2016[LDL唯一],LabData2016[比對身分證前六碼],$AX250,LabData2016[最近一次LDL檢查結果(mg/dL)],"&lt;"&amp;VALUE(SUBSTITUTE($M250,"&lt;","")),LabData2016[最近一次LDL檢查日期],"&gt;="&amp;DATE(YEAR(TODAY()),1,1),LabData2016[最近一次LDL檢查日期],"&lt;"&amp;DATE(YEAR(TODAY())+1,1,1))/($AH250+$AI250)&gt;=0.5))),"控制達標",IF(AND($AH250&gt;=1,$AI250&gt;=1,ISNUMBER($P250),$R250&gt;84,$N250-$P250&lt;0),"進步達標","未達標")))))</f>
        <v/>
      </c>
      <c r="U250" s="39" t="str">
        <f ca="1">IF($B250="","",IF($T250="不適用","不適用",IF($T250="未檢驗","無檢驗資料","全年"&amp;($AH250+$AI250)&amp;"次／下半年"&amp;$AI250&amp;"次／"&amp;SUMIFS(LabData2016[LDL唯一],LabData2016[比對身分證前六碼],$AX250,LabData2016[最近一次LDL檢查結果(mg/dL)],"&lt;"&amp;VALUE(SUBSTITUTE($M250,"&lt;","")),LabData2016[最近一次LDL檢查日期],"&gt;="&amp;DATE(YEAR(TODAY()),1,1),LabData2016[最近一次LDL檢查日期],"&lt;"&amp;DATE(YEAR(TODAY())+1,1,1))&amp;"/"&amp;($AH250+$AI250)&amp;"達標")))</f>
        <v/>
      </c>
      <c r="V250" s="6" t="str" cm="1">
        <f t="array" ref="V250">IF($B250="","",IFERROR(INDEX(PatientCriteria[UACR達標標準],ROWS($A$4:A250)),""))</f>
        <v/>
      </c>
      <c r="W250" s="6" t="str">
        <f>IF($B250="","",IF($X250="","",IFERROR(SUMIFS(LabData2016[最近一次UACR檢查結果(mg/gm)],LabData2016[比對身分證前六碼],$AX250,LabData2016[最近一次UACR檢查日期],$X250,LabData2016[UACR唯一],1),"")))</f>
        <v/>
      </c>
      <c r="X250" s="36" t="str" cm="1">
        <f t="array" ref="X250">IF($B250="","",IFERROR(_xlfn.AGGREGATE(14,6,LabData2016[最近一次UACR檢查日期]/((LabData2016[比對身分證前六碼]=$AX250)*(LabData2016[UACR唯一]=1)),1),""))</f>
        <v/>
      </c>
      <c r="Y250" s="6" t="str">
        <f>IF($B250="","",IF($Z250="","",IFERROR(SUMIFS(LabData2016[最近一次UACR檢查結果(mg/gm)],LabData2016[比對身分證前六碼],$AX250,LabData2016[最近一次UACR檢查日期],$Z250,LabData2016[UACR唯一],1),"")))</f>
        <v/>
      </c>
      <c r="Z250" s="36" t="str" cm="1">
        <f t="array" ref="Z250">IF($B250="","",IFERROR(_xlfn.AGGREGATE(14,6,LabData2016[最近一次UACR檢查日期]/((LabData2016[比對身分證前六碼]=$AX250)*(LabData2016[UACR唯一]=1)),2),""))</f>
        <v/>
      </c>
      <c r="AA250" s="6" t="str">
        <f t="shared" si="53"/>
        <v/>
      </c>
      <c r="AB250" s="29" t="str">
        <f ca="1">IF($B250="","",IF($V250="不適用","不適用",IF($W250="","未檢驗",IF(AND($AJ250+$AK250&gt;=2,$AK250&gt;=1),IF(OR($W250&lt;30,SUMIFS(LabData2016[UACR唯一],LabData2016[比對身分證前六碼],$AX250,LabData2016[最近一次UACR檢查結果(mg/gm)],"&lt;30",LabData2016[最近一次UACR檢查日期],"&gt;="&amp;DATE(YEAR(TODAY()),1,1),LabData2016[最近一次UACR檢查日期],"&lt;"&amp;DATE(YEAR(TODAY())+1,1,1))/($AJ250+$AK250)&gt;=0.5),"控制達標",IF(ISNUMBER($Y250),IF(AND($AA250&gt;=84,$W250-$Y250&lt;0),"進步達標","未達標"),"未達標")),"未達標"))))</f>
        <v/>
      </c>
      <c r="AC250" s="38" t="str">
        <f ca="1">IF($B250="","",IF($AB250="不適用","不適用",IF($AB250="未檢驗","無檢驗資料","全年"&amp;($AJ250+$AK250)&amp;"次／下半年"&amp;$AK250&amp;"次／"&amp;SUMIFS(LabData2016[UACR唯一],LabData2016[比對身分證前六碼],$AX250,LabData2016[最近一次UACR檢查結果(mg/gm)],"&lt;30",LabData2016[最近一次UACR檢查日期],"&gt;="&amp;DATE(YEAR(TODAY()),1,1),LabData2016[最近一次UACR檢查日期],"&lt;"&amp;DATE(YEAR(TODAY())+1,1,1))&amp;"/"&amp;($AJ250+$AK250)&amp;"達標")))</f>
        <v/>
      </c>
      <c r="AD250" s="6" t="str" cm="1">
        <f t="array" ref="AD250">IF($B250="","",IFERROR(INDEX(PatientCriteria[BP檢驗次數達標標準],ROWS($A$4:A250)),""))</f>
        <v/>
      </c>
      <c r="AE250" s="6" t="str" cm="1">
        <f t="array" aca="1" ref="AE250" ca="1">IF($B250="","",_xlfn.LET(_xlpm.bp,LabData2016[最近一次BP檢查日期],_xlpm.ym,IF(ISNUMBER(_xlpm.bp),TEXT(_xlpm.bp,"yyyy-mm"),LEFT(_xlpm.bp,7)),_xlpm.matched,_xlfn._xlws.FILTER(_xlpm.ym,(LabData2016[比對身分證前六碼]=$AX250)*(LabData2016[比對生日西元]=$AY250)*(_xlpm.ym&lt;&gt;"")*(LEFT(_xlpm.ym,4)=TEXT(YEAR(TODAY()),"0")),""),IF(INDEX(_xlpm.matched,1)="",0,ROWS(_xlfn.UNIQUE(_xlpm.matched)))))</f>
        <v/>
      </c>
      <c r="AF250" s="6" t="str">
        <f ca="1">IF($B250="","",SUMIFS(LabData2016[HbA1c唯一],LabData2016[比對身分證前六碼],$AX250,LabData2016[最近一次HbA1c檢查日期],"&gt;="&amp;DATE(YEAR(TODAY()),1,1),LabData2016[最近一次HbA1c檢查日期],"&lt;"&amp;DATE(YEAR(TODAY()),7,1)))</f>
        <v/>
      </c>
      <c r="AG250" s="6" t="str">
        <f ca="1">IF($B250="","",SUMIFS(LabData2016[HbA1c唯一],LabData2016[比對身分證前六碼],$AX250,LabData2016[最近一次HbA1c檢查日期],"&gt;="&amp;DATE(YEAR(TODAY()),7,1),LabData2016[最近一次HbA1c檢查日期],"&lt;"&amp;DATE(YEAR(TODAY())+1,1,1)))</f>
        <v/>
      </c>
      <c r="AH250" s="6" t="str">
        <f ca="1">IF($B250="","",SUMIFS(LabData2016[LDL唯一],LabData2016[比對身分證前六碼],$AX250,LabData2016[最近一次LDL檢查日期],"&gt;="&amp;DATE(YEAR(TODAY()),1,1),LabData2016[最近一次LDL檢查日期],"&lt;"&amp;DATE(YEAR(TODAY()),7,1)))</f>
        <v/>
      </c>
      <c r="AI250" s="6" t="str">
        <f ca="1">IF($B250="","",SUMIFS(LabData2016[LDL唯一],LabData2016[比對身分證前六碼],$AX250,LabData2016[最近一次LDL檢查日期],"&gt;="&amp;DATE(YEAR(TODAY()),7,1),LabData2016[最近一次LDL檢查日期],"&lt;"&amp;DATE(YEAR(TODAY())+1,1,1)))</f>
        <v/>
      </c>
      <c r="AJ250" s="6" t="str">
        <f ca="1">IF($B250="","",SUMIFS(LabData2016[UACR唯一],LabData2016[比對身分證前六碼],$AX250,LabData2016[最近一次UACR檢查日期],"&gt;="&amp;DATE(YEAR(TODAY()),1,1),LabData2016[最近一次UACR檢查日期],"&lt;"&amp;DATE(YEAR(TODAY()),7,1)))</f>
        <v/>
      </c>
      <c r="AK250" s="6" t="str">
        <f ca="1">IF($B250="","",SUMIFS(LabData2016[UACR唯一],LabData2016[比對身分證前六碼],$AX250,LabData2016[最近一次UACR檢查日期],"&gt;="&amp;DATE(YEAR(TODAY()),7,1),LabData2016[最近一次UACR檢查日期],"&lt;"&amp;DATE(YEAR(TODAY())+1,1,1)))</f>
        <v/>
      </c>
      <c r="AL250" s="6" t="str">
        <f t="shared" si="54"/>
        <v/>
      </c>
      <c r="AM250" s="6" t="str">
        <f t="shared" si="55"/>
        <v/>
      </c>
      <c r="AN250" s="6" t="str">
        <f t="shared" si="56"/>
        <v/>
      </c>
      <c r="AO250" s="6" t="str">
        <f t="shared" si="57"/>
        <v/>
      </c>
      <c r="AP250" s="6" t="str" cm="1">
        <f t="array" ref="AP250">IF($B250="","",IFERROR(INDEX(相容設定!$B$2:$E$9,MATCH($D250,相容設定!$A$2:$A$9,0),MIN(VALUE(LEFT($AQ250,FIND("/",$AQ250)-1)),3)+1),0))</f>
        <v/>
      </c>
      <c r="AQ250" s="6" t="str">
        <f t="shared" si="58"/>
        <v/>
      </c>
      <c r="AR250" s="30" t="str">
        <f t="shared" si="59"/>
        <v/>
      </c>
      <c r="AS250" s="30" t="str">
        <f>IF($B250="","",250+30+IF(OR(ISNUMBER(SEARCH("DM",$D250)),ISNUMBER(SEARCH("+",$D250))),100,0)+IFERROR(INDEX(相容設定!$F$2:$F$9,MATCH($D250,相容設定!$A$2:$A$9,0)),0))</f>
        <v/>
      </c>
      <c r="AT250" s="31" t="str">
        <f t="shared" si="60"/>
        <v/>
      </c>
      <c r="AU250" s="32" t="str">
        <f t="shared" si="61"/>
        <v/>
      </c>
      <c r="AW250" t="str">
        <f t="shared" si="62"/>
        <v/>
      </c>
    </row>
    <row r="251" spans="1:49" x14ac:dyDescent="0.35">
      <c r="A251" s="26" t="str" cm="1">
        <f t="array" ref="A251">IFERROR(IF(INDEX(PatientCriteria[身分證號],ROWS($A$4:A251))="","",ROWS($A$4:A251)),"")</f>
        <v/>
      </c>
      <c r="B251" s="26" t="str" cm="1">
        <f t="array" ref="B251">IFERROR(IF(INDEX(PatientCriteria[身分證號],ROWS($A$4:A251))="","",INDEX(PatientCriteria[身分證號],ROWS($A$4:A251))),"")</f>
        <v/>
      </c>
      <c r="C251" s="26" t="str" cm="1">
        <f t="array" ref="C251">IF($B251="","",IFERROR(INDEX(PatientCriteria[生日],ROWS($A$4:A251)),""))</f>
        <v/>
      </c>
      <c r="D251" s="26" t="str" cm="1">
        <f t="array" ref="D251">IF($B251="","",IFERROR(INDEX(PatientCriteria[疾病組合],ROWS($A$4:A251)),""))</f>
        <v/>
      </c>
      <c r="E251" s="6" t="str" cm="1">
        <f t="array" ref="E251">IF($B251="","",IFERROR(INDEX(PatientCriteria[HbA1c達標標準],ROWS($A$4:A251)),""))</f>
        <v/>
      </c>
      <c r="F251" s="6" t="str">
        <f>IF($B251="","",IF($G251="","",IFERROR(SUMIFS(LabData2016[最近一次HbA1c檢查結果(%)],LabData2016[比對身分證前六碼],$AX251,LabData2016[最近一次HbA1c檢查日期],$G251,LabData2016[HbA1c唯一],1),"")))</f>
        <v/>
      </c>
      <c r="G251" s="36" t="str" cm="1">
        <f t="array" ref="G251">IF($B251="","",IFERROR(_xlfn.AGGREGATE(14,6,LabData2016[最近一次HbA1c檢查日期]/((LabData2016[比對身分證前六碼]=$AX251)*(LabData2016[HbA1c唯一]=1)),1),""))</f>
        <v/>
      </c>
      <c r="H251" s="6" t="str">
        <f>IF($B251="","",IF($I251="","",IFERROR(SUMIFS(LabData2016[最近一次HbA1c檢查結果(%)],LabData2016[比對身分證前六碼],$AX251,LabData2016[最近一次HbA1c檢查日期],$I251,LabData2016[HbA1c唯一],1),"")))</f>
        <v/>
      </c>
      <c r="I251" s="36" t="str" cm="1">
        <f t="array" ref="I251">IF($B251="","",IFERROR(_xlfn.AGGREGATE(14,6,LabData2016[最近一次HbA1c檢查日期]/((LabData2016[比對身分證前六碼]=$AX251)*(LabData2016[HbA1c唯一]=1)),2),""))</f>
        <v/>
      </c>
      <c r="J251" s="6" t="str">
        <f t="shared" si="51"/>
        <v/>
      </c>
      <c r="K251" s="27" t="str">
        <f ca="1">IF($B251="","",IF($E251="不適用","不適用",IF($F251="","未檢驗",IF(AND($AF251+$AG251&gt;=2,$AG251&gt;=1),IF(OR($F251&lt;VALUE(SUBSTITUTE(SUBSTITUTE($E251,"&lt;",""),"%","")),SUMIFS(LabData2016[HbA1c唯一],LabData2016[比對身分證前六碼],$AX251,LabData2016[最近一次HbA1c檢查結果(%)],"&lt;"&amp;VALUE(SUBSTITUTE(SUBSTITUTE($E251,"&lt;",""),"%","")),LabData2016[最近一次HbA1c檢查日期],"&gt;="&amp;DATE(YEAR(TODAY()),1,1),LabData2016[最近一次HbA1c檢查日期],"&lt;"&amp;DATE(YEAR(TODAY())+1,1,1))/($AF251+$AG251)&gt;=0.5),"控制達標",IF(ISNUMBER($H251),IF(AND($J251&gt;=84,$F251-$H251&lt;0),"進步達標","未達標"),"未達標")),"未達標"))))</f>
        <v/>
      </c>
      <c r="L251" s="33" t="str">
        <f ca="1">IF($B251="","",IF($K251="不適用","不適用",IF($K251="未檢驗","無檢驗資料","全年"&amp;($AF251+$AG251)&amp;"次／下半年"&amp;$AG251&amp;"次／"&amp;SUMIFS(LabData2016[HbA1c唯一],LabData2016[比對身分證前六碼],$AX251,LabData2016[最近一次HbA1c檢查結果(%)],"&lt;"&amp;VALUE(SUBSTITUTE(SUBSTITUTE($E251,"&lt;",""),"%","")),LabData2016[最近一次HbA1c檢查日期],"&gt;="&amp;DATE(YEAR(TODAY()),1,1),LabData2016[最近一次HbA1c檢查日期],"&lt;"&amp;DATE(YEAR(TODAY())+1,1,1))&amp;"/"&amp;($AF251+$AG251)&amp;"達標")))</f>
        <v/>
      </c>
      <c r="M251" s="6" t="str" cm="1">
        <f t="array" ref="M251">IF($B251="","",IFERROR(INDEX(PatientCriteria[LDL達標標準],ROWS($A$4:A251)),""))</f>
        <v/>
      </c>
      <c r="N251" s="6" t="str">
        <f>IF($B251="","",IF($O251="","",IFERROR(SUMIFS(LabData2016[最近一次LDL檢查結果(mg/dL)],LabData2016[比對身分證前六碼],$AX251,LabData2016[最近一次LDL檢查日期],$O251,LabData2016[LDL唯一],1),"")))</f>
        <v/>
      </c>
      <c r="O251" s="36" t="str" cm="1">
        <f t="array" ref="O251">IF($B251="","",IFERROR(_xlfn.AGGREGATE(14,6,LabData2016[最近一次LDL檢查日期]/((LabData2016[比對身分證前六碼]=$AX251)*(LabData2016[LDL唯一]=1)),1),""))</f>
        <v/>
      </c>
      <c r="P251" s="6" t="str">
        <f>IF($B251="","",IF($Q251="","",IFERROR(SUMIFS(LabData2016[最近一次LDL檢查結果(mg/dL)],LabData2016[比對身分證前六碼],$AX251,LabData2016[最近一次LDL檢查日期],$Q251,LabData2016[LDL唯一],1),"")))</f>
        <v/>
      </c>
      <c r="Q251" s="36" t="str" cm="1">
        <f t="array" ref="Q251">IF($B251="","",IFERROR(_xlfn.AGGREGATE(14,6,LabData2016[最近一次LDL檢查日期]/((LabData2016[比對身分證前六碼]=$AX251)*(LabData2016[LDL唯一]=1)),2),""))</f>
        <v/>
      </c>
      <c r="R251" s="6" t="str">
        <f t="shared" si="52"/>
        <v/>
      </c>
      <c r="S251" s="6" t="str" cm="1">
        <f t="array" ref="S251">IF($B251="","",IFERROR(_xlfn.AGGREGATE(15,6,LabData2016[最近一次LDL檢查結果(mg/dL)]/((LabData2016[比對身分證前六碼]=$AX251)*(LabData2016[LDL唯一]=1)),1),""))</f>
        <v/>
      </c>
      <c r="T251" s="28" t="str">
        <f ca="1">IF($B251="","",IF($M251="不適用","不適用",IF($N251="","未檢驗",IF(OR(AND($D251="DM only",$O251&gt;=DATE(YEAR(TODAY()),1,1),$O251&lt;DATE(YEAR(TODAY())+1,1,1),$N251&lt;VALUE(SUBSTITUTE($M251,"&lt;",""))),AND($AH251&gt;=1,$AI251&gt;=1,OR($N251&lt;VALUE(SUBSTITUTE($M251,"&lt;","")),SUMIFS(LabData2016[LDL唯一],LabData2016[比對身分證前六碼],$AX251,LabData2016[最近一次LDL檢查結果(mg/dL)],"&lt;"&amp;VALUE(SUBSTITUTE($M251,"&lt;","")),LabData2016[最近一次LDL檢查日期],"&gt;="&amp;DATE(YEAR(TODAY()),1,1),LabData2016[最近一次LDL檢查日期],"&lt;"&amp;DATE(YEAR(TODAY())+1,1,1))/($AH251+$AI251)&gt;=0.5))),"控制達標",IF(AND($AH251&gt;=1,$AI251&gt;=1,ISNUMBER($P251),$R251&gt;84,$N251-$P251&lt;0),"進步達標","未達標")))))</f>
        <v/>
      </c>
      <c r="U251" s="39" t="str">
        <f ca="1">IF($B251="","",IF($T251="不適用","不適用",IF($T251="未檢驗","無檢驗資料","全年"&amp;($AH251+$AI251)&amp;"次／下半年"&amp;$AI251&amp;"次／"&amp;SUMIFS(LabData2016[LDL唯一],LabData2016[比對身分證前六碼],$AX251,LabData2016[最近一次LDL檢查結果(mg/dL)],"&lt;"&amp;VALUE(SUBSTITUTE($M251,"&lt;","")),LabData2016[最近一次LDL檢查日期],"&gt;="&amp;DATE(YEAR(TODAY()),1,1),LabData2016[最近一次LDL檢查日期],"&lt;"&amp;DATE(YEAR(TODAY())+1,1,1))&amp;"/"&amp;($AH251+$AI251)&amp;"達標")))</f>
        <v/>
      </c>
      <c r="V251" s="6" t="str" cm="1">
        <f t="array" ref="V251">IF($B251="","",IFERROR(INDEX(PatientCriteria[UACR達標標準],ROWS($A$4:A251)),""))</f>
        <v/>
      </c>
      <c r="W251" s="6" t="str">
        <f>IF($B251="","",IF($X251="","",IFERROR(SUMIFS(LabData2016[最近一次UACR檢查結果(mg/gm)],LabData2016[比對身分證前六碼],$AX251,LabData2016[最近一次UACR檢查日期],$X251,LabData2016[UACR唯一],1),"")))</f>
        <v/>
      </c>
      <c r="X251" s="36" t="str" cm="1">
        <f t="array" ref="X251">IF($B251="","",IFERROR(_xlfn.AGGREGATE(14,6,LabData2016[最近一次UACR檢查日期]/((LabData2016[比對身分證前六碼]=$AX251)*(LabData2016[UACR唯一]=1)),1),""))</f>
        <v/>
      </c>
      <c r="Y251" s="6" t="str">
        <f>IF($B251="","",IF($Z251="","",IFERROR(SUMIFS(LabData2016[最近一次UACR檢查結果(mg/gm)],LabData2016[比對身分證前六碼],$AX251,LabData2016[最近一次UACR檢查日期],$Z251,LabData2016[UACR唯一],1),"")))</f>
        <v/>
      </c>
      <c r="Z251" s="36" t="str" cm="1">
        <f t="array" ref="Z251">IF($B251="","",IFERROR(_xlfn.AGGREGATE(14,6,LabData2016[最近一次UACR檢查日期]/((LabData2016[比對身分證前六碼]=$AX251)*(LabData2016[UACR唯一]=1)),2),""))</f>
        <v/>
      </c>
      <c r="AA251" s="6" t="str">
        <f t="shared" si="53"/>
        <v/>
      </c>
      <c r="AB251" s="29" t="str">
        <f ca="1">IF($B251="","",IF($V251="不適用","不適用",IF($W251="","未檢驗",IF(AND($AJ251+$AK251&gt;=2,$AK251&gt;=1),IF(OR($W251&lt;30,SUMIFS(LabData2016[UACR唯一],LabData2016[比對身分證前六碼],$AX251,LabData2016[最近一次UACR檢查結果(mg/gm)],"&lt;30",LabData2016[最近一次UACR檢查日期],"&gt;="&amp;DATE(YEAR(TODAY()),1,1),LabData2016[最近一次UACR檢查日期],"&lt;"&amp;DATE(YEAR(TODAY())+1,1,1))/($AJ251+$AK251)&gt;=0.5),"控制達標",IF(ISNUMBER($Y251),IF(AND($AA251&gt;=84,$W251-$Y251&lt;0),"進步達標","未達標"),"未達標")),"未達標"))))</f>
        <v/>
      </c>
      <c r="AC251" s="38" t="str">
        <f ca="1">IF($B251="","",IF($AB251="不適用","不適用",IF($AB251="未檢驗","無檢驗資料","全年"&amp;($AJ251+$AK251)&amp;"次／下半年"&amp;$AK251&amp;"次／"&amp;SUMIFS(LabData2016[UACR唯一],LabData2016[比對身分證前六碼],$AX251,LabData2016[最近一次UACR檢查結果(mg/gm)],"&lt;30",LabData2016[最近一次UACR檢查日期],"&gt;="&amp;DATE(YEAR(TODAY()),1,1),LabData2016[最近一次UACR檢查日期],"&lt;"&amp;DATE(YEAR(TODAY())+1,1,1))&amp;"/"&amp;($AJ251+$AK251)&amp;"達標")))</f>
        <v/>
      </c>
      <c r="AD251" s="6" t="str" cm="1">
        <f t="array" ref="AD251">IF($B251="","",IFERROR(INDEX(PatientCriteria[BP檢驗次數達標標準],ROWS($A$4:A251)),""))</f>
        <v/>
      </c>
      <c r="AE251" s="6" t="str" cm="1">
        <f t="array" aca="1" ref="AE251" ca="1">IF($B251="","",_xlfn.LET(_xlpm.bp,LabData2016[最近一次BP檢查日期],_xlpm.ym,IF(ISNUMBER(_xlpm.bp),TEXT(_xlpm.bp,"yyyy-mm"),LEFT(_xlpm.bp,7)),_xlpm.matched,_xlfn._xlws.FILTER(_xlpm.ym,(LabData2016[比對身分證前六碼]=$AX251)*(LabData2016[比對生日西元]=$AY251)*(_xlpm.ym&lt;&gt;"")*(LEFT(_xlpm.ym,4)=TEXT(YEAR(TODAY()),"0")),""),IF(INDEX(_xlpm.matched,1)="",0,ROWS(_xlfn.UNIQUE(_xlpm.matched)))))</f>
        <v/>
      </c>
      <c r="AF251" s="6" t="str">
        <f ca="1">IF($B251="","",SUMIFS(LabData2016[HbA1c唯一],LabData2016[比對身分證前六碼],$AX251,LabData2016[最近一次HbA1c檢查日期],"&gt;="&amp;DATE(YEAR(TODAY()),1,1),LabData2016[最近一次HbA1c檢查日期],"&lt;"&amp;DATE(YEAR(TODAY()),7,1)))</f>
        <v/>
      </c>
      <c r="AG251" s="6" t="str">
        <f ca="1">IF($B251="","",SUMIFS(LabData2016[HbA1c唯一],LabData2016[比對身分證前六碼],$AX251,LabData2016[最近一次HbA1c檢查日期],"&gt;="&amp;DATE(YEAR(TODAY()),7,1),LabData2016[最近一次HbA1c檢查日期],"&lt;"&amp;DATE(YEAR(TODAY())+1,1,1)))</f>
        <v/>
      </c>
      <c r="AH251" s="6" t="str">
        <f ca="1">IF($B251="","",SUMIFS(LabData2016[LDL唯一],LabData2016[比對身分證前六碼],$AX251,LabData2016[最近一次LDL檢查日期],"&gt;="&amp;DATE(YEAR(TODAY()),1,1),LabData2016[最近一次LDL檢查日期],"&lt;"&amp;DATE(YEAR(TODAY()),7,1)))</f>
        <v/>
      </c>
      <c r="AI251" s="6" t="str">
        <f ca="1">IF($B251="","",SUMIFS(LabData2016[LDL唯一],LabData2016[比對身分證前六碼],$AX251,LabData2016[最近一次LDL檢查日期],"&gt;="&amp;DATE(YEAR(TODAY()),7,1),LabData2016[最近一次LDL檢查日期],"&lt;"&amp;DATE(YEAR(TODAY())+1,1,1)))</f>
        <v/>
      </c>
      <c r="AJ251" s="6" t="str">
        <f ca="1">IF($B251="","",SUMIFS(LabData2016[UACR唯一],LabData2016[比對身分證前六碼],$AX251,LabData2016[最近一次UACR檢查日期],"&gt;="&amp;DATE(YEAR(TODAY()),1,1),LabData2016[最近一次UACR檢查日期],"&lt;"&amp;DATE(YEAR(TODAY()),7,1)))</f>
        <v/>
      </c>
      <c r="AK251" s="6" t="str">
        <f ca="1">IF($B251="","",SUMIFS(LabData2016[UACR唯一],LabData2016[比對身分證前六碼],$AX251,LabData2016[最近一次UACR檢查日期],"&gt;="&amp;DATE(YEAR(TODAY()),7,1),LabData2016[最近一次UACR檢查日期],"&lt;"&amp;DATE(YEAR(TODAY())+1,1,1)))</f>
        <v/>
      </c>
      <c r="AL251" s="6" t="str">
        <f t="shared" si="54"/>
        <v/>
      </c>
      <c r="AM251" s="6" t="str">
        <f t="shared" si="55"/>
        <v/>
      </c>
      <c r="AN251" s="6" t="str">
        <f t="shared" si="56"/>
        <v/>
      </c>
      <c r="AO251" s="6" t="str">
        <f t="shared" si="57"/>
        <v/>
      </c>
      <c r="AP251" s="6" t="str" cm="1">
        <f t="array" ref="AP251">IF($B251="","",IFERROR(INDEX(相容設定!$B$2:$E$9,MATCH($D251,相容設定!$A$2:$A$9,0),MIN(VALUE(LEFT($AQ251,FIND("/",$AQ251)-1)),3)+1),0))</f>
        <v/>
      </c>
      <c r="AQ251" s="6" t="str">
        <f t="shared" si="58"/>
        <v/>
      </c>
      <c r="AR251" s="30" t="str">
        <f t="shared" si="59"/>
        <v/>
      </c>
      <c r="AS251" s="30" t="str">
        <f>IF($B251="","",250+30+IF(OR(ISNUMBER(SEARCH("DM",$D251)),ISNUMBER(SEARCH("+",$D251))),100,0)+IFERROR(INDEX(相容設定!$F$2:$F$9,MATCH($D251,相容設定!$A$2:$A$9,0)),0))</f>
        <v/>
      </c>
      <c r="AT251" s="31" t="str">
        <f t="shared" si="60"/>
        <v/>
      </c>
      <c r="AU251" s="32" t="str">
        <f t="shared" si="61"/>
        <v/>
      </c>
      <c r="AW251" t="str">
        <f t="shared" si="62"/>
        <v/>
      </c>
    </row>
    <row r="252" spans="1:49" x14ac:dyDescent="0.35">
      <c r="A252" s="26" t="str" cm="1">
        <f t="array" ref="A252">IFERROR(IF(INDEX(PatientCriteria[身分證號],ROWS($A$4:A252))="","",ROWS($A$4:A252)),"")</f>
        <v/>
      </c>
      <c r="B252" s="26" t="str" cm="1">
        <f t="array" ref="B252">IFERROR(IF(INDEX(PatientCriteria[身分證號],ROWS($A$4:A252))="","",INDEX(PatientCriteria[身分證號],ROWS($A$4:A252))),"")</f>
        <v/>
      </c>
      <c r="C252" s="26" t="str" cm="1">
        <f t="array" ref="C252">IF($B252="","",IFERROR(INDEX(PatientCriteria[生日],ROWS($A$4:A252)),""))</f>
        <v/>
      </c>
      <c r="D252" s="26" t="str" cm="1">
        <f t="array" ref="D252">IF($B252="","",IFERROR(INDEX(PatientCriteria[疾病組合],ROWS($A$4:A252)),""))</f>
        <v/>
      </c>
      <c r="E252" s="6" t="str" cm="1">
        <f t="array" ref="E252">IF($B252="","",IFERROR(INDEX(PatientCriteria[HbA1c達標標準],ROWS($A$4:A252)),""))</f>
        <v/>
      </c>
      <c r="F252" s="6" t="str">
        <f>IF($B252="","",IF($G252="","",IFERROR(SUMIFS(LabData2016[最近一次HbA1c檢查結果(%)],LabData2016[比對身分證前六碼],$AX252,LabData2016[最近一次HbA1c檢查日期],$G252,LabData2016[HbA1c唯一],1),"")))</f>
        <v/>
      </c>
      <c r="G252" s="36" t="str" cm="1">
        <f t="array" ref="G252">IF($B252="","",IFERROR(_xlfn.AGGREGATE(14,6,LabData2016[最近一次HbA1c檢查日期]/((LabData2016[比對身分證前六碼]=$AX252)*(LabData2016[HbA1c唯一]=1)),1),""))</f>
        <v/>
      </c>
      <c r="H252" s="6" t="str">
        <f>IF($B252="","",IF($I252="","",IFERROR(SUMIFS(LabData2016[最近一次HbA1c檢查結果(%)],LabData2016[比對身分證前六碼],$AX252,LabData2016[最近一次HbA1c檢查日期],$I252,LabData2016[HbA1c唯一],1),"")))</f>
        <v/>
      </c>
      <c r="I252" s="36" t="str" cm="1">
        <f t="array" ref="I252">IF($B252="","",IFERROR(_xlfn.AGGREGATE(14,6,LabData2016[最近一次HbA1c檢查日期]/((LabData2016[比對身分證前六碼]=$AX252)*(LabData2016[HbA1c唯一]=1)),2),""))</f>
        <v/>
      </c>
      <c r="J252" s="6" t="str">
        <f t="shared" si="51"/>
        <v/>
      </c>
      <c r="K252" s="27" t="str">
        <f ca="1">IF($B252="","",IF($E252="不適用","不適用",IF($F252="","未檢驗",IF(AND($AF252+$AG252&gt;=2,$AG252&gt;=1),IF(OR($F252&lt;VALUE(SUBSTITUTE(SUBSTITUTE($E252,"&lt;",""),"%","")),SUMIFS(LabData2016[HbA1c唯一],LabData2016[比對身分證前六碼],$AX252,LabData2016[最近一次HbA1c檢查結果(%)],"&lt;"&amp;VALUE(SUBSTITUTE(SUBSTITUTE($E252,"&lt;",""),"%","")),LabData2016[最近一次HbA1c檢查日期],"&gt;="&amp;DATE(YEAR(TODAY()),1,1),LabData2016[最近一次HbA1c檢查日期],"&lt;"&amp;DATE(YEAR(TODAY())+1,1,1))/($AF252+$AG252)&gt;=0.5),"控制達標",IF(ISNUMBER($H252),IF(AND($J252&gt;=84,$F252-$H252&lt;0),"進步達標","未達標"),"未達標")),"未達標"))))</f>
        <v/>
      </c>
      <c r="L252" s="33" t="str">
        <f ca="1">IF($B252="","",IF($K252="不適用","不適用",IF($K252="未檢驗","無檢驗資料","全年"&amp;($AF252+$AG252)&amp;"次／下半年"&amp;$AG252&amp;"次／"&amp;SUMIFS(LabData2016[HbA1c唯一],LabData2016[比對身分證前六碼],$AX252,LabData2016[最近一次HbA1c檢查結果(%)],"&lt;"&amp;VALUE(SUBSTITUTE(SUBSTITUTE($E252,"&lt;",""),"%","")),LabData2016[最近一次HbA1c檢查日期],"&gt;="&amp;DATE(YEAR(TODAY()),1,1),LabData2016[最近一次HbA1c檢查日期],"&lt;"&amp;DATE(YEAR(TODAY())+1,1,1))&amp;"/"&amp;($AF252+$AG252)&amp;"達標")))</f>
        <v/>
      </c>
      <c r="M252" s="6" t="str" cm="1">
        <f t="array" ref="M252">IF($B252="","",IFERROR(INDEX(PatientCriteria[LDL達標標準],ROWS($A$4:A252)),""))</f>
        <v/>
      </c>
      <c r="N252" s="6" t="str">
        <f>IF($B252="","",IF($O252="","",IFERROR(SUMIFS(LabData2016[最近一次LDL檢查結果(mg/dL)],LabData2016[比對身分證前六碼],$AX252,LabData2016[最近一次LDL檢查日期],$O252,LabData2016[LDL唯一],1),"")))</f>
        <v/>
      </c>
      <c r="O252" s="36" t="str" cm="1">
        <f t="array" ref="O252">IF($B252="","",IFERROR(_xlfn.AGGREGATE(14,6,LabData2016[最近一次LDL檢查日期]/((LabData2016[比對身分證前六碼]=$AX252)*(LabData2016[LDL唯一]=1)),1),""))</f>
        <v/>
      </c>
      <c r="P252" s="6" t="str">
        <f>IF($B252="","",IF($Q252="","",IFERROR(SUMIFS(LabData2016[最近一次LDL檢查結果(mg/dL)],LabData2016[比對身分證前六碼],$AX252,LabData2016[最近一次LDL檢查日期],$Q252,LabData2016[LDL唯一],1),"")))</f>
        <v/>
      </c>
      <c r="Q252" s="36" t="str" cm="1">
        <f t="array" ref="Q252">IF($B252="","",IFERROR(_xlfn.AGGREGATE(14,6,LabData2016[最近一次LDL檢查日期]/((LabData2016[比對身分證前六碼]=$AX252)*(LabData2016[LDL唯一]=1)),2),""))</f>
        <v/>
      </c>
      <c r="R252" s="6" t="str">
        <f t="shared" si="52"/>
        <v/>
      </c>
      <c r="S252" s="6" t="str" cm="1">
        <f t="array" ref="S252">IF($B252="","",IFERROR(_xlfn.AGGREGATE(15,6,LabData2016[最近一次LDL檢查結果(mg/dL)]/((LabData2016[比對身分證前六碼]=$AX252)*(LabData2016[LDL唯一]=1)),1),""))</f>
        <v/>
      </c>
      <c r="T252" s="28" t="str">
        <f ca="1">IF($B252="","",IF($M252="不適用","不適用",IF($N252="","未檢驗",IF(OR(AND($D252="DM only",$O252&gt;=DATE(YEAR(TODAY()),1,1),$O252&lt;DATE(YEAR(TODAY())+1,1,1),$N252&lt;VALUE(SUBSTITUTE($M252,"&lt;",""))),AND($AH252&gt;=1,$AI252&gt;=1,OR($N252&lt;VALUE(SUBSTITUTE($M252,"&lt;","")),SUMIFS(LabData2016[LDL唯一],LabData2016[比對身分證前六碼],$AX252,LabData2016[最近一次LDL檢查結果(mg/dL)],"&lt;"&amp;VALUE(SUBSTITUTE($M252,"&lt;","")),LabData2016[最近一次LDL檢查日期],"&gt;="&amp;DATE(YEAR(TODAY()),1,1),LabData2016[最近一次LDL檢查日期],"&lt;"&amp;DATE(YEAR(TODAY())+1,1,1))/($AH252+$AI252)&gt;=0.5))),"控制達標",IF(AND($AH252&gt;=1,$AI252&gt;=1,ISNUMBER($P252),$R252&gt;84,$N252-$P252&lt;0),"進步達標","未達標")))))</f>
        <v/>
      </c>
      <c r="U252" s="39" t="str">
        <f ca="1">IF($B252="","",IF($T252="不適用","不適用",IF($T252="未檢驗","無檢驗資料","全年"&amp;($AH252+$AI252)&amp;"次／下半年"&amp;$AI252&amp;"次／"&amp;SUMIFS(LabData2016[LDL唯一],LabData2016[比對身分證前六碼],$AX252,LabData2016[最近一次LDL檢查結果(mg/dL)],"&lt;"&amp;VALUE(SUBSTITUTE($M252,"&lt;","")),LabData2016[最近一次LDL檢查日期],"&gt;="&amp;DATE(YEAR(TODAY()),1,1),LabData2016[最近一次LDL檢查日期],"&lt;"&amp;DATE(YEAR(TODAY())+1,1,1))&amp;"/"&amp;($AH252+$AI252)&amp;"達標")))</f>
        <v/>
      </c>
      <c r="V252" s="6" t="str" cm="1">
        <f t="array" ref="V252">IF($B252="","",IFERROR(INDEX(PatientCriteria[UACR達標標準],ROWS($A$4:A252)),""))</f>
        <v/>
      </c>
      <c r="W252" s="6" t="str">
        <f>IF($B252="","",IF($X252="","",IFERROR(SUMIFS(LabData2016[最近一次UACR檢查結果(mg/gm)],LabData2016[比對身分證前六碼],$AX252,LabData2016[最近一次UACR檢查日期],$X252,LabData2016[UACR唯一],1),"")))</f>
        <v/>
      </c>
      <c r="X252" s="36" t="str" cm="1">
        <f t="array" ref="X252">IF($B252="","",IFERROR(_xlfn.AGGREGATE(14,6,LabData2016[最近一次UACR檢查日期]/((LabData2016[比對身分證前六碼]=$AX252)*(LabData2016[UACR唯一]=1)),1),""))</f>
        <v/>
      </c>
      <c r="Y252" s="6" t="str">
        <f>IF($B252="","",IF($Z252="","",IFERROR(SUMIFS(LabData2016[最近一次UACR檢查結果(mg/gm)],LabData2016[比對身分證前六碼],$AX252,LabData2016[最近一次UACR檢查日期],$Z252,LabData2016[UACR唯一],1),"")))</f>
        <v/>
      </c>
      <c r="Z252" s="36" t="str" cm="1">
        <f t="array" ref="Z252">IF($B252="","",IFERROR(_xlfn.AGGREGATE(14,6,LabData2016[最近一次UACR檢查日期]/((LabData2016[比對身分證前六碼]=$AX252)*(LabData2016[UACR唯一]=1)),2),""))</f>
        <v/>
      </c>
      <c r="AA252" s="6" t="str">
        <f t="shared" si="53"/>
        <v/>
      </c>
      <c r="AB252" s="29" t="str">
        <f ca="1">IF($B252="","",IF($V252="不適用","不適用",IF($W252="","未檢驗",IF(AND($AJ252+$AK252&gt;=2,$AK252&gt;=1),IF(OR($W252&lt;30,SUMIFS(LabData2016[UACR唯一],LabData2016[比對身分證前六碼],$AX252,LabData2016[最近一次UACR檢查結果(mg/gm)],"&lt;30",LabData2016[最近一次UACR檢查日期],"&gt;="&amp;DATE(YEAR(TODAY()),1,1),LabData2016[最近一次UACR檢查日期],"&lt;"&amp;DATE(YEAR(TODAY())+1,1,1))/($AJ252+$AK252)&gt;=0.5),"控制達標",IF(ISNUMBER($Y252),IF(AND($AA252&gt;=84,$W252-$Y252&lt;0),"進步達標","未達標"),"未達標")),"未達標"))))</f>
        <v/>
      </c>
      <c r="AC252" s="38" t="str">
        <f ca="1">IF($B252="","",IF($AB252="不適用","不適用",IF($AB252="未檢驗","無檢驗資料","全年"&amp;($AJ252+$AK252)&amp;"次／下半年"&amp;$AK252&amp;"次／"&amp;SUMIFS(LabData2016[UACR唯一],LabData2016[比對身分證前六碼],$AX252,LabData2016[最近一次UACR檢查結果(mg/gm)],"&lt;30",LabData2016[最近一次UACR檢查日期],"&gt;="&amp;DATE(YEAR(TODAY()),1,1),LabData2016[最近一次UACR檢查日期],"&lt;"&amp;DATE(YEAR(TODAY())+1,1,1))&amp;"/"&amp;($AJ252+$AK252)&amp;"達標")))</f>
        <v/>
      </c>
      <c r="AD252" s="6" t="str" cm="1">
        <f t="array" ref="AD252">IF($B252="","",IFERROR(INDEX(PatientCriteria[BP檢驗次數達標標準],ROWS($A$4:A252)),""))</f>
        <v/>
      </c>
      <c r="AE252" s="6" t="str" cm="1">
        <f t="array" aca="1" ref="AE252" ca="1">IF($B252="","",_xlfn.LET(_xlpm.bp,LabData2016[最近一次BP檢查日期],_xlpm.ym,IF(ISNUMBER(_xlpm.bp),TEXT(_xlpm.bp,"yyyy-mm"),LEFT(_xlpm.bp,7)),_xlpm.matched,_xlfn._xlws.FILTER(_xlpm.ym,(LabData2016[比對身分證前六碼]=$AX252)*(LabData2016[比對生日西元]=$AY252)*(_xlpm.ym&lt;&gt;"")*(LEFT(_xlpm.ym,4)=TEXT(YEAR(TODAY()),"0")),""),IF(INDEX(_xlpm.matched,1)="",0,ROWS(_xlfn.UNIQUE(_xlpm.matched)))))</f>
        <v/>
      </c>
      <c r="AF252" s="6" t="str">
        <f ca="1">IF($B252="","",SUMIFS(LabData2016[HbA1c唯一],LabData2016[比對身分證前六碼],$AX252,LabData2016[最近一次HbA1c檢查日期],"&gt;="&amp;DATE(YEAR(TODAY()),1,1),LabData2016[最近一次HbA1c檢查日期],"&lt;"&amp;DATE(YEAR(TODAY()),7,1)))</f>
        <v/>
      </c>
      <c r="AG252" s="6" t="str">
        <f ca="1">IF($B252="","",SUMIFS(LabData2016[HbA1c唯一],LabData2016[比對身分證前六碼],$AX252,LabData2016[最近一次HbA1c檢查日期],"&gt;="&amp;DATE(YEAR(TODAY()),7,1),LabData2016[最近一次HbA1c檢查日期],"&lt;"&amp;DATE(YEAR(TODAY())+1,1,1)))</f>
        <v/>
      </c>
      <c r="AH252" s="6" t="str">
        <f ca="1">IF($B252="","",SUMIFS(LabData2016[LDL唯一],LabData2016[比對身分證前六碼],$AX252,LabData2016[最近一次LDL檢查日期],"&gt;="&amp;DATE(YEAR(TODAY()),1,1),LabData2016[最近一次LDL檢查日期],"&lt;"&amp;DATE(YEAR(TODAY()),7,1)))</f>
        <v/>
      </c>
      <c r="AI252" s="6" t="str">
        <f ca="1">IF($B252="","",SUMIFS(LabData2016[LDL唯一],LabData2016[比對身分證前六碼],$AX252,LabData2016[最近一次LDL檢查日期],"&gt;="&amp;DATE(YEAR(TODAY()),7,1),LabData2016[最近一次LDL檢查日期],"&lt;"&amp;DATE(YEAR(TODAY())+1,1,1)))</f>
        <v/>
      </c>
      <c r="AJ252" s="6" t="str">
        <f ca="1">IF($B252="","",SUMIFS(LabData2016[UACR唯一],LabData2016[比對身分證前六碼],$AX252,LabData2016[最近一次UACR檢查日期],"&gt;="&amp;DATE(YEAR(TODAY()),1,1),LabData2016[最近一次UACR檢查日期],"&lt;"&amp;DATE(YEAR(TODAY()),7,1)))</f>
        <v/>
      </c>
      <c r="AK252" s="6" t="str">
        <f ca="1">IF($B252="","",SUMIFS(LabData2016[UACR唯一],LabData2016[比對身分證前六碼],$AX252,LabData2016[最近一次UACR檢查日期],"&gt;="&amp;DATE(YEAR(TODAY()),7,1),LabData2016[最近一次UACR檢查日期],"&lt;"&amp;DATE(YEAR(TODAY())+1,1,1)))</f>
        <v/>
      </c>
      <c r="AL252" s="6" t="str">
        <f t="shared" si="54"/>
        <v/>
      </c>
      <c r="AM252" s="6" t="str">
        <f t="shared" si="55"/>
        <v/>
      </c>
      <c r="AN252" s="6" t="str">
        <f t="shared" si="56"/>
        <v/>
      </c>
      <c r="AO252" s="6" t="str">
        <f t="shared" si="57"/>
        <v/>
      </c>
      <c r="AP252" s="6" t="str" cm="1">
        <f t="array" ref="AP252">IF($B252="","",IFERROR(INDEX(相容設定!$B$2:$E$9,MATCH($D252,相容設定!$A$2:$A$9,0),MIN(VALUE(LEFT($AQ252,FIND("/",$AQ252)-1)),3)+1),0))</f>
        <v/>
      </c>
      <c r="AQ252" s="6" t="str">
        <f t="shared" si="58"/>
        <v/>
      </c>
      <c r="AR252" s="30" t="str">
        <f t="shared" si="59"/>
        <v/>
      </c>
      <c r="AS252" s="30" t="str">
        <f>IF($B252="","",250+30+IF(OR(ISNUMBER(SEARCH("DM",$D252)),ISNUMBER(SEARCH("+",$D252))),100,0)+IFERROR(INDEX(相容設定!$F$2:$F$9,MATCH($D252,相容設定!$A$2:$A$9,0)),0))</f>
        <v/>
      </c>
      <c r="AT252" s="31" t="str">
        <f t="shared" si="60"/>
        <v/>
      </c>
      <c r="AU252" s="32" t="str">
        <f t="shared" si="61"/>
        <v/>
      </c>
      <c r="AW252" t="str">
        <f t="shared" si="62"/>
        <v/>
      </c>
    </row>
    <row r="253" spans="1:49" x14ac:dyDescent="0.35">
      <c r="A253" s="26" t="str" cm="1">
        <f t="array" ref="A253">IFERROR(IF(INDEX(PatientCriteria[身分證號],ROWS($A$4:A253))="","",ROWS($A$4:A253)),"")</f>
        <v/>
      </c>
      <c r="B253" s="26" t="str" cm="1">
        <f t="array" ref="B253">IFERROR(IF(INDEX(PatientCriteria[身分證號],ROWS($A$4:A253))="","",INDEX(PatientCriteria[身分證號],ROWS($A$4:A253))),"")</f>
        <v/>
      </c>
      <c r="C253" s="26" t="str" cm="1">
        <f t="array" ref="C253">IF($B253="","",IFERROR(INDEX(PatientCriteria[生日],ROWS($A$4:A253)),""))</f>
        <v/>
      </c>
      <c r="D253" s="26" t="str" cm="1">
        <f t="array" ref="D253">IF($B253="","",IFERROR(INDEX(PatientCriteria[疾病組合],ROWS($A$4:A253)),""))</f>
        <v/>
      </c>
      <c r="E253" s="6" t="str" cm="1">
        <f t="array" ref="E253">IF($B253="","",IFERROR(INDEX(PatientCriteria[HbA1c達標標準],ROWS($A$4:A253)),""))</f>
        <v/>
      </c>
      <c r="F253" s="6" t="str">
        <f>IF($B253="","",IF($G253="","",IFERROR(SUMIFS(LabData2016[最近一次HbA1c檢查結果(%)],LabData2016[比對身分證前六碼],$AX253,LabData2016[最近一次HbA1c檢查日期],$G253,LabData2016[HbA1c唯一],1),"")))</f>
        <v/>
      </c>
      <c r="G253" s="36" t="str" cm="1">
        <f t="array" ref="G253">IF($B253="","",IFERROR(_xlfn.AGGREGATE(14,6,LabData2016[最近一次HbA1c檢查日期]/((LabData2016[比對身分證前六碼]=$AX253)*(LabData2016[HbA1c唯一]=1)),1),""))</f>
        <v/>
      </c>
      <c r="H253" s="6" t="str">
        <f>IF($B253="","",IF($I253="","",IFERROR(SUMIFS(LabData2016[最近一次HbA1c檢查結果(%)],LabData2016[比對身分證前六碼],$AX253,LabData2016[最近一次HbA1c檢查日期],$I253,LabData2016[HbA1c唯一],1),"")))</f>
        <v/>
      </c>
      <c r="I253" s="36" t="str" cm="1">
        <f t="array" ref="I253">IF($B253="","",IFERROR(_xlfn.AGGREGATE(14,6,LabData2016[最近一次HbA1c檢查日期]/((LabData2016[比對身分證前六碼]=$AX253)*(LabData2016[HbA1c唯一]=1)),2),""))</f>
        <v/>
      </c>
      <c r="J253" s="6" t="str">
        <f t="shared" si="51"/>
        <v/>
      </c>
      <c r="K253" s="27" t="str">
        <f ca="1">IF($B253="","",IF($E253="不適用","不適用",IF($F253="","未檢驗",IF(AND($AF253+$AG253&gt;=2,$AG253&gt;=1),IF(OR($F253&lt;VALUE(SUBSTITUTE(SUBSTITUTE($E253,"&lt;",""),"%","")),SUMIFS(LabData2016[HbA1c唯一],LabData2016[比對身分證前六碼],$AX253,LabData2016[最近一次HbA1c檢查結果(%)],"&lt;"&amp;VALUE(SUBSTITUTE(SUBSTITUTE($E253,"&lt;",""),"%","")),LabData2016[最近一次HbA1c檢查日期],"&gt;="&amp;DATE(YEAR(TODAY()),1,1),LabData2016[最近一次HbA1c檢查日期],"&lt;"&amp;DATE(YEAR(TODAY())+1,1,1))/($AF253+$AG253)&gt;=0.5),"控制達標",IF(ISNUMBER($H253),IF(AND($J253&gt;=84,$F253-$H253&lt;0),"進步達標","未達標"),"未達標")),"未達標"))))</f>
        <v/>
      </c>
      <c r="L253" s="33" t="str">
        <f ca="1">IF($B253="","",IF($K253="不適用","不適用",IF($K253="未檢驗","無檢驗資料","全年"&amp;($AF253+$AG253)&amp;"次／下半年"&amp;$AG253&amp;"次／"&amp;SUMIFS(LabData2016[HbA1c唯一],LabData2016[比對身分證前六碼],$AX253,LabData2016[最近一次HbA1c檢查結果(%)],"&lt;"&amp;VALUE(SUBSTITUTE(SUBSTITUTE($E253,"&lt;",""),"%","")),LabData2016[最近一次HbA1c檢查日期],"&gt;="&amp;DATE(YEAR(TODAY()),1,1),LabData2016[最近一次HbA1c檢查日期],"&lt;"&amp;DATE(YEAR(TODAY())+1,1,1))&amp;"/"&amp;($AF253+$AG253)&amp;"達標")))</f>
        <v/>
      </c>
      <c r="M253" s="6" t="str" cm="1">
        <f t="array" ref="M253">IF($B253="","",IFERROR(INDEX(PatientCriteria[LDL達標標準],ROWS($A$4:A253)),""))</f>
        <v/>
      </c>
      <c r="N253" s="6" t="str">
        <f>IF($B253="","",IF($O253="","",IFERROR(SUMIFS(LabData2016[最近一次LDL檢查結果(mg/dL)],LabData2016[比對身分證前六碼],$AX253,LabData2016[最近一次LDL檢查日期],$O253,LabData2016[LDL唯一],1),"")))</f>
        <v/>
      </c>
      <c r="O253" s="36" t="str" cm="1">
        <f t="array" ref="O253">IF($B253="","",IFERROR(_xlfn.AGGREGATE(14,6,LabData2016[最近一次LDL檢查日期]/((LabData2016[比對身分證前六碼]=$AX253)*(LabData2016[LDL唯一]=1)),1),""))</f>
        <v/>
      </c>
      <c r="P253" s="6" t="str">
        <f>IF($B253="","",IF($Q253="","",IFERROR(SUMIFS(LabData2016[最近一次LDL檢查結果(mg/dL)],LabData2016[比對身分證前六碼],$AX253,LabData2016[最近一次LDL檢查日期],$Q253,LabData2016[LDL唯一],1),"")))</f>
        <v/>
      </c>
      <c r="Q253" s="36" t="str" cm="1">
        <f t="array" ref="Q253">IF($B253="","",IFERROR(_xlfn.AGGREGATE(14,6,LabData2016[最近一次LDL檢查日期]/((LabData2016[比對身分證前六碼]=$AX253)*(LabData2016[LDL唯一]=1)),2),""))</f>
        <v/>
      </c>
      <c r="R253" s="6" t="str">
        <f t="shared" si="52"/>
        <v/>
      </c>
      <c r="S253" s="6" t="str" cm="1">
        <f t="array" ref="S253">IF($B253="","",IFERROR(_xlfn.AGGREGATE(15,6,LabData2016[最近一次LDL檢查結果(mg/dL)]/((LabData2016[比對身分證前六碼]=$AX253)*(LabData2016[LDL唯一]=1)),1),""))</f>
        <v/>
      </c>
      <c r="T253" s="28" t="str">
        <f ca="1">IF($B253="","",IF($M253="不適用","不適用",IF($N253="","未檢驗",IF(OR(AND($D253="DM only",$O253&gt;=DATE(YEAR(TODAY()),1,1),$O253&lt;DATE(YEAR(TODAY())+1,1,1),$N253&lt;VALUE(SUBSTITUTE($M253,"&lt;",""))),AND($AH253&gt;=1,$AI253&gt;=1,OR($N253&lt;VALUE(SUBSTITUTE($M253,"&lt;","")),SUMIFS(LabData2016[LDL唯一],LabData2016[比對身分證前六碼],$AX253,LabData2016[最近一次LDL檢查結果(mg/dL)],"&lt;"&amp;VALUE(SUBSTITUTE($M253,"&lt;","")),LabData2016[最近一次LDL檢查日期],"&gt;="&amp;DATE(YEAR(TODAY()),1,1),LabData2016[最近一次LDL檢查日期],"&lt;"&amp;DATE(YEAR(TODAY())+1,1,1))/($AH253+$AI253)&gt;=0.5))),"控制達標",IF(AND($AH253&gt;=1,$AI253&gt;=1,ISNUMBER($P253),$R253&gt;84,$N253-$P253&lt;0),"進步達標","未達標")))))</f>
        <v/>
      </c>
      <c r="U253" s="39" t="str">
        <f ca="1">IF($B253="","",IF($T253="不適用","不適用",IF($T253="未檢驗","無檢驗資料","全年"&amp;($AH253+$AI253)&amp;"次／下半年"&amp;$AI253&amp;"次／"&amp;SUMIFS(LabData2016[LDL唯一],LabData2016[比對身分證前六碼],$AX253,LabData2016[最近一次LDL檢查結果(mg/dL)],"&lt;"&amp;VALUE(SUBSTITUTE($M253,"&lt;","")),LabData2016[最近一次LDL檢查日期],"&gt;="&amp;DATE(YEAR(TODAY()),1,1),LabData2016[最近一次LDL檢查日期],"&lt;"&amp;DATE(YEAR(TODAY())+1,1,1))&amp;"/"&amp;($AH253+$AI253)&amp;"達標")))</f>
        <v/>
      </c>
      <c r="V253" s="6" t="str" cm="1">
        <f t="array" ref="V253">IF($B253="","",IFERROR(INDEX(PatientCriteria[UACR達標標準],ROWS($A$4:A253)),""))</f>
        <v/>
      </c>
      <c r="W253" s="6" t="str">
        <f>IF($B253="","",IF($X253="","",IFERROR(SUMIFS(LabData2016[最近一次UACR檢查結果(mg/gm)],LabData2016[比對身分證前六碼],$AX253,LabData2016[最近一次UACR檢查日期],$X253,LabData2016[UACR唯一],1),"")))</f>
        <v/>
      </c>
      <c r="X253" s="36" t="str" cm="1">
        <f t="array" ref="X253">IF($B253="","",IFERROR(_xlfn.AGGREGATE(14,6,LabData2016[最近一次UACR檢查日期]/((LabData2016[比對身分證前六碼]=$AX253)*(LabData2016[UACR唯一]=1)),1),""))</f>
        <v/>
      </c>
      <c r="Y253" s="6" t="str">
        <f>IF($B253="","",IF($Z253="","",IFERROR(SUMIFS(LabData2016[最近一次UACR檢查結果(mg/gm)],LabData2016[比對身分證前六碼],$AX253,LabData2016[最近一次UACR檢查日期],$Z253,LabData2016[UACR唯一],1),"")))</f>
        <v/>
      </c>
      <c r="Z253" s="36" t="str" cm="1">
        <f t="array" ref="Z253">IF($B253="","",IFERROR(_xlfn.AGGREGATE(14,6,LabData2016[最近一次UACR檢查日期]/((LabData2016[比對身分證前六碼]=$AX253)*(LabData2016[UACR唯一]=1)),2),""))</f>
        <v/>
      </c>
      <c r="AA253" s="6" t="str">
        <f t="shared" si="53"/>
        <v/>
      </c>
      <c r="AB253" s="29" t="str">
        <f ca="1">IF($B253="","",IF($V253="不適用","不適用",IF($W253="","未檢驗",IF(AND($AJ253+$AK253&gt;=2,$AK253&gt;=1),IF(OR($W253&lt;30,SUMIFS(LabData2016[UACR唯一],LabData2016[比對身分證前六碼],$AX253,LabData2016[最近一次UACR檢查結果(mg/gm)],"&lt;30",LabData2016[最近一次UACR檢查日期],"&gt;="&amp;DATE(YEAR(TODAY()),1,1),LabData2016[最近一次UACR檢查日期],"&lt;"&amp;DATE(YEAR(TODAY())+1,1,1))/($AJ253+$AK253)&gt;=0.5),"控制達標",IF(ISNUMBER($Y253),IF(AND($AA253&gt;=84,$W253-$Y253&lt;0),"進步達標","未達標"),"未達標")),"未達標"))))</f>
        <v/>
      </c>
      <c r="AC253" s="38" t="str">
        <f ca="1">IF($B253="","",IF($AB253="不適用","不適用",IF($AB253="未檢驗","無檢驗資料","全年"&amp;($AJ253+$AK253)&amp;"次／下半年"&amp;$AK253&amp;"次／"&amp;SUMIFS(LabData2016[UACR唯一],LabData2016[比對身分證前六碼],$AX253,LabData2016[最近一次UACR檢查結果(mg/gm)],"&lt;30",LabData2016[最近一次UACR檢查日期],"&gt;="&amp;DATE(YEAR(TODAY()),1,1),LabData2016[最近一次UACR檢查日期],"&lt;"&amp;DATE(YEAR(TODAY())+1,1,1))&amp;"/"&amp;($AJ253+$AK253)&amp;"達標")))</f>
        <v/>
      </c>
      <c r="AD253" s="6" t="str" cm="1">
        <f t="array" ref="AD253">IF($B253="","",IFERROR(INDEX(PatientCriteria[BP檢驗次數達標標準],ROWS($A$4:A253)),""))</f>
        <v/>
      </c>
      <c r="AE253" s="6" t="str" cm="1">
        <f t="array" aca="1" ref="AE253" ca="1">IF($B253="","",_xlfn.LET(_xlpm.bp,LabData2016[最近一次BP檢查日期],_xlpm.ym,IF(ISNUMBER(_xlpm.bp),TEXT(_xlpm.bp,"yyyy-mm"),LEFT(_xlpm.bp,7)),_xlpm.matched,_xlfn._xlws.FILTER(_xlpm.ym,(LabData2016[比對身分證前六碼]=$AX253)*(LabData2016[比對生日西元]=$AY253)*(_xlpm.ym&lt;&gt;"")*(LEFT(_xlpm.ym,4)=TEXT(YEAR(TODAY()),"0")),""),IF(INDEX(_xlpm.matched,1)="",0,ROWS(_xlfn.UNIQUE(_xlpm.matched)))))</f>
        <v/>
      </c>
      <c r="AF253" s="6" t="str">
        <f ca="1">IF($B253="","",SUMIFS(LabData2016[HbA1c唯一],LabData2016[比對身分證前六碼],$AX253,LabData2016[最近一次HbA1c檢查日期],"&gt;="&amp;DATE(YEAR(TODAY()),1,1),LabData2016[最近一次HbA1c檢查日期],"&lt;"&amp;DATE(YEAR(TODAY()),7,1)))</f>
        <v/>
      </c>
      <c r="AG253" s="6" t="str">
        <f ca="1">IF($B253="","",SUMIFS(LabData2016[HbA1c唯一],LabData2016[比對身分證前六碼],$AX253,LabData2016[最近一次HbA1c檢查日期],"&gt;="&amp;DATE(YEAR(TODAY()),7,1),LabData2016[最近一次HbA1c檢查日期],"&lt;"&amp;DATE(YEAR(TODAY())+1,1,1)))</f>
        <v/>
      </c>
      <c r="AH253" s="6" t="str">
        <f ca="1">IF($B253="","",SUMIFS(LabData2016[LDL唯一],LabData2016[比對身分證前六碼],$AX253,LabData2016[最近一次LDL檢查日期],"&gt;="&amp;DATE(YEAR(TODAY()),1,1),LabData2016[最近一次LDL檢查日期],"&lt;"&amp;DATE(YEAR(TODAY()),7,1)))</f>
        <v/>
      </c>
      <c r="AI253" s="6" t="str">
        <f ca="1">IF($B253="","",SUMIFS(LabData2016[LDL唯一],LabData2016[比對身分證前六碼],$AX253,LabData2016[最近一次LDL檢查日期],"&gt;="&amp;DATE(YEAR(TODAY()),7,1),LabData2016[最近一次LDL檢查日期],"&lt;"&amp;DATE(YEAR(TODAY())+1,1,1)))</f>
        <v/>
      </c>
      <c r="AJ253" s="6" t="str">
        <f ca="1">IF($B253="","",SUMIFS(LabData2016[UACR唯一],LabData2016[比對身分證前六碼],$AX253,LabData2016[最近一次UACR檢查日期],"&gt;="&amp;DATE(YEAR(TODAY()),1,1),LabData2016[最近一次UACR檢查日期],"&lt;"&amp;DATE(YEAR(TODAY()),7,1)))</f>
        <v/>
      </c>
      <c r="AK253" s="6" t="str">
        <f ca="1">IF($B253="","",SUMIFS(LabData2016[UACR唯一],LabData2016[比對身分證前六碼],$AX253,LabData2016[最近一次UACR檢查日期],"&gt;="&amp;DATE(YEAR(TODAY()),7,1),LabData2016[最近一次UACR檢查日期],"&lt;"&amp;DATE(YEAR(TODAY())+1,1,1)))</f>
        <v/>
      </c>
      <c r="AL253" s="6" t="str">
        <f t="shared" si="54"/>
        <v/>
      </c>
      <c r="AM253" s="6" t="str">
        <f t="shared" si="55"/>
        <v/>
      </c>
      <c r="AN253" s="6" t="str">
        <f t="shared" si="56"/>
        <v/>
      </c>
      <c r="AO253" s="6" t="str">
        <f t="shared" si="57"/>
        <v/>
      </c>
      <c r="AP253" s="6" t="str" cm="1">
        <f t="array" ref="AP253">IF($B253="","",IFERROR(INDEX(相容設定!$B$2:$E$9,MATCH($D253,相容設定!$A$2:$A$9,0),MIN(VALUE(LEFT($AQ253,FIND("/",$AQ253)-1)),3)+1),0))</f>
        <v/>
      </c>
      <c r="AQ253" s="6" t="str">
        <f t="shared" si="58"/>
        <v/>
      </c>
      <c r="AR253" s="30" t="str">
        <f t="shared" si="59"/>
        <v/>
      </c>
      <c r="AS253" s="30" t="str">
        <f>IF($B253="","",250+30+IF(OR(ISNUMBER(SEARCH("DM",$D253)),ISNUMBER(SEARCH("+",$D253))),100,0)+IFERROR(INDEX(相容設定!$F$2:$F$9,MATCH($D253,相容設定!$A$2:$A$9,0)),0))</f>
        <v/>
      </c>
      <c r="AT253" s="31" t="str">
        <f t="shared" si="60"/>
        <v/>
      </c>
      <c r="AU253" s="32" t="str">
        <f t="shared" si="61"/>
        <v/>
      </c>
      <c r="AW253" t="str">
        <f t="shared" si="62"/>
        <v/>
      </c>
    </row>
    <row r="254" spans="1:49" x14ac:dyDescent="0.35">
      <c r="A254" s="26" t="str" cm="1">
        <f t="array" ref="A254">IFERROR(IF(INDEX(PatientCriteria[身分證號],ROWS($A$4:A254))="","",ROWS($A$4:A254)),"")</f>
        <v/>
      </c>
      <c r="B254" s="26" t="str" cm="1">
        <f t="array" ref="B254">IFERROR(IF(INDEX(PatientCriteria[身分證號],ROWS($A$4:A254))="","",INDEX(PatientCriteria[身分證號],ROWS($A$4:A254))),"")</f>
        <v/>
      </c>
      <c r="C254" s="26" t="str" cm="1">
        <f t="array" ref="C254">IF($B254="","",IFERROR(INDEX(PatientCriteria[生日],ROWS($A$4:A254)),""))</f>
        <v/>
      </c>
      <c r="D254" s="26" t="str" cm="1">
        <f t="array" ref="D254">IF($B254="","",IFERROR(INDEX(PatientCriteria[疾病組合],ROWS($A$4:A254)),""))</f>
        <v/>
      </c>
      <c r="E254" s="6" t="str" cm="1">
        <f t="array" ref="E254">IF($B254="","",IFERROR(INDEX(PatientCriteria[HbA1c達標標準],ROWS($A$4:A254)),""))</f>
        <v/>
      </c>
      <c r="F254" s="6" t="str">
        <f>IF($B254="","",IF($G254="","",IFERROR(SUMIFS(LabData2016[最近一次HbA1c檢查結果(%)],LabData2016[比對身分證前六碼],$AX254,LabData2016[最近一次HbA1c檢查日期],$G254,LabData2016[HbA1c唯一],1),"")))</f>
        <v/>
      </c>
      <c r="G254" s="36" t="str" cm="1">
        <f t="array" ref="G254">IF($B254="","",IFERROR(_xlfn.AGGREGATE(14,6,LabData2016[最近一次HbA1c檢查日期]/((LabData2016[比對身分證前六碼]=$AX254)*(LabData2016[HbA1c唯一]=1)),1),""))</f>
        <v/>
      </c>
      <c r="H254" s="6" t="str">
        <f>IF($B254="","",IF($I254="","",IFERROR(SUMIFS(LabData2016[最近一次HbA1c檢查結果(%)],LabData2016[比對身分證前六碼],$AX254,LabData2016[最近一次HbA1c檢查日期],$I254,LabData2016[HbA1c唯一],1),"")))</f>
        <v/>
      </c>
      <c r="I254" s="36" t="str" cm="1">
        <f t="array" ref="I254">IF($B254="","",IFERROR(_xlfn.AGGREGATE(14,6,LabData2016[最近一次HbA1c檢查日期]/((LabData2016[比對身分證前六碼]=$AX254)*(LabData2016[HbA1c唯一]=1)),2),""))</f>
        <v/>
      </c>
      <c r="J254" s="6" t="str">
        <f t="shared" si="51"/>
        <v/>
      </c>
      <c r="K254" s="27" t="str">
        <f ca="1">IF($B254="","",IF($E254="不適用","不適用",IF($F254="","未檢驗",IF(AND($AF254+$AG254&gt;=2,$AG254&gt;=1),IF(OR($F254&lt;VALUE(SUBSTITUTE(SUBSTITUTE($E254,"&lt;",""),"%","")),SUMIFS(LabData2016[HbA1c唯一],LabData2016[比對身分證前六碼],$AX254,LabData2016[最近一次HbA1c檢查結果(%)],"&lt;"&amp;VALUE(SUBSTITUTE(SUBSTITUTE($E254,"&lt;",""),"%","")),LabData2016[最近一次HbA1c檢查日期],"&gt;="&amp;DATE(YEAR(TODAY()),1,1),LabData2016[最近一次HbA1c檢查日期],"&lt;"&amp;DATE(YEAR(TODAY())+1,1,1))/($AF254+$AG254)&gt;=0.5),"控制達標",IF(ISNUMBER($H254),IF(AND($J254&gt;=84,$F254-$H254&lt;0),"進步達標","未達標"),"未達標")),"未達標"))))</f>
        <v/>
      </c>
      <c r="L254" s="33" t="str">
        <f ca="1">IF($B254="","",IF($K254="不適用","不適用",IF($K254="未檢驗","無檢驗資料","全年"&amp;($AF254+$AG254)&amp;"次／下半年"&amp;$AG254&amp;"次／"&amp;SUMIFS(LabData2016[HbA1c唯一],LabData2016[比對身分證前六碼],$AX254,LabData2016[最近一次HbA1c檢查結果(%)],"&lt;"&amp;VALUE(SUBSTITUTE(SUBSTITUTE($E254,"&lt;",""),"%","")),LabData2016[最近一次HbA1c檢查日期],"&gt;="&amp;DATE(YEAR(TODAY()),1,1),LabData2016[最近一次HbA1c檢查日期],"&lt;"&amp;DATE(YEAR(TODAY())+1,1,1))&amp;"/"&amp;($AF254+$AG254)&amp;"達標")))</f>
        <v/>
      </c>
      <c r="M254" s="6" t="str" cm="1">
        <f t="array" ref="M254">IF($B254="","",IFERROR(INDEX(PatientCriteria[LDL達標標準],ROWS($A$4:A254)),""))</f>
        <v/>
      </c>
      <c r="N254" s="6" t="str">
        <f>IF($B254="","",IF($O254="","",IFERROR(SUMIFS(LabData2016[最近一次LDL檢查結果(mg/dL)],LabData2016[比對身分證前六碼],$AX254,LabData2016[最近一次LDL檢查日期],$O254,LabData2016[LDL唯一],1),"")))</f>
        <v/>
      </c>
      <c r="O254" s="36" t="str" cm="1">
        <f t="array" ref="O254">IF($B254="","",IFERROR(_xlfn.AGGREGATE(14,6,LabData2016[最近一次LDL檢查日期]/((LabData2016[比對身分證前六碼]=$AX254)*(LabData2016[LDL唯一]=1)),1),""))</f>
        <v/>
      </c>
      <c r="P254" s="6" t="str">
        <f>IF($B254="","",IF($Q254="","",IFERROR(SUMIFS(LabData2016[最近一次LDL檢查結果(mg/dL)],LabData2016[比對身分證前六碼],$AX254,LabData2016[最近一次LDL檢查日期],$Q254,LabData2016[LDL唯一],1),"")))</f>
        <v/>
      </c>
      <c r="Q254" s="36" t="str" cm="1">
        <f t="array" ref="Q254">IF($B254="","",IFERROR(_xlfn.AGGREGATE(14,6,LabData2016[最近一次LDL檢查日期]/((LabData2016[比對身分證前六碼]=$AX254)*(LabData2016[LDL唯一]=1)),2),""))</f>
        <v/>
      </c>
      <c r="R254" s="6" t="str">
        <f t="shared" si="52"/>
        <v/>
      </c>
      <c r="S254" s="6" t="str" cm="1">
        <f t="array" ref="S254">IF($B254="","",IFERROR(_xlfn.AGGREGATE(15,6,LabData2016[最近一次LDL檢查結果(mg/dL)]/((LabData2016[比對身分證前六碼]=$AX254)*(LabData2016[LDL唯一]=1)),1),""))</f>
        <v/>
      </c>
      <c r="T254" s="28" t="str">
        <f ca="1">IF($B254="","",IF($M254="不適用","不適用",IF($N254="","未檢驗",IF(OR(AND($D254="DM only",$O254&gt;=DATE(YEAR(TODAY()),1,1),$O254&lt;DATE(YEAR(TODAY())+1,1,1),$N254&lt;VALUE(SUBSTITUTE($M254,"&lt;",""))),AND($AH254&gt;=1,$AI254&gt;=1,OR($N254&lt;VALUE(SUBSTITUTE($M254,"&lt;","")),SUMIFS(LabData2016[LDL唯一],LabData2016[比對身分證前六碼],$AX254,LabData2016[最近一次LDL檢查結果(mg/dL)],"&lt;"&amp;VALUE(SUBSTITUTE($M254,"&lt;","")),LabData2016[最近一次LDL檢查日期],"&gt;="&amp;DATE(YEAR(TODAY()),1,1),LabData2016[最近一次LDL檢查日期],"&lt;"&amp;DATE(YEAR(TODAY())+1,1,1))/($AH254+$AI254)&gt;=0.5))),"控制達標",IF(AND($AH254&gt;=1,$AI254&gt;=1,ISNUMBER($P254),$R254&gt;84,$N254-$P254&lt;0),"進步達標","未達標")))))</f>
        <v/>
      </c>
      <c r="U254" s="39" t="str">
        <f ca="1">IF($B254="","",IF($T254="不適用","不適用",IF($T254="未檢驗","無檢驗資料","全年"&amp;($AH254+$AI254)&amp;"次／下半年"&amp;$AI254&amp;"次／"&amp;SUMIFS(LabData2016[LDL唯一],LabData2016[比對身分證前六碼],$AX254,LabData2016[最近一次LDL檢查結果(mg/dL)],"&lt;"&amp;VALUE(SUBSTITUTE($M254,"&lt;","")),LabData2016[最近一次LDL檢查日期],"&gt;="&amp;DATE(YEAR(TODAY()),1,1),LabData2016[最近一次LDL檢查日期],"&lt;"&amp;DATE(YEAR(TODAY())+1,1,1))&amp;"/"&amp;($AH254+$AI254)&amp;"達標")))</f>
        <v/>
      </c>
      <c r="V254" s="6" t="str" cm="1">
        <f t="array" ref="V254">IF($B254="","",IFERROR(INDEX(PatientCriteria[UACR達標標準],ROWS($A$4:A254)),""))</f>
        <v/>
      </c>
      <c r="W254" s="6" t="str">
        <f>IF($B254="","",IF($X254="","",IFERROR(SUMIFS(LabData2016[最近一次UACR檢查結果(mg/gm)],LabData2016[比對身分證前六碼],$AX254,LabData2016[最近一次UACR檢查日期],$X254,LabData2016[UACR唯一],1),"")))</f>
        <v/>
      </c>
      <c r="X254" s="36" t="str" cm="1">
        <f t="array" ref="X254">IF($B254="","",IFERROR(_xlfn.AGGREGATE(14,6,LabData2016[最近一次UACR檢查日期]/((LabData2016[比對身分證前六碼]=$AX254)*(LabData2016[UACR唯一]=1)),1),""))</f>
        <v/>
      </c>
      <c r="Y254" s="6" t="str">
        <f>IF($B254="","",IF($Z254="","",IFERROR(SUMIFS(LabData2016[最近一次UACR檢查結果(mg/gm)],LabData2016[比對身分證前六碼],$AX254,LabData2016[最近一次UACR檢查日期],$Z254,LabData2016[UACR唯一],1),"")))</f>
        <v/>
      </c>
      <c r="Z254" s="36" t="str" cm="1">
        <f t="array" ref="Z254">IF($B254="","",IFERROR(_xlfn.AGGREGATE(14,6,LabData2016[最近一次UACR檢查日期]/((LabData2016[比對身分證前六碼]=$AX254)*(LabData2016[UACR唯一]=1)),2),""))</f>
        <v/>
      </c>
      <c r="AA254" s="6" t="str">
        <f t="shared" si="53"/>
        <v/>
      </c>
      <c r="AB254" s="29" t="str">
        <f ca="1">IF($B254="","",IF($V254="不適用","不適用",IF($W254="","未檢驗",IF(AND($AJ254+$AK254&gt;=2,$AK254&gt;=1),IF(OR($W254&lt;30,SUMIFS(LabData2016[UACR唯一],LabData2016[比對身分證前六碼],$AX254,LabData2016[最近一次UACR檢查結果(mg/gm)],"&lt;30",LabData2016[最近一次UACR檢查日期],"&gt;="&amp;DATE(YEAR(TODAY()),1,1),LabData2016[最近一次UACR檢查日期],"&lt;"&amp;DATE(YEAR(TODAY())+1,1,1))/($AJ254+$AK254)&gt;=0.5),"控制達標",IF(ISNUMBER($Y254),IF(AND($AA254&gt;=84,$W254-$Y254&lt;0),"進步達標","未達標"),"未達標")),"未達標"))))</f>
        <v/>
      </c>
      <c r="AC254" s="38" t="str">
        <f ca="1">IF($B254="","",IF($AB254="不適用","不適用",IF($AB254="未檢驗","無檢驗資料","全年"&amp;($AJ254+$AK254)&amp;"次／下半年"&amp;$AK254&amp;"次／"&amp;SUMIFS(LabData2016[UACR唯一],LabData2016[比對身分證前六碼],$AX254,LabData2016[最近一次UACR檢查結果(mg/gm)],"&lt;30",LabData2016[最近一次UACR檢查日期],"&gt;="&amp;DATE(YEAR(TODAY()),1,1),LabData2016[最近一次UACR檢查日期],"&lt;"&amp;DATE(YEAR(TODAY())+1,1,1))&amp;"/"&amp;($AJ254+$AK254)&amp;"達標")))</f>
        <v/>
      </c>
      <c r="AD254" s="6" t="str" cm="1">
        <f t="array" ref="AD254">IF($B254="","",IFERROR(INDEX(PatientCriteria[BP檢驗次數達標標準],ROWS($A$4:A254)),""))</f>
        <v/>
      </c>
      <c r="AE254" s="6" t="str" cm="1">
        <f t="array" aca="1" ref="AE254" ca="1">IF($B254="","",_xlfn.LET(_xlpm.bp,LabData2016[最近一次BP檢查日期],_xlpm.ym,IF(ISNUMBER(_xlpm.bp),TEXT(_xlpm.bp,"yyyy-mm"),LEFT(_xlpm.bp,7)),_xlpm.matched,_xlfn._xlws.FILTER(_xlpm.ym,(LabData2016[比對身分證前六碼]=$AX254)*(LabData2016[比對生日西元]=$AY254)*(_xlpm.ym&lt;&gt;"")*(LEFT(_xlpm.ym,4)=TEXT(YEAR(TODAY()),"0")),""),IF(INDEX(_xlpm.matched,1)="",0,ROWS(_xlfn.UNIQUE(_xlpm.matched)))))</f>
        <v/>
      </c>
      <c r="AF254" s="6" t="str">
        <f ca="1">IF($B254="","",SUMIFS(LabData2016[HbA1c唯一],LabData2016[比對身分證前六碼],$AX254,LabData2016[最近一次HbA1c檢查日期],"&gt;="&amp;DATE(YEAR(TODAY()),1,1),LabData2016[最近一次HbA1c檢查日期],"&lt;"&amp;DATE(YEAR(TODAY()),7,1)))</f>
        <v/>
      </c>
      <c r="AG254" s="6" t="str">
        <f ca="1">IF($B254="","",SUMIFS(LabData2016[HbA1c唯一],LabData2016[比對身分證前六碼],$AX254,LabData2016[最近一次HbA1c檢查日期],"&gt;="&amp;DATE(YEAR(TODAY()),7,1),LabData2016[最近一次HbA1c檢查日期],"&lt;"&amp;DATE(YEAR(TODAY())+1,1,1)))</f>
        <v/>
      </c>
      <c r="AH254" s="6" t="str">
        <f ca="1">IF($B254="","",SUMIFS(LabData2016[LDL唯一],LabData2016[比對身分證前六碼],$AX254,LabData2016[最近一次LDL檢查日期],"&gt;="&amp;DATE(YEAR(TODAY()),1,1),LabData2016[最近一次LDL檢查日期],"&lt;"&amp;DATE(YEAR(TODAY()),7,1)))</f>
        <v/>
      </c>
      <c r="AI254" s="6" t="str">
        <f ca="1">IF($B254="","",SUMIFS(LabData2016[LDL唯一],LabData2016[比對身分證前六碼],$AX254,LabData2016[最近一次LDL檢查日期],"&gt;="&amp;DATE(YEAR(TODAY()),7,1),LabData2016[最近一次LDL檢查日期],"&lt;"&amp;DATE(YEAR(TODAY())+1,1,1)))</f>
        <v/>
      </c>
      <c r="AJ254" s="6" t="str">
        <f ca="1">IF($B254="","",SUMIFS(LabData2016[UACR唯一],LabData2016[比對身分證前六碼],$AX254,LabData2016[最近一次UACR檢查日期],"&gt;="&amp;DATE(YEAR(TODAY()),1,1),LabData2016[最近一次UACR檢查日期],"&lt;"&amp;DATE(YEAR(TODAY()),7,1)))</f>
        <v/>
      </c>
      <c r="AK254" s="6" t="str">
        <f ca="1">IF($B254="","",SUMIFS(LabData2016[UACR唯一],LabData2016[比對身分證前六碼],$AX254,LabData2016[最近一次UACR檢查日期],"&gt;="&amp;DATE(YEAR(TODAY()),7,1),LabData2016[最近一次UACR檢查日期],"&lt;"&amp;DATE(YEAR(TODAY())+1,1,1)))</f>
        <v/>
      </c>
      <c r="AL254" s="6" t="str">
        <f t="shared" si="54"/>
        <v/>
      </c>
      <c r="AM254" s="6" t="str">
        <f t="shared" si="55"/>
        <v/>
      </c>
      <c r="AN254" s="6" t="str">
        <f t="shared" si="56"/>
        <v/>
      </c>
      <c r="AO254" s="6" t="str">
        <f t="shared" si="57"/>
        <v/>
      </c>
      <c r="AP254" s="6" t="str" cm="1">
        <f t="array" ref="AP254">IF($B254="","",IFERROR(INDEX(相容設定!$B$2:$E$9,MATCH($D254,相容設定!$A$2:$A$9,0),MIN(VALUE(LEFT($AQ254,FIND("/",$AQ254)-1)),3)+1),0))</f>
        <v/>
      </c>
      <c r="AQ254" s="6" t="str">
        <f t="shared" si="58"/>
        <v/>
      </c>
      <c r="AR254" s="30" t="str">
        <f t="shared" si="59"/>
        <v/>
      </c>
      <c r="AS254" s="30" t="str">
        <f>IF($B254="","",250+30+IF(OR(ISNUMBER(SEARCH("DM",$D254)),ISNUMBER(SEARCH("+",$D254))),100,0)+IFERROR(INDEX(相容設定!$F$2:$F$9,MATCH($D254,相容設定!$A$2:$A$9,0)),0))</f>
        <v/>
      </c>
      <c r="AT254" s="31" t="str">
        <f t="shared" si="60"/>
        <v/>
      </c>
      <c r="AU254" s="32" t="str">
        <f t="shared" si="61"/>
        <v/>
      </c>
      <c r="AW254" t="str">
        <f t="shared" si="62"/>
        <v/>
      </c>
    </row>
    <row r="255" spans="1:49" x14ac:dyDescent="0.35">
      <c r="A255" s="26" t="str" cm="1">
        <f t="array" ref="A255">IFERROR(IF(INDEX(PatientCriteria[身分證號],ROWS($A$4:A255))="","",ROWS($A$4:A255)),"")</f>
        <v/>
      </c>
      <c r="B255" s="26" t="str" cm="1">
        <f t="array" ref="B255">IFERROR(IF(INDEX(PatientCriteria[身分證號],ROWS($A$4:A255))="","",INDEX(PatientCriteria[身分證號],ROWS($A$4:A255))),"")</f>
        <v/>
      </c>
      <c r="C255" s="26" t="str" cm="1">
        <f t="array" ref="C255">IF($B255="","",IFERROR(INDEX(PatientCriteria[生日],ROWS($A$4:A255)),""))</f>
        <v/>
      </c>
      <c r="D255" s="26" t="str" cm="1">
        <f t="array" ref="D255">IF($B255="","",IFERROR(INDEX(PatientCriteria[疾病組合],ROWS($A$4:A255)),""))</f>
        <v/>
      </c>
      <c r="E255" s="6" t="str" cm="1">
        <f t="array" ref="E255">IF($B255="","",IFERROR(INDEX(PatientCriteria[HbA1c達標標準],ROWS($A$4:A255)),""))</f>
        <v/>
      </c>
      <c r="F255" s="6" t="str">
        <f>IF($B255="","",IF($G255="","",IFERROR(SUMIFS(LabData2016[最近一次HbA1c檢查結果(%)],LabData2016[比對身分證前六碼],$AX255,LabData2016[最近一次HbA1c檢查日期],$G255,LabData2016[HbA1c唯一],1),"")))</f>
        <v/>
      </c>
      <c r="G255" s="36" t="str" cm="1">
        <f t="array" ref="G255">IF($B255="","",IFERROR(_xlfn.AGGREGATE(14,6,LabData2016[最近一次HbA1c檢查日期]/((LabData2016[比對身分證前六碼]=$AX255)*(LabData2016[HbA1c唯一]=1)),1),""))</f>
        <v/>
      </c>
      <c r="H255" s="6" t="str">
        <f>IF($B255="","",IF($I255="","",IFERROR(SUMIFS(LabData2016[最近一次HbA1c檢查結果(%)],LabData2016[比對身分證前六碼],$AX255,LabData2016[最近一次HbA1c檢查日期],$I255,LabData2016[HbA1c唯一],1),"")))</f>
        <v/>
      </c>
      <c r="I255" s="36" t="str" cm="1">
        <f t="array" ref="I255">IF($B255="","",IFERROR(_xlfn.AGGREGATE(14,6,LabData2016[最近一次HbA1c檢查日期]/((LabData2016[比對身分證前六碼]=$AX255)*(LabData2016[HbA1c唯一]=1)),2),""))</f>
        <v/>
      </c>
      <c r="J255" s="6" t="str">
        <f t="shared" si="51"/>
        <v/>
      </c>
      <c r="K255" s="27" t="str">
        <f ca="1">IF($B255="","",IF($E255="不適用","不適用",IF($F255="","未檢驗",IF(AND($AF255+$AG255&gt;=2,$AG255&gt;=1),IF(OR($F255&lt;VALUE(SUBSTITUTE(SUBSTITUTE($E255,"&lt;",""),"%","")),SUMIFS(LabData2016[HbA1c唯一],LabData2016[比對身分證前六碼],$AX255,LabData2016[最近一次HbA1c檢查結果(%)],"&lt;"&amp;VALUE(SUBSTITUTE(SUBSTITUTE($E255,"&lt;",""),"%","")),LabData2016[最近一次HbA1c檢查日期],"&gt;="&amp;DATE(YEAR(TODAY()),1,1),LabData2016[最近一次HbA1c檢查日期],"&lt;"&amp;DATE(YEAR(TODAY())+1,1,1))/($AF255+$AG255)&gt;=0.5),"控制達標",IF(ISNUMBER($H255),IF(AND($J255&gt;=84,$F255-$H255&lt;0),"進步達標","未達標"),"未達標")),"未達標"))))</f>
        <v/>
      </c>
      <c r="L255" s="33" t="str">
        <f ca="1">IF($B255="","",IF($K255="不適用","不適用",IF($K255="未檢驗","無檢驗資料","全年"&amp;($AF255+$AG255)&amp;"次／下半年"&amp;$AG255&amp;"次／"&amp;SUMIFS(LabData2016[HbA1c唯一],LabData2016[比對身分證前六碼],$AX255,LabData2016[最近一次HbA1c檢查結果(%)],"&lt;"&amp;VALUE(SUBSTITUTE(SUBSTITUTE($E255,"&lt;",""),"%","")),LabData2016[最近一次HbA1c檢查日期],"&gt;="&amp;DATE(YEAR(TODAY()),1,1),LabData2016[最近一次HbA1c檢查日期],"&lt;"&amp;DATE(YEAR(TODAY())+1,1,1))&amp;"/"&amp;($AF255+$AG255)&amp;"達標")))</f>
        <v/>
      </c>
      <c r="M255" s="6" t="str" cm="1">
        <f t="array" ref="M255">IF($B255="","",IFERROR(INDEX(PatientCriteria[LDL達標標準],ROWS($A$4:A255)),""))</f>
        <v/>
      </c>
      <c r="N255" s="6" t="str">
        <f>IF($B255="","",IF($O255="","",IFERROR(SUMIFS(LabData2016[最近一次LDL檢查結果(mg/dL)],LabData2016[比對身分證前六碼],$AX255,LabData2016[最近一次LDL檢查日期],$O255,LabData2016[LDL唯一],1),"")))</f>
        <v/>
      </c>
      <c r="O255" s="36" t="str" cm="1">
        <f t="array" ref="O255">IF($B255="","",IFERROR(_xlfn.AGGREGATE(14,6,LabData2016[最近一次LDL檢查日期]/((LabData2016[比對身分證前六碼]=$AX255)*(LabData2016[LDL唯一]=1)),1),""))</f>
        <v/>
      </c>
      <c r="P255" s="6" t="str">
        <f>IF($B255="","",IF($Q255="","",IFERROR(SUMIFS(LabData2016[最近一次LDL檢查結果(mg/dL)],LabData2016[比對身分證前六碼],$AX255,LabData2016[最近一次LDL檢查日期],$Q255,LabData2016[LDL唯一],1),"")))</f>
        <v/>
      </c>
      <c r="Q255" s="36" t="str" cm="1">
        <f t="array" ref="Q255">IF($B255="","",IFERROR(_xlfn.AGGREGATE(14,6,LabData2016[最近一次LDL檢查日期]/((LabData2016[比對身分證前六碼]=$AX255)*(LabData2016[LDL唯一]=1)),2),""))</f>
        <v/>
      </c>
      <c r="R255" s="6" t="str">
        <f t="shared" si="52"/>
        <v/>
      </c>
      <c r="S255" s="6" t="str" cm="1">
        <f t="array" ref="S255">IF($B255="","",IFERROR(_xlfn.AGGREGATE(15,6,LabData2016[最近一次LDL檢查結果(mg/dL)]/((LabData2016[比對身分證前六碼]=$AX255)*(LabData2016[LDL唯一]=1)),1),""))</f>
        <v/>
      </c>
      <c r="T255" s="28" t="str">
        <f ca="1">IF($B255="","",IF($M255="不適用","不適用",IF($N255="","未檢驗",IF(OR(AND($D255="DM only",$O255&gt;=DATE(YEAR(TODAY()),1,1),$O255&lt;DATE(YEAR(TODAY())+1,1,1),$N255&lt;VALUE(SUBSTITUTE($M255,"&lt;",""))),AND($AH255&gt;=1,$AI255&gt;=1,OR($N255&lt;VALUE(SUBSTITUTE($M255,"&lt;","")),SUMIFS(LabData2016[LDL唯一],LabData2016[比對身分證前六碼],$AX255,LabData2016[最近一次LDL檢查結果(mg/dL)],"&lt;"&amp;VALUE(SUBSTITUTE($M255,"&lt;","")),LabData2016[最近一次LDL檢查日期],"&gt;="&amp;DATE(YEAR(TODAY()),1,1),LabData2016[最近一次LDL檢查日期],"&lt;"&amp;DATE(YEAR(TODAY())+1,1,1))/($AH255+$AI255)&gt;=0.5))),"控制達標",IF(AND($AH255&gt;=1,$AI255&gt;=1,ISNUMBER($P255),$R255&gt;84,$N255-$P255&lt;0),"進步達標","未達標")))))</f>
        <v/>
      </c>
      <c r="U255" s="39" t="str">
        <f ca="1">IF($B255="","",IF($T255="不適用","不適用",IF($T255="未檢驗","無檢驗資料","全年"&amp;($AH255+$AI255)&amp;"次／下半年"&amp;$AI255&amp;"次／"&amp;SUMIFS(LabData2016[LDL唯一],LabData2016[比對身分證前六碼],$AX255,LabData2016[最近一次LDL檢查結果(mg/dL)],"&lt;"&amp;VALUE(SUBSTITUTE($M255,"&lt;","")),LabData2016[最近一次LDL檢查日期],"&gt;="&amp;DATE(YEAR(TODAY()),1,1),LabData2016[最近一次LDL檢查日期],"&lt;"&amp;DATE(YEAR(TODAY())+1,1,1))&amp;"/"&amp;($AH255+$AI255)&amp;"達標")))</f>
        <v/>
      </c>
      <c r="V255" s="6" t="str" cm="1">
        <f t="array" ref="V255">IF($B255="","",IFERROR(INDEX(PatientCriteria[UACR達標標準],ROWS($A$4:A255)),""))</f>
        <v/>
      </c>
      <c r="W255" s="6" t="str">
        <f>IF($B255="","",IF($X255="","",IFERROR(SUMIFS(LabData2016[最近一次UACR檢查結果(mg/gm)],LabData2016[比對身分證前六碼],$AX255,LabData2016[最近一次UACR檢查日期],$X255,LabData2016[UACR唯一],1),"")))</f>
        <v/>
      </c>
      <c r="X255" s="36" t="str" cm="1">
        <f t="array" ref="X255">IF($B255="","",IFERROR(_xlfn.AGGREGATE(14,6,LabData2016[最近一次UACR檢查日期]/((LabData2016[比對身分證前六碼]=$AX255)*(LabData2016[UACR唯一]=1)),1),""))</f>
        <v/>
      </c>
      <c r="Y255" s="6" t="str">
        <f>IF($B255="","",IF($Z255="","",IFERROR(SUMIFS(LabData2016[最近一次UACR檢查結果(mg/gm)],LabData2016[比對身分證前六碼],$AX255,LabData2016[最近一次UACR檢查日期],$Z255,LabData2016[UACR唯一],1),"")))</f>
        <v/>
      </c>
      <c r="Z255" s="36" t="str" cm="1">
        <f t="array" ref="Z255">IF($B255="","",IFERROR(_xlfn.AGGREGATE(14,6,LabData2016[最近一次UACR檢查日期]/((LabData2016[比對身分證前六碼]=$AX255)*(LabData2016[UACR唯一]=1)),2),""))</f>
        <v/>
      </c>
      <c r="AA255" s="6" t="str">
        <f t="shared" si="53"/>
        <v/>
      </c>
      <c r="AB255" s="29" t="str">
        <f ca="1">IF($B255="","",IF($V255="不適用","不適用",IF($W255="","未檢驗",IF(AND($AJ255+$AK255&gt;=2,$AK255&gt;=1),IF(OR($W255&lt;30,SUMIFS(LabData2016[UACR唯一],LabData2016[比對身分證前六碼],$AX255,LabData2016[最近一次UACR檢查結果(mg/gm)],"&lt;30",LabData2016[最近一次UACR檢查日期],"&gt;="&amp;DATE(YEAR(TODAY()),1,1),LabData2016[最近一次UACR檢查日期],"&lt;"&amp;DATE(YEAR(TODAY())+1,1,1))/($AJ255+$AK255)&gt;=0.5),"控制達標",IF(ISNUMBER($Y255),IF(AND($AA255&gt;=84,$W255-$Y255&lt;0),"進步達標","未達標"),"未達標")),"未達標"))))</f>
        <v/>
      </c>
      <c r="AC255" s="38" t="str">
        <f ca="1">IF($B255="","",IF($AB255="不適用","不適用",IF($AB255="未檢驗","無檢驗資料","全年"&amp;($AJ255+$AK255)&amp;"次／下半年"&amp;$AK255&amp;"次／"&amp;SUMIFS(LabData2016[UACR唯一],LabData2016[比對身分證前六碼],$AX255,LabData2016[最近一次UACR檢查結果(mg/gm)],"&lt;30",LabData2016[最近一次UACR檢查日期],"&gt;="&amp;DATE(YEAR(TODAY()),1,1),LabData2016[最近一次UACR檢查日期],"&lt;"&amp;DATE(YEAR(TODAY())+1,1,1))&amp;"/"&amp;($AJ255+$AK255)&amp;"達標")))</f>
        <v/>
      </c>
      <c r="AD255" s="6" t="str" cm="1">
        <f t="array" ref="AD255">IF($B255="","",IFERROR(INDEX(PatientCriteria[BP檢驗次數達標標準],ROWS($A$4:A255)),""))</f>
        <v/>
      </c>
      <c r="AE255" s="6" t="str" cm="1">
        <f t="array" aca="1" ref="AE255" ca="1">IF($B255="","",_xlfn.LET(_xlpm.bp,LabData2016[最近一次BP檢查日期],_xlpm.ym,IF(ISNUMBER(_xlpm.bp),TEXT(_xlpm.bp,"yyyy-mm"),LEFT(_xlpm.bp,7)),_xlpm.matched,_xlfn._xlws.FILTER(_xlpm.ym,(LabData2016[比對身分證前六碼]=$AX255)*(LabData2016[比對生日西元]=$AY255)*(_xlpm.ym&lt;&gt;"")*(LEFT(_xlpm.ym,4)=TEXT(YEAR(TODAY()),"0")),""),IF(INDEX(_xlpm.matched,1)="",0,ROWS(_xlfn.UNIQUE(_xlpm.matched)))))</f>
        <v/>
      </c>
      <c r="AF255" s="6" t="str">
        <f ca="1">IF($B255="","",SUMIFS(LabData2016[HbA1c唯一],LabData2016[比對身分證前六碼],$AX255,LabData2016[最近一次HbA1c檢查日期],"&gt;="&amp;DATE(YEAR(TODAY()),1,1),LabData2016[最近一次HbA1c檢查日期],"&lt;"&amp;DATE(YEAR(TODAY()),7,1)))</f>
        <v/>
      </c>
      <c r="AG255" s="6" t="str">
        <f ca="1">IF($B255="","",SUMIFS(LabData2016[HbA1c唯一],LabData2016[比對身分證前六碼],$AX255,LabData2016[最近一次HbA1c檢查日期],"&gt;="&amp;DATE(YEAR(TODAY()),7,1),LabData2016[最近一次HbA1c檢查日期],"&lt;"&amp;DATE(YEAR(TODAY())+1,1,1)))</f>
        <v/>
      </c>
      <c r="AH255" s="6" t="str">
        <f ca="1">IF($B255="","",SUMIFS(LabData2016[LDL唯一],LabData2016[比對身分證前六碼],$AX255,LabData2016[最近一次LDL檢查日期],"&gt;="&amp;DATE(YEAR(TODAY()),1,1),LabData2016[最近一次LDL檢查日期],"&lt;"&amp;DATE(YEAR(TODAY()),7,1)))</f>
        <v/>
      </c>
      <c r="AI255" s="6" t="str">
        <f ca="1">IF($B255="","",SUMIFS(LabData2016[LDL唯一],LabData2016[比對身分證前六碼],$AX255,LabData2016[最近一次LDL檢查日期],"&gt;="&amp;DATE(YEAR(TODAY()),7,1),LabData2016[最近一次LDL檢查日期],"&lt;"&amp;DATE(YEAR(TODAY())+1,1,1)))</f>
        <v/>
      </c>
      <c r="AJ255" s="6" t="str">
        <f ca="1">IF($B255="","",SUMIFS(LabData2016[UACR唯一],LabData2016[比對身分證前六碼],$AX255,LabData2016[最近一次UACR檢查日期],"&gt;="&amp;DATE(YEAR(TODAY()),1,1),LabData2016[最近一次UACR檢查日期],"&lt;"&amp;DATE(YEAR(TODAY()),7,1)))</f>
        <v/>
      </c>
      <c r="AK255" s="6" t="str">
        <f ca="1">IF($B255="","",SUMIFS(LabData2016[UACR唯一],LabData2016[比對身分證前六碼],$AX255,LabData2016[最近一次UACR檢查日期],"&gt;="&amp;DATE(YEAR(TODAY()),7,1),LabData2016[最近一次UACR檢查日期],"&lt;"&amp;DATE(YEAR(TODAY())+1,1,1)))</f>
        <v/>
      </c>
      <c r="AL255" s="6" t="str">
        <f t="shared" si="54"/>
        <v/>
      </c>
      <c r="AM255" s="6" t="str">
        <f t="shared" si="55"/>
        <v/>
      </c>
      <c r="AN255" s="6" t="str">
        <f t="shared" si="56"/>
        <v/>
      </c>
      <c r="AO255" s="6" t="str">
        <f t="shared" si="57"/>
        <v/>
      </c>
      <c r="AP255" s="6" t="str" cm="1">
        <f t="array" ref="AP255">IF($B255="","",IFERROR(INDEX(相容設定!$B$2:$E$9,MATCH($D255,相容設定!$A$2:$A$9,0),MIN(VALUE(LEFT($AQ255,FIND("/",$AQ255)-1)),3)+1),0))</f>
        <v/>
      </c>
      <c r="AQ255" s="6" t="str">
        <f t="shared" si="58"/>
        <v/>
      </c>
      <c r="AR255" s="30" t="str">
        <f t="shared" si="59"/>
        <v/>
      </c>
      <c r="AS255" s="30" t="str">
        <f>IF($B255="","",250+30+IF(OR(ISNUMBER(SEARCH("DM",$D255)),ISNUMBER(SEARCH("+",$D255))),100,0)+IFERROR(INDEX(相容設定!$F$2:$F$9,MATCH($D255,相容設定!$A$2:$A$9,0)),0))</f>
        <v/>
      </c>
      <c r="AT255" s="31" t="str">
        <f t="shared" si="60"/>
        <v/>
      </c>
      <c r="AU255" s="32" t="str">
        <f t="shared" si="61"/>
        <v/>
      </c>
      <c r="AW255" t="str">
        <f t="shared" si="62"/>
        <v/>
      </c>
    </row>
    <row r="256" spans="1:49" x14ac:dyDescent="0.35">
      <c r="A256" s="26" t="str" cm="1">
        <f t="array" ref="A256">IFERROR(IF(INDEX(PatientCriteria[身分證號],ROWS($A$4:A256))="","",ROWS($A$4:A256)),"")</f>
        <v/>
      </c>
      <c r="B256" s="26" t="str" cm="1">
        <f t="array" ref="B256">IFERROR(IF(INDEX(PatientCriteria[身分證號],ROWS($A$4:A256))="","",INDEX(PatientCriteria[身分證號],ROWS($A$4:A256))),"")</f>
        <v/>
      </c>
      <c r="C256" s="26" t="str" cm="1">
        <f t="array" ref="C256">IF($B256="","",IFERROR(INDEX(PatientCriteria[生日],ROWS($A$4:A256)),""))</f>
        <v/>
      </c>
      <c r="D256" s="26" t="str" cm="1">
        <f t="array" ref="D256">IF($B256="","",IFERROR(INDEX(PatientCriteria[疾病組合],ROWS($A$4:A256)),""))</f>
        <v/>
      </c>
      <c r="E256" s="6" t="str" cm="1">
        <f t="array" ref="E256">IF($B256="","",IFERROR(INDEX(PatientCriteria[HbA1c達標標準],ROWS($A$4:A256)),""))</f>
        <v/>
      </c>
      <c r="F256" s="6" t="str">
        <f>IF($B256="","",IF($G256="","",IFERROR(SUMIFS(LabData2016[最近一次HbA1c檢查結果(%)],LabData2016[比對身分證前六碼],$AX256,LabData2016[最近一次HbA1c檢查日期],$G256,LabData2016[HbA1c唯一],1),"")))</f>
        <v/>
      </c>
      <c r="G256" s="36" t="str" cm="1">
        <f t="array" ref="G256">IF($B256="","",IFERROR(_xlfn.AGGREGATE(14,6,LabData2016[最近一次HbA1c檢查日期]/((LabData2016[比對身分證前六碼]=$AX256)*(LabData2016[HbA1c唯一]=1)),1),""))</f>
        <v/>
      </c>
      <c r="H256" s="6" t="str">
        <f>IF($B256="","",IF($I256="","",IFERROR(SUMIFS(LabData2016[最近一次HbA1c檢查結果(%)],LabData2016[比對身分證前六碼],$AX256,LabData2016[最近一次HbA1c檢查日期],$I256,LabData2016[HbA1c唯一],1),"")))</f>
        <v/>
      </c>
      <c r="I256" s="36" t="str" cm="1">
        <f t="array" ref="I256">IF($B256="","",IFERROR(_xlfn.AGGREGATE(14,6,LabData2016[最近一次HbA1c檢查日期]/((LabData2016[比對身分證前六碼]=$AX256)*(LabData2016[HbA1c唯一]=1)),2),""))</f>
        <v/>
      </c>
      <c r="J256" s="6" t="str">
        <f t="shared" si="51"/>
        <v/>
      </c>
      <c r="K256" s="27" t="str">
        <f ca="1">IF($B256="","",IF($E256="不適用","不適用",IF($F256="","未檢驗",IF(AND($AF256+$AG256&gt;=2,$AG256&gt;=1),IF(OR($F256&lt;VALUE(SUBSTITUTE(SUBSTITUTE($E256,"&lt;",""),"%","")),SUMIFS(LabData2016[HbA1c唯一],LabData2016[比對身分證前六碼],$AX256,LabData2016[最近一次HbA1c檢查結果(%)],"&lt;"&amp;VALUE(SUBSTITUTE(SUBSTITUTE($E256,"&lt;",""),"%","")),LabData2016[最近一次HbA1c檢查日期],"&gt;="&amp;DATE(YEAR(TODAY()),1,1),LabData2016[最近一次HbA1c檢查日期],"&lt;"&amp;DATE(YEAR(TODAY())+1,1,1))/($AF256+$AG256)&gt;=0.5),"控制達標",IF(ISNUMBER($H256),IF(AND($J256&gt;=84,$F256-$H256&lt;0),"進步達標","未達標"),"未達標")),"未達標"))))</f>
        <v/>
      </c>
      <c r="L256" s="33" t="str">
        <f ca="1">IF($B256="","",IF($K256="不適用","不適用",IF($K256="未檢驗","無檢驗資料","全年"&amp;($AF256+$AG256)&amp;"次／下半年"&amp;$AG256&amp;"次／"&amp;SUMIFS(LabData2016[HbA1c唯一],LabData2016[比對身分證前六碼],$AX256,LabData2016[最近一次HbA1c檢查結果(%)],"&lt;"&amp;VALUE(SUBSTITUTE(SUBSTITUTE($E256,"&lt;",""),"%","")),LabData2016[最近一次HbA1c檢查日期],"&gt;="&amp;DATE(YEAR(TODAY()),1,1),LabData2016[最近一次HbA1c檢查日期],"&lt;"&amp;DATE(YEAR(TODAY())+1,1,1))&amp;"/"&amp;($AF256+$AG256)&amp;"達標")))</f>
        <v/>
      </c>
      <c r="M256" s="6" t="str" cm="1">
        <f t="array" ref="M256">IF($B256="","",IFERROR(INDEX(PatientCriteria[LDL達標標準],ROWS($A$4:A256)),""))</f>
        <v/>
      </c>
      <c r="N256" s="6" t="str">
        <f>IF($B256="","",IF($O256="","",IFERROR(SUMIFS(LabData2016[最近一次LDL檢查結果(mg/dL)],LabData2016[比對身分證前六碼],$AX256,LabData2016[最近一次LDL檢查日期],$O256,LabData2016[LDL唯一],1),"")))</f>
        <v/>
      </c>
      <c r="O256" s="36" t="str" cm="1">
        <f t="array" ref="O256">IF($B256="","",IFERROR(_xlfn.AGGREGATE(14,6,LabData2016[最近一次LDL檢查日期]/((LabData2016[比對身分證前六碼]=$AX256)*(LabData2016[LDL唯一]=1)),1),""))</f>
        <v/>
      </c>
      <c r="P256" s="6" t="str">
        <f>IF($B256="","",IF($Q256="","",IFERROR(SUMIFS(LabData2016[最近一次LDL檢查結果(mg/dL)],LabData2016[比對身分證前六碼],$AX256,LabData2016[最近一次LDL檢查日期],$Q256,LabData2016[LDL唯一],1),"")))</f>
        <v/>
      </c>
      <c r="Q256" s="36" t="str" cm="1">
        <f t="array" ref="Q256">IF($B256="","",IFERROR(_xlfn.AGGREGATE(14,6,LabData2016[最近一次LDL檢查日期]/((LabData2016[比對身分證前六碼]=$AX256)*(LabData2016[LDL唯一]=1)),2),""))</f>
        <v/>
      </c>
      <c r="R256" s="6" t="str">
        <f t="shared" si="52"/>
        <v/>
      </c>
      <c r="S256" s="6" t="str" cm="1">
        <f t="array" ref="S256">IF($B256="","",IFERROR(_xlfn.AGGREGATE(15,6,LabData2016[最近一次LDL檢查結果(mg/dL)]/((LabData2016[比對身分證前六碼]=$AX256)*(LabData2016[LDL唯一]=1)),1),""))</f>
        <v/>
      </c>
      <c r="T256" s="28" t="str">
        <f ca="1">IF($B256="","",IF($M256="不適用","不適用",IF($N256="","未檢驗",IF(OR(AND($D256="DM only",$O256&gt;=DATE(YEAR(TODAY()),1,1),$O256&lt;DATE(YEAR(TODAY())+1,1,1),$N256&lt;VALUE(SUBSTITUTE($M256,"&lt;",""))),AND($AH256&gt;=1,$AI256&gt;=1,OR($N256&lt;VALUE(SUBSTITUTE($M256,"&lt;","")),SUMIFS(LabData2016[LDL唯一],LabData2016[比對身分證前六碼],$AX256,LabData2016[最近一次LDL檢查結果(mg/dL)],"&lt;"&amp;VALUE(SUBSTITUTE($M256,"&lt;","")),LabData2016[最近一次LDL檢查日期],"&gt;="&amp;DATE(YEAR(TODAY()),1,1),LabData2016[最近一次LDL檢查日期],"&lt;"&amp;DATE(YEAR(TODAY())+1,1,1))/($AH256+$AI256)&gt;=0.5))),"控制達標",IF(AND($AH256&gt;=1,$AI256&gt;=1,ISNUMBER($P256),$R256&gt;84,$N256-$P256&lt;0),"進步達標","未達標")))))</f>
        <v/>
      </c>
      <c r="U256" s="39" t="str">
        <f ca="1">IF($B256="","",IF($T256="不適用","不適用",IF($T256="未檢驗","無檢驗資料","全年"&amp;($AH256+$AI256)&amp;"次／下半年"&amp;$AI256&amp;"次／"&amp;SUMIFS(LabData2016[LDL唯一],LabData2016[比對身分證前六碼],$AX256,LabData2016[最近一次LDL檢查結果(mg/dL)],"&lt;"&amp;VALUE(SUBSTITUTE($M256,"&lt;","")),LabData2016[最近一次LDL檢查日期],"&gt;="&amp;DATE(YEAR(TODAY()),1,1),LabData2016[最近一次LDL檢查日期],"&lt;"&amp;DATE(YEAR(TODAY())+1,1,1))&amp;"/"&amp;($AH256+$AI256)&amp;"達標")))</f>
        <v/>
      </c>
      <c r="V256" s="6" t="str" cm="1">
        <f t="array" ref="V256">IF($B256="","",IFERROR(INDEX(PatientCriteria[UACR達標標準],ROWS($A$4:A256)),""))</f>
        <v/>
      </c>
      <c r="W256" s="6" t="str">
        <f>IF($B256="","",IF($X256="","",IFERROR(SUMIFS(LabData2016[最近一次UACR檢查結果(mg/gm)],LabData2016[比對身分證前六碼],$AX256,LabData2016[最近一次UACR檢查日期],$X256,LabData2016[UACR唯一],1),"")))</f>
        <v/>
      </c>
      <c r="X256" s="36" t="str" cm="1">
        <f t="array" ref="X256">IF($B256="","",IFERROR(_xlfn.AGGREGATE(14,6,LabData2016[最近一次UACR檢查日期]/((LabData2016[比對身分證前六碼]=$AX256)*(LabData2016[UACR唯一]=1)),1),""))</f>
        <v/>
      </c>
      <c r="Y256" s="6" t="str">
        <f>IF($B256="","",IF($Z256="","",IFERROR(SUMIFS(LabData2016[最近一次UACR檢查結果(mg/gm)],LabData2016[比對身分證前六碼],$AX256,LabData2016[最近一次UACR檢查日期],$Z256,LabData2016[UACR唯一],1),"")))</f>
        <v/>
      </c>
      <c r="Z256" s="36" t="str" cm="1">
        <f t="array" ref="Z256">IF($B256="","",IFERROR(_xlfn.AGGREGATE(14,6,LabData2016[最近一次UACR檢查日期]/((LabData2016[比對身分證前六碼]=$AX256)*(LabData2016[UACR唯一]=1)),2),""))</f>
        <v/>
      </c>
      <c r="AA256" s="6" t="str">
        <f t="shared" si="53"/>
        <v/>
      </c>
      <c r="AB256" s="29" t="str">
        <f ca="1">IF($B256="","",IF($V256="不適用","不適用",IF($W256="","未檢驗",IF(AND($AJ256+$AK256&gt;=2,$AK256&gt;=1),IF(OR($W256&lt;30,SUMIFS(LabData2016[UACR唯一],LabData2016[比對身分證前六碼],$AX256,LabData2016[最近一次UACR檢查結果(mg/gm)],"&lt;30",LabData2016[最近一次UACR檢查日期],"&gt;="&amp;DATE(YEAR(TODAY()),1,1),LabData2016[最近一次UACR檢查日期],"&lt;"&amp;DATE(YEAR(TODAY())+1,1,1))/($AJ256+$AK256)&gt;=0.5),"控制達標",IF(ISNUMBER($Y256),IF(AND($AA256&gt;=84,$W256-$Y256&lt;0),"進步達標","未達標"),"未達標")),"未達標"))))</f>
        <v/>
      </c>
      <c r="AC256" s="38" t="str">
        <f ca="1">IF($B256="","",IF($AB256="不適用","不適用",IF($AB256="未檢驗","無檢驗資料","全年"&amp;($AJ256+$AK256)&amp;"次／下半年"&amp;$AK256&amp;"次／"&amp;SUMIFS(LabData2016[UACR唯一],LabData2016[比對身分證前六碼],$AX256,LabData2016[最近一次UACR檢查結果(mg/gm)],"&lt;30",LabData2016[最近一次UACR檢查日期],"&gt;="&amp;DATE(YEAR(TODAY()),1,1),LabData2016[最近一次UACR檢查日期],"&lt;"&amp;DATE(YEAR(TODAY())+1,1,1))&amp;"/"&amp;($AJ256+$AK256)&amp;"達標")))</f>
        <v/>
      </c>
      <c r="AD256" s="6" t="str" cm="1">
        <f t="array" ref="AD256">IF($B256="","",IFERROR(INDEX(PatientCriteria[BP檢驗次數達標標準],ROWS($A$4:A256)),""))</f>
        <v/>
      </c>
      <c r="AE256" s="6" t="str" cm="1">
        <f t="array" aca="1" ref="AE256" ca="1">IF($B256="","",_xlfn.LET(_xlpm.bp,LabData2016[最近一次BP檢查日期],_xlpm.ym,IF(ISNUMBER(_xlpm.bp),TEXT(_xlpm.bp,"yyyy-mm"),LEFT(_xlpm.bp,7)),_xlpm.matched,_xlfn._xlws.FILTER(_xlpm.ym,(LabData2016[比對身分證前六碼]=$AX256)*(LabData2016[比對生日西元]=$AY256)*(_xlpm.ym&lt;&gt;"")*(LEFT(_xlpm.ym,4)=TEXT(YEAR(TODAY()),"0")),""),IF(INDEX(_xlpm.matched,1)="",0,ROWS(_xlfn.UNIQUE(_xlpm.matched)))))</f>
        <v/>
      </c>
      <c r="AF256" s="6" t="str">
        <f ca="1">IF($B256="","",SUMIFS(LabData2016[HbA1c唯一],LabData2016[比對身分證前六碼],$AX256,LabData2016[最近一次HbA1c檢查日期],"&gt;="&amp;DATE(YEAR(TODAY()),1,1),LabData2016[最近一次HbA1c檢查日期],"&lt;"&amp;DATE(YEAR(TODAY()),7,1)))</f>
        <v/>
      </c>
      <c r="AG256" s="6" t="str">
        <f ca="1">IF($B256="","",SUMIFS(LabData2016[HbA1c唯一],LabData2016[比對身分證前六碼],$AX256,LabData2016[最近一次HbA1c檢查日期],"&gt;="&amp;DATE(YEAR(TODAY()),7,1),LabData2016[最近一次HbA1c檢查日期],"&lt;"&amp;DATE(YEAR(TODAY())+1,1,1)))</f>
        <v/>
      </c>
      <c r="AH256" s="6" t="str">
        <f ca="1">IF($B256="","",SUMIFS(LabData2016[LDL唯一],LabData2016[比對身分證前六碼],$AX256,LabData2016[最近一次LDL檢查日期],"&gt;="&amp;DATE(YEAR(TODAY()),1,1),LabData2016[最近一次LDL檢查日期],"&lt;"&amp;DATE(YEAR(TODAY()),7,1)))</f>
        <v/>
      </c>
      <c r="AI256" s="6" t="str">
        <f ca="1">IF($B256="","",SUMIFS(LabData2016[LDL唯一],LabData2016[比對身分證前六碼],$AX256,LabData2016[最近一次LDL檢查日期],"&gt;="&amp;DATE(YEAR(TODAY()),7,1),LabData2016[最近一次LDL檢查日期],"&lt;"&amp;DATE(YEAR(TODAY())+1,1,1)))</f>
        <v/>
      </c>
      <c r="AJ256" s="6" t="str">
        <f ca="1">IF($B256="","",SUMIFS(LabData2016[UACR唯一],LabData2016[比對身分證前六碼],$AX256,LabData2016[最近一次UACR檢查日期],"&gt;="&amp;DATE(YEAR(TODAY()),1,1),LabData2016[最近一次UACR檢查日期],"&lt;"&amp;DATE(YEAR(TODAY()),7,1)))</f>
        <v/>
      </c>
      <c r="AK256" s="6" t="str">
        <f ca="1">IF($B256="","",SUMIFS(LabData2016[UACR唯一],LabData2016[比對身分證前六碼],$AX256,LabData2016[最近一次UACR檢查日期],"&gt;="&amp;DATE(YEAR(TODAY()),7,1),LabData2016[最近一次UACR檢查日期],"&lt;"&amp;DATE(YEAR(TODAY())+1,1,1)))</f>
        <v/>
      </c>
      <c r="AL256" s="6" t="str">
        <f t="shared" si="54"/>
        <v/>
      </c>
      <c r="AM256" s="6" t="str">
        <f t="shared" si="55"/>
        <v/>
      </c>
      <c r="AN256" s="6" t="str">
        <f t="shared" si="56"/>
        <v/>
      </c>
      <c r="AO256" s="6" t="str">
        <f t="shared" si="57"/>
        <v/>
      </c>
      <c r="AP256" s="6" t="str" cm="1">
        <f t="array" ref="AP256">IF($B256="","",IFERROR(INDEX(相容設定!$B$2:$E$9,MATCH($D256,相容設定!$A$2:$A$9,0),MIN(VALUE(LEFT($AQ256,FIND("/",$AQ256)-1)),3)+1),0))</f>
        <v/>
      </c>
      <c r="AQ256" s="6" t="str">
        <f t="shared" si="58"/>
        <v/>
      </c>
      <c r="AR256" s="30" t="str">
        <f t="shared" si="59"/>
        <v/>
      </c>
      <c r="AS256" s="30" t="str">
        <f>IF($B256="","",250+30+IF(OR(ISNUMBER(SEARCH("DM",$D256)),ISNUMBER(SEARCH("+",$D256))),100,0)+IFERROR(INDEX(相容設定!$F$2:$F$9,MATCH($D256,相容設定!$A$2:$A$9,0)),0))</f>
        <v/>
      </c>
      <c r="AT256" s="31" t="str">
        <f t="shared" si="60"/>
        <v/>
      </c>
      <c r="AU256" s="32" t="str">
        <f t="shared" si="61"/>
        <v/>
      </c>
      <c r="AW256" t="str">
        <f t="shared" si="62"/>
        <v/>
      </c>
    </row>
    <row r="257" spans="1:49" x14ac:dyDescent="0.35">
      <c r="A257" s="26" t="str" cm="1">
        <f t="array" ref="A257">IFERROR(IF(INDEX(PatientCriteria[身分證號],ROWS($A$4:A257))="","",ROWS($A$4:A257)),"")</f>
        <v/>
      </c>
      <c r="B257" s="26" t="str" cm="1">
        <f t="array" ref="B257">IFERROR(IF(INDEX(PatientCriteria[身分證號],ROWS($A$4:A257))="","",INDEX(PatientCriteria[身分證號],ROWS($A$4:A257))),"")</f>
        <v/>
      </c>
      <c r="C257" s="26" t="str" cm="1">
        <f t="array" ref="C257">IF($B257="","",IFERROR(INDEX(PatientCriteria[生日],ROWS($A$4:A257)),""))</f>
        <v/>
      </c>
      <c r="D257" s="26" t="str" cm="1">
        <f t="array" ref="D257">IF($B257="","",IFERROR(INDEX(PatientCriteria[疾病組合],ROWS($A$4:A257)),""))</f>
        <v/>
      </c>
      <c r="E257" s="6" t="str" cm="1">
        <f t="array" ref="E257">IF($B257="","",IFERROR(INDEX(PatientCriteria[HbA1c達標標準],ROWS($A$4:A257)),""))</f>
        <v/>
      </c>
      <c r="F257" s="6" t="str">
        <f>IF($B257="","",IF($G257="","",IFERROR(SUMIFS(LabData2016[最近一次HbA1c檢查結果(%)],LabData2016[比對身分證前六碼],$AX257,LabData2016[最近一次HbA1c檢查日期],$G257,LabData2016[HbA1c唯一],1),"")))</f>
        <v/>
      </c>
      <c r="G257" s="36" t="str" cm="1">
        <f t="array" ref="G257">IF($B257="","",IFERROR(_xlfn.AGGREGATE(14,6,LabData2016[最近一次HbA1c檢查日期]/((LabData2016[比對身分證前六碼]=$AX257)*(LabData2016[HbA1c唯一]=1)),1),""))</f>
        <v/>
      </c>
      <c r="H257" s="6" t="str">
        <f>IF($B257="","",IF($I257="","",IFERROR(SUMIFS(LabData2016[最近一次HbA1c檢查結果(%)],LabData2016[比對身分證前六碼],$AX257,LabData2016[最近一次HbA1c檢查日期],$I257,LabData2016[HbA1c唯一],1),"")))</f>
        <v/>
      </c>
      <c r="I257" s="36" t="str" cm="1">
        <f t="array" ref="I257">IF($B257="","",IFERROR(_xlfn.AGGREGATE(14,6,LabData2016[最近一次HbA1c檢查日期]/((LabData2016[比對身分證前六碼]=$AX257)*(LabData2016[HbA1c唯一]=1)),2),""))</f>
        <v/>
      </c>
      <c r="J257" s="6" t="str">
        <f t="shared" si="51"/>
        <v/>
      </c>
      <c r="K257" s="27" t="str">
        <f ca="1">IF($B257="","",IF($E257="不適用","不適用",IF($F257="","未檢驗",IF(AND($AF257+$AG257&gt;=2,$AG257&gt;=1),IF(OR($F257&lt;VALUE(SUBSTITUTE(SUBSTITUTE($E257,"&lt;",""),"%","")),SUMIFS(LabData2016[HbA1c唯一],LabData2016[比對身分證前六碼],$AX257,LabData2016[最近一次HbA1c檢查結果(%)],"&lt;"&amp;VALUE(SUBSTITUTE(SUBSTITUTE($E257,"&lt;",""),"%","")),LabData2016[最近一次HbA1c檢查日期],"&gt;="&amp;DATE(YEAR(TODAY()),1,1),LabData2016[最近一次HbA1c檢查日期],"&lt;"&amp;DATE(YEAR(TODAY())+1,1,1))/($AF257+$AG257)&gt;=0.5),"控制達標",IF(ISNUMBER($H257),IF(AND($J257&gt;=84,$F257-$H257&lt;0),"進步達標","未達標"),"未達標")),"未達標"))))</f>
        <v/>
      </c>
      <c r="L257" s="33" t="str">
        <f ca="1">IF($B257="","",IF($K257="不適用","不適用",IF($K257="未檢驗","無檢驗資料","全年"&amp;($AF257+$AG257)&amp;"次／下半年"&amp;$AG257&amp;"次／"&amp;SUMIFS(LabData2016[HbA1c唯一],LabData2016[比對身分證前六碼],$AX257,LabData2016[最近一次HbA1c檢查結果(%)],"&lt;"&amp;VALUE(SUBSTITUTE(SUBSTITUTE($E257,"&lt;",""),"%","")),LabData2016[最近一次HbA1c檢查日期],"&gt;="&amp;DATE(YEAR(TODAY()),1,1),LabData2016[最近一次HbA1c檢查日期],"&lt;"&amp;DATE(YEAR(TODAY())+1,1,1))&amp;"/"&amp;($AF257+$AG257)&amp;"達標")))</f>
        <v/>
      </c>
      <c r="M257" s="6" t="str" cm="1">
        <f t="array" ref="M257">IF($B257="","",IFERROR(INDEX(PatientCriteria[LDL達標標準],ROWS($A$4:A257)),""))</f>
        <v/>
      </c>
      <c r="N257" s="6" t="str">
        <f>IF($B257="","",IF($O257="","",IFERROR(SUMIFS(LabData2016[最近一次LDL檢查結果(mg/dL)],LabData2016[比對身分證前六碼],$AX257,LabData2016[最近一次LDL檢查日期],$O257,LabData2016[LDL唯一],1),"")))</f>
        <v/>
      </c>
      <c r="O257" s="36" t="str" cm="1">
        <f t="array" ref="O257">IF($B257="","",IFERROR(_xlfn.AGGREGATE(14,6,LabData2016[最近一次LDL檢查日期]/((LabData2016[比對身分證前六碼]=$AX257)*(LabData2016[LDL唯一]=1)),1),""))</f>
        <v/>
      </c>
      <c r="P257" s="6" t="str">
        <f>IF($B257="","",IF($Q257="","",IFERROR(SUMIFS(LabData2016[最近一次LDL檢查結果(mg/dL)],LabData2016[比對身分證前六碼],$AX257,LabData2016[最近一次LDL檢查日期],$Q257,LabData2016[LDL唯一],1),"")))</f>
        <v/>
      </c>
      <c r="Q257" s="36" t="str" cm="1">
        <f t="array" ref="Q257">IF($B257="","",IFERROR(_xlfn.AGGREGATE(14,6,LabData2016[最近一次LDL檢查日期]/((LabData2016[比對身分證前六碼]=$AX257)*(LabData2016[LDL唯一]=1)),2),""))</f>
        <v/>
      </c>
      <c r="R257" s="6" t="str">
        <f t="shared" si="52"/>
        <v/>
      </c>
      <c r="S257" s="6" t="str" cm="1">
        <f t="array" ref="S257">IF($B257="","",IFERROR(_xlfn.AGGREGATE(15,6,LabData2016[最近一次LDL檢查結果(mg/dL)]/((LabData2016[比對身分證前六碼]=$AX257)*(LabData2016[LDL唯一]=1)),1),""))</f>
        <v/>
      </c>
      <c r="T257" s="28" t="str">
        <f ca="1">IF($B257="","",IF($M257="不適用","不適用",IF($N257="","未檢驗",IF(OR(AND($D257="DM only",$O257&gt;=DATE(YEAR(TODAY()),1,1),$O257&lt;DATE(YEAR(TODAY())+1,1,1),$N257&lt;VALUE(SUBSTITUTE($M257,"&lt;",""))),AND($AH257&gt;=1,$AI257&gt;=1,OR($N257&lt;VALUE(SUBSTITUTE($M257,"&lt;","")),SUMIFS(LabData2016[LDL唯一],LabData2016[比對身分證前六碼],$AX257,LabData2016[最近一次LDL檢查結果(mg/dL)],"&lt;"&amp;VALUE(SUBSTITUTE($M257,"&lt;","")),LabData2016[最近一次LDL檢查日期],"&gt;="&amp;DATE(YEAR(TODAY()),1,1),LabData2016[最近一次LDL檢查日期],"&lt;"&amp;DATE(YEAR(TODAY())+1,1,1))/($AH257+$AI257)&gt;=0.5))),"控制達標",IF(AND($AH257&gt;=1,$AI257&gt;=1,ISNUMBER($P257),$R257&gt;84,$N257-$P257&lt;0),"進步達標","未達標")))))</f>
        <v/>
      </c>
      <c r="U257" s="39" t="str">
        <f ca="1">IF($B257="","",IF($T257="不適用","不適用",IF($T257="未檢驗","無檢驗資料","全年"&amp;($AH257+$AI257)&amp;"次／下半年"&amp;$AI257&amp;"次／"&amp;SUMIFS(LabData2016[LDL唯一],LabData2016[比對身分證前六碼],$AX257,LabData2016[最近一次LDL檢查結果(mg/dL)],"&lt;"&amp;VALUE(SUBSTITUTE($M257,"&lt;","")),LabData2016[最近一次LDL檢查日期],"&gt;="&amp;DATE(YEAR(TODAY()),1,1),LabData2016[最近一次LDL檢查日期],"&lt;"&amp;DATE(YEAR(TODAY())+1,1,1))&amp;"/"&amp;($AH257+$AI257)&amp;"達標")))</f>
        <v/>
      </c>
      <c r="V257" s="6" t="str" cm="1">
        <f t="array" ref="V257">IF($B257="","",IFERROR(INDEX(PatientCriteria[UACR達標標準],ROWS($A$4:A257)),""))</f>
        <v/>
      </c>
      <c r="W257" s="6" t="str">
        <f>IF($B257="","",IF($X257="","",IFERROR(SUMIFS(LabData2016[最近一次UACR檢查結果(mg/gm)],LabData2016[比對身分證前六碼],$AX257,LabData2016[最近一次UACR檢查日期],$X257,LabData2016[UACR唯一],1),"")))</f>
        <v/>
      </c>
      <c r="X257" s="36" t="str" cm="1">
        <f t="array" ref="X257">IF($B257="","",IFERROR(_xlfn.AGGREGATE(14,6,LabData2016[最近一次UACR檢查日期]/((LabData2016[比對身分證前六碼]=$AX257)*(LabData2016[UACR唯一]=1)),1),""))</f>
        <v/>
      </c>
      <c r="Y257" s="6" t="str">
        <f>IF($B257="","",IF($Z257="","",IFERROR(SUMIFS(LabData2016[最近一次UACR檢查結果(mg/gm)],LabData2016[比對身分證前六碼],$AX257,LabData2016[最近一次UACR檢查日期],$Z257,LabData2016[UACR唯一],1),"")))</f>
        <v/>
      </c>
      <c r="Z257" s="36" t="str" cm="1">
        <f t="array" ref="Z257">IF($B257="","",IFERROR(_xlfn.AGGREGATE(14,6,LabData2016[最近一次UACR檢查日期]/((LabData2016[比對身分證前六碼]=$AX257)*(LabData2016[UACR唯一]=1)),2),""))</f>
        <v/>
      </c>
      <c r="AA257" s="6" t="str">
        <f t="shared" si="53"/>
        <v/>
      </c>
      <c r="AB257" s="29" t="str">
        <f ca="1">IF($B257="","",IF($V257="不適用","不適用",IF($W257="","未檢驗",IF(AND($AJ257+$AK257&gt;=2,$AK257&gt;=1),IF(OR($W257&lt;30,SUMIFS(LabData2016[UACR唯一],LabData2016[比對身分證前六碼],$AX257,LabData2016[最近一次UACR檢查結果(mg/gm)],"&lt;30",LabData2016[最近一次UACR檢查日期],"&gt;="&amp;DATE(YEAR(TODAY()),1,1),LabData2016[最近一次UACR檢查日期],"&lt;"&amp;DATE(YEAR(TODAY())+1,1,1))/($AJ257+$AK257)&gt;=0.5),"控制達標",IF(ISNUMBER($Y257),IF(AND($AA257&gt;=84,$W257-$Y257&lt;0),"進步達標","未達標"),"未達標")),"未達標"))))</f>
        <v/>
      </c>
      <c r="AC257" s="38" t="str">
        <f ca="1">IF($B257="","",IF($AB257="不適用","不適用",IF($AB257="未檢驗","無檢驗資料","全年"&amp;($AJ257+$AK257)&amp;"次／下半年"&amp;$AK257&amp;"次／"&amp;SUMIFS(LabData2016[UACR唯一],LabData2016[比對身分證前六碼],$AX257,LabData2016[最近一次UACR檢查結果(mg/gm)],"&lt;30",LabData2016[最近一次UACR檢查日期],"&gt;="&amp;DATE(YEAR(TODAY()),1,1),LabData2016[最近一次UACR檢查日期],"&lt;"&amp;DATE(YEAR(TODAY())+1,1,1))&amp;"/"&amp;($AJ257+$AK257)&amp;"達標")))</f>
        <v/>
      </c>
      <c r="AD257" s="6" t="str" cm="1">
        <f t="array" ref="AD257">IF($B257="","",IFERROR(INDEX(PatientCriteria[BP檢驗次數達標標準],ROWS($A$4:A257)),""))</f>
        <v/>
      </c>
      <c r="AE257" s="6" t="str" cm="1">
        <f t="array" aca="1" ref="AE257" ca="1">IF($B257="","",_xlfn.LET(_xlpm.bp,LabData2016[最近一次BP檢查日期],_xlpm.ym,IF(ISNUMBER(_xlpm.bp),TEXT(_xlpm.bp,"yyyy-mm"),LEFT(_xlpm.bp,7)),_xlpm.matched,_xlfn._xlws.FILTER(_xlpm.ym,(LabData2016[比對身分證前六碼]=$AX257)*(LabData2016[比對生日西元]=$AY257)*(_xlpm.ym&lt;&gt;"")*(LEFT(_xlpm.ym,4)=TEXT(YEAR(TODAY()),"0")),""),IF(INDEX(_xlpm.matched,1)="",0,ROWS(_xlfn.UNIQUE(_xlpm.matched)))))</f>
        <v/>
      </c>
      <c r="AF257" s="6" t="str">
        <f ca="1">IF($B257="","",SUMIFS(LabData2016[HbA1c唯一],LabData2016[比對身分證前六碼],$AX257,LabData2016[最近一次HbA1c檢查日期],"&gt;="&amp;DATE(YEAR(TODAY()),1,1),LabData2016[最近一次HbA1c檢查日期],"&lt;"&amp;DATE(YEAR(TODAY()),7,1)))</f>
        <v/>
      </c>
      <c r="AG257" s="6" t="str">
        <f ca="1">IF($B257="","",SUMIFS(LabData2016[HbA1c唯一],LabData2016[比對身分證前六碼],$AX257,LabData2016[最近一次HbA1c檢查日期],"&gt;="&amp;DATE(YEAR(TODAY()),7,1),LabData2016[最近一次HbA1c檢查日期],"&lt;"&amp;DATE(YEAR(TODAY())+1,1,1)))</f>
        <v/>
      </c>
      <c r="AH257" s="6" t="str">
        <f ca="1">IF($B257="","",SUMIFS(LabData2016[LDL唯一],LabData2016[比對身分證前六碼],$AX257,LabData2016[最近一次LDL檢查日期],"&gt;="&amp;DATE(YEAR(TODAY()),1,1),LabData2016[最近一次LDL檢查日期],"&lt;"&amp;DATE(YEAR(TODAY()),7,1)))</f>
        <v/>
      </c>
      <c r="AI257" s="6" t="str">
        <f ca="1">IF($B257="","",SUMIFS(LabData2016[LDL唯一],LabData2016[比對身分證前六碼],$AX257,LabData2016[最近一次LDL檢查日期],"&gt;="&amp;DATE(YEAR(TODAY()),7,1),LabData2016[最近一次LDL檢查日期],"&lt;"&amp;DATE(YEAR(TODAY())+1,1,1)))</f>
        <v/>
      </c>
      <c r="AJ257" s="6" t="str">
        <f ca="1">IF($B257="","",SUMIFS(LabData2016[UACR唯一],LabData2016[比對身分證前六碼],$AX257,LabData2016[最近一次UACR檢查日期],"&gt;="&amp;DATE(YEAR(TODAY()),1,1),LabData2016[最近一次UACR檢查日期],"&lt;"&amp;DATE(YEAR(TODAY()),7,1)))</f>
        <v/>
      </c>
      <c r="AK257" s="6" t="str">
        <f ca="1">IF($B257="","",SUMIFS(LabData2016[UACR唯一],LabData2016[比對身分證前六碼],$AX257,LabData2016[最近一次UACR檢查日期],"&gt;="&amp;DATE(YEAR(TODAY()),7,1),LabData2016[最近一次UACR檢查日期],"&lt;"&amp;DATE(YEAR(TODAY())+1,1,1)))</f>
        <v/>
      </c>
      <c r="AL257" s="6" t="str">
        <f t="shared" si="54"/>
        <v/>
      </c>
      <c r="AM257" s="6" t="str">
        <f t="shared" si="55"/>
        <v/>
      </c>
      <c r="AN257" s="6" t="str">
        <f t="shared" si="56"/>
        <v/>
      </c>
      <c r="AO257" s="6" t="str">
        <f t="shared" si="57"/>
        <v/>
      </c>
      <c r="AP257" s="6" t="str" cm="1">
        <f t="array" ref="AP257">IF($B257="","",IFERROR(INDEX(相容設定!$B$2:$E$9,MATCH($D257,相容設定!$A$2:$A$9,0),MIN(VALUE(LEFT($AQ257,FIND("/",$AQ257)-1)),3)+1),0))</f>
        <v/>
      </c>
      <c r="AQ257" s="6" t="str">
        <f t="shared" si="58"/>
        <v/>
      </c>
      <c r="AR257" s="30" t="str">
        <f t="shared" si="59"/>
        <v/>
      </c>
      <c r="AS257" s="30" t="str">
        <f>IF($B257="","",250+30+IF(OR(ISNUMBER(SEARCH("DM",$D257)),ISNUMBER(SEARCH("+",$D257))),100,0)+IFERROR(INDEX(相容設定!$F$2:$F$9,MATCH($D257,相容設定!$A$2:$A$9,0)),0))</f>
        <v/>
      </c>
      <c r="AT257" s="31" t="str">
        <f t="shared" si="60"/>
        <v/>
      </c>
      <c r="AU257" s="32" t="str">
        <f t="shared" si="61"/>
        <v/>
      </c>
      <c r="AW257" t="str">
        <f t="shared" si="62"/>
        <v/>
      </c>
    </row>
    <row r="258" spans="1:49" x14ac:dyDescent="0.35">
      <c r="A258" s="26" t="str" cm="1">
        <f t="array" ref="A258">IFERROR(IF(INDEX(PatientCriteria[身分證號],ROWS($A$4:A258))="","",ROWS($A$4:A258)),"")</f>
        <v/>
      </c>
      <c r="B258" s="26" t="str" cm="1">
        <f t="array" ref="B258">IFERROR(IF(INDEX(PatientCriteria[身分證號],ROWS($A$4:A258))="","",INDEX(PatientCriteria[身分證號],ROWS($A$4:A258))),"")</f>
        <v/>
      </c>
      <c r="C258" s="26" t="str" cm="1">
        <f t="array" ref="C258">IF($B258="","",IFERROR(INDEX(PatientCriteria[生日],ROWS($A$4:A258)),""))</f>
        <v/>
      </c>
      <c r="D258" s="26" t="str" cm="1">
        <f t="array" ref="D258">IF($B258="","",IFERROR(INDEX(PatientCriteria[疾病組合],ROWS($A$4:A258)),""))</f>
        <v/>
      </c>
      <c r="E258" s="6" t="str" cm="1">
        <f t="array" ref="E258">IF($B258="","",IFERROR(INDEX(PatientCriteria[HbA1c達標標準],ROWS($A$4:A258)),""))</f>
        <v/>
      </c>
      <c r="F258" s="6" t="str">
        <f>IF($B258="","",IF($G258="","",IFERROR(SUMIFS(LabData2016[最近一次HbA1c檢查結果(%)],LabData2016[比對身分證前六碼],$AX258,LabData2016[最近一次HbA1c檢查日期],$G258,LabData2016[HbA1c唯一],1),"")))</f>
        <v/>
      </c>
      <c r="G258" s="36" t="str" cm="1">
        <f t="array" ref="G258">IF($B258="","",IFERROR(_xlfn.AGGREGATE(14,6,LabData2016[最近一次HbA1c檢查日期]/((LabData2016[比對身分證前六碼]=$AX258)*(LabData2016[HbA1c唯一]=1)),1),""))</f>
        <v/>
      </c>
      <c r="H258" s="6" t="str">
        <f>IF($B258="","",IF($I258="","",IFERROR(SUMIFS(LabData2016[最近一次HbA1c檢查結果(%)],LabData2016[比對身分證前六碼],$AX258,LabData2016[最近一次HbA1c檢查日期],$I258,LabData2016[HbA1c唯一],1),"")))</f>
        <v/>
      </c>
      <c r="I258" s="36" t="str" cm="1">
        <f t="array" ref="I258">IF($B258="","",IFERROR(_xlfn.AGGREGATE(14,6,LabData2016[最近一次HbA1c檢查日期]/((LabData2016[比對身分證前六碼]=$AX258)*(LabData2016[HbA1c唯一]=1)),2),""))</f>
        <v/>
      </c>
      <c r="J258" s="6" t="str">
        <f t="shared" si="51"/>
        <v/>
      </c>
      <c r="K258" s="27" t="str">
        <f ca="1">IF($B258="","",IF($E258="不適用","不適用",IF($F258="","未檢驗",IF(AND($AF258+$AG258&gt;=2,$AG258&gt;=1),IF(OR($F258&lt;VALUE(SUBSTITUTE(SUBSTITUTE($E258,"&lt;",""),"%","")),SUMIFS(LabData2016[HbA1c唯一],LabData2016[比對身分證前六碼],$AX258,LabData2016[最近一次HbA1c檢查結果(%)],"&lt;"&amp;VALUE(SUBSTITUTE(SUBSTITUTE($E258,"&lt;",""),"%","")),LabData2016[最近一次HbA1c檢查日期],"&gt;="&amp;DATE(YEAR(TODAY()),1,1),LabData2016[最近一次HbA1c檢查日期],"&lt;"&amp;DATE(YEAR(TODAY())+1,1,1))/($AF258+$AG258)&gt;=0.5),"控制達標",IF(ISNUMBER($H258),IF(AND($J258&gt;=84,$F258-$H258&lt;0),"進步達標","未達標"),"未達標")),"未達標"))))</f>
        <v/>
      </c>
      <c r="L258" s="33" t="str">
        <f ca="1">IF($B258="","",IF($K258="不適用","不適用",IF($K258="未檢驗","無檢驗資料","全年"&amp;($AF258+$AG258)&amp;"次／下半年"&amp;$AG258&amp;"次／"&amp;SUMIFS(LabData2016[HbA1c唯一],LabData2016[比對身分證前六碼],$AX258,LabData2016[最近一次HbA1c檢查結果(%)],"&lt;"&amp;VALUE(SUBSTITUTE(SUBSTITUTE($E258,"&lt;",""),"%","")),LabData2016[最近一次HbA1c檢查日期],"&gt;="&amp;DATE(YEAR(TODAY()),1,1),LabData2016[最近一次HbA1c檢查日期],"&lt;"&amp;DATE(YEAR(TODAY())+1,1,1))&amp;"/"&amp;($AF258+$AG258)&amp;"達標")))</f>
        <v/>
      </c>
      <c r="M258" s="6" t="str" cm="1">
        <f t="array" ref="M258">IF($B258="","",IFERROR(INDEX(PatientCriteria[LDL達標標準],ROWS($A$4:A258)),""))</f>
        <v/>
      </c>
      <c r="N258" s="6" t="str">
        <f>IF($B258="","",IF($O258="","",IFERROR(SUMIFS(LabData2016[最近一次LDL檢查結果(mg/dL)],LabData2016[比對身分證前六碼],$AX258,LabData2016[最近一次LDL檢查日期],$O258,LabData2016[LDL唯一],1),"")))</f>
        <v/>
      </c>
      <c r="O258" s="36" t="str" cm="1">
        <f t="array" ref="O258">IF($B258="","",IFERROR(_xlfn.AGGREGATE(14,6,LabData2016[最近一次LDL檢查日期]/((LabData2016[比對身分證前六碼]=$AX258)*(LabData2016[LDL唯一]=1)),1),""))</f>
        <v/>
      </c>
      <c r="P258" s="6" t="str">
        <f>IF($B258="","",IF($Q258="","",IFERROR(SUMIFS(LabData2016[最近一次LDL檢查結果(mg/dL)],LabData2016[比對身分證前六碼],$AX258,LabData2016[最近一次LDL檢查日期],$Q258,LabData2016[LDL唯一],1),"")))</f>
        <v/>
      </c>
      <c r="Q258" s="36" t="str" cm="1">
        <f t="array" ref="Q258">IF($B258="","",IFERROR(_xlfn.AGGREGATE(14,6,LabData2016[最近一次LDL檢查日期]/((LabData2016[比對身分證前六碼]=$AX258)*(LabData2016[LDL唯一]=1)),2),""))</f>
        <v/>
      </c>
      <c r="R258" s="6" t="str">
        <f t="shared" si="52"/>
        <v/>
      </c>
      <c r="S258" s="6" t="str" cm="1">
        <f t="array" ref="S258">IF($B258="","",IFERROR(_xlfn.AGGREGATE(15,6,LabData2016[最近一次LDL檢查結果(mg/dL)]/((LabData2016[比對身分證前六碼]=$AX258)*(LabData2016[LDL唯一]=1)),1),""))</f>
        <v/>
      </c>
      <c r="T258" s="28" t="str">
        <f ca="1">IF($B258="","",IF($M258="不適用","不適用",IF($N258="","未檢驗",IF(OR(AND($D258="DM only",$O258&gt;=DATE(YEAR(TODAY()),1,1),$O258&lt;DATE(YEAR(TODAY())+1,1,1),$N258&lt;VALUE(SUBSTITUTE($M258,"&lt;",""))),AND($AH258&gt;=1,$AI258&gt;=1,OR($N258&lt;VALUE(SUBSTITUTE($M258,"&lt;","")),SUMIFS(LabData2016[LDL唯一],LabData2016[比對身分證前六碼],$AX258,LabData2016[最近一次LDL檢查結果(mg/dL)],"&lt;"&amp;VALUE(SUBSTITUTE($M258,"&lt;","")),LabData2016[最近一次LDL檢查日期],"&gt;="&amp;DATE(YEAR(TODAY()),1,1),LabData2016[最近一次LDL檢查日期],"&lt;"&amp;DATE(YEAR(TODAY())+1,1,1))/($AH258+$AI258)&gt;=0.5))),"控制達標",IF(AND($AH258&gt;=1,$AI258&gt;=1,ISNUMBER($P258),$R258&gt;84,$N258-$P258&lt;0),"進步達標","未達標")))))</f>
        <v/>
      </c>
      <c r="U258" s="39" t="str">
        <f ca="1">IF($B258="","",IF($T258="不適用","不適用",IF($T258="未檢驗","無檢驗資料","全年"&amp;($AH258+$AI258)&amp;"次／下半年"&amp;$AI258&amp;"次／"&amp;SUMIFS(LabData2016[LDL唯一],LabData2016[比對身分證前六碼],$AX258,LabData2016[最近一次LDL檢查結果(mg/dL)],"&lt;"&amp;VALUE(SUBSTITUTE($M258,"&lt;","")),LabData2016[最近一次LDL檢查日期],"&gt;="&amp;DATE(YEAR(TODAY()),1,1),LabData2016[最近一次LDL檢查日期],"&lt;"&amp;DATE(YEAR(TODAY())+1,1,1))&amp;"/"&amp;($AH258+$AI258)&amp;"達標")))</f>
        <v/>
      </c>
      <c r="V258" s="6" t="str" cm="1">
        <f t="array" ref="V258">IF($B258="","",IFERROR(INDEX(PatientCriteria[UACR達標標準],ROWS($A$4:A258)),""))</f>
        <v/>
      </c>
      <c r="W258" s="6" t="str">
        <f>IF($B258="","",IF($X258="","",IFERROR(SUMIFS(LabData2016[最近一次UACR檢查結果(mg/gm)],LabData2016[比對身分證前六碼],$AX258,LabData2016[最近一次UACR檢查日期],$X258,LabData2016[UACR唯一],1),"")))</f>
        <v/>
      </c>
      <c r="X258" s="36" t="str" cm="1">
        <f t="array" ref="X258">IF($B258="","",IFERROR(_xlfn.AGGREGATE(14,6,LabData2016[最近一次UACR檢查日期]/((LabData2016[比對身分證前六碼]=$AX258)*(LabData2016[UACR唯一]=1)),1),""))</f>
        <v/>
      </c>
      <c r="Y258" s="6" t="str">
        <f>IF($B258="","",IF($Z258="","",IFERROR(SUMIFS(LabData2016[最近一次UACR檢查結果(mg/gm)],LabData2016[比對身分證前六碼],$AX258,LabData2016[最近一次UACR檢查日期],$Z258,LabData2016[UACR唯一],1),"")))</f>
        <v/>
      </c>
      <c r="Z258" s="36" t="str" cm="1">
        <f t="array" ref="Z258">IF($B258="","",IFERROR(_xlfn.AGGREGATE(14,6,LabData2016[最近一次UACR檢查日期]/((LabData2016[比對身分證前六碼]=$AX258)*(LabData2016[UACR唯一]=1)),2),""))</f>
        <v/>
      </c>
      <c r="AA258" s="6" t="str">
        <f t="shared" si="53"/>
        <v/>
      </c>
      <c r="AB258" s="29" t="str">
        <f ca="1">IF($B258="","",IF($V258="不適用","不適用",IF($W258="","未檢驗",IF(AND($AJ258+$AK258&gt;=2,$AK258&gt;=1),IF(OR($W258&lt;30,SUMIFS(LabData2016[UACR唯一],LabData2016[比對身分證前六碼],$AX258,LabData2016[最近一次UACR檢查結果(mg/gm)],"&lt;30",LabData2016[最近一次UACR檢查日期],"&gt;="&amp;DATE(YEAR(TODAY()),1,1),LabData2016[最近一次UACR檢查日期],"&lt;"&amp;DATE(YEAR(TODAY())+1,1,1))/($AJ258+$AK258)&gt;=0.5),"控制達標",IF(ISNUMBER($Y258),IF(AND($AA258&gt;=84,$W258-$Y258&lt;0),"進步達標","未達標"),"未達標")),"未達標"))))</f>
        <v/>
      </c>
      <c r="AC258" s="38" t="str">
        <f ca="1">IF($B258="","",IF($AB258="不適用","不適用",IF($AB258="未檢驗","無檢驗資料","全年"&amp;($AJ258+$AK258)&amp;"次／下半年"&amp;$AK258&amp;"次／"&amp;SUMIFS(LabData2016[UACR唯一],LabData2016[比對身分證前六碼],$AX258,LabData2016[最近一次UACR檢查結果(mg/gm)],"&lt;30",LabData2016[最近一次UACR檢查日期],"&gt;="&amp;DATE(YEAR(TODAY()),1,1),LabData2016[最近一次UACR檢查日期],"&lt;"&amp;DATE(YEAR(TODAY())+1,1,1))&amp;"/"&amp;($AJ258+$AK258)&amp;"達標")))</f>
        <v/>
      </c>
      <c r="AD258" s="6" t="str" cm="1">
        <f t="array" ref="AD258">IF($B258="","",IFERROR(INDEX(PatientCriteria[BP檢驗次數達標標準],ROWS($A$4:A258)),""))</f>
        <v/>
      </c>
      <c r="AE258" s="6" t="str" cm="1">
        <f t="array" aca="1" ref="AE258" ca="1">IF($B258="","",_xlfn.LET(_xlpm.bp,LabData2016[最近一次BP檢查日期],_xlpm.ym,IF(ISNUMBER(_xlpm.bp),TEXT(_xlpm.bp,"yyyy-mm"),LEFT(_xlpm.bp,7)),_xlpm.matched,_xlfn._xlws.FILTER(_xlpm.ym,(LabData2016[比對身分證前六碼]=$AX258)*(LabData2016[比對生日西元]=$AY258)*(_xlpm.ym&lt;&gt;"")*(LEFT(_xlpm.ym,4)=TEXT(YEAR(TODAY()),"0")),""),IF(INDEX(_xlpm.matched,1)="",0,ROWS(_xlfn.UNIQUE(_xlpm.matched)))))</f>
        <v/>
      </c>
      <c r="AF258" s="6" t="str">
        <f ca="1">IF($B258="","",SUMIFS(LabData2016[HbA1c唯一],LabData2016[比對身分證前六碼],$AX258,LabData2016[最近一次HbA1c檢查日期],"&gt;="&amp;DATE(YEAR(TODAY()),1,1),LabData2016[最近一次HbA1c檢查日期],"&lt;"&amp;DATE(YEAR(TODAY()),7,1)))</f>
        <v/>
      </c>
      <c r="AG258" s="6" t="str">
        <f ca="1">IF($B258="","",SUMIFS(LabData2016[HbA1c唯一],LabData2016[比對身分證前六碼],$AX258,LabData2016[最近一次HbA1c檢查日期],"&gt;="&amp;DATE(YEAR(TODAY()),7,1),LabData2016[最近一次HbA1c檢查日期],"&lt;"&amp;DATE(YEAR(TODAY())+1,1,1)))</f>
        <v/>
      </c>
      <c r="AH258" s="6" t="str">
        <f ca="1">IF($B258="","",SUMIFS(LabData2016[LDL唯一],LabData2016[比對身分證前六碼],$AX258,LabData2016[最近一次LDL檢查日期],"&gt;="&amp;DATE(YEAR(TODAY()),1,1),LabData2016[最近一次LDL檢查日期],"&lt;"&amp;DATE(YEAR(TODAY()),7,1)))</f>
        <v/>
      </c>
      <c r="AI258" s="6" t="str">
        <f ca="1">IF($B258="","",SUMIFS(LabData2016[LDL唯一],LabData2016[比對身分證前六碼],$AX258,LabData2016[最近一次LDL檢查日期],"&gt;="&amp;DATE(YEAR(TODAY()),7,1),LabData2016[最近一次LDL檢查日期],"&lt;"&amp;DATE(YEAR(TODAY())+1,1,1)))</f>
        <v/>
      </c>
      <c r="AJ258" s="6" t="str">
        <f ca="1">IF($B258="","",SUMIFS(LabData2016[UACR唯一],LabData2016[比對身分證前六碼],$AX258,LabData2016[最近一次UACR檢查日期],"&gt;="&amp;DATE(YEAR(TODAY()),1,1),LabData2016[最近一次UACR檢查日期],"&lt;"&amp;DATE(YEAR(TODAY()),7,1)))</f>
        <v/>
      </c>
      <c r="AK258" s="6" t="str">
        <f ca="1">IF($B258="","",SUMIFS(LabData2016[UACR唯一],LabData2016[比對身分證前六碼],$AX258,LabData2016[最近一次UACR檢查日期],"&gt;="&amp;DATE(YEAR(TODAY()),7,1),LabData2016[最近一次UACR檢查日期],"&lt;"&amp;DATE(YEAR(TODAY())+1,1,1)))</f>
        <v/>
      </c>
      <c r="AL258" s="6" t="str">
        <f t="shared" si="54"/>
        <v/>
      </c>
      <c r="AM258" s="6" t="str">
        <f t="shared" si="55"/>
        <v/>
      </c>
      <c r="AN258" s="6" t="str">
        <f t="shared" si="56"/>
        <v/>
      </c>
      <c r="AO258" s="6" t="str">
        <f t="shared" si="57"/>
        <v/>
      </c>
      <c r="AP258" s="6" t="str" cm="1">
        <f t="array" ref="AP258">IF($B258="","",IFERROR(INDEX(相容設定!$B$2:$E$9,MATCH($D258,相容設定!$A$2:$A$9,0),MIN(VALUE(LEFT($AQ258,FIND("/",$AQ258)-1)),3)+1),0))</f>
        <v/>
      </c>
      <c r="AQ258" s="6" t="str">
        <f t="shared" si="58"/>
        <v/>
      </c>
      <c r="AR258" s="30" t="str">
        <f t="shared" si="59"/>
        <v/>
      </c>
      <c r="AS258" s="30" t="str">
        <f>IF($B258="","",250+30+IF(OR(ISNUMBER(SEARCH("DM",$D258)),ISNUMBER(SEARCH("+",$D258))),100,0)+IFERROR(INDEX(相容設定!$F$2:$F$9,MATCH($D258,相容設定!$A$2:$A$9,0)),0))</f>
        <v/>
      </c>
      <c r="AT258" s="31" t="str">
        <f t="shared" si="60"/>
        <v/>
      </c>
      <c r="AU258" s="32" t="str">
        <f t="shared" si="61"/>
        <v/>
      </c>
      <c r="AW258" t="str">
        <f t="shared" si="62"/>
        <v/>
      </c>
    </row>
    <row r="259" spans="1:49" x14ac:dyDescent="0.35">
      <c r="A259" s="26" t="str" cm="1">
        <f t="array" ref="A259">IFERROR(IF(INDEX(PatientCriteria[身分證號],ROWS($A$4:A259))="","",ROWS($A$4:A259)),"")</f>
        <v/>
      </c>
      <c r="B259" s="26" t="str" cm="1">
        <f t="array" ref="B259">IFERROR(IF(INDEX(PatientCriteria[身分證號],ROWS($A$4:A259))="","",INDEX(PatientCriteria[身分證號],ROWS($A$4:A259))),"")</f>
        <v/>
      </c>
      <c r="C259" s="26" t="str" cm="1">
        <f t="array" ref="C259">IF($B259="","",IFERROR(INDEX(PatientCriteria[生日],ROWS($A$4:A259)),""))</f>
        <v/>
      </c>
      <c r="D259" s="26" t="str" cm="1">
        <f t="array" ref="D259">IF($B259="","",IFERROR(INDEX(PatientCriteria[疾病組合],ROWS($A$4:A259)),""))</f>
        <v/>
      </c>
      <c r="E259" s="6" t="str" cm="1">
        <f t="array" ref="E259">IF($B259="","",IFERROR(INDEX(PatientCriteria[HbA1c達標標準],ROWS($A$4:A259)),""))</f>
        <v/>
      </c>
      <c r="F259" s="6" t="str">
        <f>IF($B259="","",IF($G259="","",IFERROR(SUMIFS(LabData2016[最近一次HbA1c檢查結果(%)],LabData2016[比對身分證前六碼],$AX259,LabData2016[最近一次HbA1c檢查日期],$G259,LabData2016[HbA1c唯一],1),"")))</f>
        <v/>
      </c>
      <c r="G259" s="36" t="str" cm="1">
        <f t="array" ref="G259">IF($B259="","",IFERROR(_xlfn.AGGREGATE(14,6,LabData2016[最近一次HbA1c檢查日期]/((LabData2016[比對身分證前六碼]=$AX259)*(LabData2016[HbA1c唯一]=1)),1),""))</f>
        <v/>
      </c>
      <c r="H259" s="6" t="str">
        <f>IF($B259="","",IF($I259="","",IFERROR(SUMIFS(LabData2016[最近一次HbA1c檢查結果(%)],LabData2016[比對身分證前六碼],$AX259,LabData2016[最近一次HbA1c檢查日期],$I259,LabData2016[HbA1c唯一],1),"")))</f>
        <v/>
      </c>
      <c r="I259" s="36" t="str" cm="1">
        <f t="array" ref="I259">IF($B259="","",IFERROR(_xlfn.AGGREGATE(14,6,LabData2016[最近一次HbA1c檢查日期]/((LabData2016[比對身分證前六碼]=$AX259)*(LabData2016[HbA1c唯一]=1)),2),""))</f>
        <v/>
      </c>
      <c r="J259" s="6" t="str">
        <f t="shared" si="51"/>
        <v/>
      </c>
      <c r="K259" s="27" t="str">
        <f ca="1">IF($B259="","",IF($E259="不適用","不適用",IF($F259="","未檢驗",IF(AND($AF259+$AG259&gt;=2,$AG259&gt;=1),IF(OR($F259&lt;VALUE(SUBSTITUTE(SUBSTITUTE($E259,"&lt;",""),"%","")),SUMIFS(LabData2016[HbA1c唯一],LabData2016[比對身分證前六碼],$AX259,LabData2016[最近一次HbA1c檢查結果(%)],"&lt;"&amp;VALUE(SUBSTITUTE(SUBSTITUTE($E259,"&lt;",""),"%","")),LabData2016[最近一次HbA1c檢查日期],"&gt;="&amp;DATE(YEAR(TODAY()),1,1),LabData2016[最近一次HbA1c檢查日期],"&lt;"&amp;DATE(YEAR(TODAY())+1,1,1))/($AF259+$AG259)&gt;=0.5),"控制達標",IF(ISNUMBER($H259),IF(AND($J259&gt;=84,$F259-$H259&lt;0),"進步達標","未達標"),"未達標")),"未達標"))))</f>
        <v/>
      </c>
      <c r="L259" s="33" t="str">
        <f ca="1">IF($B259="","",IF($K259="不適用","不適用",IF($K259="未檢驗","無檢驗資料","全年"&amp;($AF259+$AG259)&amp;"次／下半年"&amp;$AG259&amp;"次／"&amp;SUMIFS(LabData2016[HbA1c唯一],LabData2016[比對身分證前六碼],$AX259,LabData2016[最近一次HbA1c檢查結果(%)],"&lt;"&amp;VALUE(SUBSTITUTE(SUBSTITUTE($E259,"&lt;",""),"%","")),LabData2016[最近一次HbA1c檢查日期],"&gt;="&amp;DATE(YEAR(TODAY()),1,1),LabData2016[最近一次HbA1c檢查日期],"&lt;"&amp;DATE(YEAR(TODAY())+1,1,1))&amp;"/"&amp;($AF259+$AG259)&amp;"達標")))</f>
        <v/>
      </c>
      <c r="M259" s="6" t="str" cm="1">
        <f t="array" ref="M259">IF($B259="","",IFERROR(INDEX(PatientCriteria[LDL達標標準],ROWS($A$4:A259)),""))</f>
        <v/>
      </c>
      <c r="N259" s="6" t="str">
        <f>IF($B259="","",IF($O259="","",IFERROR(SUMIFS(LabData2016[最近一次LDL檢查結果(mg/dL)],LabData2016[比對身分證前六碼],$AX259,LabData2016[最近一次LDL檢查日期],$O259,LabData2016[LDL唯一],1),"")))</f>
        <v/>
      </c>
      <c r="O259" s="36" t="str" cm="1">
        <f t="array" ref="O259">IF($B259="","",IFERROR(_xlfn.AGGREGATE(14,6,LabData2016[最近一次LDL檢查日期]/((LabData2016[比對身分證前六碼]=$AX259)*(LabData2016[LDL唯一]=1)),1),""))</f>
        <v/>
      </c>
      <c r="P259" s="6" t="str">
        <f>IF($B259="","",IF($Q259="","",IFERROR(SUMIFS(LabData2016[最近一次LDL檢查結果(mg/dL)],LabData2016[比對身分證前六碼],$AX259,LabData2016[最近一次LDL檢查日期],$Q259,LabData2016[LDL唯一],1),"")))</f>
        <v/>
      </c>
      <c r="Q259" s="36" t="str" cm="1">
        <f t="array" ref="Q259">IF($B259="","",IFERROR(_xlfn.AGGREGATE(14,6,LabData2016[最近一次LDL檢查日期]/((LabData2016[比對身分證前六碼]=$AX259)*(LabData2016[LDL唯一]=1)),2),""))</f>
        <v/>
      </c>
      <c r="R259" s="6" t="str">
        <f t="shared" si="52"/>
        <v/>
      </c>
      <c r="S259" s="6" t="str" cm="1">
        <f t="array" ref="S259">IF($B259="","",IFERROR(_xlfn.AGGREGATE(15,6,LabData2016[最近一次LDL檢查結果(mg/dL)]/((LabData2016[比對身分證前六碼]=$AX259)*(LabData2016[LDL唯一]=1)),1),""))</f>
        <v/>
      </c>
      <c r="T259" s="28" t="str">
        <f ca="1">IF($B259="","",IF($M259="不適用","不適用",IF($N259="","未檢驗",IF(OR(AND($D259="DM only",$O259&gt;=DATE(YEAR(TODAY()),1,1),$O259&lt;DATE(YEAR(TODAY())+1,1,1),$N259&lt;VALUE(SUBSTITUTE($M259,"&lt;",""))),AND($AH259&gt;=1,$AI259&gt;=1,OR($N259&lt;VALUE(SUBSTITUTE($M259,"&lt;","")),SUMIFS(LabData2016[LDL唯一],LabData2016[比對身分證前六碼],$AX259,LabData2016[最近一次LDL檢查結果(mg/dL)],"&lt;"&amp;VALUE(SUBSTITUTE($M259,"&lt;","")),LabData2016[最近一次LDL檢查日期],"&gt;="&amp;DATE(YEAR(TODAY()),1,1),LabData2016[最近一次LDL檢查日期],"&lt;"&amp;DATE(YEAR(TODAY())+1,1,1))/($AH259+$AI259)&gt;=0.5))),"控制達標",IF(AND($AH259&gt;=1,$AI259&gt;=1,ISNUMBER($P259),$R259&gt;84,$N259-$P259&lt;0),"進步達標","未達標")))))</f>
        <v/>
      </c>
      <c r="U259" s="39" t="str">
        <f ca="1">IF($B259="","",IF($T259="不適用","不適用",IF($T259="未檢驗","無檢驗資料","全年"&amp;($AH259+$AI259)&amp;"次／下半年"&amp;$AI259&amp;"次／"&amp;SUMIFS(LabData2016[LDL唯一],LabData2016[比對身分證前六碼],$AX259,LabData2016[最近一次LDL檢查結果(mg/dL)],"&lt;"&amp;VALUE(SUBSTITUTE($M259,"&lt;","")),LabData2016[最近一次LDL檢查日期],"&gt;="&amp;DATE(YEAR(TODAY()),1,1),LabData2016[最近一次LDL檢查日期],"&lt;"&amp;DATE(YEAR(TODAY())+1,1,1))&amp;"/"&amp;($AH259+$AI259)&amp;"達標")))</f>
        <v/>
      </c>
      <c r="V259" s="6" t="str" cm="1">
        <f t="array" ref="V259">IF($B259="","",IFERROR(INDEX(PatientCriteria[UACR達標標準],ROWS($A$4:A259)),""))</f>
        <v/>
      </c>
      <c r="W259" s="6" t="str">
        <f>IF($B259="","",IF($X259="","",IFERROR(SUMIFS(LabData2016[最近一次UACR檢查結果(mg/gm)],LabData2016[比對身分證前六碼],$AX259,LabData2016[最近一次UACR檢查日期],$X259,LabData2016[UACR唯一],1),"")))</f>
        <v/>
      </c>
      <c r="X259" s="36" t="str" cm="1">
        <f t="array" ref="X259">IF($B259="","",IFERROR(_xlfn.AGGREGATE(14,6,LabData2016[最近一次UACR檢查日期]/((LabData2016[比對身分證前六碼]=$AX259)*(LabData2016[UACR唯一]=1)),1),""))</f>
        <v/>
      </c>
      <c r="Y259" s="6" t="str">
        <f>IF($B259="","",IF($Z259="","",IFERROR(SUMIFS(LabData2016[最近一次UACR檢查結果(mg/gm)],LabData2016[比對身分證前六碼],$AX259,LabData2016[最近一次UACR檢查日期],$Z259,LabData2016[UACR唯一],1),"")))</f>
        <v/>
      </c>
      <c r="Z259" s="36" t="str" cm="1">
        <f t="array" ref="Z259">IF($B259="","",IFERROR(_xlfn.AGGREGATE(14,6,LabData2016[最近一次UACR檢查日期]/((LabData2016[比對身分證前六碼]=$AX259)*(LabData2016[UACR唯一]=1)),2),""))</f>
        <v/>
      </c>
      <c r="AA259" s="6" t="str">
        <f t="shared" si="53"/>
        <v/>
      </c>
      <c r="AB259" s="29" t="str">
        <f ca="1">IF($B259="","",IF($V259="不適用","不適用",IF($W259="","未檢驗",IF(AND($AJ259+$AK259&gt;=2,$AK259&gt;=1),IF(OR($W259&lt;30,SUMIFS(LabData2016[UACR唯一],LabData2016[比對身分證前六碼],$AX259,LabData2016[最近一次UACR檢查結果(mg/gm)],"&lt;30",LabData2016[最近一次UACR檢查日期],"&gt;="&amp;DATE(YEAR(TODAY()),1,1),LabData2016[最近一次UACR檢查日期],"&lt;"&amp;DATE(YEAR(TODAY())+1,1,1))/($AJ259+$AK259)&gt;=0.5),"控制達標",IF(ISNUMBER($Y259),IF(AND($AA259&gt;=84,$W259-$Y259&lt;0),"進步達標","未達標"),"未達標")),"未達標"))))</f>
        <v/>
      </c>
      <c r="AC259" s="38" t="str">
        <f ca="1">IF($B259="","",IF($AB259="不適用","不適用",IF($AB259="未檢驗","無檢驗資料","全年"&amp;($AJ259+$AK259)&amp;"次／下半年"&amp;$AK259&amp;"次／"&amp;SUMIFS(LabData2016[UACR唯一],LabData2016[比對身分證前六碼],$AX259,LabData2016[最近一次UACR檢查結果(mg/gm)],"&lt;30",LabData2016[最近一次UACR檢查日期],"&gt;="&amp;DATE(YEAR(TODAY()),1,1),LabData2016[最近一次UACR檢查日期],"&lt;"&amp;DATE(YEAR(TODAY())+1,1,1))&amp;"/"&amp;($AJ259+$AK259)&amp;"達標")))</f>
        <v/>
      </c>
      <c r="AD259" s="6" t="str" cm="1">
        <f t="array" ref="AD259">IF($B259="","",IFERROR(INDEX(PatientCriteria[BP檢驗次數達標標準],ROWS($A$4:A259)),""))</f>
        <v/>
      </c>
      <c r="AE259" s="6" t="str" cm="1">
        <f t="array" aca="1" ref="AE259" ca="1">IF($B259="","",_xlfn.LET(_xlpm.bp,LabData2016[最近一次BP檢查日期],_xlpm.ym,IF(ISNUMBER(_xlpm.bp),TEXT(_xlpm.bp,"yyyy-mm"),LEFT(_xlpm.bp,7)),_xlpm.matched,_xlfn._xlws.FILTER(_xlpm.ym,(LabData2016[比對身分證前六碼]=$AX259)*(LabData2016[比對生日西元]=$AY259)*(_xlpm.ym&lt;&gt;"")*(LEFT(_xlpm.ym,4)=TEXT(YEAR(TODAY()),"0")),""),IF(INDEX(_xlpm.matched,1)="",0,ROWS(_xlfn.UNIQUE(_xlpm.matched)))))</f>
        <v/>
      </c>
      <c r="AF259" s="6" t="str">
        <f ca="1">IF($B259="","",SUMIFS(LabData2016[HbA1c唯一],LabData2016[比對身分證前六碼],$AX259,LabData2016[最近一次HbA1c檢查日期],"&gt;="&amp;DATE(YEAR(TODAY()),1,1),LabData2016[最近一次HbA1c檢查日期],"&lt;"&amp;DATE(YEAR(TODAY()),7,1)))</f>
        <v/>
      </c>
      <c r="AG259" s="6" t="str">
        <f ca="1">IF($B259="","",SUMIFS(LabData2016[HbA1c唯一],LabData2016[比對身分證前六碼],$AX259,LabData2016[最近一次HbA1c檢查日期],"&gt;="&amp;DATE(YEAR(TODAY()),7,1),LabData2016[最近一次HbA1c檢查日期],"&lt;"&amp;DATE(YEAR(TODAY())+1,1,1)))</f>
        <v/>
      </c>
      <c r="AH259" s="6" t="str">
        <f ca="1">IF($B259="","",SUMIFS(LabData2016[LDL唯一],LabData2016[比對身分證前六碼],$AX259,LabData2016[最近一次LDL檢查日期],"&gt;="&amp;DATE(YEAR(TODAY()),1,1),LabData2016[最近一次LDL檢查日期],"&lt;"&amp;DATE(YEAR(TODAY()),7,1)))</f>
        <v/>
      </c>
      <c r="AI259" s="6" t="str">
        <f ca="1">IF($B259="","",SUMIFS(LabData2016[LDL唯一],LabData2016[比對身分證前六碼],$AX259,LabData2016[最近一次LDL檢查日期],"&gt;="&amp;DATE(YEAR(TODAY()),7,1),LabData2016[最近一次LDL檢查日期],"&lt;"&amp;DATE(YEAR(TODAY())+1,1,1)))</f>
        <v/>
      </c>
      <c r="AJ259" s="6" t="str">
        <f ca="1">IF($B259="","",SUMIFS(LabData2016[UACR唯一],LabData2016[比對身分證前六碼],$AX259,LabData2016[最近一次UACR檢查日期],"&gt;="&amp;DATE(YEAR(TODAY()),1,1),LabData2016[最近一次UACR檢查日期],"&lt;"&amp;DATE(YEAR(TODAY()),7,1)))</f>
        <v/>
      </c>
      <c r="AK259" s="6" t="str">
        <f ca="1">IF($B259="","",SUMIFS(LabData2016[UACR唯一],LabData2016[比對身分證前六碼],$AX259,LabData2016[最近一次UACR檢查日期],"&gt;="&amp;DATE(YEAR(TODAY()),7,1),LabData2016[最近一次UACR檢查日期],"&lt;"&amp;DATE(YEAR(TODAY())+1,1,1)))</f>
        <v/>
      </c>
      <c r="AL259" s="6" t="str">
        <f t="shared" si="54"/>
        <v/>
      </c>
      <c r="AM259" s="6" t="str">
        <f t="shared" si="55"/>
        <v/>
      </c>
      <c r="AN259" s="6" t="str">
        <f t="shared" si="56"/>
        <v/>
      </c>
      <c r="AO259" s="6" t="str">
        <f t="shared" si="57"/>
        <v/>
      </c>
      <c r="AP259" s="6" t="str" cm="1">
        <f t="array" ref="AP259">IF($B259="","",IFERROR(INDEX(相容設定!$B$2:$E$9,MATCH($D259,相容設定!$A$2:$A$9,0),MIN(VALUE(LEFT($AQ259,FIND("/",$AQ259)-1)),3)+1),0))</f>
        <v/>
      </c>
      <c r="AQ259" s="6" t="str">
        <f t="shared" si="58"/>
        <v/>
      </c>
      <c r="AR259" s="30" t="str">
        <f t="shared" si="59"/>
        <v/>
      </c>
      <c r="AS259" s="30" t="str">
        <f>IF($B259="","",250+30+IF(OR(ISNUMBER(SEARCH("DM",$D259)),ISNUMBER(SEARCH("+",$D259))),100,0)+IFERROR(INDEX(相容設定!$F$2:$F$9,MATCH($D259,相容設定!$A$2:$A$9,0)),0))</f>
        <v/>
      </c>
      <c r="AT259" s="31" t="str">
        <f t="shared" si="60"/>
        <v/>
      </c>
      <c r="AU259" s="32" t="str">
        <f t="shared" si="61"/>
        <v/>
      </c>
      <c r="AW259" t="str">
        <f t="shared" si="62"/>
        <v/>
      </c>
    </row>
    <row r="260" spans="1:49" x14ac:dyDescent="0.35">
      <c r="A260" s="26" t="str" cm="1">
        <f t="array" ref="A260">IFERROR(IF(INDEX(PatientCriteria[身分證號],ROWS($A$4:A260))="","",ROWS($A$4:A260)),"")</f>
        <v/>
      </c>
      <c r="B260" s="26" t="str" cm="1">
        <f t="array" ref="B260">IFERROR(IF(INDEX(PatientCriteria[身分證號],ROWS($A$4:A260))="","",INDEX(PatientCriteria[身分證號],ROWS($A$4:A260))),"")</f>
        <v/>
      </c>
      <c r="C260" s="26" t="str" cm="1">
        <f t="array" ref="C260">IF($B260="","",IFERROR(INDEX(PatientCriteria[生日],ROWS($A$4:A260)),""))</f>
        <v/>
      </c>
      <c r="D260" s="26" t="str" cm="1">
        <f t="array" ref="D260">IF($B260="","",IFERROR(INDEX(PatientCriteria[疾病組合],ROWS($A$4:A260)),""))</f>
        <v/>
      </c>
      <c r="E260" s="6" t="str" cm="1">
        <f t="array" ref="E260">IF($B260="","",IFERROR(INDEX(PatientCriteria[HbA1c達標標準],ROWS($A$4:A260)),""))</f>
        <v/>
      </c>
      <c r="F260" s="6" t="str">
        <f>IF($B260="","",IF($G260="","",IFERROR(SUMIFS(LabData2016[最近一次HbA1c檢查結果(%)],LabData2016[比對身分證前六碼],$AX260,LabData2016[最近一次HbA1c檢查日期],$G260,LabData2016[HbA1c唯一],1),"")))</f>
        <v/>
      </c>
      <c r="G260" s="36" t="str" cm="1">
        <f t="array" ref="G260">IF($B260="","",IFERROR(_xlfn.AGGREGATE(14,6,LabData2016[最近一次HbA1c檢查日期]/((LabData2016[比對身分證前六碼]=$AX260)*(LabData2016[HbA1c唯一]=1)),1),""))</f>
        <v/>
      </c>
      <c r="H260" s="6" t="str">
        <f>IF($B260="","",IF($I260="","",IFERROR(SUMIFS(LabData2016[最近一次HbA1c檢查結果(%)],LabData2016[比對身分證前六碼],$AX260,LabData2016[最近一次HbA1c檢查日期],$I260,LabData2016[HbA1c唯一],1),"")))</f>
        <v/>
      </c>
      <c r="I260" s="36" t="str" cm="1">
        <f t="array" ref="I260">IF($B260="","",IFERROR(_xlfn.AGGREGATE(14,6,LabData2016[最近一次HbA1c檢查日期]/((LabData2016[比對身分證前六碼]=$AX260)*(LabData2016[HbA1c唯一]=1)),2),""))</f>
        <v/>
      </c>
      <c r="J260" s="6" t="str">
        <f t="shared" ref="J260:J323" si="63">IF($B260="","",IF(AND(G260&lt;&gt;"",I260&lt;&gt;""),G260-I260,""))</f>
        <v/>
      </c>
      <c r="K260" s="27" t="str">
        <f ca="1">IF($B260="","",IF($E260="不適用","不適用",IF($F260="","未檢驗",IF(AND($AF260+$AG260&gt;=2,$AG260&gt;=1),IF(OR($F260&lt;VALUE(SUBSTITUTE(SUBSTITUTE($E260,"&lt;",""),"%","")),SUMIFS(LabData2016[HbA1c唯一],LabData2016[比對身分證前六碼],$AX260,LabData2016[最近一次HbA1c檢查結果(%)],"&lt;"&amp;VALUE(SUBSTITUTE(SUBSTITUTE($E260,"&lt;",""),"%","")),LabData2016[最近一次HbA1c檢查日期],"&gt;="&amp;DATE(YEAR(TODAY()),1,1),LabData2016[最近一次HbA1c檢查日期],"&lt;"&amp;DATE(YEAR(TODAY())+1,1,1))/($AF260+$AG260)&gt;=0.5),"控制達標",IF(ISNUMBER($H260),IF(AND($J260&gt;=84,$F260-$H260&lt;0),"進步達標","未達標"),"未達標")),"未達標"))))</f>
        <v/>
      </c>
      <c r="L260" s="33" t="str">
        <f ca="1">IF($B260="","",IF($K260="不適用","不適用",IF($K260="未檢驗","無檢驗資料","全年"&amp;($AF260+$AG260)&amp;"次／下半年"&amp;$AG260&amp;"次／"&amp;SUMIFS(LabData2016[HbA1c唯一],LabData2016[比對身分證前六碼],$AX260,LabData2016[最近一次HbA1c檢查結果(%)],"&lt;"&amp;VALUE(SUBSTITUTE(SUBSTITUTE($E260,"&lt;",""),"%","")),LabData2016[最近一次HbA1c檢查日期],"&gt;="&amp;DATE(YEAR(TODAY()),1,1),LabData2016[最近一次HbA1c檢查日期],"&lt;"&amp;DATE(YEAR(TODAY())+1,1,1))&amp;"/"&amp;($AF260+$AG260)&amp;"達標")))</f>
        <v/>
      </c>
      <c r="M260" s="6" t="str" cm="1">
        <f t="array" ref="M260">IF($B260="","",IFERROR(INDEX(PatientCriteria[LDL達標標準],ROWS($A$4:A260)),""))</f>
        <v/>
      </c>
      <c r="N260" s="6" t="str">
        <f>IF($B260="","",IF($O260="","",IFERROR(SUMIFS(LabData2016[最近一次LDL檢查結果(mg/dL)],LabData2016[比對身分證前六碼],$AX260,LabData2016[最近一次LDL檢查日期],$O260,LabData2016[LDL唯一],1),"")))</f>
        <v/>
      </c>
      <c r="O260" s="36" t="str" cm="1">
        <f t="array" ref="O260">IF($B260="","",IFERROR(_xlfn.AGGREGATE(14,6,LabData2016[最近一次LDL檢查日期]/((LabData2016[比對身分證前六碼]=$AX260)*(LabData2016[LDL唯一]=1)),1),""))</f>
        <v/>
      </c>
      <c r="P260" s="6" t="str">
        <f>IF($B260="","",IF($Q260="","",IFERROR(SUMIFS(LabData2016[最近一次LDL檢查結果(mg/dL)],LabData2016[比對身分證前六碼],$AX260,LabData2016[最近一次LDL檢查日期],$Q260,LabData2016[LDL唯一],1),"")))</f>
        <v/>
      </c>
      <c r="Q260" s="36" t="str" cm="1">
        <f t="array" ref="Q260">IF($B260="","",IFERROR(_xlfn.AGGREGATE(14,6,LabData2016[最近一次LDL檢查日期]/((LabData2016[比對身分證前六碼]=$AX260)*(LabData2016[LDL唯一]=1)),2),""))</f>
        <v/>
      </c>
      <c r="R260" s="6" t="str">
        <f t="shared" ref="R260:R323" si="64">IF($B260="","",IF(AND(O260&lt;&gt;"",Q260&lt;&gt;""),O260-Q260,""))</f>
        <v/>
      </c>
      <c r="S260" s="6" t="str" cm="1">
        <f t="array" ref="S260">IF($B260="","",IFERROR(_xlfn.AGGREGATE(15,6,LabData2016[最近一次LDL檢查結果(mg/dL)]/((LabData2016[比對身分證前六碼]=$AX260)*(LabData2016[LDL唯一]=1)),1),""))</f>
        <v/>
      </c>
      <c r="T260" s="28" t="str">
        <f ca="1">IF($B260="","",IF($M260="不適用","不適用",IF($N260="","未檢驗",IF(OR(AND($D260="DM only",$O260&gt;=DATE(YEAR(TODAY()),1,1),$O260&lt;DATE(YEAR(TODAY())+1,1,1),$N260&lt;VALUE(SUBSTITUTE($M260,"&lt;",""))),AND($AH260&gt;=1,$AI260&gt;=1,OR($N260&lt;VALUE(SUBSTITUTE($M260,"&lt;","")),SUMIFS(LabData2016[LDL唯一],LabData2016[比對身分證前六碼],$AX260,LabData2016[最近一次LDL檢查結果(mg/dL)],"&lt;"&amp;VALUE(SUBSTITUTE($M260,"&lt;","")),LabData2016[最近一次LDL檢查日期],"&gt;="&amp;DATE(YEAR(TODAY()),1,1),LabData2016[最近一次LDL檢查日期],"&lt;"&amp;DATE(YEAR(TODAY())+1,1,1))/($AH260+$AI260)&gt;=0.5))),"控制達標",IF(AND($AH260&gt;=1,$AI260&gt;=1,ISNUMBER($P260),$R260&gt;84,$N260-$P260&lt;0),"進步達標","未達標")))))</f>
        <v/>
      </c>
      <c r="U260" s="39" t="str">
        <f ca="1">IF($B260="","",IF($T260="不適用","不適用",IF($T260="未檢驗","無檢驗資料","全年"&amp;($AH260+$AI260)&amp;"次／下半年"&amp;$AI260&amp;"次／"&amp;SUMIFS(LabData2016[LDL唯一],LabData2016[比對身分證前六碼],$AX260,LabData2016[最近一次LDL檢查結果(mg/dL)],"&lt;"&amp;VALUE(SUBSTITUTE($M260,"&lt;","")),LabData2016[最近一次LDL檢查日期],"&gt;="&amp;DATE(YEAR(TODAY()),1,1),LabData2016[最近一次LDL檢查日期],"&lt;"&amp;DATE(YEAR(TODAY())+1,1,1))&amp;"/"&amp;($AH260+$AI260)&amp;"達標")))</f>
        <v/>
      </c>
      <c r="V260" s="6" t="str" cm="1">
        <f t="array" ref="V260">IF($B260="","",IFERROR(INDEX(PatientCriteria[UACR達標標準],ROWS($A$4:A260)),""))</f>
        <v/>
      </c>
      <c r="W260" s="6" t="str">
        <f>IF($B260="","",IF($X260="","",IFERROR(SUMIFS(LabData2016[最近一次UACR檢查結果(mg/gm)],LabData2016[比對身分證前六碼],$AX260,LabData2016[最近一次UACR檢查日期],$X260,LabData2016[UACR唯一],1),"")))</f>
        <v/>
      </c>
      <c r="X260" s="36" t="str" cm="1">
        <f t="array" ref="X260">IF($B260="","",IFERROR(_xlfn.AGGREGATE(14,6,LabData2016[最近一次UACR檢查日期]/((LabData2016[比對身分證前六碼]=$AX260)*(LabData2016[UACR唯一]=1)),1),""))</f>
        <v/>
      </c>
      <c r="Y260" s="6" t="str">
        <f>IF($B260="","",IF($Z260="","",IFERROR(SUMIFS(LabData2016[最近一次UACR檢查結果(mg/gm)],LabData2016[比對身分證前六碼],$AX260,LabData2016[最近一次UACR檢查日期],$Z260,LabData2016[UACR唯一],1),"")))</f>
        <v/>
      </c>
      <c r="Z260" s="36" t="str" cm="1">
        <f t="array" ref="Z260">IF($B260="","",IFERROR(_xlfn.AGGREGATE(14,6,LabData2016[最近一次UACR檢查日期]/((LabData2016[比對身分證前六碼]=$AX260)*(LabData2016[UACR唯一]=1)),2),""))</f>
        <v/>
      </c>
      <c r="AA260" s="6" t="str">
        <f t="shared" ref="AA260:AA323" si="65">IF($B260="","",IF(AND(X260&lt;&gt;"",Z260&lt;&gt;""),X260-Z260,""))</f>
        <v/>
      </c>
      <c r="AB260" s="29" t="str">
        <f ca="1">IF($B260="","",IF($V260="不適用","不適用",IF($W260="","未檢驗",IF(AND($AJ260+$AK260&gt;=2,$AK260&gt;=1),IF(OR($W260&lt;30,SUMIFS(LabData2016[UACR唯一],LabData2016[比對身分證前六碼],$AX260,LabData2016[最近一次UACR檢查結果(mg/gm)],"&lt;30",LabData2016[最近一次UACR檢查日期],"&gt;="&amp;DATE(YEAR(TODAY()),1,1),LabData2016[最近一次UACR檢查日期],"&lt;"&amp;DATE(YEAR(TODAY())+1,1,1))/($AJ260+$AK260)&gt;=0.5),"控制達標",IF(ISNUMBER($Y260),IF(AND($AA260&gt;=84,$W260-$Y260&lt;0),"進步達標","未達標"),"未達標")),"未達標"))))</f>
        <v/>
      </c>
      <c r="AC260" s="38" t="str">
        <f ca="1">IF($B260="","",IF($AB260="不適用","不適用",IF($AB260="未檢驗","無檢驗資料","全年"&amp;($AJ260+$AK260)&amp;"次／下半年"&amp;$AK260&amp;"次／"&amp;SUMIFS(LabData2016[UACR唯一],LabData2016[比對身分證前六碼],$AX260,LabData2016[最近一次UACR檢查結果(mg/gm)],"&lt;30",LabData2016[最近一次UACR檢查日期],"&gt;="&amp;DATE(YEAR(TODAY()),1,1),LabData2016[最近一次UACR檢查日期],"&lt;"&amp;DATE(YEAR(TODAY())+1,1,1))&amp;"/"&amp;($AJ260+$AK260)&amp;"達標")))</f>
        <v/>
      </c>
      <c r="AD260" s="6" t="str" cm="1">
        <f t="array" ref="AD260">IF($B260="","",IFERROR(INDEX(PatientCriteria[BP檢驗次數達標標準],ROWS($A$4:A260)),""))</f>
        <v/>
      </c>
      <c r="AE260" s="6" t="str" cm="1">
        <f t="array" aca="1" ref="AE260" ca="1">IF($B260="","",_xlfn.LET(_xlpm.bp,LabData2016[最近一次BP檢查日期],_xlpm.ym,IF(ISNUMBER(_xlpm.bp),TEXT(_xlpm.bp,"yyyy-mm"),LEFT(_xlpm.bp,7)),_xlpm.matched,_xlfn._xlws.FILTER(_xlpm.ym,(LabData2016[比對身分證前六碼]=$AX260)*(LabData2016[比對生日西元]=$AY260)*(_xlpm.ym&lt;&gt;"")*(LEFT(_xlpm.ym,4)=TEXT(YEAR(TODAY()),"0")),""),IF(INDEX(_xlpm.matched,1)="",0,ROWS(_xlfn.UNIQUE(_xlpm.matched)))))</f>
        <v/>
      </c>
      <c r="AF260" s="6" t="str">
        <f ca="1">IF($B260="","",SUMIFS(LabData2016[HbA1c唯一],LabData2016[比對身分證前六碼],$AX260,LabData2016[最近一次HbA1c檢查日期],"&gt;="&amp;DATE(YEAR(TODAY()),1,1),LabData2016[最近一次HbA1c檢查日期],"&lt;"&amp;DATE(YEAR(TODAY()),7,1)))</f>
        <v/>
      </c>
      <c r="AG260" s="6" t="str">
        <f ca="1">IF($B260="","",SUMIFS(LabData2016[HbA1c唯一],LabData2016[比對身分證前六碼],$AX260,LabData2016[最近一次HbA1c檢查日期],"&gt;="&amp;DATE(YEAR(TODAY()),7,1),LabData2016[最近一次HbA1c檢查日期],"&lt;"&amp;DATE(YEAR(TODAY())+1,1,1)))</f>
        <v/>
      </c>
      <c r="AH260" s="6" t="str">
        <f ca="1">IF($B260="","",SUMIFS(LabData2016[LDL唯一],LabData2016[比對身分證前六碼],$AX260,LabData2016[最近一次LDL檢查日期],"&gt;="&amp;DATE(YEAR(TODAY()),1,1),LabData2016[最近一次LDL檢查日期],"&lt;"&amp;DATE(YEAR(TODAY()),7,1)))</f>
        <v/>
      </c>
      <c r="AI260" s="6" t="str">
        <f ca="1">IF($B260="","",SUMIFS(LabData2016[LDL唯一],LabData2016[比對身分證前六碼],$AX260,LabData2016[最近一次LDL檢查日期],"&gt;="&amp;DATE(YEAR(TODAY()),7,1),LabData2016[最近一次LDL檢查日期],"&lt;"&amp;DATE(YEAR(TODAY())+1,1,1)))</f>
        <v/>
      </c>
      <c r="AJ260" s="6" t="str">
        <f ca="1">IF($B260="","",SUMIFS(LabData2016[UACR唯一],LabData2016[比對身分證前六碼],$AX260,LabData2016[最近一次UACR檢查日期],"&gt;="&amp;DATE(YEAR(TODAY()),1,1),LabData2016[最近一次UACR檢查日期],"&lt;"&amp;DATE(YEAR(TODAY()),7,1)))</f>
        <v/>
      </c>
      <c r="AK260" s="6" t="str">
        <f ca="1">IF($B260="","",SUMIFS(LabData2016[UACR唯一],LabData2016[比對身分證前六碼],$AX260,LabData2016[最近一次UACR檢查日期],"&gt;="&amp;DATE(YEAR(TODAY()),7,1),LabData2016[最近一次UACR檢查日期],"&lt;"&amp;DATE(YEAR(TODAY())+1,1,1)))</f>
        <v/>
      </c>
      <c r="AL260" s="6" t="str">
        <f t="shared" ref="AL260:AL323" si="66">IF($B260="","",IF(NOT(OR($D260="DM only",$D260="DM+CKD",$D260="DM+ASCVD",$D260="CKD+ASCVD",$D260="DM+CKD+ASCVD")),"不適用",IF(AND(IF(OR($D260="DM only",$D260="DM+CKD",$D260="DM+ASCVD",$D260="DM+CKD+ASCVD"),AND($AF260&gt;=1,$AG260&gt;=1),TRUE),AND($AH260&gt;=1,$AI260&gt;=1),IF(OR($D260="DM+CKD",$D260="CKD+ASCVD",$D260="DM+CKD+ASCVD"),AND($AJ260&gt;=1,$AK260&gt;=1),TRUE),OR($AD260="不適用",$AE260&gt;=3)),"達標","未達標")))</f>
        <v/>
      </c>
      <c r="AM260" s="6" t="str">
        <f t="shared" ref="AM260:AM323" si="67">IF($B260="","",250)</f>
        <v/>
      </c>
      <c r="AN260" s="6" t="str">
        <f t="shared" ref="AN260:AN323" si="68">IF($B260="","",30)</f>
        <v/>
      </c>
      <c r="AO260" s="6" t="str">
        <f t="shared" ref="AO260:AO323" si="69">IF($B260="","",IF(AND($AL260="達標",OR(ISNUMBER(SEARCH("DM",$D260)),ISNUMBER(SEARCH("+",$D260)))),100,0))</f>
        <v/>
      </c>
      <c r="AP260" s="6" t="str" cm="1">
        <f t="array" ref="AP260">IF($B260="","",IFERROR(INDEX(相容設定!$B$2:$E$9,MATCH($D260,相容設定!$A$2:$A$9,0),MIN(VALUE(LEFT($AQ260,FIND("/",$AQ260)-1)),3)+1),0))</f>
        <v/>
      </c>
      <c r="AQ260" s="6" t="str">
        <f t="shared" ref="AQ260:AQ323" si="70">IF($B260="","",(IF(OR($K260="控制達標",$K260="進步達標"),1,0)+IF(OR($T260="控制達標",$T260="進步達標"),1,0)+IF(OR($AB260="控制達標",$AB260="進步達標"),1,0))&amp;"/"&amp;(IF($K260&lt;&gt;"不適用",1,0)+IF($T260&lt;&gt;"不適用",1,0)+IF($AB260&lt;&gt;"不適用",1,0)))</f>
        <v/>
      </c>
      <c r="AR260" s="30" t="str">
        <f t="shared" ref="AR260:AR323" si="71">IF($B260="","",AM260+AN260+AO260+AP260)</f>
        <v/>
      </c>
      <c r="AS260" s="30" t="str">
        <f>IF($B260="","",250+30+IF(OR(ISNUMBER(SEARCH("DM",$D260)),ISNUMBER(SEARCH("+",$D260))),100,0)+IFERROR(INDEX(相容設定!$F$2:$F$9,MATCH($D260,相容設定!$A$2:$A$9,0)),0))</f>
        <v/>
      </c>
      <c r="AT260" s="31" t="str">
        <f t="shared" ref="AT260:AT323" si="72">IF($B260="","",_xlfn.LET(_xlpm.a,--AND($K260&lt;&gt;"",$K260&lt;&gt;"不適用")+--AND($T260&lt;&gt;"",$T260&lt;&gt;"不適用")+--AND($AB260&lt;&gt;"",$AB260&lt;&gt;"不適用"),_xlpm.h,--OR($K260="控制達標",$K260="進步達標",$K260="達標")+--OR($T260="控制達標",$T260="進步達標",$T260="達標")+--OR($AB260="控制達標",$AB260="進步達標",$AB260="達標"),IF(_xlpm.a=0,"",IF(_xlpm.h=_xlpm.a,"🟢",IF(_xlpm.h=0,"🔴","🟡")))))</f>
        <v/>
      </c>
      <c r="AU260" s="32" t="str">
        <f t="shared" ref="AU260:AU323" si="73">IF($B260="","",IF($AQ260="0/0","無適用評估項目：依個案狀況常規追蹤",IF($AV260&amp;$AW260="","維持現況並定期追蹤",LEFT($AV260&amp;$AW260,LEN($AV260&amp;$AW260)-1))))</f>
        <v/>
      </c>
      <c r="AW260" t="str">
        <f t="shared" si="62"/>
        <v/>
      </c>
    </row>
    <row r="261" spans="1:49" x14ac:dyDescent="0.35">
      <c r="A261" s="26" t="str" cm="1">
        <f t="array" ref="A261">IFERROR(IF(INDEX(PatientCriteria[身分證號],ROWS($A$4:A261))="","",ROWS($A$4:A261)),"")</f>
        <v/>
      </c>
      <c r="B261" s="26" t="str" cm="1">
        <f t="array" ref="B261">IFERROR(IF(INDEX(PatientCriteria[身分證號],ROWS($A$4:A261))="","",INDEX(PatientCriteria[身分證號],ROWS($A$4:A261))),"")</f>
        <v/>
      </c>
      <c r="C261" s="26" t="str" cm="1">
        <f t="array" ref="C261">IF($B261="","",IFERROR(INDEX(PatientCriteria[生日],ROWS($A$4:A261)),""))</f>
        <v/>
      </c>
      <c r="D261" s="26" t="str" cm="1">
        <f t="array" ref="D261">IF($B261="","",IFERROR(INDEX(PatientCriteria[疾病組合],ROWS($A$4:A261)),""))</f>
        <v/>
      </c>
      <c r="E261" s="6" t="str" cm="1">
        <f t="array" ref="E261">IF($B261="","",IFERROR(INDEX(PatientCriteria[HbA1c達標標準],ROWS($A$4:A261)),""))</f>
        <v/>
      </c>
      <c r="F261" s="6" t="str">
        <f>IF($B261="","",IF($G261="","",IFERROR(SUMIFS(LabData2016[最近一次HbA1c檢查結果(%)],LabData2016[比對身分證前六碼],$AX261,LabData2016[最近一次HbA1c檢查日期],$G261,LabData2016[HbA1c唯一],1),"")))</f>
        <v/>
      </c>
      <c r="G261" s="36" t="str" cm="1">
        <f t="array" ref="G261">IF($B261="","",IFERROR(_xlfn.AGGREGATE(14,6,LabData2016[最近一次HbA1c檢查日期]/((LabData2016[比對身分證前六碼]=$AX261)*(LabData2016[HbA1c唯一]=1)),1),""))</f>
        <v/>
      </c>
      <c r="H261" s="6" t="str">
        <f>IF($B261="","",IF($I261="","",IFERROR(SUMIFS(LabData2016[最近一次HbA1c檢查結果(%)],LabData2016[比對身分證前六碼],$AX261,LabData2016[最近一次HbA1c檢查日期],$I261,LabData2016[HbA1c唯一],1),"")))</f>
        <v/>
      </c>
      <c r="I261" s="36" t="str" cm="1">
        <f t="array" ref="I261">IF($B261="","",IFERROR(_xlfn.AGGREGATE(14,6,LabData2016[最近一次HbA1c檢查日期]/((LabData2016[比對身分證前六碼]=$AX261)*(LabData2016[HbA1c唯一]=1)),2),""))</f>
        <v/>
      </c>
      <c r="J261" s="6" t="str">
        <f t="shared" si="63"/>
        <v/>
      </c>
      <c r="K261" s="27" t="str">
        <f ca="1">IF($B261="","",IF($E261="不適用","不適用",IF($F261="","未檢驗",IF(AND($AF261+$AG261&gt;=2,$AG261&gt;=1),IF(OR($F261&lt;VALUE(SUBSTITUTE(SUBSTITUTE($E261,"&lt;",""),"%","")),SUMIFS(LabData2016[HbA1c唯一],LabData2016[比對身分證前六碼],$AX261,LabData2016[最近一次HbA1c檢查結果(%)],"&lt;"&amp;VALUE(SUBSTITUTE(SUBSTITUTE($E261,"&lt;",""),"%","")),LabData2016[最近一次HbA1c檢查日期],"&gt;="&amp;DATE(YEAR(TODAY()),1,1),LabData2016[最近一次HbA1c檢查日期],"&lt;"&amp;DATE(YEAR(TODAY())+1,1,1))/($AF261+$AG261)&gt;=0.5),"控制達標",IF(ISNUMBER($H261),IF(AND($J261&gt;=84,$F261-$H261&lt;0),"進步達標","未達標"),"未達標")),"未達標"))))</f>
        <v/>
      </c>
      <c r="L261" s="33" t="str">
        <f ca="1">IF($B261="","",IF($K261="不適用","不適用",IF($K261="未檢驗","無檢驗資料","全年"&amp;($AF261+$AG261)&amp;"次／下半年"&amp;$AG261&amp;"次／"&amp;SUMIFS(LabData2016[HbA1c唯一],LabData2016[比對身分證前六碼],$AX261,LabData2016[最近一次HbA1c檢查結果(%)],"&lt;"&amp;VALUE(SUBSTITUTE(SUBSTITUTE($E261,"&lt;",""),"%","")),LabData2016[最近一次HbA1c檢查日期],"&gt;="&amp;DATE(YEAR(TODAY()),1,1),LabData2016[最近一次HbA1c檢查日期],"&lt;"&amp;DATE(YEAR(TODAY())+1,1,1))&amp;"/"&amp;($AF261+$AG261)&amp;"達標")))</f>
        <v/>
      </c>
      <c r="M261" s="6" t="str" cm="1">
        <f t="array" ref="M261">IF($B261="","",IFERROR(INDEX(PatientCriteria[LDL達標標準],ROWS($A$4:A261)),""))</f>
        <v/>
      </c>
      <c r="N261" s="6" t="str">
        <f>IF($B261="","",IF($O261="","",IFERROR(SUMIFS(LabData2016[最近一次LDL檢查結果(mg/dL)],LabData2016[比對身分證前六碼],$AX261,LabData2016[最近一次LDL檢查日期],$O261,LabData2016[LDL唯一],1),"")))</f>
        <v/>
      </c>
      <c r="O261" s="36" t="str" cm="1">
        <f t="array" ref="O261">IF($B261="","",IFERROR(_xlfn.AGGREGATE(14,6,LabData2016[最近一次LDL檢查日期]/((LabData2016[比對身分證前六碼]=$AX261)*(LabData2016[LDL唯一]=1)),1),""))</f>
        <v/>
      </c>
      <c r="P261" s="6" t="str">
        <f>IF($B261="","",IF($Q261="","",IFERROR(SUMIFS(LabData2016[最近一次LDL檢查結果(mg/dL)],LabData2016[比對身分證前六碼],$AX261,LabData2016[最近一次LDL檢查日期],$Q261,LabData2016[LDL唯一],1),"")))</f>
        <v/>
      </c>
      <c r="Q261" s="36" t="str" cm="1">
        <f t="array" ref="Q261">IF($B261="","",IFERROR(_xlfn.AGGREGATE(14,6,LabData2016[最近一次LDL檢查日期]/((LabData2016[比對身分證前六碼]=$AX261)*(LabData2016[LDL唯一]=1)),2),""))</f>
        <v/>
      </c>
      <c r="R261" s="6" t="str">
        <f t="shared" si="64"/>
        <v/>
      </c>
      <c r="S261" s="6" t="str" cm="1">
        <f t="array" ref="S261">IF($B261="","",IFERROR(_xlfn.AGGREGATE(15,6,LabData2016[最近一次LDL檢查結果(mg/dL)]/((LabData2016[比對身分證前六碼]=$AX261)*(LabData2016[LDL唯一]=1)),1),""))</f>
        <v/>
      </c>
      <c r="T261" s="28" t="str">
        <f ca="1">IF($B261="","",IF($M261="不適用","不適用",IF($N261="","未檢驗",IF(OR(AND($D261="DM only",$O261&gt;=DATE(YEAR(TODAY()),1,1),$O261&lt;DATE(YEAR(TODAY())+1,1,1),$N261&lt;VALUE(SUBSTITUTE($M261,"&lt;",""))),AND($AH261&gt;=1,$AI261&gt;=1,OR($N261&lt;VALUE(SUBSTITUTE($M261,"&lt;","")),SUMIFS(LabData2016[LDL唯一],LabData2016[比對身分證前六碼],$AX261,LabData2016[最近一次LDL檢查結果(mg/dL)],"&lt;"&amp;VALUE(SUBSTITUTE($M261,"&lt;","")),LabData2016[最近一次LDL檢查日期],"&gt;="&amp;DATE(YEAR(TODAY()),1,1),LabData2016[最近一次LDL檢查日期],"&lt;"&amp;DATE(YEAR(TODAY())+1,1,1))/($AH261+$AI261)&gt;=0.5))),"控制達標",IF(AND($AH261&gt;=1,$AI261&gt;=1,ISNUMBER($P261),$R261&gt;84,$N261-$P261&lt;0),"進步達標","未達標")))))</f>
        <v/>
      </c>
      <c r="U261" s="39" t="str">
        <f ca="1">IF($B261="","",IF($T261="不適用","不適用",IF($T261="未檢驗","無檢驗資料","全年"&amp;($AH261+$AI261)&amp;"次／下半年"&amp;$AI261&amp;"次／"&amp;SUMIFS(LabData2016[LDL唯一],LabData2016[比對身分證前六碼],$AX261,LabData2016[最近一次LDL檢查結果(mg/dL)],"&lt;"&amp;VALUE(SUBSTITUTE($M261,"&lt;","")),LabData2016[最近一次LDL檢查日期],"&gt;="&amp;DATE(YEAR(TODAY()),1,1),LabData2016[最近一次LDL檢查日期],"&lt;"&amp;DATE(YEAR(TODAY())+1,1,1))&amp;"/"&amp;($AH261+$AI261)&amp;"達標")))</f>
        <v/>
      </c>
      <c r="V261" s="6" t="str" cm="1">
        <f t="array" ref="V261">IF($B261="","",IFERROR(INDEX(PatientCriteria[UACR達標標準],ROWS($A$4:A261)),""))</f>
        <v/>
      </c>
      <c r="W261" s="6" t="str">
        <f>IF($B261="","",IF($X261="","",IFERROR(SUMIFS(LabData2016[最近一次UACR檢查結果(mg/gm)],LabData2016[比對身分證前六碼],$AX261,LabData2016[最近一次UACR檢查日期],$X261,LabData2016[UACR唯一],1),"")))</f>
        <v/>
      </c>
      <c r="X261" s="36" t="str" cm="1">
        <f t="array" ref="X261">IF($B261="","",IFERROR(_xlfn.AGGREGATE(14,6,LabData2016[最近一次UACR檢查日期]/((LabData2016[比對身分證前六碼]=$AX261)*(LabData2016[UACR唯一]=1)),1),""))</f>
        <v/>
      </c>
      <c r="Y261" s="6" t="str">
        <f>IF($B261="","",IF($Z261="","",IFERROR(SUMIFS(LabData2016[最近一次UACR檢查結果(mg/gm)],LabData2016[比對身分證前六碼],$AX261,LabData2016[最近一次UACR檢查日期],$Z261,LabData2016[UACR唯一],1),"")))</f>
        <v/>
      </c>
      <c r="Z261" s="36" t="str" cm="1">
        <f t="array" ref="Z261">IF($B261="","",IFERROR(_xlfn.AGGREGATE(14,6,LabData2016[最近一次UACR檢查日期]/((LabData2016[比對身分證前六碼]=$AX261)*(LabData2016[UACR唯一]=1)),2),""))</f>
        <v/>
      </c>
      <c r="AA261" s="6" t="str">
        <f t="shared" si="65"/>
        <v/>
      </c>
      <c r="AB261" s="29" t="str">
        <f ca="1">IF($B261="","",IF($V261="不適用","不適用",IF($W261="","未檢驗",IF(AND($AJ261+$AK261&gt;=2,$AK261&gt;=1),IF(OR($W261&lt;30,SUMIFS(LabData2016[UACR唯一],LabData2016[比對身分證前六碼],$AX261,LabData2016[最近一次UACR檢查結果(mg/gm)],"&lt;30",LabData2016[最近一次UACR檢查日期],"&gt;="&amp;DATE(YEAR(TODAY()),1,1),LabData2016[最近一次UACR檢查日期],"&lt;"&amp;DATE(YEAR(TODAY())+1,1,1))/($AJ261+$AK261)&gt;=0.5),"控制達標",IF(ISNUMBER($Y261),IF(AND($AA261&gt;=84,$W261-$Y261&lt;0),"進步達標","未達標"),"未達標")),"未達標"))))</f>
        <v/>
      </c>
      <c r="AC261" s="38" t="str">
        <f ca="1">IF($B261="","",IF($AB261="不適用","不適用",IF($AB261="未檢驗","無檢驗資料","全年"&amp;($AJ261+$AK261)&amp;"次／下半年"&amp;$AK261&amp;"次／"&amp;SUMIFS(LabData2016[UACR唯一],LabData2016[比對身分證前六碼],$AX261,LabData2016[最近一次UACR檢查結果(mg/gm)],"&lt;30",LabData2016[最近一次UACR檢查日期],"&gt;="&amp;DATE(YEAR(TODAY()),1,1),LabData2016[最近一次UACR檢查日期],"&lt;"&amp;DATE(YEAR(TODAY())+1,1,1))&amp;"/"&amp;($AJ261+$AK261)&amp;"達標")))</f>
        <v/>
      </c>
      <c r="AD261" s="6" t="str" cm="1">
        <f t="array" ref="AD261">IF($B261="","",IFERROR(INDEX(PatientCriteria[BP檢驗次數達標標準],ROWS($A$4:A261)),""))</f>
        <v/>
      </c>
      <c r="AE261" s="6" t="str" cm="1">
        <f t="array" aca="1" ref="AE261" ca="1">IF($B261="","",_xlfn.LET(_xlpm.bp,LabData2016[最近一次BP檢查日期],_xlpm.ym,IF(ISNUMBER(_xlpm.bp),TEXT(_xlpm.bp,"yyyy-mm"),LEFT(_xlpm.bp,7)),_xlpm.matched,_xlfn._xlws.FILTER(_xlpm.ym,(LabData2016[比對身分證前六碼]=$AX261)*(LabData2016[比對生日西元]=$AY261)*(_xlpm.ym&lt;&gt;"")*(LEFT(_xlpm.ym,4)=TEXT(YEAR(TODAY()),"0")),""),IF(INDEX(_xlpm.matched,1)="",0,ROWS(_xlfn.UNIQUE(_xlpm.matched)))))</f>
        <v/>
      </c>
      <c r="AF261" s="6" t="str">
        <f ca="1">IF($B261="","",SUMIFS(LabData2016[HbA1c唯一],LabData2016[比對身分證前六碼],$AX261,LabData2016[最近一次HbA1c檢查日期],"&gt;="&amp;DATE(YEAR(TODAY()),1,1),LabData2016[最近一次HbA1c檢查日期],"&lt;"&amp;DATE(YEAR(TODAY()),7,1)))</f>
        <v/>
      </c>
      <c r="AG261" s="6" t="str">
        <f ca="1">IF($B261="","",SUMIFS(LabData2016[HbA1c唯一],LabData2016[比對身分證前六碼],$AX261,LabData2016[最近一次HbA1c檢查日期],"&gt;="&amp;DATE(YEAR(TODAY()),7,1),LabData2016[最近一次HbA1c檢查日期],"&lt;"&amp;DATE(YEAR(TODAY())+1,1,1)))</f>
        <v/>
      </c>
      <c r="AH261" s="6" t="str">
        <f ca="1">IF($B261="","",SUMIFS(LabData2016[LDL唯一],LabData2016[比對身分證前六碼],$AX261,LabData2016[最近一次LDL檢查日期],"&gt;="&amp;DATE(YEAR(TODAY()),1,1),LabData2016[最近一次LDL檢查日期],"&lt;"&amp;DATE(YEAR(TODAY()),7,1)))</f>
        <v/>
      </c>
      <c r="AI261" s="6" t="str">
        <f ca="1">IF($B261="","",SUMIFS(LabData2016[LDL唯一],LabData2016[比對身分證前六碼],$AX261,LabData2016[最近一次LDL檢查日期],"&gt;="&amp;DATE(YEAR(TODAY()),7,1),LabData2016[最近一次LDL檢查日期],"&lt;"&amp;DATE(YEAR(TODAY())+1,1,1)))</f>
        <v/>
      </c>
      <c r="AJ261" s="6" t="str">
        <f ca="1">IF($B261="","",SUMIFS(LabData2016[UACR唯一],LabData2016[比對身分證前六碼],$AX261,LabData2016[最近一次UACR檢查日期],"&gt;="&amp;DATE(YEAR(TODAY()),1,1),LabData2016[最近一次UACR檢查日期],"&lt;"&amp;DATE(YEAR(TODAY()),7,1)))</f>
        <v/>
      </c>
      <c r="AK261" s="6" t="str">
        <f ca="1">IF($B261="","",SUMIFS(LabData2016[UACR唯一],LabData2016[比對身分證前六碼],$AX261,LabData2016[最近一次UACR檢查日期],"&gt;="&amp;DATE(YEAR(TODAY()),7,1),LabData2016[最近一次UACR檢查日期],"&lt;"&amp;DATE(YEAR(TODAY())+1,1,1)))</f>
        <v/>
      </c>
      <c r="AL261" s="6" t="str">
        <f t="shared" si="66"/>
        <v/>
      </c>
      <c r="AM261" s="6" t="str">
        <f t="shared" si="67"/>
        <v/>
      </c>
      <c r="AN261" s="6" t="str">
        <f t="shared" si="68"/>
        <v/>
      </c>
      <c r="AO261" s="6" t="str">
        <f t="shared" si="69"/>
        <v/>
      </c>
      <c r="AP261" s="6" t="str" cm="1">
        <f t="array" ref="AP261">IF($B261="","",IFERROR(INDEX(相容設定!$B$2:$E$9,MATCH($D261,相容設定!$A$2:$A$9,0),MIN(VALUE(LEFT($AQ261,FIND("/",$AQ261)-1)),3)+1),0))</f>
        <v/>
      </c>
      <c r="AQ261" s="6" t="str">
        <f t="shared" si="70"/>
        <v/>
      </c>
      <c r="AR261" s="30" t="str">
        <f t="shared" si="71"/>
        <v/>
      </c>
      <c r="AS261" s="30" t="str">
        <f>IF($B261="","",250+30+IF(OR(ISNUMBER(SEARCH("DM",$D261)),ISNUMBER(SEARCH("+",$D261))),100,0)+IFERROR(INDEX(相容設定!$F$2:$F$9,MATCH($D261,相容設定!$A$2:$A$9,0)),0))</f>
        <v/>
      </c>
      <c r="AT261" s="31" t="str">
        <f t="shared" si="72"/>
        <v/>
      </c>
      <c r="AU261" s="32" t="str">
        <f t="shared" si="73"/>
        <v/>
      </c>
      <c r="AW261" t="str">
        <f t="shared" ref="AW261:AW324" si="74">IF($B261="","",IF($AL261&lt;&gt;"未達標","",IF(AND($E261&lt;&gt;"不適用",$AF261&lt;1),"HbA1c上半年缺檢：安排檢驗；","")&amp;IF(AND($E261&lt;&gt;"不適用",$AG261&lt;1),"HbA1c下半年缺檢：安排檢驗；","")&amp;IF(AND($M261&lt;&gt;"不適用",$AH261&lt;1),"LDL上半年缺檢：安排檢驗；","")&amp;IF(AND($M261&lt;&gt;"不適用",$AI261&lt;1),"LDL下半年缺檢：安排檢驗；","")&amp;IF(AND($V261&lt;&gt;"不適用",$AJ261&lt;1),"UACR上半年缺檢：安排尿液檢查；","")&amp;IF(AND($V261&lt;&gt;"不適用",$AK261&lt;1),"UACR下半年缺檢：安排尿液檢查；","")&amp;_xlfn.LET(_xlpm.bpNeed,IFERROR(VALUE(SUBSTITUTE($AD261,"次","")),0),IF(AND(_xlpm.bpNeed&gt;0,$AE261&lt;_xlpm.bpNeed),"BP次數不足：尚缺"&amp;(_xlpm.bpNeed-$AE261)&amp;"次；",""))))</f>
        <v/>
      </c>
    </row>
    <row r="262" spans="1:49" x14ac:dyDescent="0.35">
      <c r="A262" s="26" t="str" cm="1">
        <f t="array" ref="A262">IFERROR(IF(INDEX(PatientCriteria[身分證號],ROWS($A$4:A262))="","",ROWS($A$4:A262)),"")</f>
        <v/>
      </c>
      <c r="B262" s="26" t="str" cm="1">
        <f t="array" ref="B262">IFERROR(IF(INDEX(PatientCriteria[身分證號],ROWS($A$4:A262))="","",INDEX(PatientCriteria[身分證號],ROWS($A$4:A262))),"")</f>
        <v/>
      </c>
      <c r="C262" s="26" t="str" cm="1">
        <f t="array" ref="C262">IF($B262="","",IFERROR(INDEX(PatientCriteria[生日],ROWS($A$4:A262)),""))</f>
        <v/>
      </c>
      <c r="D262" s="26" t="str" cm="1">
        <f t="array" ref="D262">IF($B262="","",IFERROR(INDEX(PatientCriteria[疾病組合],ROWS($A$4:A262)),""))</f>
        <v/>
      </c>
      <c r="E262" s="6" t="str" cm="1">
        <f t="array" ref="E262">IF($B262="","",IFERROR(INDEX(PatientCriteria[HbA1c達標標準],ROWS($A$4:A262)),""))</f>
        <v/>
      </c>
      <c r="F262" s="6" t="str">
        <f>IF($B262="","",IF($G262="","",IFERROR(SUMIFS(LabData2016[最近一次HbA1c檢查結果(%)],LabData2016[比對身分證前六碼],$AX262,LabData2016[最近一次HbA1c檢查日期],$G262,LabData2016[HbA1c唯一],1),"")))</f>
        <v/>
      </c>
      <c r="G262" s="36" t="str" cm="1">
        <f t="array" ref="G262">IF($B262="","",IFERROR(_xlfn.AGGREGATE(14,6,LabData2016[最近一次HbA1c檢查日期]/((LabData2016[比對身分證前六碼]=$AX262)*(LabData2016[HbA1c唯一]=1)),1),""))</f>
        <v/>
      </c>
      <c r="H262" s="6" t="str">
        <f>IF($B262="","",IF($I262="","",IFERROR(SUMIFS(LabData2016[最近一次HbA1c檢查結果(%)],LabData2016[比對身分證前六碼],$AX262,LabData2016[最近一次HbA1c檢查日期],$I262,LabData2016[HbA1c唯一],1),"")))</f>
        <v/>
      </c>
      <c r="I262" s="36" t="str" cm="1">
        <f t="array" ref="I262">IF($B262="","",IFERROR(_xlfn.AGGREGATE(14,6,LabData2016[最近一次HbA1c檢查日期]/((LabData2016[比對身分證前六碼]=$AX262)*(LabData2016[HbA1c唯一]=1)),2),""))</f>
        <v/>
      </c>
      <c r="J262" s="6" t="str">
        <f t="shared" si="63"/>
        <v/>
      </c>
      <c r="K262" s="27" t="str">
        <f ca="1">IF($B262="","",IF($E262="不適用","不適用",IF($F262="","未檢驗",IF(AND($AF262+$AG262&gt;=2,$AG262&gt;=1),IF(OR($F262&lt;VALUE(SUBSTITUTE(SUBSTITUTE($E262,"&lt;",""),"%","")),SUMIFS(LabData2016[HbA1c唯一],LabData2016[比對身分證前六碼],$AX262,LabData2016[最近一次HbA1c檢查結果(%)],"&lt;"&amp;VALUE(SUBSTITUTE(SUBSTITUTE($E262,"&lt;",""),"%","")),LabData2016[最近一次HbA1c檢查日期],"&gt;="&amp;DATE(YEAR(TODAY()),1,1),LabData2016[最近一次HbA1c檢查日期],"&lt;"&amp;DATE(YEAR(TODAY())+1,1,1))/($AF262+$AG262)&gt;=0.5),"控制達標",IF(ISNUMBER($H262),IF(AND($J262&gt;=84,$F262-$H262&lt;0),"進步達標","未達標"),"未達標")),"未達標"))))</f>
        <v/>
      </c>
      <c r="L262" s="33" t="str">
        <f ca="1">IF($B262="","",IF($K262="不適用","不適用",IF($K262="未檢驗","無檢驗資料","全年"&amp;($AF262+$AG262)&amp;"次／下半年"&amp;$AG262&amp;"次／"&amp;SUMIFS(LabData2016[HbA1c唯一],LabData2016[比對身分證前六碼],$AX262,LabData2016[最近一次HbA1c檢查結果(%)],"&lt;"&amp;VALUE(SUBSTITUTE(SUBSTITUTE($E262,"&lt;",""),"%","")),LabData2016[最近一次HbA1c檢查日期],"&gt;="&amp;DATE(YEAR(TODAY()),1,1),LabData2016[最近一次HbA1c檢查日期],"&lt;"&amp;DATE(YEAR(TODAY())+1,1,1))&amp;"/"&amp;($AF262+$AG262)&amp;"達標")))</f>
        <v/>
      </c>
      <c r="M262" s="6" t="str" cm="1">
        <f t="array" ref="M262">IF($B262="","",IFERROR(INDEX(PatientCriteria[LDL達標標準],ROWS($A$4:A262)),""))</f>
        <v/>
      </c>
      <c r="N262" s="6" t="str">
        <f>IF($B262="","",IF($O262="","",IFERROR(SUMIFS(LabData2016[最近一次LDL檢查結果(mg/dL)],LabData2016[比對身分證前六碼],$AX262,LabData2016[最近一次LDL檢查日期],$O262,LabData2016[LDL唯一],1),"")))</f>
        <v/>
      </c>
      <c r="O262" s="36" t="str" cm="1">
        <f t="array" ref="O262">IF($B262="","",IFERROR(_xlfn.AGGREGATE(14,6,LabData2016[最近一次LDL檢查日期]/((LabData2016[比對身分證前六碼]=$AX262)*(LabData2016[LDL唯一]=1)),1),""))</f>
        <v/>
      </c>
      <c r="P262" s="6" t="str">
        <f>IF($B262="","",IF($Q262="","",IFERROR(SUMIFS(LabData2016[最近一次LDL檢查結果(mg/dL)],LabData2016[比對身分證前六碼],$AX262,LabData2016[最近一次LDL檢查日期],$Q262,LabData2016[LDL唯一],1),"")))</f>
        <v/>
      </c>
      <c r="Q262" s="36" t="str" cm="1">
        <f t="array" ref="Q262">IF($B262="","",IFERROR(_xlfn.AGGREGATE(14,6,LabData2016[最近一次LDL檢查日期]/((LabData2016[比對身分證前六碼]=$AX262)*(LabData2016[LDL唯一]=1)),2),""))</f>
        <v/>
      </c>
      <c r="R262" s="6" t="str">
        <f t="shared" si="64"/>
        <v/>
      </c>
      <c r="S262" s="6" t="str" cm="1">
        <f t="array" ref="S262">IF($B262="","",IFERROR(_xlfn.AGGREGATE(15,6,LabData2016[最近一次LDL檢查結果(mg/dL)]/((LabData2016[比對身分證前六碼]=$AX262)*(LabData2016[LDL唯一]=1)),1),""))</f>
        <v/>
      </c>
      <c r="T262" s="28" t="str">
        <f ca="1">IF($B262="","",IF($M262="不適用","不適用",IF($N262="","未檢驗",IF(OR(AND($D262="DM only",$O262&gt;=DATE(YEAR(TODAY()),1,1),$O262&lt;DATE(YEAR(TODAY())+1,1,1),$N262&lt;VALUE(SUBSTITUTE($M262,"&lt;",""))),AND($AH262&gt;=1,$AI262&gt;=1,OR($N262&lt;VALUE(SUBSTITUTE($M262,"&lt;","")),SUMIFS(LabData2016[LDL唯一],LabData2016[比對身分證前六碼],$AX262,LabData2016[最近一次LDL檢查結果(mg/dL)],"&lt;"&amp;VALUE(SUBSTITUTE($M262,"&lt;","")),LabData2016[最近一次LDL檢查日期],"&gt;="&amp;DATE(YEAR(TODAY()),1,1),LabData2016[最近一次LDL檢查日期],"&lt;"&amp;DATE(YEAR(TODAY())+1,1,1))/($AH262+$AI262)&gt;=0.5))),"控制達標",IF(AND($AH262&gt;=1,$AI262&gt;=1,ISNUMBER($P262),$R262&gt;84,$N262-$P262&lt;0),"進步達標","未達標")))))</f>
        <v/>
      </c>
      <c r="U262" s="39" t="str">
        <f ca="1">IF($B262="","",IF($T262="不適用","不適用",IF($T262="未檢驗","無檢驗資料","全年"&amp;($AH262+$AI262)&amp;"次／下半年"&amp;$AI262&amp;"次／"&amp;SUMIFS(LabData2016[LDL唯一],LabData2016[比對身分證前六碼],$AX262,LabData2016[最近一次LDL檢查結果(mg/dL)],"&lt;"&amp;VALUE(SUBSTITUTE($M262,"&lt;","")),LabData2016[最近一次LDL檢查日期],"&gt;="&amp;DATE(YEAR(TODAY()),1,1),LabData2016[最近一次LDL檢查日期],"&lt;"&amp;DATE(YEAR(TODAY())+1,1,1))&amp;"/"&amp;($AH262+$AI262)&amp;"達標")))</f>
        <v/>
      </c>
      <c r="V262" s="6" t="str" cm="1">
        <f t="array" ref="V262">IF($B262="","",IFERROR(INDEX(PatientCriteria[UACR達標標準],ROWS($A$4:A262)),""))</f>
        <v/>
      </c>
      <c r="W262" s="6" t="str">
        <f>IF($B262="","",IF($X262="","",IFERROR(SUMIFS(LabData2016[最近一次UACR檢查結果(mg/gm)],LabData2016[比對身分證前六碼],$AX262,LabData2016[最近一次UACR檢查日期],$X262,LabData2016[UACR唯一],1),"")))</f>
        <v/>
      </c>
      <c r="X262" s="36" t="str" cm="1">
        <f t="array" ref="X262">IF($B262="","",IFERROR(_xlfn.AGGREGATE(14,6,LabData2016[最近一次UACR檢查日期]/((LabData2016[比對身分證前六碼]=$AX262)*(LabData2016[UACR唯一]=1)),1),""))</f>
        <v/>
      </c>
      <c r="Y262" s="6" t="str">
        <f>IF($B262="","",IF($Z262="","",IFERROR(SUMIFS(LabData2016[最近一次UACR檢查結果(mg/gm)],LabData2016[比對身分證前六碼],$AX262,LabData2016[最近一次UACR檢查日期],$Z262,LabData2016[UACR唯一],1),"")))</f>
        <v/>
      </c>
      <c r="Z262" s="36" t="str" cm="1">
        <f t="array" ref="Z262">IF($B262="","",IFERROR(_xlfn.AGGREGATE(14,6,LabData2016[最近一次UACR檢查日期]/((LabData2016[比對身分證前六碼]=$AX262)*(LabData2016[UACR唯一]=1)),2),""))</f>
        <v/>
      </c>
      <c r="AA262" s="6" t="str">
        <f t="shared" si="65"/>
        <v/>
      </c>
      <c r="AB262" s="29" t="str">
        <f ca="1">IF($B262="","",IF($V262="不適用","不適用",IF($W262="","未檢驗",IF(AND($AJ262+$AK262&gt;=2,$AK262&gt;=1),IF(OR($W262&lt;30,SUMIFS(LabData2016[UACR唯一],LabData2016[比對身分證前六碼],$AX262,LabData2016[最近一次UACR檢查結果(mg/gm)],"&lt;30",LabData2016[最近一次UACR檢查日期],"&gt;="&amp;DATE(YEAR(TODAY()),1,1),LabData2016[最近一次UACR檢查日期],"&lt;"&amp;DATE(YEAR(TODAY())+1,1,1))/($AJ262+$AK262)&gt;=0.5),"控制達標",IF(ISNUMBER($Y262),IF(AND($AA262&gt;=84,$W262-$Y262&lt;0),"進步達標","未達標"),"未達標")),"未達標"))))</f>
        <v/>
      </c>
      <c r="AC262" s="38" t="str">
        <f ca="1">IF($B262="","",IF($AB262="不適用","不適用",IF($AB262="未檢驗","無檢驗資料","全年"&amp;($AJ262+$AK262)&amp;"次／下半年"&amp;$AK262&amp;"次／"&amp;SUMIFS(LabData2016[UACR唯一],LabData2016[比對身分證前六碼],$AX262,LabData2016[最近一次UACR檢查結果(mg/gm)],"&lt;30",LabData2016[最近一次UACR檢查日期],"&gt;="&amp;DATE(YEAR(TODAY()),1,1),LabData2016[最近一次UACR檢查日期],"&lt;"&amp;DATE(YEAR(TODAY())+1,1,1))&amp;"/"&amp;($AJ262+$AK262)&amp;"達標")))</f>
        <v/>
      </c>
      <c r="AD262" s="6" t="str" cm="1">
        <f t="array" ref="AD262">IF($B262="","",IFERROR(INDEX(PatientCriteria[BP檢驗次數達標標準],ROWS($A$4:A262)),""))</f>
        <v/>
      </c>
      <c r="AE262" s="6" t="str" cm="1">
        <f t="array" aca="1" ref="AE262" ca="1">IF($B262="","",_xlfn.LET(_xlpm.bp,LabData2016[最近一次BP檢查日期],_xlpm.ym,IF(ISNUMBER(_xlpm.bp),TEXT(_xlpm.bp,"yyyy-mm"),LEFT(_xlpm.bp,7)),_xlpm.matched,_xlfn._xlws.FILTER(_xlpm.ym,(LabData2016[比對身分證前六碼]=$AX262)*(LabData2016[比對生日西元]=$AY262)*(_xlpm.ym&lt;&gt;"")*(LEFT(_xlpm.ym,4)=TEXT(YEAR(TODAY()),"0")),""),IF(INDEX(_xlpm.matched,1)="",0,ROWS(_xlfn.UNIQUE(_xlpm.matched)))))</f>
        <v/>
      </c>
      <c r="AF262" s="6" t="str">
        <f ca="1">IF($B262="","",SUMIFS(LabData2016[HbA1c唯一],LabData2016[比對身分證前六碼],$AX262,LabData2016[最近一次HbA1c檢查日期],"&gt;="&amp;DATE(YEAR(TODAY()),1,1),LabData2016[最近一次HbA1c檢查日期],"&lt;"&amp;DATE(YEAR(TODAY()),7,1)))</f>
        <v/>
      </c>
      <c r="AG262" s="6" t="str">
        <f ca="1">IF($B262="","",SUMIFS(LabData2016[HbA1c唯一],LabData2016[比對身分證前六碼],$AX262,LabData2016[最近一次HbA1c檢查日期],"&gt;="&amp;DATE(YEAR(TODAY()),7,1),LabData2016[最近一次HbA1c檢查日期],"&lt;"&amp;DATE(YEAR(TODAY())+1,1,1)))</f>
        <v/>
      </c>
      <c r="AH262" s="6" t="str">
        <f ca="1">IF($B262="","",SUMIFS(LabData2016[LDL唯一],LabData2016[比對身分證前六碼],$AX262,LabData2016[最近一次LDL檢查日期],"&gt;="&amp;DATE(YEAR(TODAY()),1,1),LabData2016[最近一次LDL檢查日期],"&lt;"&amp;DATE(YEAR(TODAY()),7,1)))</f>
        <v/>
      </c>
      <c r="AI262" s="6" t="str">
        <f ca="1">IF($B262="","",SUMIFS(LabData2016[LDL唯一],LabData2016[比對身分證前六碼],$AX262,LabData2016[最近一次LDL檢查日期],"&gt;="&amp;DATE(YEAR(TODAY()),7,1),LabData2016[最近一次LDL檢查日期],"&lt;"&amp;DATE(YEAR(TODAY())+1,1,1)))</f>
        <v/>
      </c>
      <c r="AJ262" s="6" t="str">
        <f ca="1">IF($B262="","",SUMIFS(LabData2016[UACR唯一],LabData2016[比對身分證前六碼],$AX262,LabData2016[最近一次UACR檢查日期],"&gt;="&amp;DATE(YEAR(TODAY()),1,1),LabData2016[最近一次UACR檢查日期],"&lt;"&amp;DATE(YEAR(TODAY()),7,1)))</f>
        <v/>
      </c>
      <c r="AK262" s="6" t="str">
        <f ca="1">IF($B262="","",SUMIFS(LabData2016[UACR唯一],LabData2016[比對身分證前六碼],$AX262,LabData2016[最近一次UACR檢查日期],"&gt;="&amp;DATE(YEAR(TODAY()),7,1),LabData2016[最近一次UACR檢查日期],"&lt;"&amp;DATE(YEAR(TODAY())+1,1,1)))</f>
        <v/>
      </c>
      <c r="AL262" s="6" t="str">
        <f t="shared" si="66"/>
        <v/>
      </c>
      <c r="AM262" s="6" t="str">
        <f t="shared" si="67"/>
        <v/>
      </c>
      <c r="AN262" s="6" t="str">
        <f t="shared" si="68"/>
        <v/>
      </c>
      <c r="AO262" s="6" t="str">
        <f t="shared" si="69"/>
        <v/>
      </c>
      <c r="AP262" s="6" t="str" cm="1">
        <f t="array" ref="AP262">IF($B262="","",IFERROR(INDEX(相容設定!$B$2:$E$9,MATCH($D262,相容設定!$A$2:$A$9,0),MIN(VALUE(LEFT($AQ262,FIND("/",$AQ262)-1)),3)+1),0))</f>
        <v/>
      </c>
      <c r="AQ262" s="6" t="str">
        <f t="shared" si="70"/>
        <v/>
      </c>
      <c r="AR262" s="30" t="str">
        <f t="shared" si="71"/>
        <v/>
      </c>
      <c r="AS262" s="30" t="str">
        <f>IF($B262="","",250+30+IF(OR(ISNUMBER(SEARCH("DM",$D262)),ISNUMBER(SEARCH("+",$D262))),100,0)+IFERROR(INDEX(相容設定!$F$2:$F$9,MATCH($D262,相容設定!$A$2:$A$9,0)),0))</f>
        <v/>
      </c>
      <c r="AT262" s="31" t="str">
        <f t="shared" si="72"/>
        <v/>
      </c>
      <c r="AU262" s="32" t="str">
        <f t="shared" si="73"/>
        <v/>
      </c>
      <c r="AW262" t="str">
        <f t="shared" si="74"/>
        <v/>
      </c>
    </row>
    <row r="263" spans="1:49" x14ac:dyDescent="0.35">
      <c r="A263" s="26" t="str" cm="1">
        <f t="array" ref="A263">IFERROR(IF(INDEX(PatientCriteria[身分證號],ROWS($A$4:A263))="","",ROWS($A$4:A263)),"")</f>
        <v/>
      </c>
      <c r="B263" s="26" t="str" cm="1">
        <f t="array" ref="B263">IFERROR(IF(INDEX(PatientCriteria[身分證號],ROWS($A$4:A263))="","",INDEX(PatientCriteria[身分證號],ROWS($A$4:A263))),"")</f>
        <v/>
      </c>
      <c r="C263" s="26" t="str" cm="1">
        <f t="array" ref="C263">IF($B263="","",IFERROR(INDEX(PatientCriteria[生日],ROWS($A$4:A263)),""))</f>
        <v/>
      </c>
      <c r="D263" s="26" t="str" cm="1">
        <f t="array" ref="D263">IF($B263="","",IFERROR(INDEX(PatientCriteria[疾病組合],ROWS($A$4:A263)),""))</f>
        <v/>
      </c>
      <c r="E263" s="6" t="str" cm="1">
        <f t="array" ref="E263">IF($B263="","",IFERROR(INDEX(PatientCriteria[HbA1c達標標準],ROWS($A$4:A263)),""))</f>
        <v/>
      </c>
      <c r="F263" s="6" t="str">
        <f>IF($B263="","",IF($G263="","",IFERROR(SUMIFS(LabData2016[最近一次HbA1c檢查結果(%)],LabData2016[比對身分證前六碼],$AX263,LabData2016[最近一次HbA1c檢查日期],$G263,LabData2016[HbA1c唯一],1),"")))</f>
        <v/>
      </c>
      <c r="G263" s="36" t="str" cm="1">
        <f t="array" ref="G263">IF($B263="","",IFERROR(_xlfn.AGGREGATE(14,6,LabData2016[最近一次HbA1c檢查日期]/((LabData2016[比對身分證前六碼]=$AX263)*(LabData2016[HbA1c唯一]=1)),1),""))</f>
        <v/>
      </c>
      <c r="H263" s="6" t="str">
        <f>IF($B263="","",IF($I263="","",IFERROR(SUMIFS(LabData2016[最近一次HbA1c檢查結果(%)],LabData2016[比對身分證前六碼],$AX263,LabData2016[最近一次HbA1c檢查日期],$I263,LabData2016[HbA1c唯一],1),"")))</f>
        <v/>
      </c>
      <c r="I263" s="36" t="str" cm="1">
        <f t="array" ref="I263">IF($B263="","",IFERROR(_xlfn.AGGREGATE(14,6,LabData2016[最近一次HbA1c檢查日期]/((LabData2016[比對身分證前六碼]=$AX263)*(LabData2016[HbA1c唯一]=1)),2),""))</f>
        <v/>
      </c>
      <c r="J263" s="6" t="str">
        <f t="shared" si="63"/>
        <v/>
      </c>
      <c r="K263" s="27" t="str">
        <f ca="1">IF($B263="","",IF($E263="不適用","不適用",IF($F263="","未檢驗",IF(AND($AF263+$AG263&gt;=2,$AG263&gt;=1),IF(OR($F263&lt;VALUE(SUBSTITUTE(SUBSTITUTE($E263,"&lt;",""),"%","")),SUMIFS(LabData2016[HbA1c唯一],LabData2016[比對身分證前六碼],$AX263,LabData2016[最近一次HbA1c檢查結果(%)],"&lt;"&amp;VALUE(SUBSTITUTE(SUBSTITUTE($E263,"&lt;",""),"%","")),LabData2016[最近一次HbA1c檢查日期],"&gt;="&amp;DATE(YEAR(TODAY()),1,1),LabData2016[最近一次HbA1c檢查日期],"&lt;"&amp;DATE(YEAR(TODAY())+1,1,1))/($AF263+$AG263)&gt;=0.5),"控制達標",IF(ISNUMBER($H263),IF(AND($J263&gt;=84,$F263-$H263&lt;0),"進步達標","未達標"),"未達標")),"未達標"))))</f>
        <v/>
      </c>
      <c r="L263" s="33" t="str">
        <f ca="1">IF($B263="","",IF($K263="不適用","不適用",IF($K263="未檢驗","無檢驗資料","全年"&amp;($AF263+$AG263)&amp;"次／下半年"&amp;$AG263&amp;"次／"&amp;SUMIFS(LabData2016[HbA1c唯一],LabData2016[比對身分證前六碼],$AX263,LabData2016[最近一次HbA1c檢查結果(%)],"&lt;"&amp;VALUE(SUBSTITUTE(SUBSTITUTE($E263,"&lt;",""),"%","")),LabData2016[最近一次HbA1c檢查日期],"&gt;="&amp;DATE(YEAR(TODAY()),1,1),LabData2016[最近一次HbA1c檢查日期],"&lt;"&amp;DATE(YEAR(TODAY())+1,1,1))&amp;"/"&amp;($AF263+$AG263)&amp;"達標")))</f>
        <v/>
      </c>
      <c r="M263" s="6" t="str" cm="1">
        <f t="array" ref="M263">IF($B263="","",IFERROR(INDEX(PatientCriteria[LDL達標標準],ROWS($A$4:A263)),""))</f>
        <v/>
      </c>
      <c r="N263" s="6" t="str">
        <f>IF($B263="","",IF($O263="","",IFERROR(SUMIFS(LabData2016[最近一次LDL檢查結果(mg/dL)],LabData2016[比對身分證前六碼],$AX263,LabData2016[最近一次LDL檢查日期],$O263,LabData2016[LDL唯一],1),"")))</f>
        <v/>
      </c>
      <c r="O263" s="36" t="str" cm="1">
        <f t="array" ref="O263">IF($B263="","",IFERROR(_xlfn.AGGREGATE(14,6,LabData2016[最近一次LDL檢查日期]/((LabData2016[比對身分證前六碼]=$AX263)*(LabData2016[LDL唯一]=1)),1),""))</f>
        <v/>
      </c>
      <c r="P263" s="6" t="str">
        <f>IF($B263="","",IF($Q263="","",IFERROR(SUMIFS(LabData2016[最近一次LDL檢查結果(mg/dL)],LabData2016[比對身分證前六碼],$AX263,LabData2016[最近一次LDL檢查日期],$Q263,LabData2016[LDL唯一],1),"")))</f>
        <v/>
      </c>
      <c r="Q263" s="36" t="str" cm="1">
        <f t="array" ref="Q263">IF($B263="","",IFERROR(_xlfn.AGGREGATE(14,6,LabData2016[最近一次LDL檢查日期]/((LabData2016[比對身分證前六碼]=$AX263)*(LabData2016[LDL唯一]=1)),2),""))</f>
        <v/>
      </c>
      <c r="R263" s="6" t="str">
        <f t="shared" si="64"/>
        <v/>
      </c>
      <c r="S263" s="6" t="str" cm="1">
        <f t="array" ref="S263">IF($B263="","",IFERROR(_xlfn.AGGREGATE(15,6,LabData2016[最近一次LDL檢查結果(mg/dL)]/((LabData2016[比對身分證前六碼]=$AX263)*(LabData2016[LDL唯一]=1)),1),""))</f>
        <v/>
      </c>
      <c r="T263" s="28" t="str">
        <f ca="1">IF($B263="","",IF($M263="不適用","不適用",IF($N263="","未檢驗",IF(OR(AND($D263="DM only",$O263&gt;=DATE(YEAR(TODAY()),1,1),$O263&lt;DATE(YEAR(TODAY())+1,1,1),$N263&lt;VALUE(SUBSTITUTE($M263,"&lt;",""))),AND($AH263&gt;=1,$AI263&gt;=1,OR($N263&lt;VALUE(SUBSTITUTE($M263,"&lt;","")),SUMIFS(LabData2016[LDL唯一],LabData2016[比對身分證前六碼],$AX263,LabData2016[最近一次LDL檢查結果(mg/dL)],"&lt;"&amp;VALUE(SUBSTITUTE($M263,"&lt;","")),LabData2016[最近一次LDL檢查日期],"&gt;="&amp;DATE(YEAR(TODAY()),1,1),LabData2016[最近一次LDL檢查日期],"&lt;"&amp;DATE(YEAR(TODAY())+1,1,1))/($AH263+$AI263)&gt;=0.5))),"控制達標",IF(AND($AH263&gt;=1,$AI263&gt;=1,ISNUMBER($P263),$R263&gt;84,$N263-$P263&lt;0),"進步達標","未達標")))))</f>
        <v/>
      </c>
      <c r="U263" s="39" t="str">
        <f ca="1">IF($B263="","",IF($T263="不適用","不適用",IF($T263="未檢驗","無檢驗資料","全年"&amp;($AH263+$AI263)&amp;"次／下半年"&amp;$AI263&amp;"次／"&amp;SUMIFS(LabData2016[LDL唯一],LabData2016[比對身分證前六碼],$AX263,LabData2016[最近一次LDL檢查結果(mg/dL)],"&lt;"&amp;VALUE(SUBSTITUTE($M263,"&lt;","")),LabData2016[最近一次LDL檢查日期],"&gt;="&amp;DATE(YEAR(TODAY()),1,1),LabData2016[最近一次LDL檢查日期],"&lt;"&amp;DATE(YEAR(TODAY())+1,1,1))&amp;"/"&amp;($AH263+$AI263)&amp;"達標")))</f>
        <v/>
      </c>
      <c r="V263" s="6" t="str" cm="1">
        <f t="array" ref="V263">IF($B263="","",IFERROR(INDEX(PatientCriteria[UACR達標標準],ROWS($A$4:A263)),""))</f>
        <v/>
      </c>
      <c r="W263" s="6" t="str">
        <f>IF($B263="","",IF($X263="","",IFERROR(SUMIFS(LabData2016[最近一次UACR檢查結果(mg/gm)],LabData2016[比對身分證前六碼],$AX263,LabData2016[最近一次UACR檢查日期],$X263,LabData2016[UACR唯一],1),"")))</f>
        <v/>
      </c>
      <c r="X263" s="36" t="str" cm="1">
        <f t="array" ref="X263">IF($B263="","",IFERROR(_xlfn.AGGREGATE(14,6,LabData2016[最近一次UACR檢查日期]/((LabData2016[比對身分證前六碼]=$AX263)*(LabData2016[UACR唯一]=1)),1),""))</f>
        <v/>
      </c>
      <c r="Y263" s="6" t="str">
        <f>IF($B263="","",IF($Z263="","",IFERROR(SUMIFS(LabData2016[最近一次UACR檢查結果(mg/gm)],LabData2016[比對身分證前六碼],$AX263,LabData2016[最近一次UACR檢查日期],$Z263,LabData2016[UACR唯一],1),"")))</f>
        <v/>
      </c>
      <c r="Z263" s="36" t="str" cm="1">
        <f t="array" ref="Z263">IF($B263="","",IFERROR(_xlfn.AGGREGATE(14,6,LabData2016[最近一次UACR檢查日期]/((LabData2016[比對身分證前六碼]=$AX263)*(LabData2016[UACR唯一]=1)),2),""))</f>
        <v/>
      </c>
      <c r="AA263" s="6" t="str">
        <f t="shared" si="65"/>
        <v/>
      </c>
      <c r="AB263" s="29" t="str">
        <f ca="1">IF($B263="","",IF($V263="不適用","不適用",IF($W263="","未檢驗",IF(AND($AJ263+$AK263&gt;=2,$AK263&gt;=1),IF(OR($W263&lt;30,SUMIFS(LabData2016[UACR唯一],LabData2016[比對身分證前六碼],$AX263,LabData2016[最近一次UACR檢查結果(mg/gm)],"&lt;30",LabData2016[最近一次UACR檢查日期],"&gt;="&amp;DATE(YEAR(TODAY()),1,1),LabData2016[最近一次UACR檢查日期],"&lt;"&amp;DATE(YEAR(TODAY())+1,1,1))/($AJ263+$AK263)&gt;=0.5),"控制達標",IF(ISNUMBER($Y263),IF(AND($AA263&gt;=84,$W263-$Y263&lt;0),"進步達標","未達標"),"未達標")),"未達標"))))</f>
        <v/>
      </c>
      <c r="AC263" s="38" t="str">
        <f ca="1">IF($B263="","",IF($AB263="不適用","不適用",IF($AB263="未檢驗","無檢驗資料","全年"&amp;($AJ263+$AK263)&amp;"次／下半年"&amp;$AK263&amp;"次／"&amp;SUMIFS(LabData2016[UACR唯一],LabData2016[比對身分證前六碼],$AX263,LabData2016[最近一次UACR檢查結果(mg/gm)],"&lt;30",LabData2016[最近一次UACR檢查日期],"&gt;="&amp;DATE(YEAR(TODAY()),1,1),LabData2016[最近一次UACR檢查日期],"&lt;"&amp;DATE(YEAR(TODAY())+1,1,1))&amp;"/"&amp;($AJ263+$AK263)&amp;"達標")))</f>
        <v/>
      </c>
      <c r="AD263" s="6" t="str" cm="1">
        <f t="array" ref="AD263">IF($B263="","",IFERROR(INDEX(PatientCriteria[BP檢驗次數達標標準],ROWS($A$4:A263)),""))</f>
        <v/>
      </c>
      <c r="AE263" s="6" t="str" cm="1">
        <f t="array" aca="1" ref="AE263" ca="1">IF($B263="","",_xlfn.LET(_xlpm.bp,LabData2016[最近一次BP檢查日期],_xlpm.ym,IF(ISNUMBER(_xlpm.bp),TEXT(_xlpm.bp,"yyyy-mm"),LEFT(_xlpm.bp,7)),_xlpm.matched,_xlfn._xlws.FILTER(_xlpm.ym,(LabData2016[比對身分證前六碼]=$AX263)*(LabData2016[比對生日西元]=$AY263)*(_xlpm.ym&lt;&gt;"")*(LEFT(_xlpm.ym,4)=TEXT(YEAR(TODAY()),"0")),""),IF(INDEX(_xlpm.matched,1)="",0,ROWS(_xlfn.UNIQUE(_xlpm.matched)))))</f>
        <v/>
      </c>
      <c r="AF263" s="6" t="str">
        <f ca="1">IF($B263="","",SUMIFS(LabData2016[HbA1c唯一],LabData2016[比對身分證前六碼],$AX263,LabData2016[最近一次HbA1c檢查日期],"&gt;="&amp;DATE(YEAR(TODAY()),1,1),LabData2016[最近一次HbA1c檢查日期],"&lt;"&amp;DATE(YEAR(TODAY()),7,1)))</f>
        <v/>
      </c>
      <c r="AG263" s="6" t="str">
        <f ca="1">IF($B263="","",SUMIFS(LabData2016[HbA1c唯一],LabData2016[比對身分證前六碼],$AX263,LabData2016[最近一次HbA1c檢查日期],"&gt;="&amp;DATE(YEAR(TODAY()),7,1),LabData2016[最近一次HbA1c檢查日期],"&lt;"&amp;DATE(YEAR(TODAY())+1,1,1)))</f>
        <v/>
      </c>
      <c r="AH263" s="6" t="str">
        <f ca="1">IF($B263="","",SUMIFS(LabData2016[LDL唯一],LabData2016[比對身分證前六碼],$AX263,LabData2016[最近一次LDL檢查日期],"&gt;="&amp;DATE(YEAR(TODAY()),1,1),LabData2016[最近一次LDL檢查日期],"&lt;"&amp;DATE(YEAR(TODAY()),7,1)))</f>
        <v/>
      </c>
      <c r="AI263" s="6" t="str">
        <f ca="1">IF($B263="","",SUMIFS(LabData2016[LDL唯一],LabData2016[比對身分證前六碼],$AX263,LabData2016[最近一次LDL檢查日期],"&gt;="&amp;DATE(YEAR(TODAY()),7,1),LabData2016[最近一次LDL檢查日期],"&lt;"&amp;DATE(YEAR(TODAY())+1,1,1)))</f>
        <v/>
      </c>
      <c r="AJ263" s="6" t="str">
        <f ca="1">IF($B263="","",SUMIFS(LabData2016[UACR唯一],LabData2016[比對身分證前六碼],$AX263,LabData2016[最近一次UACR檢查日期],"&gt;="&amp;DATE(YEAR(TODAY()),1,1),LabData2016[最近一次UACR檢查日期],"&lt;"&amp;DATE(YEAR(TODAY()),7,1)))</f>
        <v/>
      </c>
      <c r="AK263" s="6" t="str">
        <f ca="1">IF($B263="","",SUMIFS(LabData2016[UACR唯一],LabData2016[比對身分證前六碼],$AX263,LabData2016[最近一次UACR檢查日期],"&gt;="&amp;DATE(YEAR(TODAY()),7,1),LabData2016[最近一次UACR檢查日期],"&lt;"&amp;DATE(YEAR(TODAY())+1,1,1)))</f>
        <v/>
      </c>
      <c r="AL263" s="6" t="str">
        <f t="shared" si="66"/>
        <v/>
      </c>
      <c r="AM263" s="6" t="str">
        <f t="shared" si="67"/>
        <v/>
      </c>
      <c r="AN263" s="6" t="str">
        <f t="shared" si="68"/>
        <v/>
      </c>
      <c r="AO263" s="6" t="str">
        <f t="shared" si="69"/>
        <v/>
      </c>
      <c r="AP263" s="6" t="str" cm="1">
        <f t="array" ref="AP263">IF($B263="","",IFERROR(INDEX(相容設定!$B$2:$E$9,MATCH($D263,相容設定!$A$2:$A$9,0),MIN(VALUE(LEFT($AQ263,FIND("/",$AQ263)-1)),3)+1),0))</f>
        <v/>
      </c>
      <c r="AQ263" s="6" t="str">
        <f t="shared" si="70"/>
        <v/>
      </c>
      <c r="AR263" s="30" t="str">
        <f t="shared" si="71"/>
        <v/>
      </c>
      <c r="AS263" s="30" t="str">
        <f>IF($B263="","",250+30+IF(OR(ISNUMBER(SEARCH("DM",$D263)),ISNUMBER(SEARCH("+",$D263))),100,0)+IFERROR(INDEX(相容設定!$F$2:$F$9,MATCH($D263,相容設定!$A$2:$A$9,0)),0))</f>
        <v/>
      </c>
      <c r="AT263" s="31" t="str">
        <f t="shared" si="72"/>
        <v/>
      </c>
      <c r="AU263" s="32" t="str">
        <f t="shared" si="73"/>
        <v/>
      </c>
      <c r="AW263" t="str">
        <f t="shared" si="74"/>
        <v/>
      </c>
    </row>
    <row r="264" spans="1:49" x14ac:dyDescent="0.35">
      <c r="A264" s="26" t="str" cm="1">
        <f t="array" ref="A264">IFERROR(IF(INDEX(PatientCriteria[身分證號],ROWS($A$4:A264))="","",ROWS($A$4:A264)),"")</f>
        <v/>
      </c>
      <c r="B264" s="26" t="str" cm="1">
        <f t="array" ref="B264">IFERROR(IF(INDEX(PatientCriteria[身分證號],ROWS($A$4:A264))="","",INDEX(PatientCriteria[身分證號],ROWS($A$4:A264))),"")</f>
        <v/>
      </c>
      <c r="C264" s="26" t="str" cm="1">
        <f t="array" ref="C264">IF($B264="","",IFERROR(INDEX(PatientCriteria[生日],ROWS($A$4:A264)),""))</f>
        <v/>
      </c>
      <c r="D264" s="26" t="str" cm="1">
        <f t="array" ref="D264">IF($B264="","",IFERROR(INDEX(PatientCriteria[疾病組合],ROWS($A$4:A264)),""))</f>
        <v/>
      </c>
      <c r="E264" s="6" t="str" cm="1">
        <f t="array" ref="E264">IF($B264="","",IFERROR(INDEX(PatientCriteria[HbA1c達標標準],ROWS($A$4:A264)),""))</f>
        <v/>
      </c>
      <c r="F264" s="6" t="str">
        <f>IF($B264="","",IF($G264="","",IFERROR(SUMIFS(LabData2016[最近一次HbA1c檢查結果(%)],LabData2016[比對身分證前六碼],$AX264,LabData2016[最近一次HbA1c檢查日期],$G264,LabData2016[HbA1c唯一],1),"")))</f>
        <v/>
      </c>
      <c r="G264" s="36" t="str" cm="1">
        <f t="array" ref="G264">IF($B264="","",IFERROR(_xlfn.AGGREGATE(14,6,LabData2016[最近一次HbA1c檢查日期]/((LabData2016[比對身分證前六碼]=$AX264)*(LabData2016[HbA1c唯一]=1)),1),""))</f>
        <v/>
      </c>
      <c r="H264" s="6" t="str">
        <f>IF($B264="","",IF($I264="","",IFERROR(SUMIFS(LabData2016[最近一次HbA1c檢查結果(%)],LabData2016[比對身分證前六碼],$AX264,LabData2016[最近一次HbA1c檢查日期],$I264,LabData2016[HbA1c唯一],1),"")))</f>
        <v/>
      </c>
      <c r="I264" s="36" t="str" cm="1">
        <f t="array" ref="I264">IF($B264="","",IFERROR(_xlfn.AGGREGATE(14,6,LabData2016[最近一次HbA1c檢查日期]/((LabData2016[比對身分證前六碼]=$AX264)*(LabData2016[HbA1c唯一]=1)),2),""))</f>
        <v/>
      </c>
      <c r="J264" s="6" t="str">
        <f t="shared" si="63"/>
        <v/>
      </c>
      <c r="K264" s="27" t="str">
        <f ca="1">IF($B264="","",IF($E264="不適用","不適用",IF($F264="","未檢驗",IF(AND($AF264+$AG264&gt;=2,$AG264&gt;=1),IF(OR($F264&lt;VALUE(SUBSTITUTE(SUBSTITUTE($E264,"&lt;",""),"%","")),SUMIFS(LabData2016[HbA1c唯一],LabData2016[比對身分證前六碼],$AX264,LabData2016[最近一次HbA1c檢查結果(%)],"&lt;"&amp;VALUE(SUBSTITUTE(SUBSTITUTE($E264,"&lt;",""),"%","")),LabData2016[最近一次HbA1c檢查日期],"&gt;="&amp;DATE(YEAR(TODAY()),1,1),LabData2016[最近一次HbA1c檢查日期],"&lt;"&amp;DATE(YEAR(TODAY())+1,1,1))/($AF264+$AG264)&gt;=0.5),"控制達標",IF(ISNUMBER($H264),IF(AND($J264&gt;=84,$F264-$H264&lt;0),"進步達標","未達標"),"未達標")),"未達標"))))</f>
        <v/>
      </c>
      <c r="L264" s="33" t="str">
        <f ca="1">IF($B264="","",IF($K264="不適用","不適用",IF($K264="未檢驗","無檢驗資料","全年"&amp;($AF264+$AG264)&amp;"次／下半年"&amp;$AG264&amp;"次／"&amp;SUMIFS(LabData2016[HbA1c唯一],LabData2016[比對身分證前六碼],$AX264,LabData2016[最近一次HbA1c檢查結果(%)],"&lt;"&amp;VALUE(SUBSTITUTE(SUBSTITUTE($E264,"&lt;",""),"%","")),LabData2016[最近一次HbA1c檢查日期],"&gt;="&amp;DATE(YEAR(TODAY()),1,1),LabData2016[最近一次HbA1c檢查日期],"&lt;"&amp;DATE(YEAR(TODAY())+1,1,1))&amp;"/"&amp;($AF264+$AG264)&amp;"達標")))</f>
        <v/>
      </c>
      <c r="M264" s="6" t="str" cm="1">
        <f t="array" ref="M264">IF($B264="","",IFERROR(INDEX(PatientCriteria[LDL達標標準],ROWS($A$4:A264)),""))</f>
        <v/>
      </c>
      <c r="N264" s="6" t="str">
        <f>IF($B264="","",IF($O264="","",IFERROR(SUMIFS(LabData2016[最近一次LDL檢查結果(mg/dL)],LabData2016[比對身分證前六碼],$AX264,LabData2016[最近一次LDL檢查日期],$O264,LabData2016[LDL唯一],1),"")))</f>
        <v/>
      </c>
      <c r="O264" s="36" t="str" cm="1">
        <f t="array" ref="O264">IF($B264="","",IFERROR(_xlfn.AGGREGATE(14,6,LabData2016[最近一次LDL檢查日期]/((LabData2016[比對身分證前六碼]=$AX264)*(LabData2016[LDL唯一]=1)),1),""))</f>
        <v/>
      </c>
      <c r="P264" s="6" t="str">
        <f>IF($B264="","",IF($Q264="","",IFERROR(SUMIFS(LabData2016[最近一次LDL檢查結果(mg/dL)],LabData2016[比對身分證前六碼],$AX264,LabData2016[最近一次LDL檢查日期],$Q264,LabData2016[LDL唯一],1),"")))</f>
        <v/>
      </c>
      <c r="Q264" s="36" t="str" cm="1">
        <f t="array" ref="Q264">IF($B264="","",IFERROR(_xlfn.AGGREGATE(14,6,LabData2016[最近一次LDL檢查日期]/((LabData2016[比對身分證前六碼]=$AX264)*(LabData2016[LDL唯一]=1)),2),""))</f>
        <v/>
      </c>
      <c r="R264" s="6" t="str">
        <f t="shared" si="64"/>
        <v/>
      </c>
      <c r="S264" s="6" t="str" cm="1">
        <f t="array" ref="S264">IF($B264="","",IFERROR(_xlfn.AGGREGATE(15,6,LabData2016[最近一次LDL檢查結果(mg/dL)]/((LabData2016[比對身分證前六碼]=$AX264)*(LabData2016[LDL唯一]=1)),1),""))</f>
        <v/>
      </c>
      <c r="T264" s="28" t="str">
        <f ca="1">IF($B264="","",IF($M264="不適用","不適用",IF($N264="","未檢驗",IF(OR(AND($D264="DM only",$O264&gt;=DATE(YEAR(TODAY()),1,1),$O264&lt;DATE(YEAR(TODAY())+1,1,1),$N264&lt;VALUE(SUBSTITUTE($M264,"&lt;",""))),AND($AH264&gt;=1,$AI264&gt;=1,OR($N264&lt;VALUE(SUBSTITUTE($M264,"&lt;","")),SUMIFS(LabData2016[LDL唯一],LabData2016[比對身分證前六碼],$AX264,LabData2016[最近一次LDL檢查結果(mg/dL)],"&lt;"&amp;VALUE(SUBSTITUTE($M264,"&lt;","")),LabData2016[最近一次LDL檢查日期],"&gt;="&amp;DATE(YEAR(TODAY()),1,1),LabData2016[最近一次LDL檢查日期],"&lt;"&amp;DATE(YEAR(TODAY())+1,1,1))/($AH264+$AI264)&gt;=0.5))),"控制達標",IF(AND($AH264&gt;=1,$AI264&gt;=1,ISNUMBER($P264),$R264&gt;84,$N264-$P264&lt;0),"進步達標","未達標")))))</f>
        <v/>
      </c>
      <c r="U264" s="39" t="str">
        <f ca="1">IF($B264="","",IF($T264="不適用","不適用",IF($T264="未檢驗","無檢驗資料","全年"&amp;($AH264+$AI264)&amp;"次／下半年"&amp;$AI264&amp;"次／"&amp;SUMIFS(LabData2016[LDL唯一],LabData2016[比對身分證前六碼],$AX264,LabData2016[最近一次LDL檢查結果(mg/dL)],"&lt;"&amp;VALUE(SUBSTITUTE($M264,"&lt;","")),LabData2016[最近一次LDL檢查日期],"&gt;="&amp;DATE(YEAR(TODAY()),1,1),LabData2016[最近一次LDL檢查日期],"&lt;"&amp;DATE(YEAR(TODAY())+1,1,1))&amp;"/"&amp;($AH264+$AI264)&amp;"達標")))</f>
        <v/>
      </c>
      <c r="V264" s="6" t="str" cm="1">
        <f t="array" ref="V264">IF($B264="","",IFERROR(INDEX(PatientCriteria[UACR達標標準],ROWS($A$4:A264)),""))</f>
        <v/>
      </c>
      <c r="W264" s="6" t="str">
        <f>IF($B264="","",IF($X264="","",IFERROR(SUMIFS(LabData2016[最近一次UACR檢查結果(mg/gm)],LabData2016[比對身分證前六碼],$AX264,LabData2016[最近一次UACR檢查日期],$X264,LabData2016[UACR唯一],1),"")))</f>
        <v/>
      </c>
      <c r="X264" s="36" t="str" cm="1">
        <f t="array" ref="X264">IF($B264="","",IFERROR(_xlfn.AGGREGATE(14,6,LabData2016[最近一次UACR檢查日期]/((LabData2016[比對身分證前六碼]=$AX264)*(LabData2016[UACR唯一]=1)),1),""))</f>
        <v/>
      </c>
      <c r="Y264" s="6" t="str">
        <f>IF($B264="","",IF($Z264="","",IFERROR(SUMIFS(LabData2016[最近一次UACR檢查結果(mg/gm)],LabData2016[比對身分證前六碼],$AX264,LabData2016[最近一次UACR檢查日期],$Z264,LabData2016[UACR唯一],1),"")))</f>
        <v/>
      </c>
      <c r="Z264" s="36" t="str" cm="1">
        <f t="array" ref="Z264">IF($B264="","",IFERROR(_xlfn.AGGREGATE(14,6,LabData2016[最近一次UACR檢查日期]/((LabData2016[比對身分證前六碼]=$AX264)*(LabData2016[UACR唯一]=1)),2),""))</f>
        <v/>
      </c>
      <c r="AA264" s="6" t="str">
        <f t="shared" si="65"/>
        <v/>
      </c>
      <c r="AB264" s="29" t="str">
        <f ca="1">IF($B264="","",IF($V264="不適用","不適用",IF($W264="","未檢驗",IF(AND($AJ264+$AK264&gt;=2,$AK264&gt;=1),IF(OR($W264&lt;30,SUMIFS(LabData2016[UACR唯一],LabData2016[比對身分證前六碼],$AX264,LabData2016[最近一次UACR檢查結果(mg/gm)],"&lt;30",LabData2016[最近一次UACR檢查日期],"&gt;="&amp;DATE(YEAR(TODAY()),1,1),LabData2016[最近一次UACR檢查日期],"&lt;"&amp;DATE(YEAR(TODAY())+1,1,1))/($AJ264+$AK264)&gt;=0.5),"控制達標",IF(ISNUMBER($Y264),IF(AND($AA264&gt;=84,$W264-$Y264&lt;0),"進步達標","未達標"),"未達標")),"未達標"))))</f>
        <v/>
      </c>
      <c r="AC264" s="38" t="str">
        <f ca="1">IF($B264="","",IF($AB264="不適用","不適用",IF($AB264="未檢驗","無檢驗資料","全年"&amp;($AJ264+$AK264)&amp;"次／下半年"&amp;$AK264&amp;"次／"&amp;SUMIFS(LabData2016[UACR唯一],LabData2016[比對身分證前六碼],$AX264,LabData2016[最近一次UACR檢查結果(mg/gm)],"&lt;30",LabData2016[最近一次UACR檢查日期],"&gt;="&amp;DATE(YEAR(TODAY()),1,1),LabData2016[最近一次UACR檢查日期],"&lt;"&amp;DATE(YEAR(TODAY())+1,1,1))&amp;"/"&amp;($AJ264+$AK264)&amp;"達標")))</f>
        <v/>
      </c>
      <c r="AD264" s="6" t="str" cm="1">
        <f t="array" ref="AD264">IF($B264="","",IFERROR(INDEX(PatientCriteria[BP檢驗次數達標標準],ROWS($A$4:A264)),""))</f>
        <v/>
      </c>
      <c r="AE264" s="6" t="str" cm="1">
        <f t="array" aca="1" ref="AE264" ca="1">IF($B264="","",_xlfn.LET(_xlpm.bp,LabData2016[最近一次BP檢查日期],_xlpm.ym,IF(ISNUMBER(_xlpm.bp),TEXT(_xlpm.bp,"yyyy-mm"),LEFT(_xlpm.bp,7)),_xlpm.matched,_xlfn._xlws.FILTER(_xlpm.ym,(LabData2016[比對身分證前六碼]=$AX264)*(LabData2016[比對生日西元]=$AY264)*(_xlpm.ym&lt;&gt;"")*(LEFT(_xlpm.ym,4)=TEXT(YEAR(TODAY()),"0")),""),IF(INDEX(_xlpm.matched,1)="",0,ROWS(_xlfn.UNIQUE(_xlpm.matched)))))</f>
        <v/>
      </c>
      <c r="AF264" s="6" t="str">
        <f ca="1">IF($B264="","",SUMIFS(LabData2016[HbA1c唯一],LabData2016[比對身分證前六碼],$AX264,LabData2016[最近一次HbA1c檢查日期],"&gt;="&amp;DATE(YEAR(TODAY()),1,1),LabData2016[最近一次HbA1c檢查日期],"&lt;"&amp;DATE(YEAR(TODAY()),7,1)))</f>
        <v/>
      </c>
      <c r="AG264" s="6" t="str">
        <f ca="1">IF($B264="","",SUMIFS(LabData2016[HbA1c唯一],LabData2016[比對身分證前六碼],$AX264,LabData2016[最近一次HbA1c檢查日期],"&gt;="&amp;DATE(YEAR(TODAY()),7,1),LabData2016[最近一次HbA1c檢查日期],"&lt;"&amp;DATE(YEAR(TODAY())+1,1,1)))</f>
        <v/>
      </c>
      <c r="AH264" s="6" t="str">
        <f ca="1">IF($B264="","",SUMIFS(LabData2016[LDL唯一],LabData2016[比對身分證前六碼],$AX264,LabData2016[最近一次LDL檢查日期],"&gt;="&amp;DATE(YEAR(TODAY()),1,1),LabData2016[最近一次LDL檢查日期],"&lt;"&amp;DATE(YEAR(TODAY()),7,1)))</f>
        <v/>
      </c>
      <c r="AI264" s="6" t="str">
        <f ca="1">IF($B264="","",SUMIFS(LabData2016[LDL唯一],LabData2016[比對身分證前六碼],$AX264,LabData2016[最近一次LDL檢查日期],"&gt;="&amp;DATE(YEAR(TODAY()),7,1),LabData2016[最近一次LDL檢查日期],"&lt;"&amp;DATE(YEAR(TODAY())+1,1,1)))</f>
        <v/>
      </c>
      <c r="AJ264" s="6" t="str">
        <f ca="1">IF($B264="","",SUMIFS(LabData2016[UACR唯一],LabData2016[比對身分證前六碼],$AX264,LabData2016[最近一次UACR檢查日期],"&gt;="&amp;DATE(YEAR(TODAY()),1,1),LabData2016[最近一次UACR檢查日期],"&lt;"&amp;DATE(YEAR(TODAY()),7,1)))</f>
        <v/>
      </c>
      <c r="AK264" s="6" t="str">
        <f ca="1">IF($B264="","",SUMIFS(LabData2016[UACR唯一],LabData2016[比對身分證前六碼],$AX264,LabData2016[最近一次UACR檢查日期],"&gt;="&amp;DATE(YEAR(TODAY()),7,1),LabData2016[最近一次UACR檢查日期],"&lt;"&amp;DATE(YEAR(TODAY())+1,1,1)))</f>
        <v/>
      </c>
      <c r="AL264" s="6" t="str">
        <f t="shared" si="66"/>
        <v/>
      </c>
      <c r="AM264" s="6" t="str">
        <f t="shared" si="67"/>
        <v/>
      </c>
      <c r="AN264" s="6" t="str">
        <f t="shared" si="68"/>
        <v/>
      </c>
      <c r="AO264" s="6" t="str">
        <f t="shared" si="69"/>
        <v/>
      </c>
      <c r="AP264" s="6" t="str" cm="1">
        <f t="array" ref="AP264">IF($B264="","",IFERROR(INDEX(相容設定!$B$2:$E$9,MATCH($D264,相容設定!$A$2:$A$9,0),MIN(VALUE(LEFT($AQ264,FIND("/",$AQ264)-1)),3)+1),0))</f>
        <v/>
      </c>
      <c r="AQ264" s="6" t="str">
        <f t="shared" si="70"/>
        <v/>
      </c>
      <c r="AR264" s="30" t="str">
        <f t="shared" si="71"/>
        <v/>
      </c>
      <c r="AS264" s="30" t="str">
        <f>IF($B264="","",250+30+IF(OR(ISNUMBER(SEARCH("DM",$D264)),ISNUMBER(SEARCH("+",$D264))),100,0)+IFERROR(INDEX(相容設定!$F$2:$F$9,MATCH($D264,相容設定!$A$2:$A$9,0)),0))</f>
        <v/>
      </c>
      <c r="AT264" s="31" t="str">
        <f t="shared" si="72"/>
        <v/>
      </c>
      <c r="AU264" s="32" t="str">
        <f t="shared" si="73"/>
        <v/>
      </c>
      <c r="AW264" t="str">
        <f t="shared" si="74"/>
        <v/>
      </c>
    </row>
    <row r="265" spans="1:49" x14ac:dyDescent="0.35">
      <c r="A265" s="26" t="str" cm="1">
        <f t="array" ref="A265">IFERROR(IF(INDEX(PatientCriteria[身分證號],ROWS($A$4:A265))="","",ROWS($A$4:A265)),"")</f>
        <v/>
      </c>
      <c r="B265" s="26" t="str" cm="1">
        <f t="array" ref="B265">IFERROR(IF(INDEX(PatientCriteria[身分證號],ROWS($A$4:A265))="","",INDEX(PatientCriteria[身分證號],ROWS($A$4:A265))),"")</f>
        <v/>
      </c>
      <c r="C265" s="26" t="str" cm="1">
        <f t="array" ref="C265">IF($B265="","",IFERROR(INDEX(PatientCriteria[生日],ROWS($A$4:A265)),""))</f>
        <v/>
      </c>
      <c r="D265" s="26" t="str" cm="1">
        <f t="array" ref="D265">IF($B265="","",IFERROR(INDEX(PatientCriteria[疾病組合],ROWS($A$4:A265)),""))</f>
        <v/>
      </c>
      <c r="E265" s="6" t="str" cm="1">
        <f t="array" ref="E265">IF($B265="","",IFERROR(INDEX(PatientCriteria[HbA1c達標標準],ROWS($A$4:A265)),""))</f>
        <v/>
      </c>
      <c r="F265" s="6" t="str">
        <f>IF($B265="","",IF($G265="","",IFERROR(SUMIFS(LabData2016[最近一次HbA1c檢查結果(%)],LabData2016[比對身分證前六碼],$AX265,LabData2016[最近一次HbA1c檢查日期],$G265,LabData2016[HbA1c唯一],1),"")))</f>
        <v/>
      </c>
      <c r="G265" s="36" t="str" cm="1">
        <f t="array" ref="G265">IF($B265="","",IFERROR(_xlfn.AGGREGATE(14,6,LabData2016[最近一次HbA1c檢查日期]/((LabData2016[比對身分證前六碼]=$AX265)*(LabData2016[HbA1c唯一]=1)),1),""))</f>
        <v/>
      </c>
      <c r="H265" s="6" t="str">
        <f>IF($B265="","",IF($I265="","",IFERROR(SUMIFS(LabData2016[最近一次HbA1c檢查結果(%)],LabData2016[比對身分證前六碼],$AX265,LabData2016[最近一次HbA1c檢查日期],$I265,LabData2016[HbA1c唯一],1),"")))</f>
        <v/>
      </c>
      <c r="I265" s="36" t="str" cm="1">
        <f t="array" ref="I265">IF($B265="","",IFERROR(_xlfn.AGGREGATE(14,6,LabData2016[最近一次HbA1c檢查日期]/((LabData2016[比對身分證前六碼]=$AX265)*(LabData2016[HbA1c唯一]=1)),2),""))</f>
        <v/>
      </c>
      <c r="J265" s="6" t="str">
        <f t="shared" si="63"/>
        <v/>
      </c>
      <c r="K265" s="27" t="str">
        <f ca="1">IF($B265="","",IF($E265="不適用","不適用",IF($F265="","未檢驗",IF(AND($AF265+$AG265&gt;=2,$AG265&gt;=1),IF(OR($F265&lt;VALUE(SUBSTITUTE(SUBSTITUTE($E265,"&lt;",""),"%","")),SUMIFS(LabData2016[HbA1c唯一],LabData2016[比對身分證前六碼],$AX265,LabData2016[最近一次HbA1c檢查結果(%)],"&lt;"&amp;VALUE(SUBSTITUTE(SUBSTITUTE($E265,"&lt;",""),"%","")),LabData2016[最近一次HbA1c檢查日期],"&gt;="&amp;DATE(YEAR(TODAY()),1,1),LabData2016[最近一次HbA1c檢查日期],"&lt;"&amp;DATE(YEAR(TODAY())+1,1,1))/($AF265+$AG265)&gt;=0.5),"控制達標",IF(ISNUMBER($H265),IF(AND($J265&gt;=84,$F265-$H265&lt;0),"進步達標","未達標"),"未達標")),"未達標"))))</f>
        <v/>
      </c>
      <c r="L265" s="33" t="str">
        <f ca="1">IF($B265="","",IF($K265="不適用","不適用",IF($K265="未檢驗","無檢驗資料","全年"&amp;($AF265+$AG265)&amp;"次／下半年"&amp;$AG265&amp;"次／"&amp;SUMIFS(LabData2016[HbA1c唯一],LabData2016[比對身分證前六碼],$AX265,LabData2016[最近一次HbA1c檢查結果(%)],"&lt;"&amp;VALUE(SUBSTITUTE(SUBSTITUTE($E265,"&lt;",""),"%","")),LabData2016[最近一次HbA1c檢查日期],"&gt;="&amp;DATE(YEAR(TODAY()),1,1),LabData2016[最近一次HbA1c檢查日期],"&lt;"&amp;DATE(YEAR(TODAY())+1,1,1))&amp;"/"&amp;($AF265+$AG265)&amp;"達標")))</f>
        <v/>
      </c>
      <c r="M265" s="6" t="str" cm="1">
        <f t="array" ref="M265">IF($B265="","",IFERROR(INDEX(PatientCriteria[LDL達標標準],ROWS($A$4:A265)),""))</f>
        <v/>
      </c>
      <c r="N265" s="6" t="str">
        <f>IF($B265="","",IF($O265="","",IFERROR(SUMIFS(LabData2016[最近一次LDL檢查結果(mg/dL)],LabData2016[比對身分證前六碼],$AX265,LabData2016[最近一次LDL檢查日期],$O265,LabData2016[LDL唯一],1),"")))</f>
        <v/>
      </c>
      <c r="O265" s="36" t="str" cm="1">
        <f t="array" ref="O265">IF($B265="","",IFERROR(_xlfn.AGGREGATE(14,6,LabData2016[最近一次LDL檢查日期]/((LabData2016[比對身分證前六碼]=$AX265)*(LabData2016[LDL唯一]=1)),1),""))</f>
        <v/>
      </c>
      <c r="P265" s="6" t="str">
        <f>IF($B265="","",IF($Q265="","",IFERROR(SUMIFS(LabData2016[最近一次LDL檢查結果(mg/dL)],LabData2016[比對身分證前六碼],$AX265,LabData2016[最近一次LDL檢查日期],$Q265,LabData2016[LDL唯一],1),"")))</f>
        <v/>
      </c>
      <c r="Q265" s="36" t="str" cm="1">
        <f t="array" ref="Q265">IF($B265="","",IFERROR(_xlfn.AGGREGATE(14,6,LabData2016[最近一次LDL檢查日期]/((LabData2016[比對身分證前六碼]=$AX265)*(LabData2016[LDL唯一]=1)),2),""))</f>
        <v/>
      </c>
      <c r="R265" s="6" t="str">
        <f t="shared" si="64"/>
        <v/>
      </c>
      <c r="S265" s="6" t="str" cm="1">
        <f t="array" ref="S265">IF($B265="","",IFERROR(_xlfn.AGGREGATE(15,6,LabData2016[最近一次LDL檢查結果(mg/dL)]/((LabData2016[比對身分證前六碼]=$AX265)*(LabData2016[LDL唯一]=1)),1),""))</f>
        <v/>
      </c>
      <c r="T265" s="28" t="str">
        <f ca="1">IF($B265="","",IF($M265="不適用","不適用",IF($N265="","未檢驗",IF(OR(AND($D265="DM only",$O265&gt;=DATE(YEAR(TODAY()),1,1),$O265&lt;DATE(YEAR(TODAY())+1,1,1),$N265&lt;VALUE(SUBSTITUTE($M265,"&lt;",""))),AND($AH265&gt;=1,$AI265&gt;=1,OR($N265&lt;VALUE(SUBSTITUTE($M265,"&lt;","")),SUMIFS(LabData2016[LDL唯一],LabData2016[比對身分證前六碼],$AX265,LabData2016[最近一次LDL檢查結果(mg/dL)],"&lt;"&amp;VALUE(SUBSTITUTE($M265,"&lt;","")),LabData2016[最近一次LDL檢查日期],"&gt;="&amp;DATE(YEAR(TODAY()),1,1),LabData2016[最近一次LDL檢查日期],"&lt;"&amp;DATE(YEAR(TODAY())+1,1,1))/($AH265+$AI265)&gt;=0.5))),"控制達標",IF(AND($AH265&gt;=1,$AI265&gt;=1,ISNUMBER($P265),$R265&gt;84,$N265-$P265&lt;0),"進步達標","未達標")))))</f>
        <v/>
      </c>
      <c r="U265" s="39" t="str">
        <f ca="1">IF($B265="","",IF($T265="不適用","不適用",IF($T265="未檢驗","無檢驗資料","全年"&amp;($AH265+$AI265)&amp;"次／下半年"&amp;$AI265&amp;"次／"&amp;SUMIFS(LabData2016[LDL唯一],LabData2016[比對身分證前六碼],$AX265,LabData2016[最近一次LDL檢查結果(mg/dL)],"&lt;"&amp;VALUE(SUBSTITUTE($M265,"&lt;","")),LabData2016[最近一次LDL檢查日期],"&gt;="&amp;DATE(YEAR(TODAY()),1,1),LabData2016[最近一次LDL檢查日期],"&lt;"&amp;DATE(YEAR(TODAY())+1,1,1))&amp;"/"&amp;($AH265+$AI265)&amp;"達標")))</f>
        <v/>
      </c>
      <c r="V265" s="6" t="str" cm="1">
        <f t="array" ref="V265">IF($B265="","",IFERROR(INDEX(PatientCriteria[UACR達標標準],ROWS($A$4:A265)),""))</f>
        <v/>
      </c>
      <c r="W265" s="6" t="str">
        <f>IF($B265="","",IF($X265="","",IFERROR(SUMIFS(LabData2016[最近一次UACR檢查結果(mg/gm)],LabData2016[比對身分證前六碼],$AX265,LabData2016[最近一次UACR檢查日期],$X265,LabData2016[UACR唯一],1),"")))</f>
        <v/>
      </c>
      <c r="X265" s="36" t="str" cm="1">
        <f t="array" ref="X265">IF($B265="","",IFERROR(_xlfn.AGGREGATE(14,6,LabData2016[最近一次UACR檢查日期]/((LabData2016[比對身分證前六碼]=$AX265)*(LabData2016[UACR唯一]=1)),1),""))</f>
        <v/>
      </c>
      <c r="Y265" s="6" t="str">
        <f>IF($B265="","",IF($Z265="","",IFERROR(SUMIFS(LabData2016[最近一次UACR檢查結果(mg/gm)],LabData2016[比對身分證前六碼],$AX265,LabData2016[最近一次UACR檢查日期],$Z265,LabData2016[UACR唯一],1),"")))</f>
        <v/>
      </c>
      <c r="Z265" s="36" t="str" cm="1">
        <f t="array" ref="Z265">IF($B265="","",IFERROR(_xlfn.AGGREGATE(14,6,LabData2016[最近一次UACR檢查日期]/((LabData2016[比對身分證前六碼]=$AX265)*(LabData2016[UACR唯一]=1)),2),""))</f>
        <v/>
      </c>
      <c r="AA265" s="6" t="str">
        <f t="shared" si="65"/>
        <v/>
      </c>
      <c r="AB265" s="29" t="str">
        <f ca="1">IF($B265="","",IF($V265="不適用","不適用",IF($W265="","未檢驗",IF(AND($AJ265+$AK265&gt;=2,$AK265&gt;=1),IF(OR($W265&lt;30,SUMIFS(LabData2016[UACR唯一],LabData2016[比對身分證前六碼],$AX265,LabData2016[最近一次UACR檢查結果(mg/gm)],"&lt;30",LabData2016[最近一次UACR檢查日期],"&gt;="&amp;DATE(YEAR(TODAY()),1,1),LabData2016[最近一次UACR檢查日期],"&lt;"&amp;DATE(YEAR(TODAY())+1,1,1))/($AJ265+$AK265)&gt;=0.5),"控制達標",IF(ISNUMBER($Y265),IF(AND($AA265&gt;=84,$W265-$Y265&lt;0),"進步達標","未達標"),"未達標")),"未達標"))))</f>
        <v/>
      </c>
      <c r="AC265" s="38" t="str">
        <f ca="1">IF($B265="","",IF($AB265="不適用","不適用",IF($AB265="未檢驗","無檢驗資料","全年"&amp;($AJ265+$AK265)&amp;"次／下半年"&amp;$AK265&amp;"次／"&amp;SUMIFS(LabData2016[UACR唯一],LabData2016[比對身分證前六碼],$AX265,LabData2016[最近一次UACR檢查結果(mg/gm)],"&lt;30",LabData2016[最近一次UACR檢查日期],"&gt;="&amp;DATE(YEAR(TODAY()),1,1),LabData2016[最近一次UACR檢查日期],"&lt;"&amp;DATE(YEAR(TODAY())+1,1,1))&amp;"/"&amp;($AJ265+$AK265)&amp;"達標")))</f>
        <v/>
      </c>
      <c r="AD265" s="6" t="str" cm="1">
        <f t="array" ref="AD265">IF($B265="","",IFERROR(INDEX(PatientCriteria[BP檢驗次數達標標準],ROWS($A$4:A265)),""))</f>
        <v/>
      </c>
      <c r="AE265" s="6" t="str" cm="1">
        <f t="array" aca="1" ref="AE265" ca="1">IF($B265="","",_xlfn.LET(_xlpm.bp,LabData2016[最近一次BP檢查日期],_xlpm.ym,IF(ISNUMBER(_xlpm.bp),TEXT(_xlpm.bp,"yyyy-mm"),LEFT(_xlpm.bp,7)),_xlpm.matched,_xlfn._xlws.FILTER(_xlpm.ym,(LabData2016[比對身分證前六碼]=$AX265)*(LabData2016[比對生日西元]=$AY265)*(_xlpm.ym&lt;&gt;"")*(LEFT(_xlpm.ym,4)=TEXT(YEAR(TODAY()),"0")),""),IF(INDEX(_xlpm.matched,1)="",0,ROWS(_xlfn.UNIQUE(_xlpm.matched)))))</f>
        <v/>
      </c>
      <c r="AF265" s="6" t="str">
        <f ca="1">IF($B265="","",SUMIFS(LabData2016[HbA1c唯一],LabData2016[比對身分證前六碼],$AX265,LabData2016[最近一次HbA1c檢查日期],"&gt;="&amp;DATE(YEAR(TODAY()),1,1),LabData2016[最近一次HbA1c檢查日期],"&lt;"&amp;DATE(YEAR(TODAY()),7,1)))</f>
        <v/>
      </c>
      <c r="AG265" s="6" t="str">
        <f ca="1">IF($B265="","",SUMIFS(LabData2016[HbA1c唯一],LabData2016[比對身分證前六碼],$AX265,LabData2016[最近一次HbA1c檢查日期],"&gt;="&amp;DATE(YEAR(TODAY()),7,1),LabData2016[最近一次HbA1c檢查日期],"&lt;"&amp;DATE(YEAR(TODAY())+1,1,1)))</f>
        <v/>
      </c>
      <c r="AH265" s="6" t="str">
        <f ca="1">IF($B265="","",SUMIFS(LabData2016[LDL唯一],LabData2016[比對身分證前六碼],$AX265,LabData2016[最近一次LDL檢查日期],"&gt;="&amp;DATE(YEAR(TODAY()),1,1),LabData2016[最近一次LDL檢查日期],"&lt;"&amp;DATE(YEAR(TODAY()),7,1)))</f>
        <v/>
      </c>
      <c r="AI265" s="6" t="str">
        <f ca="1">IF($B265="","",SUMIFS(LabData2016[LDL唯一],LabData2016[比對身分證前六碼],$AX265,LabData2016[最近一次LDL檢查日期],"&gt;="&amp;DATE(YEAR(TODAY()),7,1),LabData2016[最近一次LDL檢查日期],"&lt;"&amp;DATE(YEAR(TODAY())+1,1,1)))</f>
        <v/>
      </c>
      <c r="AJ265" s="6" t="str">
        <f ca="1">IF($B265="","",SUMIFS(LabData2016[UACR唯一],LabData2016[比對身分證前六碼],$AX265,LabData2016[最近一次UACR檢查日期],"&gt;="&amp;DATE(YEAR(TODAY()),1,1),LabData2016[最近一次UACR檢查日期],"&lt;"&amp;DATE(YEAR(TODAY()),7,1)))</f>
        <v/>
      </c>
      <c r="AK265" s="6" t="str">
        <f ca="1">IF($B265="","",SUMIFS(LabData2016[UACR唯一],LabData2016[比對身分證前六碼],$AX265,LabData2016[最近一次UACR檢查日期],"&gt;="&amp;DATE(YEAR(TODAY()),7,1),LabData2016[最近一次UACR檢查日期],"&lt;"&amp;DATE(YEAR(TODAY())+1,1,1)))</f>
        <v/>
      </c>
      <c r="AL265" s="6" t="str">
        <f t="shared" si="66"/>
        <v/>
      </c>
      <c r="AM265" s="6" t="str">
        <f t="shared" si="67"/>
        <v/>
      </c>
      <c r="AN265" s="6" t="str">
        <f t="shared" si="68"/>
        <v/>
      </c>
      <c r="AO265" s="6" t="str">
        <f t="shared" si="69"/>
        <v/>
      </c>
      <c r="AP265" s="6" t="str" cm="1">
        <f t="array" ref="AP265">IF($B265="","",IFERROR(INDEX(相容設定!$B$2:$E$9,MATCH($D265,相容設定!$A$2:$A$9,0),MIN(VALUE(LEFT($AQ265,FIND("/",$AQ265)-1)),3)+1),0))</f>
        <v/>
      </c>
      <c r="AQ265" s="6" t="str">
        <f t="shared" si="70"/>
        <v/>
      </c>
      <c r="AR265" s="30" t="str">
        <f t="shared" si="71"/>
        <v/>
      </c>
      <c r="AS265" s="30" t="str">
        <f>IF($B265="","",250+30+IF(OR(ISNUMBER(SEARCH("DM",$D265)),ISNUMBER(SEARCH("+",$D265))),100,0)+IFERROR(INDEX(相容設定!$F$2:$F$9,MATCH($D265,相容設定!$A$2:$A$9,0)),0))</f>
        <v/>
      </c>
      <c r="AT265" s="31" t="str">
        <f t="shared" si="72"/>
        <v/>
      </c>
      <c r="AU265" s="32" t="str">
        <f t="shared" si="73"/>
        <v/>
      </c>
      <c r="AW265" t="str">
        <f t="shared" si="74"/>
        <v/>
      </c>
    </row>
    <row r="266" spans="1:49" x14ac:dyDescent="0.35">
      <c r="A266" s="26" t="str" cm="1">
        <f t="array" ref="A266">IFERROR(IF(INDEX(PatientCriteria[身分證號],ROWS($A$4:A266))="","",ROWS($A$4:A266)),"")</f>
        <v/>
      </c>
      <c r="B266" s="26" t="str" cm="1">
        <f t="array" ref="B266">IFERROR(IF(INDEX(PatientCriteria[身分證號],ROWS($A$4:A266))="","",INDEX(PatientCriteria[身分證號],ROWS($A$4:A266))),"")</f>
        <v/>
      </c>
      <c r="C266" s="26" t="str" cm="1">
        <f t="array" ref="C266">IF($B266="","",IFERROR(INDEX(PatientCriteria[生日],ROWS($A$4:A266)),""))</f>
        <v/>
      </c>
      <c r="D266" s="26" t="str" cm="1">
        <f t="array" ref="D266">IF($B266="","",IFERROR(INDEX(PatientCriteria[疾病組合],ROWS($A$4:A266)),""))</f>
        <v/>
      </c>
      <c r="E266" s="6" t="str" cm="1">
        <f t="array" ref="E266">IF($B266="","",IFERROR(INDEX(PatientCriteria[HbA1c達標標準],ROWS($A$4:A266)),""))</f>
        <v/>
      </c>
      <c r="F266" s="6" t="str">
        <f>IF($B266="","",IF($G266="","",IFERROR(SUMIFS(LabData2016[最近一次HbA1c檢查結果(%)],LabData2016[比對身分證前六碼],$AX266,LabData2016[最近一次HbA1c檢查日期],$G266,LabData2016[HbA1c唯一],1),"")))</f>
        <v/>
      </c>
      <c r="G266" s="36" t="str" cm="1">
        <f t="array" ref="G266">IF($B266="","",IFERROR(_xlfn.AGGREGATE(14,6,LabData2016[最近一次HbA1c檢查日期]/((LabData2016[比對身分證前六碼]=$AX266)*(LabData2016[HbA1c唯一]=1)),1),""))</f>
        <v/>
      </c>
      <c r="H266" s="6" t="str">
        <f>IF($B266="","",IF($I266="","",IFERROR(SUMIFS(LabData2016[最近一次HbA1c檢查結果(%)],LabData2016[比對身分證前六碼],$AX266,LabData2016[最近一次HbA1c檢查日期],$I266,LabData2016[HbA1c唯一],1),"")))</f>
        <v/>
      </c>
      <c r="I266" s="36" t="str" cm="1">
        <f t="array" ref="I266">IF($B266="","",IFERROR(_xlfn.AGGREGATE(14,6,LabData2016[最近一次HbA1c檢查日期]/((LabData2016[比對身分證前六碼]=$AX266)*(LabData2016[HbA1c唯一]=1)),2),""))</f>
        <v/>
      </c>
      <c r="J266" s="6" t="str">
        <f t="shared" si="63"/>
        <v/>
      </c>
      <c r="K266" s="27" t="str">
        <f ca="1">IF($B266="","",IF($E266="不適用","不適用",IF($F266="","未檢驗",IF(AND($AF266+$AG266&gt;=2,$AG266&gt;=1),IF(OR($F266&lt;VALUE(SUBSTITUTE(SUBSTITUTE($E266,"&lt;",""),"%","")),SUMIFS(LabData2016[HbA1c唯一],LabData2016[比對身分證前六碼],$AX266,LabData2016[最近一次HbA1c檢查結果(%)],"&lt;"&amp;VALUE(SUBSTITUTE(SUBSTITUTE($E266,"&lt;",""),"%","")),LabData2016[最近一次HbA1c檢查日期],"&gt;="&amp;DATE(YEAR(TODAY()),1,1),LabData2016[最近一次HbA1c檢查日期],"&lt;"&amp;DATE(YEAR(TODAY())+1,1,1))/($AF266+$AG266)&gt;=0.5),"控制達標",IF(ISNUMBER($H266),IF(AND($J266&gt;=84,$F266-$H266&lt;0),"進步達標","未達標"),"未達標")),"未達標"))))</f>
        <v/>
      </c>
      <c r="L266" s="33" t="str">
        <f ca="1">IF($B266="","",IF($K266="不適用","不適用",IF($K266="未檢驗","無檢驗資料","全年"&amp;($AF266+$AG266)&amp;"次／下半年"&amp;$AG266&amp;"次／"&amp;SUMIFS(LabData2016[HbA1c唯一],LabData2016[比對身分證前六碼],$AX266,LabData2016[最近一次HbA1c檢查結果(%)],"&lt;"&amp;VALUE(SUBSTITUTE(SUBSTITUTE($E266,"&lt;",""),"%","")),LabData2016[最近一次HbA1c檢查日期],"&gt;="&amp;DATE(YEAR(TODAY()),1,1),LabData2016[最近一次HbA1c檢查日期],"&lt;"&amp;DATE(YEAR(TODAY())+1,1,1))&amp;"/"&amp;($AF266+$AG266)&amp;"達標")))</f>
        <v/>
      </c>
      <c r="M266" s="6" t="str" cm="1">
        <f t="array" ref="M266">IF($B266="","",IFERROR(INDEX(PatientCriteria[LDL達標標準],ROWS($A$4:A266)),""))</f>
        <v/>
      </c>
      <c r="N266" s="6" t="str">
        <f>IF($B266="","",IF($O266="","",IFERROR(SUMIFS(LabData2016[最近一次LDL檢查結果(mg/dL)],LabData2016[比對身分證前六碼],$AX266,LabData2016[最近一次LDL檢查日期],$O266,LabData2016[LDL唯一],1),"")))</f>
        <v/>
      </c>
      <c r="O266" s="36" t="str" cm="1">
        <f t="array" ref="O266">IF($B266="","",IFERROR(_xlfn.AGGREGATE(14,6,LabData2016[最近一次LDL檢查日期]/((LabData2016[比對身分證前六碼]=$AX266)*(LabData2016[LDL唯一]=1)),1),""))</f>
        <v/>
      </c>
      <c r="P266" s="6" t="str">
        <f>IF($B266="","",IF($Q266="","",IFERROR(SUMIFS(LabData2016[最近一次LDL檢查結果(mg/dL)],LabData2016[比對身分證前六碼],$AX266,LabData2016[最近一次LDL檢查日期],$Q266,LabData2016[LDL唯一],1),"")))</f>
        <v/>
      </c>
      <c r="Q266" s="36" t="str" cm="1">
        <f t="array" ref="Q266">IF($B266="","",IFERROR(_xlfn.AGGREGATE(14,6,LabData2016[最近一次LDL檢查日期]/((LabData2016[比對身分證前六碼]=$AX266)*(LabData2016[LDL唯一]=1)),2),""))</f>
        <v/>
      </c>
      <c r="R266" s="6" t="str">
        <f t="shared" si="64"/>
        <v/>
      </c>
      <c r="S266" s="6" t="str" cm="1">
        <f t="array" ref="S266">IF($B266="","",IFERROR(_xlfn.AGGREGATE(15,6,LabData2016[最近一次LDL檢查結果(mg/dL)]/((LabData2016[比對身分證前六碼]=$AX266)*(LabData2016[LDL唯一]=1)),1),""))</f>
        <v/>
      </c>
      <c r="T266" s="28" t="str">
        <f ca="1">IF($B266="","",IF($M266="不適用","不適用",IF($N266="","未檢驗",IF(OR(AND($D266="DM only",$O266&gt;=DATE(YEAR(TODAY()),1,1),$O266&lt;DATE(YEAR(TODAY())+1,1,1),$N266&lt;VALUE(SUBSTITUTE($M266,"&lt;",""))),AND($AH266&gt;=1,$AI266&gt;=1,OR($N266&lt;VALUE(SUBSTITUTE($M266,"&lt;","")),SUMIFS(LabData2016[LDL唯一],LabData2016[比對身分證前六碼],$AX266,LabData2016[最近一次LDL檢查結果(mg/dL)],"&lt;"&amp;VALUE(SUBSTITUTE($M266,"&lt;","")),LabData2016[最近一次LDL檢查日期],"&gt;="&amp;DATE(YEAR(TODAY()),1,1),LabData2016[最近一次LDL檢查日期],"&lt;"&amp;DATE(YEAR(TODAY())+1,1,1))/($AH266+$AI266)&gt;=0.5))),"控制達標",IF(AND($AH266&gt;=1,$AI266&gt;=1,ISNUMBER($P266),$R266&gt;84,$N266-$P266&lt;0),"進步達標","未達標")))))</f>
        <v/>
      </c>
      <c r="U266" s="39" t="str">
        <f ca="1">IF($B266="","",IF($T266="不適用","不適用",IF($T266="未檢驗","無檢驗資料","全年"&amp;($AH266+$AI266)&amp;"次／下半年"&amp;$AI266&amp;"次／"&amp;SUMIFS(LabData2016[LDL唯一],LabData2016[比對身分證前六碼],$AX266,LabData2016[最近一次LDL檢查結果(mg/dL)],"&lt;"&amp;VALUE(SUBSTITUTE($M266,"&lt;","")),LabData2016[最近一次LDL檢查日期],"&gt;="&amp;DATE(YEAR(TODAY()),1,1),LabData2016[最近一次LDL檢查日期],"&lt;"&amp;DATE(YEAR(TODAY())+1,1,1))&amp;"/"&amp;($AH266+$AI266)&amp;"達標")))</f>
        <v/>
      </c>
      <c r="V266" s="6" t="str" cm="1">
        <f t="array" ref="V266">IF($B266="","",IFERROR(INDEX(PatientCriteria[UACR達標標準],ROWS($A$4:A266)),""))</f>
        <v/>
      </c>
      <c r="W266" s="6" t="str">
        <f>IF($B266="","",IF($X266="","",IFERROR(SUMIFS(LabData2016[最近一次UACR檢查結果(mg/gm)],LabData2016[比對身分證前六碼],$AX266,LabData2016[最近一次UACR檢查日期],$X266,LabData2016[UACR唯一],1),"")))</f>
        <v/>
      </c>
      <c r="X266" s="36" t="str" cm="1">
        <f t="array" ref="X266">IF($B266="","",IFERROR(_xlfn.AGGREGATE(14,6,LabData2016[最近一次UACR檢查日期]/((LabData2016[比對身分證前六碼]=$AX266)*(LabData2016[UACR唯一]=1)),1),""))</f>
        <v/>
      </c>
      <c r="Y266" s="6" t="str">
        <f>IF($B266="","",IF($Z266="","",IFERROR(SUMIFS(LabData2016[最近一次UACR檢查結果(mg/gm)],LabData2016[比對身分證前六碼],$AX266,LabData2016[最近一次UACR檢查日期],$Z266,LabData2016[UACR唯一],1),"")))</f>
        <v/>
      </c>
      <c r="Z266" s="36" t="str" cm="1">
        <f t="array" ref="Z266">IF($B266="","",IFERROR(_xlfn.AGGREGATE(14,6,LabData2016[最近一次UACR檢查日期]/((LabData2016[比對身分證前六碼]=$AX266)*(LabData2016[UACR唯一]=1)),2),""))</f>
        <v/>
      </c>
      <c r="AA266" s="6" t="str">
        <f t="shared" si="65"/>
        <v/>
      </c>
      <c r="AB266" s="29" t="str">
        <f ca="1">IF($B266="","",IF($V266="不適用","不適用",IF($W266="","未檢驗",IF(AND($AJ266+$AK266&gt;=2,$AK266&gt;=1),IF(OR($W266&lt;30,SUMIFS(LabData2016[UACR唯一],LabData2016[比對身分證前六碼],$AX266,LabData2016[最近一次UACR檢查結果(mg/gm)],"&lt;30",LabData2016[最近一次UACR檢查日期],"&gt;="&amp;DATE(YEAR(TODAY()),1,1),LabData2016[最近一次UACR檢查日期],"&lt;"&amp;DATE(YEAR(TODAY())+1,1,1))/($AJ266+$AK266)&gt;=0.5),"控制達標",IF(ISNUMBER($Y266),IF(AND($AA266&gt;=84,$W266-$Y266&lt;0),"進步達標","未達標"),"未達標")),"未達標"))))</f>
        <v/>
      </c>
      <c r="AC266" s="38" t="str">
        <f ca="1">IF($B266="","",IF($AB266="不適用","不適用",IF($AB266="未檢驗","無檢驗資料","全年"&amp;($AJ266+$AK266)&amp;"次／下半年"&amp;$AK266&amp;"次／"&amp;SUMIFS(LabData2016[UACR唯一],LabData2016[比對身分證前六碼],$AX266,LabData2016[最近一次UACR檢查結果(mg/gm)],"&lt;30",LabData2016[最近一次UACR檢查日期],"&gt;="&amp;DATE(YEAR(TODAY()),1,1),LabData2016[最近一次UACR檢查日期],"&lt;"&amp;DATE(YEAR(TODAY())+1,1,1))&amp;"/"&amp;($AJ266+$AK266)&amp;"達標")))</f>
        <v/>
      </c>
      <c r="AD266" s="6" t="str" cm="1">
        <f t="array" ref="AD266">IF($B266="","",IFERROR(INDEX(PatientCriteria[BP檢驗次數達標標準],ROWS($A$4:A266)),""))</f>
        <v/>
      </c>
      <c r="AE266" s="6" t="str" cm="1">
        <f t="array" aca="1" ref="AE266" ca="1">IF($B266="","",_xlfn.LET(_xlpm.bp,LabData2016[最近一次BP檢查日期],_xlpm.ym,IF(ISNUMBER(_xlpm.bp),TEXT(_xlpm.bp,"yyyy-mm"),LEFT(_xlpm.bp,7)),_xlpm.matched,_xlfn._xlws.FILTER(_xlpm.ym,(LabData2016[比對身分證前六碼]=$AX266)*(LabData2016[比對生日西元]=$AY266)*(_xlpm.ym&lt;&gt;"")*(LEFT(_xlpm.ym,4)=TEXT(YEAR(TODAY()),"0")),""),IF(INDEX(_xlpm.matched,1)="",0,ROWS(_xlfn.UNIQUE(_xlpm.matched)))))</f>
        <v/>
      </c>
      <c r="AF266" s="6" t="str">
        <f ca="1">IF($B266="","",SUMIFS(LabData2016[HbA1c唯一],LabData2016[比對身分證前六碼],$AX266,LabData2016[最近一次HbA1c檢查日期],"&gt;="&amp;DATE(YEAR(TODAY()),1,1),LabData2016[最近一次HbA1c檢查日期],"&lt;"&amp;DATE(YEAR(TODAY()),7,1)))</f>
        <v/>
      </c>
      <c r="AG266" s="6" t="str">
        <f ca="1">IF($B266="","",SUMIFS(LabData2016[HbA1c唯一],LabData2016[比對身分證前六碼],$AX266,LabData2016[最近一次HbA1c檢查日期],"&gt;="&amp;DATE(YEAR(TODAY()),7,1),LabData2016[最近一次HbA1c檢查日期],"&lt;"&amp;DATE(YEAR(TODAY())+1,1,1)))</f>
        <v/>
      </c>
      <c r="AH266" s="6" t="str">
        <f ca="1">IF($B266="","",SUMIFS(LabData2016[LDL唯一],LabData2016[比對身分證前六碼],$AX266,LabData2016[最近一次LDL檢查日期],"&gt;="&amp;DATE(YEAR(TODAY()),1,1),LabData2016[最近一次LDL檢查日期],"&lt;"&amp;DATE(YEAR(TODAY()),7,1)))</f>
        <v/>
      </c>
      <c r="AI266" s="6" t="str">
        <f ca="1">IF($B266="","",SUMIFS(LabData2016[LDL唯一],LabData2016[比對身分證前六碼],$AX266,LabData2016[最近一次LDL檢查日期],"&gt;="&amp;DATE(YEAR(TODAY()),7,1),LabData2016[最近一次LDL檢查日期],"&lt;"&amp;DATE(YEAR(TODAY())+1,1,1)))</f>
        <v/>
      </c>
      <c r="AJ266" s="6" t="str">
        <f ca="1">IF($B266="","",SUMIFS(LabData2016[UACR唯一],LabData2016[比對身分證前六碼],$AX266,LabData2016[最近一次UACR檢查日期],"&gt;="&amp;DATE(YEAR(TODAY()),1,1),LabData2016[最近一次UACR檢查日期],"&lt;"&amp;DATE(YEAR(TODAY()),7,1)))</f>
        <v/>
      </c>
      <c r="AK266" s="6" t="str">
        <f ca="1">IF($B266="","",SUMIFS(LabData2016[UACR唯一],LabData2016[比對身分證前六碼],$AX266,LabData2016[最近一次UACR檢查日期],"&gt;="&amp;DATE(YEAR(TODAY()),7,1),LabData2016[最近一次UACR檢查日期],"&lt;"&amp;DATE(YEAR(TODAY())+1,1,1)))</f>
        <v/>
      </c>
      <c r="AL266" s="6" t="str">
        <f t="shared" si="66"/>
        <v/>
      </c>
      <c r="AM266" s="6" t="str">
        <f t="shared" si="67"/>
        <v/>
      </c>
      <c r="AN266" s="6" t="str">
        <f t="shared" si="68"/>
        <v/>
      </c>
      <c r="AO266" s="6" t="str">
        <f t="shared" si="69"/>
        <v/>
      </c>
      <c r="AP266" s="6" t="str" cm="1">
        <f t="array" ref="AP266">IF($B266="","",IFERROR(INDEX(相容設定!$B$2:$E$9,MATCH($D266,相容設定!$A$2:$A$9,0),MIN(VALUE(LEFT($AQ266,FIND("/",$AQ266)-1)),3)+1),0))</f>
        <v/>
      </c>
      <c r="AQ266" s="6" t="str">
        <f t="shared" si="70"/>
        <v/>
      </c>
      <c r="AR266" s="30" t="str">
        <f t="shared" si="71"/>
        <v/>
      </c>
      <c r="AS266" s="30" t="str">
        <f>IF($B266="","",250+30+IF(OR(ISNUMBER(SEARCH("DM",$D266)),ISNUMBER(SEARCH("+",$D266))),100,0)+IFERROR(INDEX(相容設定!$F$2:$F$9,MATCH($D266,相容設定!$A$2:$A$9,0)),0))</f>
        <v/>
      </c>
      <c r="AT266" s="31" t="str">
        <f t="shared" si="72"/>
        <v/>
      </c>
      <c r="AU266" s="32" t="str">
        <f t="shared" si="73"/>
        <v/>
      </c>
      <c r="AW266" t="str">
        <f t="shared" si="74"/>
        <v/>
      </c>
    </row>
    <row r="267" spans="1:49" x14ac:dyDescent="0.35">
      <c r="A267" s="26" t="str" cm="1">
        <f t="array" ref="A267">IFERROR(IF(INDEX(PatientCriteria[身分證號],ROWS($A$4:A267))="","",ROWS($A$4:A267)),"")</f>
        <v/>
      </c>
      <c r="B267" s="26" t="str" cm="1">
        <f t="array" ref="B267">IFERROR(IF(INDEX(PatientCriteria[身分證號],ROWS($A$4:A267))="","",INDEX(PatientCriteria[身分證號],ROWS($A$4:A267))),"")</f>
        <v/>
      </c>
      <c r="C267" s="26" t="str" cm="1">
        <f t="array" ref="C267">IF($B267="","",IFERROR(INDEX(PatientCriteria[生日],ROWS($A$4:A267)),""))</f>
        <v/>
      </c>
      <c r="D267" s="26" t="str" cm="1">
        <f t="array" ref="D267">IF($B267="","",IFERROR(INDEX(PatientCriteria[疾病組合],ROWS($A$4:A267)),""))</f>
        <v/>
      </c>
      <c r="E267" s="6" t="str" cm="1">
        <f t="array" ref="E267">IF($B267="","",IFERROR(INDEX(PatientCriteria[HbA1c達標標準],ROWS($A$4:A267)),""))</f>
        <v/>
      </c>
      <c r="F267" s="6" t="str">
        <f>IF($B267="","",IF($G267="","",IFERROR(SUMIFS(LabData2016[最近一次HbA1c檢查結果(%)],LabData2016[比對身分證前六碼],$AX267,LabData2016[最近一次HbA1c檢查日期],$G267,LabData2016[HbA1c唯一],1),"")))</f>
        <v/>
      </c>
      <c r="G267" s="36" t="str" cm="1">
        <f t="array" ref="G267">IF($B267="","",IFERROR(_xlfn.AGGREGATE(14,6,LabData2016[最近一次HbA1c檢查日期]/((LabData2016[比對身分證前六碼]=$AX267)*(LabData2016[HbA1c唯一]=1)),1),""))</f>
        <v/>
      </c>
      <c r="H267" s="6" t="str">
        <f>IF($B267="","",IF($I267="","",IFERROR(SUMIFS(LabData2016[最近一次HbA1c檢查結果(%)],LabData2016[比對身分證前六碼],$AX267,LabData2016[最近一次HbA1c檢查日期],$I267,LabData2016[HbA1c唯一],1),"")))</f>
        <v/>
      </c>
      <c r="I267" s="36" t="str" cm="1">
        <f t="array" ref="I267">IF($B267="","",IFERROR(_xlfn.AGGREGATE(14,6,LabData2016[最近一次HbA1c檢查日期]/((LabData2016[比對身分證前六碼]=$AX267)*(LabData2016[HbA1c唯一]=1)),2),""))</f>
        <v/>
      </c>
      <c r="J267" s="6" t="str">
        <f t="shared" si="63"/>
        <v/>
      </c>
      <c r="K267" s="27" t="str">
        <f ca="1">IF($B267="","",IF($E267="不適用","不適用",IF($F267="","未檢驗",IF(AND($AF267+$AG267&gt;=2,$AG267&gt;=1),IF(OR($F267&lt;VALUE(SUBSTITUTE(SUBSTITUTE($E267,"&lt;",""),"%","")),SUMIFS(LabData2016[HbA1c唯一],LabData2016[比對身分證前六碼],$AX267,LabData2016[最近一次HbA1c檢查結果(%)],"&lt;"&amp;VALUE(SUBSTITUTE(SUBSTITUTE($E267,"&lt;",""),"%","")),LabData2016[最近一次HbA1c檢查日期],"&gt;="&amp;DATE(YEAR(TODAY()),1,1),LabData2016[最近一次HbA1c檢查日期],"&lt;"&amp;DATE(YEAR(TODAY())+1,1,1))/($AF267+$AG267)&gt;=0.5),"控制達標",IF(ISNUMBER($H267),IF(AND($J267&gt;=84,$F267-$H267&lt;0),"進步達標","未達標"),"未達標")),"未達標"))))</f>
        <v/>
      </c>
      <c r="L267" s="33" t="str">
        <f ca="1">IF($B267="","",IF($K267="不適用","不適用",IF($K267="未檢驗","無檢驗資料","全年"&amp;($AF267+$AG267)&amp;"次／下半年"&amp;$AG267&amp;"次／"&amp;SUMIFS(LabData2016[HbA1c唯一],LabData2016[比對身分證前六碼],$AX267,LabData2016[最近一次HbA1c檢查結果(%)],"&lt;"&amp;VALUE(SUBSTITUTE(SUBSTITUTE($E267,"&lt;",""),"%","")),LabData2016[最近一次HbA1c檢查日期],"&gt;="&amp;DATE(YEAR(TODAY()),1,1),LabData2016[最近一次HbA1c檢查日期],"&lt;"&amp;DATE(YEAR(TODAY())+1,1,1))&amp;"/"&amp;($AF267+$AG267)&amp;"達標")))</f>
        <v/>
      </c>
      <c r="M267" s="6" t="str" cm="1">
        <f t="array" ref="M267">IF($B267="","",IFERROR(INDEX(PatientCriteria[LDL達標標準],ROWS($A$4:A267)),""))</f>
        <v/>
      </c>
      <c r="N267" s="6" t="str">
        <f>IF($B267="","",IF($O267="","",IFERROR(SUMIFS(LabData2016[最近一次LDL檢查結果(mg/dL)],LabData2016[比對身分證前六碼],$AX267,LabData2016[最近一次LDL檢查日期],$O267,LabData2016[LDL唯一],1),"")))</f>
        <v/>
      </c>
      <c r="O267" s="36" t="str" cm="1">
        <f t="array" ref="O267">IF($B267="","",IFERROR(_xlfn.AGGREGATE(14,6,LabData2016[最近一次LDL檢查日期]/((LabData2016[比對身分證前六碼]=$AX267)*(LabData2016[LDL唯一]=1)),1),""))</f>
        <v/>
      </c>
      <c r="P267" s="6" t="str">
        <f>IF($B267="","",IF($Q267="","",IFERROR(SUMIFS(LabData2016[最近一次LDL檢查結果(mg/dL)],LabData2016[比對身分證前六碼],$AX267,LabData2016[最近一次LDL檢查日期],$Q267,LabData2016[LDL唯一],1),"")))</f>
        <v/>
      </c>
      <c r="Q267" s="36" t="str" cm="1">
        <f t="array" ref="Q267">IF($B267="","",IFERROR(_xlfn.AGGREGATE(14,6,LabData2016[最近一次LDL檢查日期]/((LabData2016[比對身分證前六碼]=$AX267)*(LabData2016[LDL唯一]=1)),2),""))</f>
        <v/>
      </c>
      <c r="R267" s="6" t="str">
        <f t="shared" si="64"/>
        <v/>
      </c>
      <c r="S267" s="6" t="str" cm="1">
        <f t="array" ref="S267">IF($B267="","",IFERROR(_xlfn.AGGREGATE(15,6,LabData2016[最近一次LDL檢查結果(mg/dL)]/((LabData2016[比對身分證前六碼]=$AX267)*(LabData2016[LDL唯一]=1)),1),""))</f>
        <v/>
      </c>
      <c r="T267" s="28" t="str">
        <f ca="1">IF($B267="","",IF($M267="不適用","不適用",IF($N267="","未檢驗",IF(OR(AND($D267="DM only",$O267&gt;=DATE(YEAR(TODAY()),1,1),$O267&lt;DATE(YEAR(TODAY())+1,1,1),$N267&lt;VALUE(SUBSTITUTE($M267,"&lt;",""))),AND($AH267&gt;=1,$AI267&gt;=1,OR($N267&lt;VALUE(SUBSTITUTE($M267,"&lt;","")),SUMIFS(LabData2016[LDL唯一],LabData2016[比對身分證前六碼],$AX267,LabData2016[最近一次LDL檢查結果(mg/dL)],"&lt;"&amp;VALUE(SUBSTITUTE($M267,"&lt;","")),LabData2016[最近一次LDL檢查日期],"&gt;="&amp;DATE(YEAR(TODAY()),1,1),LabData2016[最近一次LDL檢查日期],"&lt;"&amp;DATE(YEAR(TODAY())+1,1,1))/($AH267+$AI267)&gt;=0.5))),"控制達標",IF(AND($AH267&gt;=1,$AI267&gt;=1,ISNUMBER($P267),$R267&gt;84,$N267-$P267&lt;0),"進步達標","未達標")))))</f>
        <v/>
      </c>
      <c r="U267" s="39" t="str">
        <f ca="1">IF($B267="","",IF($T267="不適用","不適用",IF($T267="未檢驗","無檢驗資料","全年"&amp;($AH267+$AI267)&amp;"次／下半年"&amp;$AI267&amp;"次／"&amp;SUMIFS(LabData2016[LDL唯一],LabData2016[比對身分證前六碼],$AX267,LabData2016[最近一次LDL檢查結果(mg/dL)],"&lt;"&amp;VALUE(SUBSTITUTE($M267,"&lt;","")),LabData2016[最近一次LDL檢查日期],"&gt;="&amp;DATE(YEAR(TODAY()),1,1),LabData2016[最近一次LDL檢查日期],"&lt;"&amp;DATE(YEAR(TODAY())+1,1,1))&amp;"/"&amp;($AH267+$AI267)&amp;"達標")))</f>
        <v/>
      </c>
      <c r="V267" s="6" t="str" cm="1">
        <f t="array" ref="V267">IF($B267="","",IFERROR(INDEX(PatientCriteria[UACR達標標準],ROWS($A$4:A267)),""))</f>
        <v/>
      </c>
      <c r="W267" s="6" t="str">
        <f>IF($B267="","",IF($X267="","",IFERROR(SUMIFS(LabData2016[最近一次UACR檢查結果(mg/gm)],LabData2016[比對身分證前六碼],$AX267,LabData2016[最近一次UACR檢查日期],$X267,LabData2016[UACR唯一],1),"")))</f>
        <v/>
      </c>
      <c r="X267" s="36" t="str" cm="1">
        <f t="array" ref="X267">IF($B267="","",IFERROR(_xlfn.AGGREGATE(14,6,LabData2016[最近一次UACR檢查日期]/((LabData2016[比對身分證前六碼]=$AX267)*(LabData2016[UACR唯一]=1)),1),""))</f>
        <v/>
      </c>
      <c r="Y267" s="6" t="str">
        <f>IF($B267="","",IF($Z267="","",IFERROR(SUMIFS(LabData2016[最近一次UACR檢查結果(mg/gm)],LabData2016[比對身分證前六碼],$AX267,LabData2016[最近一次UACR檢查日期],$Z267,LabData2016[UACR唯一],1),"")))</f>
        <v/>
      </c>
      <c r="Z267" s="36" t="str" cm="1">
        <f t="array" ref="Z267">IF($B267="","",IFERROR(_xlfn.AGGREGATE(14,6,LabData2016[最近一次UACR檢查日期]/((LabData2016[比對身分證前六碼]=$AX267)*(LabData2016[UACR唯一]=1)),2),""))</f>
        <v/>
      </c>
      <c r="AA267" s="6" t="str">
        <f t="shared" si="65"/>
        <v/>
      </c>
      <c r="AB267" s="29" t="str">
        <f ca="1">IF($B267="","",IF($V267="不適用","不適用",IF($W267="","未檢驗",IF(AND($AJ267+$AK267&gt;=2,$AK267&gt;=1),IF(OR($W267&lt;30,SUMIFS(LabData2016[UACR唯一],LabData2016[比對身分證前六碼],$AX267,LabData2016[最近一次UACR檢查結果(mg/gm)],"&lt;30",LabData2016[最近一次UACR檢查日期],"&gt;="&amp;DATE(YEAR(TODAY()),1,1),LabData2016[最近一次UACR檢查日期],"&lt;"&amp;DATE(YEAR(TODAY())+1,1,1))/($AJ267+$AK267)&gt;=0.5),"控制達標",IF(ISNUMBER($Y267),IF(AND($AA267&gt;=84,$W267-$Y267&lt;0),"進步達標","未達標"),"未達標")),"未達標"))))</f>
        <v/>
      </c>
      <c r="AC267" s="38" t="str">
        <f ca="1">IF($B267="","",IF($AB267="不適用","不適用",IF($AB267="未檢驗","無檢驗資料","全年"&amp;($AJ267+$AK267)&amp;"次／下半年"&amp;$AK267&amp;"次／"&amp;SUMIFS(LabData2016[UACR唯一],LabData2016[比對身分證前六碼],$AX267,LabData2016[最近一次UACR檢查結果(mg/gm)],"&lt;30",LabData2016[最近一次UACR檢查日期],"&gt;="&amp;DATE(YEAR(TODAY()),1,1),LabData2016[最近一次UACR檢查日期],"&lt;"&amp;DATE(YEAR(TODAY())+1,1,1))&amp;"/"&amp;($AJ267+$AK267)&amp;"達標")))</f>
        <v/>
      </c>
      <c r="AD267" s="6" t="str" cm="1">
        <f t="array" ref="AD267">IF($B267="","",IFERROR(INDEX(PatientCriteria[BP檢驗次數達標標準],ROWS($A$4:A267)),""))</f>
        <v/>
      </c>
      <c r="AE267" s="6" t="str" cm="1">
        <f t="array" aca="1" ref="AE267" ca="1">IF($B267="","",_xlfn.LET(_xlpm.bp,LabData2016[最近一次BP檢查日期],_xlpm.ym,IF(ISNUMBER(_xlpm.bp),TEXT(_xlpm.bp,"yyyy-mm"),LEFT(_xlpm.bp,7)),_xlpm.matched,_xlfn._xlws.FILTER(_xlpm.ym,(LabData2016[比對身分證前六碼]=$AX267)*(LabData2016[比對生日西元]=$AY267)*(_xlpm.ym&lt;&gt;"")*(LEFT(_xlpm.ym,4)=TEXT(YEAR(TODAY()),"0")),""),IF(INDEX(_xlpm.matched,1)="",0,ROWS(_xlfn.UNIQUE(_xlpm.matched)))))</f>
        <v/>
      </c>
      <c r="AF267" s="6" t="str">
        <f ca="1">IF($B267="","",SUMIFS(LabData2016[HbA1c唯一],LabData2016[比對身分證前六碼],$AX267,LabData2016[最近一次HbA1c檢查日期],"&gt;="&amp;DATE(YEAR(TODAY()),1,1),LabData2016[最近一次HbA1c檢查日期],"&lt;"&amp;DATE(YEAR(TODAY()),7,1)))</f>
        <v/>
      </c>
      <c r="AG267" s="6" t="str">
        <f ca="1">IF($B267="","",SUMIFS(LabData2016[HbA1c唯一],LabData2016[比對身分證前六碼],$AX267,LabData2016[最近一次HbA1c檢查日期],"&gt;="&amp;DATE(YEAR(TODAY()),7,1),LabData2016[最近一次HbA1c檢查日期],"&lt;"&amp;DATE(YEAR(TODAY())+1,1,1)))</f>
        <v/>
      </c>
      <c r="AH267" s="6" t="str">
        <f ca="1">IF($B267="","",SUMIFS(LabData2016[LDL唯一],LabData2016[比對身分證前六碼],$AX267,LabData2016[最近一次LDL檢查日期],"&gt;="&amp;DATE(YEAR(TODAY()),1,1),LabData2016[最近一次LDL檢查日期],"&lt;"&amp;DATE(YEAR(TODAY()),7,1)))</f>
        <v/>
      </c>
      <c r="AI267" s="6" t="str">
        <f ca="1">IF($B267="","",SUMIFS(LabData2016[LDL唯一],LabData2016[比對身分證前六碼],$AX267,LabData2016[最近一次LDL檢查日期],"&gt;="&amp;DATE(YEAR(TODAY()),7,1),LabData2016[最近一次LDL檢查日期],"&lt;"&amp;DATE(YEAR(TODAY())+1,1,1)))</f>
        <v/>
      </c>
      <c r="AJ267" s="6" t="str">
        <f ca="1">IF($B267="","",SUMIFS(LabData2016[UACR唯一],LabData2016[比對身分證前六碼],$AX267,LabData2016[最近一次UACR檢查日期],"&gt;="&amp;DATE(YEAR(TODAY()),1,1),LabData2016[最近一次UACR檢查日期],"&lt;"&amp;DATE(YEAR(TODAY()),7,1)))</f>
        <v/>
      </c>
      <c r="AK267" s="6" t="str">
        <f ca="1">IF($B267="","",SUMIFS(LabData2016[UACR唯一],LabData2016[比對身分證前六碼],$AX267,LabData2016[最近一次UACR檢查日期],"&gt;="&amp;DATE(YEAR(TODAY()),7,1),LabData2016[最近一次UACR檢查日期],"&lt;"&amp;DATE(YEAR(TODAY())+1,1,1)))</f>
        <v/>
      </c>
      <c r="AL267" s="6" t="str">
        <f t="shared" si="66"/>
        <v/>
      </c>
      <c r="AM267" s="6" t="str">
        <f t="shared" si="67"/>
        <v/>
      </c>
      <c r="AN267" s="6" t="str">
        <f t="shared" si="68"/>
        <v/>
      </c>
      <c r="AO267" s="6" t="str">
        <f t="shared" si="69"/>
        <v/>
      </c>
      <c r="AP267" s="6" t="str" cm="1">
        <f t="array" ref="AP267">IF($B267="","",IFERROR(INDEX(相容設定!$B$2:$E$9,MATCH($D267,相容設定!$A$2:$A$9,0),MIN(VALUE(LEFT($AQ267,FIND("/",$AQ267)-1)),3)+1),0))</f>
        <v/>
      </c>
      <c r="AQ267" s="6" t="str">
        <f t="shared" si="70"/>
        <v/>
      </c>
      <c r="AR267" s="30" t="str">
        <f t="shared" si="71"/>
        <v/>
      </c>
      <c r="AS267" s="30" t="str">
        <f>IF($B267="","",250+30+IF(OR(ISNUMBER(SEARCH("DM",$D267)),ISNUMBER(SEARCH("+",$D267))),100,0)+IFERROR(INDEX(相容設定!$F$2:$F$9,MATCH($D267,相容設定!$A$2:$A$9,0)),0))</f>
        <v/>
      </c>
      <c r="AT267" s="31" t="str">
        <f t="shared" si="72"/>
        <v/>
      </c>
      <c r="AU267" s="32" t="str">
        <f t="shared" si="73"/>
        <v/>
      </c>
      <c r="AW267" t="str">
        <f t="shared" si="74"/>
        <v/>
      </c>
    </row>
    <row r="268" spans="1:49" x14ac:dyDescent="0.35">
      <c r="A268" s="26" t="str" cm="1">
        <f t="array" ref="A268">IFERROR(IF(INDEX(PatientCriteria[身分證號],ROWS($A$4:A268))="","",ROWS($A$4:A268)),"")</f>
        <v/>
      </c>
      <c r="B268" s="26" t="str" cm="1">
        <f t="array" ref="B268">IFERROR(IF(INDEX(PatientCriteria[身分證號],ROWS($A$4:A268))="","",INDEX(PatientCriteria[身分證號],ROWS($A$4:A268))),"")</f>
        <v/>
      </c>
      <c r="C268" s="26" t="str" cm="1">
        <f t="array" ref="C268">IF($B268="","",IFERROR(INDEX(PatientCriteria[生日],ROWS($A$4:A268)),""))</f>
        <v/>
      </c>
      <c r="D268" s="26" t="str" cm="1">
        <f t="array" ref="D268">IF($B268="","",IFERROR(INDEX(PatientCriteria[疾病組合],ROWS($A$4:A268)),""))</f>
        <v/>
      </c>
      <c r="E268" s="6" t="str" cm="1">
        <f t="array" ref="E268">IF($B268="","",IFERROR(INDEX(PatientCriteria[HbA1c達標標準],ROWS($A$4:A268)),""))</f>
        <v/>
      </c>
      <c r="F268" s="6" t="str">
        <f>IF($B268="","",IF($G268="","",IFERROR(SUMIFS(LabData2016[最近一次HbA1c檢查結果(%)],LabData2016[比對身分證前六碼],$AX268,LabData2016[最近一次HbA1c檢查日期],$G268,LabData2016[HbA1c唯一],1),"")))</f>
        <v/>
      </c>
      <c r="G268" s="36" t="str" cm="1">
        <f t="array" ref="G268">IF($B268="","",IFERROR(_xlfn.AGGREGATE(14,6,LabData2016[最近一次HbA1c檢查日期]/((LabData2016[比對身分證前六碼]=$AX268)*(LabData2016[HbA1c唯一]=1)),1),""))</f>
        <v/>
      </c>
      <c r="H268" s="6" t="str">
        <f>IF($B268="","",IF($I268="","",IFERROR(SUMIFS(LabData2016[最近一次HbA1c檢查結果(%)],LabData2016[比對身分證前六碼],$AX268,LabData2016[最近一次HbA1c檢查日期],$I268,LabData2016[HbA1c唯一],1),"")))</f>
        <v/>
      </c>
      <c r="I268" s="36" t="str" cm="1">
        <f t="array" ref="I268">IF($B268="","",IFERROR(_xlfn.AGGREGATE(14,6,LabData2016[最近一次HbA1c檢查日期]/((LabData2016[比對身分證前六碼]=$AX268)*(LabData2016[HbA1c唯一]=1)),2),""))</f>
        <v/>
      </c>
      <c r="J268" s="6" t="str">
        <f t="shared" si="63"/>
        <v/>
      </c>
      <c r="K268" s="27" t="str">
        <f ca="1">IF($B268="","",IF($E268="不適用","不適用",IF($F268="","未檢驗",IF(AND($AF268+$AG268&gt;=2,$AG268&gt;=1),IF(OR($F268&lt;VALUE(SUBSTITUTE(SUBSTITUTE($E268,"&lt;",""),"%","")),SUMIFS(LabData2016[HbA1c唯一],LabData2016[比對身分證前六碼],$AX268,LabData2016[最近一次HbA1c檢查結果(%)],"&lt;"&amp;VALUE(SUBSTITUTE(SUBSTITUTE($E268,"&lt;",""),"%","")),LabData2016[最近一次HbA1c檢查日期],"&gt;="&amp;DATE(YEAR(TODAY()),1,1),LabData2016[最近一次HbA1c檢查日期],"&lt;"&amp;DATE(YEAR(TODAY())+1,1,1))/($AF268+$AG268)&gt;=0.5),"控制達標",IF(ISNUMBER($H268),IF(AND($J268&gt;=84,$F268-$H268&lt;0),"進步達標","未達標"),"未達標")),"未達標"))))</f>
        <v/>
      </c>
      <c r="L268" s="33" t="str">
        <f ca="1">IF($B268="","",IF($K268="不適用","不適用",IF($K268="未檢驗","無檢驗資料","全年"&amp;($AF268+$AG268)&amp;"次／下半年"&amp;$AG268&amp;"次／"&amp;SUMIFS(LabData2016[HbA1c唯一],LabData2016[比對身分證前六碼],$AX268,LabData2016[最近一次HbA1c檢查結果(%)],"&lt;"&amp;VALUE(SUBSTITUTE(SUBSTITUTE($E268,"&lt;",""),"%","")),LabData2016[最近一次HbA1c檢查日期],"&gt;="&amp;DATE(YEAR(TODAY()),1,1),LabData2016[最近一次HbA1c檢查日期],"&lt;"&amp;DATE(YEAR(TODAY())+1,1,1))&amp;"/"&amp;($AF268+$AG268)&amp;"達標")))</f>
        <v/>
      </c>
      <c r="M268" s="6" t="str" cm="1">
        <f t="array" ref="M268">IF($B268="","",IFERROR(INDEX(PatientCriteria[LDL達標標準],ROWS($A$4:A268)),""))</f>
        <v/>
      </c>
      <c r="N268" s="6" t="str">
        <f>IF($B268="","",IF($O268="","",IFERROR(SUMIFS(LabData2016[最近一次LDL檢查結果(mg/dL)],LabData2016[比對身分證前六碼],$AX268,LabData2016[最近一次LDL檢查日期],$O268,LabData2016[LDL唯一],1),"")))</f>
        <v/>
      </c>
      <c r="O268" s="36" t="str" cm="1">
        <f t="array" ref="O268">IF($B268="","",IFERROR(_xlfn.AGGREGATE(14,6,LabData2016[最近一次LDL檢查日期]/((LabData2016[比對身分證前六碼]=$AX268)*(LabData2016[LDL唯一]=1)),1),""))</f>
        <v/>
      </c>
      <c r="P268" s="6" t="str">
        <f>IF($B268="","",IF($Q268="","",IFERROR(SUMIFS(LabData2016[最近一次LDL檢查結果(mg/dL)],LabData2016[比對身分證前六碼],$AX268,LabData2016[最近一次LDL檢查日期],$Q268,LabData2016[LDL唯一],1),"")))</f>
        <v/>
      </c>
      <c r="Q268" s="36" t="str" cm="1">
        <f t="array" ref="Q268">IF($B268="","",IFERROR(_xlfn.AGGREGATE(14,6,LabData2016[最近一次LDL檢查日期]/((LabData2016[比對身分證前六碼]=$AX268)*(LabData2016[LDL唯一]=1)),2),""))</f>
        <v/>
      </c>
      <c r="R268" s="6" t="str">
        <f t="shared" si="64"/>
        <v/>
      </c>
      <c r="S268" s="6" t="str" cm="1">
        <f t="array" ref="S268">IF($B268="","",IFERROR(_xlfn.AGGREGATE(15,6,LabData2016[最近一次LDL檢查結果(mg/dL)]/((LabData2016[比對身分證前六碼]=$AX268)*(LabData2016[LDL唯一]=1)),1),""))</f>
        <v/>
      </c>
      <c r="T268" s="28" t="str">
        <f ca="1">IF($B268="","",IF($M268="不適用","不適用",IF($N268="","未檢驗",IF(OR(AND($D268="DM only",$O268&gt;=DATE(YEAR(TODAY()),1,1),$O268&lt;DATE(YEAR(TODAY())+1,1,1),$N268&lt;VALUE(SUBSTITUTE($M268,"&lt;",""))),AND($AH268&gt;=1,$AI268&gt;=1,OR($N268&lt;VALUE(SUBSTITUTE($M268,"&lt;","")),SUMIFS(LabData2016[LDL唯一],LabData2016[比對身分證前六碼],$AX268,LabData2016[最近一次LDL檢查結果(mg/dL)],"&lt;"&amp;VALUE(SUBSTITUTE($M268,"&lt;","")),LabData2016[最近一次LDL檢查日期],"&gt;="&amp;DATE(YEAR(TODAY()),1,1),LabData2016[最近一次LDL檢查日期],"&lt;"&amp;DATE(YEAR(TODAY())+1,1,1))/($AH268+$AI268)&gt;=0.5))),"控制達標",IF(AND($AH268&gt;=1,$AI268&gt;=1,ISNUMBER($P268),$R268&gt;84,$N268-$P268&lt;0),"進步達標","未達標")))))</f>
        <v/>
      </c>
      <c r="U268" s="39" t="str">
        <f ca="1">IF($B268="","",IF($T268="不適用","不適用",IF($T268="未檢驗","無檢驗資料","全年"&amp;($AH268+$AI268)&amp;"次／下半年"&amp;$AI268&amp;"次／"&amp;SUMIFS(LabData2016[LDL唯一],LabData2016[比對身分證前六碼],$AX268,LabData2016[最近一次LDL檢查結果(mg/dL)],"&lt;"&amp;VALUE(SUBSTITUTE($M268,"&lt;","")),LabData2016[最近一次LDL檢查日期],"&gt;="&amp;DATE(YEAR(TODAY()),1,1),LabData2016[最近一次LDL檢查日期],"&lt;"&amp;DATE(YEAR(TODAY())+1,1,1))&amp;"/"&amp;($AH268+$AI268)&amp;"達標")))</f>
        <v/>
      </c>
      <c r="V268" s="6" t="str" cm="1">
        <f t="array" ref="V268">IF($B268="","",IFERROR(INDEX(PatientCriteria[UACR達標標準],ROWS($A$4:A268)),""))</f>
        <v/>
      </c>
      <c r="W268" s="6" t="str">
        <f>IF($B268="","",IF($X268="","",IFERROR(SUMIFS(LabData2016[最近一次UACR檢查結果(mg/gm)],LabData2016[比對身分證前六碼],$AX268,LabData2016[最近一次UACR檢查日期],$X268,LabData2016[UACR唯一],1),"")))</f>
        <v/>
      </c>
      <c r="X268" s="36" t="str" cm="1">
        <f t="array" ref="X268">IF($B268="","",IFERROR(_xlfn.AGGREGATE(14,6,LabData2016[最近一次UACR檢查日期]/((LabData2016[比對身分證前六碼]=$AX268)*(LabData2016[UACR唯一]=1)),1),""))</f>
        <v/>
      </c>
      <c r="Y268" s="6" t="str">
        <f>IF($B268="","",IF($Z268="","",IFERROR(SUMIFS(LabData2016[最近一次UACR檢查結果(mg/gm)],LabData2016[比對身分證前六碼],$AX268,LabData2016[最近一次UACR檢查日期],$Z268,LabData2016[UACR唯一],1),"")))</f>
        <v/>
      </c>
      <c r="Z268" s="36" t="str" cm="1">
        <f t="array" ref="Z268">IF($B268="","",IFERROR(_xlfn.AGGREGATE(14,6,LabData2016[最近一次UACR檢查日期]/((LabData2016[比對身分證前六碼]=$AX268)*(LabData2016[UACR唯一]=1)),2),""))</f>
        <v/>
      </c>
      <c r="AA268" s="6" t="str">
        <f t="shared" si="65"/>
        <v/>
      </c>
      <c r="AB268" s="29" t="str">
        <f ca="1">IF($B268="","",IF($V268="不適用","不適用",IF($W268="","未檢驗",IF(AND($AJ268+$AK268&gt;=2,$AK268&gt;=1),IF(OR($W268&lt;30,SUMIFS(LabData2016[UACR唯一],LabData2016[比對身分證前六碼],$AX268,LabData2016[最近一次UACR檢查結果(mg/gm)],"&lt;30",LabData2016[最近一次UACR檢查日期],"&gt;="&amp;DATE(YEAR(TODAY()),1,1),LabData2016[最近一次UACR檢查日期],"&lt;"&amp;DATE(YEAR(TODAY())+1,1,1))/($AJ268+$AK268)&gt;=0.5),"控制達標",IF(ISNUMBER($Y268),IF(AND($AA268&gt;=84,$W268-$Y268&lt;0),"進步達標","未達標"),"未達標")),"未達標"))))</f>
        <v/>
      </c>
      <c r="AC268" s="38" t="str">
        <f ca="1">IF($B268="","",IF($AB268="不適用","不適用",IF($AB268="未檢驗","無檢驗資料","全年"&amp;($AJ268+$AK268)&amp;"次／下半年"&amp;$AK268&amp;"次／"&amp;SUMIFS(LabData2016[UACR唯一],LabData2016[比對身分證前六碼],$AX268,LabData2016[最近一次UACR檢查結果(mg/gm)],"&lt;30",LabData2016[最近一次UACR檢查日期],"&gt;="&amp;DATE(YEAR(TODAY()),1,1),LabData2016[最近一次UACR檢查日期],"&lt;"&amp;DATE(YEAR(TODAY())+1,1,1))&amp;"/"&amp;($AJ268+$AK268)&amp;"達標")))</f>
        <v/>
      </c>
      <c r="AD268" s="6" t="str" cm="1">
        <f t="array" ref="AD268">IF($B268="","",IFERROR(INDEX(PatientCriteria[BP檢驗次數達標標準],ROWS($A$4:A268)),""))</f>
        <v/>
      </c>
      <c r="AE268" s="6" t="str" cm="1">
        <f t="array" aca="1" ref="AE268" ca="1">IF($B268="","",_xlfn.LET(_xlpm.bp,LabData2016[最近一次BP檢查日期],_xlpm.ym,IF(ISNUMBER(_xlpm.bp),TEXT(_xlpm.bp,"yyyy-mm"),LEFT(_xlpm.bp,7)),_xlpm.matched,_xlfn._xlws.FILTER(_xlpm.ym,(LabData2016[比對身分證前六碼]=$AX268)*(LabData2016[比對生日西元]=$AY268)*(_xlpm.ym&lt;&gt;"")*(LEFT(_xlpm.ym,4)=TEXT(YEAR(TODAY()),"0")),""),IF(INDEX(_xlpm.matched,1)="",0,ROWS(_xlfn.UNIQUE(_xlpm.matched)))))</f>
        <v/>
      </c>
      <c r="AF268" s="6" t="str">
        <f ca="1">IF($B268="","",SUMIFS(LabData2016[HbA1c唯一],LabData2016[比對身分證前六碼],$AX268,LabData2016[最近一次HbA1c檢查日期],"&gt;="&amp;DATE(YEAR(TODAY()),1,1),LabData2016[最近一次HbA1c檢查日期],"&lt;"&amp;DATE(YEAR(TODAY()),7,1)))</f>
        <v/>
      </c>
      <c r="AG268" s="6" t="str">
        <f ca="1">IF($B268="","",SUMIFS(LabData2016[HbA1c唯一],LabData2016[比對身分證前六碼],$AX268,LabData2016[最近一次HbA1c檢查日期],"&gt;="&amp;DATE(YEAR(TODAY()),7,1),LabData2016[最近一次HbA1c檢查日期],"&lt;"&amp;DATE(YEAR(TODAY())+1,1,1)))</f>
        <v/>
      </c>
      <c r="AH268" s="6" t="str">
        <f ca="1">IF($B268="","",SUMIFS(LabData2016[LDL唯一],LabData2016[比對身分證前六碼],$AX268,LabData2016[最近一次LDL檢查日期],"&gt;="&amp;DATE(YEAR(TODAY()),1,1),LabData2016[最近一次LDL檢查日期],"&lt;"&amp;DATE(YEAR(TODAY()),7,1)))</f>
        <v/>
      </c>
      <c r="AI268" s="6" t="str">
        <f ca="1">IF($B268="","",SUMIFS(LabData2016[LDL唯一],LabData2016[比對身分證前六碼],$AX268,LabData2016[最近一次LDL檢查日期],"&gt;="&amp;DATE(YEAR(TODAY()),7,1),LabData2016[最近一次LDL檢查日期],"&lt;"&amp;DATE(YEAR(TODAY())+1,1,1)))</f>
        <v/>
      </c>
      <c r="AJ268" s="6" t="str">
        <f ca="1">IF($B268="","",SUMIFS(LabData2016[UACR唯一],LabData2016[比對身分證前六碼],$AX268,LabData2016[最近一次UACR檢查日期],"&gt;="&amp;DATE(YEAR(TODAY()),1,1),LabData2016[最近一次UACR檢查日期],"&lt;"&amp;DATE(YEAR(TODAY()),7,1)))</f>
        <v/>
      </c>
      <c r="AK268" s="6" t="str">
        <f ca="1">IF($B268="","",SUMIFS(LabData2016[UACR唯一],LabData2016[比對身分證前六碼],$AX268,LabData2016[最近一次UACR檢查日期],"&gt;="&amp;DATE(YEAR(TODAY()),7,1),LabData2016[最近一次UACR檢查日期],"&lt;"&amp;DATE(YEAR(TODAY())+1,1,1)))</f>
        <v/>
      </c>
      <c r="AL268" s="6" t="str">
        <f t="shared" si="66"/>
        <v/>
      </c>
      <c r="AM268" s="6" t="str">
        <f t="shared" si="67"/>
        <v/>
      </c>
      <c r="AN268" s="6" t="str">
        <f t="shared" si="68"/>
        <v/>
      </c>
      <c r="AO268" s="6" t="str">
        <f t="shared" si="69"/>
        <v/>
      </c>
      <c r="AP268" s="6" t="str" cm="1">
        <f t="array" ref="AP268">IF($B268="","",IFERROR(INDEX(相容設定!$B$2:$E$9,MATCH($D268,相容設定!$A$2:$A$9,0),MIN(VALUE(LEFT($AQ268,FIND("/",$AQ268)-1)),3)+1),0))</f>
        <v/>
      </c>
      <c r="AQ268" s="6" t="str">
        <f t="shared" si="70"/>
        <v/>
      </c>
      <c r="AR268" s="30" t="str">
        <f t="shared" si="71"/>
        <v/>
      </c>
      <c r="AS268" s="30" t="str">
        <f>IF($B268="","",250+30+IF(OR(ISNUMBER(SEARCH("DM",$D268)),ISNUMBER(SEARCH("+",$D268))),100,0)+IFERROR(INDEX(相容設定!$F$2:$F$9,MATCH($D268,相容設定!$A$2:$A$9,0)),0))</f>
        <v/>
      </c>
      <c r="AT268" s="31" t="str">
        <f t="shared" si="72"/>
        <v/>
      </c>
      <c r="AU268" s="32" t="str">
        <f t="shared" si="73"/>
        <v/>
      </c>
      <c r="AW268" t="str">
        <f t="shared" si="74"/>
        <v/>
      </c>
    </row>
    <row r="269" spans="1:49" x14ac:dyDescent="0.35">
      <c r="A269" s="26" t="str" cm="1">
        <f t="array" ref="A269">IFERROR(IF(INDEX(PatientCriteria[身分證號],ROWS($A$4:A269))="","",ROWS($A$4:A269)),"")</f>
        <v/>
      </c>
      <c r="B269" s="26" t="str" cm="1">
        <f t="array" ref="B269">IFERROR(IF(INDEX(PatientCriteria[身分證號],ROWS($A$4:A269))="","",INDEX(PatientCriteria[身分證號],ROWS($A$4:A269))),"")</f>
        <v/>
      </c>
      <c r="C269" s="26" t="str" cm="1">
        <f t="array" ref="C269">IF($B269="","",IFERROR(INDEX(PatientCriteria[生日],ROWS($A$4:A269)),""))</f>
        <v/>
      </c>
      <c r="D269" s="26" t="str" cm="1">
        <f t="array" ref="D269">IF($B269="","",IFERROR(INDEX(PatientCriteria[疾病組合],ROWS($A$4:A269)),""))</f>
        <v/>
      </c>
      <c r="E269" s="6" t="str" cm="1">
        <f t="array" ref="E269">IF($B269="","",IFERROR(INDEX(PatientCriteria[HbA1c達標標準],ROWS($A$4:A269)),""))</f>
        <v/>
      </c>
      <c r="F269" s="6" t="str">
        <f>IF($B269="","",IF($G269="","",IFERROR(SUMIFS(LabData2016[最近一次HbA1c檢查結果(%)],LabData2016[比對身分證前六碼],$AX269,LabData2016[最近一次HbA1c檢查日期],$G269,LabData2016[HbA1c唯一],1),"")))</f>
        <v/>
      </c>
      <c r="G269" s="36" t="str" cm="1">
        <f t="array" ref="G269">IF($B269="","",IFERROR(_xlfn.AGGREGATE(14,6,LabData2016[最近一次HbA1c檢查日期]/((LabData2016[比對身分證前六碼]=$AX269)*(LabData2016[HbA1c唯一]=1)),1),""))</f>
        <v/>
      </c>
      <c r="H269" s="6" t="str">
        <f>IF($B269="","",IF($I269="","",IFERROR(SUMIFS(LabData2016[最近一次HbA1c檢查結果(%)],LabData2016[比對身分證前六碼],$AX269,LabData2016[最近一次HbA1c檢查日期],$I269,LabData2016[HbA1c唯一],1),"")))</f>
        <v/>
      </c>
      <c r="I269" s="36" t="str" cm="1">
        <f t="array" ref="I269">IF($B269="","",IFERROR(_xlfn.AGGREGATE(14,6,LabData2016[最近一次HbA1c檢查日期]/((LabData2016[比對身分證前六碼]=$AX269)*(LabData2016[HbA1c唯一]=1)),2),""))</f>
        <v/>
      </c>
      <c r="J269" s="6" t="str">
        <f t="shared" si="63"/>
        <v/>
      </c>
      <c r="K269" s="27" t="str">
        <f ca="1">IF($B269="","",IF($E269="不適用","不適用",IF($F269="","未檢驗",IF(AND($AF269+$AG269&gt;=2,$AG269&gt;=1),IF(OR($F269&lt;VALUE(SUBSTITUTE(SUBSTITUTE($E269,"&lt;",""),"%","")),SUMIFS(LabData2016[HbA1c唯一],LabData2016[比對身分證前六碼],$AX269,LabData2016[最近一次HbA1c檢查結果(%)],"&lt;"&amp;VALUE(SUBSTITUTE(SUBSTITUTE($E269,"&lt;",""),"%","")),LabData2016[最近一次HbA1c檢查日期],"&gt;="&amp;DATE(YEAR(TODAY()),1,1),LabData2016[最近一次HbA1c檢查日期],"&lt;"&amp;DATE(YEAR(TODAY())+1,1,1))/($AF269+$AG269)&gt;=0.5),"控制達標",IF(ISNUMBER($H269),IF(AND($J269&gt;=84,$F269-$H269&lt;0),"進步達標","未達標"),"未達標")),"未達標"))))</f>
        <v/>
      </c>
      <c r="L269" s="33" t="str">
        <f ca="1">IF($B269="","",IF($K269="不適用","不適用",IF($K269="未檢驗","無檢驗資料","全年"&amp;($AF269+$AG269)&amp;"次／下半年"&amp;$AG269&amp;"次／"&amp;SUMIFS(LabData2016[HbA1c唯一],LabData2016[比對身分證前六碼],$AX269,LabData2016[最近一次HbA1c檢查結果(%)],"&lt;"&amp;VALUE(SUBSTITUTE(SUBSTITUTE($E269,"&lt;",""),"%","")),LabData2016[最近一次HbA1c檢查日期],"&gt;="&amp;DATE(YEAR(TODAY()),1,1),LabData2016[最近一次HbA1c檢查日期],"&lt;"&amp;DATE(YEAR(TODAY())+1,1,1))&amp;"/"&amp;($AF269+$AG269)&amp;"達標")))</f>
        <v/>
      </c>
      <c r="M269" s="6" t="str" cm="1">
        <f t="array" ref="M269">IF($B269="","",IFERROR(INDEX(PatientCriteria[LDL達標標準],ROWS($A$4:A269)),""))</f>
        <v/>
      </c>
      <c r="N269" s="6" t="str">
        <f>IF($B269="","",IF($O269="","",IFERROR(SUMIFS(LabData2016[最近一次LDL檢查結果(mg/dL)],LabData2016[比對身分證前六碼],$AX269,LabData2016[最近一次LDL檢查日期],$O269,LabData2016[LDL唯一],1),"")))</f>
        <v/>
      </c>
      <c r="O269" s="36" t="str" cm="1">
        <f t="array" ref="O269">IF($B269="","",IFERROR(_xlfn.AGGREGATE(14,6,LabData2016[最近一次LDL檢查日期]/((LabData2016[比對身分證前六碼]=$AX269)*(LabData2016[LDL唯一]=1)),1),""))</f>
        <v/>
      </c>
      <c r="P269" s="6" t="str">
        <f>IF($B269="","",IF($Q269="","",IFERROR(SUMIFS(LabData2016[最近一次LDL檢查結果(mg/dL)],LabData2016[比對身分證前六碼],$AX269,LabData2016[最近一次LDL檢查日期],$Q269,LabData2016[LDL唯一],1),"")))</f>
        <v/>
      </c>
      <c r="Q269" s="36" t="str" cm="1">
        <f t="array" ref="Q269">IF($B269="","",IFERROR(_xlfn.AGGREGATE(14,6,LabData2016[最近一次LDL檢查日期]/((LabData2016[比對身分證前六碼]=$AX269)*(LabData2016[LDL唯一]=1)),2),""))</f>
        <v/>
      </c>
      <c r="R269" s="6" t="str">
        <f t="shared" si="64"/>
        <v/>
      </c>
      <c r="S269" s="6" t="str" cm="1">
        <f t="array" ref="S269">IF($B269="","",IFERROR(_xlfn.AGGREGATE(15,6,LabData2016[最近一次LDL檢查結果(mg/dL)]/((LabData2016[比對身分證前六碼]=$AX269)*(LabData2016[LDL唯一]=1)),1),""))</f>
        <v/>
      </c>
      <c r="T269" s="28" t="str">
        <f ca="1">IF($B269="","",IF($M269="不適用","不適用",IF($N269="","未檢驗",IF(OR(AND($D269="DM only",$O269&gt;=DATE(YEAR(TODAY()),1,1),$O269&lt;DATE(YEAR(TODAY())+1,1,1),$N269&lt;VALUE(SUBSTITUTE($M269,"&lt;",""))),AND($AH269&gt;=1,$AI269&gt;=1,OR($N269&lt;VALUE(SUBSTITUTE($M269,"&lt;","")),SUMIFS(LabData2016[LDL唯一],LabData2016[比對身分證前六碼],$AX269,LabData2016[最近一次LDL檢查結果(mg/dL)],"&lt;"&amp;VALUE(SUBSTITUTE($M269,"&lt;","")),LabData2016[最近一次LDL檢查日期],"&gt;="&amp;DATE(YEAR(TODAY()),1,1),LabData2016[最近一次LDL檢查日期],"&lt;"&amp;DATE(YEAR(TODAY())+1,1,1))/($AH269+$AI269)&gt;=0.5))),"控制達標",IF(AND($AH269&gt;=1,$AI269&gt;=1,ISNUMBER($P269),$R269&gt;84,$N269-$P269&lt;0),"進步達標","未達標")))))</f>
        <v/>
      </c>
      <c r="U269" s="39" t="str">
        <f ca="1">IF($B269="","",IF($T269="不適用","不適用",IF($T269="未檢驗","無檢驗資料","全年"&amp;($AH269+$AI269)&amp;"次／下半年"&amp;$AI269&amp;"次／"&amp;SUMIFS(LabData2016[LDL唯一],LabData2016[比對身分證前六碼],$AX269,LabData2016[最近一次LDL檢查結果(mg/dL)],"&lt;"&amp;VALUE(SUBSTITUTE($M269,"&lt;","")),LabData2016[最近一次LDL檢查日期],"&gt;="&amp;DATE(YEAR(TODAY()),1,1),LabData2016[最近一次LDL檢查日期],"&lt;"&amp;DATE(YEAR(TODAY())+1,1,1))&amp;"/"&amp;($AH269+$AI269)&amp;"達標")))</f>
        <v/>
      </c>
      <c r="V269" s="6" t="str" cm="1">
        <f t="array" ref="V269">IF($B269="","",IFERROR(INDEX(PatientCriteria[UACR達標標準],ROWS($A$4:A269)),""))</f>
        <v/>
      </c>
      <c r="W269" s="6" t="str">
        <f>IF($B269="","",IF($X269="","",IFERROR(SUMIFS(LabData2016[最近一次UACR檢查結果(mg/gm)],LabData2016[比對身分證前六碼],$AX269,LabData2016[最近一次UACR檢查日期],$X269,LabData2016[UACR唯一],1),"")))</f>
        <v/>
      </c>
      <c r="X269" s="36" t="str" cm="1">
        <f t="array" ref="X269">IF($B269="","",IFERROR(_xlfn.AGGREGATE(14,6,LabData2016[最近一次UACR檢查日期]/((LabData2016[比對身分證前六碼]=$AX269)*(LabData2016[UACR唯一]=1)),1),""))</f>
        <v/>
      </c>
      <c r="Y269" s="6" t="str">
        <f>IF($B269="","",IF($Z269="","",IFERROR(SUMIFS(LabData2016[最近一次UACR檢查結果(mg/gm)],LabData2016[比對身分證前六碼],$AX269,LabData2016[最近一次UACR檢查日期],$Z269,LabData2016[UACR唯一],1),"")))</f>
        <v/>
      </c>
      <c r="Z269" s="36" t="str" cm="1">
        <f t="array" ref="Z269">IF($B269="","",IFERROR(_xlfn.AGGREGATE(14,6,LabData2016[最近一次UACR檢查日期]/((LabData2016[比對身分證前六碼]=$AX269)*(LabData2016[UACR唯一]=1)),2),""))</f>
        <v/>
      </c>
      <c r="AA269" s="6" t="str">
        <f t="shared" si="65"/>
        <v/>
      </c>
      <c r="AB269" s="29" t="str">
        <f ca="1">IF($B269="","",IF($V269="不適用","不適用",IF($W269="","未檢驗",IF(AND($AJ269+$AK269&gt;=2,$AK269&gt;=1),IF(OR($W269&lt;30,SUMIFS(LabData2016[UACR唯一],LabData2016[比對身分證前六碼],$AX269,LabData2016[最近一次UACR檢查結果(mg/gm)],"&lt;30",LabData2016[最近一次UACR檢查日期],"&gt;="&amp;DATE(YEAR(TODAY()),1,1),LabData2016[最近一次UACR檢查日期],"&lt;"&amp;DATE(YEAR(TODAY())+1,1,1))/($AJ269+$AK269)&gt;=0.5),"控制達標",IF(ISNUMBER($Y269),IF(AND($AA269&gt;=84,$W269-$Y269&lt;0),"進步達標","未達標"),"未達標")),"未達標"))))</f>
        <v/>
      </c>
      <c r="AC269" s="38" t="str">
        <f ca="1">IF($B269="","",IF($AB269="不適用","不適用",IF($AB269="未檢驗","無檢驗資料","全年"&amp;($AJ269+$AK269)&amp;"次／下半年"&amp;$AK269&amp;"次／"&amp;SUMIFS(LabData2016[UACR唯一],LabData2016[比對身分證前六碼],$AX269,LabData2016[最近一次UACR檢查結果(mg/gm)],"&lt;30",LabData2016[最近一次UACR檢查日期],"&gt;="&amp;DATE(YEAR(TODAY()),1,1),LabData2016[最近一次UACR檢查日期],"&lt;"&amp;DATE(YEAR(TODAY())+1,1,1))&amp;"/"&amp;($AJ269+$AK269)&amp;"達標")))</f>
        <v/>
      </c>
      <c r="AD269" s="6" t="str" cm="1">
        <f t="array" ref="AD269">IF($B269="","",IFERROR(INDEX(PatientCriteria[BP檢驗次數達標標準],ROWS($A$4:A269)),""))</f>
        <v/>
      </c>
      <c r="AE269" s="6" t="str" cm="1">
        <f t="array" aca="1" ref="AE269" ca="1">IF($B269="","",_xlfn.LET(_xlpm.bp,LabData2016[最近一次BP檢查日期],_xlpm.ym,IF(ISNUMBER(_xlpm.bp),TEXT(_xlpm.bp,"yyyy-mm"),LEFT(_xlpm.bp,7)),_xlpm.matched,_xlfn._xlws.FILTER(_xlpm.ym,(LabData2016[比對身分證前六碼]=$AX269)*(LabData2016[比對生日西元]=$AY269)*(_xlpm.ym&lt;&gt;"")*(LEFT(_xlpm.ym,4)=TEXT(YEAR(TODAY()),"0")),""),IF(INDEX(_xlpm.matched,1)="",0,ROWS(_xlfn.UNIQUE(_xlpm.matched)))))</f>
        <v/>
      </c>
      <c r="AF269" s="6" t="str">
        <f ca="1">IF($B269="","",SUMIFS(LabData2016[HbA1c唯一],LabData2016[比對身分證前六碼],$AX269,LabData2016[最近一次HbA1c檢查日期],"&gt;="&amp;DATE(YEAR(TODAY()),1,1),LabData2016[最近一次HbA1c檢查日期],"&lt;"&amp;DATE(YEAR(TODAY()),7,1)))</f>
        <v/>
      </c>
      <c r="AG269" s="6" t="str">
        <f ca="1">IF($B269="","",SUMIFS(LabData2016[HbA1c唯一],LabData2016[比對身分證前六碼],$AX269,LabData2016[最近一次HbA1c檢查日期],"&gt;="&amp;DATE(YEAR(TODAY()),7,1),LabData2016[最近一次HbA1c檢查日期],"&lt;"&amp;DATE(YEAR(TODAY())+1,1,1)))</f>
        <v/>
      </c>
      <c r="AH269" s="6" t="str">
        <f ca="1">IF($B269="","",SUMIFS(LabData2016[LDL唯一],LabData2016[比對身分證前六碼],$AX269,LabData2016[最近一次LDL檢查日期],"&gt;="&amp;DATE(YEAR(TODAY()),1,1),LabData2016[最近一次LDL檢查日期],"&lt;"&amp;DATE(YEAR(TODAY()),7,1)))</f>
        <v/>
      </c>
      <c r="AI269" s="6" t="str">
        <f ca="1">IF($B269="","",SUMIFS(LabData2016[LDL唯一],LabData2016[比對身分證前六碼],$AX269,LabData2016[最近一次LDL檢查日期],"&gt;="&amp;DATE(YEAR(TODAY()),7,1),LabData2016[最近一次LDL檢查日期],"&lt;"&amp;DATE(YEAR(TODAY())+1,1,1)))</f>
        <v/>
      </c>
      <c r="AJ269" s="6" t="str">
        <f ca="1">IF($B269="","",SUMIFS(LabData2016[UACR唯一],LabData2016[比對身分證前六碼],$AX269,LabData2016[最近一次UACR檢查日期],"&gt;="&amp;DATE(YEAR(TODAY()),1,1),LabData2016[最近一次UACR檢查日期],"&lt;"&amp;DATE(YEAR(TODAY()),7,1)))</f>
        <v/>
      </c>
      <c r="AK269" s="6" t="str">
        <f ca="1">IF($B269="","",SUMIFS(LabData2016[UACR唯一],LabData2016[比對身分證前六碼],$AX269,LabData2016[最近一次UACR檢查日期],"&gt;="&amp;DATE(YEAR(TODAY()),7,1),LabData2016[最近一次UACR檢查日期],"&lt;"&amp;DATE(YEAR(TODAY())+1,1,1)))</f>
        <v/>
      </c>
      <c r="AL269" s="6" t="str">
        <f t="shared" si="66"/>
        <v/>
      </c>
      <c r="AM269" s="6" t="str">
        <f t="shared" si="67"/>
        <v/>
      </c>
      <c r="AN269" s="6" t="str">
        <f t="shared" si="68"/>
        <v/>
      </c>
      <c r="AO269" s="6" t="str">
        <f t="shared" si="69"/>
        <v/>
      </c>
      <c r="AP269" s="6" t="str" cm="1">
        <f t="array" ref="AP269">IF($B269="","",IFERROR(INDEX(相容設定!$B$2:$E$9,MATCH($D269,相容設定!$A$2:$A$9,0),MIN(VALUE(LEFT($AQ269,FIND("/",$AQ269)-1)),3)+1),0))</f>
        <v/>
      </c>
      <c r="AQ269" s="6" t="str">
        <f t="shared" si="70"/>
        <v/>
      </c>
      <c r="AR269" s="30" t="str">
        <f t="shared" si="71"/>
        <v/>
      </c>
      <c r="AS269" s="30" t="str">
        <f>IF($B269="","",250+30+IF(OR(ISNUMBER(SEARCH("DM",$D269)),ISNUMBER(SEARCH("+",$D269))),100,0)+IFERROR(INDEX(相容設定!$F$2:$F$9,MATCH($D269,相容設定!$A$2:$A$9,0)),0))</f>
        <v/>
      </c>
      <c r="AT269" s="31" t="str">
        <f t="shared" si="72"/>
        <v/>
      </c>
      <c r="AU269" s="32" t="str">
        <f t="shared" si="73"/>
        <v/>
      </c>
      <c r="AW269" t="str">
        <f t="shared" si="74"/>
        <v/>
      </c>
    </row>
    <row r="270" spans="1:49" x14ac:dyDescent="0.35">
      <c r="A270" s="26" t="str" cm="1">
        <f t="array" ref="A270">IFERROR(IF(INDEX(PatientCriteria[身分證號],ROWS($A$4:A270))="","",ROWS($A$4:A270)),"")</f>
        <v/>
      </c>
      <c r="B270" s="26" t="str" cm="1">
        <f t="array" ref="B270">IFERROR(IF(INDEX(PatientCriteria[身分證號],ROWS($A$4:A270))="","",INDEX(PatientCriteria[身分證號],ROWS($A$4:A270))),"")</f>
        <v/>
      </c>
      <c r="C270" s="26" t="str" cm="1">
        <f t="array" ref="C270">IF($B270="","",IFERROR(INDEX(PatientCriteria[生日],ROWS($A$4:A270)),""))</f>
        <v/>
      </c>
      <c r="D270" s="26" t="str" cm="1">
        <f t="array" ref="D270">IF($B270="","",IFERROR(INDEX(PatientCriteria[疾病組合],ROWS($A$4:A270)),""))</f>
        <v/>
      </c>
      <c r="E270" s="6" t="str" cm="1">
        <f t="array" ref="E270">IF($B270="","",IFERROR(INDEX(PatientCriteria[HbA1c達標標準],ROWS($A$4:A270)),""))</f>
        <v/>
      </c>
      <c r="F270" s="6" t="str">
        <f>IF($B270="","",IF($G270="","",IFERROR(SUMIFS(LabData2016[最近一次HbA1c檢查結果(%)],LabData2016[比對身分證前六碼],$AX270,LabData2016[最近一次HbA1c檢查日期],$G270,LabData2016[HbA1c唯一],1),"")))</f>
        <v/>
      </c>
      <c r="G270" s="36" t="str" cm="1">
        <f t="array" ref="G270">IF($B270="","",IFERROR(_xlfn.AGGREGATE(14,6,LabData2016[最近一次HbA1c檢查日期]/((LabData2016[比對身分證前六碼]=$AX270)*(LabData2016[HbA1c唯一]=1)),1),""))</f>
        <v/>
      </c>
      <c r="H270" s="6" t="str">
        <f>IF($B270="","",IF($I270="","",IFERROR(SUMIFS(LabData2016[最近一次HbA1c檢查結果(%)],LabData2016[比對身分證前六碼],$AX270,LabData2016[最近一次HbA1c檢查日期],$I270,LabData2016[HbA1c唯一],1),"")))</f>
        <v/>
      </c>
      <c r="I270" s="36" t="str" cm="1">
        <f t="array" ref="I270">IF($B270="","",IFERROR(_xlfn.AGGREGATE(14,6,LabData2016[最近一次HbA1c檢查日期]/((LabData2016[比對身分證前六碼]=$AX270)*(LabData2016[HbA1c唯一]=1)),2),""))</f>
        <v/>
      </c>
      <c r="J270" s="6" t="str">
        <f t="shared" si="63"/>
        <v/>
      </c>
      <c r="K270" s="27" t="str">
        <f ca="1">IF($B270="","",IF($E270="不適用","不適用",IF($F270="","未檢驗",IF(AND($AF270+$AG270&gt;=2,$AG270&gt;=1),IF(OR($F270&lt;VALUE(SUBSTITUTE(SUBSTITUTE($E270,"&lt;",""),"%","")),SUMIFS(LabData2016[HbA1c唯一],LabData2016[比對身分證前六碼],$AX270,LabData2016[最近一次HbA1c檢查結果(%)],"&lt;"&amp;VALUE(SUBSTITUTE(SUBSTITUTE($E270,"&lt;",""),"%","")),LabData2016[最近一次HbA1c檢查日期],"&gt;="&amp;DATE(YEAR(TODAY()),1,1),LabData2016[最近一次HbA1c檢查日期],"&lt;"&amp;DATE(YEAR(TODAY())+1,1,1))/($AF270+$AG270)&gt;=0.5),"控制達標",IF(ISNUMBER($H270),IF(AND($J270&gt;=84,$F270-$H270&lt;0),"進步達標","未達標"),"未達標")),"未達標"))))</f>
        <v/>
      </c>
      <c r="L270" s="33" t="str">
        <f ca="1">IF($B270="","",IF($K270="不適用","不適用",IF($K270="未檢驗","無檢驗資料","全年"&amp;($AF270+$AG270)&amp;"次／下半年"&amp;$AG270&amp;"次／"&amp;SUMIFS(LabData2016[HbA1c唯一],LabData2016[比對身分證前六碼],$AX270,LabData2016[最近一次HbA1c檢查結果(%)],"&lt;"&amp;VALUE(SUBSTITUTE(SUBSTITUTE($E270,"&lt;",""),"%","")),LabData2016[最近一次HbA1c檢查日期],"&gt;="&amp;DATE(YEAR(TODAY()),1,1),LabData2016[最近一次HbA1c檢查日期],"&lt;"&amp;DATE(YEAR(TODAY())+1,1,1))&amp;"/"&amp;($AF270+$AG270)&amp;"達標")))</f>
        <v/>
      </c>
      <c r="M270" s="6" t="str" cm="1">
        <f t="array" ref="M270">IF($B270="","",IFERROR(INDEX(PatientCriteria[LDL達標標準],ROWS($A$4:A270)),""))</f>
        <v/>
      </c>
      <c r="N270" s="6" t="str">
        <f>IF($B270="","",IF($O270="","",IFERROR(SUMIFS(LabData2016[最近一次LDL檢查結果(mg/dL)],LabData2016[比對身分證前六碼],$AX270,LabData2016[最近一次LDL檢查日期],$O270,LabData2016[LDL唯一],1),"")))</f>
        <v/>
      </c>
      <c r="O270" s="36" t="str" cm="1">
        <f t="array" ref="O270">IF($B270="","",IFERROR(_xlfn.AGGREGATE(14,6,LabData2016[最近一次LDL檢查日期]/((LabData2016[比對身分證前六碼]=$AX270)*(LabData2016[LDL唯一]=1)),1),""))</f>
        <v/>
      </c>
      <c r="P270" s="6" t="str">
        <f>IF($B270="","",IF($Q270="","",IFERROR(SUMIFS(LabData2016[最近一次LDL檢查結果(mg/dL)],LabData2016[比對身分證前六碼],$AX270,LabData2016[最近一次LDL檢查日期],$Q270,LabData2016[LDL唯一],1),"")))</f>
        <v/>
      </c>
      <c r="Q270" s="36" t="str" cm="1">
        <f t="array" ref="Q270">IF($B270="","",IFERROR(_xlfn.AGGREGATE(14,6,LabData2016[最近一次LDL檢查日期]/((LabData2016[比對身分證前六碼]=$AX270)*(LabData2016[LDL唯一]=1)),2),""))</f>
        <v/>
      </c>
      <c r="R270" s="6" t="str">
        <f t="shared" si="64"/>
        <v/>
      </c>
      <c r="S270" s="6" t="str" cm="1">
        <f t="array" ref="S270">IF($B270="","",IFERROR(_xlfn.AGGREGATE(15,6,LabData2016[最近一次LDL檢查結果(mg/dL)]/((LabData2016[比對身分證前六碼]=$AX270)*(LabData2016[LDL唯一]=1)),1),""))</f>
        <v/>
      </c>
      <c r="T270" s="28" t="str">
        <f ca="1">IF($B270="","",IF($M270="不適用","不適用",IF($N270="","未檢驗",IF(OR(AND($D270="DM only",$O270&gt;=DATE(YEAR(TODAY()),1,1),$O270&lt;DATE(YEAR(TODAY())+1,1,1),$N270&lt;VALUE(SUBSTITUTE($M270,"&lt;",""))),AND($AH270&gt;=1,$AI270&gt;=1,OR($N270&lt;VALUE(SUBSTITUTE($M270,"&lt;","")),SUMIFS(LabData2016[LDL唯一],LabData2016[比對身分證前六碼],$AX270,LabData2016[最近一次LDL檢查結果(mg/dL)],"&lt;"&amp;VALUE(SUBSTITUTE($M270,"&lt;","")),LabData2016[最近一次LDL檢查日期],"&gt;="&amp;DATE(YEAR(TODAY()),1,1),LabData2016[最近一次LDL檢查日期],"&lt;"&amp;DATE(YEAR(TODAY())+1,1,1))/($AH270+$AI270)&gt;=0.5))),"控制達標",IF(AND($AH270&gt;=1,$AI270&gt;=1,ISNUMBER($P270),$R270&gt;84,$N270-$P270&lt;0),"進步達標","未達標")))))</f>
        <v/>
      </c>
      <c r="U270" s="39" t="str">
        <f ca="1">IF($B270="","",IF($T270="不適用","不適用",IF($T270="未檢驗","無檢驗資料","全年"&amp;($AH270+$AI270)&amp;"次／下半年"&amp;$AI270&amp;"次／"&amp;SUMIFS(LabData2016[LDL唯一],LabData2016[比對身分證前六碼],$AX270,LabData2016[最近一次LDL檢查結果(mg/dL)],"&lt;"&amp;VALUE(SUBSTITUTE($M270,"&lt;","")),LabData2016[最近一次LDL檢查日期],"&gt;="&amp;DATE(YEAR(TODAY()),1,1),LabData2016[最近一次LDL檢查日期],"&lt;"&amp;DATE(YEAR(TODAY())+1,1,1))&amp;"/"&amp;($AH270+$AI270)&amp;"達標")))</f>
        <v/>
      </c>
      <c r="V270" s="6" t="str" cm="1">
        <f t="array" ref="V270">IF($B270="","",IFERROR(INDEX(PatientCriteria[UACR達標標準],ROWS($A$4:A270)),""))</f>
        <v/>
      </c>
      <c r="W270" s="6" t="str">
        <f>IF($B270="","",IF($X270="","",IFERROR(SUMIFS(LabData2016[最近一次UACR檢查結果(mg/gm)],LabData2016[比對身分證前六碼],$AX270,LabData2016[最近一次UACR檢查日期],$X270,LabData2016[UACR唯一],1),"")))</f>
        <v/>
      </c>
      <c r="X270" s="36" t="str" cm="1">
        <f t="array" ref="X270">IF($B270="","",IFERROR(_xlfn.AGGREGATE(14,6,LabData2016[最近一次UACR檢查日期]/((LabData2016[比對身分證前六碼]=$AX270)*(LabData2016[UACR唯一]=1)),1),""))</f>
        <v/>
      </c>
      <c r="Y270" s="6" t="str">
        <f>IF($B270="","",IF($Z270="","",IFERROR(SUMIFS(LabData2016[最近一次UACR檢查結果(mg/gm)],LabData2016[比對身分證前六碼],$AX270,LabData2016[最近一次UACR檢查日期],$Z270,LabData2016[UACR唯一],1),"")))</f>
        <v/>
      </c>
      <c r="Z270" s="36" t="str" cm="1">
        <f t="array" ref="Z270">IF($B270="","",IFERROR(_xlfn.AGGREGATE(14,6,LabData2016[最近一次UACR檢查日期]/((LabData2016[比對身分證前六碼]=$AX270)*(LabData2016[UACR唯一]=1)),2),""))</f>
        <v/>
      </c>
      <c r="AA270" s="6" t="str">
        <f t="shared" si="65"/>
        <v/>
      </c>
      <c r="AB270" s="29" t="str">
        <f ca="1">IF($B270="","",IF($V270="不適用","不適用",IF($W270="","未檢驗",IF(AND($AJ270+$AK270&gt;=2,$AK270&gt;=1),IF(OR($W270&lt;30,SUMIFS(LabData2016[UACR唯一],LabData2016[比對身分證前六碼],$AX270,LabData2016[最近一次UACR檢查結果(mg/gm)],"&lt;30",LabData2016[最近一次UACR檢查日期],"&gt;="&amp;DATE(YEAR(TODAY()),1,1),LabData2016[最近一次UACR檢查日期],"&lt;"&amp;DATE(YEAR(TODAY())+1,1,1))/($AJ270+$AK270)&gt;=0.5),"控制達標",IF(ISNUMBER($Y270),IF(AND($AA270&gt;=84,$W270-$Y270&lt;0),"進步達標","未達標"),"未達標")),"未達標"))))</f>
        <v/>
      </c>
      <c r="AC270" s="38" t="str">
        <f ca="1">IF($B270="","",IF($AB270="不適用","不適用",IF($AB270="未檢驗","無檢驗資料","全年"&amp;($AJ270+$AK270)&amp;"次／下半年"&amp;$AK270&amp;"次／"&amp;SUMIFS(LabData2016[UACR唯一],LabData2016[比對身分證前六碼],$AX270,LabData2016[最近一次UACR檢查結果(mg/gm)],"&lt;30",LabData2016[最近一次UACR檢查日期],"&gt;="&amp;DATE(YEAR(TODAY()),1,1),LabData2016[最近一次UACR檢查日期],"&lt;"&amp;DATE(YEAR(TODAY())+1,1,1))&amp;"/"&amp;($AJ270+$AK270)&amp;"達標")))</f>
        <v/>
      </c>
      <c r="AD270" s="6" t="str" cm="1">
        <f t="array" ref="AD270">IF($B270="","",IFERROR(INDEX(PatientCriteria[BP檢驗次數達標標準],ROWS($A$4:A270)),""))</f>
        <v/>
      </c>
      <c r="AE270" s="6" t="str" cm="1">
        <f t="array" aca="1" ref="AE270" ca="1">IF($B270="","",_xlfn.LET(_xlpm.bp,LabData2016[最近一次BP檢查日期],_xlpm.ym,IF(ISNUMBER(_xlpm.bp),TEXT(_xlpm.bp,"yyyy-mm"),LEFT(_xlpm.bp,7)),_xlpm.matched,_xlfn._xlws.FILTER(_xlpm.ym,(LabData2016[比對身分證前六碼]=$AX270)*(LabData2016[比對生日西元]=$AY270)*(_xlpm.ym&lt;&gt;"")*(LEFT(_xlpm.ym,4)=TEXT(YEAR(TODAY()),"0")),""),IF(INDEX(_xlpm.matched,1)="",0,ROWS(_xlfn.UNIQUE(_xlpm.matched)))))</f>
        <v/>
      </c>
      <c r="AF270" s="6" t="str">
        <f ca="1">IF($B270="","",SUMIFS(LabData2016[HbA1c唯一],LabData2016[比對身分證前六碼],$AX270,LabData2016[最近一次HbA1c檢查日期],"&gt;="&amp;DATE(YEAR(TODAY()),1,1),LabData2016[最近一次HbA1c檢查日期],"&lt;"&amp;DATE(YEAR(TODAY()),7,1)))</f>
        <v/>
      </c>
      <c r="AG270" s="6" t="str">
        <f ca="1">IF($B270="","",SUMIFS(LabData2016[HbA1c唯一],LabData2016[比對身分證前六碼],$AX270,LabData2016[最近一次HbA1c檢查日期],"&gt;="&amp;DATE(YEAR(TODAY()),7,1),LabData2016[最近一次HbA1c檢查日期],"&lt;"&amp;DATE(YEAR(TODAY())+1,1,1)))</f>
        <v/>
      </c>
      <c r="AH270" s="6" t="str">
        <f ca="1">IF($B270="","",SUMIFS(LabData2016[LDL唯一],LabData2016[比對身分證前六碼],$AX270,LabData2016[最近一次LDL檢查日期],"&gt;="&amp;DATE(YEAR(TODAY()),1,1),LabData2016[最近一次LDL檢查日期],"&lt;"&amp;DATE(YEAR(TODAY()),7,1)))</f>
        <v/>
      </c>
      <c r="AI270" s="6" t="str">
        <f ca="1">IF($B270="","",SUMIFS(LabData2016[LDL唯一],LabData2016[比對身分證前六碼],$AX270,LabData2016[最近一次LDL檢查日期],"&gt;="&amp;DATE(YEAR(TODAY()),7,1),LabData2016[最近一次LDL檢查日期],"&lt;"&amp;DATE(YEAR(TODAY())+1,1,1)))</f>
        <v/>
      </c>
      <c r="AJ270" s="6" t="str">
        <f ca="1">IF($B270="","",SUMIFS(LabData2016[UACR唯一],LabData2016[比對身分證前六碼],$AX270,LabData2016[最近一次UACR檢查日期],"&gt;="&amp;DATE(YEAR(TODAY()),1,1),LabData2016[最近一次UACR檢查日期],"&lt;"&amp;DATE(YEAR(TODAY()),7,1)))</f>
        <v/>
      </c>
      <c r="AK270" s="6" t="str">
        <f ca="1">IF($B270="","",SUMIFS(LabData2016[UACR唯一],LabData2016[比對身分證前六碼],$AX270,LabData2016[最近一次UACR檢查日期],"&gt;="&amp;DATE(YEAR(TODAY()),7,1),LabData2016[最近一次UACR檢查日期],"&lt;"&amp;DATE(YEAR(TODAY())+1,1,1)))</f>
        <v/>
      </c>
      <c r="AL270" s="6" t="str">
        <f t="shared" si="66"/>
        <v/>
      </c>
      <c r="AM270" s="6" t="str">
        <f t="shared" si="67"/>
        <v/>
      </c>
      <c r="AN270" s="6" t="str">
        <f t="shared" si="68"/>
        <v/>
      </c>
      <c r="AO270" s="6" t="str">
        <f t="shared" si="69"/>
        <v/>
      </c>
      <c r="AP270" s="6" t="str" cm="1">
        <f t="array" ref="AP270">IF($B270="","",IFERROR(INDEX(相容設定!$B$2:$E$9,MATCH($D270,相容設定!$A$2:$A$9,0),MIN(VALUE(LEFT($AQ270,FIND("/",$AQ270)-1)),3)+1),0))</f>
        <v/>
      </c>
      <c r="AQ270" s="6" t="str">
        <f t="shared" si="70"/>
        <v/>
      </c>
      <c r="AR270" s="30" t="str">
        <f t="shared" si="71"/>
        <v/>
      </c>
      <c r="AS270" s="30" t="str">
        <f>IF($B270="","",250+30+IF(OR(ISNUMBER(SEARCH("DM",$D270)),ISNUMBER(SEARCH("+",$D270))),100,0)+IFERROR(INDEX(相容設定!$F$2:$F$9,MATCH($D270,相容設定!$A$2:$A$9,0)),0))</f>
        <v/>
      </c>
      <c r="AT270" s="31" t="str">
        <f t="shared" si="72"/>
        <v/>
      </c>
      <c r="AU270" s="32" t="str">
        <f t="shared" si="73"/>
        <v/>
      </c>
      <c r="AW270" t="str">
        <f t="shared" si="74"/>
        <v/>
      </c>
    </row>
    <row r="271" spans="1:49" x14ac:dyDescent="0.35">
      <c r="A271" s="26" t="str" cm="1">
        <f t="array" ref="A271">IFERROR(IF(INDEX(PatientCriteria[身分證號],ROWS($A$4:A271))="","",ROWS($A$4:A271)),"")</f>
        <v/>
      </c>
      <c r="B271" s="26" t="str" cm="1">
        <f t="array" ref="B271">IFERROR(IF(INDEX(PatientCriteria[身分證號],ROWS($A$4:A271))="","",INDEX(PatientCriteria[身分證號],ROWS($A$4:A271))),"")</f>
        <v/>
      </c>
      <c r="C271" s="26" t="str" cm="1">
        <f t="array" ref="C271">IF($B271="","",IFERROR(INDEX(PatientCriteria[生日],ROWS($A$4:A271)),""))</f>
        <v/>
      </c>
      <c r="D271" s="26" t="str" cm="1">
        <f t="array" ref="D271">IF($B271="","",IFERROR(INDEX(PatientCriteria[疾病組合],ROWS($A$4:A271)),""))</f>
        <v/>
      </c>
      <c r="E271" s="6" t="str" cm="1">
        <f t="array" ref="E271">IF($B271="","",IFERROR(INDEX(PatientCriteria[HbA1c達標標準],ROWS($A$4:A271)),""))</f>
        <v/>
      </c>
      <c r="F271" s="6" t="str">
        <f>IF($B271="","",IF($G271="","",IFERROR(SUMIFS(LabData2016[最近一次HbA1c檢查結果(%)],LabData2016[比對身分證前六碼],$AX271,LabData2016[最近一次HbA1c檢查日期],$G271,LabData2016[HbA1c唯一],1),"")))</f>
        <v/>
      </c>
      <c r="G271" s="36" t="str" cm="1">
        <f t="array" ref="G271">IF($B271="","",IFERROR(_xlfn.AGGREGATE(14,6,LabData2016[最近一次HbA1c檢查日期]/((LabData2016[比對身分證前六碼]=$AX271)*(LabData2016[HbA1c唯一]=1)),1),""))</f>
        <v/>
      </c>
      <c r="H271" s="6" t="str">
        <f>IF($B271="","",IF($I271="","",IFERROR(SUMIFS(LabData2016[最近一次HbA1c檢查結果(%)],LabData2016[比對身分證前六碼],$AX271,LabData2016[最近一次HbA1c檢查日期],$I271,LabData2016[HbA1c唯一],1),"")))</f>
        <v/>
      </c>
      <c r="I271" s="36" t="str" cm="1">
        <f t="array" ref="I271">IF($B271="","",IFERROR(_xlfn.AGGREGATE(14,6,LabData2016[最近一次HbA1c檢查日期]/((LabData2016[比對身分證前六碼]=$AX271)*(LabData2016[HbA1c唯一]=1)),2),""))</f>
        <v/>
      </c>
      <c r="J271" s="6" t="str">
        <f t="shared" si="63"/>
        <v/>
      </c>
      <c r="K271" s="27" t="str">
        <f ca="1">IF($B271="","",IF($E271="不適用","不適用",IF($F271="","未檢驗",IF(AND($AF271+$AG271&gt;=2,$AG271&gt;=1),IF(OR($F271&lt;VALUE(SUBSTITUTE(SUBSTITUTE($E271,"&lt;",""),"%","")),SUMIFS(LabData2016[HbA1c唯一],LabData2016[比對身分證前六碼],$AX271,LabData2016[最近一次HbA1c檢查結果(%)],"&lt;"&amp;VALUE(SUBSTITUTE(SUBSTITUTE($E271,"&lt;",""),"%","")),LabData2016[最近一次HbA1c檢查日期],"&gt;="&amp;DATE(YEAR(TODAY()),1,1),LabData2016[最近一次HbA1c檢查日期],"&lt;"&amp;DATE(YEAR(TODAY())+1,1,1))/($AF271+$AG271)&gt;=0.5),"控制達標",IF(ISNUMBER($H271),IF(AND($J271&gt;=84,$F271-$H271&lt;0),"進步達標","未達標"),"未達標")),"未達標"))))</f>
        <v/>
      </c>
      <c r="L271" s="33" t="str">
        <f ca="1">IF($B271="","",IF($K271="不適用","不適用",IF($K271="未檢驗","無檢驗資料","全年"&amp;($AF271+$AG271)&amp;"次／下半年"&amp;$AG271&amp;"次／"&amp;SUMIFS(LabData2016[HbA1c唯一],LabData2016[比對身分證前六碼],$AX271,LabData2016[最近一次HbA1c檢查結果(%)],"&lt;"&amp;VALUE(SUBSTITUTE(SUBSTITUTE($E271,"&lt;",""),"%","")),LabData2016[最近一次HbA1c檢查日期],"&gt;="&amp;DATE(YEAR(TODAY()),1,1),LabData2016[最近一次HbA1c檢查日期],"&lt;"&amp;DATE(YEAR(TODAY())+1,1,1))&amp;"/"&amp;($AF271+$AG271)&amp;"達標")))</f>
        <v/>
      </c>
      <c r="M271" s="6" t="str" cm="1">
        <f t="array" ref="M271">IF($B271="","",IFERROR(INDEX(PatientCriteria[LDL達標標準],ROWS($A$4:A271)),""))</f>
        <v/>
      </c>
      <c r="N271" s="6" t="str">
        <f>IF($B271="","",IF($O271="","",IFERROR(SUMIFS(LabData2016[最近一次LDL檢查結果(mg/dL)],LabData2016[比對身分證前六碼],$AX271,LabData2016[最近一次LDL檢查日期],$O271,LabData2016[LDL唯一],1),"")))</f>
        <v/>
      </c>
      <c r="O271" s="36" t="str" cm="1">
        <f t="array" ref="O271">IF($B271="","",IFERROR(_xlfn.AGGREGATE(14,6,LabData2016[最近一次LDL檢查日期]/((LabData2016[比對身分證前六碼]=$AX271)*(LabData2016[LDL唯一]=1)),1),""))</f>
        <v/>
      </c>
      <c r="P271" s="6" t="str">
        <f>IF($B271="","",IF($Q271="","",IFERROR(SUMIFS(LabData2016[最近一次LDL檢查結果(mg/dL)],LabData2016[比對身分證前六碼],$AX271,LabData2016[最近一次LDL檢查日期],$Q271,LabData2016[LDL唯一],1),"")))</f>
        <v/>
      </c>
      <c r="Q271" s="36" t="str" cm="1">
        <f t="array" ref="Q271">IF($B271="","",IFERROR(_xlfn.AGGREGATE(14,6,LabData2016[最近一次LDL檢查日期]/((LabData2016[比對身分證前六碼]=$AX271)*(LabData2016[LDL唯一]=1)),2),""))</f>
        <v/>
      </c>
      <c r="R271" s="6" t="str">
        <f t="shared" si="64"/>
        <v/>
      </c>
      <c r="S271" s="6" t="str" cm="1">
        <f t="array" ref="S271">IF($B271="","",IFERROR(_xlfn.AGGREGATE(15,6,LabData2016[最近一次LDL檢查結果(mg/dL)]/((LabData2016[比對身分證前六碼]=$AX271)*(LabData2016[LDL唯一]=1)),1),""))</f>
        <v/>
      </c>
      <c r="T271" s="28" t="str">
        <f ca="1">IF($B271="","",IF($M271="不適用","不適用",IF($N271="","未檢驗",IF(OR(AND($D271="DM only",$O271&gt;=DATE(YEAR(TODAY()),1,1),$O271&lt;DATE(YEAR(TODAY())+1,1,1),$N271&lt;VALUE(SUBSTITUTE($M271,"&lt;",""))),AND($AH271&gt;=1,$AI271&gt;=1,OR($N271&lt;VALUE(SUBSTITUTE($M271,"&lt;","")),SUMIFS(LabData2016[LDL唯一],LabData2016[比對身分證前六碼],$AX271,LabData2016[最近一次LDL檢查結果(mg/dL)],"&lt;"&amp;VALUE(SUBSTITUTE($M271,"&lt;","")),LabData2016[最近一次LDL檢查日期],"&gt;="&amp;DATE(YEAR(TODAY()),1,1),LabData2016[最近一次LDL檢查日期],"&lt;"&amp;DATE(YEAR(TODAY())+1,1,1))/($AH271+$AI271)&gt;=0.5))),"控制達標",IF(AND($AH271&gt;=1,$AI271&gt;=1,ISNUMBER($P271),$R271&gt;84,$N271-$P271&lt;0),"進步達標","未達標")))))</f>
        <v/>
      </c>
      <c r="U271" s="39" t="str">
        <f ca="1">IF($B271="","",IF($T271="不適用","不適用",IF($T271="未檢驗","無檢驗資料","全年"&amp;($AH271+$AI271)&amp;"次／下半年"&amp;$AI271&amp;"次／"&amp;SUMIFS(LabData2016[LDL唯一],LabData2016[比對身分證前六碼],$AX271,LabData2016[最近一次LDL檢查結果(mg/dL)],"&lt;"&amp;VALUE(SUBSTITUTE($M271,"&lt;","")),LabData2016[最近一次LDL檢查日期],"&gt;="&amp;DATE(YEAR(TODAY()),1,1),LabData2016[最近一次LDL檢查日期],"&lt;"&amp;DATE(YEAR(TODAY())+1,1,1))&amp;"/"&amp;($AH271+$AI271)&amp;"達標")))</f>
        <v/>
      </c>
      <c r="V271" s="6" t="str" cm="1">
        <f t="array" ref="V271">IF($B271="","",IFERROR(INDEX(PatientCriteria[UACR達標標準],ROWS($A$4:A271)),""))</f>
        <v/>
      </c>
      <c r="W271" s="6" t="str">
        <f>IF($B271="","",IF($X271="","",IFERROR(SUMIFS(LabData2016[最近一次UACR檢查結果(mg/gm)],LabData2016[比對身分證前六碼],$AX271,LabData2016[最近一次UACR檢查日期],$X271,LabData2016[UACR唯一],1),"")))</f>
        <v/>
      </c>
      <c r="X271" s="36" t="str" cm="1">
        <f t="array" ref="X271">IF($B271="","",IFERROR(_xlfn.AGGREGATE(14,6,LabData2016[最近一次UACR檢查日期]/((LabData2016[比對身分證前六碼]=$AX271)*(LabData2016[UACR唯一]=1)),1),""))</f>
        <v/>
      </c>
      <c r="Y271" s="6" t="str">
        <f>IF($B271="","",IF($Z271="","",IFERROR(SUMIFS(LabData2016[最近一次UACR檢查結果(mg/gm)],LabData2016[比對身分證前六碼],$AX271,LabData2016[最近一次UACR檢查日期],$Z271,LabData2016[UACR唯一],1),"")))</f>
        <v/>
      </c>
      <c r="Z271" s="36" t="str" cm="1">
        <f t="array" ref="Z271">IF($B271="","",IFERROR(_xlfn.AGGREGATE(14,6,LabData2016[最近一次UACR檢查日期]/((LabData2016[比對身分證前六碼]=$AX271)*(LabData2016[UACR唯一]=1)),2),""))</f>
        <v/>
      </c>
      <c r="AA271" s="6" t="str">
        <f t="shared" si="65"/>
        <v/>
      </c>
      <c r="AB271" s="29" t="str">
        <f ca="1">IF($B271="","",IF($V271="不適用","不適用",IF($W271="","未檢驗",IF(AND($AJ271+$AK271&gt;=2,$AK271&gt;=1),IF(OR($W271&lt;30,SUMIFS(LabData2016[UACR唯一],LabData2016[比對身分證前六碼],$AX271,LabData2016[最近一次UACR檢查結果(mg/gm)],"&lt;30",LabData2016[最近一次UACR檢查日期],"&gt;="&amp;DATE(YEAR(TODAY()),1,1),LabData2016[最近一次UACR檢查日期],"&lt;"&amp;DATE(YEAR(TODAY())+1,1,1))/($AJ271+$AK271)&gt;=0.5),"控制達標",IF(ISNUMBER($Y271),IF(AND($AA271&gt;=84,$W271-$Y271&lt;0),"進步達標","未達標"),"未達標")),"未達標"))))</f>
        <v/>
      </c>
      <c r="AC271" s="38" t="str">
        <f ca="1">IF($B271="","",IF($AB271="不適用","不適用",IF($AB271="未檢驗","無檢驗資料","全年"&amp;($AJ271+$AK271)&amp;"次／下半年"&amp;$AK271&amp;"次／"&amp;SUMIFS(LabData2016[UACR唯一],LabData2016[比對身分證前六碼],$AX271,LabData2016[最近一次UACR檢查結果(mg/gm)],"&lt;30",LabData2016[最近一次UACR檢查日期],"&gt;="&amp;DATE(YEAR(TODAY()),1,1),LabData2016[最近一次UACR檢查日期],"&lt;"&amp;DATE(YEAR(TODAY())+1,1,1))&amp;"/"&amp;($AJ271+$AK271)&amp;"達標")))</f>
        <v/>
      </c>
      <c r="AD271" s="6" t="str" cm="1">
        <f t="array" ref="AD271">IF($B271="","",IFERROR(INDEX(PatientCriteria[BP檢驗次數達標標準],ROWS($A$4:A271)),""))</f>
        <v/>
      </c>
      <c r="AE271" s="6" t="str" cm="1">
        <f t="array" aca="1" ref="AE271" ca="1">IF($B271="","",_xlfn.LET(_xlpm.bp,LabData2016[最近一次BP檢查日期],_xlpm.ym,IF(ISNUMBER(_xlpm.bp),TEXT(_xlpm.bp,"yyyy-mm"),LEFT(_xlpm.bp,7)),_xlpm.matched,_xlfn._xlws.FILTER(_xlpm.ym,(LabData2016[比對身分證前六碼]=$AX271)*(LabData2016[比對生日西元]=$AY271)*(_xlpm.ym&lt;&gt;"")*(LEFT(_xlpm.ym,4)=TEXT(YEAR(TODAY()),"0")),""),IF(INDEX(_xlpm.matched,1)="",0,ROWS(_xlfn.UNIQUE(_xlpm.matched)))))</f>
        <v/>
      </c>
      <c r="AF271" s="6" t="str">
        <f ca="1">IF($B271="","",SUMIFS(LabData2016[HbA1c唯一],LabData2016[比對身分證前六碼],$AX271,LabData2016[最近一次HbA1c檢查日期],"&gt;="&amp;DATE(YEAR(TODAY()),1,1),LabData2016[最近一次HbA1c檢查日期],"&lt;"&amp;DATE(YEAR(TODAY()),7,1)))</f>
        <v/>
      </c>
      <c r="AG271" s="6" t="str">
        <f ca="1">IF($B271="","",SUMIFS(LabData2016[HbA1c唯一],LabData2016[比對身分證前六碼],$AX271,LabData2016[最近一次HbA1c檢查日期],"&gt;="&amp;DATE(YEAR(TODAY()),7,1),LabData2016[最近一次HbA1c檢查日期],"&lt;"&amp;DATE(YEAR(TODAY())+1,1,1)))</f>
        <v/>
      </c>
      <c r="AH271" s="6" t="str">
        <f ca="1">IF($B271="","",SUMIFS(LabData2016[LDL唯一],LabData2016[比對身分證前六碼],$AX271,LabData2016[最近一次LDL檢查日期],"&gt;="&amp;DATE(YEAR(TODAY()),1,1),LabData2016[最近一次LDL檢查日期],"&lt;"&amp;DATE(YEAR(TODAY()),7,1)))</f>
        <v/>
      </c>
      <c r="AI271" s="6" t="str">
        <f ca="1">IF($B271="","",SUMIFS(LabData2016[LDL唯一],LabData2016[比對身分證前六碼],$AX271,LabData2016[最近一次LDL檢查日期],"&gt;="&amp;DATE(YEAR(TODAY()),7,1),LabData2016[最近一次LDL檢查日期],"&lt;"&amp;DATE(YEAR(TODAY())+1,1,1)))</f>
        <v/>
      </c>
      <c r="AJ271" s="6" t="str">
        <f ca="1">IF($B271="","",SUMIFS(LabData2016[UACR唯一],LabData2016[比對身分證前六碼],$AX271,LabData2016[最近一次UACR檢查日期],"&gt;="&amp;DATE(YEAR(TODAY()),1,1),LabData2016[最近一次UACR檢查日期],"&lt;"&amp;DATE(YEAR(TODAY()),7,1)))</f>
        <v/>
      </c>
      <c r="AK271" s="6" t="str">
        <f ca="1">IF($B271="","",SUMIFS(LabData2016[UACR唯一],LabData2016[比對身分證前六碼],$AX271,LabData2016[最近一次UACR檢查日期],"&gt;="&amp;DATE(YEAR(TODAY()),7,1),LabData2016[最近一次UACR檢查日期],"&lt;"&amp;DATE(YEAR(TODAY())+1,1,1)))</f>
        <v/>
      </c>
      <c r="AL271" s="6" t="str">
        <f t="shared" si="66"/>
        <v/>
      </c>
      <c r="AM271" s="6" t="str">
        <f t="shared" si="67"/>
        <v/>
      </c>
      <c r="AN271" s="6" t="str">
        <f t="shared" si="68"/>
        <v/>
      </c>
      <c r="AO271" s="6" t="str">
        <f t="shared" si="69"/>
        <v/>
      </c>
      <c r="AP271" s="6" t="str" cm="1">
        <f t="array" ref="AP271">IF($B271="","",IFERROR(INDEX(相容設定!$B$2:$E$9,MATCH($D271,相容設定!$A$2:$A$9,0),MIN(VALUE(LEFT($AQ271,FIND("/",$AQ271)-1)),3)+1),0))</f>
        <v/>
      </c>
      <c r="AQ271" s="6" t="str">
        <f t="shared" si="70"/>
        <v/>
      </c>
      <c r="AR271" s="30" t="str">
        <f t="shared" si="71"/>
        <v/>
      </c>
      <c r="AS271" s="30" t="str">
        <f>IF($B271="","",250+30+IF(OR(ISNUMBER(SEARCH("DM",$D271)),ISNUMBER(SEARCH("+",$D271))),100,0)+IFERROR(INDEX(相容設定!$F$2:$F$9,MATCH($D271,相容設定!$A$2:$A$9,0)),0))</f>
        <v/>
      </c>
      <c r="AT271" s="31" t="str">
        <f t="shared" si="72"/>
        <v/>
      </c>
      <c r="AU271" s="32" t="str">
        <f t="shared" si="73"/>
        <v/>
      </c>
      <c r="AW271" t="str">
        <f t="shared" si="74"/>
        <v/>
      </c>
    </row>
    <row r="272" spans="1:49" x14ac:dyDescent="0.35">
      <c r="A272" s="26" t="str" cm="1">
        <f t="array" ref="A272">IFERROR(IF(INDEX(PatientCriteria[身分證號],ROWS($A$4:A272))="","",ROWS($A$4:A272)),"")</f>
        <v/>
      </c>
      <c r="B272" s="26" t="str" cm="1">
        <f t="array" ref="B272">IFERROR(IF(INDEX(PatientCriteria[身分證號],ROWS($A$4:A272))="","",INDEX(PatientCriteria[身分證號],ROWS($A$4:A272))),"")</f>
        <v/>
      </c>
      <c r="C272" s="26" t="str" cm="1">
        <f t="array" ref="C272">IF($B272="","",IFERROR(INDEX(PatientCriteria[生日],ROWS($A$4:A272)),""))</f>
        <v/>
      </c>
      <c r="D272" s="26" t="str" cm="1">
        <f t="array" ref="D272">IF($B272="","",IFERROR(INDEX(PatientCriteria[疾病組合],ROWS($A$4:A272)),""))</f>
        <v/>
      </c>
      <c r="E272" s="6" t="str" cm="1">
        <f t="array" ref="E272">IF($B272="","",IFERROR(INDEX(PatientCriteria[HbA1c達標標準],ROWS($A$4:A272)),""))</f>
        <v/>
      </c>
      <c r="F272" s="6" t="str">
        <f>IF($B272="","",IF($G272="","",IFERROR(SUMIFS(LabData2016[最近一次HbA1c檢查結果(%)],LabData2016[比對身分證前六碼],$AX272,LabData2016[最近一次HbA1c檢查日期],$G272,LabData2016[HbA1c唯一],1),"")))</f>
        <v/>
      </c>
      <c r="G272" s="36" t="str" cm="1">
        <f t="array" ref="G272">IF($B272="","",IFERROR(_xlfn.AGGREGATE(14,6,LabData2016[最近一次HbA1c檢查日期]/((LabData2016[比對身分證前六碼]=$AX272)*(LabData2016[HbA1c唯一]=1)),1),""))</f>
        <v/>
      </c>
      <c r="H272" s="6" t="str">
        <f>IF($B272="","",IF($I272="","",IFERROR(SUMIFS(LabData2016[最近一次HbA1c檢查結果(%)],LabData2016[比對身分證前六碼],$AX272,LabData2016[最近一次HbA1c檢查日期],$I272,LabData2016[HbA1c唯一],1),"")))</f>
        <v/>
      </c>
      <c r="I272" s="36" t="str" cm="1">
        <f t="array" ref="I272">IF($B272="","",IFERROR(_xlfn.AGGREGATE(14,6,LabData2016[最近一次HbA1c檢查日期]/((LabData2016[比對身分證前六碼]=$AX272)*(LabData2016[HbA1c唯一]=1)),2),""))</f>
        <v/>
      </c>
      <c r="J272" s="6" t="str">
        <f t="shared" si="63"/>
        <v/>
      </c>
      <c r="K272" s="27" t="str">
        <f ca="1">IF($B272="","",IF($E272="不適用","不適用",IF($F272="","未檢驗",IF(AND($AF272+$AG272&gt;=2,$AG272&gt;=1),IF(OR($F272&lt;VALUE(SUBSTITUTE(SUBSTITUTE($E272,"&lt;",""),"%","")),SUMIFS(LabData2016[HbA1c唯一],LabData2016[比對身分證前六碼],$AX272,LabData2016[最近一次HbA1c檢查結果(%)],"&lt;"&amp;VALUE(SUBSTITUTE(SUBSTITUTE($E272,"&lt;",""),"%","")),LabData2016[最近一次HbA1c檢查日期],"&gt;="&amp;DATE(YEAR(TODAY()),1,1),LabData2016[最近一次HbA1c檢查日期],"&lt;"&amp;DATE(YEAR(TODAY())+1,1,1))/($AF272+$AG272)&gt;=0.5),"控制達標",IF(ISNUMBER($H272),IF(AND($J272&gt;=84,$F272-$H272&lt;0),"進步達標","未達標"),"未達標")),"未達標"))))</f>
        <v/>
      </c>
      <c r="L272" s="33" t="str">
        <f ca="1">IF($B272="","",IF($K272="不適用","不適用",IF($K272="未檢驗","無檢驗資料","全年"&amp;($AF272+$AG272)&amp;"次／下半年"&amp;$AG272&amp;"次／"&amp;SUMIFS(LabData2016[HbA1c唯一],LabData2016[比對身分證前六碼],$AX272,LabData2016[最近一次HbA1c檢查結果(%)],"&lt;"&amp;VALUE(SUBSTITUTE(SUBSTITUTE($E272,"&lt;",""),"%","")),LabData2016[最近一次HbA1c檢查日期],"&gt;="&amp;DATE(YEAR(TODAY()),1,1),LabData2016[最近一次HbA1c檢查日期],"&lt;"&amp;DATE(YEAR(TODAY())+1,1,1))&amp;"/"&amp;($AF272+$AG272)&amp;"達標")))</f>
        <v/>
      </c>
      <c r="M272" s="6" t="str" cm="1">
        <f t="array" ref="M272">IF($B272="","",IFERROR(INDEX(PatientCriteria[LDL達標標準],ROWS($A$4:A272)),""))</f>
        <v/>
      </c>
      <c r="N272" s="6" t="str">
        <f>IF($B272="","",IF($O272="","",IFERROR(SUMIFS(LabData2016[最近一次LDL檢查結果(mg/dL)],LabData2016[比對身分證前六碼],$AX272,LabData2016[最近一次LDL檢查日期],$O272,LabData2016[LDL唯一],1),"")))</f>
        <v/>
      </c>
      <c r="O272" s="36" t="str" cm="1">
        <f t="array" ref="O272">IF($B272="","",IFERROR(_xlfn.AGGREGATE(14,6,LabData2016[最近一次LDL檢查日期]/((LabData2016[比對身分證前六碼]=$AX272)*(LabData2016[LDL唯一]=1)),1),""))</f>
        <v/>
      </c>
      <c r="P272" s="6" t="str">
        <f>IF($B272="","",IF($Q272="","",IFERROR(SUMIFS(LabData2016[最近一次LDL檢查結果(mg/dL)],LabData2016[比對身分證前六碼],$AX272,LabData2016[最近一次LDL檢查日期],$Q272,LabData2016[LDL唯一],1),"")))</f>
        <v/>
      </c>
      <c r="Q272" s="36" t="str" cm="1">
        <f t="array" ref="Q272">IF($B272="","",IFERROR(_xlfn.AGGREGATE(14,6,LabData2016[最近一次LDL檢查日期]/((LabData2016[比對身分證前六碼]=$AX272)*(LabData2016[LDL唯一]=1)),2),""))</f>
        <v/>
      </c>
      <c r="R272" s="6" t="str">
        <f t="shared" si="64"/>
        <v/>
      </c>
      <c r="S272" s="6" t="str" cm="1">
        <f t="array" ref="S272">IF($B272="","",IFERROR(_xlfn.AGGREGATE(15,6,LabData2016[最近一次LDL檢查結果(mg/dL)]/((LabData2016[比對身分證前六碼]=$AX272)*(LabData2016[LDL唯一]=1)),1),""))</f>
        <v/>
      </c>
      <c r="T272" s="28" t="str">
        <f ca="1">IF($B272="","",IF($M272="不適用","不適用",IF($N272="","未檢驗",IF(OR(AND($D272="DM only",$O272&gt;=DATE(YEAR(TODAY()),1,1),$O272&lt;DATE(YEAR(TODAY())+1,1,1),$N272&lt;VALUE(SUBSTITUTE($M272,"&lt;",""))),AND($AH272&gt;=1,$AI272&gt;=1,OR($N272&lt;VALUE(SUBSTITUTE($M272,"&lt;","")),SUMIFS(LabData2016[LDL唯一],LabData2016[比對身分證前六碼],$AX272,LabData2016[最近一次LDL檢查結果(mg/dL)],"&lt;"&amp;VALUE(SUBSTITUTE($M272,"&lt;","")),LabData2016[最近一次LDL檢查日期],"&gt;="&amp;DATE(YEAR(TODAY()),1,1),LabData2016[最近一次LDL檢查日期],"&lt;"&amp;DATE(YEAR(TODAY())+1,1,1))/($AH272+$AI272)&gt;=0.5))),"控制達標",IF(AND($AH272&gt;=1,$AI272&gt;=1,ISNUMBER($P272),$R272&gt;84,$N272-$P272&lt;0),"進步達標","未達標")))))</f>
        <v/>
      </c>
      <c r="U272" s="39" t="str">
        <f ca="1">IF($B272="","",IF($T272="不適用","不適用",IF($T272="未檢驗","無檢驗資料","全年"&amp;($AH272+$AI272)&amp;"次／下半年"&amp;$AI272&amp;"次／"&amp;SUMIFS(LabData2016[LDL唯一],LabData2016[比對身分證前六碼],$AX272,LabData2016[最近一次LDL檢查結果(mg/dL)],"&lt;"&amp;VALUE(SUBSTITUTE($M272,"&lt;","")),LabData2016[最近一次LDL檢查日期],"&gt;="&amp;DATE(YEAR(TODAY()),1,1),LabData2016[最近一次LDL檢查日期],"&lt;"&amp;DATE(YEAR(TODAY())+1,1,1))&amp;"/"&amp;($AH272+$AI272)&amp;"達標")))</f>
        <v/>
      </c>
      <c r="V272" s="6" t="str" cm="1">
        <f t="array" ref="V272">IF($B272="","",IFERROR(INDEX(PatientCriteria[UACR達標標準],ROWS($A$4:A272)),""))</f>
        <v/>
      </c>
      <c r="W272" s="6" t="str">
        <f>IF($B272="","",IF($X272="","",IFERROR(SUMIFS(LabData2016[最近一次UACR檢查結果(mg/gm)],LabData2016[比對身分證前六碼],$AX272,LabData2016[最近一次UACR檢查日期],$X272,LabData2016[UACR唯一],1),"")))</f>
        <v/>
      </c>
      <c r="X272" s="36" t="str" cm="1">
        <f t="array" ref="X272">IF($B272="","",IFERROR(_xlfn.AGGREGATE(14,6,LabData2016[最近一次UACR檢查日期]/((LabData2016[比對身分證前六碼]=$AX272)*(LabData2016[UACR唯一]=1)),1),""))</f>
        <v/>
      </c>
      <c r="Y272" s="6" t="str">
        <f>IF($B272="","",IF($Z272="","",IFERROR(SUMIFS(LabData2016[最近一次UACR檢查結果(mg/gm)],LabData2016[比對身分證前六碼],$AX272,LabData2016[最近一次UACR檢查日期],$Z272,LabData2016[UACR唯一],1),"")))</f>
        <v/>
      </c>
      <c r="Z272" s="36" t="str" cm="1">
        <f t="array" ref="Z272">IF($B272="","",IFERROR(_xlfn.AGGREGATE(14,6,LabData2016[最近一次UACR檢查日期]/((LabData2016[比對身分證前六碼]=$AX272)*(LabData2016[UACR唯一]=1)),2),""))</f>
        <v/>
      </c>
      <c r="AA272" s="6" t="str">
        <f t="shared" si="65"/>
        <v/>
      </c>
      <c r="AB272" s="29" t="str">
        <f ca="1">IF($B272="","",IF($V272="不適用","不適用",IF($W272="","未檢驗",IF(AND($AJ272+$AK272&gt;=2,$AK272&gt;=1),IF(OR($W272&lt;30,SUMIFS(LabData2016[UACR唯一],LabData2016[比對身分證前六碼],$AX272,LabData2016[最近一次UACR檢查結果(mg/gm)],"&lt;30",LabData2016[最近一次UACR檢查日期],"&gt;="&amp;DATE(YEAR(TODAY()),1,1),LabData2016[最近一次UACR檢查日期],"&lt;"&amp;DATE(YEAR(TODAY())+1,1,1))/($AJ272+$AK272)&gt;=0.5),"控制達標",IF(ISNUMBER($Y272),IF(AND($AA272&gt;=84,$W272-$Y272&lt;0),"進步達標","未達標"),"未達標")),"未達標"))))</f>
        <v/>
      </c>
      <c r="AC272" s="38" t="str">
        <f ca="1">IF($B272="","",IF($AB272="不適用","不適用",IF($AB272="未檢驗","無檢驗資料","全年"&amp;($AJ272+$AK272)&amp;"次／下半年"&amp;$AK272&amp;"次／"&amp;SUMIFS(LabData2016[UACR唯一],LabData2016[比對身分證前六碼],$AX272,LabData2016[最近一次UACR檢查結果(mg/gm)],"&lt;30",LabData2016[最近一次UACR檢查日期],"&gt;="&amp;DATE(YEAR(TODAY()),1,1),LabData2016[最近一次UACR檢查日期],"&lt;"&amp;DATE(YEAR(TODAY())+1,1,1))&amp;"/"&amp;($AJ272+$AK272)&amp;"達標")))</f>
        <v/>
      </c>
      <c r="AD272" s="6" t="str" cm="1">
        <f t="array" ref="AD272">IF($B272="","",IFERROR(INDEX(PatientCriteria[BP檢驗次數達標標準],ROWS($A$4:A272)),""))</f>
        <v/>
      </c>
      <c r="AE272" s="6" t="str" cm="1">
        <f t="array" aca="1" ref="AE272" ca="1">IF($B272="","",_xlfn.LET(_xlpm.bp,LabData2016[最近一次BP檢查日期],_xlpm.ym,IF(ISNUMBER(_xlpm.bp),TEXT(_xlpm.bp,"yyyy-mm"),LEFT(_xlpm.bp,7)),_xlpm.matched,_xlfn._xlws.FILTER(_xlpm.ym,(LabData2016[比對身分證前六碼]=$AX272)*(LabData2016[比對生日西元]=$AY272)*(_xlpm.ym&lt;&gt;"")*(LEFT(_xlpm.ym,4)=TEXT(YEAR(TODAY()),"0")),""),IF(INDEX(_xlpm.matched,1)="",0,ROWS(_xlfn.UNIQUE(_xlpm.matched)))))</f>
        <v/>
      </c>
      <c r="AF272" s="6" t="str">
        <f ca="1">IF($B272="","",SUMIFS(LabData2016[HbA1c唯一],LabData2016[比對身分證前六碼],$AX272,LabData2016[最近一次HbA1c檢查日期],"&gt;="&amp;DATE(YEAR(TODAY()),1,1),LabData2016[最近一次HbA1c檢查日期],"&lt;"&amp;DATE(YEAR(TODAY()),7,1)))</f>
        <v/>
      </c>
      <c r="AG272" s="6" t="str">
        <f ca="1">IF($B272="","",SUMIFS(LabData2016[HbA1c唯一],LabData2016[比對身分證前六碼],$AX272,LabData2016[最近一次HbA1c檢查日期],"&gt;="&amp;DATE(YEAR(TODAY()),7,1),LabData2016[最近一次HbA1c檢查日期],"&lt;"&amp;DATE(YEAR(TODAY())+1,1,1)))</f>
        <v/>
      </c>
      <c r="AH272" s="6" t="str">
        <f ca="1">IF($B272="","",SUMIFS(LabData2016[LDL唯一],LabData2016[比對身分證前六碼],$AX272,LabData2016[最近一次LDL檢查日期],"&gt;="&amp;DATE(YEAR(TODAY()),1,1),LabData2016[最近一次LDL檢查日期],"&lt;"&amp;DATE(YEAR(TODAY()),7,1)))</f>
        <v/>
      </c>
      <c r="AI272" s="6" t="str">
        <f ca="1">IF($B272="","",SUMIFS(LabData2016[LDL唯一],LabData2016[比對身分證前六碼],$AX272,LabData2016[最近一次LDL檢查日期],"&gt;="&amp;DATE(YEAR(TODAY()),7,1),LabData2016[最近一次LDL檢查日期],"&lt;"&amp;DATE(YEAR(TODAY())+1,1,1)))</f>
        <v/>
      </c>
      <c r="AJ272" s="6" t="str">
        <f ca="1">IF($B272="","",SUMIFS(LabData2016[UACR唯一],LabData2016[比對身分證前六碼],$AX272,LabData2016[最近一次UACR檢查日期],"&gt;="&amp;DATE(YEAR(TODAY()),1,1),LabData2016[最近一次UACR檢查日期],"&lt;"&amp;DATE(YEAR(TODAY()),7,1)))</f>
        <v/>
      </c>
      <c r="AK272" s="6" t="str">
        <f ca="1">IF($B272="","",SUMIFS(LabData2016[UACR唯一],LabData2016[比對身分證前六碼],$AX272,LabData2016[最近一次UACR檢查日期],"&gt;="&amp;DATE(YEAR(TODAY()),7,1),LabData2016[最近一次UACR檢查日期],"&lt;"&amp;DATE(YEAR(TODAY())+1,1,1)))</f>
        <v/>
      </c>
      <c r="AL272" s="6" t="str">
        <f t="shared" si="66"/>
        <v/>
      </c>
      <c r="AM272" s="6" t="str">
        <f t="shared" si="67"/>
        <v/>
      </c>
      <c r="AN272" s="6" t="str">
        <f t="shared" si="68"/>
        <v/>
      </c>
      <c r="AO272" s="6" t="str">
        <f t="shared" si="69"/>
        <v/>
      </c>
      <c r="AP272" s="6" t="str" cm="1">
        <f t="array" ref="AP272">IF($B272="","",IFERROR(INDEX(相容設定!$B$2:$E$9,MATCH($D272,相容設定!$A$2:$A$9,0),MIN(VALUE(LEFT($AQ272,FIND("/",$AQ272)-1)),3)+1),0))</f>
        <v/>
      </c>
      <c r="AQ272" s="6" t="str">
        <f t="shared" si="70"/>
        <v/>
      </c>
      <c r="AR272" s="30" t="str">
        <f t="shared" si="71"/>
        <v/>
      </c>
      <c r="AS272" s="30" t="str">
        <f>IF($B272="","",250+30+IF(OR(ISNUMBER(SEARCH("DM",$D272)),ISNUMBER(SEARCH("+",$D272))),100,0)+IFERROR(INDEX(相容設定!$F$2:$F$9,MATCH($D272,相容設定!$A$2:$A$9,0)),0))</f>
        <v/>
      </c>
      <c r="AT272" s="31" t="str">
        <f t="shared" si="72"/>
        <v/>
      </c>
      <c r="AU272" s="32" t="str">
        <f t="shared" si="73"/>
        <v/>
      </c>
      <c r="AW272" t="str">
        <f t="shared" si="74"/>
        <v/>
      </c>
    </row>
    <row r="273" spans="1:49" x14ac:dyDescent="0.35">
      <c r="A273" s="26" t="str" cm="1">
        <f t="array" ref="A273">IFERROR(IF(INDEX(PatientCriteria[身分證號],ROWS($A$4:A273))="","",ROWS($A$4:A273)),"")</f>
        <v/>
      </c>
      <c r="B273" s="26" t="str" cm="1">
        <f t="array" ref="B273">IFERROR(IF(INDEX(PatientCriteria[身分證號],ROWS($A$4:A273))="","",INDEX(PatientCriteria[身分證號],ROWS($A$4:A273))),"")</f>
        <v/>
      </c>
      <c r="C273" s="26" t="str" cm="1">
        <f t="array" ref="C273">IF($B273="","",IFERROR(INDEX(PatientCriteria[生日],ROWS($A$4:A273)),""))</f>
        <v/>
      </c>
      <c r="D273" s="26" t="str" cm="1">
        <f t="array" ref="D273">IF($B273="","",IFERROR(INDEX(PatientCriteria[疾病組合],ROWS($A$4:A273)),""))</f>
        <v/>
      </c>
      <c r="E273" s="6" t="str" cm="1">
        <f t="array" ref="E273">IF($B273="","",IFERROR(INDEX(PatientCriteria[HbA1c達標標準],ROWS($A$4:A273)),""))</f>
        <v/>
      </c>
      <c r="F273" s="6" t="str">
        <f>IF($B273="","",IF($G273="","",IFERROR(SUMIFS(LabData2016[最近一次HbA1c檢查結果(%)],LabData2016[比對身分證前六碼],$AX273,LabData2016[最近一次HbA1c檢查日期],$G273,LabData2016[HbA1c唯一],1),"")))</f>
        <v/>
      </c>
      <c r="G273" s="36" t="str" cm="1">
        <f t="array" ref="G273">IF($B273="","",IFERROR(_xlfn.AGGREGATE(14,6,LabData2016[最近一次HbA1c檢查日期]/((LabData2016[比對身分證前六碼]=$AX273)*(LabData2016[HbA1c唯一]=1)),1),""))</f>
        <v/>
      </c>
      <c r="H273" s="6" t="str">
        <f>IF($B273="","",IF($I273="","",IFERROR(SUMIFS(LabData2016[最近一次HbA1c檢查結果(%)],LabData2016[比對身分證前六碼],$AX273,LabData2016[最近一次HbA1c檢查日期],$I273,LabData2016[HbA1c唯一],1),"")))</f>
        <v/>
      </c>
      <c r="I273" s="36" t="str" cm="1">
        <f t="array" ref="I273">IF($B273="","",IFERROR(_xlfn.AGGREGATE(14,6,LabData2016[最近一次HbA1c檢查日期]/((LabData2016[比對身分證前六碼]=$AX273)*(LabData2016[HbA1c唯一]=1)),2),""))</f>
        <v/>
      </c>
      <c r="J273" s="6" t="str">
        <f t="shared" si="63"/>
        <v/>
      </c>
      <c r="K273" s="27" t="str">
        <f ca="1">IF($B273="","",IF($E273="不適用","不適用",IF($F273="","未檢驗",IF(AND($AF273+$AG273&gt;=2,$AG273&gt;=1),IF(OR($F273&lt;VALUE(SUBSTITUTE(SUBSTITUTE($E273,"&lt;",""),"%","")),SUMIFS(LabData2016[HbA1c唯一],LabData2016[比對身分證前六碼],$AX273,LabData2016[最近一次HbA1c檢查結果(%)],"&lt;"&amp;VALUE(SUBSTITUTE(SUBSTITUTE($E273,"&lt;",""),"%","")),LabData2016[最近一次HbA1c檢查日期],"&gt;="&amp;DATE(YEAR(TODAY()),1,1),LabData2016[最近一次HbA1c檢查日期],"&lt;"&amp;DATE(YEAR(TODAY())+1,1,1))/($AF273+$AG273)&gt;=0.5),"控制達標",IF(ISNUMBER($H273),IF(AND($J273&gt;=84,$F273-$H273&lt;0),"進步達標","未達標"),"未達標")),"未達標"))))</f>
        <v/>
      </c>
      <c r="L273" s="33" t="str">
        <f ca="1">IF($B273="","",IF($K273="不適用","不適用",IF($K273="未檢驗","無檢驗資料","全年"&amp;($AF273+$AG273)&amp;"次／下半年"&amp;$AG273&amp;"次／"&amp;SUMIFS(LabData2016[HbA1c唯一],LabData2016[比對身分證前六碼],$AX273,LabData2016[最近一次HbA1c檢查結果(%)],"&lt;"&amp;VALUE(SUBSTITUTE(SUBSTITUTE($E273,"&lt;",""),"%","")),LabData2016[最近一次HbA1c檢查日期],"&gt;="&amp;DATE(YEAR(TODAY()),1,1),LabData2016[最近一次HbA1c檢查日期],"&lt;"&amp;DATE(YEAR(TODAY())+1,1,1))&amp;"/"&amp;($AF273+$AG273)&amp;"達標")))</f>
        <v/>
      </c>
      <c r="M273" s="6" t="str" cm="1">
        <f t="array" ref="M273">IF($B273="","",IFERROR(INDEX(PatientCriteria[LDL達標標準],ROWS($A$4:A273)),""))</f>
        <v/>
      </c>
      <c r="N273" s="6" t="str">
        <f>IF($B273="","",IF($O273="","",IFERROR(SUMIFS(LabData2016[最近一次LDL檢查結果(mg/dL)],LabData2016[比對身分證前六碼],$AX273,LabData2016[最近一次LDL檢查日期],$O273,LabData2016[LDL唯一],1),"")))</f>
        <v/>
      </c>
      <c r="O273" s="36" t="str" cm="1">
        <f t="array" ref="O273">IF($B273="","",IFERROR(_xlfn.AGGREGATE(14,6,LabData2016[最近一次LDL檢查日期]/((LabData2016[比對身分證前六碼]=$AX273)*(LabData2016[LDL唯一]=1)),1),""))</f>
        <v/>
      </c>
      <c r="P273" s="6" t="str">
        <f>IF($B273="","",IF($Q273="","",IFERROR(SUMIFS(LabData2016[最近一次LDL檢查結果(mg/dL)],LabData2016[比對身分證前六碼],$AX273,LabData2016[最近一次LDL檢查日期],$Q273,LabData2016[LDL唯一],1),"")))</f>
        <v/>
      </c>
      <c r="Q273" s="36" t="str" cm="1">
        <f t="array" ref="Q273">IF($B273="","",IFERROR(_xlfn.AGGREGATE(14,6,LabData2016[最近一次LDL檢查日期]/((LabData2016[比對身分證前六碼]=$AX273)*(LabData2016[LDL唯一]=1)),2),""))</f>
        <v/>
      </c>
      <c r="R273" s="6" t="str">
        <f t="shared" si="64"/>
        <v/>
      </c>
      <c r="S273" s="6" t="str" cm="1">
        <f t="array" ref="S273">IF($B273="","",IFERROR(_xlfn.AGGREGATE(15,6,LabData2016[最近一次LDL檢查結果(mg/dL)]/((LabData2016[比對身分證前六碼]=$AX273)*(LabData2016[LDL唯一]=1)),1),""))</f>
        <v/>
      </c>
      <c r="T273" s="28" t="str">
        <f ca="1">IF($B273="","",IF($M273="不適用","不適用",IF($N273="","未檢驗",IF(OR(AND($D273="DM only",$O273&gt;=DATE(YEAR(TODAY()),1,1),$O273&lt;DATE(YEAR(TODAY())+1,1,1),$N273&lt;VALUE(SUBSTITUTE($M273,"&lt;",""))),AND($AH273&gt;=1,$AI273&gt;=1,OR($N273&lt;VALUE(SUBSTITUTE($M273,"&lt;","")),SUMIFS(LabData2016[LDL唯一],LabData2016[比對身分證前六碼],$AX273,LabData2016[最近一次LDL檢查結果(mg/dL)],"&lt;"&amp;VALUE(SUBSTITUTE($M273,"&lt;","")),LabData2016[最近一次LDL檢查日期],"&gt;="&amp;DATE(YEAR(TODAY()),1,1),LabData2016[最近一次LDL檢查日期],"&lt;"&amp;DATE(YEAR(TODAY())+1,1,1))/($AH273+$AI273)&gt;=0.5))),"控制達標",IF(AND($AH273&gt;=1,$AI273&gt;=1,ISNUMBER($P273),$R273&gt;84,$N273-$P273&lt;0),"進步達標","未達標")))))</f>
        <v/>
      </c>
      <c r="U273" s="39" t="str">
        <f ca="1">IF($B273="","",IF($T273="不適用","不適用",IF($T273="未檢驗","無檢驗資料","全年"&amp;($AH273+$AI273)&amp;"次／下半年"&amp;$AI273&amp;"次／"&amp;SUMIFS(LabData2016[LDL唯一],LabData2016[比對身分證前六碼],$AX273,LabData2016[最近一次LDL檢查結果(mg/dL)],"&lt;"&amp;VALUE(SUBSTITUTE($M273,"&lt;","")),LabData2016[最近一次LDL檢查日期],"&gt;="&amp;DATE(YEAR(TODAY()),1,1),LabData2016[最近一次LDL檢查日期],"&lt;"&amp;DATE(YEAR(TODAY())+1,1,1))&amp;"/"&amp;($AH273+$AI273)&amp;"達標")))</f>
        <v/>
      </c>
      <c r="V273" s="6" t="str" cm="1">
        <f t="array" ref="V273">IF($B273="","",IFERROR(INDEX(PatientCriteria[UACR達標標準],ROWS($A$4:A273)),""))</f>
        <v/>
      </c>
      <c r="W273" s="6" t="str">
        <f>IF($B273="","",IF($X273="","",IFERROR(SUMIFS(LabData2016[最近一次UACR檢查結果(mg/gm)],LabData2016[比對身分證前六碼],$AX273,LabData2016[最近一次UACR檢查日期],$X273,LabData2016[UACR唯一],1),"")))</f>
        <v/>
      </c>
      <c r="X273" s="36" t="str" cm="1">
        <f t="array" ref="X273">IF($B273="","",IFERROR(_xlfn.AGGREGATE(14,6,LabData2016[最近一次UACR檢查日期]/((LabData2016[比對身分證前六碼]=$AX273)*(LabData2016[UACR唯一]=1)),1),""))</f>
        <v/>
      </c>
      <c r="Y273" s="6" t="str">
        <f>IF($B273="","",IF($Z273="","",IFERROR(SUMIFS(LabData2016[最近一次UACR檢查結果(mg/gm)],LabData2016[比對身分證前六碼],$AX273,LabData2016[最近一次UACR檢查日期],$Z273,LabData2016[UACR唯一],1),"")))</f>
        <v/>
      </c>
      <c r="Z273" s="36" t="str" cm="1">
        <f t="array" ref="Z273">IF($B273="","",IFERROR(_xlfn.AGGREGATE(14,6,LabData2016[最近一次UACR檢查日期]/((LabData2016[比對身分證前六碼]=$AX273)*(LabData2016[UACR唯一]=1)),2),""))</f>
        <v/>
      </c>
      <c r="AA273" s="6" t="str">
        <f t="shared" si="65"/>
        <v/>
      </c>
      <c r="AB273" s="29" t="str">
        <f ca="1">IF($B273="","",IF($V273="不適用","不適用",IF($W273="","未檢驗",IF(AND($AJ273+$AK273&gt;=2,$AK273&gt;=1),IF(OR($W273&lt;30,SUMIFS(LabData2016[UACR唯一],LabData2016[比對身分證前六碼],$AX273,LabData2016[最近一次UACR檢查結果(mg/gm)],"&lt;30",LabData2016[最近一次UACR檢查日期],"&gt;="&amp;DATE(YEAR(TODAY()),1,1),LabData2016[最近一次UACR檢查日期],"&lt;"&amp;DATE(YEAR(TODAY())+1,1,1))/($AJ273+$AK273)&gt;=0.5),"控制達標",IF(ISNUMBER($Y273),IF(AND($AA273&gt;=84,$W273-$Y273&lt;0),"進步達標","未達標"),"未達標")),"未達標"))))</f>
        <v/>
      </c>
      <c r="AC273" s="38" t="str">
        <f ca="1">IF($B273="","",IF($AB273="不適用","不適用",IF($AB273="未檢驗","無檢驗資料","全年"&amp;($AJ273+$AK273)&amp;"次／下半年"&amp;$AK273&amp;"次／"&amp;SUMIFS(LabData2016[UACR唯一],LabData2016[比對身分證前六碼],$AX273,LabData2016[最近一次UACR檢查結果(mg/gm)],"&lt;30",LabData2016[最近一次UACR檢查日期],"&gt;="&amp;DATE(YEAR(TODAY()),1,1),LabData2016[最近一次UACR檢查日期],"&lt;"&amp;DATE(YEAR(TODAY())+1,1,1))&amp;"/"&amp;($AJ273+$AK273)&amp;"達標")))</f>
        <v/>
      </c>
      <c r="AD273" s="6" t="str" cm="1">
        <f t="array" ref="AD273">IF($B273="","",IFERROR(INDEX(PatientCriteria[BP檢驗次數達標標準],ROWS($A$4:A273)),""))</f>
        <v/>
      </c>
      <c r="AE273" s="6" t="str" cm="1">
        <f t="array" aca="1" ref="AE273" ca="1">IF($B273="","",_xlfn.LET(_xlpm.bp,LabData2016[最近一次BP檢查日期],_xlpm.ym,IF(ISNUMBER(_xlpm.bp),TEXT(_xlpm.bp,"yyyy-mm"),LEFT(_xlpm.bp,7)),_xlpm.matched,_xlfn._xlws.FILTER(_xlpm.ym,(LabData2016[比對身分證前六碼]=$AX273)*(LabData2016[比對生日西元]=$AY273)*(_xlpm.ym&lt;&gt;"")*(LEFT(_xlpm.ym,4)=TEXT(YEAR(TODAY()),"0")),""),IF(INDEX(_xlpm.matched,1)="",0,ROWS(_xlfn.UNIQUE(_xlpm.matched)))))</f>
        <v/>
      </c>
      <c r="AF273" s="6" t="str">
        <f ca="1">IF($B273="","",SUMIFS(LabData2016[HbA1c唯一],LabData2016[比對身分證前六碼],$AX273,LabData2016[最近一次HbA1c檢查日期],"&gt;="&amp;DATE(YEAR(TODAY()),1,1),LabData2016[最近一次HbA1c檢查日期],"&lt;"&amp;DATE(YEAR(TODAY()),7,1)))</f>
        <v/>
      </c>
      <c r="AG273" s="6" t="str">
        <f ca="1">IF($B273="","",SUMIFS(LabData2016[HbA1c唯一],LabData2016[比對身分證前六碼],$AX273,LabData2016[最近一次HbA1c檢查日期],"&gt;="&amp;DATE(YEAR(TODAY()),7,1),LabData2016[最近一次HbA1c檢查日期],"&lt;"&amp;DATE(YEAR(TODAY())+1,1,1)))</f>
        <v/>
      </c>
      <c r="AH273" s="6" t="str">
        <f ca="1">IF($B273="","",SUMIFS(LabData2016[LDL唯一],LabData2016[比對身分證前六碼],$AX273,LabData2016[最近一次LDL檢查日期],"&gt;="&amp;DATE(YEAR(TODAY()),1,1),LabData2016[最近一次LDL檢查日期],"&lt;"&amp;DATE(YEAR(TODAY()),7,1)))</f>
        <v/>
      </c>
      <c r="AI273" s="6" t="str">
        <f ca="1">IF($B273="","",SUMIFS(LabData2016[LDL唯一],LabData2016[比對身分證前六碼],$AX273,LabData2016[最近一次LDL檢查日期],"&gt;="&amp;DATE(YEAR(TODAY()),7,1),LabData2016[最近一次LDL檢查日期],"&lt;"&amp;DATE(YEAR(TODAY())+1,1,1)))</f>
        <v/>
      </c>
      <c r="AJ273" s="6" t="str">
        <f ca="1">IF($B273="","",SUMIFS(LabData2016[UACR唯一],LabData2016[比對身分證前六碼],$AX273,LabData2016[最近一次UACR檢查日期],"&gt;="&amp;DATE(YEAR(TODAY()),1,1),LabData2016[最近一次UACR檢查日期],"&lt;"&amp;DATE(YEAR(TODAY()),7,1)))</f>
        <v/>
      </c>
      <c r="AK273" s="6" t="str">
        <f ca="1">IF($B273="","",SUMIFS(LabData2016[UACR唯一],LabData2016[比對身分證前六碼],$AX273,LabData2016[最近一次UACR檢查日期],"&gt;="&amp;DATE(YEAR(TODAY()),7,1),LabData2016[最近一次UACR檢查日期],"&lt;"&amp;DATE(YEAR(TODAY())+1,1,1)))</f>
        <v/>
      </c>
      <c r="AL273" s="6" t="str">
        <f t="shared" si="66"/>
        <v/>
      </c>
      <c r="AM273" s="6" t="str">
        <f t="shared" si="67"/>
        <v/>
      </c>
      <c r="AN273" s="6" t="str">
        <f t="shared" si="68"/>
        <v/>
      </c>
      <c r="AO273" s="6" t="str">
        <f t="shared" si="69"/>
        <v/>
      </c>
      <c r="AP273" s="6" t="str" cm="1">
        <f t="array" ref="AP273">IF($B273="","",IFERROR(INDEX(相容設定!$B$2:$E$9,MATCH($D273,相容設定!$A$2:$A$9,0),MIN(VALUE(LEFT($AQ273,FIND("/",$AQ273)-1)),3)+1),0))</f>
        <v/>
      </c>
      <c r="AQ273" s="6" t="str">
        <f t="shared" si="70"/>
        <v/>
      </c>
      <c r="AR273" s="30" t="str">
        <f t="shared" si="71"/>
        <v/>
      </c>
      <c r="AS273" s="30" t="str">
        <f>IF($B273="","",250+30+IF(OR(ISNUMBER(SEARCH("DM",$D273)),ISNUMBER(SEARCH("+",$D273))),100,0)+IFERROR(INDEX(相容設定!$F$2:$F$9,MATCH($D273,相容設定!$A$2:$A$9,0)),0))</f>
        <v/>
      </c>
      <c r="AT273" s="31" t="str">
        <f t="shared" si="72"/>
        <v/>
      </c>
      <c r="AU273" s="32" t="str">
        <f t="shared" si="73"/>
        <v/>
      </c>
      <c r="AW273" t="str">
        <f t="shared" si="74"/>
        <v/>
      </c>
    </row>
    <row r="274" spans="1:49" x14ac:dyDescent="0.35">
      <c r="A274" s="26" t="str" cm="1">
        <f t="array" ref="A274">IFERROR(IF(INDEX(PatientCriteria[身分證號],ROWS($A$4:A274))="","",ROWS($A$4:A274)),"")</f>
        <v/>
      </c>
      <c r="B274" s="26" t="str" cm="1">
        <f t="array" ref="B274">IFERROR(IF(INDEX(PatientCriteria[身分證號],ROWS($A$4:A274))="","",INDEX(PatientCriteria[身分證號],ROWS($A$4:A274))),"")</f>
        <v/>
      </c>
      <c r="C274" s="26" t="str" cm="1">
        <f t="array" ref="C274">IF($B274="","",IFERROR(INDEX(PatientCriteria[生日],ROWS($A$4:A274)),""))</f>
        <v/>
      </c>
      <c r="D274" s="26" t="str" cm="1">
        <f t="array" ref="D274">IF($B274="","",IFERROR(INDEX(PatientCriteria[疾病組合],ROWS($A$4:A274)),""))</f>
        <v/>
      </c>
      <c r="E274" s="6" t="str" cm="1">
        <f t="array" ref="E274">IF($B274="","",IFERROR(INDEX(PatientCriteria[HbA1c達標標準],ROWS($A$4:A274)),""))</f>
        <v/>
      </c>
      <c r="F274" s="6" t="str">
        <f>IF($B274="","",IF($G274="","",IFERROR(SUMIFS(LabData2016[最近一次HbA1c檢查結果(%)],LabData2016[比對身分證前六碼],$AX274,LabData2016[最近一次HbA1c檢查日期],$G274,LabData2016[HbA1c唯一],1),"")))</f>
        <v/>
      </c>
      <c r="G274" s="36" t="str" cm="1">
        <f t="array" ref="G274">IF($B274="","",IFERROR(_xlfn.AGGREGATE(14,6,LabData2016[最近一次HbA1c檢查日期]/((LabData2016[比對身分證前六碼]=$AX274)*(LabData2016[HbA1c唯一]=1)),1),""))</f>
        <v/>
      </c>
      <c r="H274" s="6" t="str">
        <f>IF($B274="","",IF($I274="","",IFERROR(SUMIFS(LabData2016[最近一次HbA1c檢查結果(%)],LabData2016[比對身分證前六碼],$AX274,LabData2016[最近一次HbA1c檢查日期],$I274,LabData2016[HbA1c唯一],1),"")))</f>
        <v/>
      </c>
      <c r="I274" s="36" t="str" cm="1">
        <f t="array" ref="I274">IF($B274="","",IFERROR(_xlfn.AGGREGATE(14,6,LabData2016[最近一次HbA1c檢查日期]/((LabData2016[比對身分證前六碼]=$AX274)*(LabData2016[HbA1c唯一]=1)),2),""))</f>
        <v/>
      </c>
      <c r="J274" s="6" t="str">
        <f t="shared" si="63"/>
        <v/>
      </c>
      <c r="K274" s="27" t="str">
        <f ca="1">IF($B274="","",IF($E274="不適用","不適用",IF($F274="","未檢驗",IF(AND($AF274+$AG274&gt;=2,$AG274&gt;=1),IF(OR($F274&lt;VALUE(SUBSTITUTE(SUBSTITUTE($E274,"&lt;",""),"%","")),SUMIFS(LabData2016[HbA1c唯一],LabData2016[比對身分證前六碼],$AX274,LabData2016[最近一次HbA1c檢查結果(%)],"&lt;"&amp;VALUE(SUBSTITUTE(SUBSTITUTE($E274,"&lt;",""),"%","")),LabData2016[最近一次HbA1c檢查日期],"&gt;="&amp;DATE(YEAR(TODAY()),1,1),LabData2016[最近一次HbA1c檢查日期],"&lt;"&amp;DATE(YEAR(TODAY())+1,1,1))/($AF274+$AG274)&gt;=0.5),"控制達標",IF(ISNUMBER($H274),IF(AND($J274&gt;=84,$F274-$H274&lt;0),"進步達標","未達標"),"未達標")),"未達標"))))</f>
        <v/>
      </c>
      <c r="L274" s="33" t="str">
        <f ca="1">IF($B274="","",IF($K274="不適用","不適用",IF($K274="未檢驗","無檢驗資料","全年"&amp;($AF274+$AG274)&amp;"次／下半年"&amp;$AG274&amp;"次／"&amp;SUMIFS(LabData2016[HbA1c唯一],LabData2016[比對身分證前六碼],$AX274,LabData2016[最近一次HbA1c檢查結果(%)],"&lt;"&amp;VALUE(SUBSTITUTE(SUBSTITUTE($E274,"&lt;",""),"%","")),LabData2016[最近一次HbA1c檢查日期],"&gt;="&amp;DATE(YEAR(TODAY()),1,1),LabData2016[最近一次HbA1c檢查日期],"&lt;"&amp;DATE(YEAR(TODAY())+1,1,1))&amp;"/"&amp;($AF274+$AG274)&amp;"達標")))</f>
        <v/>
      </c>
      <c r="M274" s="6" t="str" cm="1">
        <f t="array" ref="M274">IF($B274="","",IFERROR(INDEX(PatientCriteria[LDL達標標準],ROWS($A$4:A274)),""))</f>
        <v/>
      </c>
      <c r="N274" s="6" t="str">
        <f>IF($B274="","",IF($O274="","",IFERROR(SUMIFS(LabData2016[最近一次LDL檢查結果(mg/dL)],LabData2016[比對身分證前六碼],$AX274,LabData2016[最近一次LDL檢查日期],$O274,LabData2016[LDL唯一],1),"")))</f>
        <v/>
      </c>
      <c r="O274" s="36" t="str" cm="1">
        <f t="array" ref="O274">IF($B274="","",IFERROR(_xlfn.AGGREGATE(14,6,LabData2016[最近一次LDL檢查日期]/((LabData2016[比對身分證前六碼]=$AX274)*(LabData2016[LDL唯一]=1)),1),""))</f>
        <v/>
      </c>
      <c r="P274" s="6" t="str">
        <f>IF($B274="","",IF($Q274="","",IFERROR(SUMIFS(LabData2016[最近一次LDL檢查結果(mg/dL)],LabData2016[比對身分證前六碼],$AX274,LabData2016[最近一次LDL檢查日期],$Q274,LabData2016[LDL唯一],1),"")))</f>
        <v/>
      </c>
      <c r="Q274" s="36" t="str" cm="1">
        <f t="array" ref="Q274">IF($B274="","",IFERROR(_xlfn.AGGREGATE(14,6,LabData2016[最近一次LDL檢查日期]/((LabData2016[比對身分證前六碼]=$AX274)*(LabData2016[LDL唯一]=1)),2),""))</f>
        <v/>
      </c>
      <c r="R274" s="6" t="str">
        <f t="shared" si="64"/>
        <v/>
      </c>
      <c r="S274" s="6" t="str" cm="1">
        <f t="array" ref="S274">IF($B274="","",IFERROR(_xlfn.AGGREGATE(15,6,LabData2016[最近一次LDL檢查結果(mg/dL)]/((LabData2016[比對身分證前六碼]=$AX274)*(LabData2016[LDL唯一]=1)),1),""))</f>
        <v/>
      </c>
      <c r="T274" s="28" t="str">
        <f ca="1">IF($B274="","",IF($M274="不適用","不適用",IF($N274="","未檢驗",IF(OR(AND($D274="DM only",$O274&gt;=DATE(YEAR(TODAY()),1,1),$O274&lt;DATE(YEAR(TODAY())+1,1,1),$N274&lt;VALUE(SUBSTITUTE($M274,"&lt;",""))),AND($AH274&gt;=1,$AI274&gt;=1,OR($N274&lt;VALUE(SUBSTITUTE($M274,"&lt;","")),SUMIFS(LabData2016[LDL唯一],LabData2016[比對身分證前六碼],$AX274,LabData2016[最近一次LDL檢查結果(mg/dL)],"&lt;"&amp;VALUE(SUBSTITUTE($M274,"&lt;","")),LabData2016[最近一次LDL檢查日期],"&gt;="&amp;DATE(YEAR(TODAY()),1,1),LabData2016[最近一次LDL檢查日期],"&lt;"&amp;DATE(YEAR(TODAY())+1,1,1))/($AH274+$AI274)&gt;=0.5))),"控制達標",IF(AND($AH274&gt;=1,$AI274&gt;=1,ISNUMBER($P274),$R274&gt;84,$N274-$P274&lt;0),"進步達標","未達標")))))</f>
        <v/>
      </c>
      <c r="U274" s="39" t="str">
        <f ca="1">IF($B274="","",IF($T274="不適用","不適用",IF($T274="未檢驗","無檢驗資料","全年"&amp;($AH274+$AI274)&amp;"次／下半年"&amp;$AI274&amp;"次／"&amp;SUMIFS(LabData2016[LDL唯一],LabData2016[比對身分證前六碼],$AX274,LabData2016[最近一次LDL檢查結果(mg/dL)],"&lt;"&amp;VALUE(SUBSTITUTE($M274,"&lt;","")),LabData2016[最近一次LDL檢查日期],"&gt;="&amp;DATE(YEAR(TODAY()),1,1),LabData2016[最近一次LDL檢查日期],"&lt;"&amp;DATE(YEAR(TODAY())+1,1,1))&amp;"/"&amp;($AH274+$AI274)&amp;"達標")))</f>
        <v/>
      </c>
      <c r="V274" s="6" t="str" cm="1">
        <f t="array" ref="V274">IF($B274="","",IFERROR(INDEX(PatientCriteria[UACR達標標準],ROWS($A$4:A274)),""))</f>
        <v/>
      </c>
      <c r="W274" s="6" t="str">
        <f>IF($B274="","",IF($X274="","",IFERROR(SUMIFS(LabData2016[最近一次UACR檢查結果(mg/gm)],LabData2016[比對身分證前六碼],$AX274,LabData2016[最近一次UACR檢查日期],$X274,LabData2016[UACR唯一],1),"")))</f>
        <v/>
      </c>
      <c r="X274" s="36" t="str" cm="1">
        <f t="array" ref="X274">IF($B274="","",IFERROR(_xlfn.AGGREGATE(14,6,LabData2016[最近一次UACR檢查日期]/((LabData2016[比對身分證前六碼]=$AX274)*(LabData2016[UACR唯一]=1)),1),""))</f>
        <v/>
      </c>
      <c r="Y274" s="6" t="str">
        <f>IF($B274="","",IF($Z274="","",IFERROR(SUMIFS(LabData2016[最近一次UACR檢查結果(mg/gm)],LabData2016[比對身分證前六碼],$AX274,LabData2016[最近一次UACR檢查日期],$Z274,LabData2016[UACR唯一],1),"")))</f>
        <v/>
      </c>
      <c r="Z274" s="36" t="str" cm="1">
        <f t="array" ref="Z274">IF($B274="","",IFERROR(_xlfn.AGGREGATE(14,6,LabData2016[最近一次UACR檢查日期]/((LabData2016[比對身分證前六碼]=$AX274)*(LabData2016[UACR唯一]=1)),2),""))</f>
        <v/>
      </c>
      <c r="AA274" s="6" t="str">
        <f t="shared" si="65"/>
        <v/>
      </c>
      <c r="AB274" s="29" t="str">
        <f ca="1">IF($B274="","",IF($V274="不適用","不適用",IF($W274="","未檢驗",IF(AND($AJ274+$AK274&gt;=2,$AK274&gt;=1),IF(OR($W274&lt;30,SUMIFS(LabData2016[UACR唯一],LabData2016[比對身分證前六碼],$AX274,LabData2016[最近一次UACR檢查結果(mg/gm)],"&lt;30",LabData2016[最近一次UACR檢查日期],"&gt;="&amp;DATE(YEAR(TODAY()),1,1),LabData2016[最近一次UACR檢查日期],"&lt;"&amp;DATE(YEAR(TODAY())+1,1,1))/($AJ274+$AK274)&gt;=0.5),"控制達標",IF(ISNUMBER($Y274),IF(AND($AA274&gt;=84,$W274-$Y274&lt;0),"進步達標","未達標"),"未達標")),"未達標"))))</f>
        <v/>
      </c>
      <c r="AC274" s="38" t="str">
        <f ca="1">IF($B274="","",IF($AB274="不適用","不適用",IF($AB274="未檢驗","無檢驗資料","全年"&amp;($AJ274+$AK274)&amp;"次／下半年"&amp;$AK274&amp;"次／"&amp;SUMIFS(LabData2016[UACR唯一],LabData2016[比對身分證前六碼],$AX274,LabData2016[最近一次UACR檢查結果(mg/gm)],"&lt;30",LabData2016[最近一次UACR檢查日期],"&gt;="&amp;DATE(YEAR(TODAY()),1,1),LabData2016[最近一次UACR檢查日期],"&lt;"&amp;DATE(YEAR(TODAY())+1,1,1))&amp;"/"&amp;($AJ274+$AK274)&amp;"達標")))</f>
        <v/>
      </c>
      <c r="AD274" s="6" t="str" cm="1">
        <f t="array" ref="AD274">IF($B274="","",IFERROR(INDEX(PatientCriteria[BP檢驗次數達標標準],ROWS($A$4:A274)),""))</f>
        <v/>
      </c>
      <c r="AE274" s="6" t="str" cm="1">
        <f t="array" aca="1" ref="AE274" ca="1">IF($B274="","",_xlfn.LET(_xlpm.bp,LabData2016[最近一次BP檢查日期],_xlpm.ym,IF(ISNUMBER(_xlpm.bp),TEXT(_xlpm.bp,"yyyy-mm"),LEFT(_xlpm.bp,7)),_xlpm.matched,_xlfn._xlws.FILTER(_xlpm.ym,(LabData2016[比對身分證前六碼]=$AX274)*(LabData2016[比對生日西元]=$AY274)*(_xlpm.ym&lt;&gt;"")*(LEFT(_xlpm.ym,4)=TEXT(YEAR(TODAY()),"0")),""),IF(INDEX(_xlpm.matched,1)="",0,ROWS(_xlfn.UNIQUE(_xlpm.matched)))))</f>
        <v/>
      </c>
      <c r="AF274" s="6" t="str">
        <f ca="1">IF($B274="","",SUMIFS(LabData2016[HbA1c唯一],LabData2016[比對身分證前六碼],$AX274,LabData2016[最近一次HbA1c檢查日期],"&gt;="&amp;DATE(YEAR(TODAY()),1,1),LabData2016[最近一次HbA1c檢查日期],"&lt;"&amp;DATE(YEAR(TODAY()),7,1)))</f>
        <v/>
      </c>
      <c r="AG274" s="6" t="str">
        <f ca="1">IF($B274="","",SUMIFS(LabData2016[HbA1c唯一],LabData2016[比對身分證前六碼],$AX274,LabData2016[最近一次HbA1c檢查日期],"&gt;="&amp;DATE(YEAR(TODAY()),7,1),LabData2016[最近一次HbA1c檢查日期],"&lt;"&amp;DATE(YEAR(TODAY())+1,1,1)))</f>
        <v/>
      </c>
      <c r="AH274" s="6" t="str">
        <f ca="1">IF($B274="","",SUMIFS(LabData2016[LDL唯一],LabData2016[比對身分證前六碼],$AX274,LabData2016[最近一次LDL檢查日期],"&gt;="&amp;DATE(YEAR(TODAY()),1,1),LabData2016[最近一次LDL檢查日期],"&lt;"&amp;DATE(YEAR(TODAY()),7,1)))</f>
        <v/>
      </c>
      <c r="AI274" s="6" t="str">
        <f ca="1">IF($B274="","",SUMIFS(LabData2016[LDL唯一],LabData2016[比對身分證前六碼],$AX274,LabData2016[最近一次LDL檢查日期],"&gt;="&amp;DATE(YEAR(TODAY()),7,1),LabData2016[最近一次LDL檢查日期],"&lt;"&amp;DATE(YEAR(TODAY())+1,1,1)))</f>
        <v/>
      </c>
      <c r="AJ274" s="6" t="str">
        <f ca="1">IF($B274="","",SUMIFS(LabData2016[UACR唯一],LabData2016[比對身分證前六碼],$AX274,LabData2016[最近一次UACR檢查日期],"&gt;="&amp;DATE(YEAR(TODAY()),1,1),LabData2016[最近一次UACR檢查日期],"&lt;"&amp;DATE(YEAR(TODAY()),7,1)))</f>
        <v/>
      </c>
      <c r="AK274" s="6" t="str">
        <f ca="1">IF($B274="","",SUMIFS(LabData2016[UACR唯一],LabData2016[比對身分證前六碼],$AX274,LabData2016[最近一次UACR檢查日期],"&gt;="&amp;DATE(YEAR(TODAY()),7,1),LabData2016[最近一次UACR檢查日期],"&lt;"&amp;DATE(YEAR(TODAY())+1,1,1)))</f>
        <v/>
      </c>
      <c r="AL274" s="6" t="str">
        <f t="shared" si="66"/>
        <v/>
      </c>
      <c r="AM274" s="6" t="str">
        <f t="shared" si="67"/>
        <v/>
      </c>
      <c r="AN274" s="6" t="str">
        <f t="shared" si="68"/>
        <v/>
      </c>
      <c r="AO274" s="6" t="str">
        <f t="shared" si="69"/>
        <v/>
      </c>
      <c r="AP274" s="6" t="str" cm="1">
        <f t="array" ref="AP274">IF($B274="","",IFERROR(INDEX(相容設定!$B$2:$E$9,MATCH($D274,相容設定!$A$2:$A$9,0),MIN(VALUE(LEFT($AQ274,FIND("/",$AQ274)-1)),3)+1),0))</f>
        <v/>
      </c>
      <c r="AQ274" s="6" t="str">
        <f t="shared" si="70"/>
        <v/>
      </c>
      <c r="AR274" s="30" t="str">
        <f t="shared" si="71"/>
        <v/>
      </c>
      <c r="AS274" s="30" t="str">
        <f>IF($B274="","",250+30+IF(OR(ISNUMBER(SEARCH("DM",$D274)),ISNUMBER(SEARCH("+",$D274))),100,0)+IFERROR(INDEX(相容設定!$F$2:$F$9,MATCH($D274,相容設定!$A$2:$A$9,0)),0))</f>
        <v/>
      </c>
      <c r="AT274" s="31" t="str">
        <f t="shared" si="72"/>
        <v/>
      </c>
      <c r="AU274" s="32" t="str">
        <f t="shared" si="73"/>
        <v/>
      </c>
      <c r="AW274" t="str">
        <f t="shared" si="74"/>
        <v/>
      </c>
    </row>
    <row r="275" spans="1:49" x14ac:dyDescent="0.35">
      <c r="A275" s="26" t="str" cm="1">
        <f t="array" ref="A275">IFERROR(IF(INDEX(PatientCriteria[身分證號],ROWS($A$4:A275))="","",ROWS($A$4:A275)),"")</f>
        <v/>
      </c>
      <c r="B275" s="26" t="str" cm="1">
        <f t="array" ref="B275">IFERROR(IF(INDEX(PatientCriteria[身分證號],ROWS($A$4:A275))="","",INDEX(PatientCriteria[身分證號],ROWS($A$4:A275))),"")</f>
        <v/>
      </c>
      <c r="C275" s="26" t="str" cm="1">
        <f t="array" ref="C275">IF($B275="","",IFERROR(INDEX(PatientCriteria[生日],ROWS($A$4:A275)),""))</f>
        <v/>
      </c>
      <c r="D275" s="26" t="str" cm="1">
        <f t="array" ref="D275">IF($B275="","",IFERROR(INDEX(PatientCriteria[疾病組合],ROWS($A$4:A275)),""))</f>
        <v/>
      </c>
      <c r="E275" s="6" t="str" cm="1">
        <f t="array" ref="E275">IF($B275="","",IFERROR(INDEX(PatientCriteria[HbA1c達標標準],ROWS($A$4:A275)),""))</f>
        <v/>
      </c>
      <c r="F275" s="6" t="str">
        <f>IF($B275="","",IF($G275="","",IFERROR(SUMIFS(LabData2016[最近一次HbA1c檢查結果(%)],LabData2016[比對身分證前六碼],$AX275,LabData2016[最近一次HbA1c檢查日期],$G275,LabData2016[HbA1c唯一],1),"")))</f>
        <v/>
      </c>
      <c r="G275" s="36" t="str" cm="1">
        <f t="array" ref="G275">IF($B275="","",IFERROR(_xlfn.AGGREGATE(14,6,LabData2016[最近一次HbA1c檢查日期]/((LabData2016[比對身分證前六碼]=$AX275)*(LabData2016[HbA1c唯一]=1)),1),""))</f>
        <v/>
      </c>
      <c r="H275" s="6" t="str">
        <f>IF($B275="","",IF($I275="","",IFERROR(SUMIFS(LabData2016[最近一次HbA1c檢查結果(%)],LabData2016[比對身分證前六碼],$AX275,LabData2016[最近一次HbA1c檢查日期],$I275,LabData2016[HbA1c唯一],1),"")))</f>
        <v/>
      </c>
      <c r="I275" s="36" t="str" cm="1">
        <f t="array" ref="I275">IF($B275="","",IFERROR(_xlfn.AGGREGATE(14,6,LabData2016[最近一次HbA1c檢查日期]/((LabData2016[比對身分證前六碼]=$AX275)*(LabData2016[HbA1c唯一]=1)),2),""))</f>
        <v/>
      </c>
      <c r="J275" s="6" t="str">
        <f t="shared" si="63"/>
        <v/>
      </c>
      <c r="K275" s="27" t="str">
        <f ca="1">IF($B275="","",IF($E275="不適用","不適用",IF($F275="","未檢驗",IF(AND($AF275+$AG275&gt;=2,$AG275&gt;=1),IF(OR($F275&lt;VALUE(SUBSTITUTE(SUBSTITUTE($E275,"&lt;",""),"%","")),SUMIFS(LabData2016[HbA1c唯一],LabData2016[比對身分證前六碼],$AX275,LabData2016[最近一次HbA1c檢查結果(%)],"&lt;"&amp;VALUE(SUBSTITUTE(SUBSTITUTE($E275,"&lt;",""),"%","")),LabData2016[最近一次HbA1c檢查日期],"&gt;="&amp;DATE(YEAR(TODAY()),1,1),LabData2016[最近一次HbA1c檢查日期],"&lt;"&amp;DATE(YEAR(TODAY())+1,1,1))/($AF275+$AG275)&gt;=0.5),"控制達標",IF(ISNUMBER($H275),IF(AND($J275&gt;=84,$F275-$H275&lt;0),"進步達標","未達標"),"未達標")),"未達標"))))</f>
        <v/>
      </c>
      <c r="L275" s="33" t="str">
        <f ca="1">IF($B275="","",IF($K275="不適用","不適用",IF($K275="未檢驗","無檢驗資料","全年"&amp;($AF275+$AG275)&amp;"次／下半年"&amp;$AG275&amp;"次／"&amp;SUMIFS(LabData2016[HbA1c唯一],LabData2016[比對身分證前六碼],$AX275,LabData2016[最近一次HbA1c檢查結果(%)],"&lt;"&amp;VALUE(SUBSTITUTE(SUBSTITUTE($E275,"&lt;",""),"%","")),LabData2016[最近一次HbA1c檢查日期],"&gt;="&amp;DATE(YEAR(TODAY()),1,1),LabData2016[最近一次HbA1c檢查日期],"&lt;"&amp;DATE(YEAR(TODAY())+1,1,1))&amp;"/"&amp;($AF275+$AG275)&amp;"達標")))</f>
        <v/>
      </c>
      <c r="M275" s="6" t="str" cm="1">
        <f t="array" ref="M275">IF($B275="","",IFERROR(INDEX(PatientCriteria[LDL達標標準],ROWS($A$4:A275)),""))</f>
        <v/>
      </c>
      <c r="N275" s="6" t="str">
        <f>IF($B275="","",IF($O275="","",IFERROR(SUMIFS(LabData2016[最近一次LDL檢查結果(mg/dL)],LabData2016[比對身分證前六碼],$AX275,LabData2016[最近一次LDL檢查日期],$O275,LabData2016[LDL唯一],1),"")))</f>
        <v/>
      </c>
      <c r="O275" s="36" t="str" cm="1">
        <f t="array" ref="O275">IF($B275="","",IFERROR(_xlfn.AGGREGATE(14,6,LabData2016[最近一次LDL檢查日期]/((LabData2016[比對身分證前六碼]=$AX275)*(LabData2016[LDL唯一]=1)),1),""))</f>
        <v/>
      </c>
      <c r="P275" s="6" t="str">
        <f>IF($B275="","",IF($Q275="","",IFERROR(SUMIFS(LabData2016[最近一次LDL檢查結果(mg/dL)],LabData2016[比對身分證前六碼],$AX275,LabData2016[最近一次LDL檢查日期],$Q275,LabData2016[LDL唯一],1),"")))</f>
        <v/>
      </c>
      <c r="Q275" s="36" t="str" cm="1">
        <f t="array" ref="Q275">IF($B275="","",IFERROR(_xlfn.AGGREGATE(14,6,LabData2016[最近一次LDL檢查日期]/((LabData2016[比對身分證前六碼]=$AX275)*(LabData2016[LDL唯一]=1)),2),""))</f>
        <v/>
      </c>
      <c r="R275" s="6" t="str">
        <f t="shared" si="64"/>
        <v/>
      </c>
      <c r="S275" s="6" t="str" cm="1">
        <f t="array" ref="S275">IF($B275="","",IFERROR(_xlfn.AGGREGATE(15,6,LabData2016[最近一次LDL檢查結果(mg/dL)]/((LabData2016[比對身分證前六碼]=$AX275)*(LabData2016[LDL唯一]=1)),1),""))</f>
        <v/>
      </c>
      <c r="T275" s="28" t="str">
        <f ca="1">IF($B275="","",IF($M275="不適用","不適用",IF($N275="","未檢驗",IF(OR(AND($D275="DM only",$O275&gt;=DATE(YEAR(TODAY()),1,1),$O275&lt;DATE(YEAR(TODAY())+1,1,1),$N275&lt;VALUE(SUBSTITUTE($M275,"&lt;",""))),AND($AH275&gt;=1,$AI275&gt;=1,OR($N275&lt;VALUE(SUBSTITUTE($M275,"&lt;","")),SUMIFS(LabData2016[LDL唯一],LabData2016[比對身分證前六碼],$AX275,LabData2016[最近一次LDL檢查結果(mg/dL)],"&lt;"&amp;VALUE(SUBSTITUTE($M275,"&lt;","")),LabData2016[最近一次LDL檢查日期],"&gt;="&amp;DATE(YEAR(TODAY()),1,1),LabData2016[最近一次LDL檢查日期],"&lt;"&amp;DATE(YEAR(TODAY())+1,1,1))/($AH275+$AI275)&gt;=0.5))),"控制達標",IF(AND($AH275&gt;=1,$AI275&gt;=1,ISNUMBER($P275),$R275&gt;84,$N275-$P275&lt;0),"進步達標","未達標")))))</f>
        <v/>
      </c>
      <c r="U275" s="39" t="str">
        <f ca="1">IF($B275="","",IF($T275="不適用","不適用",IF($T275="未檢驗","無檢驗資料","全年"&amp;($AH275+$AI275)&amp;"次／下半年"&amp;$AI275&amp;"次／"&amp;SUMIFS(LabData2016[LDL唯一],LabData2016[比對身分證前六碼],$AX275,LabData2016[最近一次LDL檢查結果(mg/dL)],"&lt;"&amp;VALUE(SUBSTITUTE($M275,"&lt;","")),LabData2016[最近一次LDL檢查日期],"&gt;="&amp;DATE(YEAR(TODAY()),1,1),LabData2016[最近一次LDL檢查日期],"&lt;"&amp;DATE(YEAR(TODAY())+1,1,1))&amp;"/"&amp;($AH275+$AI275)&amp;"達標")))</f>
        <v/>
      </c>
      <c r="V275" s="6" t="str" cm="1">
        <f t="array" ref="V275">IF($B275="","",IFERROR(INDEX(PatientCriteria[UACR達標標準],ROWS($A$4:A275)),""))</f>
        <v/>
      </c>
      <c r="W275" s="6" t="str">
        <f>IF($B275="","",IF($X275="","",IFERROR(SUMIFS(LabData2016[最近一次UACR檢查結果(mg/gm)],LabData2016[比對身分證前六碼],$AX275,LabData2016[最近一次UACR檢查日期],$X275,LabData2016[UACR唯一],1),"")))</f>
        <v/>
      </c>
      <c r="X275" s="36" t="str" cm="1">
        <f t="array" ref="X275">IF($B275="","",IFERROR(_xlfn.AGGREGATE(14,6,LabData2016[最近一次UACR檢查日期]/((LabData2016[比對身分證前六碼]=$AX275)*(LabData2016[UACR唯一]=1)),1),""))</f>
        <v/>
      </c>
      <c r="Y275" s="6" t="str">
        <f>IF($B275="","",IF($Z275="","",IFERROR(SUMIFS(LabData2016[最近一次UACR檢查結果(mg/gm)],LabData2016[比對身分證前六碼],$AX275,LabData2016[最近一次UACR檢查日期],$Z275,LabData2016[UACR唯一],1),"")))</f>
        <v/>
      </c>
      <c r="Z275" s="36" t="str" cm="1">
        <f t="array" ref="Z275">IF($B275="","",IFERROR(_xlfn.AGGREGATE(14,6,LabData2016[最近一次UACR檢查日期]/((LabData2016[比對身分證前六碼]=$AX275)*(LabData2016[UACR唯一]=1)),2),""))</f>
        <v/>
      </c>
      <c r="AA275" s="6" t="str">
        <f t="shared" si="65"/>
        <v/>
      </c>
      <c r="AB275" s="29" t="str">
        <f ca="1">IF($B275="","",IF($V275="不適用","不適用",IF($W275="","未檢驗",IF(AND($AJ275+$AK275&gt;=2,$AK275&gt;=1),IF(OR($W275&lt;30,SUMIFS(LabData2016[UACR唯一],LabData2016[比對身分證前六碼],$AX275,LabData2016[最近一次UACR檢查結果(mg/gm)],"&lt;30",LabData2016[最近一次UACR檢查日期],"&gt;="&amp;DATE(YEAR(TODAY()),1,1),LabData2016[最近一次UACR檢查日期],"&lt;"&amp;DATE(YEAR(TODAY())+1,1,1))/($AJ275+$AK275)&gt;=0.5),"控制達標",IF(ISNUMBER($Y275),IF(AND($AA275&gt;=84,$W275-$Y275&lt;0),"進步達標","未達標"),"未達標")),"未達標"))))</f>
        <v/>
      </c>
      <c r="AC275" s="38" t="str">
        <f ca="1">IF($B275="","",IF($AB275="不適用","不適用",IF($AB275="未檢驗","無檢驗資料","全年"&amp;($AJ275+$AK275)&amp;"次／下半年"&amp;$AK275&amp;"次／"&amp;SUMIFS(LabData2016[UACR唯一],LabData2016[比對身分證前六碼],$AX275,LabData2016[最近一次UACR檢查結果(mg/gm)],"&lt;30",LabData2016[最近一次UACR檢查日期],"&gt;="&amp;DATE(YEAR(TODAY()),1,1),LabData2016[最近一次UACR檢查日期],"&lt;"&amp;DATE(YEAR(TODAY())+1,1,1))&amp;"/"&amp;($AJ275+$AK275)&amp;"達標")))</f>
        <v/>
      </c>
      <c r="AD275" s="6" t="str" cm="1">
        <f t="array" ref="AD275">IF($B275="","",IFERROR(INDEX(PatientCriteria[BP檢驗次數達標標準],ROWS($A$4:A275)),""))</f>
        <v/>
      </c>
      <c r="AE275" s="6" t="str" cm="1">
        <f t="array" aca="1" ref="AE275" ca="1">IF($B275="","",_xlfn.LET(_xlpm.bp,LabData2016[最近一次BP檢查日期],_xlpm.ym,IF(ISNUMBER(_xlpm.bp),TEXT(_xlpm.bp,"yyyy-mm"),LEFT(_xlpm.bp,7)),_xlpm.matched,_xlfn._xlws.FILTER(_xlpm.ym,(LabData2016[比對身分證前六碼]=$AX275)*(LabData2016[比對生日西元]=$AY275)*(_xlpm.ym&lt;&gt;"")*(LEFT(_xlpm.ym,4)=TEXT(YEAR(TODAY()),"0")),""),IF(INDEX(_xlpm.matched,1)="",0,ROWS(_xlfn.UNIQUE(_xlpm.matched)))))</f>
        <v/>
      </c>
      <c r="AF275" s="6" t="str">
        <f ca="1">IF($B275="","",SUMIFS(LabData2016[HbA1c唯一],LabData2016[比對身分證前六碼],$AX275,LabData2016[最近一次HbA1c檢查日期],"&gt;="&amp;DATE(YEAR(TODAY()),1,1),LabData2016[最近一次HbA1c檢查日期],"&lt;"&amp;DATE(YEAR(TODAY()),7,1)))</f>
        <v/>
      </c>
      <c r="AG275" s="6" t="str">
        <f ca="1">IF($B275="","",SUMIFS(LabData2016[HbA1c唯一],LabData2016[比對身分證前六碼],$AX275,LabData2016[最近一次HbA1c檢查日期],"&gt;="&amp;DATE(YEAR(TODAY()),7,1),LabData2016[最近一次HbA1c檢查日期],"&lt;"&amp;DATE(YEAR(TODAY())+1,1,1)))</f>
        <v/>
      </c>
      <c r="AH275" s="6" t="str">
        <f ca="1">IF($B275="","",SUMIFS(LabData2016[LDL唯一],LabData2016[比對身分證前六碼],$AX275,LabData2016[最近一次LDL檢查日期],"&gt;="&amp;DATE(YEAR(TODAY()),1,1),LabData2016[最近一次LDL檢查日期],"&lt;"&amp;DATE(YEAR(TODAY()),7,1)))</f>
        <v/>
      </c>
      <c r="AI275" s="6" t="str">
        <f ca="1">IF($B275="","",SUMIFS(LabData2016[LDL唯一],LabData2016[比對身分證前六碼],$AX275,LabData2016[最近一次LDL檢查日期],"&gt;="&amp;DATE(YEAR(TODAY()),7,1),LabData2016[最近一次LDL檢查日期],"&lt;"&amp;DATE(YEAR(TODAY())+1,1,1)))</f>
        <v/>
      </c>
      <c r="AJ275" s="6" t="str">
        <f ca="1">IF($B275="","",SUMIFS(LabData2016[UACR唯一],LabData2016[比對身分證前六碼],$AX275,LabData2016[最近一次UACR檢查日期],"&gt;="&amp;DATE(YEAR(TODAY()),1,1),LabData2016[最近一次UACR檢查日期],"&lt;"&amp;DATE(YEAR(TODAY()),7,1)))</f>
        <v/>
      </c>
      <c r="AK275" s="6" t="str">
        <f ca="1">IF($B275="","",SUMIFS(LabData2016[UACR唯一],LabData2016[比對身分證前六碼],$AX275,LabData2016[最近一次UACR檢查日期],"&gt;="&amp;DATE(YEAR(TODAY()),7,1),LabData2016[最近一次UACR檢查日期],"&lt;"&amp;DATE(YEAR(TODAY())+1,1,1)))</f>
        <v/>
      </c>
      <c r="AL275" s="6" t="str">
        <f t="shared" si="66"/>
        <v/>
      </c>
      <c r="AM275" s="6" t="str">
        <f t="shared" si="67"/>
        <v/>
      </c>
      <c r="AN275" s="6" t="str">
        <f t="shared" si="68"/>
        <v/>
      </c>
      <c r="AO275" s="6" t="str">
        <f t="shared" si="69"/>
        <v/>
      </c>
      <c r="AP275" s="6" t="str" cm="1">
        <f t="array" ref="AP275">IF($B275="","",IFERROR(INDEX(相容設定!$B$2:$E$9,MATCH($D275,相容設定!$A$2:$A$9,0),MIN(VALUE(LEFT($AQ275,FIND("/",$AQ275)-1)),3)+1),0))</f>
        <v/>
      </c>
      <c r="AQ275" s="6" t="str">
        <f t="shared" si="70"/>
        <v/>
      </c>
      <c r="AR275" s="30" t="str">
        <f t="shared" si="71"/>
        <v/>
      </c>
      <c r="AS275" s="30" t="str">
        <f>IF($B275="","",250+30+IF(OR(ISNUMBER(SEARCH("DM",$D275)),ISNUMBER(SEARCH("+",$D275))),100,0)+IFERROR(INDEX(相容設定!$F$2:$F$9,MATCH($D275,相容設定!$A$2:$A$9,0)),0))</f>
        <v/>
      </c>
      <c r="AT275" s="31" t="str">
        <f t="shared" si="72"/>
        <v/>
      </c>
      <c r="AU275" s="32" t="str">
        <f t="shared" si="73"/>
        <v/>
      </c>
      <c r="AW275" t="str">
        <f t="shared" si="74"/>
        <v/>
      </c>
    </row>
    <row r="276" spans="1:49" x14ac:dyDescent="0.35">
      <c r="A276" s="26" t="str" cm="1">
        <f t="array" ref="A276">IFERROR(IF(INDEX(PatientCriteria[身分證號],ROWS($A$4:A276))="","",ROWS($A$4:A276)),"")</f>
        <v/>
      </c>
      <c r="B276" s="26" t="str" cm="1">
        <f t="array" ref="B276">IFERROR(IF(INDEX(PatientCriteria[身分證號],ROWS($A$4:A276))="","",INDEX(PatientCriteria[身分證號],ROWS($A$4:A276))),"")</f>
        <v/>
      </c>
      <c r="C276" s="26" t="str" cm="1">
        <f t="array" ref="C276">IF($B276="","",IFERROR(INDEX(PatientCriteria[生日],ROWS($A$4:A276)),""))</f>
        <v/>
      </c>
      <c r="D276" s="26" t="str" cm="1">
        <f t="array" ref="D276">IF($B276="","",IFERROR(INDEX(PatientCriteria[疾病組合],ROWS($A$4:A276)),""))</f>
        <v/>
      </c>
      <c r="E276" s="6" t="str" cm="1">
        <f t="array" ref="E276">IF($B276="","",IFERROR(INDEX(PatientCriteria[HbA1c達標標準],ROWS($A$4:A276)),""))</f>
        <v/>
      </c>
      <c r="F276" s="6" t="str">
        <f>IF($B276="","",IF($G276="","",IFERROR(SUMIFS(LabData2016[最近一次HbA1c檢查結果(%)],LabData2016[比對身分證前六碼],$AX276,LabData2016[最近一次HbA1c檢查日期],$G276,LabData2016[HbA1c唯一],1),"")))</f>
        <v/>
      </c>
      <c r="G276" s="36" t="str" cm="1">
        <f t="array" ref="G276">IF($B276="","",IFERROR(_xlfn.AGGREGATE(14,6,LabData2016[最近一次HbA1c檢查日期]/((LabData2016[比對身分證前六碼]=$AX276)*(LabData2016[HbA1c唯一]=1)),1),""))</f>
        <v/>
      </c>
      <c r="H276" s="6" t="str">
        <f>IF($B276="","",IF($I276="","",IFERROR(SUMIFS(LabData2016[最近一次HbA1c檢查結果(%)],LabData2016[比對身分證前六碼],$AX276,LabData2016[最近一次HbA1c檢查日期],$I276,LabData2016[HbA1c唯一],1),"")))</f>
        <v/>
      </c>
      <c r="I276" s="36" t="str" cm="1">
        <f t="array" ref="I276">IF($B276="","",IFERROR(_xlfn.AGGREGATE(14,6,LabData2016[最近一次HbA1c檢查日期]/((LabData2016[比對身分證前六碼]=$AX276)*(LabData2016[HbA1c唯一]=1)),2),""))</f>
        <v/>
      </c>
      <c r="J276" s="6" t="str">
        <f t="shared" si="63"/>
        <v/>
      </c>
      <c r="K276" s="27" t="str">
        <f ca="1">IF($B276="","",IF($E276="不適用","不適用",IF($F276="","未檢驗",IF(AND($AF276+$AG276&gt;=2,$AG276&gt;=1),IF(OR($F276&lt;VALUE(SUBSTITUTE(SUBSTITUTE($E276,"&lt;",""),"%","")),SUMIFS(LabData2016[HbA1c唯一],LabData2016[比對身分證前六碼],$AX276,LabData2016[最近一次HbA1c檢查結果(%)],"&lt;"&amp;VALUE(SUBSTITUTE(SUBSTITUTE($E276,"&lt;",""),"%","")),LabData2016[最近一次HbA1c檢查日期],"&gt;="&amp;DATE(YEAR(TODAY()),1,1),LabData2016[最近一次HbA1c檢查日期],"&lt;"&amp;DATE(YEAR(TODAY())+1,1,1))/($AF276+$AG276)&gt;=0.5),"控制達標",IF(ISNUMBER($H276),IF(AND($J276&gt;=84,$F276-$H276&lt;0),"進步達標","未達標"),"未達標")),"未達標"))))</f>
        <v/>
      </c>
      <c r="L276" s="33" t="str">
        <f ca="1">IF($B276="","",IF($K276="不適用","不適用",IF($K276="未檢驗","無檢驗資料","全年"&amp;($AF276+$AG276)&amp;"次／下半年"&amp;$AG276&amp;"次／"&amp;SUMIFS(LabData2016[HbA1c唯一],LabData2016[比對身分證前六碼],$AX276,LabData2016[最近一次HbA1c檢查結果(%)],"&lt;"&amp;VALUE(SUBSTITUTE(SUBSTITUTE($E276,"&lt;",""),"%","")),LabData2016[最近一次HbA1c檢查日期],"&gt;="&amp;DATE(YEAR(TODAY()),1,1),LabData2016[最近一次HbA1c檢查日期],"&lt;"&amp;DATE(YEAR(TODAY())+1,1,1))&amp;"/"&amp;($AF276+$AG276)&amp;"達標")))</f>
        <v/>
      </c>
      <c r="M276" s="6" t="str" cm="1">
        <f t="array" ref="M276">IF($B276="","",IFERROR(INDEX(PatientCriteria[LDL達標標準],ROWS($A$4:A276)),""))</f>
        <v/>
      </c>
      <c r="N276" s="6" t="str">
        <f>IF($B276="","",IF($O276="","",IFERROR(SUMIFS(LabData2016[最近一次LDL檢查結果(mg/dL)],LabData2016[比對身分證前六碼],$AX276,LabData2016[最近一次LDL檢查日期],$O276,LabData2016[LDL唯一],1),"")))</f>
        <v/>
      </c>
      <c r="O276" s="36" t="str" cm="1">
        <f t="array" ref="O276">IF($B276="","",IFERROR(_xlfn.AGGREGATE(14,6,LabData2016[最近一次LDL檢查日期]/((LabData2016[比對身分證前六碼]=$AX276)*(LabData2016[LDL唯一]=1)),1),""))</f>
        <v/>
      </c>
      <c r="P276" s="6" t="str">
        <f>IF($B276="","",IF($Q276="","",IFERROR(SUMIFS(LabData2016[最近一次LDL檢查結果(mg/dL)],LabData2016[比對身分證前六碼],$AX276,LabData2016[最近一次LDL檢查日期],$Q276,LabData2016[LDL唯一],1),"")))</f>
        <v/>
      </c>
      <c r="Q276" s="36" t="str" cm="1">
        <f t="array" ref="Q276">IF($B276="","",IFERROR(_xlfn.AGGREGATE(14,6,LabData2016[最近一次LDL檢查日期]/((LabData2016[比對身分證前六碼]=$AX276)*(LabData2016[LDL唯一]=1)),2),""))</f>
        <v/>
      </c>
      <c r="R276" s="6" t="str">
        <f t="shared" si="64"/>
        <v/>
      </c>
      <c r="S276" s="6" t="str" cm="1">
        <f t="array" ref="S276">IF($B276="","",IFERROR(_xlfn.AGGREGATE(15,6,LabData2016[最近一次LDL檢查結果(mg/dL)]/((LabData2016[比對身分證前六碼]=$AX276)*(LabData2016[LDL唯一]=1)),1),""))</f>
        <v/>
      </c>
      <c r="T276" s="28" t="str">
        <f ca="1">IF($B276="","",IF($M276="不適用","不適用",IF($N276="","未檢驗",IF(OR(AND($D276="DM only",$O276&gt;=DATE(YEAR(TODAY()),1,1),$O276&lt;DATE(YEAR(TODAY())+1,1,1),$N276&lt;VALUE(SUBSTITUTE($M276,"&lt;",""))),AND($AH276&gt;=1,$AI276&gt;=1,OR($N276&lt;VALUE(SUBSTITUTE($M276,"&lt;","")),SUMIFS(LabData2016[LDL唯一],LabData2016[比對身分證前六碼],$AX276,LabData2016[最近一次LDL檢查結果(mg/dL)],"&lt;"&amp;VALUE(SUBSTITUTE($M276,"&lt;","")),LabData2016[最近一次LDL檢查日期],"&gt;="&amp;DATE(YEAR(TODAY()),1,1),LabData2016[最近一次LDL檢查日期],"&lt;"&amp;DATE(YEAR(TODAY())+1,1,1))/($AH276+$AI276)&gt;=0.5))),"控制達標",IF(AND($AH276&gt;=1,$AI276&gt;=1,ISNUMBER($P276),$R276&gt;84,$N276-$P276&lt;0),"進步達標","未達標")))))</f>
        <v/>
      </c>
      <c r="U276" s="39" t="str">
        <f ca="1">IF($B276="","",IF($T276="不適用","不適用",IF($T276="未檢驗","無檢驗資料","全年"&amp;($AH276+$AI276)&amp;"次／下半年"&amp;$AI276&amp;"次／"&amp;SUMIFS(LabData2016[LDL唯一],LabData2016[比對身分證前六碼],$AX276,LabData2016[最近一次LDL檢查結果(mg/dL)],"&lt;"&amp;VALUE(SUBSTITUTE($M276,"&lt;","")),LabData2016[最近一次LDL檢查日期],"&gt;="&amp;DATE(YEAR(TODAY()),1,1),LabData2016[最近一次LDL檢查日期],"&lt;"&amp;DATE(YEAR(TODAY())+1,1,1))&amp;"/"&amp;($AH276+$AI276)&amp;"達標")))</f>
        <v/>
      </c>
      <c r="V276" s="6" t="str" cm="1">
        <f t="array" ref="V276">IF($B276="","",IFERROR(INDEX(PatientCriteria[UACR達標標準],ROWS($A$4:A276)),""))</f>
        <v/>
      </c>
      <c r="W276" s="6" t="str">
        <f>IF($B276="","",IF($X276="","",IFERROR(SUMIFS(LabData2016[最近一次UACR檢查結果(mg/gm)],LabData2016[比對身分證前六碼],$AX276,LabData2016[最近一次UACR檢查日期],$X276,LabData2016[UACR唯一],1),"")))</f>
        <v/>
      </c>
      <c r="X276" s="36" t="str" cm="1">
        <f t="array" ref="X276">IF($B276="","",IFERROR(_xlfn.AGGREGATE(14,6,LabData2016[最近一次UACR檢查日期]/((LabData2016[比對身分證前六碼]=$AX276)*(LabData2016[UACR唯一]=1)),1),""))</f>
        <v/>
      </c>
      <c r="Y276" s="6" t="str">
        <f>IF($B276="","",IF($Z276="","",IFERROR(SUMIFS(LabData2016[最近一次UACR檢查結果(mg/gm)],LabData2016[比對身分證前六碼],$AX276,LabData2016[最近一次UACR檢查日期],$Z276,LabData2016[UACR唯一],1),"")))</f>
        <v/>
      </c>
      <c r="Z276" s="36" t="str" cm="1">
        <f t="array" ref="Z276">IF($B276="","",IFERROR(_xlfn.AGGREGATE(14,6,LabData2016[最近一次UACR檢查日期]/((LabData2016[比對身分證前六碼]=$AX276)*(LabData2016[UACR唯一]=1)),2),""))</f>
        <v/>
      </c>
      <c r="AA276" s="6" t="str">
        <f t="shared" si="65"/>
        <v/>
      </c>
      <c r="AB276" s="29" t="str">
        <f ca="1">IF($B276="","",IF($V276="不適用","不適用",IF($W276="","未檢驗",IF(AND($AJ276+$AK276&gt;=2,$AK276&gt;=1),IF(OR($W276&lt;30,SUMIFS(LabData2016[UACR唯一],LabData2016[比對身分證前六碼],$AX276,LabData2016[最近一次UACR檢查結果(mg/gm)],"&lt;30",LabData2016[最近一次UACR檢查日期],"&gt;="&amp;DATE(YEAR(TODAY()),1,1),LabData2016[最近一次UACR檢查日期],"&lt;"&amp;DATE(YEAR(TODAY())+1,1,1))/($AJ276+$AK276)&gt;=0.5),"控制達標",IF(ISNUMBER($Y276),IF(AND($AA276&gt;=84,$W276-$Y276&lt;0),"進步達標","未達標"),"未達標")),"未達標"))))</f>
        <v/>
      </c>
      <c r="AC276" s="38" t="str">
        <f ca="1">IF($B276="","",IF($AB276="不適用","不適用",IF($AB276="未檢驗","無檢驗資料","全年"&amp;($AJ276+$AK276)&amp;"次／下半年"&amp;$AK276&amp;"次／"&amp;SUMIFS(LabData2016[UACR唯一],LabData2016[比對身分證前六碼],$AX276,LabData2016[最近一次UACR檢查結果(mg/gm)],"&lt;30",LabData2016[最近一次UACR檢查日期],"&gt;="&amp;DATE(YEAR(TODAY()),1,1),LabData2016[最近一次UACR檢查日期],"&lt;"&amp;DATE(YEAR(TODAY())+1,1,1))&amp;"/"&amp;($AJ276+$AK276)&amp;"達標")))</f>
        <v/>
      </c>
      <c r="AD276" s="6" t="str" cm="1">
        <f t="array" ref="AD276">IF($B276="","",IFERROR(INDEX(PatientCriteria[BP檢驗次數達標標準],ROWS($A$4:A276)),""))</f>
        <v/>
      </c>
      <c r="AE276" s="6" t="str" cm="1">
        <f t="array" aca="1" ref="AE276" ca="1">IF($B276="","",_xlfn.LET(_xlpm.bp,LabData2016[最近一次BP檢查日期],_xlpm.ym,IF(ISNUMBER(_xlpm.bp),TEXT(_xlpm.bp,"yyyy-mm"),LEFT(_xlpm.bp,7)),_xlpm.matched,_xlfn._xlws.FILTER(_xlpm.ym,(LabData2016[比對身分證前六碼]=$AX276)*(LabData2016[比對生日西元]=$AY276)*(_xlpm.ym&lt;&gt;"")*(LEFT(_xlpm.ym,4)=TEXT(YEAR(TODAY()),"0")),""),IF(INDEX(_xlpm.matched,1)="",0,ROWS(_xlfn.UNIQUE(_xlpm.matched)))))</f>
        <v/>
      </c>
      <c r="AF276" s="6" t="str">
        <f ca="1">IF($B276="","",SUMIFS(LabData2016[HbA1c唯一],LabData2016[比對身分證前六碼],$AX276,LabData2016[最近一次HbA1c檢查日期],"&gt;="&amp;DATE(YEAR(TODAY()),1,1),LabData2016[最近一次HbA1c檢查日期],"&lt;"&amp;DATE(YEAR(TODAY()),7,1)))</f>
        <v/>
      </c>
      <c r="AG276" s="6" t="str">
        <f ca="1">IF($B276="","",SUMIFS(LabData2016[HbA1c唯一],LabData2016[比對身分證前六碼],$AX276,LabData2016[最近一次HbA1c檢查日期],"&gt;="&amp;DATE(YEAR(TODAY()),7,1),LabData2016[最近一次HbA1c檢查日期],"&lt;"&amp;DATE(YEAR(TODAY())+1,1,1)))</f>
        <v/>
      </c>
      <c r="AH276" s="6" t="str">
        <f ca="1">IF($B276="","",SUMIFS(LabData2016[LDL唯一],LabData2016[比對身分證前六碼],$AX276,LabData2016[最近一次LDL檢查日期],"&gt;="&amp;DATE(YEAR(TODAY()),1,1),LabData2016[最近一次LDL檢查日期],"&lt;"&amp;DATE(YEAR(TODAY()),7,1)))</f>
        <v/>
      </c>
      <c r="AI276" s="6" t="str">
        <f ca="1">IF($B276="","",SUMIFS(LabData2016[LDL唯一],LabData2016[比對身分證前六碼],$AX276,LabData2016[最近一次LDL檢查日期],"&gt;="&amp;DATE(YEAR(TODAY()),7,1),LabData2016[最近一次LDL檢查日期],"&lt;"&amp;DATE(YEAR(TODAY())+1,1,1)))</f>
        <v/>
      </c>
      <c r="AJ276" s="6" t="str">
        <f ca="1">IF($B276="","",SUMIFS(LabData2016[UACR唯一],LabData2016[比對身分證前六碼],$AX276,LabData2016[最近一次UACR檢查日期],"&gt;="&amp;DATE(YEAR(TODAY()),1,1),LabData2016[最近一次UACR檢查日期],"&lt;"&amp;DATE(YEAR(TODAY()),7,1)))</f>
        <v/>
      </c>
      <c r="AK276" s="6" t="str">
        <f ca="1">IF($B276="","",SUMIFS(LabData2016[UACR唯一],LabData2016[比對身分證前六碼],$AX276,LabData2016[最近一次UACR檢查日期],"&gt;="&amp;DATE(YEAR(TODAY()),7,1),LabData2016[最近一次UACR檢查日期],"&lt;"&amp;DATE(YEAR(TODAY())+1,1,1)))</f>
        <v/>
      </c>
      <c r="AL276" s="6" t="str">
        <f t="shared" si="66"/>
        <v/>
      </c>
      <c r="AM276" s="6" t="str">
        <f t="shared" si="67"/>
        <v/>
      </c>
      <c r="AN276" s="6" t="str">
        <f t="shared" si="68"/>
        <v/>
      </c>
      <c r="AO276" s="6" t="str">
        <f t="shared" si="69"/>
        <v/>
      </c>
      <c r="AP276" s="6" t="str" cm="1">
        <f t="array" ref="AP276">IF($B276="","",IFERROR(INDEX(相容設定!$B$2:$E$9,MATCH($D276,相容設定!$A$2:$A$9,0),MIN(VALUE(LEFT($AQ276,FIND("/",$AQ276)-1)),3)+1),0))</f>
        <v/>
      </c>
      <c r="AQ276" s="6" t="str">
        <f t="shared" si="70"/>
        <v/>
      </c>
      <c r="AR276" s="30" t="str">
        <f t="shared" si="71"/>
        <v/>
      </c>
      <c r="AS276" s="30" t="str">
        <f>IF($B276="","",250+30+IF(OR(ISNUMBER(SEARCH("DM",$D276)),ISNUMBER(SEARCH("+",$D276))),100,0)+IFERROR(INDEX(相容設定!$F$2:$F$9,MATCH($D276,相容設定!$A$2:$A$9,0)),0))</f>
        <v/>
      </c>
      <c r="AT276" s="31" t="str">
        <f t="shared" si="72"/>
        <v/>
      </c>
      <c r="AU276" s="32" t="str">
        <f t="shared" si="73"/>
        <v/>
      </c>
      <c r="AW276" t="str">
        <f t="shared" si="74"/>
        <v/>
      </c>
    </row>
    <row r="277" spans="1:49" x14ac:dyDescent="0.35">
      <c r="A277" s="26" t="str" cm="1">
        <f t="array" ref="A277">IFERROR(IF(INDEX(PatientCriteria[身分證號],ROWS($A$4:A277))="","",ROWS($A$4:A277)),"")</f>
        <v/>
      </c>
      <c r="B277" s="26" t="str" cm="1">
        <f t="array" ref="B277">IFERROR(IF(INDEX(PatientCriteria[身分證號],ROWS($A$4:A277))="","",INDEX(PatientCriteria[身分證號],ROWS($A$4:A277))),"")</f>
        <v/>
      </c>
      <c r="C277" s="26" t="str" cm="1">
        <f t="array" ref="C277">IF($B277="","",IFERROR(INDEX(PatientCriteria[生日],ROWS($A$4:A277)),""))</f>
        <v/>
      </c>
      <c r="D277" s="26" t="str" cm="1">
        <f t="array" ref="D277">IF($B277="","",IFERROR(INDEX(PatientCriteria[疾病組合],ROWS($A$4:A277)),""))</f>
        <v/>
      </c>
      <c r="E277" s="6" t="str" cm="1">
        <f t="array" ref="E277">IF($B277="","",IFERROR(INDEX(PatientCriteria[HbA1c達標標準],ROWS($A$4:A277)),""))</f>
        <v/>
      </c>
      <c r="F277" s="6" t="str">
        <f>IF($B277="","",IF($G277="","",IFERROR(SUMIFS(LabData2016[最近一次HbA1c檢查結果(%)],LabData2016[比對身分證前六碼],$AX277,LabData2016[最近一次HbA1c檢查日期],$G277,LabData2016[HbA1c唯一],1),"")))</f>
        <v/>
      </c>
      <c r="G277" s="36" t="str" cm="1">
        <f t="array" ref="G277">IF($B277="","",IFERROR(_xlfn.AGGREGATE(14,6,LabData2016[最近一次HbA1c檢查日期]/((LabData2016[比對身分證前六碼]=$AX277)*(LabData2016[HbA1c唯一]=1)),1),""))</f>
        <v/>
      </c>
      <c r="H277" s="6" t="str">
        <f>IF($B277="","",IF($I277="","",IFERROR(SUMIFS(LabData2016[最近一次HbA1c檢查結果(%)],LabData2016[比對身分證前六碼],$AX277,LabData2016[最近一次HbA1c檢查日期],$I277,LabData2016[HbA1c唯一],1),"")))</f>
        <v/>
      </c>
      <c r="I277" s="36" t="str" cm="1">
        <f t="array" ref="I277">IF($B277="","",IFERROR(_xlfn.AGGREGATE(14,6,LabData2016[最近一次HbA1c檢查日期]/((LabData2016[比對身分證前六碼]=$AX277)*(LabData2016[HbA1c唯一]=1)),2),""))</f>
        <v/>
      </c>
      <c r="J277" s="6" t="str">
        <f t="shared" si="63"/>
        <v/>
      </c>
      <c r="K277" s="27" t="str">
        <f ca="1">IF($B277="","",IF($E277="不適用","不適用",IF($F277="","未檢驗",IF(AND($AF277+$AG277&gt;=2,$AG277&gt;=1),IF(OR($F277&lt;VALUE(SUBSTITUTE(SUBSTITUTE($E277,"&lt;",""),"%","")),SUMIFS(LabData2016[HbA1c唯一],LabData2016[比對身分證前六碼],$AX277,LabData2016[最近一次HbA1c檢查結果(%)],"&lt;"&amp;VALUE(SUBSTITUTE(SUBSTITUTE($E277,"&lt;",""),"%","")),LabData2016[最近一次HbA1c檢查日期],"&gt;="&amp;DATE(YEAR(TODAY()),1,1),LabData2016[最近一次HbA1c檢查日期],"&lt;"&amp;DATE(YEAR(TODAY())+1,1,1))/($AF277+$AG277)&gt;=0.5),"控制達標",IF(ISNUMBER($H277),IF(AND($J277&gt;=84,$F277-$H277&lt;0),"進步達標","未達標"),"未達標")),"未達標"))))</f>
        <v/>
      </c>
      <c r="L277" s="33" t="str">
        <f ca="1">IF($B277="","",IF($K277="不適用","不適用",IF($K277="未檢驗","無檢驗資料","全年"&amp;($AF277+$AG277)&amp;"次／下半年"&amp;$AG277&amp;"次／"&amp;SUMIFS(LabData2016[HbA1c唯一],LabData2016[比對身分證前六碼],$AX277,LabData2016[最近一次HbA1c檢查結果(%)],"&lt;"&amp;VALUE(SUBSTITUTE(SUBSTITUTE($E277,"&lt;",""),"%","")),LabData2016[最近一次HbA1c檢查日期],"&gt;="&amp;DATE(YEAR(TODAY()),1,1),LabData2016[最近一次HbA1c檢查日期],"&lt;"&amp;DATE(YEAR(TODAY())+1,1,1))&amp;"/"&amp;($AF277+$AG277)&amp;"達標")))</f>
        <v/>
      </c>
      <c r="M277" s="6" t="str" cm="1">
        <f t="array" ref="M277">IF($B277="","",IFERROR(INDEX(PatientCriteria[LDL達標標準],ROWS($A$4:A277)),""))</f>
        <v/>
      </c>
      <c r="N277" s="6" t="str">
        <f>IF($B277="","",IF($O277="","",IFERROR(SUMIFS(LabData2016[最近一次LDL檢查結果(mg/dL)],LabData2016[比對身分證前六碼],$AX277,LabData2016[最近一次LDL檢查日期],$O277,LabData2016[LDL唯一],1),"")))</f>
        <v/>
      </c>
      <c r="O277" s="36" t="str" cm="1">
        <f t="array" ref="O277">IF($B277="","",IFERROR(_xlfn.AGGREGATE(14,6,LabData2016[最近一次LDL檢查日期]/((LabData2016[比對身分證前六碼]=$AX277)*(LabData2016[LDL唯一]=1)),1),""))</f>
        <v/>
      </c>
      <c r="P277" s="6" t="str">
        <f>IF($B277="","",IF($Q277="","",IFERROR(SUMIFS(LabData2016[最近一次LDL檢查結果(mg/dL)],LabData2016[比對身分證前六碼],$AX277,LabData2016[最近一次LDL檢查日期],$Q277,LabData2016[LDL唯一],1),"")))</f>
        <v/>
      </c>
      <c r="Q277" s="36" t="str" cm="1">
        <f t="array" ref="Q277">IF($B277="","",IFERROR(_xlfn.AGGREGATE(14,6,LabData2016[最近一次LDL檢查日期]/((LabData2016[比對身分證前六碼]=$AX277)*(LabData2016[LDL唯一]=1)),2),""))</f>
        <v/>
      </c>
      <c r="R277" s="6" t="str">
        <f t="shared" si="64"/>
        <v/>
      </c>
      <c r="S277" s="6" t="str" cm="1">
        <f t="array" ref="S277">IF($B277="","",IFERROR(_xlfn.AGGREGATE(15,6,LabData2016[最近一次LDL檢查結果(mg/dL)]/((LabData2016[比對身分證前六碼]=$AX277)*(LabData2016[LDL唯一]=1)),1),""))</f>
        <v/>
      </c>
      <c r="T277" s="28" t="str">
        <f ca="1">IF($B277="","",IF($M277="不適用","不適用",IF($N277="","未檢驗",IF(OR(AND($D277="DM only",$O277&gt;=DATE(YEAR(TODAY()),1,1),$O277&lt;DATE(YEAR(TODAY())+1,1,1),$N277&lt;VALUE(SUBSTITUTE($M277,"&lt;",""))),AND($AH277&gt;=1,$AI277&gt;=1,OR($N277&lt;VALUE(SUBSTITUTE($M277,"&lt;","")),SUMIFS(LabData2016[LDL唯一],LabData2016[比對身分證前六碼],$AX277,LabData2016[最近一次LDL檢查結果(mg/dL)],"&lt;"&amp;VALUE(SUBSTITUTE($M277,"&lt;","")),LabData2016[最近一次LDL檢查日期],"&gt;="&amp;DATE(YEAR(TODAY()),1,1),LabData2016[最近一次LDL檢查日期],"&lt;"&amp;DATE(YEAR(TODAY())+1,1,1))/($AH277+$AI277)&gt;=0.5))),"控制達標",IF(AND($AH277&gt;=1,$AI277&gt;=1,ISNUMBER($P277),$R277&gt;84,$N277-$P277&lt;0),"進步達標","未達標")))))</f>
        <v/>
      </c>
      <c r="U277" s="39" t="str">
        <f ca="1">IF($B277="","",IF($T277="不適用","不適用",IF($T277="未檢驗","無檢驗資料","全年"&amp;($AH277+$AI277)&amp;"次／下半年"&amp;$AI277&amp;"次／"&amp;SUMIFS(LabData2016[LDL唯一],LabData2016[比對身分證前六碼],$AX277,LabData2016[最近一次LDL檢查結果(mg/dL)],"&lt;"&amp;VALUE(SUBSTITUTE($M277,"&lt;","")),LabData2016[最近一次LDL檢查日期],"&gt;="&amp;DATE(YEAR(TODAY()),1,1),LabData2016[最近一次LDL檢查日期],"&lt;"&amp;DATE(YEAR(TODAY())+1,1,1))&amp;"/"&amp;($AH277+$AI277)&amp;"達標")))</f>
        <v/>
      </c>
      <c r="V277" s="6" t="str" cm="1">
        <f t="array" ref="V277">IF($B277="","",IFERROR(INDEX(PatientCriteria[UACR達標標準],ROWS($A$4:A277)),""))</f>
        <v/>
      </c>
      <c r="W277" s="6" t="str">
        <f>IF($B277="","",IF($X277="","",IFERROR(SUMIFS(LabData2016[最近一次UACR檢查結果(mg/gm)],LabData2016[比對身分證前六碼],$AX277,LabData2016[最近一次UACR檢查日期],$X277,LabData2016[UACR唯一],1),"")))</f>
        <v/>
      </c>
      <c r="X277" s="36" t="str" cm="1">
        <f t="array" ref="X277">IF($B277="","",IFERROR(_xlfn.AGGREGATE(14,6,LabData2016[最近一次UACR檢查日期]/((LabData2016[比對身分證前六碼]=$AX277)*(LabData2016[UACR唯一]=1)),1),""))</f>
        <v/>
      </c>
      <c r="Y277" s="6" t="str">
        <f>IF($B277="","",IF($Z277="","",IFERROR(SUMIFS(LabData2016[最近一次UACR檢查結果(mg/gm)],LabData2016[比對身分證前六碼],$AX277,LabData2016[最近一次UACR檢查日期],$Z277,LabData2016[UACR唯一],1),"")))</f>
        <v/>
      </c>
      <c r="Z277" s="36" t="str" cm="1">
        <f t="array" ref="Z277">IF($B277="","",IFERROR(_xlfn.AGGREGATE(14,6,LabData2016[最近一次UACR檢查日期]/((LabData2016[比對身分證前六碼]=$AX277)*(LabData2016[UACR唯一]=1)),2),""))</f>
        <v/>
      </c>
      <c r="AA277" s="6" t="str">
        <f t="shared" si="65"/>
        <v/>
      </c>
      <c r="AB277" s="29" t="str">
        <f ca="1">IF($B277="","",IF($V277="不適用","不適用",IF($W277="","未檢驗",IF(AND($AJ277+$AK277&gt;=2,$AK277&gt;=1),IF(OR($W277&lt;30,SUMIFS(LabData2016[UACR唯一],LabData2016[比對身分證前六碼],$AX277,LabData2016[最近一次UACR檢查結果(mg/gm)],"&lt;30",LabData2016[最近一次UACR檢查日期],"&gt;="&amp;DATE(YEAR(TODAY()),1,1),LabData2016[最近一次UACR檢查日期],"&lt;"&amp;DATE(YEAR(TODAY())+1,1,1))/($AJ277+$AK277)&gt;=0.5),"控制達標",IF(ISNUMBER($Y277),IF(AND($AA277&gt;=84,$W277-$Y277&lt;0),"進步達標","未達標"),"未達標")),"未達標"))))</f>
        <v/>
      </c>
      <c r="AC277" s="38" t="str">
        <f ca="1">IF($B277="","",IF($AB277="不適用","不適用",IF($AB277="未檢驗","無檢驗資料","全年"&amp;($AJ277+$AK277)&amp;"次／下半年"&amp;$AK277&amp;"次／"&amp;SUMIFS(LabData2016[UACR唯一],LabData2016[比對身分證前六碼],$AX277,LabData2016[最近一次UACR檢查結果(mg/gm)],"&lt;30",LabData2016[最近一次UACR檢查日期],"&gt;="&amp;DATE(YEAR(TODAY()),1,1),LabData2016[最近一次UACR檢查日期],"&lt;"&amp;DATE(YEAR(TODAY())+1,1,1))&amp;"/"&amp;($AJ277+$AK277)&amp;"達標")))</f>
        <v/>
      </c>
      <c r="AD277" s="6" t="str" cm="1">
        <f t="array" ref="AD277">IF($B277="","",IFERROR(INDEX(PatientCriteria[BP檢驗次數達標標準],ROWS($A$4:A277)),""))</f>
        <v/>
      </c>
      <c r="AE277" s="6" t="str" cm="1">
        <f t="array" aca="1" ref="AE277" ca="1">IF($B277="","",_xlfn.LET(_xlpm.bp,LabData2016[最近一次BP檢查日期],_xlpm.ym,IF(ISNUMBER(_xlpm.bp),TEXT(_xlpm.bp,"yyyy-mm"),LEFT(_xlpm.bp,7)),_xlpm.matched,_xlfn._xlws.FILTER(_xlpm.ym,(LabData2016[比對身分證前六碼]=$AX277)*(LabData2016[比對生日西元]=$AY277)*(_xlpm.ym&lt;&gt;"")*(LEFT(_xlpm.ym,4)=TEXT(YEAR(TODAY()),"0")),""),IF(INDEX(_xlpm.matched,1)="",0,ROWS(_xlfn.UNIQUE(_xlpm.matched)))))</f>
        <v/>
      </c>
      <c r="AF277" s="6" t="str">
        <f ca="1">IF($B277="","",SUMIFS(LabData2016[HbA1c唯一],LabData2016[比對身分證前六碼],$AX277,LabData2016[最近一次HbA1c檢查日期],"&gt;="&amp;DATE(YEAR(TODAY()),1,1),LabData2016[最近一次HbA1c檢查日期],"&lt;"&amp;DATE(YEAR(TODAY()),7,1)))</f>
        <v/>
      </c>
      <c r="AG277" s="6" t="str">
        <f ca="1">IF($B277="","",SUMIFS(LabData2016[HbA1c唯一],LabData2016[比對身分證前六碼],$AX277,LabData2016[最近一次HbA1c檢查日期],"&gt;="&amp;DATE(YEAR(TODAY()),7,1),LabData2016[最近一次HbA1c檢查日期],"&lt;"&amp;DATE(YEAR(TODAY())+1,1,1)))</f>
        <v/>
      </c>
      <c r="AH277" s="6" t="str">
        <f ca="1">IF($B277="","",SUMIFS(LabData2016[LDL唯一],LabData2016[比對身分證前六碼],$AX277,LabData2016[最近一次LDL檢查日期],"&gt;="&amp;DATE(YEAR(TODAY()),1,1),LabData2016[最近一次LDL檢查日期],"&lt;"&amp;DATE(YEAR(TODAY()),7,1)))</f>
        <v/>
      </c>
      <c r="AI277" s="6" t="str">
        <f ca="1">IF($B277="","",SUMIFS(LabData2016[LDL唯一],LabData2016[比對身分證前六碼],$AX277,LabData2016[最近一次LDL檢查日期],"&gt;="&amp;DATE(YEAR(TODAY()),7,1),LabData2016[最近一次LDL檢查日期],"&lt;"&amp;DATE(YEAR(TODAY())+1,1,1)))</f>
        <v/>
      </c>
      <c r="AJ277" s="6" t="str">
        <f ca="1">IF($B277="","",SUMIFS(LabData2016[UACR唯一],LabData2016[比對身分證前六碼],$AX277,LabData2016[最近一次UACR檢查日期],"&gt;="&amp;DATE(YEAR(TODAY()),1,1),LabData2016[最近一次UACR檢查日期],"&lt;"&amp;DATE(YEAR(TODAY()),7,1)))</f>
        <v/>
      </c>
      <c r="AK277" s="6" t="str">
        <f ca="1">IF($B277="","",SUMIFS(LabData2016[UACR唯一],LabData2016[比對身分證前六碼],$AX277,LabData2016[最近一次UACR檢查日期],"&gt;="&amp;DATE(YEAR(TODAY()),7,1),LabData2016[最近一次UACR檢查日期],"&lt;"&amp;DATE(YEAR(TODAY())+1,1,1)))</f>
        <v/>
      </c>
      <c r="AL277" s="6" t="str">
        <f t="shared" si="66"/>
        <v/>
      </c>
      <c r="AM277" s="6" t="str">
        <f t="shared" si="67"/>
        <v/>
      </c>
      <c r="AN277" s="6" t="str">
        <f t="shared" si="68"/>
        <v/>
      </c>
      <c r="AO277" s="6" t="str">
        <f t="shared" si="69"/>
        <v/>
      </c>
      <c r="AP277" s="6" t="str" cm="1">
        <f t="array" ref="AP277">IF($B277="","",IFERROR(INDEX(相容設定!$B$2:$E$9,MATCH($D277,相容設定!$A$2:$A$9,0),MIN(VALUE(LEFT($AQ277,FIND("/",$AQ277)-1)),3)+1),0))</f>
        <v/>
      </c>
      <c r="AQ277" s="6" t="str">
        <f t="shared" si="70"/>
        <v/>
      </c>
      <c r="AR277" s="30" t="str">
        <f t="shared" si="71"/>
        <v/>
      </c>
      <c r="AS277" s="30" t="str">
        <f>IF($B277="","",250+30+IF(OR(ISNUMBER(SEARCH("DM",$D277)),ISNUMBER(SEARCH("+",$D277))),100,0)+IFERROR(INDEX(相容設定!$F$2:$F$9,MATCH($D277,相容設定!$A$2:$A$9,0)),0))</f>
        <v/>
      </c>
      <c r="AT277" s="31" t="str">
        <f t="shared" si="72"/>
        <v/>
      </c>
      <c r="AU277" s="32" t="str">
        <f t="shared" si="73"/>
        <v/>
      </c>
      <c r="AW277" t="str">
        <f t="shared" si="74"/>
        <v/>
      </c>
    </row>
    <row r="278" spans="1:49" x14ac:dyDescent="0.35">
      <c r="A278" s="26" t="str" cm="1">
        <f t="array" ref="A278">IFERROR(IF(INDEX(PatientCriteria[身分證號],ROWS($A$4:A278))="","",ROWS($A$4:A278)),"")</f>
        <v/>
      </c>
      <c r="B278" s="26" t="str" cm="1">
        <f t="array" ref="B278">IFERROR(IF(INDEX(PatientCriteria[身分證號],ROWS($A$4:A278))="","",INDEX(PatientCriteria[身分證號],ROWS($A$4:A278))),"")</f>
        <v/>
      </c>
      <c r="C278" s="26" t="str" cm="1">
        <f t="array" ref="C278">IF($B278="","",IFERROR(INDEX(PatientCriteria[生日],ROWS($A$4:A278)),""))</f>
        <v/>
      </c>
      <c r="D278" s="26" t="str" cm="1">
        <f t="array" ref="D278">IF($B278="","",IFERROR(INDEX(PatientCriteria[疾病組合],ROWS($A$4:A278)),""))</f>
        <v/>
      </c>
      <c r="E278" s="6" t="str" cm="1">
        <f t="array" ref="E278">IF($B278="","",IFERROR(INDEX(PatientCriteria[HbA1c達標標準],ROWS($A$4:A278)),""))</f>
        <v/>
      </c>
      <c r="F278" s="6" t="str">
        <f>IF($B278="","",IF($G278="","",IFERROR(SUMIFS(LabData2016[最近一次HbA1c檢查結果(%)],LabData2016[比對身分證前六碼],$AX278,LabData2016[最近一次HbA1c檢查日期],$G278,LabData2016[HbA1c唯一],1),"")))</f>
        <v/>
      </c>
      <c r="G278" s="36" t="str" cm="1">
        <f t="array" ref="G278">IF($B278="","",IFERROR(_xlfn.AGGREGATE(14,6,LabData2016[最近一次HbA1c檢查日期]/((LabData2016[比對身分證前六碼]=$AX278)*(LabData2016[HbA1c唯一]=1)),1),""))</f>
        <v/>
      </c>
      <c r="H278" s="6" t="str">
        <f>IF($B278="","",IF($I278="","",IFERROR(SUMIFS(LabData2016[最近一次HbA1c檢查結果(%)],LabData2016[比對身分證前六碼],$AX278,LabData2016[最近一次HbA1c檢查日期],$I278,LabData2016[HbA1c唯一],1),"")))</f>
        <v/>
      </c>
      <c r="I278" s="36" t="str" cm="1">
        <f t="array" ref="I278">IF($B278="","",IFERROR(_xlfn.AGGREGATE(14,6,LabData2016[最近一次HbA1c檢查日期]/((LabData2016[比對身分證前六碼]=$AX278)*(LabData2016[HbA1c唯一]=1)),2),""))</f>
        <v/>
      </c>
      <c r="J278" s="6" t="str">
        <f t="shared" si="63"/>
        <v/>
      </c>
      <c r="K278" s="27" t="str">
        <f ca="1">IF($B278="","",IF($E278="不適用","不適用",IF($F278="","未檢驗",IF(AND($AF278+$AG278&gt;=2,$AG278&gt;=1),IF(OR($F278&lt;VALUE(SUBSTITUTE(SUBSTITUTE($E278,"&lt;",""),"%","")),SUMIFS(LabData2016[HbA1c唯一],LabData2016[比對身分證前六碼],$AX278,LabData2016[最近一次HbA1c檢查結果(%)],"&lt;"&amp;VALUE(SUBSTITUTE(SUBSTITUTE($E278,"&lt;",""),"%","")),LabData2016[最近一次HbA1c檢查日期],"&gt;="&amp;DATE(YEAR(TODAY()),1,1),LabData2016[最近一次HbA1c檢查日期],"&lt;"&amp;DATE(YEAR(TODAY())+1,1,1))/($AF278+$AG278)&gt;=0.5),"控制達標",IF(ISNUMBER($H278),IF(AND($J278&gt;=84,$F278-$H278&lt;0),"進步達標","未達標"),"未達標")),"未達標"))))</f>
        <v/>
      </c>
      <c r="L278" s="33" t="str">
        <f ca="1">IF($B278="","",IF($K278="不適用","不適用",IF($K278="未檢驗","無檢驗資料","全年"&amp;($AF278+$AG278)&amp;"次／下半年"&amp;$AG278&amp;"次／"&amp;SUMIFS(LabData2016[HbA1c唯一],LabData2016[比對身分證前六碼],$AX278,LabData2016[最近一次HbA1c檢查結果(%)],"&lt;"&amp;VALUE(SUBSTITUTE(SUBSTITUTE($E278,"&lt;",""),"%","")),LabData2016[最近一次HbA1c檢查日期],"&gt;="&amp;DATE(YEAR(TODAY()),1,1),LabData2016[最近一次HbA1c檢查日期],"&lt;"&amp;DATE(YEAR(TODAY())+1,1,1))&amp;"/"&amp;($AF278+$AG278)&amp;"達標")))</f>
        <v/>
      </c>
      <c r="M278" s="6" t="str" cm="1">
        <f t="array" ref="M278">IF($B278="","",IFERROR(INDEX(PatientCriteria[LDL達標標準],ROWS($A$4:A278)),""))</f>
        <v/>
      </c>
      <c r="N278" s="6" t="str">
        <f>IF($B278="","",IF($O278="","",IFERROR(SUMIFS(LabData2016[最近一次LDL檢查結果(mg/dL)],LabData2016[比對身分證前六碼],$AX278,LabData2016[最近一次LDL檢查日期],$O278,LabData2016[LDL唯一],1),"")))</f>
        <v/>
      </c>
      <c r="O278" s="36" t="str" cm="1">
        <f t="array" ref="O278">IF($B278="","",IFERROR(_xlfn.AGGREGATE(14,6,LabData2016[最近一次LDL檢查日期]/((LabData2016[比對身分證前六碼]=$AX278)*(LabData2016[LDL唯一]=1)),1),""))</f>
        <v/>
      </c>
      <c r="P278" s="6" t="str">
        <f>IF($B278="","",IF($Q278="","",IFERROR(SUMIFS(LabData2016[最近一次LDL檢查結果(mg/dL)],LabData2016[比對身分證前六碼],$AX278,LabData2016[最近一次LDL檢查日期],$Q278,LabData2016[LDL唯一],1),"")))</f>
        <v/>
      </c>
      <c r="Q278" s="36" t="str" cm="1">
        <f t="array" ref="Q278">IF($B278="","",IFERROR(_xlfn.AGGREGATE(14,6,LabData2016[最近一次LDL檢查日期]/((LabData2016[比對身分證前六碼]=$AX278)*(LabData2016[LDL唯一]=1)),2),""))</f>
        <v/>
      </c>
      <c r="R278" s="6" t="str">
        <f t="shared" si="64"/>
        <v/>
      </c>
      <c r="S278" s="6" t="str" cm="1">
        <f t="array" ref="S278">IF($B278="","",IFERROR(_xlfn.AGGREGATE(15,6,LabData2016[最近一次LDL檢查結果(mg/dL)]/((LabData2016[比對身分證前六碼]=$AX278)*(LabData2016[LDL唯一]=1)),1),""))</f>
        <v/>
      </c>
      <c r="T278" s="28" t="str">
        <f ca="1">IF($B278="","",IF($M278="不適用","不適用",IF($N278="","未檢驗",IF(OR(AND($D278="DM only",$O278&gt;=DATE(YEAR(TODAY()),1,1),$O278&lt;DATE(YEAR(TODAY())+1,1,1),$N278&lt;VALUE(SUBSTITUTE($M278,"&lt;",""))),AND($AH278&gt;=1,$AI278&gt;=1,OR($N278&lt;VALUE(SUBSTITUTE($M278,"&lt;","")),SUMIFS(LabData2016[LDL唯一],LabData2016[比對身分證前六碼],$AX278,LabData2016[最近一次LDL檢查結果(mg/dL)],"&lt;"&amp;VALUE(SUBSTITUTE($M278,"&lt;","")),LabData2016[最近一次LDL檢查日期],"&gt;="&amp;DATE(YEAR(TODAY()),1,1),LabData2016[最近一次LDL檢查日期],"&lt;"&amp;DATE(YEAR(TODAY())+1,1,1))/($AH278+$AI278)&gt;=0.5))),"控制達標",IF(AND($AH278&gt;=1,$AI278&gt;=1,ISNUMBER($P278),$R278&gt;84,$N278-$P278&lt;0),"進步達標","未達標")))))</f>
        <v/>
      </c>
      <c r="U278" s="39" t="str">
        <f ca="1">IF($B278="","",IF($T278="不適用","不適用",IF($T278="未檢驗","無檢驗資料","全年"&amp;($AH278+$AI278)&amp;"次／下半年"&amp;$AI278&amp;"次／"&amp;SUMIFS(LabData2016[LDL唯一],LabData2016[比對身分證前六碼],$AX278,LabData2016[最近一次LDL檢查結果(mg/dL)],"&lt;"&amp;VALUE(SUBSTITUTE($M278,"&lt;","")),LabData2016[最近一次LDL檢查日期],"&gt;="&amp;DATE(YEAR(TODAY()),1,1),LabData2016[最近一次LDL檢查日期],"&lt;"&amp;DATE(YEAR(TODAY())+1,1,1))&amp;"/"&amp;($AH278+$AI278)&amp;"達標")))</f>
        <v/>
      </c>
      <c r="V278" s="6" t="str" cm="1">
        <f t="array" ref="V278">IF($B278="","",IFERROR(INDEX(PatientCriteria[UACR達標標準],ROWS($A$4:A278)),""))</f>
        <v/>
      </c>
      <c r="W278" s="6" t="str">
        <f>IF($B278="","",IF($X278="","",IFERROR(SUMIFS(LabData2016[最近一次UACR檢查結果(mg/gm)],LabData2016[比對身分證前六碼],$AX278,LabData2016[最近一次UACR檢查日期],$X278,LabData2016[UACR唯一],1),"")))</f>
        <v/>
      </c>
      <c r="X278" s="36" t="str" cm="1">
        <f t="array" ref="X278">IF($B278="","",IFERROR(_xlfn.AGGREGATE(14,6,LabData2016[最近一次UACR檢查日期]/((LabData2016[比對身分證前六碼]=$AX278)*(LabData2016[UACR唯一]=1)),1),""))</f>
        <v/>
      </c>
      <c r="Y278" s="6" t="str">
        <f>IF($B278="","",IF($Z278="","",IFERROR(SUMIFS(LabData2016[最近一次UACR檢查結果(mg/gm)],LabData2016[比對身分證前六碼],$AX278,LabData2016[最近一次UACR檢查日期],$Z278,LabData2016[UACR唯一],1),"")))</f>
        <v/>
      </c>
      <c r="Z278" s="36" t="str" cm="1">
        <f t="array" ref="Z278">IF($B278="","",IFERROR(_xlfn.AGGREGATE(14,6,LabData2016[最近一次UACR檢查日期]/((LabData2016[比對身分證前六碼]=$AX278)*(LabData2016[UACR唯一]=1)),2),""))</f>
        <v/>
      </c>
      <c r="AA278" s="6" t="str">
        <f t="shared" si="65"/>
        <v/>
      </c>
      <c r="AB278" s="29" t="str">
        <f ca="1">IF($B278="","",IF($V278="不適用","不適用",IF($W278="","未檢驗",IF(AND($AJ278+$AK278&gt;=2,$AK278&gt;=1),IF(OR($W278&lt;30,SUMIFS(LabData2016[UACR唯一],LabData2016[比對身分證前六碼],$AX278,LabData2016[最近一次UACR檢查結果(mg/gm)],"&lt;30",LabData2016[最近一次UACR檢查日期],"&gt;="&amp;DATE(YEAR(TODAY()),1,1),LabData2016[最近一次UACR檢查日期],"&lt;"&amp;DATE(YEAR(TODAY())+1,1,1))/($AJ278+$AK278)&gt;=0.5),"控制達標",IF(ISNUMBER($Y278),IF(AND($AA278&gt;=84,$W278-$Y278&lt;0),"進步達標","未達標"),"未達標")),"未達標"))))</f>
        <v/>
      </c>
      <c r="AC278" s="38" t="str">
        <f ca="1">IF($B278="","",IF($AB278="不適用","不適用",IF($AB278="未檢驗","無檢驗資料","全年"&amp;($AJ278+$AK278)&amp;"次／下半年"&amp;$AK278&amp;"次／"&amp;SUMIFS(LabData2016[UACR唯一],LabData2016[比對身分證前六碼],$AX278,LabData2016[最近一次UACR檢查結果(mg/gm)],"&lt;30",LabData2016[最近一次UACR檢查日期],"&gt;="&amp;DATE(YEAR(TODAY()),1,1),LabData2016[最近一次UACR檢查日期],"&lt;"&amp;DATE(YEAR(TODAY())+1,1,1))&amp;"/"&amp;($AJ278+$AK278)&amp;"達標")))</f>
        <v/>
      </c>
      <c r="AD278" s="6" t="str" cm="1">
        <f t="array" ref="AD278">IF($B278="","",IFERROR(INDEX(PatientCriteria[BP檢驗次數達標標準],ROWS($A$4:A278)),""))</f>
        <v/>
      </c>
      <c r="AE278" s="6" t="str" cm="1">
        <f t="array" aca="1" ref="AE278" ca="1">IF($B278="","",_xlfn.LET(_xlpm.bp,LabData2016[最近一次BP檢查日期],_xlpm.ym,IF(ISNUMBER(_xlpm.bp),TEXT(_xlpm.bp,"yyyy-mm"),LEFT(_xlpm.bp,7)),_xlpm.matched,_xlfn._xlws.FILTER(_xlpm.ym,(LabData2016[比對身分證前六碼]=$AX278)*(LabData2016[比對生日西元]=$AY278)*(_xlpm.ym&lt;&gt;"")*(LEFT(_xlpm.ym,4)=TEXT(YEAR(TODAY()),"0")),""),IF(INDEX(_xlpm.matched,1)="",0,ROWS(_xlfn.UNIQUE(_xlpm.matched)))))</f>
        <v/>
      </c>
      <c r="AF278" s="6" t="str">
        <f ca="1">IF($B278="","",SUMIFS(LabData2016[HbA1c唯一],LabData2016[比對身分證前六碼],$AX278,LabData2016[最近一次HbA1c檢查日期],"&gt;="&amp;DATE(YEAR(TODAY()),1,1),LabData2016[最近一次HbA1c檢查日期],"&lt;"&amp;DATE(YEAR(TODAY()),7,1)))</f>
        <v/>
      </c>
      <c r="AG278" s="6" t="str">
        <f ca="1">IF($B278="","",SUMIFS(LabData2016[HbA1c唯一],LabData2016[比對身分證前六碼],$AX278,LabData2016[最近一次HbA1c檢查日期],"&gt;="&amp;DATE(YEAR(TODAY()),7,1),LabData2016[最近一次HbA1c檢查日期],"&lt;"&amp;DATE(YEAR(TODAY())+1,1,1)))</f>
        <v/>
      </c>
      <c r="AH278" s="6" t="str">
        <f ca="1">IF($B278="","",SUMIFS(LabData2016[LDL唯一],LabData2016[比對身分證前六碼],$AX278,LabData2016[最近一次LDL檢查日期],"&gt;="&amp;DATE(YEAR(TODAY()),1,1),LabData2016[最近一次LDL檢查日期],"&lt;"&amp;DATE(YEAR(TODAY()),7,1)))</f>
        <v/>
      </c>
      <c r="AI278" s="6" t="str">
        <f ca="1">IF($B278="","",SUMIFS(LabData2016[LDL唯一],LabData2016[比對身分證前六碼],$AX278,LabData2016[最近一次LDL檢查日期],"&gt;="&amp;DATE(YEAR(TODAY()),7,1),LabData2016[最近一次LDL檢查日期],"&lt;"&amp;DATE(YEAR(TODAY())+1,1,1)))</f>
        <v/>
      </c>
      <c r="AJ278" s="6" t="str">
        <f ca="1">IF($B278="","",SUMIFS(LabData2016[UACR唯一],LabData2016[比對身分證前六碼],$AX278,LabData2016[最近一次UACR檢查日期],"&gt;="&amp;DATE(YEAR(TODAY()),1,1),LabData2016[最近一次UACR檢查日期],"&lt;"&amp;DATE(YEAR(TODAY()),7,1)))</f>
        <v/>
      </c>
      <c r="AK278" s="6" t="str">
        <f ca="1">IF($B278="","",SUMIFS(LabData2016[UACR唯一],LabData2016[比對身分證前六碼],$AX278,LabData2016[最近一次UACR檢查日期],"&gt;="&amp;DATE(YEAR(TODAY()),7,1),LabData2016[最近一次UACR檢查日期],"&lt;"&amp;DATE(YEAR(TODAY())+1,1,1)))</f>
        <v/>
      </c>
      <c r="AL278" s="6" t="str">
        <f t="shared" si="66"/>
        <v/>
      </c>
      <c r="AM278" s="6" t="str">
        <f t="shared" si="67"/>
        <v/>
      </c>
      <c r="AN278" s="6" t="str">
        <f t="shared" si="68"/>
        <v/>
      </c>
      <c r="AO278" s="6" t="str">
        <f t="shared" si="69"/>
        <v/>
      </c>
      <c r="AP278" s="6" t="str" cm="1">
        <f t="array" ref="AP278">IF($B278="","",IFERROR(INDEX(相容設定!$B$2:$E$9,MATCH($D278,相容設定!$A$2:$A$9,0),MIN(VALUE(LEFT($AQ278,FIND("/",$AQ278)-1)),3)+1),0))</f>
        <v/>
      </c>
      <c r="AQ278" s="6" t="str">
        <f t="shared" si="70"/>
        <v/>
      </c>
      <c r="AR278" s="30" t="str">
        <f t="shared" si="71"/>
        <v/>
      </c>
      <c r="AS278" s="30" t="str">
        <f>IF($B278="","",250+30+IF(OR(ISNUMBER(SEARCH("DM",$D278)),ISNUMBER(SEARCH("+",$D278))),100,0)+IFERROR(INDEX(相容設定!$F$2:$F$9,MATCH($D278,相容設定!$A$2:$A$9,0)),0))</f>
        <v/>
      </c>
      <c r="AT278" s="31" t="str">
        <f t="shared" si="72"/>
        <v/>
      </c>
      <c r="AU278" s="32" t="str">
        <f t="shared" si="73"/>
        <v/>
      </c>
      <c r="AW278" t="str">
        <f t="shared" si="74"/>
        <v/>
      </c>
    </row>
    <row r="279" spans="1:49" x14ac:dyDescent="0.35">
      <c r="A279" s="26" t="str" cm="1">
        <f t="array" ref="A279">IFERROR(IF(INDEX(PatientCriteria[身分證號],ROWS($A$4:A279))="","",ROWS($A$4:A279)),"")</f>
        <v/>
      </c>
      <c r="B279" s="26" t="str" cm="1">
        <f t="array" ref="B279">IFERROR(IF(INDEX(PatientCriteria[身分證號],ROWS($A$4:A279))="","",INDEX(PatientCriteria[身分證號],ROWS($A$4:A279))),"")</f>
        <v/>
      </c>
      <c r="C279" s="26" t="str" cm="1">
        <f t="array" ref="C279">IF($B279="","",IFERROR(INDEX(PatientCriteria[生日],ROWS($A$4:A279)),""))</f>
        <v/>
      </c>
      <c r="D279" s="26" t="str" cm="1">
        <f t="array" ref="D279">IF($B279="","",IFERROR(INDEX(PatientCriteria[疾病組合],ROWS($A$4:A279)),""))</f>
        <v/>
      </c>
      <c r="E279" s="6" t="str" cm="1">
        <f t="array" ref="E279">IF($B279="","",IFERROR(INDEX(PatientCriteria[HbA1c達標標準],ROWS($A$4:A279)),""))</f>
        <v/>
      </c>
      <c r="F279" s="6" t="str">
        <f>IF($B279="","",IF($G279="","",IFERROR(SUMIFS(LabData2016[最近一次HbA1c檢查結果(%)],LabData2016[比對身分證前六碼],$AX279,LabData2016[最近一次HbA1c檢查日期],$G279,LabData2016[HbA1c唯一],1),"")))</f>
        <v/>
      </c>
      <c r="G279" s="36" t="str" cm="1">
        <f t="array" ref="G279">IF($B279="","",IFERROR(_xlfn.AGGREGATE(14,6,LabData2016[最近一次HbA1c檢查日期]/((LabData2016[比對身分證前六碼]=$AX279)*(LabData2016[HbA1c唯一]=1)),1),""))</f>
        <v/>
      </c>
      <c r="H279" s="6" t="str">
        <f>IF($B279="","",IF($I279="","",IFERROR(SUMIFS(LabData2016[最近一次HbA1c檢查結果(%)],LabData2016[比對身分證前六碼],$AX279,LabData2016[最近一次HbA1c檢查日期],$I279,LabData2016[HbA1c唯一],1),"")))</f>
        <v/>
      </c>
      <c r="I279" s="36" t="str" cm="1">
        <f t="array" ref="I279">IF($B279="","",IFERROR(_xlfn.AGGREGATE(14,6,LabData2016[最近一次HbA1c檢查日期]/((LabData2016[比對身分證前六碼]=$AX279)*(LabData2016[HbA1c唯一]=1)),2),""))</f>
        <v/>
      </c>
      <c r="J279" s="6" t="str">
        <f t="shared" si="63"/>
        <v/>
      </c>
      <c r="K279" s="27" t="str">
        <f ca="1">IF($B279="","",IF($E279="不適用","不適用",IF($F279="","未檢驗",IF(AND($AF279+$AG279&gt;=2,$AG279&gt;=1),IF(OR($F279&lt;VALUE(SUBSTITUTE(SUBSTITUTE($E279,"&lt;",""),"%","")),SUMIFS(LabData2016[HbA1c唯一],LabData2016[比對身分證前六碼],$AX279,LabData2016[最近一次HbA1c檢查結果(%)],"&lt;"&amp;VALUE(SUBSTITUTE(SUBSTITUTE($E279,"&lt;",""),"%","")),LabData2016[最近一次HbA1c檢查日期],"&gt;="&amp;DATE(YEAR(TODAY()),1,1),LabData2016[最近一次HbA1c檢查日期],"&lt;"&amp;DATE(YEAR(TODAY())+1,1,1))/($AF279+$AG279)&gt;=0.5),"控制達標",IF(ISNUMBER($H279),IF(AND($J279&gt;=84,$F279-$H279&lt;0),"進步達標","未達標"),"未達標")),"未達標"))))</f>
        <v/>
      </c>
      <c r="L279" s="33" t="str">
        <f ca="1">IF($B279="","",IF($K279="不適用","不適用",IF($K279="未檢驗","無檢驗資料","全年"&amp;($AF279+$AG279)&amp;"次／下半年"&amp;$AG279&amp;"次／"&amp;SUMIFS(LabData2016[HbA1c唯一],LabData2016[比對身分證前六碼],$AX279,LabData2016[最近一次HbA1c檢查結果(%)],"&lt;"&amp;VALUE(SUBSTITUTE(SUBSTITUTE($E279,"&lt;",""),"%","")),LabData2016[最近一次HbA1c檢查日期],"&gt;="&amp;DATE(YEAR(TODAY()),1,1),LabData2016[最近一次HbA1c檢查日期],"&lt;"&amp;DATE(YEAR(TODAY())+1,1,1))&amp;"/"&amp;($AF279+$AG279)&amp;"達標")))</f>
        <v/>
      </c>
      <c r="M279" s="6" t="str" cm="1">
        <f t="array" ref="M279">IF($B279="","",IFERROR(INDEX(PatientCriteria[LDL達標標準],ROWS($A$4:A279)),""))</f>
        <v/>
      </c>
      <c r="N279" s="6" t="str">
        <f>IF($B279="","",IF($O279="","",IFERROR(SUMIFS(LabData2016[最近一次LDL檢查結果(mg/dL)],LabData2016[比對身分證前六碼],$AX279,LabData2016[最近一次LDL檢查日期],$O279,LabData2016[LDL唯一],1),"")))</f>
        <v/>
      </c>
      <c r="O279" s="36" t="str" cm="1">
        <f t="array" ref="O279">IF($B279="","",IFERROR(_xlfn.AGGREGATE(14,6,LabData2016[最近一次LDL檢查日期]/((LabData2016[比對身分證前六碼]=$AX279)*(LabData2016[LDL唯一]=1)),1),""))</f>
        <v/>
      </c>
      <c r="P279" s="6" t="str">
        <f>IF($B279="","",IF($Q279="","",IFERROR(SUMIFS(LabData2016[最近一次LDL檢查結果(mg/dL)],LabData2016[比對身分證前六碼],$AX279,LabData2016[最近一次LDL檢查日期],$Q279,LabData2016[LDL唯一],1),"")))</f>
        <v/>
      </c>
      <c r="Q279" s="36" t="str" cm="1">
        <f t="array" ref="Q279">IF($B279="","",IFERROR(_xlfn.AGGREGATE(14,6,LabData2016[最近一次LDL檢查日期]/((LabData2016[比對身分證前六碼]=$AX279)*(LabData2016[LDL唯一]=1)),2),""))</f>
        <v/>
      </c>
      <c r="R279" s="6" t="str">
        <f t="shared" si="64"/>
        <v/>
      </c>
      <c r="S279" s="6" t="str" cm="1">
        <f t="array" ref="S279">IF($B279="","",IFERROR(_xlfn.AGGREGATE(15,6,LabData2016[最近一次LDL檢查結果(mg/dL)]/((LabData2016[比對身分證前六碼]=$AX279)*(LabData2016[LDL唯一]=1)),1),""))</f>
        <v/>
      </c>
      <c r="T279" s="28" t="str">
        <f ca="1">IF($B279="","",IF($M279="不適用","不適用",IF($N279="","未檢驗",IF(OR(AND($D279="DM only",$O279&gt;=DATE(YEAR(TODAY()),1,1),$O279&lt;DATE(YEAR(TODAY())+1,1,1),$N279&lt;VALUE(SUBSTITUTE($M279,"&lt;",""))),AND($AH279&gt;=1,$AI279&gt;=1,OR($N279&lt;VALUE(SUBSTITUTE($M279,"&lt;","")),SUMIFS(LabData2016[LDL唯一],LabData2016[比對身分證前六碼],$AX279,LabData2016[最近一次LDL檢查結果(mg/dL)],"&lt;"&amp;VALUE(SUBSTITUTE($M279,"&lt;","")),LabData2016[最近一次LDL檢查日期],"&gt;="&amp;DATE(YEAR(TODAY()),1,1),LabData2016[最近一次LDL檢查日期],"&lt;"&amp;DATE(YEAR(TODAY())+1,1,1))/($AH279+$AI279)&gt;=0.5))),"控制達標",IF(AND($AH279&gt;=1,$AI279&gt;=1,ISNUMBER($P279),$R279&gt;84,$N279-$P279&lt;0),"進步達標","未達標")))))</f>
        <v/>
      </c>
      <c r="U279" s="39" t="str">
        <f ca="1">IF($B279="","",IF($T279="不適用","不適用",IF($T279="未檢驗","無檢驗資料","全年"&amp;($AH279+$AI279)&amp;"次／下半年"&amp;$AI279&amp;"次／"&amp;SUMIFS(LabData2016[LDL唯一],LabData2016[比對身分證前六碼],$AX279,LabData2016[最近一次LDL檢查結果(mg/dL)],"&lt;"&amp;VALUE(SUBSTITUTE($M279,"&lt;","")),LabData2016[最近一次LDL檢查日期],"&gt;="&amp;DATE(YEAR(TODAY()),1,1),LabData2016[最近一次LDL檢查日期],"&lt;"&amp;DATE(YEAR(TODAY())+1,1,1))&amp;"/"&amp;($AH279+$AI279)&amp;"達標")))</f>
        <v/>
      </c>
      <c r="V279" s="6" t="str" cm="1">
        <f t="array" ref="V279">IF($B279="","",IFERROR(INDEX(PatientCriteria[UACR達標標準],ROWS($A$4:A279)),""))</f>
        <v/>
      </c>
      <c r="W279" s="6" t="str">
        <f>IF($B279="","",IF($X279="","",IFERROR(SUMIFS(LabData2016[最近一次UACR檢查結果(mg/gm)],LabData2016[比對身分證前六碼],$AX279,LabData2016[最近一次UACR檢查日期],$X279,LabData2016[UACR唯一],1),"")))</f>
        <v/>
      </c>
      <c r="X279" s="36" t="str" cm="1">
        <f t="array" ref="X279">IF($B279="","",IFERROR(_xlfn.AGGREGATE(14,6,LabData2016[最近一次UACR檢查日期]/((LabData2016[比對身分證前六碼]=$AX279)*(LabData2016[UACR唯一]=1)),1),""))</f>
        <v/>
      </c>
      <c r="Y279" s="6" t="str">
        <f>IF($B279="","",IF($Z279="","",IFERROR(SUMIFS(LabData2016[最近一次UACR檢查結果(mg/gm)],LabData2016[比對身分證前六碼],$AX279,LabData2016[最近一次UACR檢查日期],$Z279,LabData2016[UACR唯一],1),"")))</f>
        <v/>
      </c>
      <c r="Z279" s="36" t="str" cm="1">
        <f t="array" ref="Z279">IF($B279="","",IFERROR(_xlfn.AGGREGATE(14,6,LabData2016[最近一次UACR檢查日期]/((LabData2016[比對身分證前六碼]=$AX279)*(LabData2016[UACR唯一]=1)),2),""))</f>
        <v/>
      </c>
      <c r="AA279" s="6" t="str">
        <f t="shared" si="65"/>
        <v/>
      </c>
      <c r="AB279" s="29" t="str">
        <f ca="1">IF($B279="","",IF($V279="不適用","不適用",IF($W279="","未檢驗",IF(AND($AJ279+$AK279&gt;=2,$AK279&gt;=1),IF(OR($W279&lt;30,SUMIFS(LabData2016[UACR唯一],LabData2016[比對身分證前六碼],$AX279,LabData2016[最近一次UACR檢查結果(mg/gm)],"&lt;30",LabData2016[最近一次UACR檢查日期],"&gt;="&amp;DATE(YEAR(TODAY()),1,1),LabData2016[最近一次UACR檢查日期],"&lt;"&amp;DATE(YEAR(TODAY())+1,1,1))/($AJ279+$AK279)&gt;=0.5),"控制達標",IF(ISNUMBER($Y279),IF(AND($AA279&gt;=84,$W279-$Y279&lt;0),"進步達標","未達標"),"未達標")),"未達標"))))</f>
        <v/>
      </c>
      <c r="AC279" s="38" t="str">
        <f ca="1">IF($B279="","",IF($AB279="不適用","不適用",IF($AB279="未檢驗","無檢驗資料","全年"&amp;($AJ279+$AK279)&amp;"次／下半年"&amp;$AK279&amp;"次／"&amp;SUMIFS(LabData2016[UACR唯一],LabData2016[比對身分證前六碼],$AX279,LabData2016[最近一次UACR檢查結果(mg/gm)],"&lt;30",LabData2016[最近一次UACR檢查日期],"&gt;="&amp;DATE(YEAR(TODAY()),1,1),LabData2016[最近一次UACR檢查日期],"&lt;"&amp;DATE(YEAR(TODAY())+1,1,1))&amp;"/"&amp;($AJ279+$AK279)&amp;"達標")))</f>
        <v/>
      </c>
      <c r="AD279" s="6" t="str" cm="1">
        <f t="array" ref="AD279">IF($B279="","",IFERROR(INDEX(PatientCriteria[BP檢驗次數達標標準],ROWS($A$4:A279)),""))</f>
        <v/>
      </c>
      <c r="AE279" s="6" t="str" cm="1">
        <f t="array" aca="1" ref="AE279" ca="1">IF($B279="","",_xlfn.LET(_xlpm.bp,LabData2016[最近一次BP檢查日期],_xlpm.ym,IF(ISNUMBER(_xlpm.bp),TEXT(_xlpm.bp,"yyyy-mm"),LEFT(_xlpm.bp,7)),_xlpm.matched,_xlfn._xlws.FILTER(_xlpm.ym,(LabData2016[比對身分證前六碼]=$AX279)*(LabData2016[比對生日西元]=$AY279)*(_xlpm.ym&lt;&gt;"")*(LEFT(_xlpm.ym,4)=TEXT(YEAR(TODAY()),"0")),""),IF(INDEX(_xlpm.matched,1)="",0,ROWS(_xlfn.UNIQUE(_xlpm.matched)))))</f>
        <v/>
      </c>
      <c r="AF279" s="6" t="str">
        <f ca="1">IF($B279="","",SUMIFS(LabData2016[HbA1c唯一],LabData2016[比對身分證前六碼],$AX279,LabData2016[最近一次HbA1c檢查日期],"&gt;="&amp;DATE(YEAR(TODAY()),1,1),LabData2016[最近一次HbA1c檢查日期],"&lt;"&amp;DATE(YEAR(TODAY()),7,1)))</f>
        <v/>
      </c>
      <c r="AG279" s="6" t="str">
        <f ca="1">IF($B279="","",SUMIFS(LabData2016[HbA1c唯一],LabData2016[比對身分證前六碼],$AX279,LabData2016[最近一次HbA1c檢查日期],"&gt;="&amp;DATE(YEAR(TODAY()),7,1),LabData2016[最近一次HbA1c檢查日期],"&lt;"&amp;DATE(YEAR(TODAY())+1,1,1)))</f>
        <v/>
      </c>
      <c r="AH279" s="6" t="str">
        <f ca="1">IF($B279="","",SUMIFS(LabData2016[LDL唯一],LabData2016[比對身分證前六碼],$AX279,LabData2016[最近一次LDL檢查日期],"&gt;="&amp;DATE(YEAR(TODAY()),1,1),LabData2016[最近一次LDL檢查日期],"&lt;"&amp;DATE(YEAR(TODAY()),7,1)))</f>
        <v/>
      </c>
      <c r="AI279" s="6" t="str">
        <f ca="1">IF($B279="","",SUMIFS(LabData2016[LDL唯一],LabData2016[比對身分證前六碼],$AX279,LabData2016[最近一次LDL檢查日期],"&gt;="&amp;DATE(YEAR(TODAY()),7,1),LabData2016[最近一次LDL檢查日期],"&lt;"&amp;DATE(YEAR(TODAY())+1,1,1)))</f>
        <v/>
      </c>
      <c r="AJ279" s="6" t="str">
        <f ca="1">IF($B279="","",SUMIFS(LabData2016[UACR唯一],LabData2016[比對身分證前六碼],$AX279,LabData2016[最近一次UACR檢查日期],"&gt;="&amp;DATE(YEAR(TODAY()),1,1),LabData2016[最近一次UACR檢查日期],"&lt;"&amp;DATE(YEAR(TODAY()),7,1)))</f>
        <v/>
      </c>
      <c r="AK279" s="6" t="str">
        <f ca="1">IF($B279="","",SUMIFS(LabData2016[UACR唯一],LabData2016[比對身分證前六碼],$AX279,LabData2016[最近一次UACR檢查日期],"&gt;="&amp;DATE(YEAR(TODAY()),7,1),LabData2016[最近一次UACR檢查日期],"&lt;"&amp;DATE(YEAR(TODAY())+1,1,1)))</f>
        <v/>
      </c>
      <c r="AL279" s="6" t="str">
        <f t="shared" si="66"/>
        <v/>
      </c>
      <c r="AM279" s="6" t="str">
        <f t="shared" si="67"/>
        <v/>
      </c>
      <c r="AN279" s="6" t="str">
        <f t="shared" si="68"/>
        <v/>
      </c>
      <c r="AO279" s="6" t="str">
        <f t="shared" si="69"/>
        <v/>
      </c>
      <c r="AP279" s="6" t="str" cm="1">
        <f t="array" ref="AP279">IF($B279="","",IFERROR(INDEX(相容設定!$B$2:$E$9,MATCH($D279,相容設定!$A$2:$A$9,0),MIN(VALUE(LEFT($AQ279,FIND("/",$AQ279)-1)),3)+1),0))</f>
        <v/>
      </c>
      <c r="AQ279" s="6" t="str">
        <f t="shared" si="70"/>
        <v/>
      </c>
      <c r="AR279" s="30" t="str">
        <f t="shared" si="71"/>
        <v/>
      </c>
      <c r="AS279" s="30" t="str">
        <f>IF($B279="","",250+30+IF(OR(ISNUMBER(SEARCH("DM",$D279)),ISNUMBER(SEARCH("+",$D279))),100,0)+IFERROR(INDEX(相容設定!$F$2:$F$9,MATCH($D279,相容設定!$A$2:$A$9,0)),0))</f>
        <v/>
      </c>
      <c r="AT279" s="31" t="str">
        <f t="shared" si="72"/>
        <v/>
      </c>
      <c r="AU279" s="32" t="str">
        <f t="shared" si="73"/>
        <v/>
      </c>
      <c r="AW279" t="str">
        <f t="shared" si="74"/>
        <v/>
      </c>
    </row>
    <row r="280" spans="1:49" x14ac:dyDescent="0.35">
      <c r="A280" s="26" t="str" cm="1">
        <f t="array" ref="A280">IFERROR(IF(INDEX(PatientCriteria[身分證號],ROWS($A$4:A280))="","",ROWS($A$4:A280)),"")</f>
        <v/>
      </c>
      <c r="B280" s="26" t="str" cm="1">
        <f t="array" ref="B280">IFERROR(IF(INDEX(PatientCriteria[身分證號],ROWS($A$4:A280))="","",INDEX(PatientCriteria[身分證號],ROWS($A$4:A280))),"")</f>
        <v/>
      </c>
      <c r="C280" s="26" t="str" cm="1">
        <f t="array" ref="C280">IF($B280="","",IFERROR(INDEX(PatientCriteria[生日],ROWS($A$4:A280)),""))</f>
        <v/>
      </c>
      <c r="D280" s="26" t="str" cm="1">
        <f t="array" ref="D280">IF($B280="","",IFERROR(INDEX(PatientCriteria[疾病組合],ROWS($A$4:A280)),""))</f>
        <v/>
      </c>
      <c r="E280" s="6" t="str" cm="1">
        <f t="array" ref="E280">IF($B280="","",IFERROR(INDEX(PatientCriteria[HbA1c達標標準],ROWS($A$4:A280)),""))</f>
        <v/>
      </c>
      <c r="F280" s="6" t="str">
        <f>IF($B280="","",IF($G280="","",IFERROR(SUMIFS(LabData2016[最近一次HbA1c檢查結果(%)],LabData2016[比對身分證前六碼],$AX280,LabData2016[最近一次HbA1c檢查日期],$G280,LabData2016[HbA1c唯一],1),"")))</f>
        <v/>
      </c>
      <c r="G280" s="36" t="str" cm="1">
        <f t="array" ref="G280">IF($B280="","",IFERROR(_xlfn.AGGREGATE(14,6,LabData2016[最近一次HbA1c檢查日期]/((LabData2016[比對身分證前六碼]=$AX280)*(LabData2016[HbA1c唯一]=1)),1),""))</f>
        <v/>
      </c>
      <c r="H280" s="6" t="str">
        <f>IF($B280="","",IF($I280="","",IFERROR(SUMIFS(LabData2016[最近一次HbA1c檢查結果(%)],LabData2016[比對身分證前六碼],$AX280,LabData2016[最近一次HbA1c檢查日期],$I280,LabData2016[HbA1c唯一],1),"")))</f>
        <v/>
      </c>
      <c r="I280" s="36" t="str" cm="1">
        <f t="array" ref="I280">IF($B280="","",IFERROR(_xlfn.AGGREGATE(14,6,LabData2016[最近一次HbA1c檢查日期]/((LabData2016[比對身分證前六碼]=$AX280)*(LabData2016[HbA1c唯一]=1)),2),""))</f>
        <v/>
      </c>
      <c r="J280" s="6" t="str">
        <f t="shared" si="63"/>
        <v/>
      </c>
      <c r="K280" s="27" t="str">
        <f ca="1">IF($B280="","",IF($E280="不適用","不適用",IF($F280="","未檢驗",IF(AND($AF280+$AG280&gt;=2,$AG280&gt;=1),IF(OR($F280&lt;VALUE(SUBSTITUTE(SUBSTITUTE($E280,"&lt;",""),"%","")),SUMIFS(LabData2016[HbA1c唯一],LabData2016[比對身分證前六碼],$AX280,LabData2016[最近一次HbA1c檢查結果(%)],"&lt;"&amp;VALUE(SUBSTITUTE(SUBSTITUTE($E280,"&lt;",""),"%","")),LabData2016[最近一次HbA1c檢查日期],"&gt;="&amp;DATE(YEAR(TODAY()),1,1),LabData2016[最近一次HbA1c檢查日期],"&lt;"&amp;DATE(YEAR(TODAY())+1,1,1))/($AF280+$AG280)&gt;=0.5),"控制達標",IF(ISNUMBER($H280),IF(AND($J280&gt;=84,$F280-$H280&lt;0),"進步達標","未達標"),"未達標")),"未達標"))))</f>
        <v/>
      </c>
      <c r="L280" s="33" t="str">
        <f ca="1">IF($B280="","",IF($K280="不適用","不適用",IF($K280="未檢驗","無檢驗資料","全年"&amp;($AF280+$AG280)&amp;"次／下半年"&amp;$AG280&amp;"次／"&amp;SUMIFS(LabData2016[HbA1c唯一],LabData2016[比對身分證前六碼],$AX280,LabData2016[最近一次HbA1c檢查結果(%)],"&lt;"&amp;VALUE(SUBSTITUTE(SUBSTITUTE($E280,"&lt;",""),"%","")),LabData2016[最近一次HbA1c檢查日期],"&gt;="&amp;DATE(YEAR(TODAY()),1,1),LabData2016[最近一次HbA1c檢查日期],"&lt;"&amp;DATE(YEAR(TODAY())+1,1,1))&amp;"/"&amp;($AF280+$AG280)&amp;"達標")))</f>
        <v/>
      </c>
      <c r="M280" s="6" t="str" cm="1">
        <f t="array" ref="M280">IF($B280="","",IFERROR(INDEX(PatientCriteria[LDL達標標準],ROWS($A$4:A280)),""))</f>
        <v/>
      </c>
      <c r="N280" s="6" t="str">
        <f>IF($B280="","",IF($O280="","",IFERROR(SUMIFS(LabData2016[最近一次LDL檢查結果(mg/dL)],LabData2016[比對身分證前六碼],$AX280,LabData2016[最近一次LDL檢查日期],$O280,LabData2016[LDL唯一],1),"")))</f>
        <v/>
      </c>
      <c r="O280" s="36" t="str" cm="1">
        <f t="array" ref="O280">IF($B280="","",IFERROR(_xlfn.AGGREGATE(14,6,LabData2016[最近一次LDL檢查日期]/((LabData2016[比對身分證前六碼]=$AX280)*(LabData2016[LDL唯一]=1)),1),""))</f>
        <v/>
      </c>
      <c r="P280" s="6" t="str">
        <f>IF($B280="","",IF($Q280="","",IFERROR(SUMIFS(LabData2016[最近一次LDL檢查結果(mg/dL)],LabData2016[比對身分證前六碼],$AX280,LabData2016[最近一次LDL檢查日期],$Q280,LabData2016[LDL唯一],1),"")))</f>
        <v/>
      </c>
      <c r="Q280" s="36" t="str" cm="1">
        <f t="array" ref="Q280">IF($B280="","",IFERROR(_xlfn.AGGREGATE(14,6,LabData2016[最近一次LDL檢查日期]/((LabData2016[比對身分證前六碼]=$AX280)*(LabData2016[LDL唯一]=1)),2),""))</f>
        <v/>
      </c>
      <c r="R280" s="6" t="str">
        <f t="shared" si="64"/>
        <v/>
      </c>
      <c r="S280" s="6" t="str" cm="1">
        <f t="array" ref="S280">IF($B280="","",IFERROR(_xlfn.AGGREGATE(15,6,LabData2016[最近一次LDL檢查結果(mg/dL)]/((LabData2016[比對身分證前六碼]=$AX280)*(LabData2016[LDL唯一]=1)),1),""))</f>
        <v/>
      </c>
      <c r="T280" s="28" t="str">
        <f ca="1">IF($B280="","",IF($M280="不適用","不適用",IF($N280="","未檢驗",IF(OR(AND($D280="DM only",$O280&gt;=DATE(YEAR(TODAY()),1,1),$O280&lt;DATE(YEAR(TODAY())+1,1,1),$N280&lt;VALUE(SUBSTITUTE($M280,"&lt;",""))),AND($AH280&gt;=1,$AI280&gt;=1,OR($N280&lt;VALUE(SUBSTITUTE($M280,"&lt;","")),SUMIFS(LabData2016[LDL唯一],LabData2016[比對身分證前六碼],$AX280,LabData2016[最近一次LDL檢查結果(mg/dL)],"&lt;"&amp;VALUE(SUBSTITUTE($M280,"&lt;","")),LabData2016[最近一次LDL檢查日期],"&gt;="&amp;DATE(YEAR(TODAY()),1,1),LabData2016[最近一次LDL檢查日期],"&lt;"&amp;DATE(YEAR(TODAY())+1,1,1))/($AH280+$AI280)&gt;=0.5))),"控制達標",IF(AND($AH280&gt;=1,$AI280&gt;=1,ISNUMBER($P280),$R280&gt;84,$N280-$P280&lt;0),"進步達標","未達標")))))</f>
        <v/>
      </c>
      <c r="U280" s="39" t="str">
        <f ca="1">IF($B280="","",IF($T280="不適用","不適用",IF($T280="未檢驗","無檢驗資料","全年"&amp;($AH280+$AI280)&amp;"次／下半年"&amp;$AI280&amp;"次／"&amp;SUMIFS(LabData2016[LDL唯一],LabData2016[比對身分證前六碼],$AX280,LabData2016[最近一次LDL檢查結果(mg/dL)],"&lt;"&amp;VALUE(SUBSTITUTE($M280,"&lt;","")),LabData2016[最近一次LDL檢查日期],"&gt;="&amp;DATE(YEAR(TODAY()),1,1),LabData2016[最近一次LDL檢查日期],"&lt;"&amp;DATE(YEAR(TODAY())+1,1,1))&amp;"/"&amp;($AH280+$AI280)&amp;"達標")))</f>
        <v/>
      </c>
      <c r="V280" s="6" t="str" cm="1">
        <f t="array" ref="V280">IF($B280="","",IFERROR(INDEX(PatientCriteria[UACR達標標準],ROWS($A$4:A280)),""))</f>
        <v/>
      </c>
      <c r="W280" s="6" t="str">
        <f>IF($B280="","",IF($X280="","",IFERROR(SUMIFS(LabData2016[最近一次UACR檢查結果(mg/gm)],LabData2016[比對身分證前六碼],$AX280,LabData2016[最近一次UACR檢查日期],$X280,LabData2016[UACR唯一],1),"")))</f>
        <v/>
      </c>
      <c r="X280" s="36" t="str" cm="1">
        <f t="array" ref="X280">IF($B280="","",IFERROR(_xlfn.AGGREGATE(14,6,LabData2016[最近一次UACR檢查日期]/((LabData2016[比對身分證前六碼]=$AX280)*(LabData2016[UACR唯一]=1)),1),""))</f>
        <v/>
      </c>
      <c r="Y280" s="6" t="str">
        <f>IF($B280="","",IF($Z280="","",IFERROR(SUMIFS(LabData2016[最近一次UACR檢查結果(mg/gm)],LabData2016[比對身分證前六碼],$AX280,LabData2016[最近一次UACR檢查日期],$Z280,LabData2016[UACR唯一],1),"")))</f>
        <v/>
      </c>
      <c r="Z280" s="36" t="str" cm="1">
        <f t="array" ref="Z280">IF($B280="","",IFERROR(_xlfn.AGGREGATE(14,6,LabData2016[最近一次UACR檢查日期]/((LabData2016[比對身分證前六碼]=$AX280)*(LabData2016[UACR唯一]=1)),2),""))</f>
        <v/>
      </c>
      <c r="AA280" s="6" t="str">
        <f t="shared" si="65"/>
        <v/>
      </c>
      <c r="AB280" s="29" t="str">
        <f ca="1">IF($B280="","",IF($V280="不適用","不適用",IF($W280="","未檢驗",IF(AND($AJ280+$AK280&gt;=2,$AK280&gt;=1),IF(OR($W280&lt;30,SUMIFS(LabData2016[UACR唯一],LabData2016[比對身分證前六碼],$AX280,LabData2016[最近一次UACR檢查結果(mg/gm)],"&lt;30",LabData2016[最近一次UACR檢查日期],"&gt;="&amp;DATE(YEAR(TODAY()),1,1),LabData2016[最近一次UACR檢查日期],"&lt;"&amp;DATE(YEAR(TODAY())+1,1,1))/($AJ280+$AK280)&gt;=0.5),"控制達標",IF(ISNUMBER($Y280),IF(AND($AA280&gt;=84,$W280-$Y280&lt;0),"進步達標","未達標"),"未達標")),"未達標"))))</f>
        <v/>
      </c>
      <c r="AC280" s="38" t="str">
        <f ca="1">IF($B280="","",IF($AB280="不適用","不適用",IF($AB280="未檢驗","無檢驗資料","全年"&amp;($AJ280+$AK280)&amp;"次／下半年"&amp;$AK280&amp;"次／"&amp;SUMIFS(LabData2016[UACR唯一],LabData2016[比對身分證前六碼],$AX280,LabData2016[最近一次UACR檢查結果(mg/gm)],"&lt;30",LabData2016[最近一次UACR檢查日期],"&gt;="&amp;DATE(YEAR(TODAY()),1,1),LabData2016[最近一次UACR檢查日期],"&lt;"&amp;DATE(YEAR(TODAY())+1,1,1))&amp;"/"&amp;($AJ280+$AK280)&amp;"達標")))</f>
        <v/>
      </c>
      <c r="AD280" s="6" t="str" cm="1">
        <f t="array" ref="AD280">IF($B280="","",IFERROR(INDEX(PatientCriteria[BP檢驗次數達標標準],ROWS($A$4:A280)),""))</f>
        <v/>
      </c>
      <c r="AE280" s="6" t="str" cm="1">
        <f t="array" aca="1" ref="AE280" ca="1">IF($B280="","",_xlfn.LET(_xlpm.bp,LabData2016[最近一次BP檢查日期],_xlpm.ym,IF(ISNUMBER(_xlpm.bp),TEXT(_xlpm.bp,"yyyy-mm"),LEFT(_xlpm.bp,7)),_xlpm.matched,_xlfn._xlws.FILTER(_xlpm.ym,(LabData2016[比對身分證前六碼]=$AX280)*(LabData2016[比對生日西元]=$AY280)*(_xlpm.ym&lt;&gt;"")*(LEFT(_xlpm.ym,4)=TEXT(YEAR(TODAY()),"0")),""),IF(INDEX(_xlpm.matched,1)="",0,ROWS(_xlfn.UNIQUE(_xlpm.matched)))))</f>
        <v/>
      </c>
      <c r="AF280" s="6" t="str">
        <f ca="1">IF($B280="","",SUMIFS(LabData2016[HbA1c唯一],LabData2016[比對身分證前六碼],$AX280,LabData2016[最近一次HbA1c檢查日期],"&gt;="&amp;DATE(YEAR(TODAY()),1,1),LabData2016[最近一次HbA1c檢查日期],"&lt;"&amp;DATE(YEAR(TODAY()),7,1)))</f>
        <v/>
      </c>
      <c r="AG280" s="6" t="str">
        <f ca="1">IF($B280="","",SUMIFS(LabData2016[HbA1c唯一],LabData2016[比對身分證前六碼],$AX280,LabData2016[最近一次HbA1c檢查日期],"&gt;="&amp;DATE(YEAR(TODAY()),7,1),LabData2016[最近一次HbA1c檢查日期],"&lt;"&amp;DATE(YEAR(TODAY())+1,1,1)))</f>
        <v/>
      </c>
      <c r="AH280" s="6" t="str">
        <f ca="1">IF($B280="","",SUMIFS(LabData2016[LDL唯一],LabData2016[比對身分證前六碼],$AX280,LabData2016[最近一次LDL檢查日期],"&gt;="&amp;DATE(YEAR(TODAY()),1,1),LabData2016[最近一次LDL檢查日期],"&lt;"&amp;DATE(YEAR(TODAY()),7,1)))</f>
        <v/>
      </c>
      <c r="AI280" s="6" t="str">
        <f ca="1">IF($B280="","",SUMIFS(LabData2016[LDL唯一],LabData2016[比對身分證前六碼],$AX280,LabData2016[最近一次LDL檢查日期],"&gt;="&amp;DATE(YEAR(TODAY()),7,1),LabData2016[最近一次LDL檢查日期],"&lt;"&amp;DATE(YEAR(TODAY())+1,1,1)))</f>
        <v/>
      </c>
      <c r="AJ280" s="6" t="str">
        <f ca="1">IF($B280="","",SUMIFS(LabData2016[UACR唯一],LabData2016[比對身分證前六碼],$AX280,LabData2016[最近一次UACR檢查日期],"&gt;="&amp;DATE(YEAR(TODAY()),1,1),LabData2016[最近一次UACR檢查日期],"&lt;"&amp;DATE(YEAR(TODAY()),7,1)))</f>
        <v/>
      </c>
      <c r="AK280" s="6" t="str">
        <f ca="1">IF($B280="","",SUMIFS(LabData2016[UACR唯一],LabData2016[比對身分證前六碼],$AX280,LabData2016[最近一次UACR檢查日期],"&gt;="&amp;DATE(YEAR(TODAY()),7,1),LabData2016[最近一次UACR檢查日期],"&lt;"&amp;DATE(YEAR(TODAY())+1,1,1)))</f>
        <v/>
      </c>
      <c r="AL280" s="6" t="str">
        <f t="shared" si="66"/>
        <v/>
      </c>
      <c r="AM280" s="6" t="str">
        <f t="shared" si="67"/>
        <v/>
      </c>
      <c r="AN280" s="6" t="str">
        <f t="shared" si="68"/>
        <v/>
      </c>
      <c r="AO280" s="6" t="str">
        <f t="shared" si="69"/>
        <v/>
      </c>
      <c r="AP280" s="6" t="str" cm="1">
        <f t="array" ref="AP280">IF($B280="","",IFERROR(INDEX(相容設定!$B$2:$E$9,MATCH($D280,相容設定!$A$2:$A$9,0),MIN(VALUE(LEFT($AQ280,FIND("/",$AQ280)-1)),3)+1),0))</f>
        <v/>
      </c>
      <c r="AQ280" s="6" t="str">
        <f t="shared" si="70"/>
        <v/>
      </c>
      <c r="AR280" s="30" t="str">
        <f t="shared" si="71"/>
        <v/>
      </c>
      <c r="AS280" s="30" t="str">
        <f>IF($B280="","",250+30+IF(OR(ISNUMBER(SEARCH("DM",$D280)),ISNUMBER(SEARCH("+",$D280))),100,0)+IFERROR(INDEX(相容設定!$F$2:$F$9,MATCH($D280,相容設定!$A$2:$A$9,0)),0))</f>
        <v/>
      </c>
      <c r="AT280" s="31" t="str">
        <f t="shared" si="72"/>
        <v/>
      </c>
      <c r="AU280" s="32" t="str">
        <f t="shared" si="73"/>
        <v/>
      </c>
      <c r="AW280" t="str">
        <f t="shared" si="74"/>
        <v/>
      </c>
    </row>
    <row r="281" spans="1:49" x14ac:dyDescent="0.35">
      <c r="A281" s="26" t="str" cm="1">
        <f t="array" ref="A281">IFERROR(IF(INDEX(PatientCriteria[身分證號],ROWS($A$4:A281))="","",ROWS($A$4:A281)),"")</f>
        <v/>
      </c>
      <c r="B281" s="26" t="str" cm="1">
        <f t="array" ref="B281">IFERROR(IF(INDEX(PatientCriteria[身分證號],ROWS($A$4:A281))="","",INDEX(PatientCriteria[身分證號],ROWS($A$4:A281))),"")</f>
        <v/>
      </c>
      <c r="C281" s="26" t="str" cm="1">
        <f t="array" ref="C281">IF($B281="","",IFERROR(INDEX(PatientCriteria[生日],ROWS($A$4:A281)),""))</f>
        <v/>
      </c>
      <c r="D281" s="26" t="str" cm="1">
        <f t="array" ref="D281">IF($B281="","",IFERROR(INDEX(PatientCriteria[疾病組合],ROWS($A$4:A281)),""))</f>
        <v/>
      </c>
      <c r="E281" s="6" t="str" cm="1">
        <f t="array" ref="E281">IF($B281="","",IFERROR(INDEX(PatientCriteria[HbA1c達標標準],ROWS($A$4:A281)),""))</f>
        <v/>
      </c>
      <c r="F281" s="6" t="str">
        <f>IF($B281="","",IF($G281="","",IFERROR(SUMIFS(LabData2016[最近一次HbA1c檢查結果(%)],LabData2016[比對身分證前六碼],$AX281,LabData2016[最近一次HbA1c檢查日期],$G281,LabData2016[HbA1c唯一],1),"")))</f>
        <v/>
      </c>
      <c r="G281" s="36" t="str" cm="1">
        <f t="array" ref="G281">IF($B281="","",IFERROR(_xlfn.AGGREGATE(14,6,LabData2016[最近一次HbA1c檢查日期]/((LabData2016[比對身分證前六碼]=$AX281)*(LabData2016[HbA1c唯一]=1)),1),""))</f>
        <v/>
      </c>
      <c r="H281" s="6" t="str">
        <f>IF($B281="","",IF($I281="","",IFERROR(SUMIFS(LabData2016[最近一次HbA1c檢查結果(%)],LabData2016[比對身分證前六碼],$AX281,LabData2016[最近一次HbA1c檢查日期],$I281,LabData2016[HbA1c唯一],1),"")))</f>
        <v/>
      </c>
      <c r="I281" s="36" t="str" cm="1">
        <f t="array" ref="I281">IF($B281="","",IFERROR(_xlfn.AGGREGATE(14,6,LabData2016[最近一次HbA1c檢查日期]/((LabData2016[比對身分證前六碼]=$AX281)*(LabData2016[HbA1c唯一]=1)),2),""))</f>
        <v/>
      </c>
      <c r="J281" s="6" t="str">
        <f t="shared" si="63"/>
        <v/>
      </c>
      <c r="K281" s="27" t="str">
        <f ca="1">IF($B281="","",IF($E281="不適用","不適用",IF($F281="","未檢驗",IF(AND($AF281+$AG281&gt;=2,$AG281&gt;=1),IF(OR($F281&lt;VALUE(SUBSTITUTE(SUBSTITUTE($E281,"&lt;",""),"%","")),SUMIFS(LabData2016[HbA1c唯一],LabData2016[比對身分證前六碼],$AX281,LabData2016[最近一次HbA1c檢查結果(%)],"&lt;"&amp;VALUE(SUBSTITUTE(SUBSTITUTE($E281,"&lt;",""),"%","")),LabData2016[最近一次HbA1c檢查日期],"&gt;="&amp;DATE(YEAR(TODAY()),1,1),LabData2016[最近一次HbA1c檢查日期],"&lt;"&amp;DATE(YEAR(TODAY())+1,1,1))/($AF281+$AG281)&gt;=0.5),"控制達標",IF(ISNUMBER($H281),IF(AND($J281&gt;=84,$F281-$H281&lt;0),"進步達標","未達標"),"未達標")),"未達標"))))</f>
        <v/>
      </c>
      <c r="L281" s="33" t="str">
        <f ca="1">IF($B281="","",IF($K281="不適用","不適用",IF($K281="未檢驗","無檢驗資料","全年"&amp;($AF281+$AG281)&amp;"次／下半年"&amp;$AG281&amp;"次／"&amp;SUMIFS(LabData2016[HbA1c唯一],LabData2016[比對身分證前六碼],$AX281,LabData2016[最近一次HbA1c檢查結果(%)],"&lt;"&amp;VALUE(SUBSTITUTE(SUBSTITUTE($E281,"&lt;",""),"%","")),LabData2016[最近一次HbA1c檢查日期],"&gt;="&amp;DATE(YEAR(TODAY()),1,1),LabData2016[最近一次HbA1c檢查日期],"&lt;"&amp;DATE(YEAR(TODAY())+1,1,1))&amp;"/"&amp;($AF281+$AG281)&amp;"達標")))</f>
        <v/>
      </c>
      <c r="M281" s="6" t="str" cm="1">
        <f t="array" ref="M281">IF($B281="","",IFERROR(INDEX(PatientCriteria[LDL達標標準],ROWS($A$4:A281)),""))</f>
        <v/>
      </c>
      <c r="N281" s="6" t="str">
        <f>IF($B281="","",IF($O281="","",IFERROR(SUMIFS(LabData2016[最近一次LDL檢查結果(mg/dL)],LabData2016[比對身分證前六碼],$AX281,LabData2016[最近一次LDL檢查日期],$O281,LabData2016[LDL唯一],1),"")))</f>
        <v/>
      </c>
      <c r="O281" s="36" t="str" cm="1">
        <f t="array" ref="O281">IF($B281="","",IFERROR(_xlfn.AGGREGATE(14,6,LabData2016[最近一次LDL檢查日期]/((LabData2016[比對身分證前六碼]=$AX281)*(LabData2016[LDL唯一]=1)),1),""))</f>
        <v/>
      </c>
      <c r="P281" s="6" t="str">
        <f>IF($B281="","",IF($Q281="","",IFERROR(SUMIFS(LabData2016[最近一次LDL檢查結果(mg/dL)],LabData2016[比對身分證前六碼],$AX281,LabData2016[最近一次LDL檢查日期],$Q281,LabData2016[LDL唯一],1),"")))</f>
        <v/>
      </c>
      <c r="Q281" s="36" t="str" cm="1">
        <f t="array" ref="Q281">IF($B281="","",IFERROR(_xlfn.AGGREGATE(14,6,LabData2016[最近一次LDL檢查日期]/((LabData2016[比對身分證前六碼]=$AX281)*(LabData2016[LDL唯一]=1)),2),""))</f>
        <v/>
      </c>
      <c r="R281" s="6" t="str">
        <f t="shared" si="64"/>
        <v/>
      </c>
      <c r="S281" s="6" t="str" cm="1">
        <f t="array" ref="S281">IF($B281="","",IFERROR(_xlfn.AGGREGATE(15,6,LabData2016[最近一次LDL檢查結果(mg/dL)]/((LabData2016[比對身分證前六碼]=$AX281)*(LabData2016[LDL唯一]=1)),1),""))</f>
        <v/>
      </c>
      <c r="T281" s="28" t="str">
        <f ca="1">IF($B281="","",IF($M281="不適用","不適用",IF($N281="","未檢驗",IF(OR(AND($D281="DM only",$O281&gt;=DATE(YEAR(TODAY()),1,1),$O281&lt;DATE(YEAR(TODAY())+1,1,1),$N281&lt;VALUE(SUBSTITUTE($M281,"&lt;",""))),AND($AH281&gt;=1,$AI281&gt;=1,OR($N281&lt;VALUE(SUBSTITUTE($M281,"&lt;","")),SUMIFS(LabData2016[LDL唯一],LabData2016[比對身分證前六碼],$AX281,LabData2016[最近一次LDL檢查結果(mg/dL)],"&lt;"&amp;VALUE(SUBSTITUTE($M281,"&lt;","")),LabData2016[最近一次LDL檢查日期],"&gt;="&amp;DATE(YEAR(TODAY()),1,1),LabData2016[最近一次LDL檢查日期],"&lt;"&amp;DATE(YEAR(TODAY())+1,1,1))/($AH281+$AI281)&gt;=0.5))),"控制達標",IF(AND($AH281&gt;=1,$AI281&gt;=1,ISNUMBER($P281),$R281&gt;84,$N281-$P281&lt;0),"進步達標","未達標")))))</f>
        <v/>
      </c>
      <c r="U281" s="39" t="str">
        <f ca="1">IF($B281="","",IF($T281="不適用","不適用",IF($T281="未檢驗","無檢驗資料","全年"&amp;($AH281+$AI281)&amp;"次／下半年"&amp;$AI281&amp;"次／"&amp;SUMIFS(LabData2016[LDL唯一],LabData2016[比對身分證前六碼],$AX281,LabData2016[最近一次LDL檢查結果(mg/dL)],"&lt;"&amp;VALUE(SUBSTITUTE($M281,"&lt;","")),LabData2016[最近一次LDL檢查日期],"&gt;="&amp;DATE(YEAR(TODAY()),1,1),LabData2016[最近一次LDL檢查日期],"&lt;"&amp;DATE(YEAR(TODAY())+1,1,1))&amp;"/"&amp;($AH281+$AI281)&amp;"達標")))</f>
        <v/>
      </c>
      <c r="V281" s="6" t="str" cm="1">
        <f t="array" ref="V281">IF($B281="","",IFERROR(INDEX(PatientCriteria[UACR達標標準],ROWS($A$4:A281)),""))</f>
        <v/>
      </c>
      <c r="W281" s="6" t="str">
        <f>IF($B281="","",IF($X281="","",IFERROR(SUMIFS(LabData2016[最近一次UACR檢查結果(mg/gm)],LabData2016[比對身分證前六碼],$AX281,LabData2016[最近一次UACR檢查日期],$X281,LabData2016[UACR唯一],1),"")))</f>
        <v/>
      </c>
      <c r="X281" s="36" t="str" cm="1">
        <f t="array" ref="X281">IF($B281="","",IFERROR(_xlfn.AGGREGATE(14,6,LabData2016[最近一次UACR檢查日期]/((LabData2016[比對身分證前六碼]=$AX281)*(LabData2016[UACR唯一]=1)),1),""))</f>
        <v/>
      </c>
      <c r="Y281" s="6" t="str">
        <f>IF($B281="","",IF($Z281="","",IFERROR(SUMIFS(LabData2016[最近一次UACR檢查結果(mg/gm)],LabData2016[比對身分證前六碼],$AX281,LabData2016[最近一次UACR檢查日期],$Z281,LabData2016[UACR唯一],1),"")))</f>
        <v/>
      </c>
      <c r="Z281" s="36" t="str" cm="1">
        <f t="array" ref="Z281">IF($B281="","",IFERROR(_xlfn.AGGREGATE(14,6,LabData2016[最近一次UACR檢查日期]/((LabData2016[比對身分證前六碼]=$AX281)*(LabData2016[UACR唯一]=1)),2),""))</f>
        <v/>
      </c>
      <c r="AA281" s="6" t="str">
        <f t="shared" si="65"/>
        <v/>
      </c>
      <c r="AB281" s="29" t="str">
        <f ca="1">IF($B281="","",IF($V281="不適用","不適用",IF($W281="","未檢驗",IF(AND($AJ281+$AK281&gt;=2,$AK281&gt;=1),IF(OR($W281&lt;30,SUMIFS(LabData2016[UACR唯一],LabData2016[比對身分證前六碼],$AX281,LabData2016[最近一次UACR檢查結果(mg/gm)],"&lt;30",LabData2016[最近一次UACR檢查日期],"&gt;="&amp;DATE(YEAR(TODAY()),1,1),LabData2016[最近一次UACR檢查日期],"&lt;"&amp;DATE(YEAR(TODAY())+1,1,1))/($AJ281+$AK281)&gt;=0.5),"控制達標",IF(ISNUMBER($Y281),IF(AND($AA281&gt;=84,$W281-$Y281&lt;0),"進步達標","未達標"),"未達標")),"未達標"))))</f>
        <v/>
      </c>
      <c r="AC281" s="38" t="str">
        <f ca="1">IF($B281="","",IF($AB281="不適用","不適用",IF($AB281="未檢驗","無檢驗資料","全年"&amp;($AJ281+$AK281)&amp;"次／下半年"&amp;$AK281&amp;"次／"&amp;SUMIFS(LabData2016[UACR唯一],LabData2016[比對身分證前六碼],$AX281,LabData2016[最近一次UACR檢查結果(mg/gm)],"&lt;30",LabData2016[最近一次UACR檢查日期],"&gt;="&amp;DATE(YEAR(TODAY()),1,1),LabData2016[最近一次UACR檢查日期],"&lt;"&amp;DATE(YEAR(TODAY())+1,1,1))&amp;"/"&amp;($AJ281+$AK281)&amp;"達標")))</f>
        <v/>
      </c>
      <c r="AD281" s="6" t="str" cm="1">
        <f t="array" ref="AD281">IF($B281="","",IFERROR(INDEX(PatientCriteria[BP檢驗次數達標標準],ROWS($A$4:A281)),""))</f>
        <v/>
      </c>
      <c r="AE281" s="6" t="str" cm="1">
        <f t="array" aca="1" ref="AE281" ca="1">IF($B281="","",_xlfn.LET(_xlpm.bp,LabData2016[最近一次BP檢查日期],_xlpm.ym,IF(ISNUMBER(_xlpm.bp),TEXT(_xlpm.bp,"yyyy-mm"),LEFT(_xlpm.bp,7)),_xlpm.matched,_xlfn._xlws.FILTER(_xlpm.ym,(LabData2016[比對身分證前六碼]=$AX281)*(LabData2016[比對生日西元]=$AY281)*(_xlpm.ym&lt;&gt;"")*(LEFT(_xlpm.ym,4)=TEXT(YEAR(TODAY()),"0")),""),IF(INDEX(_xlpm.matched,1)="",0,ROWS(_xlfn.UNIQUE(_xlpm.matched)))))</f>
        <v/>
      </c>
      <c r="AF281" s="6" t="str">
        <f ca="1">IF($B281="","",SUMIFS(LabData2016[HbA1c唯一],LabData2016[比對身分證前六碼],$AX281,LabData2016[最近一次HbA1c檢查日期],"&gt;="&amp;DATE(YEAR(TODAY()),1,1),LabData2016[最近一次HbA1c檢查日期],"&lt;"&amp;DATE(YEAR(TODAY()),7,1)))</f>
        <v/>
      </c>
      <c r="AG281" s="6" t="str">
        <f ca="1">IF($B281="","",SUMIFS(LabData2016[HbA1c唯一],LabData2016[比對身分證前六碼],$AX281,LabData2016[最近一次HbA1c檢查日期],"&gt;="&amp;DATE(YEAR(TODAY()),7,1),LabData2016[最近一次HbA1c檢查日期],"&lt;"&amp;DATE(YEAR(TODAY())+1,1,1)))</f>
        <v/>
      </c>
      <c r="AH281" s="6" t="str">
        <f ca="1">IF($B281="","",SUMIFS(LabData2016[LDL唯一],LabData2016[比對身分證前六碼],$AX281,LabData2016[最近一次LDL檢查日期],"&gt;="&amp;DATE(YEAR(TODAY()),1,1),LabData2016[最近一次LDL檢查日期],"&lt;"&amp;DATE(YEAR(TODAY()),7,1)))</f>
        <v/>
      </c>
      <c r="AI281" s="6" t="str">
        <f ca="1">IF($B281="","",SUMIFS(LabData2016[LDL唯一],LabData2016[比對身分證前六碼],$AX281,LabData2016[最近一次LDL檢查日期],"&gt;="&amp;DATE(YEAR(TODAY()),7,1),LabData2016[最近一次LDL檢查日期],"&lt;"&amp;DATE(YEAR(TODAY())+1,1,1)))</f>
        <v/>
      </c>
      <c r="AJ281" s="6" t="str">
        <f ca="1">IF($B281="","",SUMIFS(LabData2016[UACR唯一],LabData2016[比對身分證前六碼],$AX281,LabData2016[最近一次UACR檢查日期],"&gt;="&amp;DATE(YEAR(TODAY()),1,1),LabData2016[最近一次UACR檢查日期],"&lt;"&amp;DATE(YEAR(TODAY()),7,1)))</f>
        <v/>
      </c>
      <c r="AK281" s="6" t="str">
        <f ca="1">IF($B281="","",SUMIFS(LabData2016[UACR唯一],LabData2016[比對身分證前六碼],$AX281,LabData2016[最近一次UACR檢查日期],"&gt;="&amp;DATE(YEAR(TODAY()),7,1),LabData2016[最近一次UACR檢查日期],"&lt;"&amp;DATE(YEAR(TODAY())+1,1,1)))</f>
        <v/>
      </c>
      <c r="AL281" s="6" t="str">
        <f t="shared" si="66"/>
        <v/>
      </c>
      <c r="AM281" s="6" t="str">
        <f t="shared" si="67"/>
        <v/>
      </c>
      <c r="AN281" s="6" t="str">
        <f t="shared" si="68"/>
        <v/>
      </c>
      <c r="AO281" s="6" t="str">
        <f t="shared" si="69"/>
        <v/>
      </c>
      <c r="AP281" s="6" t="str" cm="1">
        <f t="array" ref="AP281">IF($B281="","",IFERROR(INDEX(相容設定!$B$2:$E$9,MATCH($D281,相容設定!$A$2:$A$9,0),MIN(VALUE(LEFT($AQ281,FIND("/",$AQ281)-1)),3)+1),0))</f>
        <v/>
      </c>
      <c r="AQ281" s="6" t="str">
        <f t="shared" si="70"/>
        <v/>
      </c>
      <c r="AR281" s="30" t="str">
        <f t="shared" si="71"/>
        <v/>
      </c>
      <c r="AS281" s="30" t="str">
        <f>IF($B281="","",250+30+IF(OR(ISNUMBER(SEARCH("DM",$D281)),ISNUMBER(SEARCH("+",$D281))),100,0)+IFERROR(INDEX(相容設定!$F$2:$F$9,MATCH($D281,相容設定!$A$2:$A$9,0)),0))</f>
        <v/>
      </c>
      <c r="AT281" s="31" t="str">
        <f t="shared" si="72"/>
        <v/>
      </c>
      <c r="AU281" s="32" t="str">
        <f t="shared" si="73"/>
        <v/>
      </c>
      <c r="AW281" t="str">
        <f t="shared" si="74"/>
        <v/>
      </c>
    </row>
    <row r="282" spans="1:49" x14ac:dyDescent="0.35">
      <c r="A282" s="26" t="str" cm="1">
        <f t="array" ref="A282">IFERROR(IF(INDEX(PatientCriteria[身分證號],ROWS($A$4:A282))="","",ROWS($A$4:A282)),"")</f>
        <v/>
      </c>
      <c r="B282" s="26" t="str" cm="1">
        <f t="array" ref="B282">IFERROR(IF(INDEX(PatientCriteria[身分證號],ROWS($A$4:A282))="","",INDEX(PatientCriteria[身分證號],ROWS($A$4:A282))),"")</f>
        <v/>
      </c>
      <c r="C282" s="26" t="str" cm="1">
        <f t="array" ref="C282">IF($B282="","",IFERROR(INDEX(PatientCriteria[生日],ROWS($A$4:A282)),""))</f>
        <v/>
      </c>
      <c r="D282" s="26" t="str" cm="1">
        <f t="array" ref="D282">IF($B282="","",IFERROR(INDEX(PatientCriteria[疾病組合],ROWS($A$4:A282)),""))</f>
        <v/>
      </c>
      <c r="E282" s="6" t="str" cm="1">
        <f t="array" ref="E282">IF($B282="","",IFERROR(INDEX(PatientCriteria[HbA1c達標標準],ROWS($A$4:A282)),""))</f>
        <v/>
      </c>
      <c r="F282" s="6" t="str">
        <f>IF($B282="","",IF($G282="","",IFERROR(SUMIFS(LabData2016[最近一次HbA1c檢查結果(%)],LabData2016[比對身分證前六碼],$AX282,LabData2016[最近一次HbA1c檢查日期],$G282,LabData2016[HbA1c唯一],1),"")))</f>
        <v/>
      </c>
      <c r="G282" s="36" t="str" cm="1">
        <f t="array" ref="G282">IF($B282="","",IFERROR(_xlfn.AGGREGATE(14,6,LabData2016[最近一次HbA1c檢查日期]/((LabData2016[比對身分證前六碼]=$AX282)*(LabData2016[HbA1c唯一]=1)),1),""))</f>
        <v/>
      </c>
      <c r="H282" s="6" t="str">
        <f>IF($B282="","",IF($I282="","",IFERROR(SUMIFS(LabData2016[最近一次HbA1c檢查結果(%)],LabData2016[比對身分證前六碼],$AX282,LabData2016[最近一次HbA1c檢查日期],$I282,LabData2016[HbA1c唯一],1),"")))</f>
        <v/>
      </c>
      <c r="I282" s="36" t="str" cm="1">
        <f t="array" ref="I282">IF($B282="","",IFERROR(_xlfn.AGGREGATE(14,6,LabData2016[最近一次HbA1c檢查日期]/((LabData2016[比對身分證前六碼]=$AX282)*(LabData2016[HbA1c唯一]=1)),2),""))</f>
        <v/>
      </c>
      <c r="J282" s="6" t="str">
        <f t="shared" si="63"/>
        <v/>
      </c>
      <c r="K282" s="27" t="str">
        <f ca="1">IF($B282="","",IF($E282="不適用","不適用",IF($F282="","未檢驗",IF(AND($AF282+$AG282&gt;=2,$AG282&gt;=1),IF(OR($F282&lt;VALUE(SUBSTITUTE(SUBSTITUTE($E282,"&lt;",""),"%","")),SUMIFS(LabData2016[HbA1c唯一],LabData2016[比對身分證前六碼],$AX282,LabData2016[最近一次HbA1c檢查結果(%)],"&lt;"&amp;VALUE(SUBSTITUTE(SUBSTITUTE($E282,"&lt;",""),"%","")),LabData2016[最近一次HbA1c檢查日期],"&gt;="&amp;DATE(YEAR(TODAY()),1,1),LabData2016[最近一次HbA1c檢查日期],"&lt;"&amp;DATE(YEAR(TODAY())+1,1,1))/($AF282+$AG282)&gt;=0.5),"控制達標",IF(ISNUMBER($H282),IF(AND($J282&gt;=84,$F282-$H282&lt;0),"進步達標","未達標"),"未達標")),"未達標"))))</f>
        <v/>
      </c>
      <c r="L282" s="33" t="str">
        <f ca="1">IF($B282="","",IF($K282="不適用","不適用",IF($K282="未檢驗","無檢驗資料","全年"&amp;($AF282+$AG282)&amp;"次／下半年"&amp;$AG282&amp;"次／"&amp;SUMIFS(LabData2016[HbA1c唯一],LabData2016[比對身分證前六碼],$AX282,LabData2016[最近一次HbA1c檢查結果(%)],"&lt;"&amp;VALUE(SUBSTITUTE(SUBSTITUTE($E282,"&lt;",""),"%","")),LabData2016[最近一次HbA1c檢查日期],"&gt;="&amp;DATE(YEAR(TODAY()),1,1),LabData2016[最近一次HbA1c檢查日期],"&lt;"&amp;DATE(YEAR(TODAY())+1,1,1))&amp;"/"&amp;($AF282+$AG282)&amp;"達標")))</f>
        <v/>
      </c>
      <c r="M282" s="6" t="str" cm="1">
        <f t="array" ref="M282">IF($B282="","",IFERROR(INDEX(PatientCriteria[LDL達標標準],ROWS($A$4:A282)),""))</f>
        <v/>
      </c>
      <c r="N282" s="6" t="str">
        <f>IF($B282="","",IF($O282="","",IFERROR(SUMIFS(LabData2016[最近一次LDL檢查結果(mg/dL)],LabData2016[比對身分證前六碼],$AX282,LabData2016[最近一次LDL檢查日期],$O282,LabData2016[LDL唯一],1),"")))</f>
        <v/>
      </c>
      <c r="O282" s="36" t="str" cm="1">
        <f t="array" ref="O282">IF($B282="","",IFERROR(_xlfn.AGGREGATE(14,6,LabData2016[最近一次LDL檢查日期]/((LabData2016[比對身分證前六碼]=$AX282)*(LabData2016[LDL唯一]=1)),1),""))</f>
        <v/>
      </c>
      <c r="P282" s="6" t="str">
        <f>IF($B282="","",IF($Q282="","",IFERROR(SUMIFS(LabData2016[最近一次LDL檢查結果(mg/dL)],LabData2016[比對身分證前六碼],$AX282,LabData2016[最近一次LDL檢查日期],$Q282,LabData2016[LDL唯一],1),"")))</f>
        <v/>
      </c>
      <c r="Q282" s="36" t="str" cm="1">
        <f t="array" ref="Q282">IF($B282="","",IFERROR(_xlfn.AGGREGATE(14,6,LabData2016[最近一次LDL檢查日期]/((LabData2016[比對身分證前六碼]=$AX282)*(LabData2016[LDL唯一]=1)),2),""))</f>
        <v/>
      </c>
      <c r="R282" s="6" t="str">
        <f t="shared" si="64"/>
        <v/>
      </c>
      <c r="S282" s="6" t="str" cm="1">
        <f t="array" ref="S282">IF($B282="","",IFERROR(_xlfn.AGGREGATE(15,6,LabData2016[最近一次LDL檢查結果(mg/dL)]/((LabData2016[比對身分證前六碼]=$AX282)*(LabData2016[LDL唯一]=1)),1),""))</f>
        <v/>
      </c>
      <c r="T282" s="28" t="str">
        <f ca="1">IF($B282="","",IF($M282="不適用","不適用",IF($N282="","未檢驗",IF(OR(AND($D282="DM only",$O282&gt;=DATE(YEAR(TODAY()),1,1),$O282&lt;DATE(YEAR(TODAY())+1,1,1),$N282&lt;VALUE(SUBSTITUTE($M282,"&lt;",""))),AND($AH282&gt;=1,$AI282&gt;=1,OR($N282&lt;VALUE(SUBSTITUTE($M282,"&lt;","")),SUMIFS(LabData2016[LDL唯一],LabData2016[比對身分證前六碼],$AX282,LabData2016[最近一次LDL檢查結果(mg/dL)],"&lt;"&amp;VALUE(SUBSTITUTE($M282,"&lt;","")),LabData2016[最近一次LDL檢查日期],"&gt;="&amp;DATE(YEAR(TODAY()),1,1),LabData2016[最近一次LDL檢查日期],"&lt;"&amp;DATE(YEAR(TODAY())+1,1,1))/($AH282+$AI282)&gt;=0.5))),"控制達標",IF(AND($AH282&gt;=1,$AI282&gt;=1,ISNUMBER($P282),$R282&gt;84,$N282-$P282&lt;0),"進步達標","未達標")))))</f>
        <v/>
      </c>
      <c r="U282" s="39" t="str">
        <f ca="1">IF($B282="","",IF($T282="不適用","不適用",IF($T282="未檢驗","無檢驗資料","全年"&amp;($AH282+$AI282)&amp;"次／下半年"&amp;$AI282&amp;"次／"&amp;SUMIFS(LabData2016[LDL唯一],LabData2016[比對身分證前六碼],$AX282,LabData2016[最近一次LDL檢查結果(mg/dL)],"&lt;"&amp;VALUE(SUBSTITUTE($M282,"&lt;","")),LabData2016[最近一次LDL檢查日期],"&gt;="&amp;DATE(YEAR(TODAY()),1,1),LabData2016[最近一次LDL檢查日期],"&lt;"&amp;DATE(YEAR(TODAY())+1,1,1))&amp;"/"&amp;($AH282+$AI282)&amp;"達標")))</f>
        <v/>
      </c>
      <c r="V282" s="6" t="str" cm="1">
        <f t="array" ref="V282">IF($B282="","",IFERROR(INDEX(PatientCriteria[UACR達標標準],ROWS($A$4:A282)),""))</f>
        <v/>
      </c>
      <c r="W282" s="6" t="str">
        <f>IF($B282="","",IF($X282="","",IFERROR(SUMIFS(LabData2016[最近一次UACR檢查結果(mg/gm)],LabData2016[比對身分證前六碼],$AX282,LabData2016[最近一次UACR檢查日期],$X282,LabData2016[UACR唯一],1),"")))</f>
        <v/>
      </c>
      <c r="X282" s="36" t="str" cm="1">
        <f t="array" ref="X282">IF($B282="","",IFERROR(_xlfn.AGGREGATE(14,6,LabData2016[最近一次UACR檢查日期]/((LabData2016[比對身分證前六碼]=$AX282)*(LabData2016[UACR唯一]=1)),1),""))</f>
        <v/>
      </c>
      <c r="Y282" s="6" t="str">
        <f>IF($B282="","",IF($Z282="","",IFERROR(SUMIFS(LabData2016[最近一次UACR檢查結果(mg/gm)],LabData2016[比對身分證前六碼],$AX282,LabData2016[最近一次UACR檢查日期],$Z282,LabData2016[UACR唯一],1),"")))</f>
        <v/>
      </c>
      <c r="Z282" s="36" t="str" cm="1">
        <f t="array" ref="Z282">IF($B282="","",IFERROR(_xlfn.AGGREGATE(14,6,LabData2016[最近一次UACR檢查日期]/((LabData2016[比對身分證前六碼]=$AX282)*(LabData2016[UACR唯一]=1)),2),""))</f>
        <v/>
      </c>
      <c r="AA282" s="6" t="str">
        <f t="shared" si="65"/>
        <v/>
      </c>
      <c r="AB282" s="29" t="str">
        <f ca="1">IF($B282="","",IF($V282="不適用","不適用",IF($W282="","未檢驗",IF(AND($AJ282+$AK282&gt;=2,$AK282&gt;=1),IF(OR($W282&lt;30,SUMIFS(LabData2016[UACR唯一],LabData2016[比對身分證前六碼],$AX282,LabData2016[最近一次UACR檢查結果(mg/gm)],"&lt;30",LabData2016[最近一次UACR檢查日期],"&gt;="&amp;DATE(YEAR(TODAY()),1,1),LabData2016[最近一次UACR檢查日期],"&lt;"&amp;DATE(YEAR(TODAY())+1,1,1))/($AJ282+$AK282)&gt;=0.5),"控制達標",IF(ISNUMBER($Y282),IF(AND($AA282&gt;=84,$W282-$Y282&lt;0),"進步達標","未達標"),"未達標")),"未達標"))))</f>
        <v/>
      </c>
      <c r="AC282" s="38" t="str">
        <f ca="1">IF($B282="","",IF($AB282="不適用","不適用",IF($AB282="未檢驗","無檢驗資料","全年"&amp;($AJ282+$AK282)&amp;"次／下半年"&amp;$AK282&amp;"次／"&amp;SUMIFS(LabData2016[UACR唯一],LabData2016[比對身分證前六碼],$AX282,LabData2016[最近一次UACR檢查結果(mg/gm)],"&lt;30",LabData2016[最近一次UACR檢查日期],"&gt;="&amp;DATE(YEAR(TODAY()),1,1),LabData2016[最近一次UACR檢查日期],"&lt;"&amp;DATE(YEAR(TODAY())+1,1,1))&amp;"/"&amp;($AJ282+$AK282)&amp;"達標")))</f>
        <v/>
      </c>
      <c r="AD282" s="6" t="str" cm="1">
        <f t="array" ref="AD282">IF($B282="","",IFERROR(INDEX(PatientCriteria[BP檢驗次數達標標準],ROWS($A$4:A282)),""))</f>
        <v/>
      </c>
      <c r="AE282" s="6" t="str" cm="1">
        <f t="array" aca="1" ref="AE282" ca="1">IF($B282="","",_xlfn.LET(_xlpm.bp,LabData2016[最近一次BP檢查日期],_xlpm.ym,IF(ISNUMBER(_xlpm.bp),TEXT(_xlpm.bp,"yyyy-mm"),LEFT(_xlpm.bp,7)),_xlpm.matched,_xlfn._xlws.FILTER(_xlpm.ym,(LabData2016[比對身分證前六碼]=$AX282)*(LabData2016[比對生日西元]=$AY282)*(_xlpm.ym&lt;&gt;"")*(LEFT(_xlpm.ym,4)=TEXT(YEAR(TODAY()),"0")),""),IF(INDEX(_xlpm.matched,1)="",0,ROWS(_xlfn.UNIQUE(_xlpm.matched)))))</f>
        <v/>
      </c>
      <c r="AF282" s="6" t="str">
        <f ca="1">IF($B282="","",SUMIFS(LabData2016[HbA1c唯一],LabData2016[比對身分證前六碼],$AX282,LabData2016[最近一次HbA1c檢查日期],"&gt;="&amp;DATE(YEAR(TODAY()),1,1),LabData2016[最近一次HbA1c檢查日期],"&lt;"&amp;DATE(YEAR(TODAY()),7,1)))</f>
        <v/>
      </c>
      <c r="AG282" s="6" t="str">
        <f ca="1">IF($B282="","",SUMIFS(LabData2016[HbA1c唯一],LabData2016[比對身分證前六碼],$AX282,LabData2016[最近一次HbA1c檢查日期],"&gt;="&amp;DATE(YEAR(TODAY()),7,1),LabData2016[最近一次HbA1c檢查日期],"&lt;"&amp;DATE(YEAR(TODAY())+1,1,1)))</f>
        <v/>
      </c>
      <c r="AH282" s="6" t="str">
        <f ca="1">IF($B282="","",SUMIFS(LabData2016[LDL唯一],LabData2016[比對身分證前六碼],$AX282,LabData2016[最近一次LDL檢查日期],"&gt;="&amp;DATE(YEAR(TODAY()),1,1),LabData2016[最近一次LDL檢查日期],"&lt;"&amp;DATE(YEAR(TODAY()),7,1)))</f>
        <v/>
      </c>
      <c r="AI282" s="6" t="str">
        <f ca="1">IF($B282="","",SUMIFS(LabData2016[LDL唯一],LabData2016[比對身分證前六碼],$AX282,LabData2016[最近一次LDL檢查日期],"&gt;="&amp;DATE(YEAR(TODAY()),7,1),LabData2016[最近一次LDL檢查日期],"&lt;"&amp;DATE(YEAR(TODAY())+1,1,1)))</f>
        <v/>
      </c>
      <c r="AJ282" s="6" t="str">
        <f ca="1">IF($B282="","",SUMIFS(LabData2016[UACR唯一],LabData2016[比對身分證前六碼],$AX282,LabData2016[最近一次UACR檢查日期],"&gt;="&amp;DATE(YEAR(TODAY()),1,1),LabData2016[最近一次UACR檢查日期],"&lt;"&amp;DATE(YEAR(TODAY()),7,1)))</f>
        <v/>
      </c>
      <c r="AK282" s="6" t="str">
        <f ca="1">IF($B282="","",SUMIFS(LabData2016[UACR唯一],LabData2016[比對身分證前六碼],$AX282,LabData2016[最近一次UACR檢查日期],"&gt;="&amp;DATE(YEAR(TODAY()),7,1),LabData2016[最近一次UACR檢查日期],"&lt;"&amp;DATE(YEAR(TODAY())+1,1,1)))</f>
        <v/>
      </c>
      <c r="AL282" s="6" t="str">
        <f t="shared" si="66"/>
        <v/>
      </c>
      <c r="AM282" s="6" t="str">
        <f t="shared" si="67"/>
        <v/>
      </c>
      <c r="AN282" s="6" t="str">
        <f t="shared" si="68"/>
        <v/>
      </c>
      <c r="AO282" s="6" t="str">
        <f t="shared" si="69"/>
        <v/>
      </c>
      <c r="AP282" s="6" t="str" cm="1">
        <f t="array" ref="AP282">IF($B282="","",IFERROR(INDEX(相容設定!$B$2:$E$9,MATCH($D282,相容設定!$A$2:$A$9,0),MIN(VALUE(LEFT($AQ282,FIND("/",$AQ282)-1)),3)+1),0))</f>
        <v/>
      </c>
      <c r="AQ282" s="6" t="str">
        <f t="shared" si="70"/>
        <v/>
      </c>
      <c r="AR282" s="30" t="str">
        <f t="shared" si="71"/>
        <v/>
      </c>
      <c r="AS282" s="30" t="str">
        <f>IF($B282="","",250+30+IF(OR(ISNUMBER(SEARCH("DM",$D282)),ISNUMBER(SEARCH("+",$D282))),100,0)+IFERROR(INDEX(相容設定!$F$2:$F$9,MATCH($D282,相容設定!$A$2:$A$9,0)),0))</f>
        <v/>
      </c>
      <c r="AT282" s="31" t="str">
        <f t="shared" si="72"/>
        <v/>
      </c>
      <c r="AU282" s="32" t="str">
        <f t="shared" si="73"/>
        <v/>
      </c>
      <c r="AW282" t="str">
        <f t="shared" si="74"/>
        <v/>
      </c>
    </row>
    <row r="283" spans="1:49" x14ac:dyDescent="0.35">
      <c r="A283" s="26" t="str" cm="1">
        <f t="array" ref="A283">IFERROR(IF(INDEX(PatientCriteria[身分證號],ROWS($A$4:A283))="","",ROWS($A$4:A283)),"")</f>
        <v/>
      </c>
      <c r="B283" s="26" t="str" cm="1">
        <f t="array" ref="B283">IFERROR(IF(INDEX(PatientCriteria[身分證號],ROWS($A$4:A283))="","",INDEX(PatientCriteria[身分證號],ROWS($A$4:A283))),"")</f>
        <v/>
      </c>
      <c r="C283" s="26" t="str" cm="1">
        <f t="array" ref="C283">IF($B283="","",IFERROR(INDEX(PatientCriteria[生日],ROWS($A$4:A283)),""))</f>
        <v/>
      </c>
      <c r="D283" s="26" t="str" cm="1">
        <f t="array" ref="D283">IF($B283="","",IFERROR(INDEX(PatientCriteria[疾病組合],ROWS($A$4:A283)),""))</f>
        <v/>
      </c>
      <c r="E283" s="6" t="str" cm="1">
        <f t="array" ref="E283">IF($B283="","",IFERROR(INDEX(PatientCriteria[HbA1c達標標準],ROWS($A$4:A283)),""))</f>
        <v/>
      </c>
      <c r="F283" s="6" t="str">
        <f>IF($B283="","",IF($G283="","",IFERROR(SUMIFS(LabData2016[最近一次HbA1c檢查結果(%)],LabData2016[比對身分證前六碼],$AX283,LabData2016[最近一次HbA1c檢查日期],$G283,LabData2016[HbA1c唯一],1),"")))</f>
        <v/>
      </c>
      <c r="G283" s="36" t="str" cm="1">
        <f t="array" ref="G283">IF($B283="","",IFERROR(_xlfn.AGGREGATE(14,6,LabData2016[最近一次HbA1c檢查日期]/((LabData2016[比對身分證前六碼]=$AX283)*(LabData2016[HbA1c唯一]=1)),1),""))</f>
        <v/>
      </c>
      <c r="H283" s="6" t="str">
        <f>IF($B283="","",IF($I283="","",IFERROR(SUMIFS(LabData2016[最近一次HbA1c檢查結果(%)],LabData2016[比對身分證前六碼],$AX283,LabData2016[最近一次HbA1c檢查日期],$I283,LabData2016[HbA1c唯一],1),"")))</f>
        <v/>
      </c>
      <c r="I283" s="36" t="str" cm="1">
        <f t="array" ref="I283">IF($B283="","",IFERROR(_xlfn.AGGREGATE(14,6,LabData2016[最近一次HbA1c檢查日期]/((LabData2016[比對身分證前六碼]=$AX283)*(LabData2016[HbA1c唯一]=1)),2),""))</f>
        <v/>
      </c>
      <c r="J283" s="6" t="str">
        <f t="shared" si="63"/>
        <v/>
      </c>
      <c r="K283" s="27" t="str">
        <f ca="1">IF($B283="","",IF($E283="不適用","不適用",IF($F283="","未檢驗",IF(AND($AF283+$AG283&gt;=2,$AG283&gt;=1),IF(OR($F283&lt;VALUE(SUBSTITUTE(SUBSTITUTE($E283,"&lt;",""),"%","")),SUMIFS(LabData2016[HbA1c唯一],LabData2016[比對身分證前六碼],$AX283,LabData2016[最近一次HbA1c檢查結果(%)],"&lt;"&amp;VALUE(SUBSTITUTE(SUBSTITUTE($E283,"&lt;",""),"%","")),LabData2016[最近一次HbA1c檢查日期],"&gt;="&amp;DATE(YEAR(TODAY()),1,1),LabData2016[最近一次HbA1c檢查日期],"&lt;"&amp;DATE(YEAR(TODAY())+1,1,1))/($AF283+$AG283)&gt;=0.5),"控制達標",IF(ISNUMBER($H283),IF(AND($J283&gt;=84,$F283-$H283&lt;0),"進步達標","未達標"),"未達標")),"未達標"))))</f>
        <v/>
      </c>
      <c r="L283" s="33" t="str">
        <f ca="1">IF($B283="","",IF($K283="不適用","不適用",IF($K283="未檢驗","無檢驗資料","全年"&amp;($AF283+$AG283)&amp;"次／下半年"&amp;$AG283&amp;"次／"&amp;SUMIFS(LabData2016[HbA1c唯一],LabData2016[比對身分證前六碼],$AX283,LabData2016[最近一次HbA1c檢查結果(%)],"&lt;"&amp;VALUE(SUBSTITUTE(SUBSTITUTE($E283,"&lt;",""),"%","")),LabData2016[最近一次HbA1c檢查日期],"&gt;="&amp;DATE(YEAR(TODAY()),1,1),LabData2016[最近一次HbA1c檢查日期],"&lt;"&amp;DATE(YEAR(TODAY())+1,1,1))&amp;"/"&amp;($AF283+$AG283)&amp;"達標")))</f>
        <v/>
      </c>
      <c r="M283" s="6" t="str" cm="1">
        <f t="array" ref="M283">IF($B283="","",IFERROR(INDEX(PatientCriteria[LDL達標標準],ROWS($A$4:A283)),""))</f>
        <v/>
      </c>
      <c r="N283" s="6" t="str">
        <f>IF($B283="","",IF($O283="","",IFERROR(SUMIFS(LabData2016[最近一次LDL檢查結果(mg/dL)],LabData2016[比對身分證前六碼],$AX283,LabData2016[最近一次LDL檢查日期],$O283,LabData2016[LDL唯一],1),"")))</f>
        <v/>
      </c>
      <c r="O283" s="36" t="str" cm="1">
        <f t="array" ref="O283">IF($B283="","",IFERROR(_xlfn.AGGREGATE(14,6,LabData2016[最近一次LDL檢查日期]/((LabData2016[比對身分證前六碼]=$AX283)*(LabData2016[LDL唯一]=1)),1),""))</f>
        <v/>
      </c>
      <c r="P283" s="6" t="str">
        <f>IF($B283="","",IF($Q283="","",IFERROR(SUMIFS(LabData2016[最近一次LDL檢查結果(mg/dL)],LabData2016[比對身分證前六碼],$AX283,LabData2016[最近一次LDL檢查日期],$Q283,LabData2016[LDL唯一],1),"")))</f>
        <v/>
      </c>
      <c r="Q283" s="36" t="str" cm="1">
        <f t="array" ref="Q283">IF($B283="","",IFERROR(_xlfn.AGGREGATE(14,6,LabData2016[最近一次LDL檢查日期]/((LabData2016[比對身分證前六碼]=$AX283)*(LabData2016[LDL唯一]=1)),2),""))</f>
        <v/>
      </c>
      <c r="R283" s="6" t="str">
        <f t="shared" si="64"/>
        <v/>
      </c>
      <c r="S283" s="6" t="str" cm="1">
        <f t="array" ref="S283">IF($B283="","",IFERROR(_xlfn.AGGREGATE(15,6,LabData2016[最近一次LDL檢查結果(mg/dL)]/((LabData2016[比對身分證前六碼]=$AX283)*(LabData2016[LDL唯一]=1)),1),""))</f>
        <v/>
      </c>
      <c r="T283" s="28" t="str">
        <f ca="1">IF($B283="","",IF($M283="不適用","不適用",IF($N283="","未檢驗",IF(OR(AND($D283="DM only",$O283&gt;=DATE(YEAR(TODAY()),1,1),$O283&lt;DATE(YEAR(TODAY())+1,1,1),$N283&lt;VALUE(SUBSTITUTE($M283,"&lt;",""))),AND($AH283&gt;=1,$AI283&gt;=1,OR($N283&lt;VALUE(SUBSTITUTE($M283,"&lt;","")),SUMIFS(LabData2016[LDL唯一],LabData2016[比對身分證前六碼],$AX283,LabData2016[最近一次LDL檢查結果(mg/dL)],"&lt;"&amp;VALUE(SUBSTITUTE($M283,"&lt;","")),LabData2016[最近一次LDL檢查日期],"&gt;="&amp;DATE(YEAR(TODAY()),1,1),LabData2016[最近一次LDL檢查日期],"&lt;"&amp;DATE(YEAR(TODAY())+1,1,1))/($AH283+$AI283)&gt;=0.5))),"控制達標",IF(AND($AH283&gt;=1,$AI283&gt;=1,ISNUMBER($P283),$R283&gt;84,$N283-$P283&lt;0),"進步達標","未達標")))))</f>
        <v/>
      </c>
      <c r="U283" s="39" t="str">
        <f ca="1">IF($B283="","",IF($T283="不適用","不適用",IF($T283="未檢驗","無檢驗資料","全年"&amp;($AH283+$AI283)&amp;"次／下半年"&amp;$AI283&amp;"次／"&amp;SUMIFS(LabData2016[LDL唯一],LabData2016[比對身分證前六碼],$AX283,LabData2016[最近一次LDL檢查結果(mg/dL)],"&lt;"&amp;VALUE(SUBSTITUTE($M283,"&lt;","")),LabData2016[最近一次LDL檢查日期],"&gt;="&amp;DATE(YEAR(TODAY()),1,1),LabData2016[最近一次LDL檢查日期],"&lt;"&amp;DATE(YEAR(TODAY())+1,1,1))&amp;"/"&amp;($AH283+$AI283)&amp;"達標")))</f>
        <v/>
      </c>
      <c r="V283" s="6" t="str" cm="1">
        <f t="array" ref="V283">IF($B283="","",IFERROR(INDEX(PatientCriteria[UACR達標標準],ROWS($A$4:A283)),""))</f>
        <v/>
      </c>
      <c r="W283" s="6" t="str">
        <f>IF($B283="","",IF($X283="","",IFERROR(SUMIFS(LabData2016[最近一次UACR檢查結果(mg/gm)],LabData2016[比對身分證前六碼],$AX283,LabData2016[最近一次UACR檢查日期],$X283,LabData2016[UACR唯一],1),"")))</f>
        <v/>
      </c>
      <c r="X283" s="36" t="str" cm="1">
        <f t="array" ref="X283">IF($B283="","",IFERROR(_xlfn.AGGREGATE(14,6,LabData2016[最近一次UACR檢查日期]/((LabData2016[比對身分證前六碼]=$AX283)*(LabData2016[UACR唯一]=1)),1),""))</f>
        <v/>
      </c>
      <c r="Y283" s="6" t="str">
        <f>IF($B283="","",IF($Z283="","",IFERROR(SUMIFS(LabData2016[最近一次UACR檢查結果(mg/gm)],LabData2016[比對身分證前六碼],$AX283,LabData2016[最近一次UACR檢查日期],$Z283,LabData2016[UACR唯一],1),"")))</f>
        <v/>
      </c>
      <c r="Z283" s="36" t="str" cm="1">
        <f t="array" ref="Z283">IF($B283="","",IFERROR(_xlfn.AGGREGATE(14,6,LabData2016[最近一次UACR檢查日期]/((LabData2016[比對身分證前六碼]=$AX283)*(LabData2016[UACR唯一]=1)),2),""))</f>
        <v/>
      </c>
      <c r="AA283" s="6" t="str">
        <f t="shared" si="65"/>
        <v/>
      </c>
      <c r="AB283" s="29" t="str">
        <f ca="1">IF($B283="","",IF($V283="不適用","不適用",IF($W283="","未檢驗",IF(AND($AJ283+$AK283&gt;=2,$AK283&gt;=1),IF(OR($W283&lt;30,SUMIFS(LabData2016[UACR唯一],LabData2016[比對身分證前六碼],$AX283,LabData2016[最近一次UACR檢查結果(mg/gm)],"&lt;30",LabData2016[最近一次UACR檢查日期],"&gt;="&amp;DATE(YEAR(TODAY()),1,1),LabData2016[最近一次UACR檢查日期],"&lt;"&amp;DATE(YEAR(TODAY())+1,1,1))/($AJ283+$AK283)&gt;=0.5),"控制達標",IF(ISNUMBER($Y283),IF(AND($AA283&gt;=84,$W283-$Y283&lt;0),"進步達標","未達標"),"未達標")),"未達標"))))</f>
        <v/>
      </c>
      <c r="AC283" s="38" t="str">
        <f ca="1">IF($B283="","",IF($AB283="不適用","不適用",IF($AB283="未檢驗","無檢驗資料","全年"&amp;($AJ283+$AK283)&amp;"次／下半年"&amp;$AK283&amp;"次／"&amp;SUMIFS(LabData2016[UACR唯一],LabData2016[比對身分證前六碼],$AX283,LabData2016[最近一次UACR檢查結果(mg/gm)],"&lt;30",LabData2016[最近一次UACR檢查日期],"&gt;="&amp;DATE(YEAR(TODAY()),1,1),LabData2016[最近一次UACR檢查日期],"&lt;"&amp;DATE(YEAR(TODAY())+1,1,1))&amp;"/"&amp;($AJ283+$AK283)&amp;"達標")))</f>
        <v/>
      </c>
      <c r="AD283" s="6" t="str" cm="1">
        <f t="array" ref="AD283">IF($B283="","",IFERROR(INDEX(PatientCriteria[BP檢驗次數達標標準],ROWS($A$4:A283)),""))</f>
        <v/>
      </c>
      <c r="AE283" s="6" t="str" cm="1">
        <f t="array" aca="1" ref="AE283" ca="1">IF($B283="","",_xlfn.LET(_xlpm.bp,LabData2016[最近一次BP檢查日期],_xlpm.ym,IF(ISNUMBER(_xlpm.bp),TEXT(_xlpm.bp,"yyyy-mm"),LEFT(_xlpm.bp,7)),_xlpm.matched,_xlfn._xlws.FILTER(_xlpm.ym,(LabData2016[比對身分證前六碼]=$AX283)*(LabData2016[比對生日西元]=$AY283)*(_xlpm.ym&lt;&gt;"")*(LEFT(_xlpm.ym,4)=TEXT(YEAR(TODAY()),"0")),""),IF(INDEX(_xlpm.matched,1)="",0,ROWS(_xlfn.UNIQUE(_xlpm.matched)))))</f>
        <v/>
      </c>
      <c r="AF283" s="6" t="str">
        <f ca="1">IF($B283="","",SUMIFS(LabData2016[HbA1c唯一],LabData2016[比對身分證前六碼],$AX283,LabData2016[最近一次HbA1c檢查日期],"&gt;="&amp;DATE(YEAR(TODAY()),1,1),LabData2016[最近一次HbA1c檢查日期],"&lt;"&amp;DATE(YEAR(TODAY()),7,1)))</f>
        <v/>
      </c>
      <c r="AG283" s="6" t="str">
        <f ca="1">IF($B283="","",SUMIFS(LabData2016[HbA1c唯一],LabData2016[比對身分證前六碼],$AX283,LabData2016[最近一次HbA1c檢查日期],"&gt;="&amp;DATE(YEAR(TODAY()),7,1),LabData2016[最近一次HbA1c檢查日期],"&lt;"&amp;DATE(YEAR(TODAY())+1,1,1)))</f>
        <v/>
      </c>
      <c r="AH283" s="6" t="str">
        <f ca="1">IF($B283="","",SUMIFS(LabData2016[LDL唯一],LabData2016[比對身分證前六碼],$AX283,LabData2016[最近一次LDL檢查日期],"&gt;="&amp;DATE(YEAR(TODAY()),1,1),LabData2016[最近一次LDL檢查日期],"&lt;"&amp;DATE(YEAR(TODAY()),7,1)))</f>
        <v/>
      </c>
      <c r="AI283" s="6" t="str">
        <f ca="1">IF($B283="","",SUMIFS(LabData2016[LDL唯一],LabData2016[比對身分證前六碼],$AX283,LabData2016[最近一次LDL檢查日期],"&gt;="&amp;DATE(YEAR(TODAY()),7,1),LabData2016[最近一次LDL檢查日期],"&lt;"&amp;DATE(YEAR(TODAY())+1,1,1)))</f>
        <v/>
      </c>
      <c r="AJ283" s="6" t="str">
        <f ca="1">IF($B283="","",SUMIFS(LabData2016[UACR唯一],LabData2016[比對身分證前六碼],$AX283,LabData2016[最近一次UACR檢查日期],"&gt;="&amp;DATE(YEAR(TODAY()),1,1),LabData2016[最近一次UACR檢查日期],"&lt;"&amp;DATE(YEAR(TODAY()),7,1)))</f>
        <v/>
      </c>
      <c r="AK283" s="6" t="str">
        <f ca="1">IF($B283="","",SUMIFS(LabData2016[UACR唯一],LabData2016[比對身分證前六碼],$AX283,LabData2016[最近一次UACR檢查日期],"&gt;="&amp;DATE(YEAR(TODAY()),7,1),LabData2016[最近一次UACR檢查日期],"&lt;"&amp;DATE(YEAR(TODAY())+1,1,1)))</f>
        <v/>
      </c>
      <c r="AL283" s="6" t="str">
        <f t="shared" si="66"/>
        <v/>
      </c>
      <c r="AM283" s="6" t="str">
        <f t="shared" si="67"/>
        <v/>
      </c>
      <c r="AN283" s="6" t="str">
        <f t="shared" si="68"/>
        <v/>
      </c>
      <c r="AO283" s="6" t="str">
        <f t="shared" si="69"/>
        <v/>
      </c>
      <c r="AP283" s="6" t="str" cm="1">
        <f t="array" ref="AP283">IF($B283="","",IFERROR(INDEX(相容設定!$B$2:$E$9,MATCH($D283,相容設定!$A$2:$A$9,0),MIN(VALUE(LEFT($AQ283,FIND("/",$AQ283)-1)),3)+1),0))</f>
        <v/>
      </c>
      <c r="AQ283" s="6" t="str">
        <f t="shared" si="70"/>
        <v/>
      </c>
      <c r="AR283" s="30" t="str">
        <f t="shared" si="71"/>
        <v/>
      </c>
      <c r="AS283" s="30" t="str">
        <f>IF($B283="","",250+30+IF(OR(ISNUMBER(SEARCH("DM",$D283)),ISNUMBER(SEARCH("+",$D283))),100,0)+IFERROR(INDEX(相容設定!$F$2:$F$9,MATCH($D283,相容設定!$A$2:$A$9,0)),0))</f>
        <v/>
      </c>
      <c r="AT283" s="31" t="str">
        <f t="shared" si="72"/>
        <v/>
      </c>
      <c r="AU283" s="32" t="str">
        <f t="shared" si="73"/>
        <v/>
      </c>
      <c r="AW283" t="str">
        <f t="shared" si="74"/>
        <v/>
      </c>
    </row>
    <row r="284" spans="1:49" x14ac:dyDescent="0.35">
      <c r="A284" s="26" t="str" cm="1">
        <f t="array" ref="A284">IFERROR(IF(INDEX(PatientCriteria[身分證號],ROWS($A$4:A284))="","",ROWS($A$4:A284)),"")</f>
        <v/>
      </c>
      <c r="B284" s="26" t="str" cm="1">
        <f t="array" ref="B284">IFERROR(IF(INDEX(PatientCriteria[身分證號],ROWS($A$4:A284))="","",INDEX(PatientCriteria[身分證號],ROWS($A$4:A284))),"")</f>
        <v/>
      </c>
      <c r="C284" s="26" t="str" cm="1">
        <f t="array" ref="C284">IF($B284="","",IFERROR(INDEX(PatientCriteria[生日],ROWS($A$4:A284)),""))</f>
        <v/>
      </c>
      <c r="D284" s="26" t="str" cm="1">
        <f t="array" ref="D284">IF($B284="","",IFERROR(INDEX(PatientCriteria[疾病組合],ROWS($A$4:A284)),""))</f>
        <v/>
      </c>
      <c r="E284" s="6" t="str" cm="1">
        <f t="array" ref="E284">IF($B284="","",IFERROR(INDEX(PatientCriteria[HbA1c達標標準],ROWS($A$4:A284)),""))</f>
        <v/>
      </c>
      <c r="F284" s="6" t="str">
        <f>IF($B284="","",IF($G284="","",IFERROR(SUMIFS(LabData2016[最近一次HbA1c檢查結果(%)],LabData2016[比對身分證前六碼],$AX284,LabData2016[最近一次HbA1c檢查日期],$G284,LabData2016[HbA1c唯一],1),"")))</f>
        <v/>
      </c>
      <c r="G284" s="36" t="str" cm="1">
        <f t="array" ref="G284">IF($B284="","",IFERROR(_xlfn.AGGREGATE(14,6,LabData2016[最近一次HbA1c檢查日期]/((LabData2016[比對身分證前六碼]=$AX284)*(LabData2016[HbA1c唯一]=1)),1),""))</f>
        <v/>
      </c>
      <c r="H284" s="6" t="str">
        <f>IF($B284="","",IF($I284="","",IFERROR(SUMIFS(LabData2016[最近一次HbA1c檢查結果(%)],LabData2016[比對身分證前六碼],$AX284,LabData2016[最近一次HbA1c檢查日期],$I284,LabData2016[HbA1c唯一],1),"")))</f>
        <v/>
      </c>
      <c r="I284" s="36" t="str" cm="1">
        <f t="array" ref="I284">IF($B284="","",IFERROR(_xlfn.AGGREGATE(14,6,LabData2016[最近一次HbA1c檢查日期]/((LabData2016[比對身分證前六碼]=$AX284)*(LabData2016[HbA1c唯一]=1)),2),""))</f>
        <v/>
      </c>
      <c r="J284" s="6" t="str">
        <f t="shared" si="63"/>
        <v/>
      </c>
      <c r="K284" s="27" t="str">
        <f ca="1">IF($B284="","",IF($E284="不適用","不適用",IF($F284="","未檢驗",IF(AND($AF284+$AG284&gt;=2,$AG284&gt;=1),IF(OR($F284&lt;VALUE(SUBSTITUTE(SUBSTITUTE($E284,"&lt;",""),"%","")),SUMIFS(LabData2016[HbA1c唯一],LabData2016[比對身分證前六碼],$AX284,LabData2016[最近一次HbA1c檢查結果(%)],"&lt;"&amp;VALUE(SUBSTITUTE(SUBSTITUTE($E284,"&lt;",""),"%","")),LabData2016[最近一次HbA1c檢查日期],"&gt;="&amp;DATE(YEAR(TODAY()),1,1),LabData2016[最近一次HbA1c檢查日期],"&lt;"&amp;DATE(YEAR(TODAY())+1,1,1))/($AF284+$AG284)&gt;=0.5),"控制達標",IF(ISNUMBER($H284),IF(AND($J284&gt;=84,$F284-$H284&lt;0),"進步達標","未達標"),"未達標")),"未達標"))))</f>
        <v/>
      </c>
      <c r="L284" s="33" t="str">
        <f ca="1">IF($B284="","",IF($K284="不適用","不適用",IF($K284="未檢驗","無檢驗資料","全年"&amp;($AF284+$AG284)&amp;"次／下半年"&amp;$AG284&amp;"次／"&amp;SUMIFS(LabData2016[HbA1c唯一],LabData2016[比對身分證前六碼],$AX284,LabData2016[最近一次HbA1c檢查結果(%)],"&lt;"&amp;VALUE(SUBSTITUTE(SUBSTITUTE($E284,"&lt;",""),"%","")),LabData2016[最近一次HbA1c檢查日期],"&gt;="&amp;DATE(YEAR(TODAY()),1,1),LabData2016[最近一次HbA1c檢查日期],"&lt;"&amp;DATE(YEAR(TODAY())+1,1,1))&amp;"/"&amp;($AF284+$AG284)&amp;"達標")))</f>
        <v/>
      </c>
      <c r="M284" s="6" t="str" cm="1">
        <f t="array" ref="M284">IF($B284="","",IFERROR(INDEX(PatientCriteria[LDL達標標準],ROWS($A$4:A284)),""))</f>
        <v/>
      </c>
      <c r="N284" s="6" t="str">
        <f>IF($B284="","",IF($O284="","",IFERROR(SUMIFS(LabData2016[最近一次LDL檢查結果(mg/dL)],LabData2016[比對身分證前六碼],$AX284,LabData2016[最近一次LDL檢查日期],$O284,LabData2016[LDL唯一],1),"")))</f>
        <v/>
      </c>
      <c r="O284" s="36" t="str" cm="1">
        <f t="array" ref="O284">IF($B284="","",IFERROR(_xlfn.AGGREGATE(14,6,LabData2016[最近一次LDL檢查日期]/((LabData2016[比對身分證前六碼]=$AX284)*(LabData2016[LDL唯一]=1)),1),""))</f>
        <v/>
      </c>
      <c r="P284" s="6" t="str">
        <f>IF($B284="","",IF($Q284="","",IFERROR(SUMIFS(LabData2016[最近一次LDL檢查結果(mg/dL)],LabData2016[比對身分證前六碼],$AX284,LabData2016[最近一次LDL檢查日期],$Q284,LabData2016[LDL唯一],1),"")))</f>
        <v/>
      </c>
      <c r="Q284" s="36" t="str" cm="1">
        <f t="array" ref="Q284">IF($B284="","",IFERROR(_xlfn.AGGREGATE(14,6,LabData2016[最近一次LDL檢查日期]/((LabData2016[比對身分證前六碼]=$AX284)*(LabData2016[LDL唯一]=1)),2),""))</f>
        <v/>
      </c>
      <c r="R284" s="6" t="str">
        <f t="shared" si="64"/>
        <v/>
      </c>
      <c r="S284" s="6" t="str" cm="1">
        <f t="array" ref="S284">IF($B284="","",IFERROR(_xlfn.AGGREGATE(15,6,LabData2016[最近一次LDL檢查結果(mg/dL)]/((LabData2016[比對身分證前六碼]=$AX284)*(LabData2016[LDL唯一]=1)),1),""))</f>
        <v/>
      </c>
      <c r="T284" s="28" t="str">
        <f ca="1">IF($B284="","",IF($M284="不適用","不適用",IF($N284="","未檢驗",IF(OR(AND($D284="DM only",$O284&gt;=DATE(YEAR(TODAY()),1,1),$O284&lt;DATE(YEAR(TODAY())+1,1,1),$N284&lt;VALUE(SUBSTITUTE($M284,"&lt;",""))),AND($AH284&gt;=1,$AI284&gt;=1,OR($N284&lt;VALUE(SUBSTITUTE($M284,"&lt;","")),SUMIFS(LabData2016[LDL唯一],LabData2016[比對身分證前六碼],$AX284,LabData2016[最近一次LDL檢查結果(mg/dL)],"&lt;"&amp;VALUE(SUBSTITUTE($M284,"&lt;","")),LabData2016[最近一次LDL檢查日期],"&gt;="&amp;DATE(YEAR(TODAY()),1,1),LabData2016[最近一次LDL檢查日期],"&lt;"&amp;DATE(YEAR(TODAY())+1,1,1))/($AH284+$AI284)&gt;=0.5))),"控制達標",IF(AND($AH284&gt;=1,$AI284&gt;=1,ISNUMBER($P284),$R284&gt;84,$N284-$P284&lt;0),"進步達標","未達標")))))</f>
        <v/>
      </c>
      <c r="U284" s="39" t="str">
        <f ca="1">IF($B284="","",IF($T284="不適用","不適用",IF($T284="未檢驗","無檢驗資料","全年"&amp;($AH284+$AI284)&amp;"次／下半年"&amp;$AI284&amp;"次／"&amp;SUMIFS(LabData2016[LDL唯一],LabData2016[比對身分證前六碼],$AX284,LabData2016[最近一次LDL檢查結果(mg/dL)],"&lt;"&amp;VALUE(SUBSTITUTE($M284,"&lt;","")),LabData2016[最近一次LDL檢查日期],"&gt;="&amp;DATE(YEAR(TODAY()),1,1),LabData2016[最近一次LDL檢查日期],"&lt;"&amp;DATE(YEAR(TODAY())+1,1,1))&amp;"/"&amp;($AH284+$AI284)&amp;"達標")))</f>
        <v/>
      </c>
      <c r="V284" s="6" t="str" cm="1">
        <f t="array" ref="V284">IF($B284="","",IFERROR(INDEX(PatientCriteria[UACR達標標準],ROWS($A$4:A284)),""))</f>
        <v/>
      </c>
      <c r="W284" s="6" t="str">
        <f>IF($B284="","",IF($X284="","",IFERROR(SUMIFS(LabData2016[最近一次UACR檢查結果(mg/gm)],LabData2016[比對身分證前六碼],$AX284,LabData2016[最近一次UACR檢查日期],$X284,LabData2016[UACR唯一],1),"")))</f>
        <v/>
      </c>
      <c r="X284" s="36" t="str" cm="1">
        <f t="array" ref="X284">IF($B284="","",IFERROR(_xlfn.AGGREGATE(14,6,LabData2016[最近一次UACR檢查日期]/((LabData2016[比對身分證前六碼]=$AX284)*(LabData2016[UACR唯一]=1)),1),""))</f>
        <v/>
      </c>
      <c r="Y284" s="6" t="str">
        <f>IF($B284="","",IF($Z284="","",IFERROR(SUMIFS(LabData2016[最近一次UACR檢查結果(mg/gm)],LabData2016[比對身分證前六碼],$AX284,LabData2016[最近一次UACR檢查日期],$Z284,LabData2016[UACR唯一],1),"")))</f>
        <v/>
      </c>
      <c r="Z284" s="36" t="str" cm="1">
        <f t="array" ref="Z284">IF($B284="","",IFERROR(_xlfn.AGGREGATE(14,6,LabData2016[最近一次UACR檢查日期]/((LabData2016[比對身分證前六碼]=$AX284)*(LabData2016[UACR唯一]=1)),2),""))</f>
        <v/>
      </c>
      <c r="AA284" s="6" t="str">
        <f t="shared" si="65"/>
        <v/>
      </c>
      <c r="AB284" s="29" t="str">
        <f ca="1">IF($B284="","",IF($V284="不適用","不適用",IF($W284="","未檢驗",IF(AND($AJ284+$AK284&gt;=2,$AK284&gt;=1),IF(OR($W284&lt;30,SUMIFS(LabData2016[UACR唯一],LabData2016[比對身分證前六碼],$AX284,LabData2016[最近一次UACR檢查結果(mg/gm)],"&lt;30",LabData2016[最近一次UACR檢查日期],"&gt;="&amp;DATE(YEAR(TODAY()),1,1),LabData2016[最近一次UACR檢查日期],"&lt;"&amp;DATE(YEAR(TODAY())+1,1,1))/($AJ284+$AK284)&gt;=0.5),"控制達標",IF(ISNUMBER($Y284),IF(AND($AA284&gt;=84,$W284-$Y284&lt;0),"進步達標","未達標"),"未達標")),"未達標"))))</f>
        <v/>
      </c>
      <c r="AC284" s="38" t="str">
        <f ca="1">IF($B284="","",IF($AB284="不適用","不適用",IF($AB284="未檢驗","無檢驗資料","全年"&amp;($AJ284+$AK284)&amp;"次／下半年"&amp;$AK284&amp;"次／"&amp;SUMIFS(LabData2016[UACR唯一],LabData2016[比對身分證前六碼],$AX284,LabData2016[最近一次UACR檢查結果(mg/gm)],"&lt;30",LabData2016[最近一次UACR檢查日期],"&gt;="&amp;DATE(YEAR(TODAY()),1,1),LabData2016[最近一次UACR檢查日期],"&lt;"&amp;DATE(YEAR(TODAY())+1,1,1))&amp;"/"&amp;($AJ284+$AK284)&amp;"達標")))</f>
        <v/>
      </c>
      <c r="AD284" s="6" t="str" cm="1">
        <f t="array" ref="AD284">IF($B284="","",IFERROR(INDEX(PatientCriteria[BP檢驗次數達標標準],ROWS($A$4:A284)),""))</f>
        <v/>
      </c>
      <c r="AE284" s="6" t="str" cm="1">
        <f t="array" aca="1" ref="AE284" ca="1">IF($B284="","",_xlfn.LET(_xlpm.bp,LabData2016[最近一次BP檢查日期],_xlpm.ym,IF(ISNUMBER(_xlpm.bp),TEXT(_xlpm.bp,"yyyy-mm"),LEFT(_xlpm.bp,7)),_xlpm.matched,_xlfn._xlws.FILTER(_xlpm.ym,(LabData2016[比對身分證前六碼]=$AX284)*(LabData2016[比對生日西元]=$AY284)*(_xlpm.ym&lt;&gt;"")*(LEFT(_xlpm.ym,4)=TEXT(YEAR(TODAY()),"0")),""),IF(INDEX(_xlpm.matched,1)="",0,ROWS(_xlfn.UNIQUE(_xlpm.matched)))))</f>
        <v/>
      </c>
      <c r="AF284" s="6" t="str">
        <f ca="1">IF($B284="","",SUMIFS(LabData2016[HbA1c唯一],LabData2016[比對身分證前六碼],$AX284,LabData2016[最近一次HbA1c檢查日期],"&gt;="&amp;DATE(YEAR(TODAY()),1,1),LabData2016[最近一次HbA1c檢查日期],"&lt;"&amp;DATE(YEAR(TODAY()),7,1)))</f>
        <v/>
      </c>
      <c r="AG284" s="6" t="str">
        <f ca="1">IF($B284="","",SUMIFS(LabData2016[HbA1c唯一],LabData2016[比對身分證前六碼],$AX284,LabData2016[最近一次HbA1c檢查日期],"&gt;="&amp;DATE(YEAR(TODAY()),7,1),LabData2016[最近一次HbA1c檢查日期],"&lt;"&amp;DATE(YEAR(TODAY())+1,1,1)))</f>
        <v/>
      </c>
      <c r="AH284" s="6" t="str">
        <f ca="1">IF($B284="","",SUMIFS(LabData2016[LDL唯一],LabData2016[比對身分證前六碼],$AX284,LabData2016[最近一次LDL檢查日期],"&gt;="&amp;DATE(YEAR(TODAY()),1,1),LabData2016[最近一次LDL檢查日期],"&lt;"&amp;DATE(YEAR(TODAY()),7,1)))</f>
        <v/>
      </c>
      <c r="AI284" s="6" t="str">
        <f ca="1">IF($B284="","",SUMIFS(LabData2016[LDL唯一],LabData2016[比對身分證前六碼],$AX284,LabData2016[最近一次LDL檢查日期],"&gt;="&amp;DATE(YEAR(TODAY()),7,1),LabData2016[最近一次LDL檢查日期],"&lt;"&amp;DATE(YEAR(TODAY())+1,1,1)))</f>
        <v/>
      </c>
      <c r="AJ284" s="6" t="str">
        <f ca="1">IF($B284="","",SUMIFS(LabData2016[UACR唯一],LabData2016[比對身分證前六碼],$AX284,LabData2016[最近一次UACR檢查日期],"&gt;="&amp;DATE(YEAR(TODAY()),1,1),LabData2016[最近一次UACR檢查日期],"&lt;"&amp;DATE(YEAR(TODAY()),7,1)))</f>
        <v/>
      </c>
      <c r="AK284" s="6" t="str">
        <f ca="1">IF($B284="","",SUMIFS(LabData2016[UACR唯一],LabData2016[比對身分證前六碼],$AX284,LabData2016[最近一次UACR檢查日期],"&gt;="&amp;DATE(YEAR(TODAY()),7,1),LabData2016[最近一次UACR檢查日期],"&lt;"&amp;DATE(YEAR(TODAY())+1,1,1)))</f>
        <v/>
      </c>
      <c r="AL284" s="6" t="str">
        <f t="shared" si="66"/>
        <v/>
      </c>
      <c r="AM284" s="6" t="str">
        <f t="shared" si="67"/>
        <v/>
      </c>
      <c r="AN284" s="6" t="str">
        <f t="shared" si="68"/>
        <v/>
      </c>
      <c r="AO284" s="6" t="str">
        <f t="shared" si="69"/>
        <v/>
      </c>
      <c r="AP284" s="6" t="str" cm="1">
        <f t="array" ref="AP284">IF($B284="","",IFERROR(INDEX(相容設定!$B$2:$E$9,MATCH($D284,相容設定!$A$2:$A$9,0),MIN(VALUE(LEFT($AQ284,FIND("/",$AQ284)-1)),3)+1),0))</f>
        <v/>
      </c>
      <c r="AQ284" s="6" t="str">
        <f t="shared" si="70"/>
        <v/>
      </c>
      <c r="AR284" s="30" t="str">
        <f t="shared" si="71"/>
        <v/>
      </c>
      <c r="AS284" s="30" t="str">
        <f>IF($B284="","",250+30+IF(OR(ISNUMBER(SEARCH("DM",$D284)),ISNUMBER(SEARCH("+",$D284))),100,0)+IFERROR(INDEX(相容設定!$F$2:$F$9,MATCH($D284,相容設定!$A$2:$A$9,0)),0))</f>
        <v/>
      </c>
      <c r="AT284" s="31" t="str">
        <f t="shared" si="72"/>
        <v/>
      </c>
      <c r="AU284" s="32" t="str">
        <f t="shared" si="73"/>
        <v/>
      </c>
      <c r="AW284" t="str">
        <f t="shared" si="74"/>
        <v/>
      </c>
    </row>
    <row r="285" spans="1:49" x14ac:dyDescent="0.35">
      <c r="A285" s="26" t="str" cm="1">
        <f t="array" ref="A285">IFERROR(IF(INDEX(PatientCriteria[身分證號],ROWS($A$4:A285))="","",ROWS($A$4:A285)),"")</f>
        <v/>
      </c>
      <c r="B285" s="26" t="str" cm="1">
        <f t="array" ref="B285">IFERROR(IF(INDEX(PatientCriteria[身分證號],ROWS($A$4:A285))="","",INDEX(PatientCriteria[身分證號],ROWS($A$4:A285))),"")</f>
        <v/>
      </c>
      <c r="C285" s="26" t="str" cm="1">
        <f t="array" ref="C285">IF($B285="","",IFERROR(INDEX(PatientCriteria[生日],ROWS($A$4:A285)),""))</f>
        <v/>
      </c>
      <c r="D285" s="26" t="str" cm="1">
        <f t="array" ref="D285">IF($B285="","",IFERROR(INDEX(PatientCriteria[疾病組合],ROWS($A$4:A285)),""))</f>
        <v/>
      </c>
      <c r="E285" s="6" t="str" cm="1">
        <f t="array" ref="E285">IF($B285="","",IFERROR(INDEX(PatientCriteria[HbA1c達標標準],ROWS($A$4:A285)),""))</f>
        <v/>
      </c>
      <c r="F285" s="6" t="str">
        <f>IF($B285="","",IF($G285="","",IFERROR(SUMIFS(LabData2016[最近一次HbA1c檢查結果(%)],LabData2016[比對身分證前六碼],$AX285,LabData2016[最近一次HbA1c檢查日期],$G285,LabData2016[HbA1c唯一],1),"")))</f>
        <v/>
      </c>
      <c r="G285" s="36" t="str" cm="1">
        <f t="array" ref="G285">IF($B285="","",IFERROR(_xlfn.AGGREGATE(14,6,LabData2016[最近一次HbA1c檢查日期]/((LabData2016[比對身分證前六碼]=$AX285)*(LabData2016[HbA1c唯一]=1)),1),""))</f>
        <v/>
      </c>
      <c r="H285" s="6" t="str">
        <f>IF($B285="","",IF($I285="","",IFERROR(SUMIFS(LabData2016[最近一次HbA1c檢查結果(%)],LabData2016[比對身分證前六碼],$AX285,LabData2016[最近一次HbA1c檢查日期],$I285,LabData2016[HbA1c唯一],1),"")))</f>
        <v/>
      </c>
      <c r="I285" s="36" t="str" cm="1">
        <f t="array" ref="I285">IF($B285="","",IFERROR(_xlfn.AGGREGATE(14,6,LabData2016[最近一次HbA1c檢查日期]/((LabData2016[比對身分證前六碼]=$AX285)*(LabData2016[HbA1c唯一]=1)),2),""))</f>
        <v/>
      </c>
      <c r="J285" s="6" t="str">
        <f t="shared" si="63"/>
        <v/>
      </c>
      <c r="K285" s="27" t="str">
        <f ca="1">IF($B285="","",IF($E285="不適用","不適用",IF($F285="","未檢驗",IF(AND($AF285+$AG285&gt;=2,$AG285&gt;=1),IF(OR($F285&lt;VALUE(SUBSTITUTE(SUBSTITUTE($E285,"&lt;",""),"%","")),SUMIFS(LabData2016[HbA1c唯一],LabData2016[比對身分證前六碼],$AX285,LabData2016[最近一次HbA1c檢查結果(%)],"&lt;"&amp;VALUE(SUBSTITUTE(SUBSTITUTE($E285,"&lt;",""),"%","")),LabData2016[最近一次HbA1c檢查日期],"&gt;="&amp;DATE(YEAR(TODAY()),1,1),LabData2016[最近一次HbA1c檢查日期],"&lt;"&amp;DATE(YEAR(TODAY())+1,1,1))/($AF285+$AG285)&gt;=0.5),"控制達標",IF(ISNUMBER($H285),IF(AND($J285&gt;=84,$F285-$H285&lt;0),"進步達標","未達標"),"未達標")),"未達標"))))</f>
        <v/>
      </c>
      <c r="L285" s="33" t="str">
        <f ca="1">IF($B285="","",IF($K285="不適用","不適用",IF($K285="未檢驗","無檢驗資料","全年"&amp;($AF285+$AG285)&amp;"次／下半年"&amp;$AG285&amp;"次／"&amp;SUMIFS(LabData2016[HbA1c唯一],LabData2016[比對身分證前六碼],$AX285,LabData2016[最近一次HbA1c檢查結果(%)],"&lt;"&amp;VALUE(SUBSTITUTE(SUBSTITUTE($E285,"&lt;",""),"%","")),LabData2016[最近一次HbA1c檢查日期],"&gt;="&amp;DATE(YEAR(TODAY()),1,1),LabData2016[最近一次HbA1c檢查日期],"&lt;"&amp;DATE(YEAR(TODAY())+1,1,1))&amp;"/"&amp;($AF285+$AG285)&amp;"達標")))</f>
        <v/>
      </c>
      <c r="M285" s="6" t="str" cm="1">
        <f t="array" ref="M285">IF($B285="","",IFERROR(INDEX(PatientCriteria[LDL達標標準],ROWS($A$4:A285)),""))</f>
        <v/>
      </c>
      <c r="N285" s="6" t="str">
        <f>IF($B285="","",IF($O285="","",IFERROR(SUMIFS(LabData2016[最近一次LDL檢查結果(mg/dL)],LabData2016[比對身分證前六碼],$AX285,LabData2016[最近一次LDL檢查日期],$O285,LabData2016[LDL唯一],1),"")))</f>
        <v/>
      </c>
      <c r="O285" s="36" t="str" cm="1">
        <f t="array" ref="O285">IF($B285="","",IFERROR(_xlfn.AGGREGATE(14,6,LabData2016[最近一次LDL檢查日期]/((LabData2016[比對身分證前六碼]=$AX285)*(LabData2016[LDL唯一]=1)),1),""))</f>
        <v/>
      </c>
      <c r="P285" s="6" t="str">
        <f>IF($B285="","",IF($Q285="","",IFERROR(SUMIFS(LabData2016[最近一次LDL檢查結果(mg/dL)],LabData2016[比對身分證前六碼],$AX285,LabData2016[最近一次LDL檢查日期],$Q285,LabData2016[LDL唯一],1),"")))</f>
        <v/>
      </c>
      <c r="Q285" s="36" t="str" cm="1">
        <f t="array" ref="Q285">IF($B285="","",IFERROR(_xlfn.AGGREGATE(14,6,LabData2016[最近一次LDL檢查日期]/((LabData2016[比對身分證前六碼]=$AX285)*(LabData2016[LDL唯一]=1)),2),""))</f>
        <v/>
      </c>
      <c r="R285" s="6" t="str">
        <f t="shared" si="64"/>
        <v/>
      </c>
      <c r="S285" s="6" t="str" cm="1">
        <f t="array" ref="S285">IF($B285="","",IFERROR(_xlfn.AGGREGATE(15,6,LabData2016[最近一次LDL檢查結果(mg/dL)]/((LabData2016[比對身分證前六碼]=$AX285)*(LabData2016[LDL唯一]=1)),1),""))</f>
        <v/>
      </c>
      <c r="T285" s="28" t="str">
        <f ca="1">IF($B285="","",IF($M285="不適用","不適用",IF($N285="","未檢驗",IF(OR(AND($D285="DM only",$O285&gt;=DATE(YEAR(TODAY()),1,1),$O285&lt;DATE(YEAR(TODAY())+1,1,1),$N285&lt;VALUE(SUBSTITUTE($M285,"&lt;",""))),AND($AH285&gt;=1,$AI285&gt;=1,OR($N285&lt;VALUE(SUBSTITUTE($M285,"&lt;","")),SUMIFS(LabData2016[LDL唯一],LabData2016[比對身分證前六碼],$AX285,LabData2016[最近一次LDL檢查結果(mg/dL)],"&lt;"&amp;VALUE(SUBSTITUTE($M285,"&lt;","")),LabData2016[最近一次LDL檢查日期],"&gt;="&amp;DATE(YEAR(TODAY()),1,1),LabData2016[最近一次LDL檢查日期],"&lt;"&amp;DATE(YEAR(TODAY())+1,1,1))/($AH285+$AI285)&gt;=0.5))),"控制達標",IF(AND($AH285&gt;=1,$AI285&gt;=1,ISNUMBER($P285),$R285&gt;84,$N285-$P285&lt;0),"進步達標","未達標")))))</f>
        <v/>
      </c>
      <c r="U285" s="39" t="str">
        <f ca="1">IF($B285="","",IF($T285="不適用","不適用",IF($T285="未檢驗","無檢驗資料","全年"&amp;($AH285+$AI285)&amp;"次／下半年"&amp;$AI285&amp;"次／"&amp;SUMIFS(LabData2016[LDL唯一],LabData2016[比對身分證前六碼],$AX285,LabData2016[最近一次LDL檢查結果(mg/dL)],"&lt;"&amp;VALUE(SUBSTITUTE($M285,"&lt;","")),LabData2016[最近一次LDL檢查日期],"&gt;="&amp;DATE(YEAR(TODAY()),1,1),LabData2016[最近一次LDL檢查日期],"&lt;"&amp;DATE(YEAR(TODAY())+1,1,1))&amp;"/"&amp;($AH285+$AI285)&amp;"達標")))</f>
        <v/>
      </c>
      <c r="V285" s="6" t="str" cm="1">
        <f t="array" ref="V285">IF($B285="","",IFERROR(INDEX(PatientCriteria[UACR達標標準],ROWS($A$4:A285)),""))</f>
        <v/>
      </c>
      <c r="W285" s="6" t="str">
        <f>IF($B285="","",IF($X285="","",IFERROR(SUMIFS(LabData2016[最近一次UACR檢查結果(mg/gm)],LabData2016[比對身分證前六碼],$AX285,LabData2016[最近一次UACR檢查日期],$X285,LabData2016[UACR唯一],1),"")))</f>
        <v/>
      </c>
      <c r="X285" s="36" t="str" cm="1">
        <f t="array" ref="X285">IF($B285="","",IFERROR(_xlfn.AGGREGATE(14,6,LabData2016[最近一次UACR檢查日期]/((LabData2016[比對身分證前六碼]=$AX285)*(LabData2016[UACR唯一]=1)),1),""))</f>
        <v/>
      </c>
      <c r="Y285" s="6" t="str">
        <f>IF($B285="","",IF($Z285="","",IFERROR(SUMIFS(LabData2016[最近一次UACR檢查結果(mg/gm)],LabData2016[比對身分證前六碼],$AX285,LabData2016[最近一次UACR檢查日期],$Z285,LabData2016[UACR唯一],1),"")))</f>
        <v/>
      </c>
      <c r="Z285" s="36" t="str" cm="1">
        <f t="array" ref="Z285">IF($B285="","",IFERROR(_xlfn.AGGREGATE(14,6,LabData2016[最近一次UACR檢查日期]/((LabData2016[比對身分證前六碼]=$AX285)*(LabData2016[UACR唯一]=1)),2),""))</f>
        <v/>
      </c>
      <c r="AA285" s="6" t="str">
        <f t="shared" si="65"/>
        <v/>
      </c>
      <c r="AB285" s="29" t="str">
        <f ca="1">IF($B285="","",IF($V285="不適用","不適用",IF($W285="","未檢驗",IF(AND($AJ285+$AK285&gt;=2,$AK285&gt;=1),IF(OR($W285&lt;30,SUMIFS(LabData2016[UACR唯一],LabData2016[比對身分證前六碼],$AX285,LabData2016[最近一次UACR檢查結果(mg/gm)],"&lt;30",LabData2016[最近一次UACR檢查日期],"&gt;="&amp;DATE(YEAR(TODAY()),1,1),LabData2016[最近一次UACR檢查日期],"&lt;"&amp;DATE(YEAR(TODAY())+1,1,1))/($AJ285+$AK285)&gt;=0.5),"控制達標",IF(ISNUMBER($Y285),IF(AND($AA285&gt;=84,$W285-$Y285&lt;0),"進步達標","未達標"),"未達標")),"未達標"))))</f>
        <v/>
      </c>
      <c r="AC285" s="38" t="str">
        <f ca="1">IF($B285="","",IF($AB285="不適用","不適用",IF($AB285="未檢驗","無檢驗資料","全年"&amp;($AJ285+$AK285)&amp;"次／下半年"&amp;$AK285&amp;"次／"&amp;SUMIFS(LabData2016[UACR唯一],LabData2016[比對身分證前六碼],$AX285,LabData2016[最近一次UACR檢查結果(mg/gm)],"&lt;30",LabData2016[最近一次UACR檢查日期],"&gt;="&amp;DATE(YEAR(TODAY()),1,1),LabData2016[最近一次UACR檢查日期],"&lt;"&amp;DATE(YEAR(TODAY())+1,1,1))&amp;"/"&amp;($AJ285+$AK285)&amp;"達標")))</f>
        <v/>
      </c>
      <c r="AD285" s="6" t="str" cm="1">
        <f t="array" ref="AD285">IF($B285="","",IFERROR(INDEX(PatientCriteria[BP檢驗次數達標標準],ROWS($A$4:A285)),""))</f>
        <v/>
      </c>
      <c r="AE285" s="6" t="str" cm="1">
        <f t="array" aca="1" ref="AE285" ca="1">IF($B285="","",_xlfn.LET(_xlpm.bp,LabData2016[最近一次BP檢查日期],_xlpm.ym,IF(ISNUMBER(_xlpm.bp),TEXT(_xlpm.bp,"yyyy-mm"),LEFT(_xlpm.bp,7)),_xlpm.matched,_xlfn._xlws.FILTER(_xlpm.ym,(LabData2016[比對身分證前六碼]=$AX285)*(LabData2016[比對生日西元]=$AY285)*(_xlpm.ym&lt;&gt;"")*(LEFT(_xlpm.ym,4)=TEXT(YEAR(TODAY()),"0")),""),IF(INDEX(_xlpm.matched,1)="",0,ROWS(_xlfn.UNIQUE(_xlpm.matched)))))</f>
        <v/>
      </c>
      <c r="AF285" s="6" t="str">
        <f ca="1">IF($B285="","",SUMIFS(LabData2016[HbA1c唯一],LabData2016[比對身分證前六碼],$AX285,LabData2016[最近一次HbA1c檢查日期],"&gt;="&amp;DATE(YEAR(TODAY()),1,1),LabData2016[最近一次HbA1c檢查日期],"&lt;"&amp;DATE(YEAR(TODAY()),7,1)))</f>
        <v/>
      </c>
      <c r="AG285" s="6" t="str">
        <f ca="1">IF($B285="","",SUMIFS(LabData2016[HbA1c唯一],LabData2016[比對身分證前六碼],$AX285,LabData2016[最近一次HbA1c檢查日期],"&gt;="&amp;DATE(YEAR(TODAY()),7,1),LabData2016[最近一次HbA1c檢查日期],"&lt;"&amp;DATE(YEAR(TODAY())+1,1,1)))</f>
        <v/>
      </c>
      <c r="AH285" s="6" t="str">
        <f ca="1">IF($B285="","",SUMIFS(LabData2016[LDL唯一],LabData2016[比對身分證前六碼],$AX285,LabData2016[最近一次LDL檢查日期],"&gt;="&amp;DATE(YEAR(TODAY()),1,1),LabData2016[最近一次LDL檢查日期],"&lt;"&amp;DATE(YEAR(TODAY()),7,1)))</f>
        <v/>
      </c>
      <c r="AI285" s="6" t="str">
        <f ca="1">IF($B285="","",SUMIFS(LabData2016[LDL唯一],LabData2016[比對身分證前六碼],$AX285,LabData2016[最近一次LDL檢查日期],"&gt;="&amp;DATE(YEAR(TODAY()),7,1),LabData2016[最近一次LDL檢查日期],"&lt;"&amp;DATE(YEAR(TODAY())+1,1,1)))</f>
        <v/>
      </c>
      <c r="AJ285" s="6" t="str">
        <f ca="1">IF($B285="","",SUMIFS(LabData2016[UACR唯一],LabData2016[比對身分證前六碼],$AX285,LabData2016[最近一次UACR檢查日期],"&gt;="&amp;DATE(YEAR(TODAY()),1,1),LabData2016[最近一次UACR檢查日期],"&lt;"&amp;DATE(YEAR(TODAY()),7,1)))</f>
        <v/>
      </c>
      <c r="AK285" s="6" t="str">
        <f ca="1">IF($B285="","",SUMIFS(LabData2016[UACR唯一],LabData2016[比對身分證前六碼],$AX285,LabData2016[最近一次UACR檢查日期],"&gt;="&amp;DATE(YEAR(TODAY()),7,1),LabData2016[最近一次UACR檢查日期],"&lt;"&amp;DATE(YEAR(TODAY())+1,1,1)))</f>
        <v/>
      </c>
      <c r="AL285" s="6" t="str">
        <f t="shared" si="66"/>
        <v/>
      </c>
      <c r="AM285" s="6" t="str">
        <f t="shared" si="67"/>
        <v/>
      </c>
      <c r="AN285" s="6" t="str">
        <f t="shared" si="68"/>
        <v/>
      </c>
      <c r="AO285" s="6" t="str">
        <f t="shared" si="69"/>
        <v/>
      </c>
      <c r="AP285" s="6" t="str" cm="1">
        <f t="array" ref="AP285">IF($B285="","",IFERROR(INDEX(相容設定!$B$2:$E$9,MATCH($D285,相容設定!$A$2:$A$9,0),MIN(VALUE(LEFT($AQ285,FIND("/",$AQ285)-1)),3)+1),0))</f>
        <v/>
      </c>
      <c r="AQ285" s="6" t="str">
        <f t="shared" si="70"/>
        <v/>
      </c>
      <c r="AR285" s="30" t="str">
        <f t="shared" si="71"/>
        <v/>
      </c>
      <c r="AS285" s="30" t="str">
        <f>IF($B285="","",250+30+IF(OR(ISNUMBER(SEARCH("DM",$D285)),ISNUMBER(SEARCH("+",$D285))),100,0)+IFERROR(INDEX(相容設定!$F$2:$F$9,MATCH($D285,相容設定!$A$2:$A$9,0)),0))</f>
        <v/>
      </c>
      <c r="AT285" s="31" t="str">
        <f t="shared" si="72"/>
        <v/>
      </c>
      <c r="AU285" s="32" t="str">
        <f t="shared" si="73"/>
        <v/>
      </c>
      <c r="AW285" t="str">
        <f t="shared" si="74"/>
        <v/>
      </c>
    </row>
    <row r="286" spans="1:49" x14ac:dyDescent="0.35">
      <c r="A286" s="26" t="str" cm="1">
        <f t="array" ref="A286">IFERROR(IF(INDEX(PatientCriteria[身分證號],ROWS($A$4:A286))="","",ROWS($A$4:A286)),"")</f>
        <v/>
      </c>
      <c r="B286" s="26" t="str" cm="1">
        <f t="array" ref="B286">IFERROR(IF(INDEX(PatientCriteria[身分證號],ROWS($A$4:A286))="","",INDEX(PatientCriteria[身分證號],ROWS($A$4:A286))),"")</f>
        <v/>
      </c>
      <c r="C286" s="26" t="str" cm="1">
        <f t="array" ref="C286">IF($B286="","",IFERROR(INDEX(PatientCriteria[生日],ROWS($A$4:A286)),""))</f>
        <v/>
      </c>
      <c r="D286" s="26" t="str" cm="1">
        <f t="array" ref="D286">IF($B286="","",IFERROR(INDEX(PatientCriteria[疾病組合],ROWS($A$4:A286)),""))</f>
        <v/>
      </c>
      <c r="E286" s="6" t="str" cm="1">
        <f t="array" ref="E286">IF($B286="","",IFERROR(INDEX(PatientCriteria[HbA1c達標標準],ROWS($A$4:A286)),""))</f>
        <v/>
      </c>
      <c r="F286" s="6" t="str">
        <f>IF($B286="","",IF($G286="","",IFERROR(SUMIFS(LabData2016[最近一次HbA1c檢查結果(%)],LabData2016[比對身分證前六碼],$AX286,LabData2016[最近一次HbA1c檢查日期],$G286,LabData2016[HbA1c唯一],1),"")))</f>
        <v/>
      </c>
      <c r="G286" s="36" t="str" cm="1">
        <f t="array" ref="G286">IF($B286="","",IFERROR(_xlfn.AGGREGATE(14,6,LabData2016[最近一次HbA1c檢查日期]/((LabData2016[比對身分證前六碼]=$AX286)*(LabData2016[HbA1c唯一]=1)),1),""))</f>
        <v/>
      </c>
      <c r="H286" s="6" t="str">
        <f>IF($B286="","",IF($I286="","",IFERROR(SUMIFS(LabData2016[最近一次HbA1c檢查結果(%)],LabData2016[比對身分證前六碼],$AX286,LabData2016[最近一次HbA1c檢查日期],$I286,LabData2016[HbA1c唯一],1),"")))</f>
        <v/>
      </c>
      <c r="I286" s="36" t="str" cm="1">
        <f t="array" ref="I286">IF($B286="","",IFERROR(_xlfn.AGGREGATE(14,6,LabData2016[最近一次HbA1c檢查日期]/((LabData2016[比對身分證前六碼]=$AX286)*(LabData2016[HbA1c唯一]=1)),2),""))</f>
        <v/>
      </c>
      <c r="J286" s="6" t="str">
        <f t="shared" si="63"/>
        <v/>
      </c>
      <c r="K286" s="27" t="str">
        <f ca="1">IF($B286="","",IF($E286="不適用","不適用",IF($F286="","未檢驗",IF(AND($AF286+$AG286&gt;=2,$AG286&gt;=1),IF(OR($F286&lt;VALUE(SUBSTITUTE(SUBSTITUTE($E286,"&lt;",""),"%","")),SUMIFS(LabData2016[HbA1c唯一],LabData2016[比對身分證前六碼],$AX286,LabData2016[最近一次HbA1c檢查結果(%)],"&lt;"&amp;VALUE(SUBSTITUTE(SUBSTITUTE($E286,"&lt;",""),"%","")),LabData2016[最近一次HbA1c檢查日期],"&gt;="&amp;DATE(YEAR(TODAY()),1,1),LabData2016[最近一次HbA1c檢查日期],"&lt;"&amp;DATE(YEAR(TODAY())+1,1,1))/($AF286+$AG286)&gt;=0.5),"控制達標",IF(ISNUMBER($H286),IF(AND($J286&gt;=84,$F286-$H286&lt;0),"進步達標","未達標"),"未達標")),"未達標"))))</f>
        <v/>
      </c>
      <c r="L286" s="33" t="str">
        <f ca="1">IF($B286="","",IF($K286="不適用","不適用",IF($K286="未檢驗","無檢驗資料","全年"&amp;($AF286+$AG286)&amp;"次／下半年"&amp;$AG286&amp;"次／"&amp;SUMIFS(LabData2016[HbA1c唯一],LabData2016[比對身分證前六碼],$AX286,LabData2016[最近一次HbA1c檢查結果(%)],"&lt;"&amp;VALUE(SUBSTITUTE(SUBSTITUTE($E286,"&lt;",""),"%","")),LabData2016[最近一次HbA1c檢查日期],"&gt;="&amp;DATE(YEAR(TODAY()),1,1),LabData2016[最近一次HbA1c檢查日期],"&lt;"&amp;DATE(YEAR(TODAY())+1,1,1))&amp;"/"&amp;($AF286+$AG286)&amp;"達標")))</f>
        <v/>
      </c>
      <c r="M286" s="6" t="str" cm="1">
        <f t="array" ref="M286">IF($B286="","",IFERROR(INDEX(PatientCriteria[LDL達標標準],ROWS($A$4:A286)),""))</f>
        <v/>
      </c>
      <c r="N286" s="6" t="str">
        <f>IF($B286="","",IF($O286="","",IFERROR(SUMIFS(LabData2016[最近一次LDL檢查結果(mg/dL)],LabData2016[比對身分證前六碼],$AX286,LabData2016[最近一次LDL檢查日期],$O286,LabData2016[LDL唯一],1),"")))</f>
        <v/>
      </c>
      <c r="O286" s="36" t="str" cm="1">
        <f t="array" ref="O286">IF($B286="","",IFERROR(_xlfn.AGGREGATE(14,6,LabData2016[最近一次LDL檢查日期]/((LabData2016[比對身分證前六碼]=$AX286)*(LabData2016[LDL唯一]=1)),1),""))</f>
        <v/>
      </c>
      <c r="P286" s="6" t="str">
        <f>IF($B286="","",IF($Q286="","",IFERROR(SUMIFS(LabData2016[最近一次LDL檢查結果(mg/dL)],LabData2016[比對身分證前六碼],$AX286,LabData2016[最近一次LDL檢查日期],$Q286,LabData2016[LDL唯一],1),"")))</f>
        <v/>
      </c>
      <c r="Q286" s="36" t="str" cm="1">
        <f t="array" ref="Q286">IF($B286="","",IFERROR(_xlfn.AGGREGATE(14,6,LabData2016[最近一次LDL檢查日期]/((LabData2016[比對身分證前六碼]=$AX286)*(LabData2016[LDL唯一]=1)),2),""))</f>
        <v/>
      </c>
      <c r="R286" s="6" t="str">
        <f t="shared" si="64"/>
        <v/>
      </c>
      <c r="S286" s="6" t="str" cm="1">
        <f t="array" ref="S286">IF($B286="","",IFERROR(_xlfn.AGGREGATE(15,6,LabData2016[最近一次LDL檢查結果(mg/dL)]/((LabData2016[比對身分證前六碼]=$AX286)*(LabData2016[LDL唯一]=1)),1),""))</f>
        <v/>
      </c>
      <c r="T286" s="28" t="str">
        <f ca="1">IF($B286="","",IF($M286="不適用","不適用",IF($N286="","未檢驗",IF(OR(AND($D286="DM only",$O286&gt;=DATE(YEAR(TODAY()),1,1),$O286&lt;DATE(YEAR(TODAY())+1,1,1),$N286&lt;VALUE(SUBSTITUTE($M286,"&lt;",""))),AND($AH286&gt;=1,$AI286&gt;=1,OR($N286&lt;VALUE(SUBSTITUTE($M286,"&lt;","")),SUMIFS(LabData2016[LDL唯一],LabData2016[比對身分證前六碼],$AX286,LabData2016[最近一次LDL檢查結果(mg/dL)],"&lt;"&amp;VALUE(SUBSTITUTE($M286,"&lt;","")),LabData2016[最近一次LDL檢查日期],"&gt;="&amp;DATE(YEAR(TODAY()),1,1),LabData2016[最近一次LDL檢查日期],"&lt;"&amp;DATE(YEAR(TODAY())+1,1,1))/($AH286+$AI286)&gt;=0.5))),"控制達標",IF(AND($AH286&gt;=1,$AI286&gt;=1,ISNUMBER($P286),$R286&gt;84,$N286-$P286&lt;0),"進步達標","未達標")))))</f>
        <v/>
      </c>
      <c r="U286" s="39" t="str">
        <f ca="1">IF($B286="","",IF($T286="不適用","不適用",IF($T286="未檢驗","無檢驗資料","全年"&amp;($AH286+$AI286)&amp;"次／下半年"&amp;$AI286&amp;"次／"&amp;SUMIFS(LabData2016[LDL唯一],LabData2016[比對身分證前六碼],$AX286,LabData2016[最近一次LDL檢查結果(mg/dL)],"&lt;"&amp;VALUE(SUBSTITUTE($M286,"&lt;","")),LabData2016[最近一次LDL檢查日期],"&gt;="&amp;DATE(YEAR(TODAY()),1,1),LabData2016[最近一次LDL檢查日期],"&lt;"&amp;DATE(YEAR(TODAY())+1,1,1))&amp;"/"&amp;($AH286+$AI286)&amp;"達標")))</f>
        <v/>
      </c>
      <c r="V286" s="6" t="str" cm="1">
        <f t="array" ref="V286">IF($B286="","",IFERROR(INDEX(PatientCriteria[UACR達標標準],ROWS($A$4:A286)),""))</f>
        <v/>
      </c>
      <c r="W286" s="6" t="str">
        <f>IF($B286="","",IF($X286="","",IFERROR(SUMIFS(LabData2016[最近一次UACR檢查結果(mg/gm)],LabData2016[比對身分證前六碼],$AX286,LabData2016[最近一次UACR檢查日期],$X286,LabData2016[UACR唯一],1),"")))</f>
        <v/>
      </c>
      <c r="X286" s="36" t="str" cm="1">
        <f t="array" ref="X286">IF($B286="","",IFERROR(_xlfn.AGGREGATE(14,6,LabData2016[最近一次UACR檢查日期]/((LabData2016[比對身分證前六碼]=$AX286)*(LabData2016[UACR唯一]=1)),1),""))</f>
        <v/>
      </c>
      <c r="Y286" s="6" t="str">
        <f>IF($B286="","",IF($Z286="","",IFERROR(SUMIFS(LabData2016[最近一次UACR檢查結果(mg/gm)],LabData2016[比對身分證前六碼],$AX286,LabData2016[最近一次UACR檢查日期],$Z286,LabData2016[UACR唯一],1),"")))</f>
        <v/>
      </c>
      <c r="Z286" s="36" t="str" cm="1">
        <f t="array" ref="Z286">IF($B286="","",IFERROR(_xlfn.AGGREGATE(14,6,LabData2016[最近一次UACR檢查日期]/((LabData2016[比對身分證前六碼]=$AX286)*(LabData2016[UACR唯一]=1)),2),""))</f>
        <v/>
      </c>
      <c r="AA286" s="6" t="str">
        <f t="shared" si="65"/>
        <v/>
      </c>
      <c r="AB286" s="29" t="str">
        <f ca="1">IF($B286="","",IF($V286="不適用","不適用",IF($W286="","未檢驗",IF(AND($AJ286+$AK286&gt;=2,$AK286&gt;=1),IF(OR($W286&lt;30,SUMIFS(LabData2016[UACR唯一],LabData2016[比對身分證前六碼],$AX286,LabData2016[最近一次UACR檢查結果(mg/gm)],"&lt;30",LabData2016[最近一次UACR檢查日期],"&gt;="&amp;DATE(YEAR(TODAY()),1,1),LabData2016[最近一次UACR檢查日期],"&lt;"&amp;DATE(YEAR(TODAY())+1,1,1))/($AJ286+$AK286)&gt;=0.5),"控制達標",IF(ISNUMBER($Y286),IF(AND($AA286&gt;=84,$W286-$Y286&lt;0),"進步達標","未達標"),"未達標")),"未達標"))))</f>
        <v/>
      </c>
      <c r="AC286" s="38" t="str">
        <f ca="1">IF($B286="","",IF($AB286="不適用","不適用",IF($AB286="未檢驗","無檢驗資料","全年"&amp;($AJ286+$AK286)&amp;"次／下半年"&amp;$AK286&amp;"次／"&amp;SUMIFS(LabData2016[UACR唯一],LabData2016[比對身分證前六碼],$AX286,LabData2016[最近一次UACR檢查結果(mg/gm)],"&lt;30",LabData2016[最近一次UACR檢查日期],"&gt;="&amp;DATE(YEAR(TODAY()),1,1),LabData2016[最近一次UACR檢查日期],"&lt;"&amp;DATE(YEAR(TODAY())+1,1,1))&amp;"/"&amp;($AJ286+$AK286)&amp;"達標")))</f>
        <v/>
      </c>
      <c r="AD286" s="6" t="str" cm="1">
        <f t="array" ref="AD286">IF($B286="","",IFERROR(INDEX(PatientCriteria[BP檢驗次數達標標準],ROWS($A$4:A286)),""))</f>
        <v/>
      </c>
      <c r="AE286" s="6" t="str" cm="1">
        <f t="array" aca="1" ref="AE286" ca="1">IF($B286="","",_xlfn.LET(_xlpm.bp,LabData2016[最近一次BP檢查日期],_xlpm.ym,IF(ISNUMBER(_xlpm.bp),TEXT(_xlpm.bp,"yyyy-mm"),LEFT(_xlpm.bp,7)),_xlpm.matched,_xlfn._xlws.FILTER(_xlpm.ym,(LabData2016[比對身分證前六碼]=$AX286)*(LabData2016[比對生日西元]=$AY286)*(_xlpm.ym&lt;&gt;"")*(LEFT(_xlpm.ym,4)=TEXT(YEAR(TODAY()),"0")),""),IF(INDEX(_xlpm.matched,1)="",0,ROWS(_xlfn.UNIQUE(_xlpm.matched)))))</f>
        <v/>
      </c>
      <c r="AF286" s="6" t="str">
        <f ca="1">IF($B286="","",SUMIFS(LabData2016[HbA1c唯一],LabData2016[比對身分證前六碼],$AX286,LabData2016[最近一次HbA1c檢查日期],"&gt;="&amp;DATE(YEAR(TODAY()),1,1),LabData2016[最近一次HbA1c檢查日期],"&lt;"&amp;DATE(YEAR(TODAY()),7,1)))</f>
        <v/>
      </c>
      <c r="AG286" s="6" t="str">
        <f ca="1">IF($B286="","",SUMIFS(LabData2016[HbA1c唯一],LabData2016[比對身分證前六碼],$AX286,LabData2016[最近一次HbA1c檢查日期],"&gt;="&amp;DATE(YEAR(TODAY()),7,1),LabData2016[最近一次HbA1c檢查日期],"&lt;"&amp;DATE(YEAR(TODAY())+1,1,1)))</f>
        <v/>
      </c>
      <c r="AH286" s="6" t="str">
        <f ca="1">IF($B286="","",SUMIFS(LabData2016[LDL唯一],LabData2016[比對身分證前六碼],$AX286,LabData2016[最近一次LDL檢查日期],"&gt;="&amp;DATE(YEAR(TODAY()),1,1),LabData2016[最近一次LDL檢查日期],"&lt;"&amp;DATE(YEAR(TODAY()),7,1)))</f>
        <v/>
      </c>
      <c r="AI286" s="6" t="str">
        <f ca="1">IF($B286="","",SUMIFS(LabData2016[LDL唯一],LabData2016[比對身分證前六碼],$AX286,LabData2016[最近一次LDL檢查日期],"&gt;="&amp;DATE(YEAR(TODAY()),7,1),LabData2016[最近一次LDL檢查日期],"&lt;"&amp;DATE(YEAR(TODAY())+1,1,1)))</f>
        <v/>
      </c>
      <c r="AJ286" s="6" t="str">
        <f ca="1">IF($B286="","",SUMIFS(LabData2016[UACR唯一],LabData2016[比對身分證前六碼],$AX286,LabData2016[最近一次UACR檢查日期],"&gt;="&amp;DATE(YEAR(TODAY()),1,1),LabData2016[最近一次UACR檢查日期],"&lt;"&amp;DATE(YEAR(TODAY()),7,1)))</f>
        <v/>
      </c>
      <c r="AK286" s="6" t="str">
        <f ca="1">IF($B286="","",SUMIFS(LabData2016[UACR唯一],LabData2016[比對身分證前六碼],$AX286,LabData2016[最近一次UACR檢查日期],"&gt;="&amp;DATE(YEAR(TODAY()),7,1),LabData2016[最近一次UACR檢查日期],"&lt;"&amp;DATE(YEAR(TODAY())+1,1,1)))</f>
        <v/>
      </c>
      <c r="AL286" s="6" t="str">
        <f t="shared" si="66"/>
        <v/>
      </c>
      <c r="AM286" s="6" t="str">
        <f t="shared" si="67"/>
        <v/>
      </c>
      <c r="AN286" s="6" t="str">
        <f t="shared" si="68"/>
        <v/>
      </c>
      <c r="AO286" s="6" t="str">
        <f t="shared" si="69"/>
        <v/>
      </c>
      <c r="AP286" s="6" t="str" cm="1">
        <f t="array" ref="AP286">IF($B286="","",IFERROR(INDEX(相容設定!$B$2:$E$9,MATCH($D286,相容設定!$A$2:$A$9,0),MIN(VALUE(LEFT($AQ286,FIND("/",$AQ286)-1)),3)+1),0))</f>
        <v/>
      </c>
      <c r="AQ286" s="6" t="str">
        <f t="shared" si="70"/>
        <v/>
      </c>
      <c r="AR286" s="30" t="str">
        <f t="shared" si="71"/>
        <v/>
      </c>
      <c r="AS286" s="30" t="str">
        <f>IF($B286="","",250+30+IF(OR(ISNUMBER(SEARCH("DM",$D286)),ISNUMBER(SEARCH("+",$D286))),100,0)+IFERROR(INDEX(相容設定!$F$2:$F$9,MATCH($D286,相容設定!$A$2:$A$9,0)),0))</f>
        <v/>
      </c>
      <c r="AT286" s="31" t="str">
        <f t="shared" si="72"/>
        <v/>
      </c>
      <c r="AU286" s="32" t="str">
        <f t="shared" si="73"/>
        <v/>
      </c>
      <c r="AW286" t="str">
        <f t="shared" si="74"/>
        <v/>
      </c>
    </row>
    <row r="287" spans="1:49" x14ac:dyDescent="0.35">
      <c r="A287" s="26" t="str" cm="1">
        <f t="array" ref="A287">IFERROR(IF(INDEX(PatientCriteria[身分證號],ROWS($A$4:A287))="","",ROWS($A$4:A287)),"")</f>
        <v/>
      </c>
      <c r="B287" s="26" t="str" cm="1">
        <f t="array" ref="B287">IFERROR(IF(INDEX(PatientCriteria[身分證號],ROWS($A$4:A287))="","",INDEX(PatientCriteria[身分證號],ROWS($A$4:A287))),"")</f>
        <v/>
      </c>
      <c r="C287" s="26" t="str" cm="1">
        <f t="array" ref="C287">IF($B287="","",IFERROR(INDEX(PatientCriteria[生日],ROWS($A$4:A287)),""))</f>
        <v/>
      </c>
      <c r="D287" s="26" t="str" cm="1">
        <f t="array" ref="D287">IF($B287="","",IFERROR(INDEX(PatientCriteria[疾病組合],ROWS($A$4:A287)),""))</f>
        <v/>
      </c>
      <c r="E287" s="6" t="str" cm="1">
        <f t="array" ref="E287">IF($B287="","",IFERROR(INDEX(PatientCriteria[HbA1c達標標準],ROWS($A$4:A287)),""))</f>
        <v/>
      </c>
      <c r="F287" s="6" t="str">
        <f>IF($B287="","",IF($G287="","",IFERROR(SUMIFS(LabData2016[最近一次HbA1c檢查結果(%)],LabData2016[比對身分證前六碼],$AX287,LabData2016[最近一次HbA1c檢查日期],$G287,LabData2016[HbA1c唯一],1),"")))</f>
        <v/>
      </c>
      <c r="G287" s="36" t="str" cm="1">
        <f t="array" ref="G287">IF($B287="","",IFERROR(_xlfn.AGGREGATE(14,6,LabData2016[最近一次HbA1c檢查日期]/((LabData2016[比對身分證前六碼]=$AX287)*(LabData2016[HbA1c唯一]=1)),1),""))</f>
        <v/>
      </c>
      <c r="H287" s="6" t="str">
        <f>IF($B287="","",IF($I287="","",IFERROR(SUMIFS(LabData2016[最近一次HbA1c檢查結果(%)],LabData2016[比對身分證前六碼],$AX287,LabData2016[最近一次HbA1c檢查日期],$I287,LabData2016[HbA1c唯一],1),"")))</f>
        <v/>
      </c>
      <c r="I287" s="36" t="str" cm="1">
        <f t="array" ref="I287">IF($B287="","",IFERROR(_xlfn.AGGREGATE(14,6,LabData2016[最近一次HbA1c檢查日期]/((LabData2016[比對身分證前六碼]=$AX287)*(LabData2016[HbA1c唯一]=1)),2),""))</f>
        <v/>
      </c>
      <c r="J287" s="6" t="str">
        <f t="shared" si="63"/>
        <v/>
      </c>
      <c r="K287" s="27" t="str">
        <f ca="1">IF($B287="","",IF($E287="不適用","不適用",IF($F287="","未檢驗",IF(AND($AF287+$AG287&gt;=2,$AG287&gt;=1),IF(OR($F287&lt;VALUE(SUBSTITUTE(SUBSTITUTE($E287,"&lt;",""),"%","")),SUMIFS(LabData2016[HbA1c唯一],LabData2016[比對身分證前六碼],$AX287,LabData2016[最近一次HbA1c檢查結果(%)],"&lt;"&amp;VALUE(SUBSTITUTE(SUBSTITUTE($E287,"&lt;",""),"%","")),LabData2016[最近一次HbA1c檢查日期],"&gt;="&amp;DATE(YEAR(TODAY()),1,1),LabData2016[最近一次HbA1c檢查日期],"&lt;"&amp;DATE(YEAR(TODAY())+1,1,1))/($AF287+$AG287)&gt;=0.5),"控制達標",IF(ISNUMBER($H287),IF(AND($J287&gt;=84,$F287-$H287&lt;0),"進步達標","未達標"),"未達標")),"未達標"))))</f>
        <v/>
      </c>
      <c r="L287" s="33" t="str">
        <f ca="1">IF($B287="","",IF($K287="不適用","不適用",IF($K287="未檢驗","無檢驗資料","全年"&amp;($AF287+$AG287)&amp;"次／下半年"&amp;$AG287&amp;"次／"&amp;SUMIFS(LabData2016[HbA1c唯一],LabData2016[比對身分證前六碼],$AX287,LabData2016[最近一次HbA1c檢查結果(%)],"&lt;"&amp;VALUE(SUBSTITUTE(SUBSTITUTE($E287,"&lt;",""),"%","")),LabData2016[最近一次HbA1c檢查日期],"&gt;="&amp;DATE(YEAR(TODAY()),1,1),LabData2016[最近一次HbA1c檢查日期],"&lt;"&amp;DATE(YEAR(TODAY())+1,1,1))&amp;"/"&amp;($AF287+$AG287)&amp;"達標")))</f>
        <v/>
      </c>
      <c r="M287" s="6" t="str" cm="1">
        <f t="array" ref="M287">IF($B287="","",IFERROR(INDEX(PatientCriteria[LDL達標標準],ROWS($A$4:A287)),""))</f>
        <v/>
      </c>
      <c r="N287" s="6" t="str">
        <f>IF($B287="","",IF($O287="","",IFERROR(SUMIFS(LabData2016[最近一次LDL檢查結果(mg/dL)],LabData2016[比對身分證前六碼],$AX287,LabData2016[最近一次LDL檢查日期],$O287,LabData2016[LDL唯一],1),"")))</f>
        <v/>
      </c>
      <c r="O287" s="36" t="str" cm="1">
        <f t="array" ref="O287">IF($B287="","",IFERROR(_xlfn.AGGREGATE(14,6,LabData2016[最近一次LDL檢查日期]/((LabData2016[比對身分證前六碼]=$AX287)*(LabData2016[LDL唯一]=1)),1),""))</f>
        <v/>
      </c>
      <c r="P287" s="6" t="str">
        <f>IF($B287="","",IF($Q287="","",IFERROR(SUMIFS(LabData2016[最近一次LDL檢查結果(mg/dL)],LabData2016[比對身分證前六碼],$AX287,LabData2016[最近一次LDL檢查日期],$Q287,LabData2016[LDL唯一],1),"")))</f>
        <v/>
      </c>
      <c r="Q287" s="36" t="str" cm="1">
        <f t="array" ref="Q287">IF($B287="","",IFERROR(_xlfn.AGGREGATE(14,6,LabData2016[最近一次LDL檢查日期]/((LabData2016[比對身分證前六碼]=$AX287)*(LabData2016[LDL唯一]=1)),2),""))</f>
        <v/>
      </c>
      <c r="R287" s="6" t="str">
        <f t="shared" si="64"/>
        <v/>
      </c>
      <c r="S287" s="6" t="str" cm="1">
        <f t="array" ref="S287">IF($B287="","",IFERROR(_xlfn.AGGREGATE(15,6,LabData2016[最近一次LDL檢查結果(mg/dL)]/((LabData2016[比對身分證前六碼]=$AX287)*(LabData2016[LDL唯一]=1)),1),""))</f>
        <v/>
      </c>
      <c r="T287" s="28" t="str">
        <f ca="1">IF($B287="","",IF($M287="不適用","不適用",IF($N287="","未檢驗",IF(OR(AND($D287="DM only",$O287&gt;=DATE(YEAR(TODAY()),1,1),$O287&lt;DATE(YEAR(TODAY())+1,1,1),$N287&lt;VALUE(SUBSTITUTE($M287,"&lt;",""))),AND($AH287&gt;=1,$AI287&gt;=1,OR($N287&lt;VALUE(SUBSTITUTE($M287,"&lt;","")),SUMIFS(LabData2016[LDL唯一],LabData2016[比對身分證前六碼],$AX287,LabData2016[最近一次LDL檢查結果(mg/dL)],"&lt;"&amp;VALUE(SUBSTITUTE($M287,"&lt;","")),LabData2016[最近一次LDL檢查日期],"&gt;="&amp;DATE(YEAR(TODAY()),1,1),LabData2016[最近一次LDL檢查日期],"&lt;"&amp;DATE(YEAR(TODAY())+1,1,1))/($AH287+$AI287)&gt;=0.5))),"控制達標",IF(AND($AH287&gt;=1,$AI287&gt;=1,ISNUMBER($P287),$R287&gt;84,$N287-$P287&lt;0),"進步達標","未達標")))))</f>
        <v/>
      </c>
      <c r="U287" s="39" t="str">
        <f ca="1">IF($B287="","",IF($T287="不適用","不適用",IF($T287="未檢驗","無檢驗資料","全年"&amp;($AH287+$AI287)&amp;"次／下半年"&amp;$AI287&amp;"次／"&amp;SUMIFS(LabData2016[LDL唯一],LabData2016[比對身分證前六碼],$AX287,LabData2016[最近一次LDL檢查結果(mg/dL)],"&lt;"&amp;VALUE(SUBSTITUTE($M287,"&lt;","")),LabData2016[最近一次LDL檢查日期],"&gt;="&amp;DATE(YEAR(TODAY()),1,1),LabData2016[最近一次LDL檢查日期],"&lt;"&amp;DATE(YEAR(TODAY())+1,1,1))&amp;"/"&amp;($AH287+$AI287)&amp;"達標")))</f>
        <v/>
      </c>
      <c r="V287" s="6" t="str" cm="1">
        <f t="array" ref="V287">IF($B287="","",IFERROR(INDEX(PatientCriteria[UACR達標標準],ROWS($A$4:A287)),""))</f>
        <v/>
      </c>
      <c r="W287" s="6" t="str">
        <f>IF($B287="","",IF($X287="","",IFERROR(SUMIFS(LabData2016[最近一次UACR檢查結果(mg/gm)],LabData2016[比對身分證前六碼],$AX287,LabData2016[最近一次UACR檢查日期],$X287,LabData2016[UACR唯一],1),"")))</f>
        <v/>
      </c>
      <c r="X287" s="36" t="str" cm="1">
        <f t="array" ref="X287">IF($B287="","",IFERROR(_xlfn.AGGREGATE(14,6,LabData2016[最近一次UACR檢查日期]/((LabData2016[比對身分證前六碼]=$AX287)*(LabData2016[UACR唯一]=1)),1),""))</f>
        <v/>
      </c>
      <c r="Y287" s="6" t="str">
        <f>IF($B287="","",IF($Z287="","",IFERROR(SUMIFS(LabData2016[最近一次UACR檢查結果(mg/gm)],LabData2016[比對身分證前六碼],$AX287,LabData2016[最近一次UACR檢查日期],$Z287,LabData2016[UACR唯一],1),"")))</f>
        <v/>
      </c>
      <c r="Z287" s="36" t="str" cm="1">
        <f t="array" ref="Z287">IF($B287="","",IFERROR(_xlfn.AGGREGATE(14,6,LabData2016[最近一次UACR檢查日期]/((LabData2016[比對身分證前六碼]=$AX287)*(LabData2016[UACR唯一]=1)),2),""))</f>
        <v/>
      </c>
      <c r="AA287" s="6" t="str">
        <f t="shared" si="65"/>
        <v/>
      </c>
      <c r="AB287" s="29" t="str">
        <f ca="1">IF($B287="","",IF($V287="不適用","不適用",IF($W287="","未檢驗",IF(AND($AJ287+$AK287&gt;=2,$AK287&gt;=1),IF(OR($W287&lt;30,SUMIFS(LabData2016[UACR唯一],LabData2016[比對身分證前六碼],$AX287,LabData2016[最近一次UACR檢查結果(mg/gm)],"&lt;30",LabData2016[最近一次UACR檢查日期],"&gt;="&amp;DATE(YEAR(TODAY()),1,1),LabData2016[最近一次UACR檢查日期],"&lt;"&amp;DATE(YEAR(TODAY())+1,1,1))/($AJ287+$AK287)&gt;=0.5),"控制達標",IF(ISNUMBER($Y287),IF(AND($AA287&gt;=84,$W287-$Y287&lt;0),"進步達標","未達標"),"未達標")),"未達標"))))</f>
        <v/>
      </c>
      <c r="AC287" s="38" t="str">
        <f ca="1">IF($B287="","",IF($AB287="不適用","不適用",IF($AB287="未檢驗","無檢驗資料","全年"&amp;($AJ287+$AK287)&amp;"次／下半年"&amp;$AK287&amp;"次／"&amp;SUMIFS(LabData2016[UACR唯一],LabData2016[比對身分證前六碼],$AX287,LabData2016[最近一次UACR檢查結果(mg/gm)],"&lt;30",LabData2016[最近一次UACR檢查日期],"&gt;="&amp;DATE(YEAR(TODAY()),1,1),LabData2016[最近一次UACR檢查日期],"&lt;"&amp;DATE(YEAR(TODAY())+1,1,1))&amp;"/"&amp;($AJ287+$AK287)&amp;"達標")))</f>
        <v/>
      </c>
      <c r="AD287" s="6" t="str" cm="1">
        <f t="array" ref="AD287">IF($B287="","",IFERROR(INDEX(PatientCriteria[BP檢驗次數達標標準],ROWS($A$4:A287)),""))</f>
        <v/>
      </c>
      <c r="AE287" s="6" t="str" cm="1">
        <f t="array" aca="1" ref="AE287" ca="1">IF($B287="","",_xlfn.LET(_xlpm.bp,LabData2016[最近一次BP檢查日期],_xlpm.ym,IF(ISNUMBER(_xlpm.bp),TEXT(_xlpm.bp,"yyyy-mm"),LEFT(_xlpm.bp,7)),_xlpm.matched,_xlfn._xlws.FILTER(_xlpm.ym,(LabData2016[比對身分證前六碼]=$AX287)*(LabData2016[比對生日西元]=$AY287)*(_xlpm.ym&lt;&gt;"")*(LEFT(_xlpm.ym,4)=TEXT(YEAR(TODAY()),"0")),""),IF(INDEX(_xlpm.matched,1)="",0,ROWS(_xlfn.UNIQUE(_xlpm.matched)))))</f>
        <v/>
      </c>
      <c r="AF287" s="6" t="str">
        <f ca="1">IF($B287="","",SUMIFS(LabData2016[HbA1c唯一],LabData2016[比對身分證前六碼],$AX287,LabData2016[最近一次HbA1c檢查日期],"&gt;="&amp;DATE(YEAR(TODAY()),1,1),LabData2016[最近一次HbA1c檢查日期],"&lt;"&amp;DATE(YEAR(TODAY()),7,1)))</f>
        <v/>
      </c>
      <c r="AG287" s="6" t="str">
        <f ca="1">IF($B287="","",SUMIFS(LabData2016[HbA1c唯一],LabData2016[比對身分證前六碼],$AX287,LabData2016[最近一次HbA1c檢查日期],"&gt;="&amp;DATE(YEAR(TODAY()),7,1),LabData2016[最近一次HbA1c檢查日期],"&lt;"&amp;DATE(YEAR(TODAY())+1,1,1)))</f>
        <v/>
      </c>
      <c r="AH287" s="6" t="str">
        <f ca="1">IF($B287="","",SUMIFS(LabData2016[LDL唯一],LabData2016[比對身分證前六碼],$AX287,LabData2016[最近一次LDL檢查日期],"&gt;="&amp;DATE(YEAR(TODAY()),1,1),LabData2016[最近一次LDL檢查日期],"&lt;"&amp;DATE(YEAR(TODAY()),7,1)))</f>
        <v/>
      </c>
      <c r="AI287" s="6" t="str">
        <f ca="1">IF($B287="","",SUMIFS(LabData2016[LDL唯一],LabData2016[比對身分證前六碼],$AX287,LabData2016[最近一次LDL檢查日期],"&gt;="&amp;DATE(YEAR(TODAY()),7,1),LabData2016[最近一次LDL檢查日期],"&lt;"&amp;DATE(YEAR(TODAY())+1,1,1)))</f>
        <v/>
      </c>
      <c r="AJ287" s="6" t="str">
        <f ca="1">IF($B287="","",SUMIFS(LabData2016[UACR唯一],LabData2016[比對身分證前六碼],$AX287,LabData2016[最近一次UACR檢查日期],"&gt;="&amp;DATE(YEAR(TODAY()),1,1),LabData2016[最近一次UACR檢查日期],"&lt;"&amp;DATE(YEAR(TODAY()),7,1)))</f>
        <v/>
      </c>
      <c r="AK287" s="6" t="str">
        <f ca="1">IF($B287="","",SUMIFS(LabData2016[UACR唯一],LabData2016[比對身分證前六碼],$AX287,LabData2016[最近一次UACR檢查日期],"&gt;="&amp;DATE(YEAR(TODAY()),7,1),LabData2016[最近一次UACR檢查日期],"&lt;"&amp;DATE(YEAR(TODAY())+1,1,1)))</f>
        <v/>
      </c>
      <c r="AL287" s="6" t="str">
        <f t="shared" si="66"/>
        <v/>
      </c>
      <c r="AM287" s="6" t="str">
        <f t="shared" si="67"/>
        <v/>
      </c>
      <c r="AN287" s="6" t="str">
        <f t="shared" si="68"/>
        <v/>
      </c>
      <c r="AO287" s="6" t="str">
        <f t="shared" si="69"/>
        <v/>
      </c>
      <c r="AP287" s="6" t="str" cm="1">
        <f t="array" ref="AP287">IF($B287="","",IFERROR(INDEX(相容設定!$B$2:$E$9,MATCH($D287,相容設定!$A$2:$A$9,0),MIN(VALUE(LEFT($AQ287,FIND("/",$AQ287)-1)),3)+1),0))</f>
        <v/>
      </c>
      <c r="AQ287" s="6" t="str">
        <f t="shared" si="70"/>
        <v/>
      </c>
      <c r="AR287" s="30" t="str">
        <f t="shared" si="71"/>
        <v/>
      </c>
      <c r="AS287" s="30" t="str">
        <f>IF($B287="","",250+30+IF(OR(ISNUMBER(SEARCH("DM",$D287)),ISNUMBER(SEARCH("+",$D287))),100,0)+IFERROR(INDEX(相容設定!$F$2:$F$9,MATCH($D287,相容設定!$A$2:$A$9,0)),0))</f>
        <v/>
      </c>
      <c r="AT287" s="31" t="str">
        <f t="shared" si="72"/>
        <v/>
      </c>
      <c r="AU287" s="32" t="str">
        <f t="shared" si="73"/>
        <v/>
      </c>
      <c r="AW287" t="str">
        <f t="shared" si="74"/>
        <v/>
      </c>
    </row>
    <row r="288" spans="1:49" x14ac:dyDescent="0.35">
      <c r="A288" s="26" t="str" cm="1">
        <f t="array" ref="A288">IFERROR(IF(INDEX(PatientCriteria[身分證號],ROWS($A$4:A288))="","",ROWS($A$4:A288)),"")</f>
        <v/>
      </c>
      <c r="B288" s="26" t="str" cm="1">
        <f t="array" ref="B288">IFERROR(IF(INDEX(PatientCriteria[身分證號],ROWS($A$4:A288))="","",INDEX(PatientCriteria[身分證號],ROWS($A$4:A288))),"")</f>
        <v/>
      </c>
      <c r="C288" s="26" t="str" cm="1">
        <f t="array" ref="C288">IF($B288="","",IFERROR(INDEX(PatientCriteria[生日],ROWS($A$4:A288)),""))</f>
        <v/>
      </c>
      <c r="D288" s="26" t="str" cm="1">
        <f t="array" ref="D288">IF($B288="","",IFERROR(INDEX(PatientCriteria[疾病組合],ROWS($A$4:A288)),""))</f>
        <v/>
      </c>
      <c r="E288" s="6" t="str" cm="1">
        <f t="array" ref="E288">IF($B288="","",IFERROR(INDEX(PatientCriteria[HbA1c達標標準],ROWS($A$4:A288)),""))</f>
        <v/>
      </c>
      <c r="F288" s="6" t="str">
        <f>IF($B288="","",IF($G288="","",IFERROR(SUMIFS(LabData2016[最近一次HbA1c檢查結果(%)],LabData2016[比對身分證前六碼],$AX288,LabData2016[最近一次HbA1c檢查日期],$G288,LabData2016[HbA1c唯一],1),"")))</f>
        <v/>
      </c>
      <c r="G288" s="36" t="str" cm="1">
        <f t="array" ref="G288">IF($B288="","",IFERROR(_xlfn.AGGREGATE(14,6,LabData2016[最近一次HbA1c檢查日期]/((LabData2016[比對身分證前六碼]=$AX288)*(LabData2016[HbA1c唯一]=1)),1),""))</f>
        <v/>
      </c>
      <c r="H288" s="6" t="str">
        <f>IF($B288="","",IF($I288="","",IFERROR(SUMIFS(LabData2016[最近一次HbA1c檢查結果(%)],LabData2016[比對身分證前六碼],$AX288,LabData2016[最近一次HbA1c檢查日期],$I288,LabData2016[HbA1c唯一],1),"")))</f>
        <v/>
      </c>
      <c r="I288" s="36" t="str" cm="1">
        <f t="array" ref="I288">IF($B288="","",IFERROR(_xlfn.AGGREGATE(14,6,LabData2016[最近一次HbA1c檢查日期]/((LabData2016[比對身分證前六碼]=$AX288)*(LabData2016[HbA1c唯一]=1)),2),""))</f>
        <v/>
      </c>
      <c r="J288" s="6" t="str">
        <f t="shared" si="63"/>
        <v/>
      </c>
      <c r="K288" s="27" t="str">
        <f ca="1">IF($B288="","",IF($E288="不適用","不適用",IF($F288="","未檢驗",IF(AND($AF288+$AG288&gt;=2,$AG288&gt;=1),IF(OR($F288&lt;VALUE(SUBSTITUTE(SUBSTITUTE($E288,"&lt;",""),"%","")),SUMIFS(LabData2016[HbA1c唯一],LabData2016[比對身分證前六碼],$AX288,LabData2016[最近一次HbA1c檢查結果(%)],"&lt;"&amp;VALUE(SUBSTITUTE(SUBSTITUTE($E288,"&lt;",""),"%","")),LabData2016[最近一次HbA1c檢查日期],"&gt;="&amp;DATE(YEAR(TODAY()),1,1),LabData2016[最近一次HbA1c檢查日期],"&lt;"&amp;DATE(YEAR(TODAY())+1,1,1))/($AF288+$AG288)&gt;=0.5),"控制達標",IF(ISNUMBER($H288),IF(AND($J288&gt;=84,$F288-$H288&lt;0),"進步達標","未達標"),"未達標")),"未達標"))))</f>
        <v/>
      </c>
      <c r="L288" s="33" t="str">
        <f ca="1">IF($B288="","",IF($K288="不適用","不適用",IF($K288="未檢驗","無檢驗資料","全年"&amp;($AF288+$AG288)&amp;"次／下半年"&amp;$AG288&amp;"次／"&amp;SUMIFS(LabData2016[HbA1c唯一],LabData2016[比對身分證前六碼],$AX288,LabData2016[最近一次HbA1c檢查結果(%)],"&lt;"&amp;VALUE(SUBSTITUTE(SUBSTITUTE($E288,"&lt;",""),"%","")),LabData2016[最近一次HbA1c檢查日期],"&gt;="&amp;DATE(YEAR(TODAY()),1,1),LabData2016[最近一次HbA1c檢查日期],"&lt;"&amp;DATE(YEAR(TODAY())+1,1,1))&amp;"/"&amp;($AF288+$AG288)&amp;"達標")))</f>
        <v/>
      </c>
      <c r="M288" s="6" t="str" cm="1">
        <f t="array" ref="M288">IF($B288="","",IFERROR(INDEX(PatientCriteria[LDL達標標準],ROWS($A$4:A288)),""))</f>
        <v/>
      </c>
      <c r="N288" s="6" t="str">
        <f>IF($B288="","",IF($O288="","",IFERROR(SUMIFS(LabData2016[最近一次LDL檢查結果(mg/dL)],LabData2016[比對身分證前六碼],$AX288,LabData2016[最近一次LDL檢查日期],$O288,LabData2016[LDL唯一],1),"")))</f>
        <v/>
      </c>
      <c r="O288" s="36" t="str" cm="1">
        <f t="array" ref="O288">IF($B288="","",IFERROR(_xlfn.AGGREGATE(14,6,LabData2016[最近一次LDL檢查日期]/((LabData2016[比對身分證前六碼]=$AX288)*(LabData2016[LDL唯一]=1)),1),""))</f>
        <v/>
      </c>
      <c r="P288" s="6" t="str">
        <f>IF($B288="","",IF($Q288="","",IFERROR(SUMIFS(LabData2016[最近一次LDL檢查結果(mg/dL)],LabData2016[比對身分證前六碼],$AX288,LabData2016[最近一次LDL檢查日期],$Q288,LabData2016[LDL唯一],1),"")))</f>
        <v/>
      </c>
      <c r="Q288" s="36" t="str" cm="1">
        <f t="array" ref="Q288">IF($B288="","",IFERROR(_xlfn.AGGREGATE(14,6,LabData2016[最近一次LDL檢查日期]/((LabData2016[比對身分證前六碼]=$AX288)*(LabData2016[LDL唯一]=1)),2),""))</f>
        <v/>
      </c>
      <c r="R288" s="6" t="str">
        <f t="shared" si="64"/>
        <v/>
      </c>
      <c r="S288" s="6" t="str" cm="1">
        <f t="array" ref="S288">IF($B288="","",IFERROR(_xlfn.AGGREGATE(15,6,LabData2016[最近一次LDL檢查結果(mg/dL)]/((LabData2016[比對身分證前六碼]=$AX288)*(LabData2016[LDL唯一]=1)),1),""))</f>
        <v/>
      </c>
      <c r="T288" s="28" t="str">
        <f ca="1">IF($B288="","",IF($M288="不適用","不適用",IF($N288="","未檢驗",IF(OR(AND($D288="DM only",$O288&gt;=DATE(YEAR(TODAY()),1,1),$O288&lt;DATE(YEAR(TODAY())+1,1,1),$N288&lt;VALUE(SUBSTITUTE($M288,"&lt;",""))),AND($AH288&gt;=1,$AI288&gt;=1,OR($N288&lt;VALUE(SUBSTITUTE($M288,"&lt;","")),SUMIFS(LabData2016[LDL唯一],LabData2016[比對身分證前六碼],$AX288,LabData2016[最近一次LDL檢查結果(mg/dL)],"&lt;"&amp;VALUE(SUBSTITUTE($M288,"&lt;","")),LabData2016[最近一次LDL檢查日期],"&gt;="&amp;DATE(YEAR(TODAY()),1,1),LabData2016[最近一次LDL檢查日期],"&lt;"&amp;DATE(YEAR(TODAY())+1,1,1))/($AH288+$AI288)&gt;=0.5))),"控制達標",IF(AND($AH288&gt;=1,$AI288&gt;=1,ISNUMBER($P288),$R288&gt;84,$N288-$P288&lt;0),"進步達標","未達標")))))</f>
        <v/>
      </c>
      <c r="U288" s="39" t="str">
        <f ca="1">IF($B288="","",IF($T288="不適用","不適用",IF($T288="未檢驗","無檢驗資料","全年"&amp;($AH288+$AI288)&amp;"次／下半年"&amp;$AI288&amp;"次／"&amp;SUMIFS(LabData2016[LDL唯一],LabData2016[比對身分證前六碼],$AX288,LabData2016[最近一次LDL檢查結果(mg/dL)],"&lt;"&amp;VALUE(SUBSTITUTE($M288,"&lt;","")),LabData2016[最近一次LDL檢查日期],"&gt;="&amp;DATE(YEAR(TODAY()),1,1),LabData2016[最近一次LDL檢查日期],"&lt;"&amp;DATE(YEAR(TODAY())+1,1,1))&amp;"/"&amp;($AH288+$AI288)&amp;"達標")))</f>
        <v/>
      </c>
      <c r="V288" s="6" t="str" cm="1">
        <f t="array" ref="V288">IF($B288="","",IFERROR(INDEX(PatientCriteria[UACR達標標準],ROWS($A$4:A288)),""))</f>
        <v/>
      </c>
      <c r="W288" s="6" t="str">
        <f>IF($B288="","",IF($X288="","",IFERROR(SUMIFS(LabData2016[最近一次UACR檢查結果(mg/gm)],LabData2016[比對身分證前六碼],$AX288,LabData2016[最近一次UACR檢查日期],$X288,LabData2016[UACR唯一],1),"")))</f>
        <v/>
      </c>
      <c r="X288" s="36" t="str" cm="1">
        <f t="array" ref="X288">IF($B288="","",IFERROR(_xlfn.AGGREGATE(14,6,LabData2016[最近一次UACR檢查日期]/((LabData2016[比對身分證前六碼]=$AX288)*(LabData2016[UACR唯一]=1)),1),""))</f>
        <v/>
      </c>
      <c r="Y288" s="6" t="str">
        <f>IF($B288="","",IF($Z288="","",IFERROR(SUMIFS(LabData2016[最近一次UACR檢查結果(mg/gm)],LabData2016[比對身分證前六碼],$AX288,LabData2016[最近一次UACR檢查日期],$Z288,LabData2016[UACR唯一],1),"")))</f>
        <v/>
      </c>
      <c r="Z288" s="36" t="str" cm="1">
        <f t="array" ref="Z288">IF($B288="","",IFERROR(_xlfn.AGGREGATE(14,6,LabData2016[最近一次UACR檢查日期]/((LabData2016[比對身分證前六碼]=$AX288)*(LabData2016[UACR唯一]=1)),2),""))</f>
        <v/>
      </c>
      <c r="AA288" s="6" t="str">
        <f t="shared" si="65"/>
        <v/>
      </c>
      <c r="AB288" s="29" t="str">
        <f ca="1">IF($B288="","",IF($V288="不適用","不適用",IF($W288="","未檢驗",IF(AND($AJ288+$AK288&gt;=2,$AK288&gt;=1),IF(OR($W288&lt;30,SUMIFS(LabData2016[UACR唯一],LabData2016[比對身分證前六碼],$AX288,LabData2016[最近一次UACR檢查結果(mg/gm)],"&lt;30",LabData2016[最近一次UACR檢查日期],"&gt;="&amp;DATE(YEAR(TODAY()),1,1),LabData2016[最近一次UACR檢查日期],"&lt;"&amp;DATE(YEAR(TODAY())+1,1,1))/($AJ288+$AK288)&gt;=0.5),"控制達標",IF(ISNUMBER($Y288),IF(AND($AA288&gt;=84,$W288-$Y288&lt;0),"進步達標","未達標"),"未達標")),"未達標"))))</f>
        <v/>
      </c>
      <c r="AC288" s="38" t="str">
        <f ca="1">IF($B288="","",IF($AB288="不適用","不適用",IF($AB288="未檢驗","無檢驗資料","全年"&amp;($AJ288+$AK288)&amp;"次／下半年"&amp;$AK288&amp;"次／"&amp;SUMIFS(LabData2016[UACR唯一],LabData2016[比對身分證前六碼],$AX288,LabData2016[最近一次UACR檢查結果(mg/gm)],"&lt;30",LabData2016[最近一次UACR檢查日期],"&gt;="&amp;DATE(YEAR(TODAY()),1,1),LabData2016[最近一次UACR檢查日期],"&lt;"&amp;DATE(YEAR(TODAY())+1,1,1))&amp;"/"&amp;($AJ288+$AK288)&amp;"達標")))</f>
        <v/>
      </c>
      <c r="AD288" s="6" t="str" cm="1">
        <f t="array" ref="AD288">IF($B288="","",IFERROR(INDEX(PatientCriteria[BP檢驗次數達標標準],ROWS($A$4:A288)),""))</f>
        <v/>
      </c>
      <c r="AE288" s="6" t="str" cm="1">
        <f t="array" aca="1" ref="AE288" ca="1">IF($B288="","",_xlfn.LET(_xlpm.bp,LabData2016[最近一次BP檢查日期],_xlpm.ym,IF(ISNUMBER(_xlpm.bp),TEXT(_xlpm.bp,"yyyy-mm"),LEFT(_xlpm.bp,7)),_xlpm.matched,_xlfn._xlws.FILTER(_xlpm.ym,(LabData2016[比對身分證前六碼]=$AX288)*(LabData2016[比對生日西元]=$AY288)*(_xlpm.ym&lt;&gt;"")*(LEFT(_xlpm.ym,4)=TEXT(YEAR(TODAY()),"0")),""),IF(INDEX(_xlpm.matched,1)="",0,ROWS(_xlfn.UNIQUE(_xlpm.matched)))))</f>
        <v/>
      </c>
      <c r="AF288" s="6" t="str">
        <f ca="1">IF($B288="","",SUMIFS(LabData2016[HbA1c唯一],LabData2016[比對身分證前六碼],$AX288,LabData2016[最近一次HbA1c檢查日期],"&gt;="&amp;DATE(YEAR(TODAY()),1,1),LabData2016[最近一次HbA1c檢查日期],"&lt;"&amp;DATE(YEAR(TODAY()),7,1)))</f>
        <v/>
      </c>
      <c r="AG288" s="6" t="str">
        <f ca="1">IF($B288="","",SUMIFS(LabData2016[HbA1c唯一],LabData2016[比對身分證前六碼],$AX288,LabData2016[最近一次HbA1c檢查日期],"&gt;="&amp;DATE(YEAR(TODAY()),7,1),LabData2016[最近一次HbA1c檢查日期],"&lt;"&amp;DATE(YEAR(TODAY())+1,1,1)))</f>
        <v/>
      </c>
      <c r="AH288" s="6" t="str">
        <f ca="1">IF($B288="","",SUMIFS(LabData2016[LDL唯一],LabData2016[比對身分證前六碼],$AX288,LabData2016[最近一次LDL檢查日期],"&gt;="&amp;DATE(YEAR(TODAY()),1,1),LabData2016[最近一次LDL檢查日期],"&lt;"&amp;DATE(YEAR(TODAY()),7,1)))</f>
        <v/>
      </c>
      <c r="AI288" s="6" t="str">
        <f ca="1">IF($B288="","",SUMIFS(LabData2016[LDL唯一],LabData2016[比對身分證前六碼],$AX288,LabData2016[最近一次LDL檢查日期],"&gt;="&amp;DATE(YEAR(TODAY()),7,1),LabData2016[最近一次LDL檢查日期],"&lt;"&amp;DATE(YEAR(TODAY())+1,1,1)))</f>
        <v/>
      </c>
      <c r="AJ288" s="6" t="str">
        <f ca="1">IF($B288="","",SUMIFS(LabData2016[UACR唯一],LabData2016[比對身分證前六碼],$AX288,LabData2016[最近一次UACR檢查日期],"&gt;="&amp;DATE(YEAR(TODAY()),1,1),LabData2016[最近一次UACR檢查日期],"&lt;"&amp;DATE(YEAR(TODAY()),7,1)))</f>
        <v/>
      </c>
      <c r="AK288" s="6" t="str">
        <f ca="1">IF($B288="","",SUMIFS(LabData2016[UACR唯一],LabData2016[比對身分證前六碼],$AX288,LabData2016[最近一次UACR檢查日期],"&gt;="&amp;DATE(YEAR(TODAY()),7,1),LabData2016[最近一次UACR檢查日期],"&lt;"&amp;DATE(YEAR(TODAY())+1,1,1)))</f>
        <v/>
      </c>
      <c r="AL288" s="6" t="str">
        <f t="shared" si="66"/>
        <v/>
      </c>
      <c r="AM288" s="6" t="str">
        <f t="shared" si="67"/>
        <v/>
      </c>
      <c r="AN288" s="6" t="str">
        <f t="shared" si="68"/>
        <v/>
      </c>
      <c r="AO288" s="6" t="str">
        <f t="shared" si="69"/>
        <v/>
      </c>
      <c r="AP288" s="6" t="str" cm="1">
        <f t="array" ref="AP288">IF($B288="","",IFERROR(INDEX(相容設定!$B$2:$E$9,MATCH($D288,相容設定!$A$2:$A$9,0),MIN(VALUE(LEFT($AQ288,FIND("/",$AQ288)-1)),3)+1),0))</f>
        <v/>
      </c>
      <c r="AQ288" s="6" t="str">
        <f t="shared" si="70"/>
        <v/>
      </c>
      <c r="AR288" s="30" t="str">
        <f t="shared" si="71"/>
        <v/>
      </c>
      <c r="AS288" s="30" t="str">
        <f>IF($B288="","",250+30+IF(OR(ISNUMBER(SEARCH("DM",$D288)),ISNUMBER(SEARCH("+",$D288))),100,0)+IFERROR(INDEX(相容設定!$F$2:$F$9,MATCH($D288,相容設定!$A$2:$A$9,0)),0))</f>
        <v/>
      </c>
      <c r="AT288" s="31" t="str">
        <f t="shared" si="72"/>
        <v/>
      </c>
      <c r="AU288" s="32" t="str">
        <f t="shared" si="73"/>
        <v/>
      </c>
      <c r="AW288" t="str">
        <f t="shared" si="74"/>
        <v/>
      </c>
    </row>
    <row r="289" spans="1:49" x14ac:dyDescent="0.35">
      <c r="A289" s="26" t="str" cm="1">
        <f t="array" ref="A289">IFERROR(IF(INDEX(PatientCriteria[身分證號],ROWS($A$4:A289))="","",ROWS($A$4:A289)),"")</f>
        <v/>
      </c>
      <c r="B289" s="26" t="str" cm="1">
        <f t="array" ref="B289">IFERROR(IF(INDEX(PatientCriteria[身分證號],ROWS($A$4:A289))="","",INDEX(PatientCriteria[身分證號],ROWS($A$4:A289))),"")</f>
        <v/>
      </c>
      <c r="C289" s="26" t="str" cm="1">
        <f t="array" ref="C289">IF($B289="","",IFERROR(INDEX(PatientCriteria[生日],ROWS($A$4:A289)),""))</f>
        <v/>
      </c>
      <c r="D289" s="26" t="str" cm="1">
        <f t="array" ref="D289">IF($B289="","",IFERROR(INDEX(PatientCriteria[疾病組合],ROWS($A$4:A289)),""))</f>
        <v/>
      </c>
      <c r="E289" s="6" t="str" cm="1">
        <f t="array" ref="E289">IF($B289="","",IFERROR(INDEX(PatientCriteria[HbA1c達標標準],ROWS($A$4:A289)),""))</f>
        <v/>
      </c>
      <c r="F289" s="6" t="str">
        <f>IF($B289="","",IF($G289="","",IFERROR(SUMIFS(LabData2016[最近一次HbA1c檢查結果(%)],LabData2016[比對身分證前六碼],$AX289,LabData2016[最近一次HbA1c檢查日期],$G289,LabData2016[HbA1c唯一],1),"")))</f>
        <v/>
      </c>
      <c r="G289" s="36" t="str" cm="1">
        <f t="array" ref="G289">IF($B289="","",IFERROR(_xlfn.AGGREGATE(14,6,LabData2016[最近一次HbA1c檢查日期]/((LabData2016[比對身分證前六碼]=$AX289)*(LabData2016[HbA1c唯一]=1)),1),""))</f>
        <v/>
      </c>
      <c r="H289" s="6" t="str">
        <f>IF($B289="","",IF($I289="","",IFERROR(SUMIFS(LabData2016[最近一次HbA1c檢查結果(%)],LabData2016[比對身分證前六碼],$AX289,LabData2016[最近一次HbA1c檢查日期],$I289,LabData2016[HbA1c唯一],1),"")))</f>
        <v/>
      </c>
      <c r="I289" s="36" t="str" cm="1">
        <f t="array" ref="I289">IF($B289="","",IFERROR(_xlfn.AGGREGATE(14,6,LabData2016[最近一次HbA1c檢查日期]/((LabData2016[比對身分證前六碼]=$AX289)*(LabData2016[HbA1c唯一]=1)),2),""))</f>
        <v/>
      </c>
      <c r="J289" s="6" t="str">
        <f t="shared" si="63"/>
        <v/>
      </c>
      <c r="K289" s="27" t="str">
        <f ca="1">IF($B289="","",IF($E289="不適用","不適用",IF($F289="","未檢驗",IF(AND($AF289+$AG289&gt;=2,$AG289&gt;=1),IF(OR($F289&lt;VALUE(SUBSTITUTE(SUBSTITUTE($E289,"&lt;",""),"%","")),SUMIFS(LabData2016[HbA1c唯一],LabData2016[比對身分證前六碼],$AX289,LabData2016[最近一次HbA1c檢查結果(%)],"&lt;"&amp;VALUE(SUBSTITUTE(SUBSTITUTE($E289,"&lt;",""),"%","")),LabData2016[最近一次HbA1c檢查日期],"&gt;="&amp;DATE(YEAR(TODAY()),1,1),LabData2016[最近一次HbA1c檢查日期],"&lt;"&amp;DATE(YEAR(TODAY())+1,1,1))/($AF289+$AG289)&gt;=0.5),"控制達標",IF(ISNUMBER($H289),IF(AND($J289&gt;=84,$F289-$H289&lt;0),"進步達標","未達標"),"未達標")),"未達標"))))</f>
        <v/>
      </c>
      <c r="L289" s="33" t="str">
        <f ca="1">IF($B289="","",IF($K289="不適用","不適用",IF($K289="未檢驗","無檢驗資料","全年"&amp;($AF289+$AG289)&amp;"次／下半年"&amp;$AG289&amp;"次／"&amp;SUMIFS(LabData2016[HbA1c唯一],LabData2016[比對身分證前六碼],$AX289,LabData2016[最近一次HbA1c檢查結果(%)],"&lt;"&amp;VALUE(SUBSTITUTE(SUBSTITUTE($E289,"&lt;",""),"%","")),LabData2016[最近一次HbA1c檢查日期],"&gt;="&amp;DATE(YEAR(TODAY()),1,1),LabData2016[最近一次HbA1c檢查日期],"&lt;"&amp;DATE(YEAR(TODAY())+1,1,1))&amp;"/"&amp;($AF289+$AG289)&amp;"達標")))</f>
        <v/>
      </c>
      <c r="M289" s="6" t="str" cm="1">
        <f t="array" ref="M289">IF($B289="","",IFERROR(INDEX(PatientCriteria[LDL達標標準],ROWS($A$4:A289)),""))</f>
        <v/>
      </c>
      <c r="N289" s="6" t="str">
        <f>IF($B289="","",IF($O289="","",IFERROR(SUMIFS(LabData2016[最近一次LDL檢查結果(mg/dL)],LabData2016[比對身分證前六碼],$AX289,LabData2016[最近一次LDL檢查日期],$O289,LabData2016[LDL唯一],1),"")))</f>
        <v/>
      </c>
      <c r="O289" s="36" t="str" cm="1">
        <f t="array" ref="O289">IF($B289="","",IFERROR(_xlfn.AGGREGATE(14,6,LabData2016[最近一次LDL檢查日期]/((LabData2016[比對身分證前六碼]=$AX289)*(LabData2016[LDL唯一]=1)),1),""))</f>
        <v/>
      </c>
      <c r="P289" s="6" t="str">
        <f>IF($B289="","",IF($Q289="","",IFERROR(SUMIFS(LabData2016[最近一次LDL檢查結果(mg/dL)],LabData2016[比對身分證前六碼],$AX289,LabData2016[最近一次LDL檢查日期],$Q289,LabData2016[LDL唯一],1),"")))</f>
        <v/>
      </c>
      <c r="Q289" s="36" t="str" cm="1">
        <f t="array" ref="Q289">IF($B289="","",IFERROR(_xlfn.AGGREGATE(14,6,LabData2016[最近一次LDL檢查日期]/((LabData2016[比對身分證前六碼]=$AX289)*(LabData2016[LDL唯一]=1)),2),""))</f>
        <v/>
      </c>
      <c r="R289" s="6" t="str">
        <f t="shared" si="64"/>
        <v/>
      </c>
      <c r="S289" s="6" t="str" cm="1">
        <f t="array" ref="S289">IF($B289="","",IFERROR(_xlfn.AGGREGATE(15,6,LabData2016[最近一次LDL檢查結果(mg/dL)]/((LabData2016[比對身分證前六碼]=$AX289)*(LabData2016[LDL唯一]=1)),1),""))</f>
        <v/>
      </c>
      <c r="T289" s="28" t="str">
        <f ca="1">IF($B289="","",IF($M289="不適用","不適用",IF($N289="","未檢驗",IF(OR(AND($D289="DM only",$O289&gt;=DATE(YEAR(TODAY()),1,1),$O289&lt;DATE(YEAR(TODAY())+1,1,1),$N289&lt;VALUE(SUBSTITUTE($M289,"&lt;",""))),AND($AH289&gt;=1,$AI289&gt;=1,OR($N289&lt;VALUE(SUBSTITUTE($M289,"&lt;","")),SUMIFS(LabData2016[LDL唯一],LabData2016[比對身分證前六碼],$AX289,LabData2016[最近一次LDL檢查結果(mg/dL)],"&lt;"&amp;VALUE(SUBSTITUTE($M289,"&lt;","")),LabData2016[最近一次LDL檢查日期],"&gt;="&amp;DATE(YEAR(TODAY()),1,1),LabData2016[最近一次LDL檢查日期],"&lt;"&amp;DATE(YEAR(TODAY())+1,1,1))/($AH289+$AI289)&gt;=0.5))),"控制達標",IF(AND($AH289&gt;=1,$AI289&gt;=1,ISNUMBER($P289),$R289&gt;84,$N289-$P289&lt;0),"進步達標","未達標")))))</f>
        <v/>
      </c>
      <c r="U289" s="39" t="str">
        <f ca="1">IF($B289="","",IF($T289="不適用","不適用",IF($T289="未檢驗","無檢驗資料","全年"&amp;($AH289+$AI289)&amp;"次／下半年"&amp;$AI289&amp;"次／"&amp;SUMIFS(LabData2016[LDL唯一],LabData2016[比對身分證前六碼],$AX289,LabData2016[最近一次LDL檢查結果(mg/dL)],"&lt;"&amp;VALUE(SUBSTITUTE($M289,"&lt;","")),LabData2016[最近一次LDL檢查日期],"&gt;="&amp;DATE(YEAR(TODAY()),1,1),LabData2016[最近一次LDL檢查日期],"&lt;"&amp;DATE(YEAR(TODAY())+1,1,1))&amp;"/"&amp;($AH289+$AI289)&amp;"達標")))</f>
        <v/>
      </c>
      <c r="V289" s="6" t="str" cm="1">
        <f t="array" ref="V289">IF($B289="","",IFERROR(INDEX(PatientCriteria[UACR達標標準],ROWS($A$4:A289)),""))</f>
        <v/>
      </c>
      <c r="W289" s="6" t="str">
        <f>IF($B289="","",IF($X289="","",IFERROR(SUMIFS(LabData2016[最近一次UACR檢查結果(mg/gm)],LabData2016[比對身分證前六碼],$AX289,LabData2016[最近一次UACR檢查日期],$X289,LabData2016[UACR唯一],1),"")))</f>
        <v/>
      </c>
      <c r="X289" s="36" t="str" cm="1">
        <f t="array" ref="X289">IF($B289="","",IFERROR(_xlfn.AGGREGATE(14,6,LabData2016[最近一次UACR檢查日期]/((LabData2016[比對身分證前六碼]=$AX289)*(LabData2016[UACR唯一]=1)),1),""))</f>
        <v/>
      </c>
      <c r="Y289" s="6" t="str">
        <f>IF($B289="","",IF($Z289="","",IFERROR(SUMIFS(LabData2016[最近一次UACR檢查結果(mg/gm)],LabData2016[比對身分證前六碼],$AX289,LabData2016[最近一次UACR檢查日期],$Z289,LabData2016[UACR唯一],1),"")))</f>
        <v/>
      </c>
      <c r="Z289" s="36" t="str" cm="1">
        <f t="array" ref="Z289">IF($B289="","",IFERROR(_xlfn.AGGREGATE(14,6,LabData2016[最近一次UACR檢查日期]/((LabData2016[比對身分證前六碼]=$AX289)*(LabData2016[UACR唯一]=1)),2),""))</f>
        <v/>
      </c>
      <c r="AA289" s="6" t="str">
        <f t="shared" si="65"/>
        <v/>
      </c>
      <c r="AB289" s="29" t="str">
        <f ca="1">IF($B289="","",IF($V289="不適用","不適用",IF($W289="","未檢驗",IF(AND($AJ289+$AK289&gt;=2,$AK289&gt;=1),IF(OR($W289&lt;30,SUMIFS(LabData2016[UACR唯一],LabData2016[比對身分證前六碼],$AX289,LabData2016[最近一次UACR檢查結果(mg/gm)],"&lt;30",LabData2016[最近一次UACR檢查日期],"&gt;="&amp;DATE(YEAR(TODAY()),1,1),LabData2016[最近一次UACR檢查日期],"&lt;"&amp;DATE(YEAR(TODAY())+1,1,1))/($AJ289+$AK289)&gt;=0.5),"控制達標",IF(ISNUMBER($Y289),IF(AND($AA289&gt;=84,$W289-$Y289&lt;0),"進步達標","未達標"),"未達標")),"未達標"))))</f>
        <v/>
      </c>
      <c r="AC289" s="38" t="str">
        <f ca="1">IF($B289="","",IF($AB289="不適用","不適用",IF($AB289="未檢驗","無檢驗資料","全年"&amp;($AJ289+$AK289)&amp;"次／下半年"&amp;$AK289&amp;"次／"&amp;SUMIFS(LabData2016[UACR唯一],LabData2016[比對身分證前六碼],$AX289,LabData2016[最近一次UACR檢查結果(mg/gm)],"&lt;30",LabData2016[最近一次UACR檢查日期],"&gt;="&amp;DATE(YEAR(TODAY()),1,1),LabData2016[最近一次UACR檢查日期],"&lt;"&amp;DATE(YEAR(TODAY())+1,1,1))&amp;"/"&amp;($AJ289+$AK289)&amp;"達標")))</f>
        <v/>
      </c>
      <c r="AD289" s="6" t="str" cm="1">
        <f t="array" ref="AD289">IF($B289="","",IFERROR(INDEX(PatientCriteria[BP檢驗次數達標標準],ROWS($A$4:A289)),""))</f>
        <v/>
      </c>
      <c r="AE289" s="6" t="str" cm="1">
        <f t="array" aca="1" ref="AE289" ca="1">IF($B289="","",_xlfn.LET(_xlpm.bp,LabData2016[最近一次BP檢查日期],_xlpm.ym,IF(ISNUMBER(_xlpm.bp),TEXT(_xlpm.bp,"yyyy-mm"),LEFT(_xlpm.bp,7)),_xlpm.matched,_xlfn._xlws.FILTER(_xlpm.ym,(LabData2016[比對身分證前六碼]=$AX289)*(LabData2016[比對生日西元]=$AY289)*(_xlpm.ym&lt;&gt;"")*(LEFT(_xlpm.ym,4)=TEXT(YEAR(TODAY()),"0")),""),IF(INDEX(_xlpm.matched,1)="",0,ROWS(_xlfn.UNIQUE(_xlpm.matched)))))</f>
        <v/>
      </c>
      <c r="AF289" s="6" t="str">
        <f ca="1">IF($B289="","",SUMIFS(LabData2016[HbA1c唯一],LabData2016[比對身分證前六碼],$AX289,LabData2016[最近一次HbA1c檢查日期],"&gt;="&amp;DATE(YEAR(TODAY()),1,1),LabData2016[最近一次HbA1c檢查日期],"&lt;"&amp;DATE(YEAR(TODAY()),7,1)))</f>
        <v/>
      </c>
      <c r="AG289" s="6" t="str">
        <f ca="1">IF($B289="","",SUMIFS(LabData2016[HbA1c唯一],LabData2016[比對身分證前六碼],$AX289,LabData2016[最近一次HbA1c檢查日期],"&gt;="&amp;DATE(YEAR(TODAY()),7,1),LabData2016[最近一次HbA1c檢查日期],"&lt;"&amp;DATE(YEAR(TODAY())+1,1,1)))</f>
        <v/>
      </c>
      <c r="AH289" s="6" t="str">
        <f ca="1">IF($B289="","",SUMIFS(LabData2016[LDL唯一],LabData2016[比對身分證前六碼],$AX289,LabData2016[最近一次LDL檢查日期],"&gt;="&amp;DATE(YEAR(TODAY()),1,1),LabData2016[最近一次LDL檢查日期],"&lt;"&amp;DATE(YEAR(TODAY()),7,1)))</f>
        <v/>
      </c>
      <c r="AI289" s="6" t="str">
        <f ca="1">IF($B289="","",SUMIFS(LabData2016[LDL唯一],LabData2016[比對身分證前六碼],$AX289,LabData2016[最近一次LDL檢查日期],"&gt;="&amp;DATE(YEAR(TODAY()),7,1),LabData2016[最近一次LDL檢查日期],"&lt;"&amp;DATE(YEAR(TODAY())+1,1,1)))</f>
        <v/>
      </c>
      <c r="AJ289" s="6" t="str">
        <f ca="1">IF($B289="","",SUMIFS(LabData2016[UACR唯一],LabData2016[比對身分證前六碼],$AX289,LabData2016[最近一次UACR檢查日期],"&gt;="&amp;DATE(YEAR(TODAY()),1,1),LabData2016[最近一次UACR檢查日期],"&lt;"&amp;DATE(YEAR(TODAY()),7,1)))</f>
        <v/>
      </c>
      <c r="AK289" s="6" t="str">
        <f ca="1">IF($B289="","",SUMIFS(LabData2016[UACR唯一],LabData2016[比對身分證前六碼],$AX289,LabData2016[最近一次UACR檢查日期],"&gt;="&amp;DATE(YEAR(TODAY()),7,1),LabData2016[最近一次UACR檢查日期],"&lt;"&amp;DATE(YEAR(TODAY())+1,1,1)))</f>
        <v/>
      </c>
      <c r="AL289" s="6" t="str">
        <f t="shared" si="66"/>
        <v/>
      </c>
      <c r="AM289" s="6" t="str">
        <f t="shared" si="67"/>
        <v/>
      </c>
      <c r="AN289" s="6" t="str">
        <f t="shared" si="68"/>
        <v/>
      </c>
      <c r="AO289" s="6" t="str">
        <f t="shared" si="69"/>
        <v/>
      </c>
      <c r="AP289" s="6" t="str" cm="1">
        <f t="array" ref="AP289">IF($B289="","",IFERROR(INDEX(相容設定!$B$2:$E$9,MATCH($D289,相容設定!$A$2:$A$9,0),MIN(VALUE(LEFT($AQ289,FIND("/",$AQ289)-1)),3)+1),0))</f>
        <v/>
      </c>
      <c r="AQ289" s="6" t="str">
        <f t="shared" si="70"/>
        <v/>
      </c>
      <c r="AR289" s="30" t="str">
        <f t="shared" si="71"/>
        <v/>
      </c>
      <c r="AS289" s="30" t="str">
        <f>IF($B289="","",250+30+IF(OR(ISNUMBER(SEARCH("DM",$D289)),ISNUMBER(SEARCH("+",$D289))),100,0)+IFERROR(INDEX(相容設定!$F$2:$F$9,MATCH($D289,相容設定!$A$2:$A$9,0)),0))</f>
        <v/>
      </c>
      <c r="AT289" s="31" t="str">
        <f t="shared" si="72"/>
        <v/>
      </c>
      <c r="AU289" s="32" t="str">
        <f t="shared" si="73"/>
        <v/>
      </c>
      <c r="AW289" t="str">
        <f t="shared" si="74"/>
        <v/>
      </c>
    </row>
    <row r="290" spans="1:49" x14ac:dyDescent="0.35">
      <c r="A290" s="26" t="str" cm="1">
        <f t="array" ref="A290">IFERROR(IF(INDEX(PatientCriteria[身分證號],ROWS($A$4:A290))="","",ROWS($A$4:A290)),"")</f>
        <v/>
      </c>
      <c r="B290" s="26" t="str" cm="1">
        <f t="array" ref="B290">IFERROR(IF(INDEX(PatientCriteria[身分證號],ROWS($A$4:A290))="","",INDEX(PatientCriteria[身分證號],ROWS($A$4:A290))),"")</f>
        <v/>
      </c>
      <c r="C290" s="26" t="str" cm="1">
        <f t="array" ref="C290">IF($B290="","",IFERROR(INDEX(PatientCriteria[生日],ROWS($A$4:A290)),""))</f>
        <v/>
      </c>
      <c r="D290" s="26" t="str" cm="1">
        <f t="array" ref="D290">IF($B290="","",IFERROR(INDEX(PatientCriteria[疾病組合],ROWS($A$4:A290)),""))</f>
        <v/>
      </c>
      <c r="E290" s="6" t="str" cm="1">
        <f t="array" ref="E290">IF($B290="","",IFERROR(INDEX(PatientCriteria[HbA1c達標標準],ROWS($A$4:A290)),""))</f>
        <v/>
      </c>
      <c r="F290" s="6" t="str">
        <f>IF($B290="","",IF($G290="","",IFERROR(SUMIFS(LabData2016[最近一次HbA1c檢查結果(%)],LabData2016[比對身分證前六碼],$AX290,LabData2016[最近一次HbA1c檢查日期],$G290,LabData2016[HbA1c唯一],1),"")))</f>
        <v/>
      </c>
      <c r="G290" s="36" t="str" cm="1">
        <f t="array" ref="G290">IF($B290="","",IFERROR(_xlfn.AGGREGATE(14,6,LabData2016[最近一次HbA1c檢查日期]/((LabData2016[比對身分證前六碼]=$AX290)*(LabData2016[HbA1c唯一]=1)),1),""))</f>
        <v/>
      </c>
      <c r="H290" s="6" t="str">
        <f>IF($B290="","",IF($I290="","",IFERROR(SUMIFS(LabData2016[最近一次HbA1c檢查結果(%)],LabData2016[比對身分證前六碼],$AX290,LabData2016[最近一次HbA1c檢查日期],$I290,LabData2016[HbA1c唯一],1),"")))</f>
        <v/>
      </c>
      <c r="I290" s="36" t="str" cm="1">
        <f t="array" ref="I290">IF($B290="","",IFERROR(_xlfn.AGGREGATE(14,6,LabData2016[最近一次HbA1c檢查日期]/((LabData2016[比對身分證前六碼]=$AX290)*(LabData2016[HbA1c唯一]=1)),2),""))</f>
        <v/>
      </c>
      <c r="J290" s="6" t="str">
        <f t="shared" si="63"/>
        <v/>
      </c>
      <c r="K290" s="27" t="str">
        <f ca="1">IF($B290="","",IF($E290="不適用","不適用",IF($F290="","未檢驗",IF(AND($AF290+$AG290&gt;=2,$AG290&gt;=1),IF(OR($F290&lt;VALUE(SUBSTITUTE(SUBSTITUTE($E290,"&lt;",""),"%","")),SUMIFS(LabData2016[HbA1c唯一],LabData2016[比對身分證前六碼],$AX290,LabData2016[最近一次HbA1c檢查結果(%)],"&lt;"&amp;VALUE(SUBSTITUTE(SUBSTITUTE($E290,"&lt;",""),"%","")),LabData2016[最近一次HbA1c檢查日期],"&gt;="&amp;DATE(YEAR(TODAY()),1,1),LabData2016[最近一次HbA1c檢查日期],"&lt;"&amp;DATE(YEAR(TODAY())+1,1,1))/($AF290+$AG290)&gt;=0.5),"控制達標",IF(ISNUMBER($H290),IF(AND($J290&gt;=84,$F290-$H290&lt;0),"進步達標","未達標"),"未達標")),"未達標"))))</f>
        <v/>
      </c>
      <c r="L290" s="33" t="str">
        <f ca="1">IF($B290="","",IF($K290="不適用","不適用",IF($K290="未檢驗","無檢驗資料","全年"&amp;($AF290+$AG290)&amp;"次／下半年"&amp;$AG290&amp;"次／"&amp;SUMIFS(LabData2016[HbA1c唯一],LabData2016[比對身分證前六碼],$AX290,LabData2016[最近一次HbA1c檢查結果(%)],"&lt;"&amp;VALUE(SUBSTITUTE(SUBSTITUTE($E290,"&lt;",""),"%","")),LabData2016[最近一次HbA1c檢查日期],"&gt;="&amp;DATE(YEAR(TODAY()),1,1),LabData2016[最近一次HbA1c檢查日期],"&lt;"&amp;DATE(YEAR(TODAY())+1,1,1))&amp;"/"&amp;($AF290+$AG290)&amp;"達標")))</f>
        <v/>
      </c>
      <c r="M290" s="6" t="str" cm="1">
        <f t="array" ref="M290">IF($B290="","",IFERROR(INDEX(PatientCriteria[LDL達標標準],ROWS($A$4:A290)),""))</f>
        <v/>
      </c>
      <c r="N290" s="6" t="str">
        <f>IF($B290="","",IF($O290="","",IFERROR(SUMIFS(LabData2016[最近一次LDL檢查結果(mg/dL)],LabData2016[比對身分證前六碼],$AX290,LabData2016[最近一次LDL檢查日期],$O290,LabData2016[LDL唯一],1),"")))</f>
        <v/>
      </c>
      <c r="O290" s="36" t="str" cm="1">
        <f t="array" ref="O290">IF($B290="","",IFERROR(_xlfn.AGGREGATE(14,6,LabData2016[最近一次LDL檢查日期]/((LabData2016[比對身分證前六碼]=$AX290)*(LabData2016[LDL唯一]=1)),1),""))</f>
        <v/>
      </c>
      <c r="P290" s="6" t="str">
        <f>IF($B290="","",IF($Q290="","",IFERROR(SUMIFS(LabData2016[最近一次LDL檢查結果(mg/dL)],LabData2016[比對身分證前六碼],$AX290,LabData2016[最近一次LDL檢查日期],$Q290,LabData2016[LDL唯一],1),"")))</f>
        <v/>
      </c>
      <c r="Q290" s="36" t="str" cm="1">
        <f t="array" ref="Q290">IF($B290="","",IFERROR(_xlfn.AGGREGATE(14,6,LabData2016[最近一次LDL檢查日期]/((LabData2016[比對身分證前六碼]=$AX290)*(LabData2016[LDL唯一]=1)),2),""))</f>
        <v/>
      </c>
      <c r="R290" s="6" t="str">
        <f t="shared" si="64"/>
        <v/>
      </c>
      <c r="S290" s="6" t="str" cm="1">
        <f t="array" ref="S290">IF($B290="","",IFERROR(_xlfn.AGGREGATE(15,6,LabData2016[最近一次LDL檢查結果(mg/dL)]/((LabData2016[比對身分證前六碼]=$AX290)*(LabData2016[LDL唯一]=1)),1),""))</f>
        <v/>
      </c>
      <c r="T290" s="28" t="str">
        <f ca="1">IF($B290="","",IF($M290="不適用","不適用",IF($N290="","未檢驗",IF(OR(AND($D290="DM only",$O290&gt;=DATE(YEAR(TODAY()),1,1),$O290&lt;DATE(YEAR(TODAY())+1,1,1),$N290&lt;VALUE(SUBSTITUTE($M290,"&lt;",""))),AND($AH290&gt;=1,$AI290&gt;=1,OR($N290&lt;VALUE(SUBSTITUTE($M290,"&lt;","")),SUMIFS(LabData2016[LDL唯一],LabData2016[比對身分證前六碼],$AX290,LabData2016[最近一次LDL檢查結果(mg/dL)],"&lt;"&amp;VALUE(SUBSTITUTE($M290,"&lt;","")),LabData2016[最近一次LDL檢查日期],"&gt;="&amp;DATE(YEAR(TODAY()),1,1),LabData2016[最近一次LDL檢查日期],"&lt;"&amp;DATE(YEAR(TODAY())+1,1,1))/($AH290+$AI290)&gt;=0.5))),"控制達標",IF(AND($AH290&gt;=1,$AI290&gt;=1,ISNUMBER($P290),$R290&gt;84,$N290-$P290&lt;0),"進步達標","未達標")))))</f>
        <v/>
      </c>
      <c r="U290" s="39" t="str">
        <f ca="1">IF($B290="","",IF($T290="不適用","不適用",IF($T290="未檢驗","無檢驗資料","全年"&amp;($AH290+$AI290)&amp;"次／下半年"&amp;$AI290&amp;"次／"&amp;SUMIFS(LabData2016[LDL唯一],LabData2016[比對身分證前六碼],$AX290,LabData2016[最近一次LDL檢查結果(mg/dL)],"&lt;"&amp;VALUE(SUBSTITUTE($M290,"&lt;","")),LabData2016[最近一次LDL檢查日期],"&gt;="&amp;DATE(YEAR(TODAY()),1,1),LabData2016[最近一次LDL檢查日期],"&lt;"&amp;DATE(YEAR(TODAY())+1,1,1))&amp;"/"&amp;($AH290+$AI290)&amp;"達標")))</f>
        <v/>
      </c>
      <c r="V290" s="6" t="str" cm="1">
        <f t="array" ref="V290">IF($B290="","",IFERROR(INDEX(PatientCriteria[UACR達標標準],ROWS($A$4:A290)),""))</f>
        <v/>
      </c>
      <c r="W290" s="6" t="str">
        <f>IF($B290="","",IF($X290="","",IFERROR(SUMIFS(LabData2016[最近一次UACR檢查結果(mg/gm)],LabData2016[比對身分證前六碼],$AX290,LabData2016[最近一次UACR檢查日期],$X290,LabData2016[UACR唯一],1),"")))</f>
        <v/>
      </c>
      <c r="X290" s="36" t="str" cm="1">
        <f t="array" ref="X290">IF($B290="","",IFERROR(_xlfn.AGGREGATE(14,6,LabData2016[最近一次UACR檢查日期]/((LabData2016[比對身分證前六碼]=$AX290)*(LabData2016[UACR唯一]=1)),1),""))</f>
        <v/>
      </c>
      <c r="Y290" s="6" t="str">
        <f>IF($B290="","",IF($Z290="","",IFERROR(SUMIFS(LabData2016[最近一次UACR檢查結果(mg/gm)],LabData2016[比對身分證前六碼],$AX290,LabData2016[最近一次UACR檢查日期],$Z290,LabData2016[UACR唯一],1),"")))</f>
        <v/>
      </c>
      <c r="Z290" s="36" t="str" cm="1">
        <f t="array" ref="Z290">IF($B290="","",IFERROR(_xlfn.AGGREGATE(14,6,LabData2016[最近一次UACR檢查日期]/((LabData2016[比對身分證前六碼]=$AX290)*(LabData2016[UACR唯一]=1)),2),""))</f>
        <v/>
      </c>
      <c r="AA290" s="6" t="str">
        <f t="shared" si="65"/>
        <v/>
      </c>
      <c r="AB290" s="29" t="str">
        <f ca="1">IF($B290="","",IF($V290="不適用","不適用",IF($W290="","未檢驗",IF(AND($AJ290+$AK290&gt;=2,$AK290&gt;=1),IF(OR($W290&lt;30,SUMIFS(LabData2016[UACR唯一],LabData2016[比對身分證前六碼],$AX290,LabData2016[最近一次UACR檢查結果(mg/gm)],"&lt;30",LabData2016[最近一次UACR檢查日期],"&gt;="&amp;DATE(YEAR(TODAY()),1,1),LabData2016[最近一次UACR檢查日期],"&lt;"&amp;DATE(YEAR(TODAY())+1,1,1))/($AJ290+$AK290)&gt;=0.5),"控制達標",IF(ISNUMBER($Y290),IF(AND($AA290&gt;=84,$W290-$Y290&lt;0),"進步達標","未達標"),"未達標")),"未達標"))))</f>
        <v/>
      </c>
      <c r="AC290" s="38" t="str">
        <f ca="1">IF($B290="","",IF($AB290="不適用","不適用",IF($AB290="未檢驗","無檢驗資料","全年"&amp;($AJ290+$AK290)&amp;"次／下半年"&amp;$AK290&amp;"次／"&amp;SUMIFS(LabData2016[UACR唯一],LabData2016[比對身分證前六碼],$AX290,LabData2016[最近一次UACR檢查結果(mg/gm)],"&lt;30",LabData2016[最近一次UACR檢查日期],"&gt;="&amp;DATE(YEAR(TODAY()),1,1),LabData2016[最近一次UACR檢查日期],"&lt;"&amp;DATE(YEAR(TODAY())+1,1,1))&amp;"/"&amp;($AJ290+$AK290)&amp;"達標")))</f>
        <v/>
      </c>
      <c r="AD290" s="6" t="str" cm="1">
        <f t="array" ref="AD290">IF($B290="","",IFERROR(INDEX(PatientCriteria[BP檢驗次數達標標準],ROWS($A$4:A290)),""))</f>
        <v/>
      </c>
      <c r="AE290" s="6" t="str" cm="1">
        <f t="array" aca="1" ref="AE290" ca="1">IF($B290="","",_xlfn.LET(_xlpm.bp,LabData2016[最近一次BP檢查日期],_xlpm.ym,IF(ISNUMBER(_xlpm.bp),TEXT(_xlpm.bp,"yyyy-mm"),LEFT(_xlpm.bp,7)),_xlpm.matched,_xlfn._xlws.FILTER(_xlpm.ym,(LabData2016[比對身分證前六碼]=$AX290)*(LabData2016[比對生日西元]=$AY290)*(_xlpm.ym&lt;&gt;"")*(LEFT(_xlpm.ym,4)=TEXT(YEAR(TODAY()),"0")),""),IF(INDEX(_xlpm.matched,1)="",0,ROWS(_xlfn.UNIQUE(_xlpm.matched)))))</f>
        <v/>
      </c>
      <c r="AF290" s="6" t="str">
        <f ca="1">IF($B290="","",SUMIFS(LabData2016[HbA1c唯一],LabData2016[比對身分證前六碼],$AX290,LabData2016[最近一次HbA1c檢查日期],"&gt;="&amp;DATE(YEAR(TODAY()),1,1),LabData2016[最近一次HbA1c檢查日期],"&lt;"&amp;DATE(YEAR(TODAY()),7,1)))</f>
        <v/>
      </c>
      <c r="AG290" s="6" t="str">
        <f ca="1">IF($B290="","",SUMIFS(LabData2016[HbA1c唯一],LabData2016[比對身分證前六碼],$AX290,LabData2016[最近一次HbA1c檢查日期],"&gt;="&amp;DATE(YEAR(TODAY()),7,1),LabData2016[最近一次HbA1c檢查日期],"&lt;"&amp;DATE(YEAR(TODAY())+1,1,1)))</f>
        <v/>
      </c>
      <c r="AH290" s="6" t="str">
        <f ca="1">IF($B290="","",SUMIFS(LabData2016[LDL唯一],LabData2016[比對身分證前六碼],$AX290,LabData2016[最近一次LDL檢查日期],"&gt;="&amp;DATE(YEAR(TODAY()),1,1),LabData2016[最近一次LDL檢查日期],"&lt;"&amp;DATE(YEAR(TODAY()),7,1)))</f>
        <v/>
      </c>
      <c r="AI290" s="6" t="str">
        <f ca="1">IF($B290="","",SUMIFS(LabData2016[LDL唯一],LabData2016[比對身分證前六碼],$AX290,LabData2016[最近一次LDL檢查日期],"&gt;="&amp;DATE(YEAR(TODAY()),7,1),LabData2016[最近一次LDL檢查日期],"&lt;"&amp;DATE(YEAR(TODAY())+1,1,1)))</f>
        <v/>
      </c>
      <c r="AJ290" s="6" t="str">
        <f ca="1">IF($B290="","",SUMIFS(LabData2016[UACR唯一],LabData2016[比對身分證前六碼],$AX290,LabData2016[最近一次UACR檢查日期],"&gt;="&amp;DATE(YEAR(TODAY()),1,1),LabData2016[最近一次UACR檢查日期],"&lt;"&amp;DATE(YEAR(TODAY()),7,1)))</f>
        <v/>
      </c>
      <c r="AK290" s="6" t="str">
        <f ca="1">IF($B290="","",SUMIFS(LabData2016[UACR唯一],LabData2016[比對身分證前六碼],$AX290,LabData2016[最近一次UACR檢查日期],"&gt;="&amp;DATE(YEAR(TODAY()),7,1),LabData2016[最近一次UACR檢查日期],"&lt;"&amp;DATE(YEAR(TODAY())+1,1,1)))</f>
        <v/>
      </c>
      <c r="AL290" s="6" t="str">
        <f t="shared" si="66"/>
        <v/>
      </c>
      <c r="AM290" s="6" t="str">
        <f t="shared" si="67"/>
        <v/>
      </c>
      <c r="AN290" s="6" t="str">
        <f t="shared" si="68"/>
        <v/>
      </c>
      <c r="AO290" s="6" t="str">
        <f t="shared" si="69"/>
        <v/>
      </c>
      <c r="AP290" s="6" t="str" cm="1">
        <f t="array" ref="AP290">IF($B290="","",IFERROR(INDEX(相容設定!$B$2:$E$9,MATCH($D290,相容設定!$A$2:$A$9,0),MIN(VALUE(LEFT($AQ290,FIND("/",$AQ290)-1)),3)+1),0))</f>
        <v/>
      </c>
      <c r="AQ290" s="6" t="str">
        <f t="shared" si="70"/>
        <v/>
      </c>
      <c r="AR290" s="30" t="str">
        <f t="shared" si="71"/>
        <v/>
      </c>
      <c r="AS290" s="30" t="str">
        <f>IF($B290="","",250+30+IF(OR(ISNUMBER(SEARCH("DM",$D290)),ISNUMBER(SEARCH("+",$D290))),100,0)+IFERROR(INDEX(相容設定!$F$2:$F$9,MATCH($D290,相容設定!$A$2:$A$9,0)),0))</f>
        <v/>
      </c>
      <c r="AT290" s="31" t="str">
        <f t="shared" si="72"/>
        <v/>
      </c>
      <c r="AU290" s="32" t="str">
        <f t="shared" si="73"/>
        <v/>
      </c>
      <c r="AW290" t="str">
        <f t="shared" si="74"/>
        <v/>
      </c>
    </row>
    <row r="291" spans="1:49" x14ac:dyDescent="0.35">
      <c r="A291" s="26" t="str" cm="1">
        <f t="array" ref="A291">IFERROR(IF(INDEX(PatientCriteria[身分證號],ROWS($A$4:A291))="","",ROWS($A$4:A291)),"")</f>
        <v/>
      </c>
      <c r="B291" s="26" t="str" cm="1">
        <f t="array" ref="B291">IFERROR(IF(INDEX(PatientCriteria[身分證號],ROWS($A$4:A291))="","",INDEX(PatientCriteria[身分證號],ROWS($A$4:A291))),"")</f>
        <v/>
      </c>
      <c r="C291" s="26" t="str" cm="1">
        <f t="array" ref="C291">IF($B291="","",IFERROR(INDEX(PatientCriteria[生日],ROWS($A$4:A291)),""))</f>
        <v/>
      </c>
      <c r="D291" s="26" t="str" cm="1">
        <f t="array" ref="D291">IF($B291="","",IFERROR(INDEX(PatientCriteria[疾病組合],ROWS($A$4:A291)),""))</f>
        <v/>
      </c>
      <c r="E291" s="6" t="str" cm="1">
        <f t="array" ref="E291">IF($B291="","",IFERROR(INDEX(PatientCriteria[HbA1c達標標準],ROWS($A$4:A291)),""))</f>
        <v/>
      </c>
      <c r="F291" s="6" t="str">
        <f>IF($B291="","",IF($G291="","",IFERROR(SUMIFS(LabData2016[最近一次HbA1c檢查結果(%)],LabData2016[比對身分證前六碼],$AX291,LabData2016[最近一次HbA1c檢查日期],$G291,LabData2016[HbA1c唯一],1),"")))</f>
        <v/>
      </c>
      <c r="G291" s="36" t="str" cm="1">
        <f t="array" ref="G291">IF($B291="","",IFERROR(_xlfn.AGGREGATE(14,6,LabData2016[最近一次HbA1c檢查日期]/((LabData2016[比對身分證前六碼]=$AX291)*(LabData2016[HbA1c唯一]=1)),1),""))</f>
        <v/>
      </c>
      <c r="H291" s="6" t="str">
        <f>IF($B291="","",IF($I291="","",IFERROR(SUMIFS(LabData2016[最近一次HbA1c檢查結果(%)],LabData2016[比對身分證前六碼],$AX291,LabData2016[最近一次HbA1c檢查日期],$I291,LabData2016[HbA1c唯一],1),"")))</f>
        <v/>
      </c>
      <c r="I291" s="36" t="str" cm="1">
        <f t="array" ref="I291">IF($B291="","",IFERROR(_xlfn.AGGREGATE(14,6,LabData2016[最近一次HbA1c檢查日期]/((LabData2016[比對身分證前六碼]=$AX291)*(LabData2016[HbA1c唯一]=1)),2),""))</f>
        <v/>
      </c>
      <c r="J291" s="6" t="str">
        <f t="shared" si="63"/>
        <v/>
      </c>
      <c r="K291" s="27" t="str">
        <f ca="1">IF($B291="","",IF($E291="不適用","不適用",IF($F291="","未檢驗",IF(AND($AF291+$AG291&gt;=2,$AG291&gt;=1),IF(OR($F291&lt;VALUE(SUBSTITUTE(SUBSTITUTE($E291,"&lt;",""),"%","")),SUMIFS(LabData2016[HbA1c唯一],LabData2016[比對身分證前六碼],$AX291,LabData2016[最近一次HbA1c檢查結果(%)],"&lt;"&amp;VALUE(SUBSTITUTE(SUBSTITUTE($E291,"&lt;",""),"%","")),LabData2016[最近一次HbA1c檢查日期],"&gt;="&amp;DATE(YEAR(TODAY()),1,1),LabData2016[最近一次HbA1c檢查日期],"&lt;"&amp;DATE(YEAR(TODAY())+1,1,1))/($AF291+$AG291)&gt;=0.5),"控制達標",IF(ISNUMBER($H291),IF(AND($J291&gt;=84,$F291-$H291&lt;0),"進步達標","未達標"),"未達標")),"未達標"))))</f>
        <v/>
      </c>
      <c r="L291" s="33" t="str">
        <f ca="1">IF($B291="","",IF($K291="不適用","不適用",IF($K291="未檢驗","無檢驗資料","全年"&amp;($AF291+$AG291)&amp;"次／下半年"&amp;$AG291&amp;"次／"&amp;SUMIFS(LabData2016[HbA1c唯一],LabData2016[比對身分證前六碼],$AX291,LabData2016[最近一次HbA1c檢查結果(%)],"&lt;"&amp;VALUE(SUBSTITUTE(SUBSTITUTE($E291,"&lt;",""),"%","")),LabData2016[最近一次HbA1c檢查日期],"&gt;="&amp;DATE(YEAR(TODAY()),1,1),LabData2016[最近一次HbA1c檢查日期],"&lt;"&amp;DATE(YEAR(TODAY())+1,1,1))&amp;"/"&amp;($AF291+$AG291)&amp;"達標")))</f>
        <v/>
      </c>
      <c r="M291" s="6" t="str" cm="1">
        <f t="array" ref="M291">IF($B291="","",IFERROR(INDEX(PatientCriteria[LDL達標標準],ROWS($A$4:A291)),""))</f>
        <v/>
      </c>
      <c r="N291" s="6" t="str">
        <f>IF($B291="","",IF($O291="","",IFERROR(SUMIFS(LabData2016[最近一次LDL檢查結果(mg/dL)],LabData2016[比對身分證前六碼],$AX291,LabData2016[最近一次LDL檢查日期],$O291,LabData2016[LDL唯一],1),"")))</f>
        <v/>
      </c>
      <c r="O291" s="36" t="str" cm="1">
        <f t="array" ref="O291">IF($B291="","",IFERROR(_xlfn.AGGREGATE(14,6,LabData2016[最近一次LDL檢查日期]/((LabData2016[比對身分證前六碼]=$AX291)*(LabData2016[LDL唯一]=1)),1),""))</f>
        <v/>
      </c>
      <c r="P291" s="6" t="str">
        <f>IF($B291="","",IF($Q291="","",IFERROR(SUMIFS(LabData2016[最近一次LDL檢查結果(mg/dL)],LabData2016[比對身分證前六碼],$AX291,LabData2016[最近一次LDL檢查日期],$Q291,LabData2016[LDL唯一],1),"")))</f>
        <v/>
      </c>
      <c r="Q291" s="36" t="str" cm="1">
        <f t="array" ref="Q291">IF($B291="","",IFERROR(_xlfn.AGGREGATE(14,6,LabData2016[最近一次LDL檢查日期]/((LabData2016[比對身分證前六碼]=$AX291)*(LabData2016[LDL唯一]=1)),2),""))</f>
        <v/>
      </c>
      <c r="R291" s="6" t="str">
        <f t="shared" si="64"/>
        <v/>
      </c>
      <c r="S291" s="6" t="str" cm="1">
        <f t="array" ref="S291">IF($B291="","",IFERROR(_xlfn.AGGREGATE(15,6,LabData2016[最近一次LDL檢查結果(mg/dL)]/((LabData2016[比對身分證前六碼]=$AX291)*(LabData2016[LDL唯一]=1)),1),""))</f>
        <v/>
      </c>
      <c r="T291" s="28" t="str">
        <f ca="1">IF($B291="","",IF($M291="不適用","不適用",IF($N291="","未檢驗",IF(OR(AND($D291="DM only",$O291&gt;=DATE(YEAR(TODAY()),1,1),$O291&lt;DATE(YEAR(TODAY())+1,1,1),$N291&lt;VALUE(SUBSTITUTE($M291,"&lt;",""))),AND($AH291&gt;=1,$AI291&gt;=1,OR($N291&lt;VALUE(SUBSTITUTE($M291,"&lt;","")),SUMIFS(LabData2016[LDL唯一],LabData2016[比對身分證前六碼],$AX291,LabData2016[最近一次LDL檢查結果(mg/dL)],"&lt;"&amp;VALUE(SUBSTITUTE($M291,"&lt;","")),LabData2016[最近一次LDL檢查日期],"&gt;="&amp;DATE(YEAR(TODAY()),1,1),LabData2016[最近一次LDL檢查日期],"&lt;"&amp;DATE(YEAR(TODAY())+1,1,1))/($AH291+$AI291)&gt;=0.5))),"控制達標",IF(AND($AH291&gt;=1,$AI291&gt;=1,ISNUMBER($P291),$R291&gt;84,$N291-$P291&lt;0),"進步達標","未達標")))))</f>
        <v/>
      </c>
      <c r="U291" s="39" t="str">
        <f ca="1">IF($B291="","",IF($T291="不適用","不適用",IF($T291="未檢驗","無檢驗資料","全年"&amp;($AH291+$AI291)&amp;"次／下半年"&amp;$AI291&amp;"次／"&amp;SUMIFS(LabData2016[LDL唯一],LabData2016[比對身分證前六碼],$AX291,LabData2016[最近一次LDL檢查結果(mg/dL)],"&lt;"&amp;VALUE(SUBSTITUTE($M291,"&lt;","")),LabData2016[最近一次LDL檢查日期],"&gt;="&amp;DATE(YEAR(TODAY()),1,1),LabData2016[最近一次LDL檢查日期],"&lt;"&amp;DATE(YEAR(TODAY())+1,1,1))&amp;"/"&amp;($AH291+$AI291)&amp;"達標")))</f>
        <v/>
      </c>
      <c r="V291" s="6" t="str" cm="1">
        <f t="array" ref="V291">IF($B291="","",IFERROR(INDEX(PatientCriteria[UACR達標標準],ROWS($A$4:A291)),""))</f>
        <v/>
      </c>
      <c r="W291" s="6" t="str">
        <f>IF($B291="","",IF($X291="","",IFERROR(SUMIFS(LabData2016[最近一次UACR檢查結果(mg/gm)],LabData2016[比對身分證前六碼],$AX291,LabData2016[最近一次UACR檢查日期],$X291,LabData2016[UACR唯一],1),"")))</f>
        <v/>
      </c>
      <c r="X291" s="36" t="str" cm="1">
        <f t="array" ref="X291">IF($B291="","",IFERROR(_xlfn.AGGREGATE(14,6,LabData2016[最近一次UACR檢查日期]/((LabData2016[比對身分證前六碼]=$AX291)*(LabData2016[UACR唯一]=1)),1),""))</f>
        <v/>
      </c>
      <c r="Y291" s="6" t="str">
        <f>IF($B291="","",IF($Z291="","",IFERROR(SUMIFS(LabData2016[最近一次UACR檢查結果(mg/gm)],LabData2016[比對身分證前六碼],$AX291,LabData2016[最近一次UACR檢查日期],$Z291,LabData2016[UACR唯一],1),"")))</f>
        <v/>
      </c>
      <c r="Z291" s="36" t="str" cm="1">
        <f t="array" ref="Z291">IF($B291="","",IFERROR(_xlfn.AGGREGATE(14,6,LabData2016[最近一次UACR檢查日期]/((LabData2016[比對身分證前六碼]=$AX291)*(LabData2016[UACR唯一]=1)),2),""))</f>
        <v/>
      </c>
      <c r="AA291" s="6" t="str">
        <f t="shared" si="65"/>
        <v/>
      </c>
      <c r="AB291" s="29" t="str">
        <f ca="1">IF($B291="","",IF($V291="不適用","不適用",IF($W291="","未檢驗",IF(AND($AJ291+$AK291&gt;=2,$AK291&gt;=1),IF(OR($W291&lt;30,SUMIFS(LabData2016[UACR唯一],LabData2016[比對身分證前六碼],$AX291,LabData2016[最近一次UACR檢查結果(mg/gm)],"&lt;30",LabData2016[最近一次UACR檢查日期],"&gt;="&amp;DATE(YEAR(TODAY()),1,1),LabData2016[最近一次UACR檢查日期],"&lt;"&amp;DATE(YEAR(TODAY())+1,1,1))/($AJ291+$AK291)&gt;=0.5),"控制達標",IF(ISNUMBER($Y291),IF(AND($AA291&gt;=84,$W291-$Y291&lt;0),"進步達標","未達標"),"未達標")),"未達標"))))</f>
        <v/>
      </c>
      <c r="AC291" s="38" t="str">
        <f ca="1">IF($B291="","",IF($AB291="不適用","不適用",IF($AB291="未檢驗","無檢驗資料","全年"&amp;($AJ291+$AK291)&amp;"次／下半年"&amp;$AK291&amp;"次／"&amp;SUMIFS(LabData2016[UACR唯一],LabData2016[比對身分證前六碼],$AX291,LabData2016[最近一次UACR檢查結果(mg/gm)],"&lt;30",LabData2016[最近一次UACR檢查日期],"&gt;="&amp;DATE(YEAR(TODAY()),1,1),LabData2016[最近一次UACR檢查日期],"&lt;"&amp;DATE(YEAR(TODAY())+1,1,1))&amp;"/"&amp;($AJ291+$AK291)&amp;"達標")))</f>
        <v/>
      </c>
      <c r="AD291" s="6" t="str" cm="1">
        <f t="array" ref="AD291">IF($B291="","",IFERROR(INDEX(PatientCriteria[BP檢驗次數達標標準],ROWS($A$4:A291)),""))</f>
        <v/>
      </c>
      <c r="AE291" s="6" t="str" cm="1">
        <f t="array" aca="1" ref="AE291" ca="1">IF($B291="","",_xlfn.LET(_xlpm.bp,LabData2016[最近一次BP檢查日期],_xlpm.ym,IF(ISNUMBER(_xlpm.bp),TEXT(_xlpm.bp,"yyyy-mm"),LEFT(_xlpm.bp,7)),_xlpm.matched,_xlfn._xlws.FILTER(_xlpm.ym,(LabData2016[比對身分證前六碼]=$AX291)*(LabData2016[比對生日西元]=$AY291)*(_xlpm.ym&lt;&gt;"")*(LEFT(_xlpm.ym,4)=TEXT(YEAR(TODAY()),"0")),""),IF(INDEX(_xlpm.matched,1)="",0,ROWS(_xlfn.UNIQUE(_xlpm.matched)))))</f>
        <v/>
      </c>
      <c r="AF291" s="6" t="str">
        <f ca="1">IF($B291="","",SUMIFS(LabData2016[HbA1c唯一],LabData2016[比對身分證前六碼],$AX291,LabData2016[最近一次HbA1c檢查日期],"&gt;="&amp;DATE(YEAR(TODAY()),1,1),LabData2016[最近一次HbA1c檢查日期],"&lt;"&amp;DATE(YEAR(TODAY()),7,1)))</f>
        <v/>
      </c>
      <c r="AG291" s="6" t="str">
        <f ca="1">IF($B291="","",SUMIFS(LabData2016[HbA1c唯一],LabData2016[比對身分證前六碼],$AX291,LabData2016[最近一次HbA1c檢查日期],"&gt;="&amp;DATE(YEAR(TODAY()),7,1),LabData2016[最近一次HbA1c檢查日期],"&lt;"&amp;DATE(YEAR(TODAY())+1,1,1)))</f>
        <v/>
      </c>
      <c r="AH291" s="6" t="str">
        <f ca="1">IF($B291="","",SUMIFS(LabData2016[LDL唯一],LabData2016[比對身分證前六碼],$AX291,LabData2016[最近一次LDL檢查日期],"&gt;="&amp;DATE(YEAR(TODAY()),1,1),LabData2016[最近一次LDL檢查日期],"&lt;"&amp;DATE(YEAR(TODAY()),7,1)))</f>
        <v/>
      </c>
      <c r="AI291" s="6" t="str">
        <f ca="1">IF($B291="","",SUMIFS(LabData2016[LDL唯一],LabData2016[比對身分證前六碼],$AX291,LabData2016[最近一次LDL檢查日期],"&gt;="&amp;DATE(YEAR(TODAY()),7,1),LabData2016[最近一次LDL檢查日期],"&lt;"&amp;DATE(YEAR(TODAY())+1,1,1)))</f>
        <v/>
      </c>
      <c r="AJ291" s="6" t="str">
        <f ca="1">IF($B291="","",SUMIFS(LabData2016[UACR唯一],LabData2016[比對身分證前六碼],$AX291,LabData2016[最近一次UACR檢查日期],"&gt;="&amp;DATE(YEAR(TODAY()),1,1),LabData2016[最近一次UACR檢查日期],"&lt;"&amp;DATE(YEAR(TODAY()),7,1)))</f>
        <v/>
      </c>
      <c r="AK291" s="6" t="str">
        <f ca="1">IF($B291="","",SUMIFS(LabData2016[UACR唯一],LabData2016[比對身分證前六碼],$AX291,LabData2016[最近一次UACR檢查日期],"&gt;="&amp;DATE(YEAR(TODAY()),7,1),LabData2016[最近一次UACR檢查日期],"&lt;"&amp;DATE(YEAR(TODAY())+1,1,1)))</f>
        <v/>
      </c>
      <c r="AL291" s="6" t="str">
        <f t="shared" si="66"/>
        <v/>
      </c>
      <c r="AM291" s="6" t="str">
        <f t="shared" si="67"/>
        <v/>
      </c>
      <c r="AN291" s="6" t="str">
        <f t="shared" si="68"/>
        <v/>
      </c>
      <c r="AO291" s="6" t="str">
        <f t="shared" si="69"/>
        <v/>
      </c>
      <c r="AP291" s="6" t="str" cm="1">
        <f t="array" ref="AP291">IF($B291="","",IFERROR(INDEX(相容設定!$B$2:$E$9,MATCH($D291,相容設定!$A$2:$A$9,0),MIN(VALUE(LEFT($AQ291,FIND("/",$AQ291)-1)),3)+1),0))</f>
        <v/>
      </c>
      <c r="AQ291" s="6" t="str">
        <f t="shared" si="70"/>
        <v/>
      </c>
      <c r="AR291" s="30" t="str">
        <f t="shared" si="71"/>
        <v/>
      </c>
      <c r="AS291" s="30" t="str">
        <f>IF($B291="","",250+30+IF(OR(ISNUMBER(SEARCH("DM",$D291)),ISNUMBER(SEARCH("+",$D291))),100,0)+IFERROR(INDEX(相容設定!$F$2:$F$9,MATCH($D291,相容設定!$A$2:$A$9,0)),0))</f>
        <v/>
      </c>
      <c r="AT291" s="31" t="str">
        <f t="shared" si="72"/>
        <v/>
      </c>
      <c r="AU291" s="32" t="str">
        <f t="shared" si="73"/>
        <v/>
      </c>
      <c r="AW291" t="str">
        <f t="shared" si="74"/>
        <v/>
      </c>
    </row>
    <row r="292" spans="1:49" x14ac:dyDescent="0.35">
      <c r="A292" s="26" t="str" cm="1">
        <f t="array" ref="A292">IFERROR(IF(INDEX(PatientCriteria[身分證號],ROWS($A$4:A292))="","",ROWS($A$4:A292)),"")</f>
        <v/>
      </c>
      <c r="B292" s="26" t="str" cm="1">
        <f t="array" ref="B292">IFERROR(IF(INDEX(PatientCriteria[身分證號],ROWS($A$4:A292))="","",INDEX(PatientCriteria[身分證號],ROWS($A$4:A292))),"")</f>
        <v/>
      </c>
      <c r="C292" s="26" t="str" cm="1">
        <f t="array" ref="C292">IF($B292="","",IFERROR(INDEX(PatientCriteria[生日],ROWS($A$4:A292)),""))</f>
        <v/>
      </c>
      <c r="D292" s="26" t="str" cm="1">
        <f t="array" ref="D292">IF($B292="","",IFERROR(INDEX(PatientCriteria[疾病組合],ROWS($A$4:A292)),""))</f>
        <v/>
      </c>
      <c r="E292" s="6" t="str" cm="1">
        <f t="array" ref="E292">IF($B292="","",IFERROR(INDEX(PatientCriteria[HbA1c達標標準],ROWS($A$4:A292)),""))</f>
        <v/>
      </c>
      <c r="F292" s="6" t="str">
        <f>IF($B292="","",IF($G292="","",IFERROR(SUMIFS(LabData2016[最近一次HbA1c檢查結果(%)],LabData2016[比對身分證前六碼],$AX292,LabData2016[最近一次HbA1c檢查日期],$G292,LabData2016[HbA1c唯一],1),"")))</f>
        <v/>
      </c>
      <c r="G292" s="36" t="str" cm="1">
        <f t="array" ref="G292">IF($B292="","",IFERROR(_xlfn.AGGREGATE(14,6,LabData2016[最近一次HbA1c檢查日期]/((LabData2016[比對身分證前六碼]=$AX292)*(LabData2016[HbA1c唯一]=1)),1),""))</f>
        <v/>
      </c>
      <c r="H292" s="6" t="str">
        <f>IF($B292="","",IF($I292="","",IFERROR(SUMIFS(LabData2016[最近一次HbA1c檢查結果(%)],LabData2016[比對身分證前六碼],$AX292,LabData2016[最近一次HbA1c檢查日期],$I292,LabData2016[HbA1c唯一],1),"")))</f>
        <v/>
      </c>
      <c r="I292" s="36" t="str" cm="1">
        <f t="array" ref="I292">IF($B292="","",IFERROR(_xlfn.AGGREGATE(14,6,LabData2016[最近一次HbA1c檢查日期]/((LabData2016[比對身分證前六碼]=$AX292)*(LabData2016[HbA1c唯一]=1)),2),""))</f>
        <v/>
      </c>
      <c r="J292" s="6" t="str">
        <f t="shared" si="63"/>
        <v/>
      </c>
      <c r="K292" s="27" t="str">
        <f ca="1">IF($B292="","",IF($E292="不適用","不適用",IF($F292="","未檢驗",IF(AND($AF292+$AG292&gt;=2,$AG292&gt;=1),IF(OR($F292&lt;VALUE(SUBSTITUTE(SUBSTITUTE($E292,"&lt;",""),"%","")),SUMIFS(LabData2016[HbA1c唯一],LabData2016[比對身分證前六碼],$AX292,LabData2016[最近一次HbA1c檢查結果(%)],"&lt;"&amp;VALUE(SUBSTITUTE(SUBSTITUTE($E292,"&lt;",""),"%","")),LabData2016[最近一次HbA1c檢查日期],"&gt;="&amp;DATE(YEAR(TODAY()),1,1),LabData2016[最近一次HbA1c檢查日期],"&lt;"&amp;DATE(YEAR(TODAY())+1,1,1))/($AF292+$AG292)&gt;=0.5),"控制達標",IF(ISNUMBER($H292),IF(AND($J292&gt;=84,$F292-$H292&lt;0),"進步達標","未達標"),"未達標")),"未達標"))))</f>
        <v/>
      </c>
      <c r="L292" s="33" t="str">
        <f ca="1">IF($B292="","",IF($K292="不適用","不適用",IF($K292="未檢驗","無檢驗資料","全年"&amp;($AF292+$AG292)&amp;"次／下半年"&amp;$AG292&amp;"次／"&amp;SUMIFS(LabData2016[HbA1c唯一],LabData2016[比對身分證前六碼],$AX292,LabData2016[最近一次HbA1c檢查結果(%)],"&lt;"&amp;VALUE(SUBSTITUTE(SUBSTITUTE($E292,"&lt;",""),"%","")),LabData2016[最近一次HbA1c檢查日期],"&gt;="&amp;DATE(YEAR(TODAY()),1,1),LabData2016[最近一次HbA1c檢查日期],"&lt;"&amp;DATE(YEAR(TODAY())+1,1,1))&amp;"/"&amp;($AF292+$AG292)&amp;"達標")))</f>
        <v/>
      </c>
      <c r="M292" s="6" t="str" cm="1">
        <f t="array" ref="M292">IF($B292="","",IFERROR(INDEX(PatientCriteria[LDL達標標準],ROWS($A$4:A292)),""))</f>
        <v/>
      </c>
      <c r="N292" s="6" t="str">
        <f>IF($B292="","",IF($O292="","",IFERROR(SUMIFS(LabData2016[最近一次LDL檢查結果(mg/dL)],LabData2016[比對身分證前六碼],$AX292,LabData2016[最近一次LDL檢查日期],$O292,LabData2016[LDL唯一],1),"")))</f>
        <v/>
      </c>
      <c r="O292" s="36" t="str" cm="1">
        <f t="array" ref="O292">IF($B292="","",IFERROR(_xlfn.AGGREGATE(14,6,LabData2016[最近一次LDL檢查日期]/((LabData2016[比對身分證前六碼]=$AX292)*(LabData2016[LDL唯一]=1)),1),""))</f>
        <v/>
      </c>
      <c r="P292" s="6" t="str">
        <f>IF($B292="","",IF($Q292="","",IFERROR(SUMIFS(LabData2016[最近一次LDL檢查結果(mg/dL)],LabData2016[比對身分證前六碼],$AX292,LabData2016[最近一次LDL檢查日期],$Q292,LabData2016[LDL唯一],1),"")))</f>
        <v/>
      </c>
      <c r="Q292" s="36" t="str" cm="1">
        <f t="array" ref="Q292">IF($B292="","",IFERROR(_xlfn.AGGREGATE(14,6,LabData2016[最近一次LDL檢查日期]/((LabData2016[比對身分證前六碼]=$AX292)*(LabData2016[LDL唯一]=1)),2),""))</f>
        <v/>
      </c>
      <c r="R292" s="6" t="str">
        <f t="shared" si="64"/>
        <v/>
      </c>
      <c r="S292" s="6" t="str" cm="1">
        <f t="array" ref="S292">IF($B292="","",IFERROR(_xlfn.AGGREGATE(15,6,LabData2016[最近一次LDL檢查結果(mg/dL)]/((LabData2016[比對身分證前六碼]=$AX292)*(LabData2016[LDL唯一]=1)),1),""))</f>
        <v/>
      </c>
      <c r="T292" s="28" t="str">
        <f ca="1">IF($B292="","",IF($M292="不適用","不適用",IF($N292="","未檢驗",IF(OR(AND($D292="DM only",$O292&gt;=DATE(YEAR(TODAY()),1,1),$O292&lt;DATE(YEAR(TODAY())+1,1,1),$N292&lt;VALUE(SUBSTITUTE($M292,"&lt;",""))),AND($AH292&gt;=1,$AI292&gt;=1,OR($N292&lt;VALUE(SUBSTITUTE($M292,"&lt;","")),SUMIFS(LabData2016[LDL唯一],LabData2016[比對身分證前六碼],$AX292,LabData2016[最近一次LDL檢查結果(mg/dL)],"&lt;"&amp;VALUE(SUBSTITUTE($M292,"&lt;","")),LabData2016[最近一次LDL檢查日期],"&gt;="&amp;DATE(YEAR(TODAY()),1,1),LabData2016[最近一次LDL檢查日期],"&lt;"&amp;DATE(YEAR(TODAY())+1,1,1))/($AH292+$AI292)&gt;=0.5))),"控制達標",IF(AND($AH292&gt;=1,$AI292&gt;=1,ISNUMBER($P292),$R292&gt;84,$N292-$P292&lt;0),"進步達標","未達標")))))</f>
        <v/>
      </c>
      <c r="U292" s="39" t="str">
        <f ca="1">IF($B292="","",IF($T292="不適用","不適用",IF($T292="未檢驗","無檢驗資料","全年"&amp;($AH292+$AI292)&amp;"次／下半年"&amp;$AI292&amp;"次／"&amp;SUMIFS(LabData2016[LDL唯一],LabData2016[比對身分證前六碼],$AX292,LabData2016[最近一次LDL檢查結果(mg/dL)],"&lt;"&amp;VALUE(SUBSTITUTE($M292,"&lt;","")),LabData2016[最近一次LDL檢查日期],"&gt;="&amp;DATE(YEAR(TODAY()),1,1),LabData2016[最近一次LDL檢查日期],"&lt;"&amp;DATE(YEAR(TODAY())+1,1,1))&amp;"/"&amp;($AH292+$AI292)&amp;"達標")))</f>
        <v/>
      </c>
      <c r="V292" s="6" t="str" cm="1">
        <f t="array" ref="V292">IF($B292="","",IFERROR(INDEX(PatientCriteria[UACR達標標準],ROWS($A$4:A292)),""))</f>
        <v/>
      </c>
      <c r="W292" s="6" t="str">
        <f>IF($B292="","",IF($X292="","",IFERROR(SUMIFS(LabData2016[最近一次UACR檢查結果(mg/gm)],LabData2016[比對身分證前六碼],$AX292,LabData2016[最近一次UACR檢查日期],$X292,LabData2016[UACR唯一],1),"")))</f>
        <v/>
      </c>
      <c r="X292" s="36" t="str" cm="1">
        <f t="array" ref="X292">IF($B292="","",IFERROR(_xlfn.AGGREGATE(14,6,LabData2016[最近一次UACR檢查日期]/((LabData2016[比對身分證前六碼]=$AX292)*(LabData2016[UACR唯一]=1)),1),""))</f>
        <v/>
      </c>
      <c r="Y292" s="6" t="str">
        <f>IF($B292="","",IF($Z292="","",IFERROR(SUMIFS(LabData2016[最近一次UACR檢查結果(mg/gm)],LabData2016[比對身分證前六碼],$AX292,LabData2016[最近一次UACR檢查日期],$Z292,LabData2016[UACR唯一],1),"")))</f>
        <v/>
      </c>
      <c r="Z292" s="36" t="str" cm="1">
        <f t="array" ref="Z292">IF($B292="","",IFERROR(_xlfn.AGGREGATE(14,6,LabData2016[最近一次UACR檢查日期]/((LabData2016[比對身分證前六碼]=$AX292)*(LabData2016[UACR唯一]=1)),2),""))</f>
        <v/>
      </c>
      <c r="AA292" s="6" t="str">
        <f t="shared" si="65"/>
        <v/>
      </c>
      <c r="AB292" s="29" t="str">
        <f ca="1">IF($B292="","",IF($V292="不適用","不適用",IF($W292="","未檢驗",IF(AND($AJ292+$AK292&gt;=2,$AK292&gt;=1),IF(OR($W292&lt;30,SUMIFS(LabData2016[UACR唯一],LabData2016[比對身分證前六碼],$AX292,LabData2016[最近一次UACR檢查結果(mg/gm)],"&lt;30",LabData2016[最近一次UACR檢查日期],"&gt;="&amp;DATE(YEAR(TODAY()),1,1),LabData2016[最近一次UACR檢查日期],"&lt;"&amp;DATE(YEAR(TODAY())+1,1,1))/($AJ292+$AK292)&gt;=0.5),"控制達標",IF(ISNUMBER($Y292),IF(AND($AA292&gt;=84,$W292-$Y292&lt;0),"進步達標","未達標"),"未達標")),"未達標"))))</f>
        <v/>
      </c>
      <c r="AC292" s="38" t="str">
        <f ca="1">IF($B292="","",IF($AB292="不適用","不適用",IF($AB292="未檢驗","無檢驗資料","全年"&amp;($AJ292+$AK292)&amp;"次／下半年"&amp;$AK292&amp;"次／"&amp;SUMIFS(LabData2016[UACR唯一],LabData2016[比對身分證前六碼],$AX292,LabData2016[最近一次UACR檢查結果(mg/gm)],"&lt;30",LabData2016[最近一次UACR檢查日期],"&gt;="&amp;DATE(YEAR(TODAY()),1,1),LabData2016[最近一次UACR檢查日期],"&lt;"&amp;DATE(YEAR(TODAY())+1,1,1))&amp;"/"&amp;($AJ292+$AK292)&amp;"達標")))</f>
        <v/>
      </c>
      <c r="AD292" s="6" t="str" cm="1">
        <f t="array" ref="AD292">IF($B292="","",IFERROR(INDEX(PatientCriteria[BP檢驗次數達標標準],ROWS($A$4:A292)),""))</f>
        <v/>
      </c>
      <c r="AE292" s="6" t="str" cm="1">
        <f t="array" aca="1" ref="AE292" ca="1">IF($B292="","",_xlfn.LET(_xlpm.bp,LabData2016[最近一次BP檢查日期],_xlpm.ym,IF(ISNUMBER(_xlpm.bp),TEXT(_xlpm.bp,"yyyy-mm"),LEFT(_xlpm.bp,7)),_xlpm.matched,_xlfn._xlws.FILTER(_xlpm.ym,(LabData2016[比對身分證前六碼]=$AX292)*(LabData2016[比對生日西元]=$AY292)*(_xlpm.ym&lt;&gt;"")*(LEFT(_xlpm.ym,4)=TEXT(YEAR(TODAY()),"0")),""),IF(INDEX(_xlpm.matched,1)="",0,ROWS(_xlfn.UNIQUE(_xlpm.matched)))))</f>
        <v/>
      </c>
      <c r="AF292" s="6" t="str">
        <f ca="1">IF($B292="","",SUMIFS(LabData2016[HbA1c唯一],LabData2016[比對身分證前六碼],$AX292,LabData2016[最近一次HbA1c檢查日期],"&gt;="&amp;DATE(YEAR(TODAY()),1,1),LabData2016[最近一次HbA1c檢查日期],"&lt;"&amp;DATE(YEAR(TODAY()),7,1)))</f>
        <v/>
      </c>
      <c r="AG292" s="6" t="str">
        <f ca="1">IF($B292="","",SUMIFS(LabData2016[HbA1c唯一],LabData2016[比對身分證前六碼],$AX292,LabData2016[最近一次HbA1c檢查日期],"&gt;="&amp;DATE(YEAR(TODAY()),7,1),LabData2016[最近一次HbA1c檢查日期],"&lt;"&amp;DATE(YEAR(TODAY())+1,1,1)))</f>
        <v/>
      </c>
      <c r="AH292" s="6" t="str">
        <f ca="1">IF($B292="","",SUMIFS(LabData2016[LDL唯一],LabData2016[比對身分證前六碼],$AX292,LabData2016[最近一次LDL檢查日期],"&gt;="&amp;DATE(YEAR(TODAY()),1,1),LabData2016[最近一次LDL檢查日期],"&lt;"&amp;DATE(YEAR(TODAY()),7,1)))</f>
        <v/>
      </c>
      <c r="AI292" s="6" t="str">
        <f ca="1">IF($B292="","",SUMIFS(LabData2016[LDL唯一],LabData2016[比對身分證前六碼],$AX292,LabData2016[最近一次LDL檢查日期],"&gt;="&amp;DATE(YEAR(TODAY()),7,1),LabData2016[最近一次LDL檢查日期],"&lt;"&amp;DATE(YEAR(TODAY())+1,1,1)))</f>
        <v/>
      </c>
      <c r="AJ292" s="6" t="str">
        <f ca="1">IF($B292="","",SUMIFS(LabData2016[UACR唯一],LabData2016[比對身分證前六碼],$AX292,LabData2016[最近一次UACR檢查日期],"&gt;="&amp;DATE(YEAR(TODAY()),1,1),LabData2016[最近一次UACR檢查日期],"&lt;"&amp;DATE(YEAR(TODAY()),7,1)))</f>
        <v/>
      </c>
      <c r="AK292" s="6" t="str">
        <f ca="1">IF($B292="","",SUMIFS(LabData2016[UACR唯一],LabData2016[比對身分證前六碼],$AX292,LabData2016[最近一次UACR檢查日期],"&gt;="&amp;DATE(YEAR(TODAY()),7,1),LabData2016[最近一次UACR檢查日期],"&lt;"&amp;DATE(YEAR(TODAY())+1,1,1)))</f>
        <v/>
      </c>
      <c r="AL292" s="6" t="str">
        <f t="shared" si="66"/>
        <v/>
      </c>
      <c r="AM292" s="6" t="str">
        <f t="shared" si="67"/>
        <v/>
      </c>
      <c r="AN292" s="6" t="str">
        <f t="shared" si="68"/>
        <v/>
      </c>
      <c r="AO292" s="6" t="str">
        <f t="shared" si="69"/>
        <v/>
      </c>
      <c r="AP292" s="6" t="str" cm="1">
        <f t="array" ref="AP292">IF($B292="","",IFERROR(INDEX(相容設定!$B$2:$E$9,MATCH($D292,相容設定!$A$2:$A$9,0),MIN(VALUE(LEFT($AQ292,FIND("/",$AQ292)-1)),3)+1),0))</f>
        <v/>
      </c>
      <c r="AQ292" s="6" t="str">
        <f t="shared" si="70"/>
        <v/>
      </c>
      <c r="AR292" s="30" t="str">
        <f t="shared" si="71"/>
        <v/>
      </c>
      <c r="AS292" s="30" t="str">
        <f>IF($B292="","",250+30+IF(OR(ISNUMBER(SEARCH("DM",$D292)),ISNUMBER(SEARCH("+",$D292))),100,0)+IFERROR(INDEX(相容設定!$F$2:$F$9,MATCH($D292,相容設定!$A$2:$A$9,0)),0))</f>
        <v/>
      </c>
      <c r="AT292" s="31" t="str">
        <f t="shared" si="72"/>
        <v/>
      </c>
      <c r="AU292" s="32" t="str">
        <f t="shared" si="73"/>
        <v/>
      </c>
      <c r="AW292" t="str">
        <f t="shared" si="74"/>
        <v/>
      </c>
    </row>
    <row r="293" spans="1:49" x14ac:dyDescent="0.35">
      <c r="A293" s="26" t="str" cm="1">
        <f t="array" ref="A293">IFERROR(IF(INDEX(PatientCriteria[身分證號],ROWS($A$4:A293))="","",ROWS($A$4:A293)),"")</f>
        <v/>
      </c>
      <c r="B293" s="26" t="str" cm="1">
        <f t="array" ref="B293">IFERROR(IF(INDEX(PatientCriteria[身分證號],ROWS($A$4:A293))="","",INDEX(PatientCriteria[身分證號],ROWS($A$4:A293))),"")</f>
        <v/>
      </c>
      <c r="C293" s="26" t="str" cm="1">
        <f t="array" ref="C293">IF($B293="","",IFERROR(INDEX(PatientCriteria[生日],ROWS($A$4:A293)),""))</f>
        <v/>
      </c>
      <c r="D293" s="26" t="str" cm="1">
        <f t="array" ref="D293">IF($B293="","",IFERROR(INDEX(PatientCriteria[疾病組合],ROWS($A$4:A293)),""))</f>
        <v/>
      </c>
      <c r="E293" s="6" t="str" cm="1">
        <f t="array" ref="E293">IF($B293="","",IFERROR(INDEX(PatientCriteria[HbA1c達標標準],ROWS($A$4:A293)),""))</f>
        <v/>
      </c>
      <c r="F293" s="6" t="str">
        <f>IF($B293="","",IF($G293="","",IFERROR(SUMIFS(LabData2016[最近一次HbA1c檢查結果(%)],LabData2016[比對身分證前六碼],$AX293,LabData2016[最近一次HbA1c檢查日期],$G293,LabData2016[HbA1c唯一],1),"")))</f>
        <v/>
      </c>
      <c r="G293" s="36" t="str" cm="1">
        <f t="array" ref="G293">IF($B293="","",IFERROR(_xlfn.AGGREGATE(14,6,LabData2016[最近一次HbA1c檢查日期]/((LabData2016[比對身分證前六碼]=$AX293)*(LabData2016[HbA1c唯一]=1)),1),""))</f>
        <v/>
      </c>
      <c r="H293" s="6" t="str">
        <f>IF($B293="","",IF($I293="","",IFERROR(SUMIFS(LabData2016[最近一次HbA1c檢查結果(%)],LabData2016[比對身分證前六碼],$AX293,LabData2016[最近一次HbA1c檢查日期],$I293,LabData2016[HbA1c唯一],1),"")))</f>
        <v/>
      </c>
      <c r="I293" s="36" t="str" cm="1">
        <f t="array" ref="I293">IF($B293="","",IFERROR(_xlfn.AGGREGATE(14,6,LabData2016[最近一次HbA1c檢查日期]/((LabData2016[比對身分證前六碼]=$AX293)*(LabData2016[HbA1c唯一]=1)),2),""))</f>
        <v/>
      </c>
      <c r="J293" s="6" t="str">
        <f t="shared" si="63"/>
        <v/>
      </c>
      <c r="K293" s="27" t="str">
        <f ca="1">IF($B293="","",IF($E293="不適用","不適用",IF($F293="","未檢驗",IF(AND($AF293+$AG293&gt;=2,$AG293&gt;=1),IF(OR($F293&lt;VALUE(SUBSTITUTE(SUBSTITUTE($E293,"&lt;",""),"%","")),SUMIFS(LabData2016[HbA1c唯一],LabData2016[比對身分證前六碼],$AX293,LabData2016[最近一次HbA1c檢查結果(%)],"&lt;"&amp;VALUE(SUBSTITUTE(SUBSTITUTE($E293,"&lt;",""),"%","")),LabData2016[最近一次HbA1c檢查日期],"&gt;="&amp;DATE(YEAR(TODAY()),1,1),LabData2016[最近一次HbA1c檢查日期],"&lt;"&amp;DATE(YEAR(TODAY())+1,1,1))/($AF293+$AG293)&gt;=0.5),"控制達標",IF(ISNUMBER($H293),IF(AND($J293&gt;=84,$F293-$H293&lt;0),"進步達標","未達標"),"未達標")),"未達標"))))</f>
        <v/>
      </c>
      <c r="L293" s="33" t="str">
        <f ca="1">IF($B293="","",IF($K293="不適用","不適用",IF($K293="未檢驗","無檢驗資料","全年"&amp;($AF293+$AG293)&amp;"次／下半年"&amp;$AG293&amp;"次／"&amp;SUMIFS(LabData2016[HbA1c唯一],LabData2016[比對身分證前六碼],$AX293,LabData2016[最近一次HbA1c檢查結果(%)],"&lt;"&amp;VALUE(SUBSTITUTE(SUBSTITUTE($E293,"&lt;",""),"%","")),LabData2016[最近一次HbA1c檢查日期],"&gt;="&amp;DATE(YEAR(TODAY()),1,1),LabData2016[最近一次HbA1c檢查日期],"&lt;"&amp;DATE(YEAR(TODAY())+1,1,1))&amp;"/"&amp;($AF293+$AG293)&amp;"達標")))</f>
        <v/>
      </c>
      <c r="M293" s="6" t="str" cm="1">
        <f t="array" ref="M293">IF($B293="","",IFERROR(INDEX(PatientCriteria[LDL達標標準],ROWS($A$4:A293)),""))</f>
        <v/>
      </c>
      <c r="N293" s="6" t="str">
        <f>IF($B293="","",IF($O293="","",IFERROR(SUMIFS(LabData2016[最近一次LDL檢查結果(mg/dL)],LabData2016[比對身分證前六碼],$AX293,LabData2016[最近一次LDL檢查日期],$O293,LabData2016[LDL唯一],1),"")))</f>
        <v/>
      </c>
      <c r="O293" s="36" t="str" cm="1">
        <f t="array" ref="O293">IF($B293="","",IFERROR(_xlfn.AGGREGATE(14,6,LabData2016[最近一次LDL檢查日期]/((LabData2016[比對身分證前六碼]=$AX293)*(LabData2016[LDL唯一]=1)),1),""))</f>
        <v/>
      </c>
      <c r="P293" s="6" t="str">
        <f>IF($B293="","",IF($Q293="","",IFERROR(SUMIFS(LabData2016[最近一次LDL檢查結果(mg/dL)],LabData2016[比對身分證前六碼],$AX293,LabData2016[最近一次LDL檢查日期],$Q293,LabData2016[LDL唯一],1),"")))</f>
        <v/>
      </c>
      <c r="Q293" s="36" t="str" cm="1">
        <f t="array" ref="Q293">IF($B293="","",IFERROR(_xlfn.AGGREGATE(14,6,LabData2016[最近一次LDL檢查日期]/((LabData2016[比對身分證前六碼]=$AX293)*(LabData2016[LDL唯一]=1)),2),""))</f>
        <v/>
      </c>
      <c r="R293" s="6" t="str">
        <f t="shared" si="64"/>
        <v/>
      </c>
      <c r="S293" s="6" t="str" cm="1">
        <f t="array" ref="S293">IF($B293="","",IFERROR(_xlfn.AGGREGATE(15,6,LabData2016[最近一次LDL檢查結果(mg/dL)]/((LabData2016[比對身分證前六碼]=$AX293)*(LabData2016[LDL唯一]=1)),1),""))</f>
        <v/>
      </c>
      <c r="T293" s="28" t="str">
        <f ca="1">IF($B293="","",IF($M293="不適用","不適用",IF($N293="","未檢驗",IF(OR(AND($D293="DM only",$O293&gt;=DATE(YEAR(TODAY()),1,1),$O293&lt;DATE(YEAR(TODAY())+1,1,1),$N293&lt;VALUE(SUBSTITUTE($M293,"&lt;",""))),AND($AH293&gt;=1,$AI293&gt;=1,OR($N293&lt;VALUE(SUBSTITUTE($M293,"&lt;","")),SUMIFS(LabData2016[LDL唯一],LabData2016[比對身分證前六碼],$AX293,LabData2016[最近一次LDL檢查結果(mg/dL)],"&lt;"&amp;VALUE(SUBSTITUTE($M293,"&lt;","")),LabData2016[最近一次LDL檢查日期],"&gt;="&amp;DATE(YEAR(TODAY()),1,1),LabData2016[最近一次LDL檢查日期],"&lt;"&amp;DATE(YEAR(TODAY())+1,1,1))/($AH293+$AI293)&gt;=0.5))),"控制達標",IF(AND($AH293&gt;=1,$AI293&gt;=1,ISNUMBER($P293),$R293&gt;84,$N293-$P293&lt;0),"進步達標","未達標")))))</f>
        <v/>
      </c>
      <c r="U293" s="39" t="str">
        <f ca="1">IF($B293="","",IF($T293="不適用","不適用",IF($T293="未檢驗","無檢驗資料","全年"&amp;($AH293+$AI293)&amp;"次／下半年"&amp;$AI293&amp;"次／"&amp;SUMIFS(LabData2016[LDL唯一],LabData2016[比對身分證前六碼],$AX293,LabData2016[最近一次LDL檢查結果(mg/dL)],"&lt;"&amp;VALUE(SUBSTITUTE($M293,"&lt;","")),LabData2016[最近一次LDL檢查日期],"&gt;="&amp;DATE(YEAR(TODAY()),1,1),LabData2016[最近一次LDL檢查日期],"&lt;"&amp;DATE(YEAR(TODAY())+1,1,1))&amp;"/"&amp;($AH293+$AI293)&amp;"達標")))</f>
        <v/>
      </c>
      <c r="V293" s="6" t="str" cm="1">
        <f t="array" ref="V293">IF($B293="","",IFERROR(INDEX(PatientCriteria[UACR達標標準],ROWS($A$4:A293)),""))</f>
        <v/>
      </c>
      <c r="W293" s="6" t="str">
        <f>IF($B293="","",IF($X293="","",IFERROR(SUMIFS(LabData2016[最近一次UACR檢查結果(mg/gm)],LabData2016[比對身分證前六碼],$AX293,LabData2016[最近一次UACR檢查日期],$X293,LabData2016[UACR唯一],1),"")))</f>
        <v/>
      </c>
      <c r="X293" s="36" t="str" cm="1">
        <f t="array" ref="X293">IF($B293="","",IFERROR(_xlfn.AGGREGATE(14,6,LabData2016[最近一次UACR檢查日期]/((LabData2016[比對身分證前六碼]=$AX293)*(LabData2016[UACR唯一]=1)),1),""))</f>
        <v/>
      </c>
      <c r="Y293" s="6" t="str">
        <f>IF($B293="","",IF($Z293="","",IFERROR(SUMIFS(LabData2016[最近一次UACR檢查結果(mg/gm)],LabData2016[比對身分證前六碼],$AX293,LabData2016[最近一次UACR檢查日期],$Z293,LabData2016[UACR唯一],1),"")))</f>
        <v/>
      </c>
      <c r="Z293" s="36" t="str" cm="1">
        <f t="array" ref="Z293">IF($B293="","",IFERROR(_xlfn.AGGREGATE(14,6,LabData2016[最近一次UACR檢查日期]/((LabData2016[比對身分證前六碼]=$AX293)*(LabData2016[UACR唯一]=1)),2),""))</f>
        <v/>
      </c>
      <c r="AA293" s="6" t="str">
        <f t="shared" si="65"/>
        <v/>
      </c>
      <c r="AB293" s="29" t="str">
        <f ca="1">IF($B293="","",IF($V293="不適用","不適用",IF($W293="","未檢驗",IF(AND($AJ293+$AK293&gt;=2,$AK293&gt;=1),IF(OR($W293&lt;30,SUMIFS(LabData2016[UACR唯一],LabData2016[比對身分證前六碼],$AX293,LabData2016[最近一次UACR檢查結果(mg/gm)],"&lt;30",LabData2016[最近一次UACR檢查日期],"&gt;="&amp;DATE(YEAR(TODAY()),1,1),LabData2016[最近一次UACR檢查日期],"&lt;"&amp;DATE(YEAR(TODAY())+1,1,1))/($AJ293+$AK293)&gt;=0.5),"控制達標",IF(ISNUMBER($Y293),IF(AND($AA293&gt;=84,$W293-$Y293&lt;0),"進步達標","未達標"),"未達標")),"未達標"))))</f>
        <v/>
      </c>
      <c r="AC293" s="38" t="str">
        <f ca="1">IF($B293="","",IF($AB293="不適用","不適用",IF($AB293="未檢驗","無檢驗資料","全年"&amp;($AJ293+$AK293)&amp;"次／下半年"&amp;$AK293&amp;"次／"&amp;SUMIFS(LabData2016[UACR唯一],LabData2016[比對身分證前六碼],$AX293,LabData2016[最近一次UACR檢查結果(mg/gm)],"&lt;30",LabData2016[最近一次UACR檢查日期],"&gt;="&amp;DATE(YEAR(TODAY()),1,1),LabData2016[最近一次UACR檢查日期],"&lt;"&amp;DATE(YEAR(TODAY())+1,1,1))&amp;"/"&amp;($AJ293+$AK293)&amp;"達標")))</f>
        <v/>
      </c>
      <c r="AD293" s="6" t="str" cm="1">
        <f t="array" ref="AD293">IF($B293="","",IFERROR(INDEX(PatientCriteria[BP檢驗次數達標標準],ROWS($A$4:A293)),""))</f>
        <v/>
      </c>
      <c r="AE293" s="6" t="str" cm="1">
        <f t="array" aca="1" ref="AE293" ca="1">IF($B293="","",_xlfn.LET(_xlpm.bp,LabData2016[最近一次BP檢查日期],_xlpm.ym,IF(ISNUMBER(_xlpm.bp),TEXT(_xlpm.bp,"yyyy-mm"),LEFT(_xlpm.bp,7)),_xlpm.matched,_xlfn._xlws.FILTER(_xlpm.ym,(LabData2016[比對身分證前六碼]=$AX293)*(LabData2016[比對生日西元]=$AY293)*(_xlpm.ym&lt;&gt;"")*(LEFT(_xlpm.ym,4)=TEXT(YEAR(TODAY()),"0")),""),IF(INDEX(_xlpm.matched,1)="",0,ROWS(_xlfn.UNIQUE(_xlpm.matched)))))</f>
        <v/>
      </c>
      <c r="AF293" s="6" t="str">
        <f ca="1">IF($B293="","",SUMIFS(LabData2016[HbA1c唯一],LabData2016[比對身分證前六碼],$AX293,LabData2016[最近一次HbA1c檢查日期],"&gt;="&amp;DATE(YEAR(TODAY()),1,1),LabData2016[最近一次HbA1c檢查日期],"&lt;"&amp;DATE(YEAR(TODAY()),7,1)))</f>
        <v/>
      </c>
      <c r="AG293" s="6" t="str">
        <f ca="1">IF($B293="","",SUMIFS(LabData2016[HbA1c唯一],LabData2016[比對身分證前六碼],$AX293,LabData2016[最近一次HbA1c檢查日期],"&gt;="&amp;DATE(YEAR(TODAY()),7,1),LabData2016[最近一次HbA1c檢查日期],"&lt;"&amp;DATE(YEAR(TODAY())+1,1,1)))</f>
        <v/>
      </c>
      <c r="AH293" s="6" t="str">
        <f ca="1">IF($B293="","",SUMIFS(LabData2016[LDL唯一],LabData2016[比對身分證前六碼],$AX293,LabData2016[最近一次LDL檢查日期],"&gt;="&amp;DATE(YEAR(TODAY()),1,1),LabData2016[最近一次LDL檢查日期],"&lt;"&amp;DATE(YEAR(TODAY()),7,1)))</f>
        <v/>
      </c>
      <c r="AI293" s="6" t="str">
        <f ca="1">IF($B293="","",SUMIFS(LabData2016[LDL唯一],LabData2016[比對身分證前六碼],$AX293,LabData2016[最近一次LDL檢查日期],"&gt;="&amp;DATE(YEAR(TODAY()),7,1),LabData2016[最近一次LDL檢查日期],"&lt;"&amp;DATE(YEAR(TODAY())+1,1,1)))</f>
        <v/>
      </c>
      <c r="AJ293" s="6" t="str">
        <f ca="1">IF($B293="","",SUMIFS(LabData2016[UACR唯一],LabData2016[比對身分證前六碼],$AX293,LabData2016[最近一次UACR檢查日期],"&gt;="&amp;DATE(YEAR(TODAY()),1,1),LabData2016[最近一次UACR檢查日期],"&lt;"&amp;DATE(YEAR(TODAY()),7,1)))</f>
        <v/>
      </c>
      <c r="AK293" s="6" t="str">
        <f ca="1">IF($B293="","",SUMIFS(LabData2016[UACR唯一],LabData2016[比對身分證前六碼],$AX293,LabData2016[最近一次UACR檢查日期],"&gt;="&amp;DATE(YEAR(TODAY()),7,1),LabData2016[最近一次UACR檢查日期],"&lt;"&amp;DATE(YEAR(TODAY())+1,1,1)))</f>
        <v/>
      </c>
      <c r="AL293" s="6" t="str">
        <f t="shared" si="66"/>
        <v/>
      </c>
      <c r="AM293" s="6" t="str">
        <f t="shared" si="67"/>
        <v/>
      </c>
      <c r="AN293" s="6" t="str">
        <f t="shared" si="68"/>
        <v/>
      </c>
      <c r="AO293" s="6" t="str">
        <f t="shared" si="69"/>
        <v/>
      </c>
      <c r="AP293" s="6" t="str" cm="1">
        <f t="array" ref="AP293">IF($B293="","",IFERROR(INDEX(相容設定!$B$2:$E$9,MATCH($D293,相容設定!$A$2:$A$9,0),MIN(VALUE(LEFT($AQ293,FIND("/",$AQ293)-1)),3)+1),0))</f>
        <v/>
      </c>
      <c r="AQ293" s="6" t="str">
        <f t="shared" si="70"/>
        <v/>
      </c>
      <c r="AR293" s="30" t="str">
        <f t="shared" si="71"/>
        <v/>
      </c>
      <c r="AS293" s="30" t="str">
        <f>IF($B293="","",250+30+IF(OR(ISNUMBER(SEARCH("DM",$D293)),ISNUMBER(SEARCH("+",$D293))),100,0)+IFERROR(INDEX(相容設定!$F$2:$F$9,MATCH($D293,相容設定!$A$2:$A$9,0)),0))</f>
        <v/>
      </c>
      <c r="AT293" s="31" t="str">
        <f t="shared" si="72"/>
        <v/>
      </c>
      <c r="AU293" s="32" t="str">
        <f t="shared" si="73"/>
        <v/>
      </c>
      <c r="AW293" t="str">
        <f t="shared" si="74"/>
        <v/>
      </c>
    </row>
    <row r="294" spans="1:49" x14ac:dyDescent="0.35">
      <c r="A294" s="26" t="str" cm="1">
        <f t="array" ref="A294">IFERROR(IF(INDEX(PatientCriteria[身分證號],ROWS($A$4:A294))="","",ROWS($A$4:A294)),"")</f>
        <v/>
      </c>
      <c r="B294" s="26" t="str" cm="1">
        <f t="array" ref="B294">IFERROR(IF(INDEX(PatientCriteria[身分證號],ROWS($A$4:A294))="","",INDEX(PatientCriteria[身分證號],ROWS($A$4:A294))),"")</f>
        <v/>
      </c>
      <c r="C294" s="26" t="str" cm="1">
        <f t="array" ref="C294">IF($B294="","",IFERROR(INDEX(PatientCriteria[生日],ROWS($A$4:A294)),""))</f>
        <v/>
      </c>
      <c r="D294" s="26" t="str" cm="1">
        <f t="array" ref="D294">IF($B294="","",IFERROR(INDEX(PatientCriteria[疾病組合],ROWS($A$4:A294)),""))</f>
        <v/>
      </c>
      <c r="E294" s="6" t="str" cm="1">
        <f t="array" ref="E294">IF($B294="","",IFERROR(INDEX(PatientCriteria[HbA1c達標標準],ROWS($A$4:A294)),""))</f>
        <v/>
      </c>
      <c r="F294" s="6" t="str">
        <f>IF($B294="","",IF($G294="","",IFERROR(SUMIFS(LabData2016[最近一次HbA1c檢查結果(%)],LabData2016[比對身分證前六碼],$AX294,LabData2016[最近一次HbA1c檢查日期],$G294,LabData2016[HbA1c唯一],1),"")))</f>
        <v/>
      </c>
      <c r="G294" s="36" t="str" cm="1">
        <f t="array" ref="G294">IF($B294="","",IFERROR(_xlfn.AGGREGATE(14,6,LabData2016[最近一次HbA1c檢查日期]/((LabData2016[比對身分證前六碼]=$AX294)*(LabData2016[HbA1c唯一]=1)),1),""))</f>
        <v/>
      </c>
      <c r="H294" s="6" t="str">
        <f>IF($B294="","",IF($I294="","",IFERROR(SUMIFS(LabData2016[最近一次HbA1c檢查結果(%)],LabData2016[比對身分證前六碼],$AX294,LabData2016[最近一次HbA1c檢查日期],$I294,LabData2016[HbA1c唯一],1),"")))</f>
        <v/>
      </c>
      <c r="I294" s="36" t="str" cm="1">
        <f t="array" ref="I294">IF($B294="","",IFERROR(_xlfn.AGGREGATE(14,6,LabData2016[最近一次HbA1c檢查日期]/((LabData2016[比對身分證前六碼]=$AX294)*(LabData2016[HbA1c唯一]=1)),2),""))</f>
        <v/>
      </c>
      <c r="J294" s="6" t="str">
        <f t="shared" si="63"/>
        <v/>
      </c>
      <c r="K294" s="27" t="str">
        <f ca="1">IF($B294="","",IF($E294="不適用","不適用",IF($F294="","未檢驗",IF(AND($AF294+$AG294&gt;=2,$AG294&gt;=1),IF(OR($F294&lt;VALUE(SUBSTITUTE(SUBSTITUTE($E294,"&lt;",""),"%","")),SUMIFS(LabData2016[HbA1c唯一],LabData2016[比對身分證前六碼],$AX294,LabData2016[最近一次HbA1c檢查結果(%)],"&lt;"&amp;VALUE(SUBSTITUTE(SUBSTITUTE($E294,"&lt;",""),"%","")),LabData2016[最近一次HbA1c檢查日期],"&gt;="&amp;DATE(YEAR(TODAY()),1,1),LabData2016[最近一次HbA1c檢查日期],"&lt;"&amp;DATE(YEAR(TODAY())+1,1,1))/($AF294+$AG294)&gt;=0.5),"控制達標",IF(ISNUMBER($H294),IF(AND($J294&gt;=84,$F294-$H294&lt;0),"進步達標","未達標"),"未達標")),"未達標"))))</f>
        <v/>
      </c>
      <c r="L294" s="33" t="str">
        <f ca="1">IF($B294="","",IF($K294="不適用","不適用",IF($K294="未檢驗","無檢驗資料","全年"&amp;($AF294+$AG294)&amp;"次／下半年"&amp;$AG294&amp;"次／"&amp;SUMIFS(LabData2016[HbA1c唯一],LabData2016[比對身分證前六碼],$AX294,LabData2016[最近一次HbA1c檢查結果(%)],"&lt;"&amp;VALUE(SUBSTITUTE(SUBSTITUTE($E294,"&lt;",""),"%","")),LabData2016[最近一次HbA1c檢查日期],"&gt;="&amp;DATE(YEAR(TODAY()),1,1),LabData2016[最近一次HbA1c檢查日期],"&lt;"&amp;DATE(YEAR(TODAY())+1,1,1))&amp;"/"&amp;($AF294+$AG294)&amp;"達標")))</f>
        <v/>
      </c>
      <c r="M294" s="6" t="str" cm="1">
        <f t="array" ref="M294">IF($B294="","",IFERROR(INDEX(PatientCriteria[LDL達標標準],ROWS($A$4:A294)),""))</f>
        <v/>
      </c>
      <c r="N294" s="6" t="str">
        <f>IF($B294="","",IF($O294="","",IFERROR(SUMIFS(LabData2016[最近一次LDL檢查結果(mg/dL)],LabData2016[比對身分證前六碼],$AX294,LabData2016[最近一次LDL檢查日期],$O294,LabData2016[LDL唯一],1),"")))</f>
        <v/>
      </c>
      <c r="O294" s="36" t="str" cm="1">
        <f t="array" ref="O294">IF($B294="","",IFERROR(_xlfn.AGGREGATE(14,6,LabData2016[最近一次LDL檢查日期]/((LabData2016[比對身分證前六碼]=$AX294)*(LabData2016[LDL唯一]=1)),1),""))</f>
        <v/>
      </c>
      <c r="P294" s="6" t="str">
        <f>IF($B294="","",IF($Q294="","",IFERROR(SUMIFS(LabData2016[最近一次LDL檢查結果(mg/dL)],LabData2016[比對身分證前六碼],$AX294,LabData2016[最近一次LDL檢查日期],$Q294,LabData2016[LDL唯一],1),"")))</f>
        <v/>
      </c>
      <c r="Q294" s="36" t="str" cm="1">
        <f t="array" ref="Q294">IF($B294="","",IFERROR(_xlfn.AGGREGATE(14,6,LabData2016[最近一次LDL檢查日期]/((LabData2016[比對身分證前六碼]=$AX294)*(LabData2016[LDL唯一]=1)),2),""))</f>
        <v/>
      </c>
      <c r="R294" s="6" t="str">
        <f t="shared" si="64"/>
        <v/>
      </c>
      <c r="S294" s="6" t="str" cm="1">
        <f t="array" ref="S294">IF($B294="","",IFERROR(_xlfn.AGGREGATE(15,6,LabData2016[最近一次LDL檢查結果(mg/dL)]/((LabData2016[比對身分證前六碼]=$AX294)*(LabData2016[LDL唯一]=1)),1),""))</f>
        <v/>
      </c>
      <c r="T294" s="28" t="str">
        <f ca="1">IF($B294="","",IF($M294="不適用","不適用",IF($N294="","未檢驗",IF(OR(AND($D294="DM only",$O294&gt;=DATE(YEAR(TODAY()),1,1),$O294&lt;DATE(YEAR(TODAY())+1,1,1),$N294&lt;VALUE(SUBSTITUTE($M294,"&lt;",""))),AND($AH294&gt;=1,$AI294&gt;=1,OR($N294&lt;VALUE(SUBSTITUTE($M294,"&lt;","")),SUMIFS(LabData2016[LDL唯一],LabData2016[比對身分證前六碼],$AX294,LabData2016[最近一次LDL檢查結果(mg/dL)],"&lt;"&amp;VALUE(SUBSTITUTE($M294,"&lt;","")),LabData2016[最近一次LDL檢查日期],"&gt;="&amp;DATE(YEAR(TODAY()),1,1),LabData2016[最近一次LDL檢查日期],"&lt;"&amp;DATE(YEAR(TODAY())+1,1,1))/($AH294+$AI294)&gt;=0.5))),"控制達標",IF(AND($AH294&gt;=1,$AI294&gt;=1,ISNUMBER($P294),$R294&gt;84,$N294-$P294&lt;0),"進步達標","未達標")))))</f>
        <v/>
      </c>
      <c r="U294" s="39" t="str">
        <f ca="1">IF($B294="","",IF($T294="不適用","不適用",IF($T294="未檢驗","無檢驗資料","全年"&amp;($AH294+$AI294)&amp;"次／下半年"&amp;$AI294&amp;"次／"&amp;SUMIFS(LabData2016[LDL唯一],LabData2016[比對身分證前六碼],$AX294,LabData2016[最近一次LDL檢查結果(mg/dL)],"&lt;"&amp;VALUE(SUBSTITUTE($M294,"&lt;","")),LabData2016[最近一次LDL檢查日期],"&gt;="&amp;DATE(YEAR(TODAY()),1,1),LabData2016[最近一次LDL檢查日期],"&lt;"&amp;DATE(YEAR(TODAY())+1,1,1))&amp;"/"&amp;($AH294+$AI294)&amp;"達標")))</f>
        <v/>
      </c>
      <c r="V294" s="6" t="str" cm="1">
        <f t="array" ref="V294">IF($B294="","",IFERROR(INDEX(PatientCriteria[UACR達標標準],ROWS($A$4:A294)),""))</f>
        <v/>
      </c>
      <c r="W294" s="6" t="str">
        <f>IF($B294="","",IF($X294="","",IFERROR(SUMIFS(LabData2016[最近一次UACR檢查結果(mg/gm)],LabData2016[比對身分證前六碼],$AX294,LabData2016[最近一次UACR檢查日期],$X294,LabData2016[UACR唯一],1),"")))</f>
        <v/>
      </c>
      <c r="X294" s="36" t="str" cm="1">
        <f t="array" ref="X294">IF($B294="","",IFERROR(_xlfn.AGGREGATE(14,6,LabData2016[最近一次UACR檢查日期]/((LabData2016[比對身分證前六碼]=$AX294)*(LabData2016[UACR唯一]=1)),1),""))</f>
        <v/>
      </c>
      <c r="Y294" s="6" t="str">
        <f>IF($B294="","",IF($Z294="","",IFERROR(SUMIFS(LabData2016[最近一次UACR檢查結果(mg/gm)],LabData2016[比對身分證前六碼],$AX294,LabData2016[最近一次UACR檢查日期],$Z294,LabData2016[UACR唯一],1),"")))</f>
        <v/>
      </c>
      <c r="Z294" s="36" t="str" cm="1">
        <f t="array" ref="Z294">IF($B294="","",IFERROR(_xlfn.AGGREGATE(14,6,LabData2016[最近一次UACR檢查日期]/((LabData2016[比對身分證前六碼]=$AX294)*(LabData2016[UACR唯一]=1)),2),""))</f>
        <v/>
      </c>
      <c r="AA294" s="6" t="str">
        <f t="shared" si="65"/>
        <v/>
      </c>
      <c r="AB294" s="29" t="str">
        <f ca="1">IF($B294="","",IF($V294="不適用","不適用",IF($W294="","未檢驗",IF(AND($AJ294+$AK294&gt;=2,$AK294&gt;=1),IF(OR($W294&lt;30,SUMIFS(LabData2016[UACR唯一],LabData2016[比對身分證前六碼],$AX294,LabData2016[最近一次UACR檢查結果(mg/gm)],"&lt;30",LabData2016[最近一次UACR檢查日期],"&gt;="&amp;DATE(YEAR(TODAY()),1,1),LabData2016[最近一次UACR檢查日期],"&lt;"&amp;DATE(YEAR(TODAY())+1,1,1))/($AJ294+$AK294)&gt;=0.5),"控制達標",IF(ISNUMBER($Y294),IF(AND($AA294&gt;=84,$W294-$Y294&lt;0),"進步達標","未達標"),"未達標")),"未達標"))))</f>
        <v/>
      </c>
      <c r="AC294" s="38" t="str">
        <f ca="1">IF($B294="","",IF($AB294="不適用","不適用",IF($AB294="未檢驗","無檢驗資料","全年"&amp;($AJ294+$AK294)&amp;"次／下半年"&amp;$AK294&amp;"次／"&amp;SUMIFS(LabData2016[UACR唯一],LabData2016[比對身分證前六碼],$AX294,LabData2016[最近一次UACR檢查結果(mg/gm)],"&lt;30",LabData2016[最近一次UACR檢查日期],"&gt;="&amp;DATE(YEAR(TODAY()),1,1),LabData2016[最近一次UACR檢查日期],"&lt;"&amp;DATE(YEAR(TODAY())+1,1,1))&amp;"/"&amp;($AJ294+$AK294)&amp;"達標")))</f>
        <v/>
      </c>
      <c r="AD294" s="6" t="str" cm="1">
        <f t="array" ref="AD294">IF($B294="","",IFERROR(INDEX(PatientCriteria[BP檢驗次數達標標準],ROWS($A$4:A294)),""))</f>
        <v/>
      </c>
      <c r="AE294" s="6" t="str" cm="1">
        <f t="array" aca="1" ref="AE294" ca="1">IF($B294="","",_xlfn.LET(_xlpm.bp,LabData2016[最近一次BP檢查日期],_xlpm.ym,IF(ISNUMBER(_xlpm.bp),TEXT(_xlpm.bp,"yyyy-mm"),LEFT(_xlpm.bp,7)),_xlpm.matched,_xlfn._xlws.FILTER(_xlpm.ym,(LabData2016[比對身分證前六碼]=$AX294)*(LabData2016[比對生日西元]=$AY294)*(_xlpm.ym&lt;&gt;"")*(LEFT(_xlpm.ym,4)=TEXT(YEAR(TODAY()),"0")),""),IF(INDEX(_xlpm.matched,1)="",0,ROWS(_xlfn.UNIQUE(_xlpm.matched)))))</f>
        <v/>
      </c>
      <c r="AF294" s="6" t="str">
        <f ca="1">IF($B294="","",SUMIFS(LabData2016[HbA1c唯一],LabData2016[比對身分證前六碼],$AX294,LabData2016[最近一次HbA1c檢查日期],"&gt;="&amp;DATE(YEAR(TODAY()),1,1),LabData2016[最近一次HbA1c檢查日期],"&lt;"&amp;DATE(YEAR(TODAY()),7,1)))</f>
        <v/>
      </c>
      <c r="AG294" s="6" t="str">
        <f ca="1">IF($B294="","",SUMIFS(LabData2016[HbA1c唯一],LabData2016[比對身分證前六碼],$AX294,LabData2016[最近一次HbA1c檢查日期],"&gt;="&amp;DATE(YEAR(TODAY()),7,1),LabData2016[最近一次HbA1c檢查日期],"&lt;"&amp;DATE(YEAR(TODAY())+1,1,1)))</f>
        <v/>
      </c>
      <c r="AH294" s="6" t="str">
        <f ca="1">IF($B294="","",SUMIFS(LabData2016[LDL唯一],LabData2016[比對身分證前六碼],$AX294,LabData2016[最近一次LDL檢查日期],"&gt;="&amp;DATE(YEAR(TODAY()),1,1),LabData2016[最近一次LDL檢查日期],"&lt;"&amp;DATE(YEAR(TODAY()),7,1)))</f>
        <v/>
      </c>
      <c r="AI294" s="6" t="str">
        <f ca="1">IF($B294="","",SUMIFS(LabData2016[LDL唯一],LabData2016[比對身分證前六碼],$AX294,LabData2016[最近一次LDL檢查日期],"&gt;="&amp;DATE(YEAR(TODAY()),7,1),LabData2016[最近一次LDL檢查日期],"&lt;"&amp;DATE(YEAR(TODAY())+1,1,1)))</f>
        <v/>
      </c>
      <c r="AJ294" s="6" t="str">
        <f ca="1">IF($B294="","",SUMIFS(LabData2016[UACR唯一],LabData2016[比對身分證前六碼],$AX294,LabData2016[最近一次UACR檢查日期],"&gt;="&amp;DATE(YEAR(TODAY()),1,1),LabData2016[最近一次UACR檢查日期],"&lt;"&amp;DATE(YEAR(TODAY()),7,1)))</f>
        <v/>
      </c>
      <c r="AK294" s="6" t="str">
        <f ca="1">IF($B294="","",SUMIFS(LabData2016[UACR唯一],LabData2016[比對身分證前六碼],$AX294,LabData2016[最近一次UACR檢查日期],"&gt;="&amp;DATE(YEAR(TODAY()),7,1),LabData2016[最近一次UACR檢查日期],"&lt;"&amp;DATE(YEAR(TODAY())+1,1,1)))</f>
        <v/>
      </c>
      <c r="AL294" s="6" t="str">
        <f t="shared" si="66"/>
        <v/>
      </c>
      <c r="AM294" s="6" t="str">
        <f t="shared" si="67"/>
        <v/>
      </c>
      <c r="AN294" s="6" t="str">
        <f t="shared" si="68"/>
        <v/>
      </c>
      <c r="AO294" s="6" t="str">
        <f t="shared" si="69"/>
        <v/>
      </c>
      <c r="AP294" s="6" t="str" cm="1">
        <f t="array" ref="AP294">IF($B294="","",IFERROR(INDEX(相容設定!$B$2:$E$9,MATCH($D294,相容設定!$A$2:$A$9,0),MIN(VALUE(LEFT($AQ294,FIND("/",$AQ294)-1)),3)+1),0))</f>
        <v/>
      </c>
      <c r="AQ294" s="6" t="str">
        <f t="shared" si="70"/>
        <v/>
      </c>
      <c r="AR294" s="30" t="str">
        <f t="shared" si="71"/>
        <v/>
      </c>
      <c r="AS294" s="30" t="str">
        <f>IF($B294="","",250+30+IF(OR(ISNUMBER(SEARCH("DM",$D294)),ISNUMBER(SEARCH("+",$D294))),100,0)+IFERROR(INDEX(相容設定!$F$2:$F$9,MATCH($D294,相容設定!$A$2:$A$9,0)),0))</f>
        <v/>
      </c>
      <c r="AT294" s="31" t="str">
        <f t="shared" si="72"/>
        <v/>
      </c>
      <c r="AU294" s="32" t="str">
        <f t="shared" si="73"/>
        <v/>
      </c>
      <c r="AW294" t="str">
        <f t="shared" si="74"/>
        <v/>
      </c>
    </row>
    <row r="295" spans="1:49" x14ac:dyDescent="0.35">
      <c r="A295" s="26" t="str" cm="1">
        <f t="array" ref="A295">IFERROR(IF(INDEX(PatientCriteria[身分證號],ROWS($A$4:A295))="","",ROWS($A$4:A295)),"")</f>
        <v/>
      </c>
      <c r="B295" s="26" t="str" cm="1">
        <f t="array" ref="B295">IFERROR(IF(INDEX(PatientCriteria[身分證號],ROWS($A$4:A295))="","",INDEX(PatientCriteria[身分證號],ROWS($A$4:A295))),"")</f>
        <v/>
      </c>
      <c r="C295" s="26" t="str" cm="1">
        <f t="array" ref="C295">IF($B295="","",IFERROR(INDEX(PatientCriteria[生日],ROWS($A$4:A295)),""))</f>
        <v/>
      </c>
      <c r="D295" s="26" t="str" cm="1">
        <f t="array" ref="D295">IF($B295="","",IFERROR(INDEX(PatientCriteria[疾病組合],ROWS($A$4:A295)),""))</f>
        <v/>
      </c>
      <c r="E295" s="6" t="str" cm="1">
        <f t="array" ref="E295">IF($B295="","",IFERROR(INDEX(PatientCriteria[HbA1c達標標準],ROWS($A$4:A295)),""))</f>
        <v/>
      </c>
      <c r="F295" s="6" t="str">
        <f>IF($B295="","",IF($G295="","",IFERROR(SUMIFS(LabData2016[最近一次HbA1c檢查結果(%)],LabData2016[比對身分證前六碼],$AX295,LabData2016[最近一次HbA1c檢查日期],$G295,LabData2016[HbA1c唯一],1),"")))</f>
        <v/>
      </c>
      <c r="G295" s="36" t="str" cm="1">
        <f t="array" ref="G295">IF($B295="","",IFERROR(_xlfn.AGGREGATE(14,6,LabData2016[最近一次HbA1c檢查日期]/((LabData2016[比對身分證前六碼]=$AX295)*(LabData2016[HbA1c唯一]=1)),1),""))</f>
        <v/>
      </c>
      <c r="H295" s="6" t="str">
        <f>IF($B295="","",IF($I295="","",IFERROR(SUMIFS(LabData2016[最近一次HbA1c檢查結果(%)],LabData2016[比對身分證前六碼],$AX295,LabData2016[最近一次HbA1c檢查日期],$I295,LabData2016[HbA1c唯一],1),"")))</f>
        <v/>
      </c>
      <c r="I295" s="36" t="str" cm="1">
        <f t="array" ref="I295">IF($B295="","",IFERROR(_xlfn.AGGREGATE(14,6,LabData2016[最近一次HbA1c檢查日期]/((LabData2016[比對身分證前六碼]=$AX295)*(LabData2016[HbA1c唯一]=1)),2),""))</f>
        <v/>
      </c>
      <c r="J295" s="6" t="str">
        <f t="shared" si="63"/>
        <v/>
      </c>
      <c r="K295" s="27" t="str">
        <f ca="1">IF($B295="","",IF($E295="不適用","不適用",IF($F295="","未檢驗",IF(AND($AF295+$AG295&gt;=2,$AG295&gt;=1),IF(OR($F295&lt;VALUE(SUBSTITUTE(SUBSTITUTE($E295,"&lt;",""),"%","")),SUMIFS(LabData2016[HbA1c唯一],LabData2016[比對身分證前六碼],$AX295,LabData2016[最近一次HbA1c檢查結果(%)],"&lt;"&amp;VALUE(SUBSTITUTE(SUBSTITUTE($E295,"&lt;",""),"%","")),LabData2016[最近一次HbA1c檢查日期],"&gt;="&amp;DATE(YEAR(TODAY()),1,1),LabData2016[最近一次HbA1c檢查日期],"&lt;"&amp;DATE(YEAR(TODAY())+1,1,1))/($AF295+$AG295)&gt;=0.5),"控制達標",IF(ISNUMBER($H295),IF(AND($J295&gt;=84,$F295-$H295&lt;0),"進步達標","未達標"),"未達標")),"未達標"))))</f>
        <v/>
      </c>
      <c r="L295" s="33" t="str">
        <f ca="1">IF($B295="","",IF($K295="不適用","不適用",IF($K295="未檢驗","無檢驗資料","全年"&amp;($AF295+$AG295)&amp;"次／下半年"&amp;$AG295&amp;"次／"&amp;SUMIFS(LabData2016[HbA1c唯一],LabData2016[比對身分證前六碼],$AX295,LabData2016[最近一次HbA1c檢查結果(%)],"&lt;"&amp;VALUE(SUBSTITUTE(SUBSTITUTE($E295,"&lt;",""),"%","")),LabData2016[最近一次HbA1c檢查日期],"&gt;="&amp;DATE(YEAR(TODAY()),1,1),LabData2016[最近一次HbA1c檢查日期],"&lt;"&amp;DATE(YEAR(TODAY())+1,1,1))&amp;"/"&amp;($AF295+$AG295)&amp;"達標")))</f>
        <v/>
      </c>
      <c r="M295" s="6" t="str" cm="1">
        <f t="array" ref="M295">IF($B295="","",IFERROR(INDEX(PatientCriteria[LDL達標標準],ROWS($A$4:A295)),""))</f>
        <v/>
      </c>
      <c r="N295" s="6" t="str">
        <f>IF($B295="","",IF($O295="","",IFERROR(SUMIFS(LabData2016[最近一次LDL檢查結果(mg/dL)],LabData2016[比對身分證前六碼],$AX295,LabData2016[最近一次LDL檢查日期],$O295,LabData2016[LDL唯一],1),"")))</f>
        <v/>
      </c>
      <c r="O295" s="36" t="str" cm="1">
        <f t="array" ref="O295">IF($B295="","",IFERROR(_xlfn.AGGREGATE(14,6,LabData2016[最近一次LDL檢查日期]/((LabData2016[比對身分證前六碼]=$AX295)*(LabData2016[LDL唯一]=1)),1),""))</f>
        <v/>
      </c>
      <c r="P295" s="6" t="str">
        <f>IF($B295="","",IF($Q295="","",IFERROR(SUMIFS(LabData2016[最近一次LDL檢查結果(mg/dL)],LabData2016[比對身分證前六碼],$AX295,LabData2016[最近一次LDL檢查日期],$Q295,LabData2016[LDL唯一],1),"")))</f>
        <v/>
      </c>
      <c r="Q295" s="36" t="str" cm="1">
        <f t="array" ref="Q295">IF($B295="","",IFERROR(_xlfn.AGGREGATE(14,6,LabData2016[最近一次LDL檢查日期]/((LabData2016[比對身分證前六碼]=$AX295)*(LabData2016[LDL唯一]=1)),2),""))</f>
        <v/>
      </c>
      <c r="R295" s="6" t="str">
        <f t="shared" si="64"/>
        <v/>
      </c>
      <c r="S295" s="6" t="str" cm="1">
        <f t="array" ref="S295">IF($B295="","",IFERROR(_xlfn.AGGREGATE(15,6,LabData2016[最近一次LDL檢查結果(mg/dL)]/((LabData2016[比對身分證前六碼]=$AX295)*(LabData2016[LDL唯一]=1)),1),""))</f>
        <v/>
      </c>
      <c r="T295" s="28" t="str">
        <f ca="1">IF($B295="","",IF($M295="不適用","不適用",IF($N295="","未檢驗",IF(OR(AND($D295="DM only",$O295&gt;=DATE(YEAR(TODAY()),1,1),$O295&lt;DATE(YEAR(TODAY())+1,1,1),$N295&lt;VALUE(SUBSTITUTE($M295,"&lt;",""))),AND($AH295&gt;=1,$AI295&gt;=1,OR($N295&lt;VALUE(SUBSTITUTE($M295,"&lt;","")),SUMIFS(LabData2016[LDL唯一],LabData2016[比對身分證前六碼],$AX295,LabData2016[最近一次LDL檢查結果(mg/dL)],"&lt;"&amp;VALUE(SUBSTITUTE($M295,"&lt;","")),LabData2016[最近一次LDL檢查日期],"&gt;="&amp;DATE(YEAR(TODAY()),1,1),LabData2016[最近一次LDL檢查日期],"&lt;"&amp;DATE(YEAR(TODAY())+1,1,1))/($AH295+$AI295)&gt;=0.5))),"控制達標",IF(AND($AH295&gt;=1,$AI295&gt;=1,ISNUMBER($P295),$R295&gt;84,$N295-$P295&lt;0),"進步達標","未達標")))))</f>
        <v/>
      </c>
      <c r="U295" s="39" t="str">
        <f ca="1">IF($B295="","",IF($T295="不適用","不適用",IF($T295="未檢驗","無檢驗資料","全年"&amp;($AH295+$AI295)&amp;"次／下半年"&amp;$AI295&amp;"次／"&amp;SUMIFS(LabData2016[LDL唯一],LabData2016[比對身分證前六碼],$AX295,LabData2016[最近一次LDL檢查結果(mg/dL)],"&lt;"&amp;VALUE(SUBSTITUTE($M295,"&lt;","")),LabData2016[最近一次LDL檢查日期],"&gt;="&amp;DATE(YEAR(TODAY()),1,1),LabData2016[最近一次LDL檢查日期],"&lt;"&amp;DATE(YEAR(TODAY())+1,1,1))&amp;"/"&amp;($AH295+$AI295)&amp;"達標")))</f>
        <v/>
      </c>
      <c r="V295" s="6" t="str" cm="1">
        <f t="array" ref="V295">IF($B295="","",IFERROR(INDEX(PatientCriteria[UACR達標標準],ROWS($A$4:A295)),""))</f>
        <v/>
      </c>
      <c r="W295" s="6" t="str">
        <f>IF($B295="","",IF($X295="","",IFERROR(SUMIFS(LabData2016[最近一次UACR檢查結果(mg/gm)],LabData2016[比對身分證前六碼],$AX295,LabData2016[最近一次UACR檢查日期],$X295,LabData2016[UACR唯一],1),"")))</f>
        <v/>
      </c>
      <c r="X295" s="36" t="str" cm="1">
        <f t="array" ref="X295">IF($B295="","",IFERROR(_xlfn.AGGREGATE(14,6,LabData2016[最近一次UACR檢查日期]/((LabData2016[比對身分證前六碼]=$AX295)*(LabData2016[UACR唯一]=1)),1),""))</f>
        <v/>
      </c>
      <c r="Y295" s="6" t="str">
        <f>IF($B295="","",IF($Z295="","",IFERROR(SUMIFS(LabData2016[最近一次UACR檢查結果(mg/gm)],LabData2016[比對身分證前六碼],$AX295,LabData2016[最近一次UACR檢查日期],$Z295,LabData2016[UACR唯一],1),"")))</f>
        <v/>
      </c>
      <c r="Z295" s="36" t="str" cm="1">
        <f t="array" ref="Z295">IF($B295="","",IFERROR(_xlfn.AGGREGATE(14,6,LabData2016[最近一次UACR檢查日期]/((LabData2016[比對身分證前六碼]=$AX295)*(LabData2016[UACR唯一]=1)),2),""))</f>
        <v/>
      </c>
      <c r="AA295" s="6" t="str">
        <f t="shared" si="65"/>
        <v/>
      </c>
      <c r="AB295" s="29" t="str">
        <f ca="1">IF($B295="","",IF($V295="不適用","不適用",IF($W295="","未檢驗",IF(AND($AJ295+$AK295&gt;=2,$AK295&gt;=1),IF(OR($W295&lt;30,SUMIFS(LabData2016[UACR唯一],LabData2016[比對身分證前六碼],$AX295,LabData2016[最近一次UACR檢查結果(mg/gm)],"&lt;30",LabData2016[最近一次UACR檢查日期],"&gt;="&amp;DATE(YEAR(TODAY()),1,1),LabData2016[最近一次UACR檢查日期],"&lt;"&amp;DATE(YEAR(TODAY())+1,1,1))/($AJ295+$AK295)&gt;=0.5),"控制達標",IF(ISNUMBER($Y295),IF(AND($AA295&gt;=84,$W295-$Y295&lt;0),"進步達標","未達標"),"未達標")),"未達標"))))</f>
        <v/>
      </c>
      <c r="AC295" s="38" t="str">
        <f ca="1">IF($B295="","",IF($AB295="不適用","不適用",IF($AB295="未檢驗","無檢驗資料","全年"&amp;($AJ295+$AK295)&amp;"次／下半年"&amp;$AK295&amp;"次／"&amp;SUMIFS(LabData2016[UACR唯一],LabData2016[比對身分證前六碼],$AX295,LabData2016[最近一次UACR檢查結果(mg/gm)],"&lt;30",LabData2016[最近一次UACR檢查日期],"&gt;="&amp;DATE(YEAR(TODAY()),1,1),LabData2016[最近一次UACR檢查日期],"&lt;"&amp;DATE(YEAR(TODAY())+1,1,1))&amp;"/"&amp;($AJ295+$AK295)&amp;"達標")))</f>
        <v/>
      </c>
      <c r="AD295" s="6" t="str" cm="1">
        <f t="array" ref="AD295">IF($B295="","",IFERROR(INDEX(PatientCriteria[BP檢驗次數達標標準],ROWS($A$4:A295)),""))</f>
        <v/>
      </c>
      <c r="AE295" s="6" t="str" cm="1">
        <f t="array" aca="1" ref="AE295" ca="1">IF($B295="","",_xlfn.LET(_xlpm.bp,LabData2016[最近一次BP檢查日期],_xlpm.ym,IF(ISNUMBER(_xlpm.bp),TEXT(_xlpm.bp,"yyyy-mm"),LEFT(_xlpm.bp,7)),_xlpm.matched,_xlfn._xlws.FILTER(_xlpm.ym,(LabData2016[比對身分證前六碼]=$AX295)*(LabData2016[比對生日西元]=$AY295)*(_xlpm.ym&lt;&gt;"")*(LEFT(_xlpm.ym,4)=TEXT(YEAR(TODAY()),"0")),""),IF(INDEX(_xlpm.matched,1)="",0,ROWS(_xlfn.UNIQUE(_xlpm.matched)))))</f>
        <v/>
      </c>
      <c r="AF295" s="6" t="str">
        <f ca="1">IF($B295="","",SUMIFS(LabData2016[HbA1c唯一],LabData2016[比對身分證前六碼],$AX295,LabData2016[最近一次HbA1c檢查日期],"&gt;="&amp;DATE(YEAR(TODAY()),1,1),LabData2016[最近一次HbA1c檢查日期],"&lt;"&amp;DATE(YEAR(TODAY()),7,1)))</f>
        <v/>
      </c>
      <c r="AG295" s="6" t="str">
        <f ca="1">IF($B295="","",SUMIFS(LabData2016[HbA1c唯一],LabData2016[比對身分證前六碼],$AX295,LabData2016[最近一次HbA1c檢查日期],"&gt;="&amp;DATE(YEAR(TODAY()),7,1),LabData2016[最近一次HbA1c檢查日期],"&lt;"&amp;DATE(YEAR(TODAY())+1,1,1)))</f>
        <v/>
      </c>
      <c r="AH295" s="6" t="str">
        <f ca="1">IF($B295="","",SUMIFS(LabData2016[LDL唯一],LabData2016[比對身分證前六碼],$AX295,LabData2016[最近一次LDL檢查日期],"&gt;="&amp;DATE(YEAR(TODAY()),1,1),LabData2016[最近一次LDL檢查日期],"&lt;"&amp;DATE(YEAR(TODAY()),7,1)))</f>
        <v/>
      </c>
      <c r="AI295" s="6" t="str">
        <f ca="1">IF($B295="","",SUMIFS(LabData2016[LDL唯一],LabData2016[比對身分證前六碼],$AX295,LabData2016[最近一次LDL檢查日期],"&gt;="&amp;DATE(YEAR(TODAY()),7,1),LabData2016[最近一次LDL檢查日期],"&lt;"&amp;DATE(YEAR(TODAY())+1,1,1)))</f>
        <v/>
      </c>
      <c r="AJ295" s="6" t="str">
        <f ca="1">IF($B295="","",SUMIFS(LabData2016[UACR唯一],LabData2016[比對身分證前六碼],$AX295,LabData2016[最近一次UACR檢查日期],"&gt;="&amp;DATE(YEAR(TODAY()),1,1),LabData2016[最近一次UACR檢查日期],"&lt;"&amp;DATE(YEAR(TODAY()),7,1)))</f>
        <v/>
      </c>
      <c r="AK295" s="6" t="str">
        <f ca="1">IF($B295="","",SUMIFS(LabData2016[UACR唯一],LabData2016[比對身分證前六碼],$AX295,LabData2016[最近一次UACR檢查日期],"&gt;="&amp;DATE(YEAR(TODAY()),7,1),LabData2016[最近一次UACR檢查日期],"&lt;"&amp;DATE(YEAR(TODAY())+1,1,1)))</f>
        <v/>
      </c>
      <c r="AL295" s="6" t="str">
        <f t="shared" si="66"/>
        <v/>
      </c>
      <c r="AM295" s="6" t="str">
        <f t="shared" si="67"/>
        <v/>
      </c>
      <c r="AN295" s="6" t="str">
        <f t="shared" si="68"/>
        <v/>
      </c>
      <c r="AO295" s="6" t="str">
        <f t="shared" si="69"/>
        <v/>
      </c>
      <c r="AP295" s="6" t="str" cm="1">
        <f t="array" ref="AP295">IF($B295="","",IFERROR(INDEX(相容設定!$B$2:$E$9,MATCH($D295,相容設定!$A$2:$A$9,0),MIN(VALUE(LEFT($AQ295,FIND("/",$AQ295)-1)),3)+1),0))</f>
        <v/>
      </c>
      <c r="AQ295" s="6" t="str">
        <f t="shared" si="70"/>
        <v/>
      </c>
      <c r="AR295" s="30" t="str">
        <f t="shared" si="71"/>
        <v/>
      </c>
      <c r="AS295" s="30" t="str">
        <f>IF($B295="","",250+30+IF(OR(ISNUMBER(SEARCH("DM",$D295)),ISNUMBER(SEARCH("+",$D295))),100,0)+IFERROR(INDEX(相容設定!$F$2:$F$9,MATCH($D295,相容設定!$A$2:$A$9,0)),0))</f>
        <v/>
      </c>
      <c r="AT295" s="31" t="str">
        <f t="shared" si="72"/>
        <v/>
      </c>
      <c r="AU295" s="32" t="str">
        <f t="shared" si="73"/>
        <v/>
      </c>
      <c r="AW295" t="str">
        <f t="shared" si="74"/>
        <v/>
      </c>
    </row>
    <row r="296" spans="1:49" x14ac:dyDescent="0.35">
      <c r="A296" s="26" t="str" cm="1">
        <f t="array" ref="A296">IFERROR(IF(INDEX(PatientCriteria[身分證號],ROWS($A$4:A296))="","",ROWS($A$4:A296)),"")</f>
        <v/>
      </c>
      <c r="B296" s="26" t="str" cm="1">
        <f t="array" ref="B296">IFERROR(IF(INDEX(PatientCriteria[身分證號],ROWS($A$4:A296))="","",INDEX(PatientCriteria[身分證號],ROWS($A$4:A296))),"")</f>
        <v/>
      </c>
      <c r="C296" s="26" t="str" cm="1">
        <f t="array" ref="C296">IF($B296="","",IFERROR(INDEX(PatientCriteria[生日],ROWS($A$4:A296)),""))</f>
        <v/>
      </c>
      <c r="D296" s="26" t="str" cm="1">
        <f t="array" ref="D296">IF($B296="","",IFERROR(INDEX(PatientCriteria[疾病組合],ROWS($A$4:A296)),""))</f>
        <v/>
      </c>
      <c r="E296" s="6" t="str" cm="1">
        <f t="array" ref="E296">IF($B296="","",IFERROR(INDEX(PatientCriteria[HbA1c達標標準],ROWS($A$4:A296)),""))</f>
        <v/>
      </c>
      <c r="F296" s="6" t="str">
        <f>IF($B296="","",IF($G296="","",IFERROR(SUMIFS(LabData2016[最近一次HbA1c檢查結果(%)],LabData2016[比對身分證前六碼],$AX296,LabData2016[最近一次HbA1c檢查日期],$G296,LabData2016[HbA1c唯一],1),"")))</f>
        <v/>
      </c>
      <c r="G296" s="36" t="str" cm="1">
        <f t="array" ref="G296">IF($B296="","",IFERROR(_xlfn.AGGREGATE(14,6,LabData2016[最近一次HbA1c檢查日期]/((LabData2016[比對身分證前六碼]=$AX296)*(LabData2016[HbA1c唯一]=1)),1),""))</f>
        <v/>
      </c>
      <c r="H296" s="6" t="str">
        <f>IF($B296="","",IF($I296="","",IFERROR(SUMIFS(LabData2016[最近一次HbA1c檢查結果(%)],LabData2016[比對身分證前六碼],$AX296,LabData2016[最近一次HbA1c檢查日期],$I296,LabData2016[HbA1c唯一],1),"")))</f>
        <v/>
      </c>
      <c r="I296" s="36" t="str" cm="1">
        <f t="array" ref="I296">IF($B296="","",IFERROR(_xlfn.AGGREGATE(14,6,LabData2016[最近一次HbA1c檢查日期]/((LabData2016[比對身分證前六碼]=$AX296)*(LabData2016[HbA1c唯一]=1)),2),""))</f>
        <v/>
      </c>
      <c r="J296" s="6" t="str">
        <f t="shared" si="63"/>
        <v/>
      </c>
      <c r="K296" s="27" t="str">
        <f ca="1">IF($B296="","",IF($E296="不適用","不適用",IF($F296="","未檢驗",IF(AND($AF296+$AG296&gt;=2,$AG296&gt;=1),IF(OR($F296&lt;VALUE(SUBSTITUTE(SUBSTITUTE($E296,"&lt;",""),"%","")),SUMIFS(LabData2016[HbA1c唯一],LabData2016[比對身分證前六碼],$AX296,LabData2016[最近一次HbA1c檢查結果(%)],"&lt;"&amp;VALUE(SUBSTITUTE(SUBSTITUTE($E296,"&lt;",""),"%","")),LabData2016[最近一次HbA1c檢查日期],"&gt;="&amp;DATE(YEAR(TODAY()),1,1),LabData2016[最近一次HbA1c檢查日期],"&lt;"&amp;DATE(YEAR(TODAY())+1,1,1))/($AF296+$AG296)&gt;=0.5),"控制達標",IF(ISNUMBER($H296),IF(AND($J296&gt;=84,$F296-$H296&lt;0),"進步達標","未達標"),"未達標")),"未達標"))))</f>
        <v/>
      </c>
      <c r="L296" s="33" t="str">
        <f ca="1">IF($B296="","",IF($K296="不適用","不適用",IF($K296="未檢驗","無檢驗資料","全年"&amp;($AF296+$AG296)&amp;"次／下半年"&amp;$AG296&amp;"次／"&amp;SUMIFS(LabData2016[HbA1c唯一],LabData2016[比對身分證前六碼],$AX296,LabData2016[最近一次HbA1c檢查結果(%)],"&lt;"&amp;VALUE(SUBSTITUTE(SUBSTITUTE($E296,"&lt;",""),"%","")),LabData2016[最近一次HbA1c檢查日期],"&gt;="&amp;DATE(YEAR(TODAY()),1,1),LabData2016[最近一次HbA1c檢查日期],"&lt;"&amp;DATE(YEAR(TODAY())+1,1,1))&amp;"/"&amp;($AF296+$AG296)&amp;"達標")))</f>
        <v/>
      </c>
      <c r="M296" s="6" t="str" cm="1">
        <f t="array" ref="M296">IF($B296="","",IFERROR(INDEX(PatientCriteria[LDL達標標準],ROWS($A$4:A296)),""))</f>
        <v/>
      </c>
      <c r="N296" s="6" t="str">
        <f>IF($B296="","",IF($O296="","",IFERROR(SUMIFS(LabData2016[最近一次LDL檢查結果(mg/dL)],LabData2016[比對身分證前六碼],$AX296,LabData2016[最近一次LDL檢查日期],$O296,LabData2016[LDL唯一],1),"")))</f>
        <v/>
      </c>
      <c r="O296" s="36" t="str" cm="1">
        <f t="array" ref="O296">IF($B296="","",IFERROR(_xlfn.AGGREGATE(14,6,LabData2016[最近一次LDL檢查日期]/((LabData2016[比對身分證前六碼]=$AX296)*(LabData2016[LDL唯一]=1)),1),""))</f>
        <v/>
      </c>
      <c r="P296" s="6" t="str">
        <f>IF($B296="","",IF($Q296="","",IFERROR(SUMIFS(LabData2016[最近一次LDL檢查結果(mg/dL)],LabData2016[比對身分證前六碼],$AX296,LabData2016[最近一次LDL檢查日期],$Q296,LabData2016[LDL唯一],1),"")))</f>
        <v/>
      </c>
      <c r="Q296" s="36" t="str" cm="1">
        <f t="array" ref="Q296">IF($B296="","",IFERROR(_xlfn.AGGREGATE(14,6,LabData2016[最近一次LDL檢查日期]/((LabData2016[比對身分證前六碼]=$AX296)*(LabData2016[LDL唯一]=1)),2),""))</f>
        <v/>
      </c>
      <c r="R296" s="6" t="str">
        <f t="shared" si="64"/>
        <v/>
      </c>
      <c r="S296" s="6" t="str" cm="1">
        <f t="array" ref="S296">IF($B296="","",IFERROR(_xlfn.AGGREGATE(15,6,LabData2016[最近一次LDL檢查結果(mg/dL)]/((LabData2016[比對身分證前六碼]=$AX296)*(LabData2016[LDL唯一]=1)),1),""))</f>
        <v/>
      </c>
      <c r="T296" s="28" t="str">
        <f ca="1">IF($B296="","",IF($M296="不適用","不適用",IF($N296="","未檢驗",IF(OR(AND($D296="DM only",$O296&gt;=DATE(YEAR(TODAY()),1,1),$O296&lt;DATE(YEAR(TODAY())+1,1,1),$N296&lt;VALUE(SUBSTITUTE($M296,"&lt;",""))),AND($AH296&gt;=1,$AI296&gt;=1,OR($N296&lt;VALUE(SUBSTITUTE($M296,"&lt;","")),SUMIFS(LabData2016[LDL唯一],LabData2016[比對身分證前六碼],$AX296,LabData2016[最近一次LDL檢查結果(mg/dL)],"&lt;"&amp;VALUE(SUBSTITUTE($M296,"&lt;","")),LabData2016[最近一次LDL檢查日期],"&gt;="&amp;DATE(YEAR(TODAY()),1,1),LabData2016[最近一次LDL檢查日期],"&lt;"&amp;DATE(YEAR(TODAY())+1,1,1))/($AH296+$AI296)&gt;=0.5))),"控制達標",IF(AND($AH296&gt;=1,$AI296&gt;=1,ISNUMBER($P296),$R296&gt;84,$N296-$P296&lt;0),"進步達標","未達標")))))</f>
        <v/>
      </c>
      <c r="U296" s="39" t="str">
        <f ca="1">IF($B296="","",IF($T296="不適用","不適用",IF($T296="未檢驗","無檢驗資料","全年"&amp;($AH296+$AI296)&amp;"次／下半年"&amp;$AI296&amp;"次／"&amp;SUMIFS(LabData2016[LDL唯一],LabData2016[比對身分證前六碼],$AX296,LabData2016[最近一次LDL檢查結果(mg/dL)],"&lt;"&amp;VALUE(SUBSTITUTE($M296,"&lt;","")),LabData2016[最近一次LDL檢查日期],"&gt;="&amp;DATE(YEAR(TODAY()),1,1),LabData2016[最近一次LDL檢查日期],"&lt;"&amp;DATE(YEAR(TODAY())+1,1,1))&amp;"/"&amp;($AH296+$AI296)&amp;"達標")))</f>
        <v/>
      </c>
      <c r="V296" s="6" t="str" cm="1">
        <f t="array" ref="V296">IF($B296="","",IFERROR(INDEX(PatientCriteria[UACR達標標準],ROWS($A$4:A296)),""))</f>
        <v/>
      </c>
      <c r="W296" s="6" t="str">
        <f>IF($B296="","",IF($X296="","",IFERROR(SUMIFS(LabData2016[最近一次UACR檢查結果(mg/gm)],LabData2016[比對身分證前六碼],$AX296,LabData2016[最近一次UACR檢查日期],$X296,LabData2016[UACR唯一],1),"")))</f>
        <v/>
      </c>
      <c r="X296" s="36" t="str" cm="1">
        <f t="array" ref="X296">IF($B296="","",IFERROR(_xlfn.AGGREGATE(14,6,LabData2016[最近一次UACR檢查日期]/((LabData2016[比對身分證前六碼]=$AX296)*(LabData2016[UACR唯一]=1)),1),""))</f>
        <v/>
      </c>
      <c r="Y296" s="6" t="str">
        <f>IF($B296="","",IF($Z296="","",IFERROR(SUMIFS(LabData2016[最近一次UACR檢查結果(mg/gm)],LabData2016[比對身分證前六碼],$AX296,LabData2016[最近一次UACR檢查日期],$Z296,LabData2016[UACR唯一],1),"")))</f>
        <v/>
      </c>
      <c r="Z296" s="36" t="str" cm="1">
        <f t="array" ref="Z296">IF($B296="","",IFERROR(_xlfn.AGGREGATE(14,6,LabData2016[最近一次UACR檢查日期]/((LabData2016[比對身分證前六碼]=$AX296)*(LabData2016[UACR唯一]=1)),2),""))</f>
        <v/>
      </c>
      <c r="AA296" s="6" t="str">
        <f t="shared" si="65"/>
        <v/>
      </c>
      <c r="AB296" s="29" t="str">
        <f ca="1">IF($B296="","",IF($V296="不適用","不適用",IF($W296="","未檢驗",IF(AND($AJ296+$AK296&gt;=2,$AK296&gt;=1),IF(OR($W296&lt;30,SUMIFS(LabData2016[UACR唯一],LabData2016[比對身分證前六碼],$AX296,LabData2016[最近一次UACR檢查結果(mg/gm)],"&lt;30",LabData2016[最近一次UACR檢查日期],"&gt;="&amp;DATE(YEAR(TODAY()),1,1),LabData2016[最近一次UACR檢查日期],"&lt;"&amp;DATE(YEAR(TODAY())+1,1,1))/($AJ296+$AK296)&gt;=0.5),"控制達標",IF(ISNUMBER($Y296),IF(AND($AA296&gt;=84,$W296-$Y296&lt;0),"進步達標","未達標"),"未達標")),"未達標"))))</f>
        <v/>
      </c>
      <c r="AC296" s="38" t="str">
        <f ca="1">IF($B296="","",IF($AB296="不適用","不適用",IF($AB296="未檢驗","無檢驗資料","全年"&amp;($AJ296+$AK296)&amp;"次／下半年"&amp;$AK296&amp;"次／"&amp;SUMIFS(LabData2016[UACR唯一],LabData2016[比對身分證前六碼],$AX296,LabData2016[最近一次UACR檢查結果(mg/gm)],"&lt;30",LabData2016[最近一次UACR檢查日期],"&gt;="&amp;DATE(YEAR(TODAY()),1,1),LabData2016[最近一次UACR檢查日期],"&lt;"&amp;DATE(YEAR(TODAY())+1,1,1))&amp;"/"&amp;($AJ296+$AK296)&amp;"達標")))</f>
        <v/>
      </c>
      <c r="AD296" s="6" t="str" cm="1">
        <f t="array" ref="AD296">IF($B296="","",IFERROR(INDEX(PatientCriteria[BP檢驗次數達標標準],ROWS($A$4:A296)),""))</f>
        <v/>
      </c>
      <c r="AE296" s="6" t="str" cm="1">
        <f t="array" aca="1" ref="AE296" ca="1">IF($B296="","",_xlfn.LET(_xlpm.bp,LabData2016[最近一次BP檢查日期],_xlpm.ym,IF(ISNUMBER(_xlpm.bp),TEXT(_xlpm.bp,"yyyy-mm"),LEFT(_xlpm.bp,7)),_xlpm.matched,_xlfn._xlws.FILTER(_xlpm.ym,(LabData2016[比對身分證前六碼]=$AX296)*(LabData2016[比對生日西元]=$AY296)*(_xlpm.ym&lt;&gt;"")*(LEFT(_xlpm.ym,4)=TEXT(YEAR(TODAY()),"0")),""),IF(INDEX(_xlpm.matched,1)="",0,ROWS(_xlfn.UNIQUE(_xlpm.matched)))))</f>
        <v/>
      </c>
      <c r="AF296" s="6" t="str">
        <f ca="1">IF($B296="","",SUMIFS(LabData2016[HbA1c唯一],LabData2016[比對身分證前六碼],$AX296,LabData2016[最近一次HbA1c檢查日期],"&gt;="&amp;DATE(YEAR(TODAY()),1,1),LabData2016[最近一次HbA1c檢查日期],"&lt;"&amp;DATE(YEAR(TODAY()),7,1)))</f>
        <v/>
      </c>
      <c r="AG296" s="6" t="str">
        <f ca="1">IF($B296="","",SUMIFS(LabData2016[HbA1c唯一],LabData2016[比對身分證前六碼],$AX296,LabData2016[最近一次HbA1c檢查日期],"&gt;="&amp;DATE(YEAR(TODAY()),7,1),LabData2016[最近一次HbA1c檢查日期],"&lt;"&amp;DATE(YEAR(TODAY())+1,1,1)))</f>
        <v/>
      </c>
      <c r="AH296" s="6" t="str">
        <f ca="1">IF($B296="","",SUMIFS(LabData2016[LDL唯一],LabData2016[比對身分證前六碼],$AX296,LabData2016[最近一次LDL檢查日期],"&gt;="&amp;DATE(YEAR(TODAY()),1,1),LabData2016[最近一次LDL檢查日期],"&lt;"&amp;DATE(YEAR(TODAY()),7,1)))</f>
        <v/>
      </c>
      <c r="AI296" s="6" t="str">
        <f ca="1">IF($B296="","",SUMIFS(LabData2016[LDL唯一],LabData2016[比對身分證前六碼],$AX296,LabData2016[最近一次LDL檢查日期],"&gt;="&amp;DATE(YEAR(TODAY()),7,1),LabData2016[最近一次LDL檢查日期],"&lt;"&amp;DATE(YEAR(TODAY())+1,1,1)))</f>
        <v/>
      </c>
      <c r="AJ296" s="6" t="str">
        <f ca="1">IF($B296="","",SUMIFS(LabData2016[UACR唯一],LabData2016[比對身分證前六碼],$AX296,LabData2016[最近一次UACR檢查日期],"&gt;="&amp;DATE(YEAR(TODAY()),1,1),LabData2016[最近一次UACR檢查日期],"&lt;"&amp;DATE(YEAR(TODAY()),7,1)))</f>
        <v/>
      </c>
      <c r="AK296" s="6" t="str">
        <f ca="1">IF($B296="","",SUMIFS(LabData2016[UACR唯一],LabData2016[比對身分證前六碼],$AX296,LabData2016[最近一次UACR檢查日期],"&gt;="&amp;DATE(YEAR(TODAY()),7,1),LabData2016[最近一次UACR檢查日期],"&lt;"&amp;DATE(YEAR(TODAY())+1,1,1)))</f>
        <v/>
      </c>
      <c r="AL296" s="6" t="str">
        <f t="shared" si="66"/>
        <v/>
      </c>
      <c r="AM296" s="6" t="str">
        <f t="shared" si="67"/>
        <v/>
      </c>
      <c r="AN296" s="6" t="str">
        <f t="shared" si="68"/>
        <v/>
      </c>
      <c r="AO296" s="6" t="str">
        <f t="shared" si="69"/>
        <v/>
      </c>
      <c r="AP296" s="6" t="str" cm="1">
        <f t="array" ref="AP296">IF($B296="","",IFERROR(INDEX(相容設定!$B$2:$E$9,MATCH($D296,相容設定!$A$2:$A$9,0),MIN(VALUE(LEFT($AQ296,FIND("/",$AQ296)-1)),3)+1),0))</f>
        <v/>
      </c>
      <c r="AQ296" s="6" t="str">
        <f t="shared" si="70"/>
        <v/>
      </c>
      <c r="AR296" s="30" t="str">
        <f t="shared" si="71"/>
        <v/>
      </c>
      <c r="AS296" s="30" t="str">
        <f>IF($B296="","",250+30+IF(OR(ISNUMBER(SEARCH("DM",$D296)),ISNUMBER(SEARCH("+",$D296))),100,0)+IFERROR(INDEX(相容設定!$F$2:$F$9,MATCH($D296,相容設定!$A$2:$A$9,0)),0))</f>
        <v/>
      </c>
      <c r="AT296" s="31" t="str">
        <f t="shared" si="72"/>
        <v/>
      </c>
      <c r="AU296" s="32" t="str">
        <f t="shared" si="73"/>
        <v/>
      </c>
      <c r="AW296" t="str">
        <f t="shared" si="74"/>
        <v/>
      </c>
    </row>
    <row r="297" spans="1:49" x14ac:dyDescent="0.35">
      <c r="A297" s="26" t="str" cm="1">
        <f t="array" ref="A297">IFERROR(IF(INDEX(PatientCriteria[身分證號],ROWS($A$4:A297))="","",ROWS($A$4:A297)),"")</f>
        <v/>
      </c>
      <c r="B297" s="26" t="str" cm="1">
        <f t="array" ref="B297">IFERROR(IF(INDEX(PatientCriteria[身分證號],ROWS($A$4:A297))="","",INDEX(PatientCriteria[身分證號],ROWS($A$4:A297))),"")</f>
        <v/>
      </c>
      <c r="C297" s="26" t="str" cm="1">
        <f t="array" ref="C297">IF($B297="","",IFERROR(INDEX(PatientCriteria[生日],ROWS($A$4:A297)),""))</f>
        <v/>
      </c>
      <c r="D297" s="26" t="str" cm="1">
        <f t="array" ref="D297">IF($B297="","",IFERROR(INDEX(PatientCriteria[疾病組合],ROWS($A$4:A297)),""))</f>
        <v/>
      </c>
      <c r="E297" s="6" t="str" cm="1">
        <f t="array" ref="E297">IF($B297="","",IFERROR(INDEX(PatientCriteria[HbA1c達標標準],ROWS($A$4:A297)),""))</f>
        <v/>
      </c>
      <c r="F297" s="6" t="str">
        <f>IF($B297="","",IF($G297="","",IFERROR(SUMIFS(LabData2016[最近一次HbA1c檢查結果(%)],LabData2016[比對身分證前六碼],$AX297,LabData2016[最近一次HbA1c檢查日期],$G297,LabData2016[HbA1c唯一],1),"")))</f>
        <v/>
      </c>
      <c r="G297" s="36" t="str" cm="1">
        <f t="array" ref="G297">IF($B297="","",IFERROR(_xlfn.AGGREGATE(14,6,LabData2016[最近一次HbA1c檢查日期]/((LabData2016[比對身分證前六碼]=$AX297)*(LabData2016[HbA1c唯一]=1)),1),""))</f>
        <v/>
      </c>
      <c r="H297" s="6" t="str">
        <f>IF($B297="","",IF($I297="","",IFERROR(SUMIFS(LabData2016[最近一次HbA1c檢查結果(%)],LabData2016[比對身分證前六碼],$AX297,LabData2016[最近一次HbA1c檢查日期],$I297,LabData2016[HbA1c唯一],1),"")))</f>
        <v/>
      </c>
      <c r="I297" s="36" t="str" cm="1">
        <f t="array" ref="I297">IF($B297="","",IFERROR(_xlfn.AGGREGATE(14,6,LabData2016[最近一次HbA1c檢查日期]/((LabData2016[比對身分證前六碼]=$AX297)*(LabData2016[HbA1c唯一]=1)),2),""))</f>
        <v/>
      </c>
      <c r="J297" s="6" t="str">
        <f t="shared" si="63"/>
        <v/>
      </c>
      <c r="K297" s="27" t="str">
        <f ca="1">IF($B297="","",IF($E297="不適用","不適用",IF($F297="","未檢驗",IF(AND($AF297+$AG297&gt;=2,$AG297&gt;=1),IF(OR($F297&lt;VALUE(SUBSTITUTE(SUBSTITUTE($E297,"&lt;",""),"%","")),SUMIFS(LabData2016[HbA1c唯一],LabData2016[比對身分證前六碼],$AX297,LabData2016[最近一次HbA1c檢查結果(%)],"&lt;"&amp;VALUE(SUBSTITUTE(SUBSTITUTE($E297,"&lt;",""),"%","")),LabData2016[最近一次HbA1c檢查日期],"&gt;="&amp;DATE(YEAR(TODAY()),1,1),LabData2016[最近一次HbA1c檢查日期],"&lt;"&amp;DATE(YEAR(TODAY())+1,1,1))/($AF297+$AG297)&gt;=0.5),"控制達標",IF(ISNUMBER($H297),IF(AND($J297&gt;=84,$F297-$H297&lt;0),"進步達標","未達標"),"未達標")),"未達標"))))</f>
        <v/>
      </c>
      <c r="L297" s="33" t="str">
        <f ca="1">IF($B297="","",IF($K297="不適用","不適用",IF($K297="未檢驗","無檢驗資料","全年"&amp;($AF297+$AG297)&amp;"次／下半年"&amp;$AG297&amp;"次／"&amp;SUMIFS(LabData2016[HbA1c唯一],LabData2016[比對身分證前六碼],$AX297,LabData2016[最近一次HbA1c檢查結果(%)],"&lt;"&amp;VALUE(SUBSTITUTE(SUBSTITUTE($E297,"&lt;",""),"%","")),LabData2016[最近一次HbA1c檢查日期],"&gt;="&amp;DATE(YEAR(TODAY()),1,1),LabData2016[最近一次HbA1c檢查日期],"&lt;"&amp;DATE(YEAR(TODAY())+1,1,1))&amp;"/"&amp;($AF297+$AG297)&amp;"達標")))</f>
        <v/>
      </c>
      <c r="M297" s="6" t="str" cm="1">
        <f t="array" ref="M297">IF($B297="","",IFERROR(INDEX(PatientCriteria[LDL達標標準],ROWS($A$4:A297)),""))</f>
        <v/>
      </c>
      <c r="N297" s="6" t="str">
        <f>IF($B297="","",IF($O297="","",IFERROR(SUMIFS(LabData2016[最近一次LDL檢查結果(mg/dL)],LabData2016[比對身分證前六碼],$AX297,LabData2016[最近一次LDL檢查日期],$O297,LabData2016[LDL唯一],1),"")))</f>
        <v/>
      </c>
      <c r="O297" s="36" t="str" cm="1">
        <f t="array" ref="O297">IF($B297="","",IFERROR(_xlfn.AGGREGATE(14,6,LabData2016[最近一次LDL檢查日期]/((LabData2016[比對身分證前六碼]=$AX297)*(LabData2016[LDL唯一]=1)),1),""))</f>
        <v/>
      </c>
      <c r="P297" s="6" t="str">
        <f>IF($B297="","",IF($Q297="","",IFERROR(SUMIFS(LabData2016[最近一次LDL檢查結果(mg/dL)],LabData2016[比對身分證前六碼],$AX297,LabData2016[最近一次LDL檢查日期],$Q297,LabData2016[LDL唯一],1),"")))</f>
        <v/>
      </c>
      <c r="Q297" s="36" t="str" cm="1">
        <f t="array" ref="Q297">IF($B297="","",IFERROR(_xlfn.AGGREGATE(14,6,LabData2016[最近一次LDL檢查日期]/((LabData2016[比對身分證前六碼]=$AX297)*(LabData2016[LDL唯一]=1)),2),""))</f>
        <v/>
      </c>
      <c r="R297" s="6" t="str">
        <f t="shared" si="64"/>
        <v/>
      </c>
      <c r="S297" s="6" t="str" cm="1">
        <f t="array" ref="S297">IF($B297="","",IFERROR(_xlfn.AGGREGATE(15,6,LabData2016[最近一次LDL檢查結果(mg/dL)]/((LabData2016[比對身分證前六碼]=$AX297)*(LabData2016[LDL唯一]=1)),1),""))</f>
        <v/>
      </c>
      <c r="T297" s="28" t="str">
        <f ca="1">IF($B297="","",IF($M297="不適用","不適用",IF($N297="","未檢驗",IF(OR(AND($D297="DM only",$O297&gt;=DATE(YEAR(TODAY()),1,1),$O297&lt;DATE(YEAR(TODAY())+1,1,1),$N297&lt;VALUE(SUBSTITUTE($M297,"&lt;",""))),AND($AH297&gt;=1,$AI297&gt;=1,OR($N297&lt;VALUE(SUBSTITUTE($M297,"&lt;","")),SUMIFS(LabData2016[LDL唯一],LabData2016[比對身分證前六碼],$AX297,LabData2016[最近一次LDL檢查結果(mg/dL)],"&lt;"&amp;VALUE(SUBSTITUTE($M297,"&lt;","")),LabData2016[最近一次LDL檢查日期],"&gt;="&amp;DATE(YEAR(TODAY()),1,1),LabData2016[最近一次LDL檢查日期],"&lt;"&amp;DATE(YEAR(TODAY())+1,1,1))/($AH297+$AI297)&gt;=0.5))),"控制達標",IF(AND($AH297&gt;=1,$AI297&gt;=1,ISNUMBER($P297),$R297&gt;84,$N297-$P297&lt;0),"進步達標","未達標")))))</f>
        <v/>
      </c>
      <c r="U297" s="39" t="str">
        <f ca="1">IF($B297="","",IF($T297="不適用","不適用",IF($T297="未檢驗","無檢驗資料","全年"&amp;($AH297+$AI297)&amp;"次／下半年"&amp;$AI297&amp;"次／"&amp;SUMIFS(LabData2016[LDL唯一],LabData2016[比對身分證前六碼],$AX297,LabData2016[最近一次LDL檢查結果(mg/dL)],"&lt;"&amp;VALUE(SUBSTITUTE($M297,"&lt;","")),LabData2016[最近一次LDL檢查日期],"&gt;="&amp;DATE(YEAR(TODAY()),1,1),LabData2016[最近一次LDL檢查日期],"&lt;"&amp;DATE(YEAR(TODAY())+1,1,1))&amp;"/"&amp;($AH297+$AI297)&amp;"達標")))</f>
        <v/>
      </c>
      <c r="V297" s="6" t="str" cm="1">
        <f t="array" ref="V297">IF($B297="","",IFERROR(INDEX(PatientCriteria[UACR達標標準],ROWS($A$4:A297)),""))</f>
        <v/>
      </c>
      <c r="W297" s="6" t="str">
        <f>IF($B297="","",IF($X297="","",IFERROR(SUMIFS(LabData2016[最近一次UACR檢查結果(mg/gm)],LabData2016[比對身分證前六碼],$AX297,LabData2016[最近一次UACR檢查日期],$X297,LabData2016[UACR唯一],1),"")))</f>
        <v/>
      </c>
      <c r="X297" s="36" t="str" cm="1">
        <f t="array" ref="X297">IF($B297="","",IFERROR(_xlfn.AGGREGATE(14,6,LabData2016[最近一次UACR檢查日期]/((LabData2016[比對身分證前六碼]=$AX297)*(LabData2016[UACR唯一]=1)),1),""))</f>
        <v/>
      </c>
      <c r="Y297" s="6" t="str">
        <f>IF($B297="","",IF($Z297="","",IFERROR(SUMIFS(LabData2016[最近一次UACR檢查結果(mg/gm)],LabData2016[比對身分證前六碼],$AX297,LabData2016[最近一次UACR檢查日期],$Z297,LabData2016[UACR唯一],1),"")))</f>
        <v/>
      </c>
      <c r="Z297" s="36" t="str" cm="1">
        <f t="array" ref="Z297">IF($B297="","",IFERROR(_xlfn.AGGREGATE(14,6,LabData2016[最近一次UACR檢查日期]/((LabData2016[比對身分證前六碼]=$AX297)*(LabData2016[UACR唯一]=1)),2),""))</f>
        <v/>
      </c>
      <c r="AA297" s="6" t="str">
        <f t="shared" si="65"/>
        <v/>
      </c>
      <c r="AB297" s="29" t="str">
        <f ca="1">IF($B297="","",IF($V297="不適用","不適用",IF($W297="","未檢驗",IF(AND($AJ297+$AK297&gt;=2,$AK297&gt;=1),IF(OR($W297&lt;30,SUMIFS(LabData2016[UACR唯一],LabData2016[比對身分證前六碼],$AX297,LabData2016[最近一次UACR檢查結果(mg/gm)],"&lt;30",LabData2016[最近一次UACR檢查日期],"&gt;="&amp;DATE(YEAR(TODAY()),1,1),LabData2016[最近一次UACR檢查日期],"&lt;"&amp;DATE(YEAR(TODAY())+1,1,1))/($AJ297+$AK297)&gt;=0.5),"控制達標",IF(ISNUMBER($Y297),IF(AND($AA297&gt;=84,$W297-$Y297&lt;0),"進步達標","未達標"),"未達標")),"未達標"))))</f>
        <v/>
      </c>
      <c r="AC297" s="38" t="str">
        <f ca="1">IF($B297="","",IF($AB297="不適用","不適用",IF($AB297="未檢驗","無檢驗資料","全年"&amp;($AJ297+$AK297)&amp;"次／下半年"&amp;$AK297&amp;"次／"&amp;SUMIFS(LabData2016[UACR唯一],LabData2016[比對身分證前六碼],$AX297,LabData2016[最近一次UACR檢查結果(mg/gm)],"&lt;30",LabData2016[最近一次UACR檢查日期],"&gt;="&amp;DATE(YEAR(TODAY()),1,1),LabData2016[最近一次UACR檢查日期],"&lt;"&amp;DATE(YEAR(TODAY())+1,1,1))&amp;"/"&amp;($AJ297+$AK297)&amp;"達標")))</f>
        <v/>
      </c>
      <c r="AD297" s="6" t="str" cm="1">
        <f t="array" ref="AD297">IF($B297="","",IFERROR(INDEX(PatientCriteria[BP檢驗次數達標標準],ROWS($A$4:A297)),""))</f>
        <v/>
      </c>
      <c r="AE297" s="6" t="str" cm="1">
        <f t="array" aca="1" ref="AE297" ca="1">IF($B297="","",_xlfn.LET(_xlpm.bp,LabData2016[最近一次BP檢查日期],_xlpm.ym,IF(ISNUMBER(_xlpm.bp),TEXT(_xlpm.bp,"yyyy-mm"),LEFT(_xlpm.bp,7)),_xlpm.matched,_xlfn._xlws.FILTER(_xlpm.ym,(LabData2016[比對身分證前六碼]=$AX297)*(LabData2016[比對生日西元]=$AY297)*(_xlpm.ym&lt;&gt;"")*(LEFT(_xlpm.ym,4)=TEXT(YEAR(TODAY()),"0")),""),IF(INDEX(_xlpm.matched,1)="",0,ROWS(_xlfn.UNIQUE(_xlpm.matched)))))</f>
        <v/>
      </c>
      <c r="AF297" s="6" t="str">
        <f ca="1">IF($B297="","",SUMIFS(LabData2016[HbA1c唯一],LabData2016[比對身分證前六碼],$AX297,LabData2016[最近一次HbA1c檢查日期],"&gt;="&amp;DATE(YEAR(TODAY()),1,1),LabData2016[最近一次HbA1c檢查日期],"&lt;"&amp;DATE(YEAR(TODAY()),7,1)))</f>
        <v/>
      </c>
      <c r="AG297" s="6" t="str">
        <f ca="1">IF($B297="","",SUMIFS(LabData2016[HbA1c唯一],LabData2016[比對身分證前六碼],$AX297,LabData2016[最近一次HbA1c檢查日期],"&gt;="&amp;DATE(YEAR(TODAY()),7,1),LabData2016[最近一次HbA1c檢查日期],"&lt;"&amp;DATE(YEAR(TODAY())+1,1,1)))</f>
        <v/>
      </c>
      <c r="AH297" s="6" t="str">
        <f ca="1">IF($B297="","",SUMIFS(LabData2016[LDL唯一],LabData2016[比對身分證前六碼],$AX297,LabData2016[最近一次LDL檢查日期],"&gt;="&amp;DATE(YEAR(TODAY()),1,1),LabData2016[最近一次LDL檢查日期],"&lt;"&amp;DATE(YEAR(TODAY()),7,1)))</f>
        <v/>
      </c>
      <c r="AI297" s="6" t="str">
        <f ca="1">IF($B297="","",SUMIFS(LabData2016[LDL唯一],LabData2016[比對身分證前六碼],$AX297,LabData2016[最近一次LDL檢查日期],"&gt;="&amp;DATE(YEAR(TODAY()),7,1),LabData2016[最近一次LDL檢查日期],"&lt;"&amp;DATE(YEAR(TODAY())+1,1,1)))</f>
        <v/>
      </c>
      <c r="AJ297" s="6" t="str">
        <f ca="1">IF($B297="","",SUMIFS(LabData2016[UACR唯一],LabData2016[比對身分證前六碼],$AX297,LabData2016[最近一次UACR檢查日期],"&gt;="&amp;DATE(YEAR(TODAY()),1,1),LabData2016[最近一次UACR檢查日期],"&lt;"&amp;DATE(YEAR(TODAY()),7,1)))</f>
        <v/>
      </c>
      <c r="AK297" s="6" t="str">
        <f ca="1">IF($B297="","",SUMIFS(LabData2016[UACR唯一],LabData2016[比對身分證前六碼],$AX297,LabData2016[最近一次UACR檢查日期],"&gt;="&amp;DATE(YEAR(TODAY()),7,1),LabData2016[最近一次UACR檢查日期],"&lt;"&amp;DATE(YEAR(TODAY())+1,1,1)))</f>
        <v/>
      </c>
      <c r="AL297" s="6" t="str">
        <f t="shared" si="66"/>
        <v/>
      </c>
      <c r="AM297" s="6" t="str">
        <f t="shared" si="67"/>
        <v/>
      </c>
      <c r="AN297" s="6" t="str">
        <f t="shared" si="68"/>
        <v/>
      </c>
      <c r="AO297" s="6" t="str">
        <f t="shared" si="69"/>
        <v/>
      </c>
      <c r="AP297" s="6" t="str" cm="1">
        <f t="array" ref="AP297">IF($B297="","",IFERROR(INDEX(相容設定!$B$2:$E$9,MATCH($D297,相容設定!$A$2:$A$9,0),MIN(VALUE(LEFT($AQ297,FIND("/",$AQ297)-1)),3)+1),0))</f>
        <v/>
      </c>
      <c r="AQ297" s="6" t="str">
        <f t="shared" si="70"/>
        <v/>
      </c>
      <c r="AR297" s="30" t="str">
        <f t="shared" si="71"/>
        <v/>
      </c>
      <c r="AS297" s="30" t="str">
        <f>IF($B297="","",250+30+IF(OR(ISNUMBER(SEARCH("DM",$D297)),ISNUMBER(SEARCH("+",$D297))),100,0)+IFERROR(INDEX(相容設定!$F$2:$F$9,MATCH($D297,相容設定!$A$2:$A$9,0)),0))</f>
        <v/>
      </c>
      <c r="AT297" s="31" t="str">
        <f t="shared" si="72"/>
        <v/>
      </c>
      <c r="AU297" s="32" t="str">
        <f t="shared" si="73"/>
        <v/>
      </c>
      <c r="AW297" t="str">
        <f t="shared" si="74"/>
        <v/>
      </c>
    </row>
    <row r="298" spans="1:49" x14ac:dyDescent="0.35">
      <c r="A298" s="26" t="str" cm="1">
        <f t="array" ref="A298">IFERROR(IF(INDEX(PatientCriteria[身分證號],ROWS($A$4:A298))="","",ROWS($A$4:A298)),"")</f>
        <v/>
      </c>
      <c r="B298" s="26" t="str" cm="1">
        <f t="array" ref="B298">IFERROR(IF(INDEX(PatientCriteria[身分證號],ROWS($A$4:A298))="","",INDEX(PatientCriteria[身分證號],ROWS($A$4:A298))),"")</f>
        <v/>
      </c>
      <c r="C298" s="26" t="str" cm="1">
        <f t="array" ref="C298">IF($B298="","",IFERROR(INDEX(PatientCriteria[生日],ROWS($A$4:A298)),""))</f>
        <v/>
      </c>
      <c r="D298" s="26" t="str" cm="1">
        <f t="array" ref="D298">IF($B298="","",IFERROR(INDEX(PatientCriteria[疾病組合],ROWS($A$4:A298)),""))</f>
        <v/>
      </c>
      <c r="E298" s="6" t="str" cm="1">
        <f t="array" ref="E298">IF($B298="","",IFERROR(INDEX(PatientCriteria[HbA1c達標標準],ROWS($A$4:A298)),""))</f>
        <v/>
      </c>
      <c r="F298" s="6" t="str">
        <f>IF($B298="","",IF($G298="","",IFERROR(SUMIFS(LabData2016[最近一次HbA1c檢查結果(%)],LabData2016[比對身分證前六碼],$AX298,LabData2016[最近一次HbA1c檢查日期],$G298,LabData2016[HbA1c唯一],1),"")))</f>
        <v/>
      </c>
      <c r="G298" s="36" t="str" cm="1">
        <f t="array" ref="G298">IF($B298="","",IFERROR(_xlfn.AGGREGATE(14,6,LabData2016[最近一次HbA1c檢查日期]/((LabData2016[比對身分證前六碼]=$AX298)*(LabData2016[HbA1c唯一]=1)),1),""))</f>
        <v/>
      </c>
      <c r="H298" s="6" t="str">
        <f>IF($B298="","",IF($I298="","",IFERROR(SUMIFS(LabData2016[最近一次HbA1c檢查結果(%)],LabData2016[比對身分證前六碼],$AX298,LabData2016[最近一次HbA1c檢查日期],$I298,LabData2016[HbA1c唯一],1),"")))</f>
        <v/>
      </c>
      <c r="I298" s="36" t="str" cm="1">
        <f t="array" ref="I298">IF($B298="","",IFERROR(_xlfn.AGGREGATE(14,6,LabData2016[最近一次HbA1c檢查日期]/((LabData2016[比對身分證前六碼]=$AX298)*(LabData2016[HbA1c唯一]=1)),2),""))</f>
        <v/>
      </c>
      <c r="J298" s="6" t="str">
        <f t="shared" si="63"/>
        <v/>
      </c>
      <c r="K298" s="27" t="str">
        <f ca="1">IF($B298="","",IF($E298="不適用","不適用",IF($F298="","未檢驗",IF(AND($AF298+$AG298&gt;=2,$AG298&gt;=1),IF(OR($F298&lt;VALUE(SUBSTITUTE(SUBSTITUTE($E298,"&lt;",""),"%","")),SUMIFS(LabData2016[HbA1c唯一],LabData2016[比對身分證前六碼],$AX298,LabData2016[最近一次HbA1c檢查結果(%)],"&lt;"&amp;VALUE(SUBSTITUTE(SUBSTITUTE($E298,"&lt;",""),"%","")),LabData2016[最近一次HbA1c檢查日期],"&gt;="&amp;DATE(YEAR(TODAY()),1,1),LabData2016[最近一次HbA1c檢查日期],"&lt;"&amp;DATE(YEAR(TODAY())+1,1,1))/($AF298+$AG298)&gt;=0.5),"控制達標",IF(ISNUMBER($H298),IF(AND($J298&gt;=84,$F298-$H298&lt;0),"進步達標","未達標"),"未達標")),"未達標"))))</f>
        <v/>
      </c>
      <c r="L298" s="33" t="str">
        <f ca="1">IF($B298="","",IF($K298="不適用","不適用",IF($K298="未檢驗","無檢驗資料","全年"&amp;($AF298+$AG298)&amp;"次／下半年"&amp;$AG298&amp;"次／"&amp;SUMIFS(LabData2016[HbA1c唯一],LabData2016[比對身分證前六碼],$AX298,LabData2016[最近一次HbA1c檢查結果(%)],"&lt;"&amp;VALUE(SUBSTITUTE(SUBSTITUTE($E298,"&lt;",""),"%","")),LabData2016[最近一次HbA1c檢查日期],"&gt;="&amp;DATE(YEAR(TODAY()),1,1),LabData2016[最近一次HbA1c檢查日期],"&lt;"&amp;DATE(YEAR(TODAY())+1,1,1))&amp;"/"&amp;($AF298+$AG298)&amp;"達標")))</f>
        <v/>
      </c>
      <c r="M298" s="6" t="str" cm="1">
        <f t="array" ref="M298">IF($B298="","",IFERROR(INDEX(PatientCriteria[LDL達標標準],ROWS($A$4:A298)),""))</f>
        <v/>
      </c>
      <c r="N298" s="6" t="str">
        <f>IF($B298="","",IF($O298="","",IFERROR(SUMIFS(LabData2016[最近一次LDL檢查結果(mg/dL)],LabData2016[比對身分證前六碼],$AX298,LabData2016[最近一次LDL檢查日期],$O298,LabData2016[LDL唯一],1),"")))</f>
        <v/>
      </c>
      <c r="O298" s="36" t="str" cm="1">
        <f t="array" ref="O298">IF($B298="","",IFERROR(_xlfn.AGGREGATE(14,6,LabData2016[最近一次LDL檢查日期]/((LabData2016[比對身分證前六碼]=$AX298)*(LabData2016[LDL唯一]=1)),1),""))</f>
        <v/>
      </c>
      <c r="P298" s="6" t="str">
        <f>IF($B298="","",IF($Q298="","",IFERROR(SUMIFS(LabData2016[最近一次LDL檢查結果(mg/dL)],LabData2016[比對身分證前六碼],$AX298,LabData2016[最近一次LDL檢查日期],$Q298,LabData2016[LDL唯一],1),"")))</f>
        <v/>
      </c>
      <c r="Q298" s="36" t="str" cm="1">
        <f t="array" ref="Q298">IF($B298="","",IFERROR(_xlfn.AGGREGATE(14,6,LabData2016[最近一次LDL檢查日期]/((LabData2016[比對身分證前六碼]=$AX298)*(LabData2016[LDL唯一]=1)),2),""))</f>
        <v/>
      </c>
      <c r="R298" s="6" t="str">
        <f t="shared" si="64"/>
        <v/>
      </c>
      <c r="S298" s="6" t="str" cm="1">
        <f t="array" ref="S298">IF($B298="","",IFERROR(_xlfn.AGGREGATE(15,6,LabData2016[最近一次LDL檢查結果(mg/dL)]/((LabData2016[比對身分證前六碼]=$AX298)*(LabData2016[LDL唯一]=1)),1),""))</f>
        <v/>
      </c>
      <c r="T298" s="28" t="str">
        <f ca="1">IF($B298="","",IF($M298="不適用","不適用",IF($N298="","未檢驗",IF(OR(AND($D298="DM only",$O298&gt;=DATE(YEAR(TODAY()),1,1),$O298&lt;DATE(YEAR(TODAY())+1,1,1),$N298&lt;VALUE(SUBSTITUTE($M298,"&lt;",""))),AND($AH298&gt;=1,$AI298&gt;=1,OR($N298&lt;VALUE(SUBSTITUTE($M298,"&lt;","")),SUMIFS(LabData2016[LDL唯一],LabData2016[比對身分證前六碼],$AX298,LabData2016[最近一次LDL檢查結果(mg/dL)],"&lt;"&amp;VALUE(SUBSTITUTE($M298,"&lt;","")),LabData2016[最近一次LDL檢查日期],"&gt;="&amp;DATE(YEAR(TODAY()),1,1),LabData2016[最近一次LDL檢查日期],"&lt;"&amp;DATE(YEAR(TODAY())+1,1,1))/($AH298+$AI298)&gt;=0.5))),"控制達標",IF(AND($AH298&gt;=1,$AI298&gt;=1,ISNUMBER($P298),$R298&gt;84,$N298-$P298&lt;0),"進步達標","未達標")))))</f>
        <v/>
      </c>
      <c r="U298" s="39" t="str">
        <f ca="1">IF($B298="","",IF($T298="不適用","不適用",IF($T298="未檢驗","無檢驗資料","全年"&amp;($AH298+$AI298)&amp;"次／下半年"&amp;$AI298&amp;"次／"&amp;SUMIFS(LabData2016[LDL唯一],LabData2016[比對身分證前六碼],$AX298,LabData2016[最近一次LDL檢查結果(mg/dL)],"&lt;"&amp;VALUE(SUBSTITUTE($M298,"&lt;","")),LabData2016[最近一次LDL檢查日期],"&gt;="&amp;DATE(YEAR(TODAY()),1,1),LabData2016[最近一次LDL檢查日期],"&lt;"&amp;DATE(YEAR(TODAY())+1,1,1))&amp;"/"&amp;($AH298+$AI298)&amp;"達標")))</f>
        <v/>
      </c>
      <c r="V298" s="6" t="str" cm="1">
        <f t="array" ref="V298">IF($B298="","",IFERROR(INDEX(PatientCriteria[UACR達標標準],ROWS($A$4:A298)),""))</f>
        <v/>
      </c>
      <c r="W298" s="6" t="str">
        <f>IF($B298="","",IF($X298="","",IFERROR(SUMIFS(LabData2016[最近一次UACR檢查結果(mg/gm)],LabData2016[比對身分證前六碼],$AX298,LabData2016[最近一次UACR檢查日期],$X298,LabData2016[UACR唯一],1),"")))</f>
        <v/>
      </c>
      <c r="X298" s="36" t="str" cm="1">
        <f t="array" ref="X298">IF($B298="","",IFERROR(_xlfn.AGGREGATE(14,6,LabData2016[最近一次UACR檢查日期]/((LabData2016[比對身分證前六碼]=$AX298)*(LabData2016[UACR唯一]=1)),1),""))</f>
        <v/>
      </c>
      <c r="Y298" s="6" t="str">
        <f>IF($B298="","",IF($Z298="","",IFERROR(SUMIFS(LabData2016[最近一次UACR檢查結果(mg/gm)],LabData2016[比對身分證前六碼],$AX298,LabData2016[最近一次UACR檢查日期],$Z298,LabData2016[UACR唯一],1),"")))</f>
        <v/>
      </c>
      <c r="Z298" s="36" t="str" cm="1">
        <f t="array" ref="Z298">IF($B298="","",IFERROR(_xlfn.AGGREGATE(14,6,LabData2016[最近一次UACR檢查日期]/((LabData2016[比對身分證前六碼]=$AX298)*(LabData2016[UACR唯一]=1)),2),""))</f>
        <v/>
      </c>
      <c r="AA298" s="6" t="str">
        <f t="shared" si="65"/>
        <v/>
      </c>
      <c r="AB298" s="29" t="str">
        <f ca="1">IF($B298="","",IF($V298="不適用","不適用",IF($W298="","未檢驗",IF(AND($AJ298+$AK298&gt;=2,$AK298&gt;=1),IF(OR($W298&lt;30,SUMIFS(LabData2016[UACR唯一],LabData2016[比對身分證前六碼],$AX298,LabData2016[最近一次UACR檢查結果(mg/gm)],"&lt;30",LabData2016[最近一次UACR檢查日期],"&gt;="&amp;DATE(YEAR(TODAY()),1,1),LabData2016[最近一次UACR檢查日期],"&lt;"&amp;DATE(YEAR(TODAY())+1,1,1))/($AJ298+$AK298)&gt;=0.5),"控制達標",IF(ISNUMBER($Y298),IF(AND($AA298&gt;=84,$W298-$Y298&lt;0),"進步達標","未達標"),"未達標")),"未達標"))))</f>
        <v/>
      </c>
      <c r="AC298" s="38" t="str">
        <f ca="1">IF($B298="","",IF($AB298="不適用","不適用",IF($AB298="未檢驗","無檢驗資料","全年"&amp;($AJ298+$AK298)&amp;"次／下半年"&amp;$AK298&amp;"次／"&amp;SUMIFS(LabData2016[UACR唯一],LabData2016[比對身分證前六碼],$AX298,LabData2016[最近一次UACR檢查結果(mg/gm)],"&lt;30",LabData2016[最近一次UACR檢查日期],"&gt;="&amp;DATE(YEAR(TODAY()),1,1),LabData2016[最近一次UACR檢查日期],"&lt;"&amp;DATE(YEAR(TODAY())+1,1,1))&amp;"/"&amp;($AJ298+$AK298)&amp;"達標")))</f>
        <v/>
      </c>
      <c r="AD298" s="6" t="str" cm="1">
        <f t="array" ref="AD298">IF($B298="","",IFERROR(INDEX(PatientCriteria[BP檢驗次數達標標準],ROWS($A$4:A298)),""))</f>
        <v/>
      </c>
      <c r="AE298" s="6" t="str" cm="1">
        <f t="array" aca="1" ref="AE298" ca="1">IF($B298="","",_xlfn.LET(_xlpm.bp,LabData2016[最近一次BP檢查日期],_xlpm.ym,IF(ISNUMBER(_xlpm.bp),TEXT(_xlpm.bp,"yyyy-mm"),LEFT(_xlpm.bp,7)),_xlpm.matched,_xlfn._xlws.FILTER(_xlpm.ym,(LabData2016[比對身分證前六碼]=$AX298)*(LabData2016[比對生日西元]=$AY298)*(_xlpm.ym&lt;&gt;"")*(LEFT(_xlpm.ym,4)=TEXT(YEAR(TODAY()),"0")),""),IF(INDEX(_xlpm.matched,1)="",0,ROWS(_xlfn.UNIQUE(_xlpm.matched)))))</f>
        <v/>
      </c>
      <c r="AF298" s="6" t="str">
        <f ca="1">IF($B298="","",SUMIFS(LabData2016[HbA1c唯一],LabData2016[比對身分證前六碼],$AX298,LabData2016[最近一次HbA1c檢查日期],"&gt;="&amp;DATE(YEAR(TODAY()),1,1),LabData2016[最近一次HbA1c檢查日期],"&lt;"&amp;DATE(YEAR(TODAY()),7,1)))</f>
        <v/>
      </c>
      <c r="AG298" s="6" t="str">
        <f ca="1">IF($B298="","",SUMIFS(LabData2016[HbA1c唯一],LabData2016[比對身分證前六碼],$AX298,LabData2016[最近一次HbA1c檢查日期],"&gt;="&amp;DATE(YEAR(TODAY()),7,1),LabData2016[最近一次HbA1c檢查日期],"&lt;"&amp;DATE(YEAR(TODAY())+1,1,1)))</f>
        <v/>
      </c>
      <c r="AH298" s="6" t="str">
        <f ca="1">IF($B298="","",SUMIFS(LabData2016[LDL唯一],LabData2016[比對身分證前六碼],$AX298,LabData2016[最近一次LDL檢查日期],"&gt;="&amp;DATE(YEAR(TODAY()),1,1),LabData2016[最近一次LDL檢查日期],"&lt;"&amp;DATE(YEAR(TODAY()),7,1)))</f>
        <v/>
      </c>
      <c r="AI298" s="6" t="str">
        <f ca="1">IF($B298="","",SUMIFS(LabData2016[LDL唯一],LabData2016[比對身分證前六碼],$AX298,LabData2016[最近一次LDL檢查日期],"&gt;="&amp;DATE(YEAR(TODAY()),7,1),LabData2016[最近一次LDL檢查日期],"&lt;"&amp;DATE(YEAR(TODAY())+1,1,1)))</f>
        <v/>
      </c>
      <c r="AJ298" s="6" t="str">
        <f ca="1">IF($B298="","",SUMIFS(LabData2016[UACR唯一],LabData2016[比對身分證前六碼],$AX298,LabData2016[最近一次UACR檢查日期],"&gt;="&amp;DATE(YEAR(TODAY()),1,1),LabData2016[最近一次UACR檢查日期],"&lt;"&amp;DATE(YEAR(TODAY()),7,1)))</f>
        <v/>
      </c>
      <c r="AK298" s="6" t="str">
        <f ca="1">IF($B298="","",SUMIFS(LabData2016[UACR唯一],LabData2016[比對身分證前六碼],$AX298,LabData2016[最近一次UACR檢查日期],"&gt;="&amp;DATE(YEAR(TODAY()),7,1),LabData2016[最近一次UACR檢查日期],"&lt;"&amp;DATE(YEAR(TODAY())+1,1,1)))</f>
        <v/>
      </c>
      <c r="AL298" s="6" t="str">
        <f t="shared" si="66"/>
        <v/>
      </c>
      <c r="AM298" s="6" t="str">
        <f t="shared" si="67"/>
        <v/>
      </c>
      <c r="AN298" s="6" t="str">
        <f t="shared" si="68"/>
        <v/>
      </c>
      <c r="AO298" s="6" t="str">
        <f t="shared" si="69"/>
        <v/>
      </c>
      <c r="AP298" s="6" t="str" cm="1">
        <f t="array" ref="AP298">IF($B298="","",IFERROR(INDEX(相容設定!$B$2:$E$9,MATCH($D298,相容設定!$A$2:$A$9,0),MIN(VALUE(LEFT($AQ298,FIND("/",$AQ298)-1)),3)+1),0))</f>
        <v/>
      </c>
      <c r="AQ298" s="6" t="str">
        <f t="shared" si="70"/>
        <v/>
      </c>
      <c r="AR298" s="30" t="str">
        <f t="shared" si="71"/>
        <v/>
      </c>
      <c r="AS298" s="30" t="str">
        <f>IF($B298="","",250+30+IF(OR(ISNUMBER(SEARCH("DM",$D298)),ISNUMBER(SEARCH("+",$D298))),100,0)+IFERROR(INDEX(相容設定!$F$2:$F$9,MATCH($D298,相容設定!$A$2:$A$9,0)),0))</f>
        <v/>
      </c>
      <c r="AT298" s="31" t="str">
        <f t="shared" si="72"/>
        <v/>
      </c>
      <c r="AU298" s="32" t="str">
        <f t="shared" si="73"/>
        <v/>
      </c>
      <c r="AW298" t="str">
        <f t="shared" si="74"/>
        <v/>
      </c>
    </row>
    <row r="299" spans="1:49" x14ac:dyDescent="0.35">
      <c r="A299" s="26" t="str" cm="1">
        <f t="array" ref="A299">IFERROR(IF(INDEX(PatientCriteria[身分證號],ROWS($A$4:A299))="","",ROWS($A$4:A299)),"")</f>
        <v/>
      </c>
      <c r="B299" s="26" t="str" cm="1">
        <f t="array" ref="B299">IFERROR(IF(INDEX(PatientCriteria[身分證號],ROWS($A$4:A299))="","",INDEX(PatientCriteria[身分證號],ROWS($A$4:A299))),"")</f>
        <v/>
      </c>
      <c r="C299" s="26" t="str" cm="1">
        <f t="array" ref="C299">IF($B299="","",IFERROR(INDEX(PatientCriteria[生日],ROWS($A$4:A299)),""))</f>
        <v/>
      </c>
      <c r="D299" s="26" t="str" cm="1">
        <f t="array" ref="D299">IF($B299="","",IFERROR(INDEX(PatientCriteria[疾病組合],ROWS($A$4:A299)),""))</f>
        <v/>
      </c>
      <c r="E299" s="6" t="str" cm="1">
        <f t="array" ref="E299">IF($B299="","",IFERROR(INDEX(PatientCriteria[HbA1c達標標準],ROWS($A$4:A299)),""))</f>
        <v/>
      </c>
      <c r="F299" s="6" t="str">
        <f>IF($B299="","",IF($G299="","",IFERROR(SUMIFS(LabData2016[最近一次HbA1c檢查結果(%)],LabData2016[比對身分證前六碼],$AX299,LabData2016[最近一次HbA1c檢查日期],$G299,LabData2016[HbA1c唯一],1),"")))</f>
        <v/>
      </c>
      <c r="G299" s="36" t="str" cm="1">
        <f t="array" ref="G299">IF($B299="","",IFERROR(_xlfn.AGGREGATE(14,6,LabData2016[最近一次HbA1c檢查日期]/((LabData2016[比對身分證前六碼]=$AX299)*(LabData2016[HbA1c唯一]=1)),1),""))</f>
        <v/>
      </c>
      <c r="H299" s="6" t="str">
        <f>IF($B299="","",IF($I299="","",IFERROR(SUMIFS(LabData2016[最近一次HbA1c檢查結果(%)],LabData2016[比對身分證前六碼],$AX299,LabData2016[最近一次HbA1c檢查日期],$I299,LabData2016[HbA1c唯一],1),"")))</f>
        <v/>
      </c>
      <c r="I299" s="36" t="str" cm="1">
        <f t="array" ref="I299">IF($B299="","",IFERROR(_xlfn.AGGREGATE(14,6,LabData2016[最近一次HbA1c檢查日期]/((LabData2016[比對身分證前六碼]=$AX299)*(LabData2016[HbA1c唯一]=1)),2),""))</f>
        <v/>
      </c>
      <c r="J299" s="6" t="str">
        <f t="shared" si="63"/>
        <v/>
      </c>
      <c r="K299" s="27" t="str">
        <f ca="1">IF($B299="","",IF($E299="不適用","不適用",IF($F299="","未檢驗",IF(AND($AF299+$AG299&gt;=2,$AG299&gt;=1),IF(OR($F299&lt;VALUE(SUBSTITUTE(SUBSTITUTE($E299,"&lt;",""),"%","")),SUMIFS(LabData2016[HbA1c唯一],LabData2016[比對身分證前六碼],$AX299,LabData2016[最近一次HbA1c檢查結果(%)],"&lt;"&amp;VALUE(SUBSTITUTE(SUBSTITUTE($E299,"&lt;",""),"%","")),LabData2016[最近一次HbA1c檢查日期],"&gt;="&amp;DATE(YEAR(TODAY()),1,1),LabData2016[最近一次HbA1c檢查日期],"&lt;"&amp;DATE(YEAR(TODAY())+1,1,1))/($AF299+$AG299)&gt;=0.5),"控制達標",IF(ISNUMBER($H299),IF(AND($J299&gt;=84,$F299-$H299&lt;0),"進步達標","未達標"),"未達標")),"未達標"))))</f>
        <v/>
      </c>
      <c r="L299" s="33" t="str">
        <f ca="1">IF($B299="","",IF($K299="不適用","不適用",IF($K299="未檢驗","無檢驗資料","全年"&amp;($AF299+$AG299)&amp;"次／下半年"&amp;$AG299&amp;"次／"&amp;SUMIFS(LabData2016[HbA1c唯一],LabData2016[比對身分證前六碼],$AX299,LabData2016[最近一次HbA1c檢查結果(%)],"&lt;"&amp;VALUE(SUBSTITUTE(SUBSTITUTE($E299,"&lt;",""),"%","")),LabData2016[最近一次HbA1c檢查日期],"&gt;="&amp;DATE(YEAR(TODAY()),1,1),LabData2016[最近一次HbA1c檢查日期],"&lt;"&amp;DATE(YEAR(TODAY())+1,1,1))&amp;"/"&amp;($AF299+$AG299)&amp;"達標")))</f>
        <v/>
      </c>
      <c r="M299" s="6" t="str" cm="1">
        <f t="array" ref="M299">IF($B299="","",IFERROR(INDEX(PatientCriteria[LDL達標標準],ROWS($A$4:A299)),""))</f>
        <v/>
      </c>
      <c r="N299" s="6" t="str">
        <f>IF($B299="","",IF($O299="","",IFERROR(SUMIFS(LabData2016[最近一次LDL檢查結果(mg/dL)],LabData2016[比對身分證前六碼],$AX299,LabData2016[最近一次LDL檢查日期],$O299,LabData2016[LDL唯一],1),"")))</f>
        <v/>
      </c>
      <c r="O299" s="36" t="str" cm="1">
        <f t="array" ref="O299">IF($B299="","",IFERROR(_xlfn.AGGREGATE(14,6,LabData2016[最近一次LDL檢查日期]/((LabData2016[比對身分證前六碼]=$AX299)*(LabData2016[LDL唯一]=1)),1),""))</f>
        <v/>
      </c>
      <c r="P299" s="6" t="str">
        <f>IF($B299="","",IF($Q299="","",IFERROR(SUMIFS(LabData2016[最近一次LDL檢查結果(mg/dL)],LabData2016[比對身分證前六碼],$AX299,LabData2016[最近一次LDL檢查日期],$Q299,LabData2016[LDL唯一],1),"")))</f>
        <v/>
      </c>
      <c r="Q299" s="36" t="str" cm="1">
        <f t="array" ref="Q299">IF($B299="","",IFERROR(_xlfn.AGGREGATE(14,6,LabData2016[最近一次LDL檢查日期]/((LabData2016[比對身分證前六碼]=$AX299)*(LabData2016[LDL唯一]=1)),2),""))</f>
        <v/>
      </c>
      <c r="R299" s="6" t="str">
        <f t="shared" si="64"/>
        <v/>
      </c>
      <c r="S299" s="6" t="str" cm="1">
        <f t="array" ref="S299">IF($B299="","",IFERROR(_xlfn.AGGREGATE(15,6,LabData2016[最近一次LDL檢查結果(mg/dL)]/((LabData2016[比對身分證前六碼]=$AX299)*(LabData2016[LDL唯一]=1)),1),""))</f>
        <v/>
      </c>
      <c r="T299" s="28" t="str">
        <f ca="1">IF($B299="","",IF($M299="不適用","不適用",IF($N299="","未檢驗",IF(OR(AND($D299="DM only",$O299&gt;=DATE(YEAR(TODAY()),1,1),$O299&lt;DATE(YEAR(TODAY())+1,1,1),$N299&lt;VALUE(SUBSTITUTE($M299,"&lt;",""))),AND($AH299&gt;=1,$AI299&gt;=1,OR($N299&lt;VALUE(SUBSTITUTE($M299,"&lt;","")),SUMIFS(LabData2016[LDL唯一],LabData2016[比對身分證前六碼],$AX299,LabData2016[最近一次LDL檢查結果(mg/dL)],"&lt;"&amp;VALUE(SUBSTITUTE($M299,"&lt;","")),LabData2016[最近一次LDL檢查日期],"&gt;="&amp;DATE(YEAR(TODAY()),1,1),LabData2016[最近一次LDL檢查日期],"&lt;"&amp;DATE(YEAR(TODAY())+1,1,1))/($AH299+$AI299)&gt;=0.5))),"控制達標",IF(AND($AH299&gt;=1,$AI299&gt;=1,ISNUMBER($P299),$R299&gt;84,$N299-$P299&lt;0),"進步達標","未達標")))))</f>
        <v/>
      </c>
      <c r="U299" s="39" t="str">
        <f ca="1">IF($B299="","",IF($T299="不適用","不適用",IF($T299="未檢驗","無檢驗資料","全年"&amp;($AH299+$AI299)&amp;"次／下半年"&amp;$AI299&amp;"次／"&amp;SUMIFS(LabData2016[LDL唯一],LabData2016[比對身分證前六碼],$AX299,LabData2016[最近一次LDL檢查結果(mg/dL)],"&lt;"&amp;VALUE(SUBSTITUTE($M299,"&lt;","")),LabData2016[最近一次LDL檢查日期],"&gt;="&amp;DATE(YEAR(TODAY()),1,1),LabData2016[最近一次LDL檢查日期],"&lt;"&amp;DATE(YEAR(TODAY())+1,1,1))&amp;"/"&amp;($AH299+$AI299)&amp;"達標")))</f>
        <v/>
      </c>
      <c r="V299" s="6" t="str" cm="1">
        <f t="array" ref="V299">IF($B299="","",IFERROR(INDEX(PatientCriteria[UACR達標標準],ROWS($A$4:A299)),""))</f>
        <v/>
      </c>
      <c r="W299" s="6" t="str">
        <f>IF($B299="","",IF($X299="","",IFERROR(SUMIFS(LabData2016[最近一次UACR檢查結果(mg/gm)],LabData2016[比對身分證前六碼],$AX299,LabData2016[最近一次UACR檢查日期],$X299,LabData2016[UACR唯一],1),"")))</f>
        <v/>
      </c>
      <c r="X299" s="36" t="str" cm="1">
        <f t="array" ref="X299">IF($B299="","",IFERROR(_xlfn.AGGREGATE(14,6,LabData2016[最近一次UACR檢查日期]/((LabData2016[比對身分證前六碼]=$AX299)*(LabData2016[UACR唯一]=1)),1),""))</f>
        <v/>
      </c>
      <c r="Y299" s="6" t="str">
        <f>IF($B299="","",IF($Z299="","",IFERROR(SUMIFS(LabData2016[最近一次UACR檢查結果(mg/gm)],LabData2016[比對身分證前六碼],$AX299,LabData2016[最近一次UACR檢查日期],$Z299,LabData2016[UACR唯一],1),"")))</f>
        <v/>
      </c>
      <c r="Z299" s="36" t="str" cm="1">
        <f t="array" ref="Z299">IF($B299="","",IFERROR(_xlfn.AGGREGATE(14,6,LabData2016[最近一次UACR檢查日期]/((LabData2016[比對身分證前六碼]=$AX299)*(LabData2016[UACR唯一]=1)),2),""))</f>
        <v/>
      </c>
      <c r="AA299" s="6" t="str">
        <f t="shared" si="65"/>
        <v/>
      </c>
      <c r="AB299" s="29" t="str">
        <f ca="1">IF($B299="","",IF($V299="不適用","不適用",IF($W299="","未檢驗",IF(AND($AJ299+$AK299&gt;=2,$AK299&gt;=1),IF(OR($W299&lt;30,SUMIFS(LabData2016[UACR唯一],LabData2016[比對身分證前六碼],$AX299,LabData2016[最近一次UACR檢查結果(mg/gm)],"&lt;30",LabData2016[最近一次UACR檢查日期],"&gt;="&amp;DATE(YEAR(TODAY()),1,1),LabData2016[最近一次UACR檢查日期],"&lt;"&amp;DATE(YEAR(TODAY())+1,1,1))/($AJ299+$AK299)&gt;=0.5),"控制達標",IF(ISNUMBER($Y299),IF(AND($AA299&gt;=84,$W299-$Y299&lt;0),"進步達標","未達標"),"未達標")),"未達標"))))</f>
        <v/>
      </c>
      <c r="AC299" s="38" t="str">
        <f ca="1">IF($B299="","",IF($AB299="不適用","不適用",IF($AB299="未檢驗","無檢驗資料","全年"&amp;($AJ299+$AK299)&amp;"次／下半年"&amp;$AK299&amp;"次／"&amp;SUMIFS(LabData2016[UACR唯一],LabData2016[比對身分證前六碼],$AX299,LabData2016[最近一次UACR檢查結果(mg/gm)],"&lt;30",LabData2016[最近一次UACR檢查日期],"&gt;="&amp;DATE(YEAR(TODAY()),1,1),LabData2016[最近一次UACR檢查日期],"&lt;"&amp;DATE(YEAR(TODAY())+1,1,1))&amp;"/"&amp;($AJ299+$AK299)&amp;"達標")))</f>
        <v/>
      </c>
      <c r="AD299" s="6" t="str" cm="1">
        <f t="array" ref="AD299">IF($B299="","",IFERROR(INDEX(PatientCriteria[BP檢驗次數達標標準],ROWS($A$4:A299)),""))</f>
        <v/>
      </c>
      <c r="AE299" s="6" t="str" cm="1">
        <f t="array" aca="1" ref="AE299" ca="1">IF($B299="","",_xlfn.LET(_xlpm.bp,LabData2016[最近一次BP檢查日期],_xlpm.ym,IF(ISNUMBER(_xlpm.bp),TEXT(_xlpm.bp,"yyyy-mm"),LEFT(_xlpm.bp,7)),_xlpm.matched,_xlfn._xlws.FILTER(_xlpm.ym,(LabData2016[比對身分證前六碼]=$AX299)*(LabData2016[比對生日西元]=$AY299)*(_xlpm.ym&lt;&gt;"")*(LEFT(_xlpm.ym,4)=TEXT(YEAR(TODAY()),"0")),""),IF(INDEX(_xlpm.matched,1)="",0,ROWS(_xlfn.UNIQUE(_xlpm.matched)))))</f>
        <v/>
      </c>
      <c r="AF299" s="6" t="str">
        <f ca="1">IF($B299="","",SUMIFS(LabData2016[HbA1c唯一],LabData2016[比對身分證前六碼],$AX299,LabData2016[最近一次HbA1c檢查日期],"&gt;="&amp;DATE(YEAR(TODAY()),1,1),LabData2016[最近一次HbA1c檢查日期],"&lt;"&amp;DATE(YEAR(TODAY()),7,1)))</f>
        <v/>
      </c>
      <c r="AG299" s="6" t="str">
        <f ca="1">IF($B299="","",SUMIFS(LabData2016[HbA1c唯一],LabData2016[比對身分證前六碼],$AX299,LabData2016[最近一次HbA1c檢查日期],"&gt;="&amp;DATE(YEAR(TODAY()),7,1),LabData2016[最近一次HbA1c檢查日期],"&lt;"&amp;DATE(YEAR(TODAY())+1,1,1)))</f>
        <v/>
      </c>
      <c r="AH299" s="6" t="str">
        <f ca="1">IF($B299="","",SUMIFS(LabData2016[LDL唯一],LabData2016[比對身分證前六碼],$AX299,LabData2016[最近一次LDL檢查日期],"&gt;="&amp;DATE(YEAR(TODAY()),1,1),LabData2016[最近一次LDL檢查日期],"&lt;"&amp;DATE(YEAR(TODAY()),7,1)))</f>
        <v/>
      </c>
      <c r="AI299" s="6" t="str">
        <f ca="1">IF($B299="","",SUMIFS(LabData2016[LDL唯一],LabData2016[比對身分證前六碼],$AX299,LabData2016[最近一次LDL檢查日期],"&gt;="&amp;DATE(YEAR(TODAY()),7,1),LabData2016[最近一次LDL檢查日期],"&lt;"&amp;DATE(YEAR(TODAY())+1,1,1)))</f>
        <v/>
      </c>
      <c r="AJ299" s="6" t="str">
        <f ca="1">IF($B299="","",SUMIFS(LabData2016[UACR唯一],LabData2016[比對身分證前六碼],$AX299,LabData2016[最近一次UACR檢查日期],"&gt;="&amp;DATE(YEAR(TODAY()),1,1),LabData2016[最近一次UACR檢查日期],"&lt;"&amp;DATE(YEAR(TODAY()),7,1)))</f>
        <v/>
      </c>
      <c r="AK299" s="6" t="str">
        <f ca="1">IF($B299="","",SUMIFS(LabData2016[UACR唯一],LabData2016[比對身分證前六碼],$AX299,LabData2016[最近一次UACR檢查日期],"&gt;="&amp;DATE(YEAR(TODAY()),7,1),LabData2016[最近一次UACR檢查日期],"&lt;"&amp;DATE(YEAR(TODAY())+1,1,1)))</f>
        <v/>
      </c>
      <c r="AL299" s="6" t="str">
        <f t="shared" si="66"/>
        <v/>
      </c>
      <c r="AM299" s="6" t="str">
        <f t="shared" si="67"/>
        <v/>
      </c>
      <c r="AN299" s="6" t="str">
        <f t="shared" si="68"/>
        <v/>
      </c>
      <c r="AO299" s="6" t="str">
        <f t="shared" si="69"/>
        <v/>
      </c>
      <c r="AP299" s="6" t="str" cm="1">
        <f t="array" ref="AP299">IF($B299="","",IFERROR(INDEX(相容設定!$B$2:$E$9,MATCH($D299,相容設定!$A$2:$A$9,0),MIN(VALUE(LEFT($AQ299,FIND("/",$AQ299)-1)),3)+1),0))</f>
        <v/>
      </c>
      <c r="AQ299" s="6" t="str">
        <f t="shared" si="70"/>
        <v/>
      </c>
      <c r="AR299" s="30" t="str">
        <f t="shared" si="71"/>
        <v/>
      </c>
      <c r="AS299" s="30" t="str">
        <f>IF($B299="","",250+30+IF(OR(ISNUMBER(SEARCH("DM",$D299)),ISNUMBER(SEARCH("+",$D299))),100,0)+IFERROR(INDEX(相容設定!$F$2:$F$9,MATCH($D299,相容設定!$A$2:$A$9,0)),0))</f>
        <v/>
      </c>
      <c r="AT299" s="31" t="str">
        <f t="shared" si="72"/>
        <v/>
      </c>
      <c r="AU299" s="32" t="str">
        <f t="shared" si="73"/>
        <v/>
      </c>
      <c r="AW299" t="str">
        <f t="shared" si="74"/>
        <v/>
      </c>
    </row>
    <row r="300" spans="1:49" x14ac:dyDescent="0.35">
      <c r="A300" s="26" t="str" cm="1">
        <f t="array" ref="A300">IFERROR(IF(INDEX(PatientCriteria[身分證號],ROWS($A$4:A300))="","",ROWS($A$4:A300)),"")</f>
        <v/>
      </c>
      <c r="B300" s="26" t="str" cm="1">
        <f t="array" ref="B300">IFERROR(IF(INDEX(PatientCriteria[身分證號],ROWS($A$4:A300))="","",INDEX(PatientCriteria[身分證號],ROWS($A$4:A300))),"")</f>
        <v/>
      </c>
      <c r="C300" s="26" t="str" cm="1">
        <f t="array" ref="C300">IF($B300="","",IFERROR(INDEX(PatientCriteria[生日],ROWS($A$4:A300)),""))</f>
        <v/>
      </c>
      <c r="D300" s="26" t="str" cm="1">
        <f t="array" ref="D300">IF($B300="","",IFERROR(INDEX(PatientCriteria[疾病組合],ROWS($A$4:A300)),""))</f>
        <v/>
      </c>
      <c r="E300" s="6" t="str" cm="1">
        <f t="array" ref="E300">IF($B300="","",IFERROR(INDEX(PatientCriteria[HbA1c達標標準],ROWS($A$4:A300)),""))</f>
        <v/>
      </c>
      <c r="F300" s="6" t="str">
        <f>IF($B300="","",IF($G300="","",IFERROR(SUMIFS(LabData2016[最近一次HbA1c檢查結果(%)],LabData2016[比對身分證前六碼],$AX300,LabData2016[最近一次HbA1c檢查日期],$G300,LabData2016[HbA1c唯一],1),"")))</f>
        <v/>
      </c>
      <c r="G300" s="36" t="str" cm="1">
        <f t="array" ref="G300">IF($B300="","",IFERROR(_xlfn.AGGREGATE(14,6,LabData2016[最近一次HbA1c檢查日期]/((LabData2016[比對身分證前六碼]=$AX300)*(LabData2016[HbA1c唯一]=1)),1),""))</f>
        <v/>
      </c>
      <c r="H300" s="6" t="str">
        <f>IF($B300="","",IF($I300="","",IFERROR(SUMIFS(LabData2016[最近一次HbA1c檢查結果(%)],LabData2016[比對身分證前六碼],$AX300,LabData2016[最近一次HbA1c檢查日期],$I300,LabData2016[HbA1c唯一],1),"")))</f>
        <v/>
      </c>
      <c r="I300" s="36" t="str" cm="1">
        <f t="array" ref="I300">IF($B300="","",IFERROR(_xlfn.AGGREGATE(14,6,LabData2016[最近一次HbA1c檢查日期]/((LabData2016[比對身分證前六碼]=$AX300)*(LabData2016[HbA1c唯一]=1)),2),""))</f>
        <v/>
      </c>
      <c r="J300" s="6" t="str">
        <f t="shared" si="63"/>
        <v/>
      </c>
      <c r="K300" s="27" t="str">
        <f ca="1">IF($B300="","",IF($E300="不適用","不適用",IF($F300="","未檢驗",IF(AND($AF300+$AG300&gt;=2,$AG300&gt;=1),IF(OR($F300&lt;VALUE(SUBSTITUTE(SUBSTITUTE($E300,"&lt;",""),"%","")),SUMIFS(LabData2016[HbA1c唯一],LabData2016[比對身分證前六碼],$AX300,LabData2016[最近一次HbA1c檢查結果(%)],"&lt;"&amp;VALUE(SUBSTITUTE(SUBSTITUTE($E300,"&lt;",""),"%","")),LabData2016[最近一次HbA1c檢查日期],"&gt;="&amp;DATE(YEAR(TODAY()),1,1),LabData2016[最近一次HbA1c檢查日期],"&lt;"&amp;DATE(YEAR(TODAY())+1,1,1))/($AF300+$AG300)&gt;=0.5),"控制達標",IF(ISNUMBER($H300),IF(AND($J300&gt;=84,$F300-$H300&lt;0),"進步達標","未達標"),"未達標")),"未達標"))))</f>
        <v/>
      </c>
      <c r="L300" s="33" t="str">
        <f ca="1">IF($B300="","",IF($K300="不適用","不適用",IF($K300="未檢驗","無檢驗資料","全年"&amp;($AF300+$AG300)&amp;"次／下半年"&amp;$AG300&amp;"次／"&amp;SUMIFS(LabData2016[HbA1c唯一],LabData2016[比對身分證前六碼],$AX300,LabData2016[最近一次HbA1c檢查結果(%)],"&lt;"&amp;VALUE(SUBSTITUTE(SUBSTITUTE($E300,"&lt;",""),"%","")),LabData2016[最近一次HbA1c檢查日期],"&gt;="&amp;DATE(YEAR(TODAY()),1,1),LabData2016[最近一次HbA1c檢查日期],"&lt;"&amp;DATE(YEAR(TODAY())+1,1,1))&amp;"/"&amp;($AF300+$AG300)&amp;"達標")))</f>
        <v/>
      </c>
      <c r="M300" s="6" t="str" cm="1">
        <f t="array" ref="M300">IF($B300="","",IFERROR(INDEX(PatientCriteria[LDL達標標準],ROWS($A$4:A300)),""))</f>
        <v/>
      </c>
      <c r="N300" s="6" t="str">
        <f>IF($B300="","",IF($O300="","",IFERROR(SUMIFS(LabData2016[最近一次LDL檢查結果(mg/dL)],LabData2016[比對身分證前六碼],$AX300,LabData2016[最近一次LDL檢查日期],$O300,LabData2016[LDL唯一],1),"")))</f>
        <v/>
      </c>
      <c r="O300" s="36" t="str" cm="1">
        <f t="array" ref="O300">IF($B300="","",IFERROR(_xlfn.AGGREGATE(14,6,LabData2016[最近一次LDL檢查日期]/((LabData2016[比對身分證前六碼]=$AX300)*(LabData2016[LDL唯一]=1)),1),""))</f>
        <v/>
      </c>
      <c r="P300" s="6" t="str">
        <f>IF($B300="","",IF($Q300="","",IFERROR(SUMIFS(LabData2016[最近一次LDL檢查結果(mg/dL)],LabData2016[比對身分證前六碼],$AX300,LabData2016[最近一次LDL檢查日期],$Q300,LabData2016[LDL唯一],1),"")))</f>
        <v/>
      </c>
      <c r="Q300" s="36" t="str" cm="1">
        <f t="array" ref="Q300">IF($B300="","",IFERROR(_xlfn.AGGREGATE(14,6,LabData2016[最近一次LDL檢查日期]/((LabData2016[比對身分證前六碼]=$AX300)*(LabData2016[LDL唯一]=1)),2),""))</f>
        <v/>
      </c>
      <c r="R300" s="6" t="str">
        <f t="shared" si="64"/>
        <v/>
      </c>
      <c r="S300" s="6" t="str" cm="1">
        <f t="array" ref="S300">IF($B300="","",IFERROR(_xlfn.AGGREGATE(15,6,LabData2016[最近一次LDL檢查結果(mg/dL)]/((LabData2016[比對身分證前六碼]=$AX300)*(LabData2016[LDL唯一]=1)),1),""))</f>
        <v/>
      </c>
      <c r="T300" s="28" t="str">
        <f ca="1">IF($B300="","",IF($M300="不適用","不適用",IF($N300="","未檢驗",IF(OR(AND($D300="DM only",$O300&gt;=DATE(YEAR(TODAY()),1,1),$O300&lt;DATE(YEAR(TODAY())+1,1,1),$N300&lt;VALUE(SUBSTITUTE($M300,"&lt;",""))),AND($AH300&gt;=1,$AI300&gt;=1,OR($N300&lt;VALUE(SUBSTITUTE($M300,"&lt;","")),SUMIFS(LabData2016[LDL唯一],LabData2016[比對身分證前六碼],$AX300,LabData2016[最近一次LDL檢查結果(mg/dL)],"&lt;"&amp;VALUE(SUBSTITUTE($M300,"&lt;","")),LabData2016[最近一次LDL檢查日期],"&gt;="&amp;DATE(YEAR(TODAY()),1,1),LabData2016[最近一次LDL檢查日期],"&lt;"&amp;DATE(YEAR(TODAY())+1,1,1))/($AH300+$AI300)&gt;=0.5))),"控制達標",IF(AND($AH300&gt;=1,$AI300&gt;=1,ISNUMBER($P300),$R300&gt;84,$N300-$P300&lt;0),"進步達標","未達標")))))</f>
        <v/>
      </c>
      <c r="U300" s="39" t="str">
        <f ca="1">IF($B300="","",IF($T300="不適用","不適用",IF($T300="未檢驗","無檢驗資料","全年"&amp;($AH300+$AI300)&amp;"次／下半年"&amp;$AI300&amp;"次／"&amp;SUMIFS(LabData2016[LDL唯一],LabData2016[比對身分證前六碼],$AX300,LabData2016[最近一次LDL檢查結果(mg/dL)],"&lt;"&amp;VALUE(SUBSTITUTE($M300,"&lt;","")),LabData2016[最近一次LDL檢查日期],"&gt;="&amp;DATE(YEAR(TODAY()),1,1),LabData2016[最近一次LDL檢查日期],"&lt;"&amp;DATE(YEAR(TODAY())+1,1,1))&amp;"/"&amp;($AH300+$AI300)&amp;"達標")))</f>
        <v/>
      </c>
      <c r="V300" s="6" t="str" cm="1">
        <f t="array" ref="V300">IF($B300="","",IFERROR(INDEX(PatientCriteria[UACR達標標準],ROWS($A$4:A300)),""))</f>
        <v/>
      </c>
      <c r="W300" s="6" t="str">
        <f>IF($B300="","",IF($X300="","",IFERROR(SUMIFS(LabData2016[最近一次UACR檢查結果(mg/gm)],LabData2016[比對身分證前六碼],$AX300,LabData2016[最近一次UACR檢查日期],$X300,LabData2016[UACR唯一],1),"")))</f>
        <v/>
      </c>
      <c r="X300" s="36" t="str" cm="1">
        <f t="array" ref="X300">IF($B300="","",IFERROR(_xlfn.AGGREGATE(14,6,LabData2016[最近一次UACR檢查日期]/((LabData2016[比對身分證前六碼]=$AX300)*(LabData2016[UACR唯一]=1)),1),""))</f>
        <v/>
      </c>
      <c r="Y300" s="6" t="str">
        <f>IF($B300="","",IF($Z300="","",IFERROR(SUMIFS(LabData2016[最近一次UACR檢查結果(mg/gm)],LabData2016[比對身分證前六碼],$AX300,LabData2016[最近一次UACR檢查日期],$Z300,LabData2016[UACR唯一],1),"")))</f>
        <v/>
      </c>
      <c r="Z300" s="36" t="str" cm="1">
        <f t="array" ref="Z300">IF($B300="","",IFERROR(_xlfn.AGGREGATE(14,6,LabData2016[最近一次UACR檢查日期]/((LabData2016[比對身分證前六碼]=$AX300)*(LabData2016[UACR唯一]=1)),2),""))</f>
        <v/>
      </c>
      <c r="AA300" s="6" t="str">
        <f t="shared" si="65"/>
        <v/>
      </c>
      <c r="AB300" s="29" t="str">
        <f ca="1">IF($B300="","",IF($V300="不適用","不適用",IF($W300="","未檢驗",IF(AND($AJ300+$AK300&gt;=2,$AK300&gt;=1),IF(OR($W300&lt;30,SUMIFS(LabData2016[UACR唯一],LabData2016[比對身分證前六碼],$AX300,LabData2016[最近一次UACR檢查結果(mg/gm)],"&lt;30",LabData2016[最近一次UACR檢查日期],"&gt;="&amp;DATE(YEAR(TODAY()),1,1),LabData2016[最近一次UACR檢查日期],"&lt;"&amp;DATE(YEAR(TODAY())+1,1,1))/($AJ300+$AK300)&gt;=0.5),"控制達標",IF(ISNUMBER($Y300),IF(AND($AA300&gt;=84,$W300-$Y300&lt;0),"進步達標","未達標"),"未達標")),"未達標"))))</f>
        <v/>
      </c>
      <c r="AC300" s="38" t="str">
        <f ca="1">IF($B300="","",IF($AB300="不適用","不適用",IF($AB300="未檢驗","無檢驗資料","全年"&amp;($AJ300+$AK300)&amp;"次／下半年"&amp;$AK300&amp;"次／"&amp;SUMIFS(LabData2016[UACR唯一],LabData2016[比對身分證前六碼],$AX300,LabData2016[最近一次UACR檢查結果(mg/gm)],"&lt;30",LabData2016[最近一次UACR檢查日期],"&gt;="&amp;DATE(YEAR(TODAY()),1,1),LabData2016[最近一次UACR檢查日期],"&lt;"&amp;DATE(YEAR(TODAY())+1,1,1))&amp;"/"&amp;($AJ300+$AK300)&amp;"達標")))</f>
        <v/>
      </c>
      <c r="AD300" s="6" t="str" cm="1">
        <f t="array" ref="AD300">IF($B300="","",IFERROR(INDEX(PatientCriteria[BP檢驗次數達標標準],ROWS($A$4:A300)),""))</f>
        <v/>
      </c>
      <c r="AE300" s="6" t="str" cm="1">
        <f t="array" aca="1" ref="AE300" ca="1">IF($B300="","",_xlfn.LET(_xlpm.bp,LabData2016[最近一次BP檢查日期],_xlpm.ym,IF(ISNUMBER(_xlpm.bp),TEXT(_xlpm.bp,"yyyy-mm"),LEFT(_xlpm.bp,7)),_xlpm.matched,_xlfn._xlws.FILTER(_xlpm.ym,(LabData2016[比對身分證前六碼]=$AX300)*(LabData2016[比對生日西元]=$AY300)*(_xlpm.ym&lt;&gt;"")*(LEFT(_xlpm.ym,4)=TEXT(YEAR(TODAY()),"0")),""),IF(INDEX(_xlpm.matched,1)="",0,ROWS(_xlfn.UNIQUE(_xlpm.matched)))))</f>
        <v/>
      </c>
      <c r="AF300" s="6" t="str">
        <f ca="1">IF($B300="","",SUMIFS(LabData2016[HbA1c唯一],LabData2016[比對身分證前六碼],$AX300,LabData2016[最近一次HbA1c檢查日期],"&gt;="&amp;DATE(YEAR(TODAY()),1,1),LabData2016[最近一次HbA1c檢查日期],"&lt;"&amp;DATE(YEAR(TODAY()),7,1)))</f>
        <v/>
      </c>
      <c r="AG300" s="6" t="str">
        <f ca="1">IF($B300="","",SUMIFS(LabData2016[HbA1c唯一],LabData2016[比對身分證前六碼],$AX300,LabData2016[最近一次HbA1c檢查日期],"&gt;="&amp;DATE(YEAR(TODAY()),7,1),LabData2016[最近一次HbA1c檢查日期],"&lt;"&amp;DATE(YEAR(TODAY())+1,1,1)))</f>
        <v/>
      </c>
      <c r="AH300" s="6" t="str">
        <f ca="1">IF($B300="","",SUMIFS(LabData2016[LDL唯一],LabData2016[比對身分證前六碼],$AX300,LabData2016[最近一次LDL檢查日期],"&gt;="&amp;DATE(YEAR(TODAY()),1,1),LabData2016[最近一次LDL檢查日期],"&lt;"&amp;DATE(YEAR(TODAY()),7,1)))</f>
        <v/>
      </c>
      <c r="AI300" s="6" t="str">
        <f ca="1">IF($B300="","",SUMIFS(LabData2016[LDL唯一],LabData2016[比對身分證前六碼],$AX300,LabData2016[最近一次LDL檢查日期],"&gt;="&amp;DATE(YEAR(TODAY()),7,1),LabData2016[最近一次LDL檢查日期],"&lt;"&amp;DATE(YEAR(TODAY())+1,1,1)))</f>
        <v/>
      </c>
      <c r="AJ300" s="6" t="str">
        <f ca="1">IF($B300="","",SUMIFS(LabData2016[UACR唯一],LabData2016[比對身分證前六碼],$AX300,LabData2016[最近一次UACR檢查日期],"&gt;="&amp;DATE(YEAR(TODAY()),1,1),LabData2016[最近一次UACR檢查日期],"&lt;"&amp;DATE(YEAR(TODAY()),7,1)))</f>
        <v/>
      </c>
      <c r="AK300" s="6" t="str">
        <f ca="1">IF($B300="","",SUMIFS(LabData2016[UACR唯一],LabData2016[比對身分證前六碼],$AX300,LabData2016[最近一次UACR檢查日期],"&gt;="&amp;DATE(YEAR(TODAY()),7,1),LabData2016[最近一次UACR檢查日期],"&lt;"&amp;DATE(YEAR(TODAY())+1,1,1)))</f>
        <v/>
      </c>
      <c r="AL300" s="6" t="str">
        <f t="shared" si="66"/>
        <v/>
      </c>
      <c r="AM300" s="6" t="str">
        <f t="shared" si="67"/>
        <v/>
      </c>
      <c r="AN300" s="6" t="str">
        <f t="shared" si="68"/>
        <v/>
      </c>
      <c r="AO300" s="6" t="str">
        <f t="shared" si="69"/>
        <v/>
      </c>
      <c r="AP300" s="6" t="str" cm="1">
        <f t="array" ref="AP300">IF($B300="","",IFERROR(INDEX(相容設定!$B$2:$E$9,MATCH($D300,相容設定!$A$2:$A$9,0),MIN(VALUE(LEFT($AQ300,FIND("/",$AQ300)-1)),3)+1),0))</f>
        <v/>
      </c>
      <c r="AQ300" s="6" t="str">
        <f t="shared" si="70"/>
        <v/>
      </c>
      <c r="AR300" s="30" t="str">
        <f t="shared" si="71"/>
        <v/>
      </c>
      <c r="AS300" s="30" t="str">
        <f>IF($B300="","",250+30+IF(OR(ISNUMBER(SEARCH("DM",$D300)),ISNUMBER(SEARCH("+",$D300))),100,0)+IFERROR(INDEX(相容設定!$F$2:$F$9,MATCH($D300,相容設定!$A$2:$A$9,0)),0))</f>
        <v/>
      </c>
      <c r="AT300" s="31" t="str">
        <f t="shared" si="72"/>
        <v/>
      </c>
      <c r="AU300" s="32" t="str">
        <f t="shared" si="73"/>
        <v/>
      </c>
      <c r="AW300" t="str">
        <f t="shared" si="74"/>
        <v/>
      </c>
    </row>
    <row r="301" spans="1:49" x14ac:dyDescent="0.35">
      <c r="A301" s="26" t="str" cm="1">
        <f t="array" ref="A301">IFERROR(IF(INDEX(PatientCriteria[身分證號],ROWS($A$4:A301))="","",ROWS($A$4:A301)),"")</f>
        <v/>
      </c>
      <c r="B301" s="26" t="str" cm="1">
        <f t="array" ref="B301">IFERROR(IF(INDEX(PatientCriteria[身分證號],ROWS($A$4:A301))="","",INDEX(PatientCriteria[身分證號],ROWS($A$4:A301))),"")</f>
        <v/>
      </c>
      <c r="C301" s="26" t="str" cm="1">
        <f t="array" ref="C301">IF($B301="","",IFERROR(INDEX(PatientCriteria[生日],ROWS($A$4:A301)),""))</f>
        <v/>
      </c>
      <c r="D301" s="26" t="str" cm="1">
        <f t="array" ref="D301">IF($B301="","",IFERROR(INDEX(PatientCriteria[疾病組合],ROWS($A$4:A301)),""))</f>
        <v/>
      </c>
      <c r="E301" s="6" t="str" cm="1">
        <f t="array" ref="E301">IF($B301="","",IFERROR(INDEX(PatientCriteria[HbA1c達標標準],ROWS($A$4:A301)),""))</f>
        <v/>
      </c>
      <c r="F301" s="6" t="str">
        <f>IF($B301="","",IF($G301="","",IFERROR(SUMIFS(LabData2016[最近一次HbA1c檢查結果(%)],LabData2016[比對身分證前六碼],$AX301,LabData2016[最近一次HbA1c檢查日期],$G301,LabData2016[HbA1c唯一],1),"")))</f>
        <v/>
      </c>
      <c r="G301" s="36" t="str" cm="1">
        <f t="array" ref="G301">IF($B301="","",IFERROR(_xlfn.AGGREGATE(14,6,LabData2016[最近一次HbA1c檢查日期]/((LabData2016[比對身分證前六碼]=$AX301)*(LabData2016[HbA1c唯一]=1)),1),""))</f>
        <v/>
      </c>
      <c r="H301" s="6" t="str">
        <f>IF($B301="","",IF($I301="","",IFERROR(SUMIFS(LabData2016[最近一次HbA1c檢查結果(%)],LabData2016[比對身分證前六碼],$AX301,LabData2016[最近一次HbA1c檢查日期],$I301,LabData2016[HbA1c唯一],1),"")))</f>
        <v/>
      </c>
      <c r="I301" s="36" t="str" cm="1">
        <f t="array" ref="I301">IF($B301="","",IFERROR(_xlfn.AGGREGATE(14,6,LabData2016[最近一次HbA1c檢查日期]/((LabData2016[比對身分證前六碼]=$AX301)*(LabData2016[HbA1c唯一]=1)),2),""))</f>
        <v/>
      </c>
      <c r="J301" s="6" t="str">
        <f t="shared" si="63"/>
        <v/>
      </c>
      <c r="K301" s="27" t="str">
        <f ca="1">IF($B301="","",IF($E301="不適用","不適用",IF($F301="","未檢驗",IF(AND($AF301+$AG301&gt;=2,$AG301&gt;=1),IF(OR($F301&lt;VALUE(SUBSTITUTE(SUBSTITUTE($E301,"&lt;",""),"%","")),SUMIFS(LabData2016[HbA1c唯一],LabData2016[比對身分證前六碼],$AX301,LabData2016[最近一次HbA1c檢查結果(%)],"&lt;"&amp;VALUE(SUBSTITUTE(SUBSTITUTE($E301,"&lt;",""),"%","")),LabData2016[最近一次HbA1c檢查日期],"&gt;="&amp;DATE(YEAR(TODAY()),1,1),LabData2016[最近一次HbA1c檢查日期],"&lt;"&amp;DATE(YEAR(TODAY())+1,1,1))/($AF301+$AG301)&gt;=0.5),"控制達標",IF(ISNUMBER($H301),IF(AND($J301&gt;=84,$F301-$H301&lt;0),"進步達標","未達標"),"未達標")),"未達標"))))</f>
        <v/>
      </c>
      <c r="L301" s="33" t="str">
        <f ca="1">IF($B301="","",IF($K301="不適用","不適用",IF($K301="未檢驗","無檢驗資料","全年"&amp;($AF301+$AG301)&amp;"次／下半年"&amp;$AG301&amp;"次／"&amp;SUMIFS(LabData2016[HbA1c唯一],LabData2016[比對身分證前六碼],$AX301,LabData2016[最近一次HbA1c檢查結果(%)],"&lt;"&amp;VALUE(SUBSTITUTE(SUBSTITUTE($E301,"&lt;",""),"%","")),LabData2016[最近一次HbA1c檢查日期],"&gt;="&amp;DATE(YEAR(TODAY()),1,1),LabData2016[最近一次HbA1c檢查日期],"&lt;"&amp;DATE(YEAR(TODAY())+1,1,1))&amp;"/"&amp;($AF301+$AG301)&amp;"達標")))</f>
        <v/>
      </c>
      <c r="M301" s="6" t="str" cm="1">
        <f t="array" ref="M301">IF($B301="","",IFERROR(INDEX(PatientCriteria[LDL達標標準],ROWS($A$4:A301)),""))</f>
        <v/>
      </c>
      <c r="N301" s="6" t="str">
        <f>IF($B301="","",IF($O301="","",IFERROR(SUMIFS(LabData2016[最近一次LDL檢查結果(mg/dL)],LabData2016[比對身分證前六碼],$AX301,LabData2016[最近一次LDL檢查日期],$O301,LabData2016[LDL唯一],1),"")))</f>
        <v/>
      </c>
      <c r="O301" s="36" t="str" cm="1">
        <f t="array" ref="O301">IF($B301="","",IFERROR(_xlfn.AGGREGATE(14,6,LabData2016[最近一次LDL檢查日期]/((LabData2016[比對身分證前六碼]=$AX301)*(LabData2016[LDL唯一]=1)),1),""))</f>
        <v/>
      </c>
      <c r="P301" s="6" t="str">
        <f>IF($B301="","",IF($Q301="","",IFERROR(SUMIFS(LabData2016[最近一次LDL檢查結果(mg/dL)],LabData2016[比對身分證前六碼],$AX301,LabData2016[最近一次LDL檢查日期],$Q301,LabData2016[LDL唯一],1),"")))</f>
        <v/>
      </c>
      <c r="Q301" s="36" t="str" cm="1">
        <f t="array" ref="Q301">IF($B301="","",IFERROR(_xlfn.AGGREGATE(14,6,LabData2016[最近一次LDL檢查日期]/((LabData2016[比對身分證前六碼]=$AX301)*(LabData2016[LDL唯一]=1)),2),""))</f>
        <v/>
      </c>
      <c r="R301" s="6" t="str">
        <f t="shared" si="64"/>
        <v/>
      </c>
      <c r="S301" s="6" t="str" cm="1">
        <f t="array" ref="S301">IF($B301="","",IFERROR(_xlfn.AGGREGATE(15,6,LabData2016[最近一次LDL檢查結果(mg/dL)]/((LabData2016[比對身分證前六碼]=$AX301)*(LabData2016[LDL唯一]=1)),1),""))</f>
        <v/>
      </c>
      <c r="T301" s="28" t="str">
        <f ca="1">IF($B301="","",IF($M301="不適用","不適用",IF($N301="","未檢驗",IF(OR(AND($D301="DM only",$O301&gt;=DATE(YEAR(TODAY()),1,1),$O301&lt;DATE(YEAR(TODAY())+1,1,1),$N301&lt;VALUE(SUBSTITUTE($M301,"&lt;",""))),AND($AH301&gt;=1,$AI301&gt;=1,OR($N301&lt;VALUE(SUBSTITUTE($M301,"&lt;","")),SUMIFS(LabData2016[LDL唯一],LabData2016[比對身分證前六碼],$AX301,LabData2016[最近一次LDL檢查結果(mg/dL)],"&lt;"&amp;VALUE(SUBSTITUTE($M301,"&lt;","")),LabData2016[最近一次LDL檢查日期],"&gt;="&amp;DATE(YEAR(TODAY()),1,1),LabData2016[最近一次LDL檢查日期],"&lt;"&amp;DATE(YEAR(TODAY())+1,1,1))/($AH301+$AI301)&gt;=0.5))),"控制達標",IF(AND($AH301&gt;=1,$AI301&gt;=1,ISNUMBER($P301),$R301&gt;84,$N301-$P301&lt;0),"進步達標","未達標")))))</f>
        <v/>
      </c>
      <c r="U301" s="39" t="str">
        <f ca="1">IF($B301="","",IF($T301="不適用","不適用",IF($T301="未檢驗","無檢驗資料","全年"&amp;($AH301+$AI301)&amp;"次／下半年"&amp;$AI301&amp;"次／"&amp;SUMIFS(LabData2016[LDL唯一],LabData2016[比對身分證前六碼],$AX301,LabData2016[最近一次LDL檢查結果(mg/dL)],"&lt;"&amp;VALUE(SUBSTITUTE($M301,"&lt;","")),LabData2016[最近一次LDL檢查日期],"&gt;="&amp;DATE(YEAR(TODAY()),1,1),LabData2016[最近一次LDL檢查日期],"&lt;"&amp;DATE(YEAR(TODAY())+1,1,1))&amp;"/"&amp;($AH301+$AI301)&amp;"達標")))</f>
        <v/>
      </c>
      <c r="V301" s="6" t="str" cm="1">
        <f t="array" ref="V301">IF($B301="","",IFERROR(INDEX(PatientCriteria[UACR達標標準],ROWS($A$4:A301)),""))</f>
        <v/>
      </c>
      <c r="W301" s="6" t="str">
        <f>IF($B301="","",IF($X301="","",IFERROR(SUMIFS(LabData2016[最近一次UACR檢查結果(mg/gm)],LabData2016[比對身分證前六碼],$AX301,LabData2016[最近一次UACR檢查日期],$X301,LabData2016[UACR唯一],1),"")))</f>
        <v/>
      </c>
      <c r="X301" s="36" t="str" cm="1">
        <f t="array" ref="X301">IF($B301="","",IFERROR(_xlfn.AGGREGATE(14,6,LabData2016[最近一次UACR檢查日期]/((LabData2016[比對身分證前六碼]=$AX301)*(LabData2016[UACR唯一]=1)),1),""))</f>
        <v/>
      </c>
      <c r="Y301" s="6" t="str">
        <f>IF($B301="","",IF($Z301="","",IFERROR(SUMIFS(LabData2016[最近一次UACR檢查結果(mg/gm)],LabData2016[比對身分證前六碼],$AX301,LabData2016[最近一次UACR檢查日期],$Z301,LabData2016[UACR唯一],1),"")))</f>
        <v/>
      </c>
      <c r="Z301" s="36" t="str" cm="1">
        <f t="array" ref="Z301">IF($B301="","",IFERROR(_xlfn.AGGREGATE(14,6,LabData2016[最近一次UACR檢查日期]/((LabData2016[比對身分證前六碼]=$AX301)*(LabData2016[UACR唯一]=1)),2),""))</f>
        <v/>
      </c>
      <c r="AA301" s="6" t="str">
        <f t="shared" si="65"/>
        <v/>
      </c>
      <c r="AB301" s="29" t="str">
        <f ca="1">IF($B301="","",IF($V301="不適用","不適用",IF($W301="","未檢驗",IF(AND($AJ301+$AK301&gt;=2,$AK301&gt;=1),IF(OR($W301&lt;30,SUMIFS(LabData2016[UACR唯一],LabData2016[比對身分證前六碼],$AX301,LabData2016[最近一次UACR檢查結果(mg/gm)],"&lt;30",LabData2016[最近一次UACR檢查日期],"&gt;="&amp;DATE(YEAR(TODAY()),1,1),LabData2016[最近一次UACR檢查日期],"&lt;"&amp;DATE(YEAR(TODAY())+1,1,1))/($AJ301+$AK301)&gt;=0.5),"控制達標",IF(ISNUMBER($Y301),IF(AND($AA301&gt;=84,$W301-$Y301&lt;0),"進步達標","未達標"),"未達標")),"未達標"))))</f>
        <v/>
      </c>
      <c r="AC301" s="38" t="str">
        <f ca="1">IF($B301="","",IF($AB301="不適用","不適用",IF($AB301="未檢驗","無檢驗資料","全年"&amp;($AJ301+$AK301)&amp;"次／下半年"&amp;$AK301&amp;"次／"&amp;SUMIFS(LabData2016[UACR唯一],LabData2016[比對身分證前六碼],$AX301,LabData2016[最近一次UACR檢查結果(mg/gm)],"&lt;30",LabData2016[最近一次UACR檢查日期],"&gt;="&amp;DATE(YEAR(TODAY()),1,1),LabData2016[最近一次UACR檢查日期],"&lt;"&amp;DATE(YEAR(TODAY())+1,1,1))&amp;"/"&amp;($AJ301+$AK301)&amp;"達標")))</f>
        <v/>
      </c>
      <c r="AD301" s="6" t="str" cm="1">
        <f t="array" ref="AD301">IF($B301="","",IFERROR(INDEX(PatientCriteria[BP檢驗次數達標標準],ROWS($A$4:A301)),""))</f>
        <v/>
      </c>
      <c r="AE301" s="6" t="str" cm="1">
        <f t="array" aca="1" ref="AE301" ca="1">IF($B301="","",_xlfn.LET(_xlpm.bp,LabData2016[最近一次BP檢查日期],_xlpm.ym,IF(ISNUMBER(_xlpm.bp),TEXT(_xlpm.bp,"yyyy-mm"),LEFT(_xlpm.bp,7)),_xlpm.matched,_xlfn._xlws.FILTER(_xlpm.ym,(LabData2016[比對身分證前六碼]=$AX301)*(LabData2016[比對生日西元]=$AY301)*(_xlpm.ym&lt;&gt;"")*(LEFT(_xlpm.ym,4)=TEXT(YEAR(TODAY()),"0")),""),IF(INDEX(_xlpm.matched,1)="",0,ROWS(_xlfn.UNIQUE(_xlpm.matched)))))</f>
        <v/>
      </c>
      <c r="AF301" s="6" t="str">
        <f ca="1">IF($B301="","",SUMIFS(LabData2016[HbA1c唯一],LabData2016[比對身分證前六碼],$AX301,LabData2016[最近一次HbA1c檢查日期],"&gt;="&amp;DATE(YEAR(TODAY()),1,1),LabData2016[最近一次HbA1c檢查日期],"&lt;"&amp;DATE(YEAR(TODAY()),7,1)))</f>
        <v/>
      </c>
      <c r="AG301" s="6" t="str">
        <f ca="1">IF($B301="","",SUMIFS(LabData2016[HbA1c唯一],LabData2016[比對身分證前六碼],$AX301,LabData2016[最近一次HbA1c檢查日期],"&gt;="&amp;DATE(YEAR(TODAY()),7,1),LabData2016[最近一次HbA1c檢查日期],"&lt;"&amp;DATE(YEAR(TODAY())+1,1,1)))</f>
        <v/>
      </c>
      <c r="AH301" s="6" t="str">
        <f ca="1">IF($B301="","",SUMIFS(LabData2016[LDL唯一],LabData2016[比對身分證前六碼],$AX301,LabData2016[最近一次LDL檢查日期],"&gt;="&amp;DATE(YEAR(TODAY()),1,1),LabData2016[最近一次LDL檢查日期],"&lt;"&amp;DATE(YEAR(TODAY()),7,1)))</f>
        <v/>
      </c>
      <c r="AI301" s="6" t="str">
        <f ca="1">IF($B301="","",SUMIFS(LabData2016[LDL唯一],LabData2016[比對身分證前六碼],$AX301,LabData2016[最近一次LDL檢查日期],"&gt;="&amp;DATE(YEAR(TODAY()),7,1),LabData2016[最近一次LDL檢查日期],"&lt;"&amp;DATE(YEAR(TODAY())+1,1,1)))</f>
        <v/>
      </c>
      <c r="AJ301" s="6" t="str">
        <f ca="1">IF($B301="","",SUMIFS(LabData2016[UACR唯一],LabData2016[比對身分證前六碼],$AX301,LabData2016[最近一次UACR檢查日期],"&gt;="&amp;DATE(YEAR(TODAY()),1,1),LabData2016[最近一次UACR檢查日期],"&lt;"&amp;DATE(YEAR(TODAY()),7,1)))</f>
        <v/>
      </c>
      <c r="AK301" s="6" t="str">
        <f ca="1">IF($B301="","",SUMIFS(LabData2016[UACR唯一],LabData2016[比對身分證前六碼],$AX301,LabData2016[最近一次UACR檢查日期],"&gt;="&amp;DATE(YEAR(TODAY()),7,1),LabData2016[最近一次UACR檢查日期],"&lt;"&amp;DATE(YEAR(TODAY())+1,1,1)))</f>
        <v/>
      </c>
      <c r="AL301" s="6" t="str">
        <f t="shared" si="66"/>
        <v/>
      </c>
      <c r="AM301" s="6" t="str">
        <f t="shared" si="67"/>
        <v/>
      </c>
      <c r="AN301" s="6" t="str">
        <f t="shared" si="68"/>
        <v/>
      </c>
      <c r="AO301" s="6" t="str">
        <f t="shared" si="69"/>
        <v/>
      </c>
      <c r="AP301" s="6" t="str" cm="1">
        <f t="array" ref="AP301">IF($B301="","",IFERROR(INDEX(相容設定!$B$2:$E$9,MATCH($D301,相容設定!$A$2:$A$9,0),MIN(VALUE(LEFT($AQ301,FIND("/",$AQ301)-1)),3)+1),0))</f>
        <v/>
      </c>
      <c r="AQ301" s="6" t="str">
        <f t="shared" si="70"/>
        <v/>
      </c>
      <c r="AR301" s="30" t="str">
        <f t="shared" si="71"/>
        <v/>
      </c>
      <c r="AS301" s="30" t="str">
        <f>IF($B301="","",250+30+IF(OR(ISNUMBER(SEARCH("DM",$D301)),ISNUMBER(SEARCH("+",$D301))),100,0)+IFERROR(INDEX(相容設定!$F$2:$F$9,MATCH($D301,相容設定!$A$2:$A$9,0)),0))</f>
        <v/>
      </c>
      <c r="AT301" s="31" t="str">
        <f t="shared" si="72"/>
        <v/>
      </c>
      <c r="AU301" s="32" t="str">
        <f t="shared" si="73"/>
        <v/>
      </c>
      <c r="AW301" t="str">
        <f t="shared" si="74"/>
        <v/>
      </c>
    </row>
    <row r="302" spans="1:49" x14ac:dyDescent="0.35">
      <c r="A302" s="26" t="str" cm="1">
        <f t="array" ref="A302">IFERROR(IF(INDEX(PatientCriteria[身分證號],ROWS($A$4:A302))="","",ROWS($A$4:A302)),"")</f>
        <v/>
      </c>
      <c r="B302" s="26" t="str" cm="1">
        <f t="array" ref="B302">IFERROR(IF(INDEX(PatientCriteria[身分證號],ROWS($A$4:A302))="","",INDEX(PatientCriteria[身分證號],ROWS($A$4:A302))),"")</f>
        <v/>
      </c>
      <c r="C302" s="26" t="str" cm="1">
        <f t="array" ref="C302">IF($B302="","",IFERROR(INDEX(PatientCriteria[生日],ROWS($A$4:A302)),""))</f>
        <v/>
      </c>
      <c r="D302" s="26" t="str" cm="1">
        <f t="array" ref="D302">IF($B302="","",IFERROR(INDEX(PatientCriteria[疾病組合],ROWS($A$4:A302)),""))</f>
        <v/>
      </c>
      <c r="E302" s="6" t="str" cm="1">
        <f t="array" ref="E302">IF($B302="","",IFERROR(INDEX(PatientCriteria[HbA1c達標標準],ROWS($A$4:A302)),""))</f>
        <v/>
      </c>
      <c r="F302" s="6" t="str">
        <f>IF($B302="","",IF($G302="","",IFERROR(SUMIFS(LabData2016[最近一次HbA1c檢查結果(%)],LabData2016[比對身分證前六碼],$AX302,LabData2016[最近一次HbA1c檢查日期],$G302,LabData2016[HbA1c唯一],1),"")))</f>
        <v/>
      </c>
      <c r="G302" s="36" t="str" cm="1">
        <f t="array" ref="G302">IF($B302="","",IFERROR(_xlfn.AGGREGATE(14,6,LabData2016[最近一次HbA1c檢查日期]/((LabData2016[比對身分證前六碼]=$AX302)*(LabData2016[HbA1c唯一]=1)),1),""))</f>
        <v/>
      </c>
      <c r="H302" s="6" t="str">
        <f>IF($B302="","",IF($I302="","",IFERROR(SUMIFS(LabData2016[最近一次HbA1c檢查結果(%)],LabData2016[比對身分證前六碼],$AX302,LabData2016[最近一次HbA1c檢查日期],$I302,LabData2016[HbA1c唯一],1),"")))</f>
        <v/>
      </c>
      <c r="I302" s="36" t="str" cm="1">
        <f t="array" ref="I302">IF($B302="","",IFERROR(_xlfn.AGGREGATE(14,6,LabData2016[最近一次HbA1c檢查日期]/((LabData2016[比對身分證前六碼]=$AX302)*(LabData2016[HbA1c唯一]=1)),2),""))</f>
        <v/>
      </c>
      <c r="J302" s="6" t="str">
        <f t="shared" si="63"/>
        <v/>
      </c>
      <c r="K302" s="27" t="str">
        <f ca="1">IF($B302="","",IF($E302="不適用","不適用",IF($F302="","未檢驗",IF(AND($AF302+$AG302&gt;=2,$AG302&gt;=1),IF(OR($F302&lt;VALUE(SUBSTITUTE(SUBSTITUTE($E302,"&lt;",""),"%","")),SUMIFS(LabData2016[HbA1c唯一],LabData2016[比對身分證前六碼],$AX302,LabData2016[最近一次HbA1c檢查結果(%)],"&lt;"&amp;VALUE(SUBSTITUTE(SUBSTITUTE($E302,"&lt;",""),"%","")),LabData2016[最近一次HbA1c檢查日期],"&gt;="&amp;DATE(YEAR(TODAY()),1,1),LabData2016[最近一次HbA1c檢查日期],"&lt;"&amp;DATE(YEAR(TODAY())+1,1,1))/($AF302+$AG302)&gt;=0.5),"控制達標",IF(ISNUMBER($H302),IF(AND($J302&gt;=84,$F302-$H302&lt;0),"進步達標","未達標"),"未達標")),"未達標"))))</f>
        <v/>
      </c>
      <c r="L302" s="33" t="str">
        <f ca="1">IF($B302="","",IF($K302="不適用","不適用",IF($K302="未檢驗","無檢驗資料","全年"&amp;($AF302+$AG302)&amp;"次／下半年"&amp;$AG302&amp;"次／"&amp;SUMIFS(LabData2016[HbA1c唯一],LabData2016[比對身分證前六碼],$AX302,LabData2016[最近一次HbA1c檢查結果(%)],"&lt;"&amp;VALUE(SUBSTITUTE(SUBSTITUTE($E302,"&lt;",""),"%","")),LabData2016[最近一次HbA1c檢查日期],"&gt;="&amp;DATE(YEAR(TODAY()),1,1),LabData2016[最近一次HbA1c檢查日期],"&lt;"&amp;DATE(YEAR(TODAY())+1,1,1))&amp;"/"&amp;($AF302+$AG302)&amp;"達標")))</f>
        <v/>
      </c>
      <c r="M302" s="6" t="str" cm="1">
        <f t="array" ref="M302">IF($B302="","",IFERROR(INDEX(PatientCriteria[LDL達標標準],ROWS($A$4:A302)),""))</f>
        <v/>
      </c>
      <c r="N302" s="6" t="str">
        <f>IF($B302="","",IF($O302="","",IFERROR(SUMIFS(LabData2016[最近一次LDL檢查結果(mg/dL)],LabData2016[比對身分證前六碼],$AX302,LabData2016[最近一次LDL檢查日期],$O302,LabData2016[LDL唯一],1),"")))</f>
        <v/>
      </c>
      <c r="O302" s="36" t="str" cm="1">
        <f t="array" ref="O302">IF($B302="","",IFERROR(_xlfn.AGGREGATE(14,6,LabData2016[最近一次LDL檢查日期]/((LabData2016[比對身分證前六碼]=$AX302)*(LabData2016[LDL唯一]=1)),1),""))</f>
        <v/>
      </c>
      <c r="P302" s="6" t="str">
        <f>IF($B302="","",IF($Q302="","",IFERROR(SUMIFS(LabData2016[最近一次LDL檢查結果(mg/dL)],LabData2016[比對身分證前六碼],$AX302,LabData2016[最近一次LDL檢查日期],$Q302,LabData2016[LDL唯一],1),"")))</f>
        <v/>
      </c>
      <c r="Q302" s="36" t="str" cm="1">
        <f t="array" ref="Q302">IF($B302="","",IFERROR(_xlfn.AGGREGATE(14,6,LabData2016[最近一次LDL檢查日期]/((LabData2016[比對身分證前六碼]=$AX302)*(LabData2016[LDL唯一]=1)),2),""))</f>
        <v/>
      </c>
      <c r="R302" s="6" t="str">
        <f t="shared" si="64"/>
        <v/>
      </c>
      <c r="S302" s="6" t="str" cm="1">
        <f t="array" ref="S302">IF($B302="","",IFERROR(_xlfn.AGGREGATE(15,6,LabData2016[最近一次LDL檢查結果(mg/dL)]/((LabData2016[比對身分證前六碼]=$AX302)*(LabData2016[LDL唯一]=1)),1),""))</f>
        <v/>
      </c>
      <c r="T302" s="28" t="str">
        <f ca="1">IF($B302="","",IF($M302="不適用","不適用",IF($N302="","未檢驗",IF(OR(AND($D302="DM only",$O302&gt;=DATE(YEAR(TODAY()),1,1),$O302&lt;DATE(YEAR(TODAY())+1,1,1),$N302&lt;VALUE(SUBSTITUTE($M302,"&lt;",""))),AND($AH302&gt;=1,$AI302&gt;=1,OR($N302&lt;VALUE(SUBSTITUTE($M302,"&lt;","")),SUMIFS(LabData2016[LDL唯一],LabData2016[比對身分證前六碼],$AX302,LabData2016[最近一次LDL檢查結果(mg/dL)],"&lt;"&amp;VALUE(SUBSTITUTE($M302,"&lt;","")),LabData2016[最近一次LDL檢查日期],"&gt;="&amp;DATE(YEAR(TODAY()),1,1),LabData2016[最近一次LDL檢查日期],"&lt;"&amp;DATE(YEAR(TODAY())+1,1,1))/($AH302+$AI302)&gt;=0.5))),"控制達標",IF(AND($AH302&gt;=1,$AI302&gt;=1,ISNUMBER($P302),$R302&gt;84,$N302-$P302&lt;0),"進步達標","未達標")))))</f>
        <v/>
      </c>
      <c r="U302" s="39" t="str">
        <f ca="1">IF($B302="","",IF($T302="不適用","不適用",IF($T302="未檢驗","無檢驗資料","全年"&amp;($AH302+$AI302)&amp;"次／下半年"&amp;$AI302&amp;"次／"&amp;SUMIFS(LabData2016[LDL唯一],LabData2016[比對身分證前六碼],$AX302,LabData2016[最近一次LDL檢查結果(mg/dL)],"&lt;"&amp;VALUE(SUBSTITUTE($M302,"&lt;","")),LabData2016[最近一次LDL檢查日期],"&gt;="&amp;DATE(YEAR(TODAY()),1,1),LabData2016[最近一次LDL檢查日期],"&lt;"&amp;DATE(YEAR(TODAY())+1,1,1))&amp;"/"&amp;($AH302+$AI302)&amp;"達標")))</f>
        <v/>
      </c>
      <c r="V302" s="6" t="str" cm="1">
        <f t="array" ref="V302">IF($B302="","",IFERROR(INDEX(PatientCriteria[UACR達標標準],ROWS($A$4:A302)),""))</f>
        <v/>
      </c>
      <c r="W302" s="6" t="str">
        <f>IF($B302="","",IF($X302="","",IFERROR(SUMIFS(LabData2016[最近一次UACR檢查結果(mg/gm)],LabData2016[比對身分證前六碼],$AX302,LabData2016[最近一次UACR檢查日期],$X302,LabData2016[UACR唯一],1),"")))</f>
        <v/>
      </c>
      <c r="X302" s="36" t="str" cm="1">
        <f t="array" ref="X302">IF($B302="","",IFERROR(_xlfn.AGGREGATE(14,6,LabData2016[最近一次UACR檢查日期]/((LabData2016[比對身分證前六碼]=$AX302)*(LabData2016[UACR唯一]=1)),1),""))</f>
        <v/>
      </c>
      <c r="Y302" s="6" t="str">
        <f>IF($B302="","",IF($Z302="","",IFERROR(SUMIFS(LabData2016[最近一次UACR檢查結果(mg/gm)],LabData2016[比對身分證前六碼],$AX302,LabData2016[最近一次UACR檢查日期],$Z302,LabData2016[UACR唯一],1),"")))</f>
        <v/>
      </c>
      <c r="Z302" s="36" t="str" cm="1">
        <f t="array" ref="Z302">IF($B302="","",IFERROR(_xlfn.AGGREGATE(14,6,LabData2016[最近一次UACR檢查日期]/((LabData2016[比對身分證前六碼]=$AX302)*(LabData2016[UACR唯一]=1)),2),""))</f>
        <v/>
      </c>
      <c r="AA302" s="6" t="str">
        <f t="shared" si="65"/>
        <v/>
      </c>
      <c r="AB302" s="29" t="str">
        <f ca="1">IF($B302="","",IF($V302="不適用","不適用",IF($W302="","未檢驗",IF(AND($AJ302+$AK302&gt;=2,$AK302&gt;=1),IF(OR($W302&lt;30,SUMIFS(LabData2016[UACR唯一],LabData2016[比對身分證前六碼],$AX302,LabData2016[最近一次UACR檢查結果(mg/gm)],"&lt;30",LabData2016[最近一次UACR檢查日期],"&gt;="&amp;DATE(YEAR(TODAY()),1,1),LabData2016[最近一次UACR檢查日期],"&lt;"&amp;DATE(YEAR(TODAY())+1,1,1))/($AJ302+$AK302)&gt;=0.5),"控制達標",IF(ISNUMBER($Y302),IF(AND($AA302&gt;=84,$W302-$Y302&lt;0),"進步達標","未達標"),"未達標")),"未達標"))))</f>
        <v/>
      </c>
      <c r="AC302" s="38" t="str">
        <f ca="1">IF($B302="","",IF($AB302="不適用","不適用",IF($AB302="未檢驗","無檢驗資料","全年"&amp;($AJ302+$AK302)&amp;"次／下半年"&amp;$AK302&amp;"次／"&amp;SUMIFS(LabData2016[UACR唯一],LabData2016[比對身分證前六碼],$AX302,LabData2016[最近一次UACR檢查結果(mg/gm)],"&lt;30",LabData2016[最近一次UACR檢查日期],"&gt;="&amp;DATE(YEAR(TODAY()),1,1),LabData2016[最近一次UACR檢查日期],"&lt;"&amp;DATE(YEAR(TODAY())+1,1,1))&amp;"/"&amp;($AJ302+$AK302)&amp;"達標")))</f>
        <v/>
      </c>
      <c r="AD302" s="6" t="str" cm="1">
        <f t="array" ref="AD302">IF($B302="","",IFERROR(INDEX(PatientCriteria[BP檢驗次數達標標準],ROWS($A$4:A302)),""))</f>
        <v/>
      </c>
      <c r="AE302" s="6" t="str" cm="1">
        <f t="array" aca="1" ref="AE302" ca="1">IF($B302="","",_xlfn.LET(_xlpm.bp,LabData2016[最近一次BP檢查日期],_xlpm.ym,IF(ISNUMBER(_xlpm.bp),TEXT(_xlpm.bp,"yyyy-mm"),LEFT(_xlpm.bp,7)),_xlpm.matched,_xlfn._xlws.FILTER(_xlpm.ym,(LabData2016[比對身分證前六碼]=$AX302)*(LabData2016[比對生日西元]=$AY302)*(_xlpm.ym&lt;&gt;"")*(LEFT(_xlpm.ym,4)=TEXT(YEAR(TODAY()),"0")),""),IF(INDEX(_xlpm.matched,1)="",0,ROWS(_xlfn.UNIQUE(_xlpm.matched)))))</f>
        <v/>
      </c>
      <c r="AF302" s="6" t="str">
        <f ca="1">IF($B302="","",SUMIFS(LabData2016[HbA1c唯一],LabData2016[比對身分證前六碼],$AX302,LabData2016[最近一次HbA1c檢查日期],"&gt;="&amp;DATE(YEAR(TODAY()),1,1),LabData2016[最近一次HbA1c檢查日期],"&lt;"&amp;DATE(YEAR(TODAY()),7,1)))</f>
        <v/>
      </c>
      <c r="AG302" s="6" t="str">
        <f ca="1">IF($B302="","",SUMIFS(LabData2016[HbA1c唯一],LabData2016[比對身分證前六碼],$AX302,LabData2016[最近一次HbA1c檢查日期],"&gt;="&amp;DATE(YEAR(TODAY()),7,1),LabData2016[最近一次HbA1c檢查日期],"&lt;"&amp;DATE(YEAR(TODAY())+1,1,1)))</f>
        <v/>
      </c>
      <c r="AH302" s="6" t="str">
        <f ca="1">IF($B302="","",SUMIFS(LabData2016[LDL唯一],LabData2016[比對身分證前六碼],$AX302,LabData2016[最近一次LDL檢查日期],"&gt;="&amp;DATE(YEAR(TODAY()),1,1),LabData2016[最近一次LDL檢查日期],"&lt;"&amp;DATE(YEAR(TODAY()),7,1)))</f>
        <v/>
      </c>
      <c r="AI302" s="6" t="str">
        <f ca="1">IF($B302="","",SUMIFS(LabData2016[LDL唯一],LabData2016[比對身分證前六碼],$AX302,LabData2016[最近一次LDL檢查日期],"&gt;="&amp;DATE(YEAR(TODAY()),7,1),LabData2016[最近一次LDL檢查日期],"&lt;"&amp;DATE(YEAR(TODAY())+1,1,1)))</f>
        <v/>
      </c>
      <c r="AJ302" s="6" t="str">
        <f ca="1">IF($B302="","",SUMIFS(LabData2016[UACR唯一],LabData2016[比對身分證前六碼],$AX302,LabData2016[最近一次UACR檢查日期],"&gt;="&amp;DATE(YEAR(TODAY()),1,1),LabData2016[最近一次UACR檢查日期],"&lt;"&amp;DATE(YEAR(TODAY()),7,1)))</f>
        <v/>
      </c>
      <c r="AK302" s="6" t="str">
        <f ca="1">IF($B302="","",SUMIFS(LabData2016[UACR唯一],LabData2016[比對身分證前六碼],$AX302,LabData2016[最近一次UACR檢查日期],"&gt;="&amp;DATE(YEAR(TODAY()),7,1),LabData2016[最近一次UACR檢查日期],"&lt;"&amp;DATE(YEAR(TODAY())+1,1,1)))</f>
        <v/>
      </c>
      <c r="AL302" s="6" t="str">
        <f t="shared" si="66"/>
        <v/>
      </c>
      <c r="AM302" s="6" t="str">
        <f t="shared" si="67"/>
        <v/>
      </c>
      <c r="AN302" s="6" t="str">
        <f t="shared" si="68"/>
        <v/>
      </c>
      <c r="AO302" s="6" t="str">
        <f t="shared" si="69"/>
        <v/>
      </c>
      <c r="AP302" s="6" t="str" cm="1">
        <f t="array" ref="AP302">IF($B302="","",IFERROR(INDEX(相容設定!$B$2:$E$9,MATCH($D302,相容設定!$A$2:$A$9,0),MIN(VALUE(LEFT($AQ302,FIND("/",$AQ302)-1)),3)+1),0))</f>
        <v/>
      </c>
      <c r="AQ302" s="6" t="str">
        <f t="shared" si="70"/>
        <v/>
      </c>
      <c r="AR302" s="30" t="str">
        <f t="shared" si="71"/>
        <v/>
      </c>
      <c r="AS302" s="30" t="str">
        <f>IF($B302="","",250+30+IF(OR(ISNUMBER(SEARCH("DM",$D302)),ISNUMBER(SEARCH("+",$D302))),100,0)+IFERROR(INDEX(相容設定!$F$2:$F$9,MATCH($D302,相容設定!$A$2:$A$9,0)),0))</f>
        <v/>
      </c>
      <c r="AT302" s="31" t="str">
        <f t="shared" si="72"/>
        <v/>
      </c>
      <c r="AU302" s="32" t="str">
        <f t="shared" si="73"/>
        <v/>
      </c>
      <c r="AW302" t="str">
        <f t="shared" si="74"/>
        <v/>
      </c>
    </row>
    <row r="303" spans="1:49" x14ac:dyDescent="0.35">
      <c r="A303" s="26" t="str" cm="1">
        <f t="array" ref="A303">IFERROR(IF(INDEX(PatientCriteria[身分證號],ROWS($A$4:A303))="","",ROWS($A$4:A303)),"")</f>
        <v/>
      </c>
      <c r="B303" s="26" t="str" cm="1">
        <f t="array" ref="B303">IFERROR(IF(INDEX(PatientCriteria[身分證號],ROWS($A$4:A303))="","",INDEX(PatientCriteria[身分證號],ROWS($A$4:A303))),"")</f>
        <v/>
      </c>
      <c r="C303" s="26" t="str" cm="1">
        <f t="array" ref="C303">IF($B303="","",IFERROR(INDEX(PatientCriteria[生日],ROWS($A$4:A303)),""))</f>
        <v/>
      </c>
      <c r="D303" s="26" t="str" cm="1">
        <f t="array" ref="D303">IF($B303="","",IFERROR(INDEX(PatientCriteria[疾病組合],ROWS($A$4:A303)),""))</f>
        <v/>
      </c>
      <c r="E303" s="6" t="str" cm="1">
        <f t="array" ref="E303">IF($B303="","",IFERROR(INDEX(PatientCriteria[HbA1c達標標準],ROWS($A$4:A303)),""))</f>
        <v/>
      </c>
      <c r="F303" s="6" t="str">
        <f>IF($B303="","",IF($G303="","",IFERROR(SUMIFS(LabData2016[最近一次HbA1c檢查結果(%)],LabData2016[比對身分證前六碼],$AX303,LabData2016[最近一次HbA1c檢查日期],$G303,LabData2016[HbA1c唯一],1),"")))</f>
        <v/>
      </c>
      <c r="G303" s="36" t="str" cm="1">
        <f t="array" ref="G303">IF($B303="","",IFERROR(_xlfn.AGGREGATE(14,6,LabData2016[最近一次HbA1c檢查日期]/((LabData2016[比對身分證前六碼]=$AX303)*(LabData2016[HbA1c唯一]=1)),1),""))</f>
        <v/>
      </c>
      <c r="H303" s="6" t="str">
        <f>IF($B303="","",IF($I303="","",IFERROR(SUMIFS(LabData2016[最近一次HbA1c檢查結果(%)],LabData2016[比對身分證前六碼],$AX303,LabData2016[最近一次HbA1c檢查日期],$I303,LabData2016[HbA1c唯一],1),"")))</f>
        <v/>
      </c>
      <c r="I303" s="36" t="str" cm="1">
        <f t="array" ref="I303">IF($B303="","",IFERROR(_xlfn.AGGREGATE(14,6,LabData2016[最近一次HbA1c檢查日期]/((LabData2016[比對身分證前六碼]=$AX303)*(LabData2016[HbA1c唯一]=1)),2),""))</f>
        <v/>
      </c>
      <c r="J303" s="6" t="str">
        <f t="shared" si="63"/>
        <v/>
      </c>
      <c r="K303" s="27" t="str">
        <f ca="1">IF($B303="","",IF($E303="不適用","不適用",IF($F303="","未檢驗",IF(AND($AF303+$AG303&gt;=2,$AG303&gt;=1),IF(OR($F303&lt;VALUE(SUBSTITUTE(SUBSTITUTE($E303,"&lt;",""),"%","")),SUMIFS(LabData2016[HbA1c唯一],LabData2016[比對身分證前六碼],$AX303,LabData2016[最近一次HbA1c檢查結果(%)],"&lt;"&amp;VALUE(SUBSTITUTE(SUBSTITUTE($E303,"&lt;",""),"%","")),LabData2016[最近一次HbA1c檢查日期],"&gt;="&amp;DATE(YEAR(TODAY()),1,1),LabData2016[最近一次HbA1c檢查日期],"&lt;"&amp;DATE(YEAR(TODAY())+1,1,1))/($AF303+$AG303)&gt;=0.5),"控制達標",IF(ISNUMBER($H303),IF(AND($J303&gt;=84,$F303-$H303&lt;0),"進步達標","未達標"),"未達標")),"未達標"))))</f>
        <v/>
      </c>
      <c r="L303" s="33" t="str">
        <f ca="1">IF($B303="","",IF($K303="不適用","不適用",IF($K303="未檢驗","無檢驗資料","全年"&amp;($AF303+$AG303)&amp;"次／下半年"&amp;$AG303&amp;"次／"&amp;SUMIFS(LabData2016[HbA1c唯一],LabData2016[比對身分證前六碼],$AX303,LabData2016[最近一次HbA1c檢查結果(%)],"&lt;"&amp;VALUE(SUBSTITUTE(SUBSTITUTE($E303,"&lt;",""),"%","")),LabData2016[最近一次HbA1c檢查日期],"&gt;="&amp;DATE(YEAR(TODAY()),1,1),LabData2016[最近一次HbA1c檢查日期],"&lt;"&amp;DATE(YEAR(TODAY())+1,1,1))&amp;"/"&amp;($AF303+$AG303)&amp;"達標")))</f>
        <v/>
      </c>
      <c r="M303" s="6" t="str" cm="1">
        <f t="array" ref="M303">IF($B303="","",IFERROR(INDEX(PatientCriteria[LDL達標標準],ROWS($A$4:A303)),""))</f>
        <v/>
      </c>
      <c r="N303" s="6" t="str">
        <f>IF($B303="","",IF($O303="","",IFERROR(SUMIFS(LabData2016[最近一次LDL檢查結果(mg/dL)],LabData2016[比對身分證前六碼],$AX303,LabData2016[最近一次LDL檢查日期],$O303,LabData2016[LDL唯一],1),"")))</f>
        <v/>
      </c>
      <c r="O303" s="36" t="str" cm="1">
        <f t="array" ref="O303">IF($B303="","",IFERROR(_xlfn.AGGREGATE(14,6,LabData2016[最近一次LDL檢查日期]/((LabData2016[比對身分證前六碼]=$AX303)*(LabData2016[LDL唯一]=1)),1),""))</f>
        <v/>
      </c>
      <c r="P303" s="6" t="str">
        <f>IF($B303="","",IF($Q303="","",IFERROR(SUMIFS(LabData2016[最近一次LDL檢查結果(mg/dL)],LabData2016[比對身分證前六碼],$AX303,LabData2016[最近一次LDL檢查日期],$Q303,LabData2016[LDL唯一],1),"")))</f>
        <v/>
      </c>
      <c r="Q303" s="36" t="str" cm="1">
        <f t="array" ref="Q303">IF($B303="","",IFERROR(_xlfn.AGGREGATE(14,6,LabData2016[最近一次LDL檢查日期]/((LabData2016[比對身分證前六碼]=$AX303)*(LabData2016[LDL唯一]=1)),2),""))</f>
        <v/>
      </c>
      <c r="R303" s="6" t="str">
        <f t="shared" si="64"/>
        <v/>
      </c>
      <c r="S303" s="6" t="str" cm="1">
        <f t="array" ref="S303">IF($B303="","",IFERROR(_xlfn.AGGREGATE(15,6,LabData2016[最近一次LDL檢查結果(mg/dL)]/((LabData2016[比對身分證前六碼]=$AX303)*(LabData2016[LDL唯一]=1)),1),""))</f>
        <v/>
      </c>
      <c r="T303" s="28" t="str">
        <f ca="1">IF($B303="","",IF($M303="不適用","不適用",IF($N303="","未檢驗",IF(OR(AND($D303="DM only",$O303&gt;=DATE(YEAR(TODAY()),1,1),$O303&lt;DATE(YEAR(TODAY())+1,1,1),$N303&lt;VALUE(SUBSTITUTE($M303,"&lt;",""))),AND($AH303&gt;=1,$AI303&gt;=1,OR($N303&lt;VALUE(SUBSTITUTE($M303,"&lt;","")),SUMIFS(LabData2016[LDL唯一],LabData2016[比對身分證前六碼],$AX303,LabData2016[最近一次LDL檢查結果(mg/dL)],"&lt;"&amp;VALUE(SUBSTITUTE($M303,"&lt;","")),LabData2016[最近一次LDL檢查日期],"&gt;="&amp;DATE(YEAR(TODAY()),1,1),LabData2016[最近一次LDL檢查日期],"&lt;"&amp;DATE(YEAR(TODAY())+1,1,1))/($AH303+$AI303)&gt;=0.5))),"控制達標",IF(AND($AH303&gt;=1,$AI303&gt;=1,ISNUMBER($P303),$R303&gt;84,$N303-$P303&lt;0),"進步達標","未達標")))))</f>
        <v/>
      </c>
      <c r="U303" s="39" t="str">
        <f ca="1">IF($B303="","",IF($T303="不適用","不適用",IF($T303="未檢驗","無檢驗資料","全年"&amp;($AH303+$AI303)&amp;"次／下半年"&amp;$AI303&amp;"次／"&amp;SUMIFS(LabData2016[LDL唯一],LabData2016[比對身分證前六碼],$AX303,LabData2016[最近一次LDL檢查結果(mg/dL)],"&lt;"&amp;VALUE(SUBSTITUTE($M303,"&lt;","")),LabData2016[最近一次LDL檢查日期],"&gt;="&amp;DATE(YEAR(TODAY()),1,1),LabData2016[最近一次LDL檢查日期],"&lt;"&amp;DATE(YEAR(TODAY())+1,1,1))&amp;"/"&amp;($AH303+$AI303)&amp;"達標")))</f>
        <v/>
      </c>
      <c r="V303" s="6" t="str" cm="1">
        <f t="array" ref="V303">IF($B303="","",IFERROR(INDEX(PatientCriteria[UACR達標標準],ROWS($A$4:A303)),""))</f>
        <v/>
      </c>
      <c r="W303" s="6" t="str">
        <f>IF($B303="","",IF($X303="","",IFERROR(SUMIFS(LabData2016[最近一次UACR檢查結果(mg/gm)],LabData2016[比對身分證前六碼],$AX303,LabData2016[最近一次UACR檢查日期],$X303,LabData2016[UACR唯一],1),"")))</f>
        <v/>
      </c>
      <c r="X303" s="36" t="str" cm="1">
        <f t="array" ref="X303">IF($B303="","",IFERROR(_xlfn.AGGREGATE(14,6,LabData2016[最近一次UACR檢查日期]/((LabData2016[比對身分證前六碼]=$AX303)*(LabData2016[UACR唯一]=1)),1),""))</f>
        <v/>
      </c>
      <c r="Y303" s="6" t="str">
        <f>IF($B303="","",IF($Z303="","",IFERROR(SUMIFS(LabData2016[最近一次UACR檢查結果(mg/gm)],LabData2016[比對身分證前六碼],$AX303,LabData2016[最近一次UACR檢查日期],$Z303,LabData2016[UACR唯一],1),"")))</f>
        <v/>
      </c>
      <c r="Z303" s="36" t="str" cm="1">
        <f t="array" ref="Z303">IF($B303="","",IFERROR(_xlfn.AGGREGATE(14,6,LabData2016[最近一次UACR檢查日期]/((LabData2016[比對身分證前六碼]=$AX303)*(LabData2016[UACR唯一]=1)),2),""))</f>
        <v/>
      </c>
      <c r="AA303" s="6" t="str">
        <f t="shared" si="65"/>
        <v/>
      </c>
      <c r="AB303" s="29" t="str">
        <f ca="1">IF($B303="","",IF($V303="不適用","不適用",IF($W303="","未檢驗",IF(AND($AJ303+$AK303&gt;=2,$AK303&gt;=1),IF(OR($W303&lt;30,SUMIFS(LabData2016[UACR唯一],LabData2016[比對身分證前六碼],$AX303,LabData2016[最近一次UACR檢查結果(mg/gm)],"&lt;30",LabData2016[最近一次UACR檢查日期],"&gt;="&amp;DATE(YEAR(TODAY()),1,1),LabData2016[最近一次UACR檢查日期],"&lt;"&amp;DATE(YEAR(TODAY())+1,1,1))/($AJ303+$AK303)&gt;=0.5),"控制達標",IF(ISNUMBER($Y303),IF(AND($AA303&gt;=84,$W303-$Y303&lt;0),"進步達標","未達標"),"未達標")),"未達標"))))</f>
        <v/>
      </c>
      <c r="AC303" s="38" t="str">
        <f ca="1">IF($B303="","",IF($AB303="不適用","不適用",IF($AB303="未檢驗","無檢驗資料","全年"&amp;($AJ303+$AK303)&amp;"次／下半年"&amp;$AK303&amp;"次／"&amp;SUMIFS(LabData2016[UACR唯一],LabData2016[比對身分證前六碼],$AX303,LabData2016[最近一次UACR檢查結果(mg/gm)],"&lt;30",LabData2016[最近一次UACR檢查日期],"&gt;="&amp;DATE(YEAR(TODAY()),1,1),LabData2016[最近一次UACR檢查日期],"&lt;"&amp;DATE(YEAR(TODAY())+1,1,1))&amp;"/"&amp;($AJ303+$AK303)&amp;"達標")))</f>
        <v/>
      </c>
      <c r="AD303" s="6" t="str" cm="1">
        <f t="array" ref="AD303">IF($B303="","",IFERROR(INDEX(PatientCriteria[BP檢驗次數達標標準],ROWS($A$4:A303)),""))</f>
        <v/>
      </c>
      <c r="AE303" s="6" t="str" cm="1">
        <f t="array" aca="1" ref="AE303" ca="1">IF($B303="","",_xlfn.LET(_xlpm.bp,LabData2016[最近一次BP檢查日期],_xlpm.ym,IF(ISNUMBER(_xlpm.bp),TEXT(_xlpm.bp,"yyyy-mm"),LEFT(_xlpm.bp,7)),_xlpm.matched,_xlfn._xlws.FILTER(_xlpm.ym,(LabData2016[比對身分證前六碼]=$AX303)*(LabData2016[比對生日西元]=$AY303)*(_xlpm.ym&lt;&gt;"")*(LEFT(_xlpm.ym,4)=TEXT(YEAR(TODAY()),"0")),""),IF(INDEX(_xlpm.matched,1)="",0,ROWS(_xlfn.UNIQUE(_xlpm.matched)))))</f>
        <v/>
      </c>
      <c r="AF303" s="6" t="str">
        <f ca="1">IF($B303="","",SUMIFS(LabData2016[HbA1c唯一],LabData2016[比對身分證前六碼],$AX303,LabData2016[最近一次HbA1c檢查日期],"&gt;="&amp;DATE(YEAR(TODAY()),1,1),LabData2016[最近一次HbA1c檢查日期],"&lt;"&amp;DATE(YEAR(TODAY()),7,1)))</f>
        <v/>
      </c>
      <c r="AG303" s="6" t="str">
        <f ca="1">IF($B303="","",SUMIFS(LabData2016[HbA1c唯一],LabData2016[比對身分證前六碼],$AX303,LabData2016[最近一次HbA1c檢查日期],"&gt;="&amp;DATE(YEAR(TODAY()),7,1),LabData2016[最近一次HbA1c檢查日期],"&lt;"&amp;DATE(YEAR(TODAY())+1,1,1)))</f>
        <v/>
      </c>
      <c r="AH303" s="6" t="str">
        <f ca="1">IF($B303="","",SUMIFS(LabData2016[LDL唯一],LabData2016[比對身分證前六碼],$AX303,LabData2016[最近一次LDL檢查日期],"&gt;="&amp;DATE(YEAR(TODAY()),1,1),LabData2016[最近一次LDL檢查日期],"&lt;"&amp;DATE(YEAR(TODAY()),7,1)))</f>
        <v/>
      </c>
      <c r="AI303" s="6" t="str">
        <f ca="1">IF($B303="","",SUMIFS(LabData2016[LDL唯一],LabData2016[比對身分證前六碼],$AX303,LabData2016[最近一次LDL檢查日期],"&gt;="&amp;DATE(YEAR(TODAY()),7,1),LabData2016[最近一次LDL檢查日期],"&lt;"&amp;DATE(YEAR(TODAY())+1,1,1)))</f>
        <v/>
      </c>
      <c r="AJ303" s="6" t="str">
        <f ca="1">IF($B303="","",SUMIFS(LabData2016[UACR唯一],LabData2016[比對身分證前六碼],$AX303,LabData2016[最近一次UACR檢查日期],"&gt;="&amp;DATE(YEAR(TODAY()),1,1),LabData2016[最近一次UACR檢查日期],"&lt;"&amp;DATE(YEAR(TODAY()),7,1)))</f>
        <v/>
      </c>
      <c r="AK303" s="6" t="str">
        <f ca="1">IF($B303="","",SUMIFS(LabData2016[UACR唯一],LabData2016[比對身分證前六碼],$AX303,LabData2016[最近一次UACR檢查日期],"&gt;="&amp;DATE(YEAR(TODAY()),7,1),LabData2016[最近一次UACR檢查日期],"&lt;"&amp;DATE(YEAR(TODAY())+1,1,1)))</f>
        <v/>
      </c>
      <c r="AL303" s="6" t="str">
        <f t="shared" si="66"/>
        <v/>
      </c>
      <c r="AM303" s="6" t="str">
        <f t="shared" si="67"/>
        <v/>
      </c>
      <c r="AN303" s="6" t="str">
        <f t="shared" si="68"/>
        <v/>
      </c>
      <c r="AO303" s="6" t="str">
        <f t="shared" si="69"/>
        <v/>
      </c>
      <c r="AP303" s="6" t="str" cm="1">
        <f t="array" ref="AP303">IF($B303="","",IFERROR(INDEX(相容設定!$B$2:$E$9,MATCH($D303,相容設定!$A$2:$A$9,0),MIN(VALUE(LEFT($AQ303,FIND("/",$AQ303)-1)),3)+1),0))</f>
        <v/>
      </c>
      <c r="AQ303" s="6" t="str">
        <f t="shared" si="70"/>
        <v/>
      </c>
      <c r="AR303" s="30" t="str">
        <f t="shared" si="71"/>
        <v/>
      </c>
      <c r="AS303" s="30" t="str">
        <f>IF($B303="","",250+30+IF(OR(ISNUMBER(SEARCH("DM",$D303)),ISNUMBER(SEARCH("+",$D303))),100,0)+IFERROR(INDEX(相容設定!$F$2:$F$9,MATCH($D303,相容設定!$A$2:$A$9,0)),0))</f>
        <v/>
      </c>
      <c r="AT303" s="31" t="str">
        <f t="shared" si="72"/>
        <v/>
      </c>
      <c r="AU303" s="32" t="str">
        <f t="shared" si="73"/>
        <v/>
      </c>
      <c r="AW303" t="str">
        <f t="shared" si="74"/>
        <v/>
      </c>
    </row>
    <row r="304" spans="1:49" x14ac:dyDescent="0.35">
      <c r="A304" s="26" t="str" cm="1">
        <f t="array" ref="A304">IFERROR(IF(INDEX(PatientCriteria[身分證號],ROWS($A$4:A304))="","",ROWS($A$4:A304)),"")</f>
        <v/>
      </c>
      <c r="B304" s="26" t="str" cm="1">
        <f t="array" ref="B304">IFERROR(IF(INDEX(PatientCriteria[身分證號],ROWS($A$4:A304))="","",INDEX(PatientCriteria[身分證號],ROWS($A$4:A304))),"")</f>
        <v/>
      </c>
      <c r="C304" s="26" t="str" cm="1">
        <f t="array" ref="C304">IF($B304="","",IFERROR(INDEX(PatientCriteria[生日],ROWS($A$4:A304)),""))</f>
        <v/>
      </c>
      <c r="D304" s="26" t="str" cm="1">
        <f t="array" ref="D304">IF($B304="","",IFERROR(INDEX(PatientCriteria[疾病組合],ROWS($A$4:A304)),""))</f>
        <v/>
      </c>
      <c r="E304" s="6" t="str" cm="1">
        <f t="array" ref="E304">IF($B304="","",IFERROR(INDEX(PatientCriteria[HbA1c達標標準],ROWS($A$4:A304)),""))</f>
        <v/>
      </c>
      <c r="F304" s="6" t="str">
        <f>IF($B304="","",IF($G304="","",IFERROR(SUMIFS(LabData2016[最近一次HbA1c檢查結果(%)],LabData2016[比對身分證前六碼],$AX304,LabData2016[最近一次HbA1c檢查日期],$G304,LabData2016[HbA1c唯一],1),"")))</f>
        <v/>
      </c>
      <c r="G304" s="36" t="str" cm="1">
        <f t="array" ref="G304">IF($B304="","",IFERROR(_xlfn.AGGREGATE(14,6,LabData2016[最近一次HbA1c檢查日期]/((LabData2016[比對身分證前六碼]=$AX304)*(LabData2016[HbA1c唯一]=1)),1),""))</f>
        <v/>
      </c>
      <c r="H304" s="6" t="str">
        <f>IF($B304="","",IF($I304="","",IFERROR(SUMIFS(LabData2016[最近一次HbA1c檢查結果(%)],LabData2016[比對身分證前六碼],$AX304,LabData2016[最近一次HbA1c檢查日期],$I304,LabData2016[HbA1c唯一],1),"")))</f>
        <v/>
      </c>
      <c r="I304" s="36" t="str" cm="1">
        <f t="array" ref="I304">IF($B304="","",IFERROR(_xlfn.AGGREGATE(14,6,LabData2016[最近一次HbA1c檢查日期]/((LabData2016[比對身分證前六碼]=$AX304)*(LabData2016[HbA1c唯一]=1)),2),""))</f>
        <v/>
      </c>
      <c r="J304" s="6" t="str">
        <f t="shared" si="63"/>
        <v/>
      </c>
      <c r="K304" s="27" t="str">
        <f ca="1">IF($B304="","",IF($E304="不適用","不適用",IF($F304="","未檢驗",IF(AND($AF304+$AG304&gt;=2,$AG304&gt;=1),IF(OR($F304&lt;VALUE(SUBSTITUTE(SUBSTITUTE($E304,"&lt;",""),"%","")),SUMIFS(LabData2016[HbA1c唯一],LabData2016[比對身分證前六碼],$AX304,LabData2016[最近一次HbA1c檢查結果(%)],"&lt;"&amp;VALUE(SUBSTITUTE(SUBSTITUTE($E304,"&lt;",""),"%","")),LabData2016[最近一次HbA1c檢查日期],"&gt;="&amp;DATE(YEAR(TODAY()),1,1),LabData2016[最近一次HbA1c檢查日期],"&lt;"&amp;DATE(YEAR(TODAY())+1,1,1))/($AF304+$AG304)&gt;=0.5),"控制達標",IF(ISNUMBER($H304),IF(AND($J304&gt;=84,$F304-$H304&lt;0),"進步達標","未達標"),"未達標")),"未達標"))))</f>
        <v/>
      </c>
      <c r="L304" s="33" t="str">
        <f ca="1">IF($B304="","",IF($K304="不適用","不適用",IF($K304="未檢驗","無檢驗資料","全年"&amp;($AF304+$AG304)&amp;"次／下半年"&amp;$AG304&amp;"次／"&amp;SUMIFS(LabData2016[HbA1c唯一],LabData2016[比對身分證前六碼],$AX304,LabData2016[最近一次HbA1c檢查結果(%)],"&lt;"&amp;VALUE(SUBSTITUTE(SUBSTITUTE($E304,"&lt;",""),"%","")),LabData2016[最近一次HbA1c檢查日期],"&gt;="&amp;DATE(YEAR(TODAY()),1,1),LabData2016[最近一次HbA1c檢查日期],"&lt;"&amp;DATE(YEAR(TODAY())+1,1,1))&amp;"/"&amp;($AF304+$AG304)&amp;"達標")))</f>
        <v/>
      </c>
      <c r="M304" s="6" t="str" cm="1">
        <f t="array" ref="M304">IF($B304="","",IFERROR(INDEX(PatientCriteria[LDL達標標準],ROWS($A$4:A304)),""))</f>
        <v/>
      </c>
      <c r="N304" s="6" t="str">
        <f>IF($B304="","",IF($O304="","",IFERROR(SUMIFS(LabData2016[最近一次LDL檢查結果(mg/dL)],LabData2016[比對身分證前六碼],$AX304,LabData2016[最近一次LDL檢查日期],$O304,LabData2016[LDL唯一],1),"")))</f>
        <v/>
      </c>
      <c r="O304" s="36" t="str" cm="1">
        <f t="array" ref="O304">IF($B304="","",IFERROR(_xlfn.AGGREGATE(14,6,LabData2016[最近一次LDL檢查日期]/((LabData2016[比對身分證前六碼]=$AX304)*(LabData2016[LDL唯一]=1)),1),""))</f>
        <v/>
      </c>
      <c r="P304" s="6" t="str">
        <f>IF($B304="","",IF($Q304="","",IFERROR(SUMIFS(LabData2016[最近一次LDL檢查結果(mg/dL)],LabData2016[比對身分證前六碼],$AX304,LabData2016[最近一次LDL檢查日期],$Q304,LabData2016[LDL唯一],1),"")))</f>
        <v/>
      </c>
      <c r="Q304" s="36" t="str" cm="1">
        <f t="array" ref="Q304">IF($B304="","",IFERROR(_xlfn.AGGREGATE(14,6,LabData2016[最近一次LDL檢查日期]/((LabData2016[比對身分證前六碼]=$AX304)*(LabData2016[LDL唯一]=1)),2),""))</f>
        <v/>
      </c>
      <c r="R304" s="6" t="str">
        <f t="shared" si="64"/>
        <v/>
      </c>
      <c r="S304" s="6" t="str" cm="1">
        <f t="array" ref="S304">IF($B304="","",IFERROR(_xlfn.AGGREGATE(15,6,LabData2016[最近一次LDL檢查結果(mg/dL)]/((LabData2016[比對身分證前六碼]=$AX304)*(LabData2016[LDL唯一]=1)),1),""))</f>
        <v/>
      </c>
      <c r="T304" s="28" t="str">
        <f ca="1">IF($B304="","",IF($M304="不適用","不適用",IF($N304="","未檢驗",IF(OR(AND($D304="DM only",$O304&gt;=DATE(YEAR(TODAY()),1,1),$O304&lt;DATE(YEAR(TODAY())+1,1,1),$N304&lt;VALUE(SUBSTITUTE($M304,"&lt;",""))),AND($AH304&gt;=1,$AI304&gt;=1,OR($N304&lt;VALUE(SUBSTITUTE($M304,"&lt;","")),SUMIFS(LabData2016[LDL唯一],LabData2016[比對身分證前六碼],$AX304,LabData2016[最近一次LDL檢查結果(mg/dL)],"&lt;"&amp;VALUE(SUBSTITUTE($M304,"&lt;","")),LabData2016[最近一次LDL檢查日期],"&gt;="&amp;DATE(YEAR(TODAY()),1,1),LabData2016[最近一次LDL檢查日期],"&lt;"&amp;DATE(YEAR(TODAY())+1,1,1))/($AH304+$AI304)&gt;=0.5))),"控制達標",IF(AND($AH304&gt;=1,$AI304&gt;=1,ISNUMBER($P304),$R304&gt;84,$N304-$P304&lt;0),"進步達標","未達標")))))</f>
        <v/>
      </c>
      <c r="U304" s="39" t="str">
        <f ca="1">IF($B304="","",IF($T304="不適用","不適用",IF($T304="未檢驗","無檢驗資料","全年"&amp;($AH304+$AI304)&amp;"次／下半年"&amp;$AI304&amp;"次／"&amp;SUMIFS(LabData2016[LDL唯一],LabData2016[比對身分證前六碼],$AX304,LabData2016[最近一次LDL檢查結果(mg/dL)],"&lt;"&amp;VALUE(SUBSTITUTE($M304,"&lt;","")),LabData2016[最近一次LDL檢查日期],"&gt;="&amp;DATE(YEAR(TODAY()),1,1),LabData2016[最近一次LDL檢查日期],"&lt;"&amp;DATE(YEAR(TODAY())+1,1,1))&amp;"/"&amp;($AH304+$AI304)&amp;"達標")))</f>
        <v/>
      </c>
      <c r="V304" s="6" t="str" cm="1">
        <f t="array" ref="V304">IF($B304="","",IFERROR(INDEX(PatientCriteria[UACR達標標準],ROWS($A$4:A304)),""))</f>
        <v/>
      </c>
      <c r="W304" s="6" t="str">
        <f>IF($B304="","",IF($X304="","",IFERROR(SUMIFS(LabData2016[最近一次UACR檢查結果(mg/gm)],LabData2016[比對身分證前六碼],$AX304,LabData2016[最近一次UACR檢查日期],$X304,LabData2016[UACR唯一],1),"")))</f>
        <v/>
      </c>
      <c r="X304" s="36" t="str" cm="1">
        <f t="array" ref="X304">IF($B304="","",IFERROR(_xlfn.AGGREGATE(14,6,LabData2016[最近一次UACR檢查日期]/((LabData2016[比對身分證前六碼]=$AX304)*(LabData2016[UACR唯一]=1)),1),""))</f>
        <v/>
      </c>
      <c r="Y304" s="6" t="str">
        <f>IF($B304="","",IF($Z304="","",IFERROR(SUMIFS(LabData2016[最近一次UACR檢查結果(mg/gm)],LabData2016[比對身分證前六碼],$AX304,LabData2016[最近一次UACR檢查日期],$Z304,LabData2016[UACR唯一],1),"")))</f>
        <v/>
      </c>
      <c r="Z304" s="36" t="str" cm="1">
        <f t="array" ref="Z304">IF($B304="","",IFERROR(_xlfn.AGGREGATE(14,6,LabData2016[最近一次UACR檢查日期]/((LabData2016[比對身分證前六碼]=$AX304)*(LabData2016[UACR唯一]=1)),2),""))</f>
        <v/>
      </c>
      <c r="AA304" s="6" t="str">
        <f t="shared" si="65"/>
        <v/>
      </c>
      <c r="AB304" s="29" t="str">
        <f ca="1">IF($B304="","",IF($V304="不適用","不適用",IF($W304="","未檢驗",IF(AND($AJ304+$AK304&gt;=2,$AK304&gt;=1),IF(OR($W304&lt;30,SUMIFS(LabData2016[UACR唯一],LabData2016[比對身分證前六碼],$AX304,LabData2016[最近一次UACR檢查結果(mg/gm)],"&lt;30",LabData2016[最近一次UACR檢查日期],"&gt;="&amp;DATE(YEAR(TODAY()),1,1),LabData2016[最近一次UACR檢查日期],"&lt;"&amp;DATE(YEAR(TODAY())+1,1,1))/($AJ304+$AK304)&gt;=0.5),"控制達標",IF(ISNUMBER($Y304),IF(AND($AA304&gt;=84,$W304-$Y304&lt;0),"進步達標","未達標"),"未達標")),"未達標"))))</f>
        <v/>
      </c>
      <c r="AC304" s="38" t="str">
        <f ca="1">IF($B304="","",IF($AB304="不適用","不適用",IF($AB304="未檢驗","無檢驗資料","全年"&amp;($AJ304+$AK304)&amp;"次／下半年"&amp;$AK304&amp;"次／"&amp;SUMIFS(LabData2016[UACR唯一],LabData2016[比對身分證前六碼],$AX304,LabData2016[最近一次UACR檢查結果(mg/gm)],"&lt;30",LabData2016[最近一次UACR檢查日期],"&gt;="&amp;DATE(YEAR(TODAY()),1,1),LabData2016[最近一次UACR檢查日期],"&lt;"&amp;DATE(YEAR(TODAY())+1,1,1))&amp;"/"&amp;($AJ304+$AK304)&amp;"達標")))</f>
        <v/>
      </c>
      <c r="AD304" s="6" t="str" cm="1">
        <f t="array" ref="AD304">IF($B304="","",IFERROR(INDEX(PatientCriteria[BP檢驗次數達標標準],ROWS($A$4:A304)),""))</f>
        <v/>
      </c>
      <c r="AE304" s="6" t="str" cm="1">
        <f t="array" aca="1" ref="AE304" ca="1">IF($B304="","",_xlfn.LET(_xlpm.bp,LabData2016[最近一次BP檢查日期],_xlpm.ym,IF(ISNUMBER(_xlpm.bp),TEXT(_xlpm.bp,"yyyy-mm"),LEFT(_xlpm.bp,7)),_xlpm.matched,_xlfn._xlws.FILTER(_xlpm.ym,(LabData2016[比對身分證前六碼]=$AX304)*(LabData2016[比對生日西元]=$AY304)*(_xlpm.ym&lt;&gt;"")*(LEFT(_xlpm.ym,4)=TEXT(YEAR(TODAY()),"0")),""),IF(INDEX(_xlpm.matched,1)="",0,ROWS(_xlfn.UNIQUE(_xlpm.matched)))))</f>
        <v/>
      </c>
      <c r="AF304" s="6" t="str">
        <f ca="1">IF($B304="","",SUMIFS(LabData2016[HbA1c唯一],LabData2016[比對身分證前六碼],$AX304,LabData2016[最近一次HbA1c檢查日期],"&gt;="&amp;DATE(YEAR(TODAY()),1,1),LabData2016[最近一次HbA1c檢查日期],"&lt;"&amp;DATE(YEAR(TODAY()),7,1)))</f>
        <v/>
      </c>
      <c r="AG304" s="6" t="str">
        <f ca="1">IF($B304="","",SUMIFS(LabData2016[HbA1c唯一],LabData2016[比對身分證前六碼],$AX304,LabData2016[最近一次HbA1c檢查日期],"&gt;="&amp;DATE(YEAR(TODAY()),7,1),LabData2016[最近一次HbA1c檢查日期],"&lt;"&amp;DATE(YEAR(TODAY())+1,1,1)))</f>
        <v/>
      </c>
      <c r="AH304" s="6" t="str">
        <f ca="1">IF($B304="","",SUMIFS(LabData2016[LDL唯一],LabData2016[比對身分證前六碼],$AX304,LabData2016[最近一次LDL檢查日期],"&gt;="&amp;DATE(YEAR(TODAY()),1,1),LabData2016[最近一次LDL檢查日期],"&lt;"&amp;DATE(YEAR(TODAY()),7,1)))</f>
        <v/>
      </c>
      <c r="AI304" s="6" t="str">
        <f ca="1">IF($B304="","",SUMIFS(LabData2016[LDL唯一],LabData2016[比對身分證前六碼],$AX304,LabData2016[最近一次LDL檢查日期],"&gt;="&amp;DATE(YEAR(TODAY()),7,1),LabData2016[最近一次LDL檢查日期],"&lt;"&amp;DATE(YEAR(TODAY())+1,1,1)))</f>
        <v/>
      </c>
      <c r="AJ304" s="6" t="str">
        <f ca="1">IF($B304="","",SUMIFS(LabData2016[UACR唯一],LabData2016[比對身分證前六碼],$AX304,LabData2016[最近一次UACR檢查日期],"&gt;="&amp;DATE(YEAR(TODAY()),1,1),LabData2016[最近一次UACR檢查日期],"&lt;"&amp;DATE(YEAR(TODAY()),7,1)))</f>
        <v/>
      </c>
      <c r="AK304" s="6" t="str">
        <f ca="1">IF($B304="","",SUMIFS(LabData2016[UACR唯一],LabData2016[比對身分證前六碼],$AX304,LabData2016[最近一次UACR檢查日期],"&gt;="&amp;DATE(YEAR(TODAY()),7,1),LabData2016[最近一次UACR檢查日期],"&lt;"&amp;DATE(YEAR(TODAY())+1,1,1)))</f>
        <v/>
      </c>
      <c r="AL304" s="6" t="str">
        <f t="shared" si="66"/>
        <v/>
      </c>
      <c r="AM304" s="6" t="str">
        <f t="shared" si="67"/>
        <v/>
      </c>
      <c r="AN304" s="6" t="str">
        <f t="shared" si="68"/>
        <v/>
      </c>
      <c r="AO304" s="6" t="str">
        <f t="shared" si="69"/>
        <v/>
      </c>
      <c r="AP304" s="6" t="str" cm="1">
        <f t="array" ref="AP304">IF($B304="","",IFERROR(INDEX(相容設定!$B$2:$E$9,MATCH($D304,相容設定!$A$2:$A$9,0),MIN(VALUE(LEFT($AQ304,FIND("/",$AQ304)-1)),3)+1),0))</f>
        <v/>
      </c>
      <c r="AQ304" s="6" t="str">
        <f t="shared" si="70"/>
        <v/>
      </c>
      <c r="AR304" s="30" t="str">
        <f t="shared" si="71"/>
        <v/>
      </c>
      <c r="AS304" s="30" t="str">
        <f>IF($B304="","",250+30+IF(OR(ISNUMBER(SEARCH("DM",$D304)),ISNUMBER(SEARCH("+",$D304))),100,0)+IFERROR(INDEX(相容設定!$F$2:$F$9,MATCH($D304,相容設定!$A$2:$A$9,0)),0))</f>
        <v/>
      </c>
      <c r="AT304" s="31" t="str">
        <f t="shared" si="72"/>
        <v/>
      </c>
      <c r="AU304" s="32" t="str">
        <f t="shared" si="73"/>
        <v/>
      </c>
      <c r="AW304" t="str">
        <f t="shared" si="74"/>
        <v/>
      </c>
    </row>
    <row r="305" spans="1:49" x14ac:dyDescent="0.35">
      <c r="A305" s="26" t="str" cm="1">
        <f t="array" ref="A305">IFERROR(IF(INDEX(PatientCriteria[身分證號],ROWS($A$4:A305))="","",ROWS($A$4:A305)),"")</f>
        <v/>
      </c>
      <c r="B305" s="26" t="str" cm="1">
        <f t="array" ref="B305">IFERROR(IF(INDEX(PatientCriteria[身分證號],ROWS($A$4:A305))="","",INDEX(PatientCriteria[身分證號],ROWS($A$4:A305))),"")</f>
        <v/>
      </c>
      <c r="C305" s="26" t="str" cm="1">
        <f t="array" ref="C305">IF($B305="","",IFERROR(INDEX(PatientCriteria[生日],ROWS($A$4:A305)),""))</f>
        <v/>
      </c>
      <c r="D305" s="26" t="str" cm="1">
        <f t="array" ref="D305">IF($B305="","",IFERROR(INDEX(PatientCriteria[疾病組合],ROWS($A$4:A305)),""))</f>
        <v/>
      </c>
      <c r="E305" s="6" t="str" cm="1">
        <f t="array" ref="E305">IF($B305="","",IFERROR(INDEX(PatientCriteria[HbA1c達標標準],ROWS($A$4:A305)),""))</f>
        <v/>
      </c>
      <c r="F305" s="6" t="str">
        <f>IF($B305="","",IF($G305="","",IFERROR(SUMIFS(LabData2016[最近一次HbA1c檢查結果(%)],LabData2016[比對身分證前六碼],$AX305,LabData2016[最近一次HbA1c檢查日期],$G305,LabData2016[HbA1c唯一],1),"")))</f>
        <v/>
      </c>
      <c r="G305" s="36" t="str" cm="1">
        <f t="array" ref="G305">IF($B305="","",IFERROR(_xlfn.AGGREGATE(14,6,LabData2016[最近一次HbA1c檢查日期]/((LabData2016[比對身分證前六碼]=$AX305)*(LabData2016[HbA1c唯一]=1)),1),""))</f>
        <v/>
      </c>
      <c r="H305" s="6" t="str">
        <f>IF($B305="","",IF($I305="","",IFERROR(SUMIFS(LabData2016[最近一次HbA1c檢查結果(%)],LabData2016[比對身分證前六碼],$AX305,LabData2016[最近一次HbA1c檢查日期],$I305,LabData2016[HbA1c唯一],1),"")))</f>
        <v/>
      </c>
      <c r="I305" s="36" t="str" cm="1">
        <f t="array" ref="I305">IF($B305="","",IFERROR(_xlfn.AGGREGATE(14,6,LabData2016[最近一次HbA1c檢查日期]/((LabData2016[比對身分證前六碼]=$AX305)*(LabData2016[HbA1c唯一]=1)),2),""))</f>
        <v/>
      </c>
      <c r="J305" s="6" t="str">
        <f t="shared" si="63"/>
        <v/>
      </c>
      <c r="K305" s="27" t="str">
        <f ca="1">IF($B305="","",IF($E305="不適用","不適用",IF($F305="","未檢驗",IF(AND($AF305+$AG305&gt;=2,$AG305&gt;=1),IF(OR($F305&lt;VALUE(SUBSTITUTE(SUBSTITUTE($E305,"&lt;",""),"%","")),SUMIFS(LabData2016[HbA1c唯一],LabData2016[比對身分證前六碼],$AX305,LabData2016[最近一次HbA1c檢查結果(%)],"&lt;"&amp;VALUE(SUBSTITUTE(SUBSTITUTE($E305,"&lt;",""),"%","")),LabData2016[最近一次HbA1c檢查日期],"&gt;="&amp;DATE(YEAR(TODAY()),1,1),LabData2016[最近一次HbA1c檢查日期],"&lt;"&amp;DATE(YEAR(TODAY())+1,1,1))/($AF305+$AG305)&gt;=0.5),"控制達標",IF(ISNUMBER($H305),IF(AND($J305&gt;=84,$F305-$H305&lt;0),"進步達標","未達標"),"未達標")),"未達標"))))</f>
        <v/>
      </c>
      <c r="L305" s="33" t="str">
        <f ca="1">IF($B305="","",IF($K305="不適用","不適用",IF($K305="未檢驗","無檢驗資料","全年"&amp;($AF305+$AG305)&amp;"次／下半年"&amp;$AG305&amp;"次／"&amp;SUMIFS(LabData2016[HbA1c唯一],LabData2016[比對身分證前六碼],$AX305,LabData2016[最近一次HbA1c檢查結果(%)],"&lt;"&amp;VALUE(SUBSTITUTE(SUBSTITUTE($E305,"&lt;",""),"%","")),LabData2016[最近一次HbA1c檢查日期],"&gt;="&amp;DATE(YEAR(TODAY()),1,1),LabData2016[最近一次HbA1c檢查日期],"&lt;"&amp;DATE(YEAR(TODAY())+1,1,1))&amp;"/"&amp;($AF305+$AG305)&amp;"達標")))</f>
        <v/>
      </c>
      <c r="M305" s="6" t="str" cm="1">
        <f t="array" ref="M305">IF($B305="","",IFERROR(INDEX(PatientCriteria[LDL達標標準],ROWS($A$4:A305)),""))</f>
        <v/>
      </c>
      <c r="N305" s="6" t="str">
        <f>IF($B305="","",IF($O305="","",IFERROR(SUMIFS(LabData2016[最近一次LDL檢查結果(mg/dL)],LabData2016[比對身分證前六碼],$AX305,LabData2016[最近一次LDL檢查日期],$O305,LabData2016[LDL唯一],1),"")))</f>
        <v/>
      </c>
      <c r="O305" s="36" t="str" cm="1">
        <f t="array" ref="O305">IF($B305="","",IFERROR(_xlfn.AGGREGATE(14,6,LabData2016[最近一次LDL檢查日期]/((LabData2016[比對身分證前六碼]=$AX305)*(LabData2016[LDL唯一]=1)),1),""))</f>
        <v/>
      </c>
      <c r="P305" s="6" t="str">
        <f>IF($B305="","",IF($Q305="","",IFERROR(SUMIFS(LabData2016[最近一次LDL檢查結果(mg/dL)],LabData2016[比對身分證前六碼],$AX305,LabData2016[最近一次LDL檢查日期],$Q305,LabData2016[LDL唯一],1),"")))</f>
        <v/>
      </c>
      <c r="Q305" s="36" t="str" cm="1">
        <f t="array" ref="Q305">IF($B305="","",IFERROR(_xlfn.AGGREGATE(14,6,LabData2016[最近一次LDL檢查日期]/((LabData2016[比對身分證前六碼]=$AX305)*(LabData2016[LDL唯一]=1)),2),""))</f>
        <v/>
      </c>
      <c r="R305" s="6" t="str">
        <f t="shared" si="64"/>
        <v/>
      </c>
      <c r="S305" s="6" t="str" cm="1">
        <f t="array" ref="S305">IF($B305="","",IFERROR(_xlfn.AGGREGATE(15,6,LabData2016[最近一次LDL檢查結果(mg/dL)]/((LabData2016[比對身分證前六碼]=$AX305)*(LabData2016[LDL唯一]=1)),1),""))</f>
        <v/>
      </c>
      <c r="T305" s="28" t="str">
        <f ca="1">IF($B305="","",IF($M305="不適用","不適用",IF($N305="","未檢驗",IF(OR(AND($D305="DM only",$O305&gt;=DATE(YEAR(TODAY()),1,1),$O305&lt;DATE(YEAR(TODAY())+1,1,1),$N305&lt;VALUE(SUBSTITUTE($M305,"&lt;",""))),AND($AH305&gt;=1,$AI305&gt;=1,OR($N305&lt;VALUE(SUBSTITUTE($M305,"&lt;","")),SUMIFS(LabData2016[LDL唯一],LabData2016[比對身分證前六碼],$AX305,LabData2016[最近一次LDL檢查結果(mg/dL)],"&lt;"&amp;VALUE(SUBSTITUTE($M305,"&lt;","")),LabData2016[最近一次LDL檢查日期],"&gt;="&amp;DATE(YEAR(TODAY()),1,1),LabData2016[最近一次LDL檢查日期],"&lt;"&amp;DATE(YEAR(TODAY())+1,1,1))/($AH305+$AI305)&gt;=0.5))),"控制達標",IF(AND($AH305&gt;=1,$AI305&gt;=1,ISNUMBER($P305),$R305&gt;84,$N305-$P305&lt;0),"進步達標","未達標")))))</f>
        <v/>
      </c>
      <c r="U305" s="39" t="str">
        <f ca="1">IF($B305="","",IF($T305="不適用","不適用",IF($T305="未檢驗","無檢驗資料","全年"&amp;($AH305+$AI305)&amp;"次／下半年"&amp;$AI305&amp;"次／"&amp;SUMIFS(LabData2016[LDL唯一],LabData2016[比對身分證前六碼],$AX305,LabData2016[最近一次LDL檢查結果(mg/dL)],"&lt;"&amp;VALUE(SUBSTITUTE($M305,"&lt;","")),LabData2016[最近一次LDL檢查日期],"&gt;="&amp;DATE(YEAR(TODAY()),1,1),LabData2016[最近一次LDL檢查日期],"&lt;"&amp;DATE(YEAR(TODAY())+1,1,1))&amp;"/"&amp;($AH305+$AI305)&amp;"達標")))</f>
        <v/>
      </c>
      <c r="V305" s="6" t="str" cm="1">
        <f t="array" ref="V305">IF($B305="","",IFERROR(INDEX(PatientCriteria[UACR達標標準],ROWS($A$4:A305)),""))</f>
        <v/>
      </c>
      <c r="W305" s="6" t="str">
        <f>IF($B305="","",IF($X305="","",IFERROR(SUMIFS(LabData2016[最近一次UACR檢查結果(mg/gm)],LabData2016[比對身分證前六碼],$AX305,LabData2016[最近一次UACR檢查日期],$X305,LabData2016[UACR唯一],1),"")))</f>
        <v/>
      </c>
      <c r="X305" s="36" t="str" cm="1">
        <f t="array" ref="X305">IF($B305="","",IFERROR(_xlfn.AGGREGATE(14,6,LabData2016[最近一次UACR檢查日期]/((LabData2016[比對身分證前六碼]=$AX305)*(LabData2016[UACR唯一]=1)),1),""))</f>
        <v/>
      </c>
      <c r="Y305" s="6" t="str">
        <f>IF($B305="","",IF($Z305="","",IFERROR(SUMIFS(LabData2016[最近一次UACR檢查結果(mg/gm)],LabData2016[比對身分證前六碼],$AX305,LabData2016[最近一次UACR檢查日期],$Z305,LabData2016[UACR唯一],1),"")))</f>
        <v/>
      </c>
      <c r="Z305" s="36" t="str" cm="1">
        <f t="array" ref="Z305">IF($B305="","",IFERROR(_xlfn.AGGREGATE(14,6,LabData2016[最近一次UACR檢查日期]/((LabData2016[比對身分證前六碼]=$AX305)*(LabData2016[UACR唯一]=1)),2),""))</f>
        <v/>
      </c>
      <c r="AA305" s="6" t="str">
        <f t="shared" si="65"/>
        <v/>
      </c>
      <c r="AB305" s="29" t="str">
        <f ca="1">IF($B305="","",IF($V305="不適用","不適用",IF($W305="","未檢驗",IF(AND($AJ305+$AK305&gt;=2,$AK305&gt;=1),IF(OR($W305&lt;30,SUMIFS(LabData2016[UACR唯一],LabData2016[比對身分證前六碼],$AX305,LabData2016[最近一次UACR檢查結果(mg/gm)],"&lt;30",LabData2016[最近一次UACR檢查日期],"&gt;="&amp;DATE(YEAR(TODAY()),1,1),LabData2016[最近一次UACR檢查日期],"&lt;"&amp;DATE(YEAR(TODAY())+1,1,1))/($AJ305+$AK305)&gt;=0.5),"控制達標",IF(ISNUMBER($Y305),IF(AND($AA305&gt;=84,$W305-$Y305&lt;0),"進步達標","未達標"),"未達標")),"未達標"))))</f>
        <v/>
      </c>
      <c r="AC305" s="38" t="str">
        <f ca="1">IF($B305="","",IF($AB305="不適用","不適用",IF($AB305="未檢驗","無檢驗資料","全年"&amp;($AJ305+$AK305)&amp;"次／下半年"&amp;$AK305&amp;"次／"&amp;SUMIFS(LabData2016[UACR唯一],LabData2016[比對身分證前六碼],$AX305,LabData2016[最近一次UACR檢查結果(mg/gm)],"&lt;30",LabData2016[最近一次UACR檢查日期],"&gt;="&amp;DATE(YEAR(TODAY()),1,1),LabData2016[最近一次UACR檢查日期],"&lt;"&amp;DATE(YEAR(TODAY())+1,1,1))&amp;"/"&amp;($AJ305+$AK305)&amp;"達標")))</f>
        <v/>
      </c>
      <c r="AD305" s="6" t="str" cm="1">
        <f t="array" ref="AD305">IF($B305="","",IFERROR(INDEX(PatientCriteria[BP檢驗次數達標標準],ROWS($A$4:A305)),""))</f>
        <v/>
      </c>
      <c r="AE305" s="6" t="str" cm="1">
        <f t="array" aca="1" ref="AE305" ca="1">IF($B305="","",_xlfn.LET(_xlpm.bp,LabData2016[最近一次BP檢查日期],_xlpm.ym,IF(ISNUMBER(_xlpm.bp),TEXT(_xlpm.bp,"yyyy-mm"),LEFT(_xlpm.bp,7)),_xlpm.matched,_xlfn._xlws.FILTER(_xlpm.ym,(LabData2016[比對身分證前六碼]=$AX305)*(LabData2016[比對生日西元]=$AY305)*(_xlpm.ym&lt;&gt;"")*(LEFT(_xlpm.ym,4)=TEXT(YEAR(TODAY()),"0")),""),IF(INDEX(_xlpm.matched,1)="",0,ROWS(_xlfn.UNIQUE(_xlpm.matched)))))</f>
        <v/>
      </c>
      <c r="AF305" s="6" t="str">
        <f ca="1">IF($B305="","",SUMIFS(LabData2016[HbA1c唯一],LabData2016[比對身分證前六碼],$AX305,LabData2016[最近一次HbA1c檢查日期],"&gt;="&amp;DATE(YEAR(TODAY()),1,1),LabData2016[最近一次HbA1c檢查日期],"&lt;"&amp;DATE(YEAR(TODAY()),7,1)))</f>
        <v/>
      </c>
      <c r="AG305" s="6" t="str">
        <f ca="1">IF($B305="","",SUMIFS(LabData2016[HbA1c唯一],LabData2016[比對身分證前六碼],$AX305,LabData2016[最近一次HbA1c檢查日期],"&gt;="&amp;DATE(YEAR(TODAY()),7,1),LabData2016[最近一次HbA1c檢查日期],"&lt;"&amp;DATE(YEAR(TODAY())+1,1,1)))</f>
        <v/>
      </c>
      <c r="AH305" s="6" t="str">
        <f ca="1">IF($B305="","",SUMIFS(LabData2016[LDL唯一],LabData2016[比對身分證前六碼],$AX305,LabData2016[最近一次LDL檢查日期],"&gt;="&amp;DATE(YEAR(TODAY()),1,1),LabData2016[最近一次LDL檢查日期],"&lt;"&amp;DATE(YEAR(TODAY()),7,1)))</f>
        <v/>
      </c>
      <c r="AI305" s="6" t="str">
        <f ca="1">IF($B305="","",SUMIFS(LabData2016[LDL唯一],LabData2016[比對身分證前六碼],$AX305,LabData2016[最近一次LDL檢查日期],"&gt;="&amp;DATE(YEAR(TODAY()),7,1),LabData2016[最近一次LDL檢查日期],"&lt;"&amp;DATE(YEAR(TODAY())+1,1,1)))</f>
        <v/>
      </c>
      <c r="AJ305" s="6" t="str">
        <f ca="1">IF($B305="","",SUMIFS(LabData2016[UACR唯一],LabData2016[比對身分證前六碼],$AX305,LabData2016[最近一次UACR檢查日期],"&gt;="&amp;DATE(YEAR(TODAY()),1,1),LabData2016[最近一次UACR檢查日期],"&lt;"&amp;DATE(YEAR(TODAY()),7,1)))</f>
        <v/>
      </c>
      <c r="AK305" s="6" t="str">
        <f ca="1">IF($B305="","",SUMIFS(LabData2016[UACR唯一],LabData2016[比對身分證前六碼],$AX305,LabData2016[最近一次UACR檢查日期],"&gt;="&amp;DATE(YEAR(TODAY()),7,1),LabData2016[最近一次UACR檢查日期],"&lt;"&amp;DATE(YEAR(TODAY())+1,1,1)))</f>
        <v/>
      </c>
      <c r="AL305" s="6" t="str">
        <f t="shared" si="66"/>
        <v/>
      </c>
      <c r="AM305" s="6" t="str">
        <f t="shared" si="67"/>
        <v/>
      </c>
      <c r="AN305" s="6" t="str">
        <f t="shared" si="68"/>
        <v/>
      </c>
      <c r="AO305" s="6" t="str">
        <f t="shared" si="69"/>
        <v/>
      </c>
      <c r="AP305" s="6" t="str" cm="1">
        <f t="array" ref="AP305">IF($B305="","",IFERROR(INDEX(相容設定!$B$2:$E$9,MATCH($D305,相容設定!$A$2:$A$9,0),MIN(VALUE(LEFT($AQ305,FIND("/",$AQ305)-1)),3)+1),0))</f>
        <v/>
      </c>
      <c r="AQ305" s="6" t="str">
        <f t="shared" si="70"/>
        <v/>
      </c>
      <c r="AR305" s="30" t="str">
        <f t="shared" si="71"/>
        <v/>
      </c>
      <c r="AS305" s="30" t="str">
        <f>IF($B305="","",250+30+IF(OR(ISNUMBER(SEARCH("DM",$D305)),ISNUMBER(SEARCH("+",$D305))),100,0)+IFERROR(INDEX(相容設定!$F$2:$F$9,MATCH($D305,相容設定!$A$2:$A$9,0)),0))</f>
        <v/>
      </c>
      <c r="AT305" s="31" t="str">
        <f t="shared" si="72"/>
        <v/>
      </c>
      <c r="AU305" s="32" t="str">
        <f t="shared" si="73"/>
        <v/>
      </c>
      <c r="AW305" t="str">
        <f t="shared" si="74"/>
        <v/>
      </c>
    </row>
    <row r="306" spans="1:49" x14ac:dyDescent="0.35">
      <c r="A306" s="26" t="str" cm="1">
        <f t="array" ref="A306">IFERROR(IF(INDEX(PatientCriteria[身分證號],ROWS($A$4:A306))="","",ROWS($A$4:A306)),"")</f>
        <v/>
      </c>
      <c r="B306" s="26" t="str" cm="1">
        <f t="array" ref="B306">IFERROR(IF(INDEX(PatientCriteria[身分證號],ROWS($A$4:A306))="","",INDEX(PatientCriteria[身分證號],ROWS($A$4:A306))),"")</f>
        <v/>
      </c>
      <c r="C306" s="26" t="str" cm="1">
        <f t="array" ref="C306">IF($B306="","",IFERROR(INDEX(PatientCriteria[生日],ROWS($A$4:A306)),""))</f>
        <v/>
      </c>
      <c r="D306" s="26" t="str" cm="1">
        <f t="array" ref="D306">IF($B306="","",IFERROR(INDEX(PatientCriteria[疾病組合],ROWS($A$4:A306)),""))</f>
        <v/>
      </c>
      <c r="E306" s="6" t="str" cm="1">
        <f t="array" ref="E306">IF($B306="","",IFERROR(INDEX(PatientCriteria[HbA1c達標標準],ROWS($A$4:A306)),""))</f>
        <v/>
      </c>
      <c r="F306" s="6" t="str">
        <f>IF($B306="","",IF($G306="","",IFERROR(SUMIFS(LabData2016[最近一次HbA1c檢查結果(%)],LabData2016[比對身分證前六碼],$AX306,LabData2016[最近一次HbA1c檢查日期],$G306,LabData2016[HbA1c唯一],1),"")))</f>
        <v/>
      </c>
      <c r="G306" s="36" t="str" cm="1">
        <f t="array" ref="G306">IF($B306="","",IFERROR(_xlfn.AGGREGATE(14,6,LabData2016[最近一次HbA1c檢查日期]/((LabData2016[比對身分證前六碼]=$AX306)*(LabData2016[HbA1c唯一]=1)),1),""))</f>
        <v/>
      </c>
      <c r="H306" s="6" t="str">
        <f>IF($B306="","",IF($I306="","",IFERROR(SUMIFS(LabData2016[最近一次HbA1c檢查結果(%)],LabData2016[比對身分證前六碼],$AX306,LabData2016[最近一次HbA1c檢查日期],$I306,LabData2016[HbA1c唯一],1),"")))</f>
        <v/>
      </c>
      <c r="I306" s="36" t="str" cm="1">
        <f t="array" ref="I306">IF($B306="","",IFERROR(_xlfn.AGGREGATE(14,6,LabData2016[最近一次HbA1c檢查日期]/((LabData2016[比對身分證前六碼]=$AX306)*(LabData2016[HbA1c唯一]=1)),2),""))</f>
        <v/>
      </c>
      <c r="J306" s="6" t="str">
        <f t="shared" si="63"/>
        <v/>
      </c>
      <c r="K306" s="27" t="str">
        <f ca="1">IF($B306="","",IF($E306="不適用","不適用",IF($F306="","未檢驗",IF(AND($AF306+$AG306&gt;=2,$AG306&gt;=1),IF(OR($F306&lt;VALUE(SUBSTITUTE(SUBSTITUTE($E306,"&lt;",""),"%","")),SUMIFS(LabData2016[HbA1c唯一],LabData2016[比對身分證前六碼],$AX306,LabData2016[最近一次HbA1c檢查結果(%)],"&lt;"&amp;VALUE(SUBSTITUTE(SUBSTITUTE($E306,"&lt;",""),"%","")),LabData2016[最近一次HbA1c檢查日期],"&gt;="&amp;DATE(YEAR(TODAY()),1,1),LabData2016[最近一次HbA1c檢查日期],"&lt;"&amp;DATE(YEAR(TODAY())+1,1,1))/($AF306+$AG306)&gt;=0.5),"控制達標",IF(ISNUMBER($H306),IF(AND($J306&gt;=84,$F306-$H306&lt;0),"進步達標","未達標"),"未達標")),"未達標"))))</f>
        <v/>
      </c>
      <c r="L306" s="33" t="str">
        <f ca="1">IF($B306="","",IF($K306="不適用","不適用",IF($K306="未檢驗","無檢驗資料","全年"&amp;($AF306+$AG306)&amp;"次／下半年"&amp;$AG306&amp;"次／"&amp;SUMIFS(LabData2016[HbA1c唯一],LabData2016[比對身分證前六碼],$AX306,LabData2016[最近一次HbA1c檢查結果(%)],"&lt;"&amp;VALUE(SUBSTITUTE(SUBSTITUTE($E306,"&lt;",""),"%","")),LabData2016[最近一次HbA1c檢查日期],"&gt;="&amp;DATE(YEAR(TODAY()),1,1),LabData2016[最近一次HbA1c檢查日期],"&lt;"&amp;DATE(YEAR(TODAY())+1,1,1))&amp;"/"&amp;($AF306+$AG306)&amp;"達標")))</f>
        <v/>
      </c>
      <c r="M306" s="6" t="str" cm="1">
        <f t="array" ref="M306">IF($B306="","",IFERROR(INDEX(PatientCriteria[LDL達標標準],ROWS($A$4:A306)),""))</f>
        <v/>
      </c>
      <c r="N306" s="6" t="str">
        <f>IF($B306="","",IF($O306="","",IFERROR(SUMIFS(LabData2016[最近一次LDL檢查結果(mg/dL)],LabData2016[比對身分證前六碼],$AX306,LabData2016[最近一次LDL檢查日期],$O306,LabData2016[LDL唯一],1),"")))</f>
        <v/>
      </c>
      <c r="O306" s="36" t="str" cm="1">
        <f t="array" ref="O306">IF($B306="","",IFERROR(_xlfn.AGGREGATE(14,6,LabData2016[最近一次LDL檢查日期]/((LabData2016[比對身分證前六碼]=$AX306)*(LabData2016[LDL唯一]=1)),1),""))</f>
        <v/>
      </c>
      <c r="P306" s="6" t="str">
        <f>IF($B306="","",IF($Q306="","",IFERROR(SUMIFS(LabData2016[最近一次LDL檢查結果(mg/dL)],LabData2016[比對身分證前六碼],$AX306,LabData2016[最近一次LDL檢查日期],$Q306,LabData2016[LDL唯一],1),"")))</f>
        <v/>
      </c>
      <c r="Q306" s="36" t="str" cm="1">
        <f t="array" ref="Q306">IF($B306="","",IFERROR(_xlfn.AGGREGATE(14,6,LabData2016[最近一次LDL檢查日期]/((LabData2016[比對身分證前六碼]=$AX306)*(LabData2016[LDL唯一]=1)),2),""))</f>
        <v/>
      </c>
      <c r="R306" s="6" t="str">
        <f t="shared" si="64"/>
        <v/>
      </c>
      <c r="S306" s="6" t="str" cm="1">
        <f t="array" ref="S306">IF($B306="","",IFERROR(_xlfn.AGGREGATE(15,6,LabData2016[最近一次LDL檢查結果(mg/dL)]/((LabData2016[比對身分證前六碼]=$AX306)*(LabData2016[LDL唯一]=1)),1),""))</f>
        <v/>
      </c>
      <c r="T306" s="28" t="str">
        <f ca="1">IF($B306="","",IF($M306="不適用","不適用",IF($N306="","未檢驗",IF(OR(AND($D306="DM only",$O306&gt;=DATE(YEAR(TODAY()),1,1),$O306&lt;DATE(YEAR(TODAY())+1,1,1),$N306&lt;VALUE(SUBSTITUTE($M306,"&lt;",""))),AND($AH306&gt;=1,$AI306&gt;=1,OR($N306&lt;VALUE(SUBSTITUTE($M306,"&lt;","")),SUMIFS(LabData2016[LDL唯一],LabData2016[比對身分證前六碼],$AX306,LabData2016[最近一次LDL檢查結果(mg/dL)],"&lt;"&amp;VALUE(SUBSTITUTE($M306,"&lt;","")),LabData2016[最近一次LDL檢查日期],"&gt;="&amp;DATE(YEAR(TODAY()),1,1),LabData2016[最近一次LDL檢查日期],"&lt;"&amp;DATE(YEAR(TODAY())+1,1,1))/($AH306+$AI306)&gt;=0.5))),"控制達標",IF(AND($AH306&gt;=1,$AI306&gt;=1,ISNUMBER($P306),$R306&gt;84,$N306-$P306&lt;0),"進步達標","未達標")))))</f>
        <v/>
      </c>
      <c r="U306" s="39" t="str">
        <f ca="1">IF($B306="","",IF($T306="不適用","不適用",IF($T306="未檢驗","無檢驗資料","全年"&amp;($AH306+$AI306)&amp;"次／下半年"&amp;$AI306&amp;"次／"&amp;SUMIFS(LabData2016[LDL唯一],LabData2016[比對身分證前六碼],$AX306,LabData2016[最近一次LDL檢查結果(mg/dL)],"&lt;"&amp;VALUE(SUBSTITUTE($M306,"&lt;","")),LabData2016[最近一次LDL檢查日期],"&gt;="&amp;DATE(YEAR(TODAY()),1,1),LabData2016[最近一次LDL檢查日期],"&lt;"&amp;DATE(YEAR(TODAY())+1,1,1))&amp;"/"&amp;($AH306+$AI306)&amp;"達標")))</f>
        <v/>
      </c>
      <c r="V306" s="6" t="str" cm="1">
        <f t="array" ref="V306">IF($B306="","",IFERROR(INDEX(PatientCriteria[UACR達標標準],ROWS($A$4:A306)),""))</f>
        <v/>
      </c>
      <c r="W306" s="6" t="str">
        <f>IF($B306="","",IF($X306="","",IFERROR(SUMIFS(LabData2016[最近一次UACR檢查結果(mg/gm)],LabData2016[比對身分證前六碼],$AX306,LabData2016[最近一次UACR檢查日期],$X306,LabData2016[UACR唯一],1),"")))</f>
        <v/>
      </c>
      <c r="X306" s="36" t="str" cm="1">
        <f t="array" ref="X306">IF($B306="","",IFERROR(_xlfn.AGGREGATE(14,6,LabData2016[最近一次UACR檢查日期]/((LabData2016[比對身分證前六碼]=$AX306)*(LabData2016[UACR唯一]=1)),1),""))</f>
        <v/>
      </c>
      <c r="Y306" s="6" t="str">
        <f>IF($B306="","",IF($Z306="","",IFERROR(SUMIFS(LabData2016[最近一次UACR檢查結果(mg/gm)],LabData2016[比對身分證前六碼],$AX306,LabData2016[最近一次UACR檢查日期],$Z306,LabData2016[UACR唯一],1),"")))</f>
        <v/>
      </c>
      <c r="Z306" s="36" t="str" cm="1">
        <f t="array" ref="Z306">IF($B306="","",IFERROR(_xlfn.AGGREGATE(14,6,LabData2016[最近一次UACR檢查日期]/((LabData2016[比對身分證前六碼]=$AX306)*(LabData2016[UACR唯一]=1)),2),""))</f>
        <v/>
      </c>
      <c r="AA306" s="6" t="str">
        <f t="shared" si="65"/>
        <v/>
      </c>
      <c r="AB306" s="29" t="str">
        <f ca="1">IF($B306="","",IF($V306="不適用","不適用",IF($W306="","未檢驗",IF(AND($AJ306+$AK306&gt;=2,$AK306&gt;=1),IF(OR($W306&lt;30,SUMIFS(LabData2016[UACR唯一],LabData2016[比對身分證前六碼],$AX306,LabData2016[最近一次UACR檢查結果(mg/gm)],"&lt;30",LabData2016[最近一次UACR檢查日期],"&gt;="&amp;DATE(YEAR(TODAY()),1,1),LabData2016[最近一次UACR檢查日期],"&lt;"&amp;DATE(YEAR(TODAY())+1,1,1))/($AJ306+$AK306)&gt;=0.5),"控制達標",IF(ISNUMBER($Y306),IF(AND($AA306&gt;=84,$W306-$Y306&lt;0),"進步達標","未達標"),"未達標")),"未達標"))))</f>
        <v/>
      </c>
      <c r="AC306" s="38" t="str">
        <f ca="1">IF($B306="","",IF($AB306="不適用","不適用",IF($AB306="未檢驗","無檢驗資料","全年"&amp;($AJ306+$AK306)&amp;"次／下半年"&amp;$AK306&amp;"次／"&amp;SUMIFS(LabData2016[UACR唯一],LabData2016[比對身分證前六碼],$AX306,LabData2016[最近一次UACR檢查結果(mg/gm)],"&lt;30",LabData2016[最近一次UACR檢查日期],"&gt;="&amp;DATE(YEAR(TODAY()),1,1),LabData2016[最近一次UACR檢查日期],"&lt;"&amp;DATE(YEAR(TODAY())+1,1,1))&amp;"/"&amp;($AJ306+$AK306)&amp;"達標")))</f>
        <v/>
      </c>
      <c r="AD306" s="6" t="str" cm="1">
        <f t="array" ref="AD306">IF($B306="","",IFERROR(INDEX(PatientCriteria[BP檢驗次數達標標準],ROWS($A$4:A306)),""))</f>
        <v/>
      </c>
      <c r="AE306" s="6" t="str" cm="1">
        <f t="array" aca="1" ref="AE306" ca="1">IF($B306="","",_xlfn.LET(_xlpm.bp,LabData2016[最近一次BP檢查日期],_xlpm.ym,IF(ISNUMBER(_xlpm.bp),TEXT(_xlpm.bp,"yyyy-mm"),LEFT(_xlpm.bp,7)),_xlpm.matched,_xlfn._xlws.FILTER(_xlpm.ym,(LabData2016[比對身分證前六碼]=$AX306)*(LabData2016[比對生日西元]=$AY306)*(_xlpm.ym&lt;&gt;"")*(LEFT(_xlpm.ym,4)=TEXT(YEAR(TODAY()),"0")),""),IF(INDEX(_xlpm.matched,1)="",0,ROWS(_xlfn.UNIQUE(_xlpm.matched)))))</f>
        <v/>
      </c>
      <c r="AF306" s="6" t="str">
        <f ca="1">IF($B306="","",SUMIFS(LabData2016[HbA1c唯一],LabData2016[比對身分證前六碼],$AX306,LabData2016[最近一次HbA1c檢查日期],"&gt;="&amp;DATE(YEAR(TODAY()),1,1),LabData2016[最近一次HbA1c檢查日期],"&lt;"&amp;DATE(YEAR(TODAY()),7,1)))</f>
        <v/>
      </c>
      <c r="AG306" s="6" t="str">
        <f ca="1">IF($B306="","",SUMIFS(LabData2016[HbA1c唯一],LabData2016[比對身分證前六碼],$AX306,LabData2016[最近一次HbA1c檢查日期],"&gt;="&amp;DATE(YEAR(TODAY()),7,1),LabData2016[最近一次HbA1c檢查日期],"&lt;"&amp;DATE(YEAR(TODAY())+1,1,1)))</f>
        <v/>
      </c>
      <c r="AH306" s="6" t="str">
        <f ca="1">IF($B306="","",SUMIFS(LabData2016[LDL唯一],LabData2016[比對身分證前六碼],$AX306,LabData2016[最近一次LDL檢查日期],"&gt;="&amp;DATE(YEAR(TODAY()),1,1),LabData2016[最近一次LDL檢查日期],"&lt;"&amp;DATE(YEAR(TODAY()),7,1)))</f>
        <v/>
      </c>
      <c r="AI306" s="6" t="str">
        <f ca="1">IF($B306="","",SUMIFS(LabData2016[LDL唯一],LabData2016[比對身分證前六碼],$AX306,LabData2016[最近一次LDL檢查日期],"&gt;="&amp;DATE(YEAR(TODAY()),7,1),LabData2016[最近一次LDL檢查日期],"&lt;"&amp;DATE(YEAR(TODAY())+1,1,1)))</f>
        <v/>
      </c>
      <c r="AJ306" s="6" t="str">
        <f ca="1">IF($B306="","",SUMIFS(LabData2016[UACR唯一],LabData2016[比對身分證前六碼],$AX306,LabData2016[最近一次UACR檢查日期],"&gt;="&amp;DATE(YEAR(TODAY()),1,1),LabData2016[最近一次UACR檢查日期],"&lt;"&amp;DATE(YEAR(TODAY()),7,1)))</f>
        <v/>
      </c>
      <c r="AK306" s="6" t="str">
        <f ca="1">IF($B306="","",SUMIFS(LabData2016[UACR唯一],LabData2016[比對身分證前六碼],$AX306,LabData2016[最近一次UACR檢查日期],"&gt;="&amp;DATE(YEAR(TODAY()),7,1),LabData2016[最近一次UACR檢查日期],"&lt;"&amp;DATE(YEAR(TODAY())+1,1,1)))</f>
        <v/>
      </c>
      <c r="AL306" s="6" t="str">
        <f t="shared" si="66"/>
        <v/>
      </c>
      <c r="AM306" s="6" t="str">
        <f t="shared" si="67"/>
        <v/>
      </c>
      <c r="AN306" s="6" t="str">
        <f t="shared" si="68"/>
        <v/>
      </c>
      <c r="AO306" s="6" t="str">
        <f t="shared" si="69"/>
        <v/>
      </c>
      <c r="AP306" s="6" t="str" cm="1">
        <f t="array" ref="AP306">IF($B306="","",IFERROR(INDEX(相容設定!$B$2:$E$9,MATCH($D306,相容設定!$A$2:$A$9,0),MIN(VALUE(LEFT($AQ306,FIND("/",$AQ306)-1)),3)+1),0))</f>
        <v/>
      </c>
      <c r="AQ306" s="6" t="str">
        <f t="shared" si="70"/>
        <v/>
      </c>
      <c r="AR306" s="30" t="str">
        <f t="shared" si="71"/>
        <v/>
      </c>
      <c r="AS306" s="30" t="str">
        <f>IF($B306="","",250+30+IF(OR(ISNUMBER(SEARCH("DM",$D306)),ISNUMBER(SEARCH("+",$D306))),100,0)+IFERROR(INDEX(相容設定!$F$2:$F$9,MATCH($D306,相容設定!$A$2:$A$9,0)),0))</f>
        <v/>
      </c>
      <c r="AT306" s="31" t="str">
        <f t="shared" si="72"/>
        <v/>
      </c>
      <c r="AU306" s="32" t="str">
        <f t="shared" si="73"/>
        <v/>
      </c>
      <c r="AW306" t="str">
        <f t="shared" si="74"/>
        <v/>
      </c>
    </row>
    <row r="307" spans="1:49" x14ac:dyDescent="0.35">
      <c r="A307" s="26" t="str" cm="1">
        <f t="array" ref="A307">IFERROR(IF(INDEX(PatientCriteria[身分證號],ROWS($A$4:A307))="","",ROWS($A$4:A307)),"")</f>
        <v/>
      </c>
      <c r="B307" s="26" t="str" cm="1">
        <f t="array" ref="B307">IFERROR(IF(INDEX(PatientCriteria[身分證號],ROWS($A$4:A307))="","",INDEX(PatientCriteria[身分證號],ROWS($A$4:A307))),"")</f>
        <v/>
      </c>
      <c r="C307" s="26" t="str" cm="1">
        <f t="array" ref="C307">IF($B307="","",IFERROR(INDEX(PatientCriteria[生日],ROWS($A$4:A307)),""))</f>
        <v/>
      </c>
      <c r="D307" s="26" t="str" cm="1">
        <f t="array" ref="D307">IF($B307="","",IFERROR(INDEX(PatientCriteria[疾病組合],ROWS($A$4:A307)),""))</f>
        <v/>
      </c>
      <c r="E307" s="6" t="str" cm="1">
        <f t="array" ref="E307">IF($B307="","",IFERROR(INDEX(PatientCriteria[HbA1c達標標準],ROWS($A$4:A307)),""))</f>
        <v/>
      </c>
      <c r="F307" s="6" t="str">
        <f>IF($B307="","",IF($G307="","",IFERROR(SUMIFS(LabData2016[最近一次HbA1c檢查結果(%)],LabData2016[比對身分證前六碼],$AX307,LabData2016[最近一次HbA1c檢查日期],$G307,LabData2016[HbA1c唯一],1),"")))</f>
        <v/>
      </c>
      <c r="G307" s="36" t="str" cm="1">
        <f t="array" ref="G307">IF($B307="","",IFERROR(_xlfn.AGGREGATE(14,6,LabData2016[最近一次HbA1c檢查日期]/((LabData2016[比對身分證前六碼]=$AX307)*(LabData2016[HbA1c唯一]=1)),1),""))</f>
        <v/>
      </c>
      <c r="H307" s="6" t="str">
        <f>IF($B307="","",IF($I307="","",IFERROR(SUMIFS(LabData2016[最近一次HbA1c檢查結果(%)],LabData2016[比對身分證前六碼],$AX307,LabData2016[最近一次HbA1c檢查日期],$I307,LabData2016[HbA1c唯一],1),"")))</f>
        <v/>
      </c>
      <c r="I307" s="36" t="str" cm="1">
        <f t="array" ref="I307">IF($B307="","",IFERROR(_xlfn.AGGREGATE(14,6,LabData2016[最近一次HbA1c檢查日期]/((LabData2016[比對身分證前六碼]=$AX307)*(LabData2016[HbA1c唯一]=1)),2),""))</f>
        <v/>
      </c>
      <c r="J307" s="6" t="str">
        <f t="shared" si="63"/>
        <v/>
      </c>
      <c r="K307" s="27" t="str">
        <f ca="1">IF($B307="","",IF($E307="不適用","不適用",IF($F307="","未檢驗",IF(AND($AF307+$AG307&gt;=2,$AG307&gt;=1),IF(OR($F307&lt;VALUE(SUBSTITUTE(SUBSTITUTE($E307,"&lt;",""),"%","")),SUMIFS(LabData2016[HbA1c唯一],LabData2016[比對身分證前六碼],$AX307,LabData2016[最近一次HbA1c檢查結果(%)],"&lt;"&amp;VALUE(SUBSTITUTE(SUBSTITUTE($E307,"&lt;",""),"%","")),LabData2016[最近一次HbA1c檢查日期],"&gt;="&amp;DATE(YEAR(TODAY()),1,1),LabData2016[最近一次HbA1c檢查日期],"&lt;"&amp;DATE(YEAR(TODAY())+1,1,1))/($AF307+$AG307)&gt;=0.5),"控制達標",IF(ISNUMBER($H307),IF(AND($J307&gt;=84,$F307-$H307&lt;0),"進步達標","未達標"),"未達標")),"未達標"))))</f>
        <v/>
      </c>
      <c r="L307" s="33" t="str">
        <f ca="1">IF($B307="","",IF($K307="不適用","不適用",IF($K307="未檢驗","無檢驗資料","全年"&amp;($AF307+$AG307)&amp;"次／下半年"&amp;$AG307&amp;"次／"&amp;SUMIFS(LabData2016[HbA1c唯一],LabData2016[比對身分證前六碼],$AX307,LabData2016[最近一次HbA1c檢查結果(%)],"&lt;"&amp;VALUE(SUBSTITUTE(SUBSTITUTE($E307,"&lt;",""),"%","")),LabData2016[最近一次HbA1c檢查日期],"&gt;="&amp;DATE(YEAR(TODAY()),1,1),LabData2016[最近一次HbA1c檢查日期],"&lt;"&amp;DATE(YEAR(TODAY())+1,1,1))&amp;"/"&amp;($AF307+$AG307)&amp;"達標")))</f>
        <v/>
      </c>
      <c r="M307" s="6" t="str" cm="1">
        <f t="array" ref="M307">IF($B307="","",IFERROR(INDEX(PatientCriteria[LDL達標標準],ROWS($A$4:A307)),""))</f>
        <v/>
      </c>
      <c r="N307" s="6" t="str">
        <f>IF($B307="","",IF($O307="","",IFERROR(SUMIFS(LabData2016[最近一次LDL檢查結果(mg/dL)],LabData2016[比對身分證前六碼],$AX307,LabData2016[最近一次LDL檢查日期],$O307,LabData2016[LDL唯一],1),"")))</f>
        <v/>
      </c>
      <c r="O307" s="36" t="str" cm="1">
        <f t="array" ref="O307">IF($B307="","",IFERROR(_xlfn.AGGREGATE(14,6,LabData2016[最近一次LDL檢查日期]/((LabData2016[比對身分證前六碼]=$AX307)*(LabData2016[LDL唯一]=1)),1),""))</f>
        <v/>
      </c>
      <c r="P307" s="6" t="str">
        <f>IF($B307="","",IF($Q307="","",IFERROR(SUMIFS(LabData2016[最近一次LDL檢查結果(mg/dL)],LabData2016[比對身分證前六碼],$AX307,LabData2016[最近一次LDL檢查日期],$Q307,LabData2016[LDL唯一],1),"")))</f>
        <v/>
      </c>
      <c r="Q307" s="36" t="str" cm="1">
        <f t="array" ref="Q307">IF($B307="","",IFERROR(_xlfn.AGGREGATE(14,6,LabData2016[最近一次LDL檢查日期]/((LabData2016[比對身分證前六碼]=$AX307)*(LabData2016[LDL唯一]=1)),2),""))</f>
        <v/>
      </c>
      <c r="R307" s="6" t="str">
        <f t="shared" si="64"/>
        <v/>
      </c>
      <c r="S307" s="6" t="str" cm="1">
        <f t="array" ref="S307">IF($B307="","",IFERROR(_xlfn.AGGREGATE(15,6,LabData2016[最近一次LDL檢查結果(mg/dL)]/((LabData2016[比對身分證前六碼]=$AX307)*(LabData2016[LDL唯一]=1)),1),""))</f>
        <v/>
      </c>
      <c r="T307" s="28" t="str">
        <f ca="1">IF($B307="","",IF($M307="不適用","不適用",IF($N307="","未檢驗",IF(OR(AND($D307="DM only",$O307&gt;=DATE(YEAR(TODAY()),1,1),$O307&lt;DATE(YEAR(TODAY())+1,1,1),$N307&lt;VALUE(SUBSTITUTE($M307,"&lt;",""))),AND($AH307&gt;=1,$AI307&gt;=1,OR($N307&lt;VALUE(SUBSTITUTE($M307,"&lt;","")),SUMIFS(LabData2016[LDL唯一],LabData2016[比對身分證前六碼],$AX307,LabData2016[最近一次LDL檢查結果(mg/dL)],"&lt;"&amp;VALUE(SUBSTITUTE($M307,"&lt;","")),LabData2016[最近一次LDL檢查日期],"&gt;="&amp;DATE(YEAR(TODAY()),1,1),LabData2016[最近一次LDL檢查日期],"&lt;"&amp;DATE(YEAR(TODAY())+1,1,1))/($AH307+$AI307)&gt;=0.5))),"控制達標",IF(AND($AH307&gt;=1,$AI307&gt;=1,ISNUMBER($P307),$R307&gt;84,$N307-$P307&lt;0),"進步達標","未達標")))))</f>
        <v/>
      </c>
      <c r="U307" s="39" t="str">
        <f ca="1">IF($B307="","",IF($T307="不適用","不適用",IF($T307="未檢驗","無檢驗資料","全年"&amp;($AH307+$AI307)&amp;"次／下半年"&amp;$AI307&amp;"次／"&amp;SUMIFS(LabData2016[LDL唯一],LabData2016[比對身分證前六碼],$AX307,LabData2016[最近一次LDL檢查結果(mg/dL)],"&lt;"&amp;VALUE(SUBSTITUTE($M307,"&lt;","")),LabData2016[最近一次LDL檢查日期],"&gt;="&amp;DATE(YEAR(TODAY()),1,1),LabData2016[最近一次LDL檢查日期],"&lt;"&amp;DATE(YEAR(TODAY())+1,1,1))&amp;"/"&amp;($AH307+$AI307)&amp;"達標")))</f>
        <v/>
      </c>
      <c r="V307" s="6" t="str" cm="1">
        <f t="array" ref="V307">IF($B307="","",IFERROR(INDEX(PatientCriteria[UACR達標標準],ROWS($A$4:A307)),""))</f>
        <v/>
      </c>
      <c r="W307" s="6" t="str">
        <f>IF($B307="","",IF($X307="","",IFERROR(SUMIFS(LabData2016[最近一次UACR檢查結果(mg/gm)],LabData2016[比對身分證前六碼],$AX307,LabData2016[最近一次UACR檢查日期],$X307,LabData2016[UACR唯一],1),"")))</f>
        <v/>
      </c>
      <c r="X307" s="36" t="str" cm="1">
        <f t="array" ref="X307">IF($B307="","",IFERROR(_xlfn.AGGREGATE(14,6,LabData2016[最近一次UACR檢查日期]/((LabData2016[比對身分證前六碼]=$AX307)*(LabData2016[UACR唯一]=1)),1),""))</f>
        <v/>
      </c>
      <c r="Y307" s="6" t="str">
        <f>IF($B307="","",IF($Z307="","",IFERROR(SUMIFS(LabData2016[最近一次UACR檢查結果(mg/gm)],LabData2016[比對身分證前六碼],$AX307,LabData2016[最近一次UACR檢查日期],$Z307,LabData2016[UACR唯一],1),"")))</f>
        <v/>
      </c>
      <c r="Z307" s="36" t="str" cm="1">
        <f t="array" ref="Z307">IF($B307="","",IFERROR(_xlfn.AGGREGATE(14,6,LabData2016[最近一次UACR檢查日期]/((LabData2016[比對身分證前六碼]=$AX307)*(LabData2016[UACR唯一]=1)),2),""))</f>
        <v/>
      </c>
      <c r="AA307" s="6" t="str">
        <f t="shared" si="65"/>
        <v/>
      </c>
      <c r="AB307" s="29" t="str">
        <f ca="1">IF($B307="","",IF($V307="不適用","不適用",IF($W307="","未檢驗",IF(AND($AJ307+$AK307&gt;=2,$AK307&gt;=1),IF(OR($W307&lt;30,SUMIFS(LabData2016[UACR唯一],LabData2016[比對身分證前六碼],$AX307,LabData2016[最近一次UACR檢查結果(mg/gm)],"&lt;30",LabData2016[最近一次UACR檢查日期],"&gt;="&amp;DATE(YEAR(TODAY()),1,1),LabData2016[最近一次UACR檢查日期],"&lt;"&amp;DATE(YEAR(TODAY())+1,1,1))/($AJ307+$AK307)&gt;=0.5),"控制達標",IF(ISNUMBER($Y307),IF(AND($AA307&gt;=84,$W307-$Y307&lt;0),"進步達標","未達標"),"未達標")),"未達標"))))</f>
        <v/>
      </c>
      <c r="AC307" s="38" t="str">
        <f ca="1">IF($B307="","",IF($AB307="不適用","不適用",IF($AB307="未檢驗","無檢驗資料","全年"&amp;($AJ307+$AK307)&amp;"次／下半年"&amp;$AK307&amp;"次／"&amp;SUMIFS(LabData2016[UACR唯一],LabData2016[比對身分證前六碼],$AX307,LabData2016[最近一次UACR檢查結果(mg/gm)],"&lt;30",LabData2016[最近一次UACR檢查日期],"&gt;="&amp;DATE(YEAR(TODAY()),1,1),LabData2016[最近一次UACR檢查日期],"&lt;"&amp;DATE(YEAR(TODAY())+1,1,1))&amp;"/"&amp;($AJ307+$AK307)&amp;"達標")))</f>
        <v/>
      </c>
      <c r="AD307" s="6" t="str" cm="1">
        <f t="array" ref="AD307">IF($B307="","",IFERROR(INDEX(PatientCriteria[BP檢驗次數達標標準],ROWS($A$4:A307)),""))</f>
        <v/>
      </c>
      <c r="AE307" s="6" t="str" cm="1">
        <f t="array" aca="1" ref="AE307" ca="1">IF($B307="","",_xlfn.LET(_xlpm.bp,LabData2016[最近一次BP檢查日期],_xlpm.ym,IF(ISNUMBER(_xlpm.bp),TEXT(_xlpm.bp,"yyyy-mm"),LEFT(_xlpm.bp,7)),_xlpm.matched,_xlfn._xlws.FILTER(_xlpm.ym,(LabData2016[比對身分證前六碼]=$AX307)*(LabData2016[比對生日西元]=$AY307)*(_xlpm.ym&lt;&gt;"")*(LEFT(_xlpm.ym,4)=TEXT(YEAR(TODAY()),"0")),""),IF(INDEX(_xlpm.matched,1)="",0,ROWS(_xlfn.UNIQUE(_xlpm.matched)))))</f>
        <v/>
      </c>
      <c r="AF307" s="6" t="str">
        <f ca="1">IF($B307="","",SUMIFS(LabData2016[HbA1c唯一],LabData2016[比對身分證前六碼],$AX307,LabData2016[最近一次HbA1c檢查日期],"&gt;="&amp;DATE(YEAR(TODAY()),1,1),LabData2016[最近一次HbA1c檢查日期],"&lt;"&amp;DATE(YEAR(TODAY()),7,1)))</f>
        <v/>
      </c>
      <c r="AG307" s="6" t="str">
        <f ca="1">IF($B307="","",SUMIFS(LabData2016[HbA1c唯一],LabData2016[比對身分證前六碼],$AX307,LabData2016[最近一次HbA1c檢查日期],"&gt;="&amp;DATE(YEAR(TODAY()),7,1),LabData2016[最近一次HbA1c檢查日期],"&lt;"&amp;DATE(YEAR(TODAY())+1,1,1)))</f>
        <v/>
      </c>
      <c r="AH307" s="6" t="str">
        <f ca="1">IF($B307="","",SUMIFS(LabData2016[LDL唯一],LabData2016[比對身分證前六碼],$AX307,LabData2016[最近一次LDL檢查日期],"&gt;="&amp;DATE(YEAR(TODAY()),1,1),LabData2016[最近一次LDL檢查日期],"&lt;"&amp;DATE(YEAR(TODAY()),7,1)))</f>
        <v/>
      </c>
      <c r="AI307" s="6" t="str">
        <f ca="1">IF($B307="","",SUMIFS(LabData2016[LDL唯一],LabData2016[比對身分證前六碼],$AX307,LabData2016[最近一次LDL檢查日期],"&gt;="&amp;DATE(YEAR(TODAY()),7,1),LabData2016[最近一次LDL檢查日期],"&lt;"&amp;DATE(YEAR(TODAY())+1,1,1)))</f>
        <v/>
      </c>
      <c r="AJ307" s="6" t="str">
        <f ca="1">IF($B307="","",SUMIFS(LabData2016[UACR唯一],LabData2016[比對身分證前六碼],$AX307,LabData2016[最近一次UACR檢查日期],"&gt;="&amp;DATE(YEAR(TODAY()),1,1),LabData2016[最近一次UACR檢查日期],"&lt;"&amp;DATE(YEAR(TODAY()),7,1)))</f>
        <v/>
      </c>
      <c r="AK307" s="6" t="str">
        <f ca="1">IF($B307="","",SUMIFS(LabData2016[UACR唯一],LabData2016[比對身分證前六碼],$AX307,LabData2016[最近一次UACR檢查日期],"&gt;="&amp;DATE(YEAR(TODAY()),7,1),LabData2016[最近一次UACR檢查日期],"&lt;"&amp;DATE(YEAR(TODAY())+1,1,1)))</f>
        <v/>
      </c>
      <c r="AL307" s="6" t="str">
        <f t="shared" si="66"/>
        <v/>
      </c>
      <c r="AM307" s="6" t="str">
        <f t="shared" si="67"/>
        <v/>
      </c>
      <c r="AN307" s="6" t="str">
        <f t="shared" si="68"/>
        <v/>
      </c>
      <c r="AO307" s="6" t="str">
        <f t="shared" si="69"/>
        <v/>
      </c>
      <c r="AP307" s="6" t="str" cm="1">
        <f t="array" ref="AP307">IF($B307="","",IFERROR(INDEX(相容設定!$B$2:$E$9,MATCH($D307,相容設定!$A$2:$A$9,0),MIN(VALUE(LEFT($AQ307,FIND("/",$AQ307)-1)),3)+1),0))</f>
        <v/>
      </c>
      <c r="AQ307" s="6" t="str">
        <f t="shared" si="70"/>
        <v/>
      </c>
      <c r="AR307" s="30" t="str">
        <f t="shared" si="71"/>
        <v/>
      </c>
      <c r="AS307" s="30" t="str">
        <f>IF($B307="","",250+30+IF(OR(ISNUMBER(SEARCH("DM",$D307)),ISNUMBER(SEARCH("+",$D307))),100,0)+IFERROR(INDEX(相容設定!$F$2:$F$9,MATCH($D307,相容設定!$A$2:$A$9,0)),0))</f>
        <v/>
      </c>
      <c r="AT307" s="31" t="str">
        <f t="shared" si="72"/>
        <v/>
      </c>
      <c r="AU307" s="32" t="str">
        <f t="shared" si="73"/>
        <v/>
      </c>
      <c r="AW307" t="str">
        <f t="shared" si="74"/>
        <v/>
      </c>
    </row>
    <row r="308" spans="1:49" x14ac:dyDescent="0.35">
      <c r="A308" s="26" t="str" cm="1">
        <f t="array" ref="A308">IFERROR(IF(INDEX(PatientCriteria[身分證號],ROWS($A$4:A308))="","",ROWS($A$4:A308)),"")</f>
        <v/>
      </c>
      <c r="B308" s="26" t="str" cm="1">
        <f t="array" ref="B308">IFERROR(IF(INDEX(PatientCriteria[身分證號],ROWS($A$4:A308))="","",INDEX(PatientCriteria[身分證號],ROWS($A$4:A308))),"")</f>
        <v/>
      </c>
      <c r="C308" s="26" t="str" cm="1">
        <f t="array" ref="C308">IF($B308="","",IFERROR(INDEX(PatientCriteria[生日],ROWS($A$4:A308)),""))</f>
        <v/>
      </c>
      <c r="D308" s="26" t="str" cm="1">
        <f t="array" ref="D308">IF($B308="","",IFERROR(INDEX(PatientCriteria[疾病組合],ROWS($A$4:A308)),""))</f>
        <v/>
      </c>
      <c r="E308" s="6" t="str" cm="1">
        <f t="array" ref="E308">IF($B308="","",IFERROR(INDEX(PatientCriteria[HbA1c達標標準],ROWS($A$4:A308)),""))</f>
        <v/>
      </c>
      <c r="F308" s="6" t="str">
        <f>IF($B308="","",IF($G308="","",IFERROR(SUMIFS(LabData2016[最近一次HbA1c檢查結果(%)],LabData2016[比對身分證前六碼],$AX308,LabData2016[最近一次HbA1c檢查日期],$G308,LabData2016[HbA1c唯一],1),"")))</f>
        <v/>
      </c>
      <c r="G308" s="36" t="str" cm="1">
        <f t="array" ref="G308">IF($B308="","",IFERROR(_xlfn.AGGREGATE(14,6,LabData2016[最近一次HbA1c檢查日期]/((LabData2016[比對身分證前六碼]=$AX308)*(LabData2016[HbA1c唯一]=1)),1),""))</f>
        <v/>
      </c>
      <c r="H308" s="6" t="str">
        <f>IF($B308="","",IF($I308="","",IFERROR(SUMIFS(LabData2016[最近一次HbA1c檢查結果(%)],LabData2016[比對身分證前六碼],$AX308,LabData2016[最近一次HbA1c檢查日期],$I308,LabData2016[HbA1c唯一],1),"")))</f>
        <v/>
      </c>
      <c r="I308" s="36" t="str" cm="1">
        <f t="array" ref="I308">IF($B308="","",IFERROR(_xlfn.AGGREGATE(14,6,LabData2016[最近一次HbA1c檢查日期]/((LabData2016[比對身分證前六碼]=$AX308)*(LabData2016[HbA1c唯一]=1)),2),""))</f>
        <v/>
      </c>
      <c r="J308" s="6" t="str">
        <f t="shared" si="63"/>
        <v/>
      </c>
      <c r="K308" s="27" t="str">
        <f ca="1">IF($B308="","",IF($E308="不適用","不適用",IF($F308="","未檢驗",IF(AND($AF308+$AG308&gt;=2,$AG308&gt;=1),IF(OR($F308&lt;VALUE(SUBSTITUTE(SUBSTITUTE($E308,"&lt;",""),"%","")),SUMIFS(LabData2016[HbA1c唯一],LabData2016[比對身分證前六碼],$AX308,LabData2016[最近一次HbA1c檢查結果(%)],"&lt;"&amp;VALUE(SUBSTITUTE(SUBSTITUTE($E308,"&lt;",""),"%","")),LabData2016[最近一次HbA1c檢查日期],"&gt;="&amp;DATE(YEAR(TODAY()),1,1),LabData2016[最近一次HbA1c檢查日期],"&lt;"&amp;DATE(YEAR(TODAY())+1,1,1))/($AF308+$AG308)&gt;=0.5),"控制達標",IF(ISNUMBER($H308),IF(AND($J308&gt;=84,$F308-$H308&lt;0),"進步達標","未達標"),"未達標")),"未達標"))))</f>
        <v/>
      </c>
      <c r="L308" s="33" t="str">
        <f ca="1">IF($B308="","",IF($K308="不適用","不適用",IF($K308="未檢驗","無檢驗資料","全年"&amp;($AF308+$AG308)&amp;"次／下半年"&amp;$AG308&amp;"次／"&amp;SUMIFS(LabData2016[HbA1c唯一],LabData2016[比對身分證前六碼],$AX308,LabData2016[最近一次HbA1c檢查結果(%)],"&lt;"&amp;VALUE(SUBSTITUTE(SUBSTITUTE($E308,"&lt;",""),"%","")),LabData2016[最近一次HbA1c檢查日期],"&gt;="&amp;DATE(YEAR(TODAY()),1,1),LabData2016[最近一次HbA1c檢查日期],"&lt;"&amp;DATE(YEAR(TODAY())+1,1,1))&amp;"/"&amp;($AF308+$AG308)&amp;"達標")))</f>
        <v/>
      </c>
      <c r="M308" s="6" t="str" cm="1">
        <f t="array" ref="M308">IF($B308="","",IFERROR(INDEX(PatientCriteria[LDL達標標準],ROWS($A$4:A308)),""))</f>
        <v/>
      </c>
      <c r="N308" s="6" t="str">
        <f>IF($B308="","",IF($O308="","",IFERROR(SUMIFS(LabData2016[最近一次LDL檢查結果(mg/dL)],LabData2016[比對身分證前六碼],$AX308,LabData2016[最近一次LDL檢查日期],$O308,LabData2016[LDL唯一],1),"")))</f>
        <v/>
      </c>
      <c r="O308" s="36" t="str" cm="1">
        <f t="array" ref="O308">IF($B308="","",IFERROR(_xlfn.AGGREGATE(14,6,LabData2016[最近一次LDL檢查日期]/((LabData2016[比對身分證前六碼]=$AX308)*(LabData2016[LDL唯一]=1)),1),""))</f>
        <v/>
      </c>
      <c r="P308" s="6" t="str">
        <f>IF($B308="","",IF($Q308="","",IFERROR(SUMIFS(LabData2016[最近一次LDL檢查結果(mg/dL)],LabData2016[比對身分證前六碼],$AX308,LabData2016[最近一次LDL檢查日期],$Q308,LabData2016[LDL唯一],1),"")))</f>
        <v/>
      </c>
      <c r="Q308" s="36" t="str" cm="1">
        <f t="array" ref="Q308">IF($B308="","",IFERROR(_xlfn.AGGREGATE(14,6,LabData2016[最近一次LDL檢查日期]/((LabData2016[比對身分證前六碼]=$AX308)*(LabData2016[LDL唯一]=1)),2),""))</f>
        <v/>
      </c>
      <c r="R308" s="6" t="str">
        <f t="shared" si="64"/>
        <v/>
      </c>
      <c r="S308" s="6" t="str" cm="1">
        <f t="array" ref="S308">IF($B308="","",IFERROR(_xlfn.AGGREGATE(15,6,LabData2016[最近一次LDL檢查結果(mg/dL)]/((LabData2016[比對身分證前六碼]=$AX308)*(LabData2016[LDL唯一]=1)),1),""))</f>
        <v/>
      </c>
      <c r="T308" s="28" t="str">
        <f ca="1">IF($B308="","",IF($M308="不適用","不適用",IF($N308="","未檢驗",IF(OR(AND($D308="DM only",$O308&gt;=DATE(YEAR(TODAY()),1,1),$O308&lt;DATE(YEAR(TODAY())+1,1,1),$N308&lt;VALUE(SUBSTITUTE($M308,"&lt;",""))),AND($AH308&gt;=1,$AI308&gt;=1,OR($N308&lt;VALUE(SUBSTITUTE($M308,"&lt;","")),SUMIFS(LabData2016[LDL唯一],LabData2016[比對身分證前六碼],$AX308,LabData2016[最近一次LDL檢查結果(mg/dL)],"&lt;"&amp;VALUE(SUBSTITUTE($M308,"&lt;","")),LabData2016[最近一次LDL檢查日期],"&gt;="&amp;DATE(YEAR(TODAY()),1,1),LabData2016[最近一次LDL檢查日期],"&lt;"&amp;DATE(YEAR(TODAY())+1,1,1))/($AH308+$AI308)&gt;=0.5))),"控制達標",IF(AND($AH308&gt;=1,$AI308&gt;=1,ISNUMBER($P308),$R308&gt;84,$N308-$P308&lt;0),"進步達標","未達標")))))</f>
        <v/>
      </c>
      <c r="U308" s="39" t="str">
        <f ca="1">IF($B308="","",IF($T308="不適用","不適用",IF($T308="未檢驗","無檢驗資料","全年"&amp;($AH308+$AI308)&amp;"次／下半年"&amp;$AI308&amp;"次／"&amp;SUMIFS(LabData2016[LDL唯一],LabData2016[比對身分證前六碼],$AX308,LabData2016[最近一次LDL檢查結果(mg/dL)],"&lt;"&amp;VALUE(SUBSTITUTE($M308,"&lt;","")),LabData2016[最近一次LDL檢查日期],"&gt;="&amp;DATE(YEAR(TODAY()),1,1),LabData2016[最近一次LDL檢查日期],"&lt;"&amp;DATE(YEAR(TODAY())+1,1,1))&amp;"/"&amp;($AH308+$AI308)&amp;"達標")))</f>
        <v/>
      </c>
      <c r="V308" s="6" t="str" cm="1">
        <f t="array" ref="V308">IF($B308="","",IFERROR(INDEX(PatientCriteria[UACR達標標準],ROWS($A$4:A308)),""))</f>
        <v/>
      </c>
      <c r="W308" s="6" t="str">
        <f>IF($B308="","",IF($X308="","",IFERROR(SUMIFS(LabData2016[最近一次UACR檢查結果(mg/gm)],LabData2016[比對身分證前六碼],$AX308,LabData2016[最近一次UACR檢查日期],$X308,LabData2016[UACR唯一],1),"")))</f>
        <v/>
      </c>
      <c r="X308" s="36" t="str" cm="1">
        <f t="array" ref="X308">IF($B308="","",IFERROR(_xlfn.AGGREGATE(14,6,LabData2016[最近一次UACR檢查日期]/((LabData2016[比對身分證前六碼]=$AX308)*(LabData2016[UACR唯一]=1)),1),""))</f>
        <v/>
      </c>
      <c r="Y308" s="6" t="str">
        <f>IF($B308="","",IF($Z308="","",IFERROR(SUMIFS(LabData2016[最近一次UACR檢查結果(mg/gm)],LabData2016[比對身分證前六碼],$AX308,LabData2016[最近一次UACR檢查日期],$Z308,LabData2016[UACR唯一],1),"")))</f>
        <v/>
      </c>
      <c r="Z308" s="36" t="str" cm="1">
        <f t="array" ref="Z308">IF($B308="","",IFERROR(_xlfn.AGGREGATE(14,6,LabData2016[最近一次UACR檢查日期]/((LabData2016[比對身分證前六碼]=$AX308)*(LabData2016[UACR唯一]=1)),2),""))</f>
        <v/>
      </c>
      <c r="AA308" s="6" t="str">
        <f t="shared" si="65"/>
        <v/>
      </c>
      <c r="AB308" s="29" t="str">
        <f ca="1">IF($B308="","",IF($V308="不適用","不適用",IF($W308="","未檢驗",IF(AND($AJ308+$AK308&gt;=2,$AK308&gt;=1),IF(OR($W308&lt;30,SUMIFS(LabData2016[UACR唯一],LabData2016[比對身分證前六碼],$AX308,LabData2016[最近一次UACR檢查結果(mg/gm)],"&lt;30",LabData2016[最近一次UACR檢查日期],"&gt;="&amp;DATE(YEAR(TODAY()),1,1),LabData2016[最近一次UACR檢查日期],"&lt;"&amp;DATE(YEAR(TODAY())+1,1,1))/($AJ308+$AK308)&gt;=0.5),"控制達標",IF(ISNUMBER($Y308),IF(AND($AA308&gt;=84,$W308-$Y308&lt;0),"進步達標","未達標"),"未達標")),"未達標"))))</f>
        <v/>
      </c>
      <c r="AC308" s="38" t="str">
        <f ca="1">IF($B308="","",IF($AB308="不適用","不適用",IF($AB308="未檢驗","無檢驗資料","全年"&amp;($AJ308+$AK308)&amp;"次／下半年"&amp;$AK308&amp;"次／"&amp;SUMIFS(LabData2016[UACR唯一],LabData2016[比對身分證前六碼],$AX308,LabData2016[最近一次UACR檢查結果(mg/gm)],"&lt;30",LabData2016[最近一次UACR檢查日期],"&gt;="&amp;DATE(YEAR(TODAY()),1,1),LabData2016[最近一次UACR檢查日期],"&lt;"&amp;DATE(YEAR(TODAY())+1,1,1))&amp;"/"&amp;($AJ308+$AK308)&amp;"達標")))</f>
        <v/>
      </c>
      <c r="AD308" s="6" t="str" cm="1">
        <f t="array" ref="AD308">IF($B308="","",IFERROR(INDEX(PatientCriteria[BP檢驗次數達標標準],ROWS($A$4:A308)),""))</f>
        <v/>
      </c>
      <c r="AE308" s="6" t="str" cm="1">
        <f t="array" aca="1" ref="AE308" ca="1">IF($B308="","",_xlfn.LET(_xlpm.bp,LabData2016[最近一次BP檢查日期],_xlpm.ym,IF(ISNUMBER(_xlpm.bp),TEXT(_xlpm.bp,"yyyy-mm"),LEFT(_xlpm.bp,7)),_xlpm.matched,_xlfn._xlws.FILTER(_xlpm.ym,(LabData2016[比對身分證前六碼]=$AX308)*(LabData2016[比對生日西元]=$AY308)*(_xlpm.ym&lt;&gt;"")*(LEFT(_xlpm.ym,4)=TEXT(YEAR(TODAY()),"0")),""),IF(INDEX(_xlpm.matched,1)="",0,ROWS(_xlfn.UNIQUE(_xlpm.matched)))))</f>
        <v/>
      </c>
      <c r="AF308" s="6" t="str">
        <f ca="1">IF($B308="","",SUMIFS(LabData2016[HbA1c唯一],LabData2016[比對身分證前六碼],$AX308,LabData2016[最近一次HbA1c檢查日期],"&gt;="&amp;DATE(YEAR(TODAY()),1,1),LabData2016[最近一次HbA1c檢查日期],"&lt;"&amp;DATE(YEAR(TODAY()),7,1)))</f>
        <v/>
      </c>
      <c r="AG308" s="6" t="str">
        <f ca="1">IF($B308="","",SUMIFS(LabData2016[HbA1c唯一],LabData2016[比對身分證前六碼],$AX308,LabData2016[最近一次HbA1c檢查日期],"&gt;="&amp;DATE(YEAR(TODAY()),7,1),LabData2016[最近一次HbA1c檢查日期],"&lt;"&amp;DATE(YEAR(TODAY())+1,1,1)))</f>
        <v/>
      </c>
      <c r="AH308" s="6" t="str">
        <f ca="1">IF($B308="","",SUMIFS(LabData2016[LDL唯一],LabData2016[比對身分證前六碼],$AX308,LabData2016[最近一次LDL檢查日期],"&gt;="&amp;DATE(YEAR(TODAY()),1,1),LabData2016[最近一次LDL檢查日期],"&lt;"&amp;DATE(YEAR(TODAY()),7,1)))</f>
        <v/>
      </c>
      <c r="AI308" s="6" t="str">
        <f ca="1">IF($B308="","",SUMIFS(LabData2016[LDL唯一],LabData2016[比對身分證前六碼],$AX308,LabData2016[最近一次LDL檢查日期],"&gt;="&amp;DATE(YEAR(TODAY()),7,1),LabData2016[最近一次LDL檢查日期],"&lt;"&amp;DATE(YEAR(TODAY())+1,1,1)))</f>
        <v/>
      </c>
      <c r="AJ308" s="6" t="str">
        <f ca="1">IF($B308="","",SUMIFS(LabData2016[UACR唯一],LabData2016[比對身分證前六碼],$AX308,LabData2016[最近一次UACR檢查日期],"&gt;="&amp;DATE(YEAR(TODAY()),1,1),LabData2016[最近一次UACR檢查日期],"&lt;"&amp;DATE(YEAR(TODAY()),7,1)))</f>
        <v/>
      </c>
      <c r="AK308" s="6" t="str">
        <f ca="1">IF($B308="","",SUMIFS(LabData2016[UACR唯一],LabData2016[比對身分證前六碼],$AX308,LabData2016[最近一次UACR檢查日期],"&gt;="&amp;DATE(YEAR(TODAY()),7,1),LabData2016[最近一次UACR檢查日期],"&lt;"&amp;DATE(YEAR(TODAY())+1,1,1)))</f>
        <v/>
      </c>
      <c r="AL308" s="6" t="str">
        <f t="shared" si="66"/>
        <v/>
      </c>
      <c r="AM308" s="6" t="str">
        <f t="shared" si="67"/>
        <v/>
      </c>
      <c r="AN308" s="6" t="str">
        <f t="shared" si="68"/>
        <v/>
      </c>
      <c r="AO308" s="6" t="str">
        <f t="shared" si="69"/>
        <v/>
      </c>
      <c r="AP308" s="6" t="str" cm="1">
        <f t="array" ref="AP308">IF($B308="","",IFERROR(INDEX(相容設定!$B$2:$E$9,MATCH($D308,相容設定!$A$2:$A$9,0),MIN(VALUE(LEFT($AQ308,FIND("/",$AQ308)-1)),3)+1),0))</f>
        <v/>
      </c>
      <c r="AQ308" s="6" t="str">
        <f t="shared" si="70"/>
        <v/>
      </c>
      <c r="AR308" s="30" t="str">
        <f t="shared" si="71"/>
        <v/>
      </c>
      <c r="AS308" s="30" t="str">
        <f>IF($B308="","",250+30+IF(OR(ISNUMBER(SEARCH("DM",$D308)),ISNUMBER(SEARCH("+",$D308))),100,0)+IFERROR(INDEX(相容設定!$F$2:$F$9,MATCH($D308,相容設定!$A$2:$A$9,0)),0))</f>
        <v/>
      </c>
      <c r="AT308" s="31" t="str">
        <f t="shared" si="72"/>
        <v/>
      </c>
      <c r="AU308" s="32" t="str">
        <f t="shared" si="73"/>
        <v/>
      </c>
      <c r="AW308" t="str">
        <f t="shared" si="74"/>
        <v/>
      </c>
    </row>
    <row r="309" spans="1:49" x14ac:dyDescent="0.35">
      <c r="A309" s="26" t="str" cm="1">
        <f t="array" ref="A309">IFERROR(IF(INDEX(PatientCriteria[身分證號],ROWS($A$4:A309))="","",ROWS($A$4:A309)),"")</f>
        <v/>
      </c>
      <c r="B309" s="26" t="str" cm="1">
        <f t="array" ref="B309">IFERROR(IF(INDEX(PatientCriteria[身分證號],ROWS($A$4:A309))="","",INDEX(PatientCriteria[身分證號],ROWS($A$4:A309))),"")</f>
        <v/>
      </c>
      <c r="C309" s="26" t="str" cm="1">
        <f t="array" ref="C309">IF($B309="","",IFERROR(INDEX(PatientCriteria[生日],ROWS($A$4:A309)),""))</f>
        <v/>
      </c>
      <c r="D309" s="26" t="str" cm="1">
        <f t="array" ref="D309">IF($B309="","",IFERROR(INDEX(PatientCriteria[疾病組合],ROWS($A$4:A309)),""))</f>
        <v/>
      </c>
      <c r="E309" s="6" t="str" cm="1">
        <f t="array" ref="E309">IF($B309="","",IFERROR(INDEX(PatientCriteria[HbA1c達標標準],ROWS($A$4:A309)),""))</f>
        <v/>
      </c>
      <c r="F309" s="6" t="str">
        <f>IF($B309="","",IF($G309="","",IFERROR(SUMIFS(LabData2016[最近一次HbA1c檢查結果(%)],LabData2016[比對身分證前六碼],$AX309,LabData2016[最近一次HbA1c檢查日期],$G309,LabData2016[HbA1c唯一],1),"")))</f>
        <v/>
      </c>
      <c r="G309" s="36" t="str" cm="1">
        <f t="array" ref="G309">IF($B309="","",IFERROR(_xlfn.AGGREGATE(14,6,LabData2016[最近一次HbA1c檢查日期]/((LabData2016[比對身分證前六碼]=$AX309)*(LabData2016[HbA1c唯一]=1)),1),""))</f>
        <v/>
      </c>
      <c r="H309" s="6" t="str">
        <f>IF($B309="","",IF($I309="","",IFERROR(SUMIFS(LabData2016[最近一次HbA1c檢查結果(%)],LabData2016[比對身分證前六碼],$AX309,LabData2016[最近一次HbA1c檢查日期],$I309,LabData2016[HbA1c唯一],1),"")))</f>
        <v/>
      </c>
      <c r="I309" s="36" t="str" cm="1">
        <f t="array" ref="I309">IF($B309="","",IFERROR(_xlfn.AGGREGATE(14,6,LabData2016[最近一次HbA1c檢查日期]/((LabData2016[比對身分證前六碼]=$AX309)*(LabData2016[HbA1c唯一]=1)),2),""))</f>
        <v/>
      </c>
      <c r="J309" s="6" t="str">
        <f t="shared" si="63"/>
        <v/>
      </c>
      <c r="K309" s="27" t="str">
        <f ca="1">IF($B309="","",IF($E309="不適用","不適用",IF($F309="","未檢驗",IF(AND($AF309+$AG309&gt;=2,$AG309&gt;=1),IF(OR($F309&lt;VALUE(SUBSTITUTE(SUBSTITUTE($E309,"&lt;",""),"%","")),SUMIFS(LabData2016[HbA1c唯一],LabData2016[比對身分證前六碼],$AX309,LabData2016[最近一次HbA1c檢查結果(%)],"&lt;"&amp;VALUE(SUBSTITUTE(SUBSTITUTE($E309,"&lt;",""),"%","")),LabData2016[最近一次HbA1c檢查日期],"&gt;="&amp;DATE(YEAR(TODAY()),1,1),LabData2016[最近一次HbA1c檢查日期],"&lt;"&amp;DATE(YEAR(TODAY())+1,1,1))/($AF309+$AG309)&gt;=0.5),"控制達標",IF(ISNUMBER($H309),IF(AND($J309&gt;=84,$F309-$H309&lt;0),"進步達標","未達標"),"未達標")),"未達標"))))</f>
        <v/>
      </c>
      <c r="L309" s="33" t="str">
        <f ca="1">IF($B309="","",IF($K309="不適用","不適用",IF($K309="未檢驗","無檢驗資料","全年"&amp;($AF309+$AG309)&amp;"次／下半年"&amp;$AG309&amp;"次／"&amp;SUMIFS(LabData2016[HbA1c唯一],LabData2016[比對身分證前六碼],$AX309,LabData2016[最近一次HbA1c檢查結果(%)],"&lt;"&amp;VALUE(SUBSTITUTE(SUBSTITUTE($E309,"&lt;",""),"%","")),LabData2016[最近一次HbA1c檢查日期],"&gt;="&amp;DATE(YEAR(TODAY()),1,1),LabData2016[最近一次HbA1c檢查日期],"&lt;"&amp;DATE(YEAR(TODAY())+1,1,1))&amp;"/"&amp;($AF309+$AG309)&amp;"達標")))</f>
        <v/>
      </c>
      <c r="M309" s="6" t="str" cm="1">
        <f t="array" ref="M309">IF($B309="","",IFERROR(INDEX(PatientCriteria[LDL達標標準],ROWS($A$4:A309)),""))</f>
        <v/>
      </c>
      <c r="N309" s="6" t="str">
        <f>IF($B309="","",IF($O309="","",IFERROR(SUMIFS(LabData2016[最近一次LDL檢查結果(mg/dL)],LabData2016[比對身分證前六碼],$AX309,LabData2016[最近一次LDL檢查日期],$O309,LabData2016[LDL唯一],1),"")))</f>
        <v/>
      </c>
      <c r="O309" s="36" t="str" cm="1">
        <f t="array" ref="O309">IF($B309="","",IFERROR(_xlfn.AGGREGATE(14,6,LabData2016[最近一次LDL檢查日期]/((LabData2016[比對身分證前六碼]=$AX309)*(LabData2016[LDL唯一]=1)),1),""))</f>
        <v/>
      </c>
      <c r="P309" s="6" t="str">
        <f>IF($B309="","",IF($Q309="","",IFERROR(SUMIFS(LabData2016[最近一次LDL檢查結果(mg/dL)],LabData2016[比對身分證前六碼],$AX309,LabData2016[最近一次LDL檢查日期],$Q309,LabData2016[LDL唯一],1),"")))</f>
        <v/>
      </c>
      <c r="Q309" s="36" t="str" cm="1">
        <f t="array" ref="Q309">IF($B309="","",IFERROR(_xlfn.AGGREGATE(14,6,LabData2016[最近一次LDL檢查日期]/((LabData2016[比對身分證前六碼]=$AX309)*(LabData2016[LDL唯一]=1)),2),""))</f>
        <v/>
      </c>
      <c r="R309" s="6" t="str">
        <f t="shared" si="64"/>
        <v/>
      </c>
      <c r="S309" s="6" t="str" cm="1">
        <f t="array" ref="S309">IF($B309="","",IFERROR(_xlfn.AGGREGATE(15,6,LabData2016[最近一次LDL檢查結果(mg/dL)]/((LabData2016[比對身分證前六碼]=$AX309)*(LabData2016[LDL唯一]=1)),1),""))</f>
        <v/>
      </c>
      <c r="T309" s="28" t="str">
        <f ca="1">IF($B309="","",IF($M309="不適用","不適用",IF($N309="","未檢驗",IF(OR(AND($D309="DM only",$O309&gt;=DATE(YEAR(TODAY()),1,1),$O309&lt;DATE(YEAR(TODAY())+1,1,1),$N309&lt;VALUE(SUBSTITUTE($M309,"&lt;",""))),AND($AH309&gt;=1,$AI309&gt;=1,OR($N309&lt;VALUE(SUBSTITUTE($M309,"&lt;","")),SUMIFS(LabData2016[LDL唯一],LabData2016[比對身分證前六碼],$AX309,LabData2016[最近一次LDL檢查結果(mg/dL)],"&lt;"&amp;VALUE(SUBSTITUTE($M309,"&lt;","")),LabData2016[最近一次LDL檢查日期],"&gt;="&amp;DATE(YEAR(TODAY()),1,1),LabData2016[最近一次LDL檢查日期],"&lt;"&amp;DATE(YEAR(TODAY())+1,1,1))/($AH309+$AI309)&gt;=0.5))),"控制達標",IF(AND($AH309&gt;=1,$AI309&gt;=1,ISNUMBER($P309),$R309&gt;84,$N309-$P309&lt;0),"進步達標","未達標")))))</f>
        <v/>
      </c>
      <c r="U309" s="39" t="str">
        <f ca="1">IF($B309="","",IF($T309="不適用","不適用",IF($T309="未檢驗","無檢驗資料","全年"&amp;($AH309+$AI309)&amp;"次／下半年"&amp;$AI309&amp;"次／"&amp;SUMIFS(LabData2016[LDL唯一],LabData2016[比對身分證前六碼],$AX309,LabData2016[最近一次LDL檢查結果(mg/dL)],"&lt;"&amp;VALUE(SUBSTITUTE($M309,"&lt;","")),LabData2016[最近一次LDL檢查日期],"&gt;="&amp;DATE(YEAR(TODAY()),1,1),LabData2016[最近一次LDL檢查日期],"&lt;"&amp;DATE(YEAR(TODAY())+1,1,1))&amp;"/"&amp;($AH309+$AI309)&amp;"達標")))</f>
        <v/>
      </c>
      <c r="V309" s="6" t="str" cm="1">
        <f t="array" ref="V309">IF($B309="","",IFERROR(INDEX(PatientCriteria[UACR達標標準],ROWS($A$4:A309)),""))</f>
        <v/>
      </c>
      <c r="W309" s="6" t="str">
        <f>IF($B309="","",IF($X309="","",IFERROR(SUMIFS(LabData2016[最近一次UACR檢查結果(mg/gm)],LabData2016[比對身分證前六碼],$AX309,LabData2016[最近一次UACR檢查日期],$X309,LabData2016[UACR唯一],1),"")))</f>
        <v/>
      </c>
      <c r="X309" s="36" t="str" cm="1">
        <f t="array" ref="X309">IF($B309="","",IFERROR(_xlfn.AGGREGATE(14,6,LabData2016[最近一次UACR檢查日期]/((LabData2016[比對身分證前六碼]=$AX309)*(LabData2016[UACR唯一]=1)),1),""))</f>
        <v/>
      </c>
      <c r="Y309" s="6" t="str">
        <f>IF($B309="","",IF($Z309="","",IFERROR(SUMIFS(LabData2016[最近一次UACR檢查結果(mg/gm)],LabData2016[比對身分證前六碼],$AX309,LabData2016[最近一次UACR檢查日期],$Z309,LabData2016[UACR唯一],1),"")))</f>
        <v/>
      </c>
      <c r="Z309" s="36" t="str" cm="1">
        <f t="array" ref="Z309">IF($B309="","",IFERROR(_xlfn.AGGREGATE(14,6,LabData2016[最近一次UACR檢查日期]/((LabData2016[比對身分證前六碼]=$AX309)*(LabData2016[UACR唯一]=1)),2),""))</f>
        <v/>
      </c>
      <c r="AA309" s="6" t="str">
        <f t="shared" si="65"/>
        <v/>
      </c>
      <c r="AB309" s="29" t="str">
        <f ca="1">IF($B309="","",IF($V309="不適用","不適用",IF($W309="","未檢驗",IF(AND($AJ309+$AK309&gt;=2,$AK309&gt;=1),IF(OR($W309&lt;30,SUMIFS(LabData2016[UACR唯一],LabData2016[比對身分證前六碼],$AX309,LabData2016[最近一次UACR檢查結果(mg/gm)],"&lt;30",LabData2016[最近一次UACR檢查日期],"&gt;="&amp;DATE(YEAR(TODAY()),1,1),LabData2016[最近一次UACR檢查日期],"&lt;"&amp;DATE(YEAR(TODAY())+1,1,1))/($AJ309+$AK309)&gt;=0.5),"控制達標",IF(ISNUMBER($Y309),IF(AND($AA309&gt;=84,$W309-$Y309&lt;0),"進步達標","未達標"),"未達標")),"未達標"))))</f>
        <v/>
      </c>
      <c r="AC309" s="38" t="str">
        <f ca="1">IF($B309="","",IF($AB309="不適用","不適用",IF($AB309="未檢驗","無檢驗資料","全年"&amp;($AJ309+$AK309)&amp;"次／下半年"&amp;$AK309&amp;"次／"&amp;SUMIFS(LabData2016[UACR唯一],LabData2016[比對身分證前六碼],$AX309,LabData2016[最近一次UACR檢查結果(mg/gm)],"&lt;30",LabData2016[最近一次UACR檢查日期],"&gt;="&amp;DATE(YEAR(TODAY()),1,1),LabData2016[最近一次UACR檢查日期],"&lt;"&amp;DATE(YEAR(TODAY())+1,1,1))&amp;"/"&amp;($AJ309+$AK309)&amp;"達標")))</f>
        <v/>
      </c>
      <c r="AD309" s="6" t="str" cm="1">
        <f t="array" ref="AD309">IF($B309="","",IFERROR(INDEX(PatientCriteria[BP檢驗次數達標標準],ROWS($A$4:A309)),""))</f>
        <v/>
      </c>
      <c r="AE309" s="6" t="str" cm="1">
        <f t="array" aca="1" ref="AE309" ca="1">IF($B309="","",_xlfn.LET(_xlpm.bp,LabData2016[最近一次BP檢查日期],_xlpm.ym,IF(ISNUMBER(_xlpm.bp),TEXT(_xlpm.bp,"yyyy-mm"),LEFT(_xlpm.bp,7)),_xlpm.matched,_xlfn._xlws.FILTER(_xlpm.ym,(LabData2016[比對身分證前六碼]=$AX309)*(LabData2016[比對生日西元]=$AY309)*(_xlpm.ym&lt;&gt;"")*(LEFT(_xlpm.ym,4)=TEXT(YEAR(TODAY()),"0")),""),IF(INDEX(_xlpm.matched,1)="",0,ROWS(_xlfn.UNIQUE(_xlpm.matched)))))</f>
        <v/>
      </c>
      <c r="AF309" s="6" t="str">
        <f ca="1">IF($B309="","",SUMIFS(LabData2016[HbA1c唯一],LabData2016[比對身分證前六碼],$AX309,LabData2016[最近一次HbA1c檢查日期],"&gt;="&amp;DATE(YEAR(TODAY()),1,1),LabData2016[最近一次HbA1c檢查日期],"&lt;"&amp;DATE(YEAR(TODAY()),7,1)))</f>
        <v/>
      </c>
      <c r="AG309" s="6" t="str">
        <f ca="1">IF($B309="","",SUMIFS(LabData2016[HbA1c唯一],LabData2016[比對身分證前六碼],$AX309,LabData2016[最近一次HbA1c檢查日期],"&gt;="&amp;DATE(YEAR(TODAY()),7,1),LabData2016[最近一次HbA1c檢查日期],"&lt;"&amp;DATE(YEAR(TODAY())+1,1,1)))</f>
        <v/>
      </c>
      <c r="AH309" s="6" t="str">
        <f ca="1">IF($B309="","",SUMIFS(LabData2016[LDL唯一],LabData2016[比對身分證前六碼],$AX309,LabData2016[最近一次LDL檢查日期],"&gt;="&amp;DATE(YEAR(TODAY()),1,1),LabData2016[最近一次LDL檢查日期],"&lt;"&amp;DATE(YEAR(TODAY()),7,1)))</f>
        <v/>
      </c>
      <c r="AI309" s="6" t="str">
        <f ca="1">IF($B309="","",SUMIFS(LabData2016[LDL唯一],LabData2016[比對身分證前六碼],$AX309,LabData2016[最近一次LDL檢查日期],"&gt;="&amp;DATE(YEAR(TODAY()),7,1),LabData2016[最近一次LDL檢查日期],"&lt;"&amp;DATE(YEAR(TODAY())+1,1,1)))</f>
        <v/>
      </c>
      <c r="AJ309" s="6" t="str">
        <f ca="1">IF($B309="","",SUMIFS(LabData2016[UACR唯一],LabData2016[比對身分證前六碼],$AX309,LabData2016[最近一次UACR檢查日期],"&gt;="&amp;DATE(YEAR(TODAY()),1,1),LabData2016[最近一次UACR檢查日期],"&lt;"&amp;DATE(YEAR(TODAY()),7,1)))</f>
        <v/>
      </c>
      <c r="AK309" s="6" t="str">
        <f ca="1">IF($B309="","",SUMIFS(LabData2016[UACR唯一],LabData2016[比對身分證前六碼],$AX309,LabData2016[最近一次UACR檢查日期],"&gt;="&amp;DATE(YEAR(TODAY()),7,1),LabData2016[最近一次UACR檢查日期],"&lt;"&amp;DATE(YEAR(TODAY())+1,1,1)))</f>
        <v/>
      </c>
      <c r="AL309" s="6" t="str">
        <f t="shared" si="66"/>
        <v/>
      </c>
      <c r="AM309" s="6" t="str">
        <f t="shared" si="67"/>
        <v/>
      </c>
      <c r="AN309" s="6" t="str">
        <f t="shared" si="68"/>
        <v/>
      </c>
      <c r="AO309" s="6" t="str">
        <f t="shared" si="69"/>
        <v/>
      </c>
      <c r="AP309" s="6" t="str" cm="1">
        <f t="array" ref="AP309">IF($B309="","",IFERROR(INDEX(相容設定!$B$2:$E$9,MATCH($D309,相容設定!$A$2:$A$9,0),MIN(VALUE(LEFT($AQ309,FIND("/",$AQ309)-1)),3)+1),0))</f>
        <v/>
      </c>
      <c r="AQ309" s="6" t="str">
        <f t="shared" si="70"/>
        <v/>
      </c>
      <c r="AR309" s="30" t="str">
        <f t="shared" si="71"/>
        <v/>
      </c>
      <c r="AS309" s="30" t="str">
        <f>IF($B309="","",250+30+IF(OR(ISNUMBER(SEARCH("DM",$D309)),ISNUMBER(SEARCH("+",$D309))),100,0)+IFERROR(INDEX(相容設定!$F$2:$F$9,MATCH($D309,相容設定!$A$2:$A$9,0)),0))</f>
        <v/>
      </c>
      <c r="AT309" s="31" t="str">
        <f t="shared" si="72"/>
        <v/>
      </c>
      <c r="AU309" s="32" t="str">
        <f t="shared" si="73"/>
        <v/>
      </c>
      <c r="AW309" t="str">
        <f t="shared" si="74"/>
        <v/>
      </c>
    </row>
    <row r="310" spans="1:49" x14ac:dyDescent="0.35">
      <c r="A310" s="26" t="str" cm="1">
        <f t="array" ref="A310">IFERROR(IF(INDEX(PatientCriteria[身分證號],ROWS($A$4:A310))="","",ROWS($A$4:A310)),"")</f>
        <v/>
      </c>
      <c r="B310" s="26" t="str" cm="1">
        <f t="array" ref="B310">IFERROR(IF(INDEX(PatientCriteria[身分證號],ROWS($A$4:A310))="","",INDEX(PatientCriteria[身分證號],ROWS($A$4:A310))),"")</f>
        <v/>
      </c>
      <c r="C310" s="26" t="str" cm="1">
        <f t="array" ref="C310">IF($B310="","",IFERROR(INDEX(PatientCriteria[生日],ROWS($A$4:A310)),""))</f>
        <v/>
      </c>
      <c r="D310" s="26" t="str" cm="1">
        <f t="array" ref="D310">IF($B310="","",IFERROR(INDEX(PatientCriteria[疾病組合],ROWS($A$4:A310)),""))</f>
        <v/>
      </c>
      <c r="E310" s="6" t="str" cm="1">
        <f t="array" ref="E310">IF($B310="","",IFERROR(INDEX(PatientCriteria[HbA1c達標標準],ROWS($A$4:A310)),""))</f>
        <v/>
      </c>
      <c r="F310" s="6" t="str">
        <f>IF($B310="","",IF($G310="","",IFERROR(SUMIFS(LabData2016[最近一次HbA1c檢查結果(%)],LabData2016[比對身分證前六碼],$AX310,LabData2016[最近一次HbA1c檢查日期],$G310,LabData2016[HbA1c唯一],1),"")))</f>
        <v/>
      </c>
      <c r="G310" s="36" t="str" cm="1">
        <f t="array" ref="G310">IF($B310="","",IFERROR(_xlfn.AGGREGATE(14,6,LabData2016[最近一次HbA1c檢查日期]/((LabData2016[比對身分證前六碼]=$AX310)*(LabData2016[HbA1c唯一]=1)),1),""))</f>
        <v/>
      </c>
      <c r="H310" s="6" t="str">
        <f>IF($B310="","",IF($I310="","",IFERROR(SUMIFS(LabData2016[最近一次HbA1c檢查結果(%)],LabData2016[比對身分證前六碼],$AX310,LabData2016[最近一次HbA1c檢查日期],$I310,LabData2016[HbA1c唯一],1),"")))</f>
        <v/>
      </c>
      <c r="I310" s="36" t="str" cm="1">
        <f t="array" ref="I310">IF($B310="","",IFERROR(_xlfn.AGGREGATE(14,6,LabData2016[最近一次HbA1c檢查日期]/((LabData2016[比對身分證前六碼]=$AX310)*(LabData2016[HbA1c唯一]=1)),2),""))</f>
        <v/>
      </c>
      <c r="J310" s="6" t="str">
        <f t="shared" si="63"/>
        <v/>
      </c>
      <c r="K310" s="27" t="str">
        <f ca="1">IF($B310="","",IF($E310="不適用","不適用",IF($F310="","未檢驗",IF(AND($AF310+$AG310&gt;=2,$AG310&gt;=1),IF(OR($F310&lt;VALUE(SUBSTITUTE(SUBSTITUTE($E310,"&lt;",""),"%","")),SUMIFS(LabData2016[HbA1c唯一],LabData2016[比對身分證前六碼],$AX310,LabData2016[最近一次HbA1c檢查結果(%)],"&lt;"&amp;VALUE(SUBSTITUTE(SUBSTITUTE($E310,"&lt;",""),"%","")),LabData2016[最近一次HbA1c檢查日期],"&gt;="&amp;DATE(YEAR(TODAY()),1,1),LabData2016[最近一次HbA1c檢查日期],"&lt;"&amp;DATE(YEAR(TODAY())+1,1,1))/($AF310+$AG310)&gt;=0.5),"控制達標",IF(ISNUMBER($H310),IF(AND($J310&gt;=84,$F310-$H310&lt;0),"進步達標","未達標"),"未達標")),"未達標"))))</f>
        <v/>
      </c>
      <c r="L310" s="33" t="str">
        <f ca="1">IF($B310="","",IF($K310="不適用","不適用",IF($K310="未檢驗","無檢驗資料","全年"&amp;($AF310+$AG310)&amp;"次／下半年"&amp;$AG310&amp;"次／"&amp;SUMIFS(LabData2016[HbA1c唯一],LabData2016[比對身分證前六碼],$AX310,LabData2016[最近一次HbA1c檢查結果(%)],"&lt;"&amp;VALUE(SUBSTITUTE(SUBSTITUTE($E310,"&lt;",""),"%","")),LabData2016[最近一次HbA1c檢查日期],"&gt;="&amp;DATE(YEAR(TODAY()),1,1),LabData2016[最近一次HbA1c檢查日期],"&lt;"&amp;DATE(YEAR(TODAY())+1,1,1))&amp;"/"&amp;($AF310+$AG310)&amp;"達標")))</f>
        <v/>
      </c>
      <c r="M310" s="6" t="str" cm="1">
        <f t="array" ref="M310">IF($B310="","",IFERROR(INDEX(PatientCriteria[LDL達標標準],ROWS($A$4:A310)),""))</f>
        <v/>
      </c>
      <c r="N310" s="6" t="str">
        <f>IF($B310="","",IF($O310="","",IFERROR(SUMIFS(LabData2016[最近一次LDL檢查結果(mg/dL)],LabData2016[比對身分證前六碼],$AX310,LabData2016[最近一次LDL檢查日期],$O310,LabData2016[LDL唯一],1),"")))</f>
        <v/>
      </c>
      <c r="O310" s="36" t="str" cm="1">
        <f t="array" ref="O310">IF($B310="","",IFERROR(_xlfn.AGGREGATE(14,6,LabData2016[最近一次LDL檢查日期]/((LabData2016[比對身分證前六碼]=$AX310)*(LabData2016[LDL唯一]=1)),1),""))</f>
        <v/>
      </c>
      <c r="P310" s="6" t="str">
        <f>IF($B310="","",IF($Q310="","",IFERROR(SUMIFS(LabData2016[最近一次LDL檢查結果(mg/dL)],LabData2016[比對身分證前六碼],$AX310,LabData2016[最近一次LDL檢查日期],$Q310,LabData2016[LDL唯一],1),"")))</f>
        <v/>
      </c>
      <c r="Q310" s="36" t="str" cm="1">
        <f t="array" ref="Q310">IF($B310="","",IFERROR(_xlfn.AGGREGATE(14,6,LabData2016[最近一次LDL檢查日期]/((LabData2016[比對身分證前六碼]=$AX310)*(LabData2016[LDL唯一]=1)),2),""))</f>
        <v/>
      </c>
      <c r="R310" s="6" t="str">
        <f t="shared" si="64"/>
        <v/>
      </c>
      <c r="S310" s="6" t="str" cm="1">
        <f t="array" ref="S310">IF($B310="","",IFERROR(_xlfn.AGGREGATE(15,6,LabData2016[最近一次LDL檢查結果(mg/dL)]/((LabData2016[比對身分證前六碼]=$AX310)*(LabData2016[LDL唯一]=1)),1),""))</f>
        <v/>
      </c>
      <c r="T310" s="28" t="str">
        <f ca="1">IF($B310="","",IF($M310="不適用","不適用",IF($N310="","未檢驗",IF(OR(AND($D310="DM only",$O310&gt;=DATE(YEAR(TODAY()),1,1),$O310&lt;DATE(YEAR(TODAY())+1,1,1),$N310&lt;VALUE(SUBSTITUTE($M310,"&lt;",""))),AND($AH310&gt;=1,$AI310&gt;=1,OR($N310&lt;VALUE(SUBSTITUTE($M310,"&lt;","")),SUMIFS(LabData2016[LDL唯一],LabData2016[比對身分證前六碼],$AX310,LabData2016[最近一次LDL檢查結果(mg/dL)],"&lt;"&amp;VALUE(SUBSTITUTE($M310,"&lt;","")),LabData2016[最近一次LDL檢查日期],"&gt;="&amp;DATE(YEAR(TODAY()),1,1),LabData2016[最近一次LDL檢查日期],"&lt;"&amp;DATE(YEAR(TODAY())+1,1,1))/($AH310+$AI310)&gt;=0.5))),"控制達標",IF(AND($AH310&gt;=1,$AI310&gt;=1,ISNUMBER($P310),$R310&gt;84,$N310-$P310&lt;0),"進步達標","未達標")))))</f>
        <v/>
      </c>
      <c r="U310" s="39" t="str">
        <f ca="1">IF($B310="","",IF($T310="不適用","不適用",IF($T310="未檢驗","無檢驗資料","全年"&amp;($AH310+$AI310)&amp;"次／下半年"&amp;$AI310&amp;"次／"&amp;SUMIFS(LabData2016[LDL唯一],LabData2016[比對身分證前六碼],$AX310,LabData2016[最近一次LDL檢查結果(mg/dL)],"&lt;"&amp;VALUE(SUBSTITUTE($M310,"&lt;","")),LabData2016[最近一次LDL檢查日期],"&gt;="&amp;DATE(YEAR(TODAY()),1,1),LabData2016[最近一次LDL檢查日期],"&lt;"&amp;DATE(YEAR(TODAY())+1,1,1))&amp;"/"&amp;($AH310+$AI310)&amp;"達標")))</f>
        <v/>
      </c>
      <c r="V310" s="6" t="str" cm="1">
        <f t="array" ref="V310">IF($B310="","",IFERROR(INDEX(PatientCriteria[UACR達標標準],ROWS($A$4:A310)),""))</f>
        <v/>
      </c>
      <c r="W310" s="6" t="str">
        <f>IF($B310="","",IF($X310="","",IFERROR(SUMIFS(LabData2016[最近一次UACR檢查結果(mg/gm)],LabData2016[比對身分證前六碼],$AX310,LabData2016[最近一次UACR檢查日期],$X310,LabData2016[UACR唯一],1),"")))</f>
        <v/>
      </c>
      <c r="X310" s="36" t="str" cm="1">
        <f t="array" ref="X310">IF($B310="","",IFERROR(_xlfn.AGGREGATE(14,6,LabData2016[最近一次UACR檢查日期]/((LabData2016[比對身分證前六碼]=$AX310)*(LabData2016[UACR唯一]=1)),1),""))</f>
        <v/>
      </c>
      <c r="Y310" s="6" t="str">
        <f>IF($B310="","",IF($Z310="","",IFERROR(SUMIFS(LabData2016[最近一次UACR檢查結果(mg/gm)],LabData2016[比對身分證前六碼],$AX310,LabData2016[最近一次UACR檢查日期],$Z310,LabData2016[UACR唯一],1),"")))</f>
        <v/>
      </c>
      <c r="Z310" s="36" t="str" cm="1">
        <f t="array" ref="Z310">IF($B310="","",IFERROR(_xlfn.AGGREGATE(14,6,LabData2016[最近一次UACR檢查日期]/((LabData2016[比對身分證前六碼]=$AX310)*(LabData2016[UACR唯一]=1)),2),""))</f>
        <v/>
      </c>
      <c r="AA310" s="6" t="str">
        <f t="shared" si="65"/>
        <v/>
      </c>
      <c r="AB310" s="29" t="str">
        <f ca="1">IF($B310="","",IF($V310="不適用","不適用",IF($W310="","未檢驗",IF(AND($AJ310+$AK310&gt;=2,$AK310&gt;=1),IF(OR($W310&lt;30,SUMIFS(LabData2016[UACR唯一],LabData2016[比對身分證前六碼],$AX310,LabData2016[最近一次UACR檢查結果(mg/gm)],"&lt;30",LabData2016[最近一次UACR檢查日期],"&gt;="&amp;DATE(YEAR(TODAY()),1,1),LabData2016[最近一次UACR檢查日期],"&lt;"&amp;DATE(YEAR(TODAY())+1,1,1))/($AJ310+$AK310)&gt;=0.5),"控制達標",IF(ISNUMBER($Y310),IF(AND($AA310&gt;=84,$W310-$Y310&lt;0),"進步達標","未達標"),"未達標")),"未達標"))))</f>
        <v/>
      </c>
      <c r="AC310" s="38" t="str">
        <f ca="1">IF($B310="","",IF($AB310="不適用","不適用",IF($AB310="未檢驗","無檢驗資料","全年"&amp;($AJ310+$AK310)&amp;"次／下半年"&amp;$AK310&amp;"次／"&amp;SUMIFS(LabData2016[UACR唯一],LabData2016[比對身分證前六碼],$AX310,LabData2016[最近一次UACR檢查結果(mg/gm)],"&lt;30",LabData2016[最近一次UACR檢查日期],"&gt;="&amp;DATE(YEAR(TODAY()),1,1),LabData2016[最近一次UACR檢查日期],"&lt;"&amp;DATE(YEAR(TODAY())+1,1,1))&amp;"/"&amp;($AJ310+$AK310)&amp;"達標")))</f>
        <v/>
      </c>
      <c r="AD310" s="6" t="str" cm="1">
        <f t="array" ref="AD310">IF($B310="","",IFERROR(INDEX(PatientCriteria[BP檢驗次數達標標準],ROWS($A$4:A310)),""))</f>
        <v/>
      </c>
      <c r="AE310" s="6" t="str" cm="1">
        <f t="array" aca="1" ref="AE310" ca="1">IF($B310="","",_xlfn.LET(_xlpm.bp,LabData2016[最近一次BP檢查日期],_xlpm.ym,IF(ISNUMBER(_xlpm.bp),TEXT(_xlpm.bp,"yyyy-mm"),LEFT(_xlpm.bp,7)),_xlpm.matched,_xlfn._xlws.FILTER(_xlpm.ym,(LabData2016[比對身分證前六碼]=$AX310)*(LabData2016[比對生日西元]=$AY310)*(_xlpm.ym&lt;&gt;"")*(LEFT(_xlpm.ym,4)=TEXT(YEAR(TODAY()),"0")),""),IF(INDEX(_xlpm.matched,1)="",0,ROWS(_xlfn.UNIQUE(_xlpm.matched)))))</f>
        <v/>
      </c>
      <c r="AF310" s="6" t="str">
        <f ca="1">IF($B310="","",SUMIFS(LabData2016[HbA1c唯一],LabData2016[比對身分證前六碼],$AX310,LabData2016[最近一次HbA1c檢查日期],"&gt;="&amp;DATE(YEAR(TODAY()),1,1),LabData2016[最近一次HbA1c檢查日期],"&lt;"&amp;DATE(YEAR(TODAY()),7,1)))</f>
        <v/>
      </c>
      <c r="AG310" s="6" t="str">
        <f ca="1">IF($B310="","",SUMIFS(LabData2016[HbA1c唯一],LabData2016[比對身分證前六碼],$AX310,LabData2016[最近一次HbA1c檢查日期],"&gt;="&amp;DATE(YEAR(TODAY()),7,1),LabData2016[最近一次HbA1c檢查日期],"&lt;"&amp;DATE(YEAR(TODAY())+1,1,1)))</f>
        <v/>
      </c>
      <c r="AH310" s="6" t="str">
        <f ca="1">IF($B310="","",SUMIFS(LabData2016[LDL唯一],LabData2016[比對身分證前六碼],$AX310,LabData2016[最近一次LDL檢查日期],"&gt;="&amp;DATE(YEAR(TODAY()),1,1),LabData2016[最近一次LDL檢查日期],"&lt;"&amp;DATE(YEAR(TODAY()),7,1)))</f>
        <v/>
      </c>
      <c r="AI310" s="6" t="str">
        <f ca="1">IF($B310="","",SUMIFS(LabData2016[LDL唯一],LabData2016[比對身分證前六碼],$AX310,LabData2016[最近一次LDL檢查日期],"&gt;="&amp;DATE(YEAR(TODAY()),7,1),LabData2016[最近一次LDL檢查日期],"&lt;"&amp;DATE(YEAR(TODAY())+1,1,1)))</f>
        <v/>
      </c>
      <c r="AJ310" s="6" t="str">
        <f ca="1">IF($B310="","",SUMIFS(LabData2016[UACR唯一],LabData2016[比對身分證前六碼],$AX310,LabData2016[最近一次UACR檢查日期],"&gt;="&amp;DATE(YEAR(TODAY()),1,1),LabData2016[最近一次UACR檢查日期],"&lt;"&amp;DATE(YEAR(TODAY()),7,1)))</f>
        <v/>
      </c>
      <c r="AK310" s="6" t="str">
        <f ca="1">IF($B310="","",SUMIFS(LabData2016[UACR唯一],LabData2016[比對身分證前六碼],$AX310,LabData2016[最近一次UACR檢查日期],"&gt;="&amp;DATE(YEAR(TODAY()),7,1),LabData2016[最近一次UACR檢查日期],"&lt;"&amp;DATE(YEAR(TODAY())+1,1,1)))</f>
        <v/>
      </c>
      <c r="AL310" s="6" t="str">
        <f t="shared" si="66"/>
        <v/>
      </c>
      <c r="AM310" s="6" t="str">
        <f t="shared" si="67"/>
        <v/>
      </c>
      <c r="AN310" s="6" t="str">
        <f t="shared" si="68"/>
        <v/>
      </c>
      <c r="AO310" s="6" t="str">
        <f t="shared" si="69"/>
        <v/>
      </c>
      <c r="AP310" s="6" t="str" cm="1">
        <f t="array" ref="AP310">IF($B310="","",IFERROR(INDEX(相容設定!$B$2:$E$9,MATCH($D310,相容設定!$A$2:$A$9,0),MIN(VALUE(LEFT($AQ310,FIND("/",$AQ310)-1)),3)+1),0))</f>
        <v/>
      </c>
      <c r="AQ310" s="6" t="str">
        <f t="shared" si="70"/>
        <v/>
      </c>
      <c r="AR310" s="30" t="str">
        <f t="shared" si="71"/>
        <v/>
      </c>
      <c r="AS310" s="30" t="str">
        <f>IF($B310="","",250+30+IF(OR(ISNUMBER(SEARCH("DM",$D310)),ISNUMBER(SEARCH("+",$D310))),100,0)+IFERROR(INDEX(相容設定!$F$2:$F$9,MATCH($D310,相容設定!$A$2:$A$9,0)),0))</f>
        <v/>
      </c>
      <c r="AT310" s="31" t="str">
        <f t="shared" si="72"/>
        <v/>
      </c>
      <c r="AU310" s="32" t="str">
        <f t="shared" si="73"/>
        <v/>
      </c>
      <c r="AW310" t="str">
        <f t="shared" si="74"/>
        <v/>
      </c>
    </row>
    <row r="311" spans="1:49" x14ac:dyDescent="0.35">
      <c r="A311" s="26" t="str" cm="1">
        <f t="array" ref="A311">IFERROR(IF(INDEX(PatientCriteria[身分證號],ROWS($A$4:A311))="","",ROWS($A$4:A311)),"")</f>
        <v/>
      </c>
      <c r="B311" s="26" t="str" cm="1">
        <f t="array" ref="B311">IFERROR(IF(INDEX(PatientCriteria[身分證號],ROWS($A$4:A311))="","",INDEX(PatientCriteria[身分證號],ROWS($A$4:A311))),"")</f>
        <v/>
      </c>
      <c r="C311" s="26" t="str" cm="1">
        <f t="array" ref="C311">IF($B311="","",IFERROR(INDEX(PatientCriteria[生日],ROWS($A$4:A311)),""))</f>
        <v/>
      </c>
      <c r="D311" s="26" t="str" cm="1">
        <f t="array" ref="D311">IF($B311="","",IFERROR(INDEX(PatientCriteria[疾病組合],ROWS($A$4:A311)),""))</f>
        <v/>
      </c>
      <c r="E311" s="6" t="str" cm="1">
        <f t="array" ref="E311">IF($B311="","",IFERROR(INDEX(PatientCriteria[HbA1c達標標準],ROWS($A$4:A311)),""))</f>
        <v/>
      </c>
      <c r="F311" s="6" t="str">
        <f>IF($B311="","",IF($G311="","",IFERROR(SUMIFS(LabData2016[最近一次HbA1c檢查結果(%)],LabData2016[比對身分證前六碼],$AX311,LabData2016[最近一次HbA1c檢查日期],$G311,LabData2016[HbA1c唯一],1),"")))</f>
        <v/>
      </c>
      <c r="G311" s="36" t="str" cm="1">
        <f t="array" ref="G311">IF($B311="","",IFERROR(_xlfn.AGGREGATE(14,6,LabData2016[最近一次HbA1c檢查日期]/((LabData2016[比對身分證前六碼]=$AX311)*(LabData2016[HbA1c唯一]=1)),1),""))</f>
        <v/>
      </c>
      <c r="H311" s="6" t="str">
        <f>IF($B311="","",IF($I311="","",IFERROR(SUMIFS(LabData2016[最近一次HbA1c檢查結果(%)],LabData2016[比對身分證前六碼],$AX311,LabData2016[最近一次HbA1c檢查日期],$I311,LabData2016[HbA1c唯一],1),"")))</f>
        <v/>
      </c>
      <c r="I311" s="36" t="str" cm="1">
        <f t="array" ref="I311">IF($B311="","",IFERROR(_xlfn.AGGREGATE(14,6,LabData2016[最近一次HbA1c檢查日期]/((LabData2016[比對身分證前六碼]=$AX311)*(LabData2016[HbA1c唯一]=1)),2),""))</f>
        <v/>
      </c>
      <c r="J311" s="6" t="str">
        <f t="shared" si="63"/>
        <v/>
      </c>
      <c r="K311" s="27" t="str">
        <f ca="1">IF($B311="","",IF($E311="不適用","不適用",IF($F311="","未檢驗",IF(AND($AF311+$AG311&gt;=2,$AG311&gt;=1),IF(OR($F311&lt;VALUE(SUBSTITUTE(SUBSTITUTE($E311,"&lt;",""),"%","")),SUMIFS(LabData2016[HbA1c唯一],LabData2016[比對身分證前六碼],$AX311,LabData2016[最近一次HbA1c檢查結果(%)],"&lt;"&amp;VALUE(SUBSTITUTE(SUBSTITUTE($E311,"&lt;",""),"%","")),LabData2016[最近一次HbA1c檢查日期],"&gt;="&amp;DATE(YEAR(TODAY()),1,1),LabData2016[最近一次HbA1c檢查日期],"&lt;"&amp;DATE(YEAR(TODAY())+1,1,1))/($AF311+$AG311)&gt;=0.5),"控制達標",IF(ISNUMBER($H311),IF(AND($J311&gt;=84,$F311-$H311&lt;0),"進步達標","未達標"),"未達標")),"未達標"))))</f>
        <v/>
      </c>
      <c r="L311" s="33" t="str">
        <f ca="1">IF($B311="","",IF($K311="不適用","不適用",IF($K311="未檢驗","無檢驗資料","全年"&amp;($AF311+$AG311)&amp;"次／下半年"&amp;$AG311&amp;"次／"&amp;SUMIFS(LabData2016[HbA1c唯一],LabData2016[比對身分證前六碼],$AX311,LabData2016[最近一次HbA1c檢查結果(%)],"&lt;"&amp;VALUE(SUBSTITUTE(SUBSTITUTE($E311,"&lt;",""),"%","")),LabData2016[最近一次HbA1c檢查日期],"&gt;="&amp;DATE(YEAR(TODAY()),1,1),LabData2016[最近一次HbA1c檢查日期],"&lt;"&amp;DATE(YEAR(TODAY())+1,1,1))&amp;"/"&amp;($AF311+$AG311)&amp;"達標")))</f>
        <v/>
      </c>
      <c r="M311" s="6" t="str" cm="1">
        <f t="array" ref="M311">IF($B311="","",IFERROR(INDEX(PatientCriteria[LDL達標標準],ROWS($A$4:A311)),""))</f>
        <v/>
      </c>
      <c r="N311" s="6" t="str">
        <f>IF($B311="","",IF($O311="","",IFERROR(SUMIFS(LabData2016[最近一次LDL檢查結果(mg/dL)],LabData2016[比對身分證前六碼],$AX311,LabData2016[最近一次LDL檢查日期],$O311,LabData2016[LDL唯一],1),"")))</f>
        <v/>
      </c>
      <c r="O311" s="36" t="str" cm="1">
        <f t="array" ref="O311">IF($B311="","",IFERROR(_xlfn.AGGREGATE(14,6,LabData2016[最近一次LDL檢查日期]/((LabData2016[比對身分證前六碼]=$AX311)*(LabData2016[LDL唯一]=1)),1),""))</f>
        <v/>
      </c>
      <c r="P311" s="6" t="str">
        <f>IF($B311="","",IF($Q311="","",IFERROR(SUMIFS(LabData2016[最近一次LDL檢查結果(mg/dL)],LabData2016[比對身分證前六碼],$AX311,LabData2016[最近一次LDL檢查日期],$Q311,LabData2016[LDL唯一],1),"")))</f>
        <v/>
      </c>
      <c r="Q311" s="36" t="str" cm="1">
        <f t="array" ref="Q311">IF($B311="","",IFERROR(_xlfn.AGGREGATE(14,6,LabData2016[最近一次LDL檢查日期]/((LabData2016[比對身分證前六碼]=$AX311)*(LabData2016[LDL唯一]=1)),2),""))</f>
        <v/>
      </c>
      <c r="R311" s="6" t="str">
        <f t="shared" si="64"/>
        <v/>
      </c>
      <c r="S311" s="6" t="str" cm="1">
        <f t="array" ref="S311">IF($B311="","",IFERROR(_xlfn.AGGREGATE(15,6,LabData2016[最近一次LDL檢查結果(mg/dL)]/((LabData2016[比對身分證前六碼]=$AX311)*(LabData2016[LDL唯一]=1)),1),""))</f>
        <v/>
      </c>
      <c r="T311" s="28" t="str">
        <f ca="1">IF($B311="","",IF($M311="不適用","不適用",IF($N311="","未檢驗",IF(OR(AND($D311="DM only",$O311&gt;=DATE(YEAR(TODAY()),1,1),$O311&lt;DATE(YEAR(TODAY())+1,1,1),$N311&lt;VALUE(SUBSTITUTE($M311,"&lt;",""))),AND($AH311&gt;=1,$AI311&gt;=1,OR($N311&lt;VALUE(SUBSTITUTE($M311,"&lt;","")),SUMIFS(LabData2016[LDL唯一],LabData2016[比對身分證前六碼],$AX311,LabData2016[最近一次LDL檢查結果(mg/dL)],"&lt;"&amp;VALUE(SUBSTITUTE($M311,"&lt;","")),LabData2016[最近一次LDL檢查日期],"&gt;="&amp;DATE(YEAR(TODAY()),1,1),LabData2016[最近一次LDL檢查日期],"&lt;"&amp;DATE(YEAR(TODAY())+1,1,1))/($AH311+$AI311)&gt;=0.5))),"控制達標",IF(AND($AH311&gt;=1,$AI311&gt;=1,ISNUMBER($P311),$R311&gt;84,$N311-$P311&lt;0),"進步達標","未達標")))))</f>
        <v/>
      </c>
      <c r="U311" s="39" t="str">
        <f ca="1">IF($B311="","",IF($T311="不適用","不適用",IF($T311="未檢驗","無檢驗資料","全年"&amp;($AH311+$AI311)&amp;"次／下半年"&amp;$AI311&amp;"次／"&amp;SUMIFS(LabData2016[LDL唯一],LabData2016[比對身分證前六碼],$AX311,LabData2016[最近一次LDL檢查結果(mg/dL)],"&lt;"&amp;VALUE(SUBSTITUTE($M311,"&lt;","")),LabData2016[最近一次LDL檢查日期],"&gt;="&amp;DATE(YEAR(TODAY()),1,1),LabData2016[最近一次LDL檢查日期],"&lt;"&amp;DATE(YEAR(TODAY())+1,1,1))&amp;"/"&amp;($AH311+$AI311)&amp;"達標")))</f>
        <v/>
      </c>
      <c r="V311" s="6" t="str" cm="1">
        <f t="array" ref="V311">IF($B311="","",IFERROR(INDEX(PatientCriteria[UACR達標標準],ROWS($A$4:A311)),""))</f>
        <v/>
      </c>
      <c r="W311" s="6" t="str">
        <f>IF($B311="","",IF($X311="","",IFERROR(SUMIFS(LabData2016[最近一次UACR檢查結果(mg/gm)],LabData2016[比對身分證前六碼],$AX311,LabData2016[最近一次UACR檢查日期],$X311,LabData2016[UACR唯一],1),"")))</f>
        <v/>
      </c>
      <c r="X311" s="36" t="str" cm="1">
        <f t="array" ref="X311">IF($B311="","",IFERROR(_xlfn.AGGREGATE(14,6,LabData2016[最近一次UACR檢查日期]/((LabData2016[比對身分證前六碼]=$AX311)*(LabData2016[UACR唯一]=1)),1),""))</f>
        <v/>
      </c>
      <c r="Y311" s="6" t="str">
        <f>IF($B311="","",IF($Z311="","",IFERROR(SUMIFS(LabData2016[最近一次UACR檢查結果(mg/gm)],LabData2016[比對身分證前六碼],$AX311,LabData2016[最近一次UACR檢查日期],$Z311,LabData2016[UACR唯一],1),"")))</f>
        <v/>
      </c>
      <c r="Z311" s="36" t="str" cm="1">
        <f t="array" ref="Z311">IF($B311="","",IFERROR(_xlfn.AGGREGATE(14,6,LabData2016[最近一次UACR檢查日期]/((LabData2016[比對身分證前六碼]=$AX311)*(LabData2016[UACR唯一]=1)),2),""))</f>
        <v/>
      </c>
      <c r="AA311" s="6" t="str">
        <f t="shared" si="65"/>
        <v/>
      </c>
      <c r="AB311" s="29" t="str">
        <f ca="1">IF($B311="","",IF($V311="不適用","不適用",IF($W311="","未檢驗",IF(AND($AJ311+$AK311&gt;=2,$AK311&gt;=1),IF(OR($W311&lt;30,SUMIFS(LabData2016[UACR唯一],LabData2016[比對身分證前六碼],$AX311,LabData2016[最近一次UACR檢查結果(mg/gm)],"&lt;30",LabData2016[最近一次UACR檢查日期],"&gt;="&amp;DATE(YEAR(TODAY()),1,1),LabData2016[最近一次UACR檢查日期],"&lt;"&amp;DATE(YEAR(TODAY())+1,1,1))/($AJ311+$AK311)&gt;=0.5),"控制達標",IF(ISNUMBER($Y311),IF(AND($AA311&gt;=84,$W311-$Y311&lt;0),"進步達標","未達標"),"未達標")),"未達標"))))</f>
        <v/>
      </c>
      <c r="AC311" s="38" t="str">
        <f ca="1">IF($B311="","",IF($AB311="不適用","不適用",IF($AB311="未檢驗","無檢驗資料","全年"&amp;($AJ311+$AK311)&amp;"次／下半年"&amp;$AK311&amp;"次／"&amp;SUMIFS(LabData2016[UACR唯一],LabData2016[比對身分證前六碼],$AX311,LabData2016[最近一次UACR檢查結果(mg/gm)],"&lt;30",LabData2016[最近一次UACR檢查日期],"&gt;="&amp;DATE(YEAR(TODAY()),1,1),LabData2016[最近一次UACR檢查日期],"&lt;"&amp;DATE(YEAR(TODAY())+1,1,1))&amp;"/"&amp;($AJ311+$AK311)&amp;"達標")))</f>
        <v/>
      </c>
      <c r="AD311" s="6" t="str" cm="1">
        <f t="array" ref="AD311">IF($B311="","",IFERROR(INDEX(PatientCriteria[BP檢驗次數達標標準],ROWS($A$4:A311)),""))</f>
        <v/>
      </c>
      <c r="AE311" s="6" t="str" cm="1">
        <f t="array" aca="1" ref="AE311" ca="1">IF($B311="","",_xlfn.LET(_xlpm.bp,LabData2016[最近一次BP檢查日期],_xlpm.ym,IF(ISNUMBER(_xlpm.bp),TEXT(_xlpm.bp,"yyyy-mm"),LEFT(_xlpm.bp,7)),_xlpm.matched,_xlfn._xlws.FILTER(_xlpm.ym,(LabData2016[比對身分證前六碼]=$AX311)*(LabData2016[比對生日西元]=$AY311)*(_xlpm.ym&lt;&gt;"")*(LEFT(_xlpm.ym,4)=TEXT(YEAR(TODAY()),"0")),""),IF(INDEX(_xlpm.matched,1)="",0,ROWS(_xlfn.UNIQUE(_xlpm.matched)))))</f>
        <v/>
      </c>
      <c r="AF311" s="6" t="str">
        <f ca="1">IF($B311="","",SUMIFS(LabData2016[HbA1c唯一],LabData2016[比對身分證前六碼],$AX311,LabData2016[最近一次HbA1c檢查日期],"&gt;="&amp;DATE(YEAR(TODAY()),1,1),LabData2016[最近一次HbA1c檢查日期],"&lt;"&amp;DATE(YEAR(TODAY()),7,1)))</f>
        <v/>
      </c>
      <c r="AG311" s="6" t="str">
        <f ca="1">IF($B311="","",SUMIFS(LabData2016[HbA1c唯一],LabData2016[比對身分證前六碼],$AX311,LabData2016[最近一次HbA1c檢查日期],"&gt;="&amp;DATE(YEAR(TODAY()),7,1),LabData2016[最近一次HbA1c檢查日期],"&lt;"&amp;DATE(YEAR(TODAY())+1,1,1)))</f>
        <v/>
      </c>
      <c r="AH311" s="6" t="str">
        <f ca="1">IF($B311="","",SUMIFS(LabData2016[LDL唯一],LabData2016[比對身分證前六碼],$AX311,LabData2016[最近一次LDL檢查日期],"&gt;="&amp;DATE(YEAR(TODAY()),1,1),LabData2016[最近一次LDL檢查日期],"&lt;"&amp;DATE(YEAR(TODAY()),7,1)))</f>
        <v/>
      </c>
      <c r="AI311" s="6" t="str">
        <f ca="1">IF($B311="","",SUMIFS(LabData2016[LDL唯一],LabData2016[比對身分證前六碼],$AX311,LabData2016[最近一次LDL檢查日期],"&gt;="&amp;DATE(YEAR(TODAY()),7,1),LabData2016[最近一次LDL檢查日期],"&lt;"&amp;DATE(YEAR(TODAY())+1,1,1)))</f>
        <v/>
      </c>
      <c r="AJ311" s="6" t="str">
        <f ca="1">IF($B311="","",SUMIFS(LabData2016[UACR唯一],LabData2016[比對身分證前六碼],$AX311,LabData2016[最近一次UACR檢查日期],"&gt;="&amp;DATE(YEAR(TODAY()),1,1),LabData2016[最近一次UACR檢查日期],"&lt;"&amp;DATE(YEAR(TODAY()),7,1)))</f>
        <v/>
      </c>
      <c r="AK311" s="6" t="str">
        <f ca="1">IF($B311="","",SUMIFS(LabData2016[UACR唯一],LabData2016[比對身分證前六碼],$AX311,LabData2016[最近一次UACR檢查日期],"&gt;="&amp;DATE(YEAR(TODAY()),7,1),LabData2016[最近一次UACR檢查日期],"&lt;"&amp;DATE(YEAR(TODAY())+1,1,1)))</f>
        <v/>
      </c>
      <c r="AL311" s="6" t="str">
        <f t="shared" si="66"/>
        <v/>
      </c>
      <c r="AM311" s="6" t="str">
        <f t="shared" si="67"/>
        <v/>
      </c>
      <c r="AN311" s="6" t="str">
        <f t="shared" si="68"/>
        <v/>
      </c>
      <c r="AO311" s="6" t="str">
        <f t="shared" si="69"/>
        <v/>
      </c>
      <c r="AP311" s="6" t="str" cm="1">
        <f t="array" ref="AP311">IF($B311="","",IFERROR(INDEX(相容設定!$B$2:$E$9,MATCH($D311,相容設定!$A$2:$A$9,0),MIN(VALUE(LEFT($AQ311,FIND("/",$AQ311)-1)),3)+1),0))</f>
        <v/>
      </c>
      <c r="AQ311" s="6" t="str">
        <f t="shared" si="70"/>
        <v/>
      </c>
      <c r="AR311" s="30" t="str">
        <f t="shared" si="71"/>
        <v/>
      </c>
      <c r="AS311" s="30" t="str">
        <f>IF($B311="","",250+30+IF(OR(ISNUMBER(SEARCH("DM",$D311)),ISNUMBER(SEARCH("+",$D311))),100,0)+IFERROR(INDEX(相容設定!$F$2:$F$9,MATCH($D311,相容設定!$A$2:$A$9,0)),0))</f>
        <v/>
      </c>
      <c r="AT311" s="31" t="str">
        <f t="shared" si="72"/>
        <v/>
      </c>
      <c r="AU311" s="32" t="str">
        <f t="shared" si="73"/>
        <v/>
      </c>
      <c r="AW311" t="str">
        <f t="shared" si="74"/>
        <v/>
      </c>
    </row>
    <row r="312" spans="1:49" x14ac:dyDescent="0.35">
      <c r="A312" s="26" t="str" cm="1">
        <f t="array" ref="A312">IFERROR(IF(INDEX(PatientCriteria[身分證號],ROWS($A$4:A312))="","",ROWS($A$4:A312)),"")</f>
        <v/>
      </c>
      <c r="B312" s="26" t="str" cm="1">
        <f t="array" ref="B312">IFERROR(IF(INDEX(PatientCriteria[身分證號],ROWS($A$4:A312))="","",INDEX(PatientCriteria[身分證號],ROWS($A$4:A312))),"")</f>
        <v/>
      </c>
      <c r="C312" s="26" t="str" cm="1">
        <f t="array" ref="C312">IF($B312="","",IFERROR(INDEX(PatientCriteria[生日],ROWS($A$4:A312)),""))</f>
        <v/>
      </c>
      <c r="D312" s="26" t="str" cm="1">
        <f t="array" ref="D312">IF($B312="","",IFERROR(INDEX(PatientCriteria[疾病組合],ROWS($A$4:A312)),""))</f>
        <v/>
      </c>
      <c r="E312" s="6" t="str" cm="1">
        <f t="array" ref="E312">IF($B312="","",IFERROR(INDEX(PatientCriteria[HbA1c達標標準],ROWS($A$4:A312)),""))</f>
        <v/>
      </c>
      <c r="F312" s="6" t="str">
        <f>IF($B312="","",IF($G312="","",IFERROR(SUMIFS(LabData2016[最近一次HbA1c檢查結果(%)],LabData2016[比對身分證前六碼],$AX312,LabData2016[最近一次HbA1c檢查日期],$G312,LabData2016[HbA1c唯一],1),"")))</f>
        <v/>
      </c>
      <c r="G312" s="36" t="str" cm="1">
        <f t="array" ref="G312">IF($B312="","",IFERROR(_xlfn.AGGREGATE(14,6,LabData2016[最近一次HbA1c檢查日期]/((LabData2016[比對身分證前六碼]=$AX312)*(LabData2016[HbA1c唯一]=1)),1),""))</f>
        <v/>
      </c>
      <c r="H312" s="6" t="str">
        <f>IF($B312="","",IF($I312="","",IFERROR(SUMIFS(LabData2016[最近一次HbA1c檢查結果(%)],LabData2016[比對身分證前六碼],$AX312,LabData2016[最近一次HbA1c檢查日期],$I312,LabData2016[HbA1c唯一],1),"")))</f>
        <v/>
      </c>
      <c r="I312" s="36" t="str" cm="1">
        <f t="array" ref="I312">IF($B312="","",IFERROR(_xlfn.AGGREGATE(14,6,LabData2016[最近一次HbA1c檢查日期]/((LabData2016[比對身分證前六碼]=$AX312)*(LabData2016[HbA1c唯一]=1)),2),""))</f>
        <v/>
      </c>
      <c r="J312" s="6" t="str">
        <f t="shared" si="63"/>
        <v/>
      </c>
      <c r="K312" s="27" t="str">
        <f ca="1">IF($B312="","",IF($E312="不適用","不適用",IF($F312="","未檢驗",IF(AND($AF312+$AG312&gt;=2,$AG312&gt;=1),IF(OR($F312&lt;VALUE(SUBSTITUTE(SUBSTITUTE($E312,"&lt;",""),"%","")),SUMIFS(LabData2016[HbA1c唯一],LabData2016[比對身分證前六碼],$AX312,LabData2016[最近一次HbA1c檢查結果(%)],"&lt;"&amp;VALUE(SUBSTITUTE(SUBSTITUTE($E312,"&lt;",""),"%","")),LabData2016[最近一次HbA1c檢查日期],"&gt;="&amp;DATE(YEAR(TODAY()),1,1),LabData2016[最近一次HbA1c檢查日期],"&lt;"&amp;DATE(YEAR(TODAY())+1,1,1))/($AF312+$AG312)&gt;=0.5),"控制達標",IF(ISNUMBER($H312),IF(AND($J312&gt;=84,$F312-$H312&lt;0),"進步達標","未達標"),"未達標")),"未達標"))))</f>
        <v/>
      </c>
      <c r="L312" s="33" t="str">
        <f ca="1">IF($B312="","",IF($K312="不適用","不適用",IF($K312="未檢驗","無檢驗資料","全年"&amp;($AF312+$AG312)&amp;"次／下半年"&amp;$AG312&amp;"次／"&amp;SUMIFS(LabData2016[HbA1c唯一],LabData2016[比對身分證前六碼],$AX312,LabData2016[最近一次HbA1c檢查結果(%)],"&lt;"&amp;VALUE(SUBSTITUTE(SUBSTITUTE($E312,"&lt;",""),"%","")),LabData2016[最近一次HbA1c檢查日期],"&gt;="&amp;DATE(YEAR(TODAY()),1,1),LabData2016[最近一次HbA1c檢查日期],"&lt;"&amp;DATE(YEAR(TODAY())+1,1,1))&amp;"/"&amp;($AF312+$AG312)&amp;"達標")))</f>
        <v/>
      </c>
      <c r="M312" s="6" t="str" cm="1">
        <f t="array" ref="M312">IF($B312="","",IFERROR(INDEX(PatientCriteria[LDL達標標準],ROWS($A$4:A312)),""))</f>
        <v/>
      </c>
      <c r="N312" s="6" t="str">
        <f>IF($B312="","",IF($O312="","",IFERROR(SUMIFS(LabData2016[最近一次LDL檢查結果(mg/dL)],LabData2016[比對身分證前六碼],$AX312,LabData2016[最近一次LDL檢查日期],$O312,LabData2016[LDL唯一],1),"")))</f>
        <v/>
      </c>
      <c r="O312" s="36" t="str" cm="1">
        <f t="array" ref="O312">IF($B312="","",IFERROR(_xlfn.AGGREGATE(14,6,LabData2016[最近一次LDL檢查日期]/((LabData2016[比對身分證前六碼]=$AX312)*(LabData2016[LDL唯一]=1)),1),""))</f>
        <v/>
      </c>
      <c r="P312" s="6" t="str">
        <f>IF($B312="","",IF($Q312="","",IFERROR(SUMIFS(LabData2016[最近一次LDL檢查結果(mg/dL)],LabData2016[比對身分證前六碼],$AX312,LabData2016[最近一次LDL檢查日期],$Q312,LabData2016[LDL唯一],1),"")))</f>
        <v/>
      </c>
      <c r="Q312" s="36" t="str" cm="1">
        <f t="array" ref="Q312">IF($B312="","",IFERROR(_xlfn.AGGREGATE(14,6,LabData2016[最近一次LDL檢查日期]/((LabData2016[比對身分證前六碼]=$AX312)*(LabData2016[LDL唯一]=1)),2),""))</f>
        <v/>
      </c>
      <c r="R312" s="6" t="str">
        <f t="shared" si="64"/>
        <v/>
      </c>
      <c r="S312" s="6" t="str" cm="1">
        <f t="array" ref="S312">IF($B312="","",IFERROR(_xlfn.AGGREGATE(15,6,LabData2016[最近一次LDL檢查結果(mg/dL)]/((LabData2016[比對身分證前六碼]=$AX312)*(LabData2016[LDL唯一]=1)),1),""))</f>
        <v/>
      </c>
      <c r="T312" s="28" t="str">
        <f ca="1">IF($B312="","",IF($M312="不適用","不適用",IF($N312="","未檢驗",IF(OR(AND($D312="DM only",$O312&gt;=DATE(YEAR(TODAY()),1,1),$O312&lt;DATE(YEAR(TODAY())+1,1,1),$N312&lt;VALUE(SUBSTITUTE($M312,"&lt;",""))),AND($AH312&gt;=1,$AI312&gt;=1,OR($N312&lt;VALUE(SUBSTITUTE($M312,"&lt;","")),SUMIFS(LabData2016[LDL唯一],LabData2016[比對身分證前六碼],$AX312,LabData2016[最近一次LDL檢查結果(mg/dL)],"&lt;"&amp;VALUE(SUBSTITUTE($M312,"&lt;","")),LabData2016[最近一次LDL檢查日期],"&gt;="&amp;DATE(YEAR(TODAY()),1,1),LabData2016[最近一次LDL檢查日期],"&lt;"&amp;DATE(YEAR(TODAY())+1,1,1))/($AH312+$AI312)&gt;=0.5))),"控制達標",IF(AND($AH312&gt;=1,$AI312&gt;=1,ISNUMBER($P312),$R312&gt;84,$N312-$P312&lt;0),"進步達標","未達標")))))</f>
        <v/>
      </c>
      <c r="U312" s="39" t="str">
        <f ca="1">IF($B312="","",IF($T312="不適用","不適用",IF($T312="未檢驗","無檢驗資料","全年"&amp;($AH312+$AI312)&amp;"次／下半年"&amp;$AI312&amp;"次／"&amp;SUMIFS(LabData2016[LDL唯一],LabData2016[比對身分證前六碼],$AX312,LabData2016[最近一次LDL檢查結果(mg/dL)],"&lt;"&amp;VALUE(SUBSTITUTE($M312,"&lt;","")),LabData2016[最近一次LDL檢查日期],"&gt;="&amp;DATE(YEAR(TODAY()),1,1),LabData2016[最近一次LDL檢查日期],"&lt;"&amp;DATE(YEAR(TODAY())+1,1,1))&amp;"/"&amp;($AH312+$AI312)&amp;"達標")))</f>
        <v/>
      </c>
      <c r="V312" s="6" t="str" cm="1">
        <f t="array" ref="V312">IF($B312="","",IFERROR(INDEX(PatientCriteria[UACR達標標準],ROWS($A$4:A312)),""))</f>
        <v/>
      </c>
      <c r="W312" s="6" t="str">
        <f>IF($B312="","",IF($X312="","",IFERROR(SUMIFS(LabData2016[最近一次UACR檢查結果(mg/gm)],LabData2016[比對身分證前六碼],$AX312,LabData2016[最近一次UACR檢查日期],$X312,LabData2016[UACR唯一],1),"")))</f>
        <v/>
      </c>
      <c r="X312" s="36" t="str" cm="1">
        <f t="array" ref="X312">IF($B312="","",IFERROR(_xlfn.AGGREGATE(14,6,LabData2016[最近一次UACR檢查日期]/((LabData2016[比對身分證前六碼]=$AX312)*(LabData2016[UACR唯一]=1)),1),""))</f>
        <v/>
      </c>
      <c r="Y312" s="6" t="str">
        <f>IF($B312="","",IF($Z312="","",IFERROR(SUMIFS(LabData2016[最近一次UACR檢查結果(mg/gm)],LabData2016[比對身分證前六碼],$AX312,LabData2016[最近一次UACR檢查日期],$Z312,LabData2016[UACR唯一],1),"")))</f>
        <v/>
      </c>
      <c r="Z312" s="36" t="str" cm="1">
        <f t="array" ref="Z312">IF($B312="","",IFERROR(_xlfn.AGGREGATE(14,6,LabData2016[最近一次UACR檢查日期]/((LabData2016[比對身分證前六碼]=$AX312)*(LabData2016[UACR唯一]=1)),2),""))</f>
        <v/>
      </c>
      <c r="AA312" s="6" t="str">
        <f t="shared" si="65"/>
        <v/>
      </c>
      <c r="AB312" s="29" t="str">
        <f ca="1">IF($B312="","",IF($V312="不適用","不適用",IF($W312="","未檢驗",IF(AND($AJ312+$AK312&gt;=2,$AK312&gt;=1),IF(OR($W312&lt;30,SUMIFS(LabData2016[UACR唯一],LabData2016[比對身分證前六碼],$AX312,LabData2016[最近一次UACR檢查結果(mg/gm)],"&lt;30",LabData2016[最近一次UACR檢查日期],"&gt;="&amp;DATE(YEAR(TODAY()),1,1),LabData2016[最近一次UACR檢查日期],"&lt;"&amp;DATE(YEAR(TODAY())+1,1,1))/($AJ312+$AK312)&gt;=0.5),"控制達標",IF(ISNUMBER($Y312),IF(AND($AA312&gt;=84,$W312-$Y312&lt;0),"進步達標","未達標"),"未達標")),"未達標"))))</f>
        <v/>
      </c>
      <c r="AC312" s="38" t="str">
        <f ca="1">IF($B312="","",IF($AB312="不適用","不適用",IF($AB312="未檢驗","無檢驗資料","全年"&amp;($AJ312+$AK312)&amp;"次／下半年"&amp;$AK312&amp;"次／"&amp;SUMIFS(LabData2016[UACR唯一],LabData2016[比對身分證前六碼],$AX312,LabData2016[最近一次UACR檢查結果(mg/gm)],"&lt;30",LabData2016[最近一次UACR檢查日期],"&gt;="&amp;DATE(YEAR(TODAY()),1,1),LabData2016[最近一次UACR檢查日期],"&lt;"&amp;DATE(YEAR(TODAY())+1,1,1))&amp;"/"&amp;($AJ312+$AK312)&amp;"達標")))</f>
        <v/>
      </c>
      <c r="AD312" s="6" t="str" cm="1">
        <f t="array" ref="AD312">IF($B312="","",IFERROR(INDEX(PatientCriteria[BP檢驗次數達標標準],ROWS($A$4:A312)),""))</f>
        <v/>
      </c>
      <c r="AE312" s="6" t="str" cm="1">
        <f t="array" aca="1" ref="AE312" ca="1">IF($B312="","",_xlfn.LET(_xlpm.bp,LabData2016[最近一次BP檢查日期],_xlpm.ym,IF(ISNUMBER(_xlpm.bp),TEXT(_xlpm.bp,"yyyy-mm"),LEFT(_xlpm.bp,7)),_xlpm.matched,_xlfn._xlws.FILTER(_xlpm.ym,(LabData2016[比對身分證前六碼]=$AX312)*(LabData2016[比對生日西元]=$AY312)*(_xlpm.ym&lt;&gt;"")*(LEFT(_xlpm.ym,4)=TEXT(YEAR(TODAY()),"0")),""),IF(INDEX(_xlpm.matched,1)="",0,ROWS(_xlfn.UNIQUE(_xlpm.matched)))))</f>
        <v/>
      </c>
      <c r="AF312" s="6" t="str">
        <f ca="1">IF($B312="","",SUMIFS(LabData2016[HbA1c唯一],LabData2016[比對身分證前六碼],$AX312,LabData2016[最近一次HbA1c檢查日期],"&gt;="&amp;DATE(YEAR(TODAY()),1,1),LabData2016[最近一次HbA1c檢查日期],"&lt;"&amp;DATE(YEAR(TODAY()),7,1)))</f>
        <v/>
      </c>
      <c r="AG312" s="6" t="str">
        <f ca="1">IF($B312="","",SUMIFS(LabData2016[HbA1c唯一],LabData2016[比對身分證前六碼],$AX312,LabData2016[最近一次HbA1c檢查日期],"&gt;="&amp;DATE(YEAR(TODAY()),7,1),LabData2016[最近一次HbA1c檢查日期],"&lt;"&amp;DATE(YEAR(TODAY())+1,1,1)))</f>
        <v/>
      </c>
      <c r="AH312" s="6" t="str">
        <f ca="1">IF($B312="","",SUMIFS(LabData2016[LDL唯一],LabData2016[比對身分證前六碼],$AX312,LabData2016[最近一次LDL檢查日期],"&gt;="&amp;DATE(YEAR(TODAY()),1,1),LabData2016[最近一次LDL檢查日期],"&lt;"&amp;DATE(YEAR(TODAY()),7,1)))</f>
        <v/>
      </c>
      <c r="AI312" s="6" t="str">
        <f ca="1">IF($B312="","",SUMIFS(LabData2016[LDL唯一],LabData2016[比對身分證前六碼],$AX312,LabData2016[最近一次LDL檢查日期],"&gt;="&amp;DATE(YEAR(TODAY()),7,1),LabData2016[最近一次LDL檢查日期],"&lt;"&amp;DATE(YEAR(TODAY())+1,1,1)))</f>
        <v/>
      </c>
      <c r="AJ312" s="6" t="str">
        <f ca="1">IF($B312="","",SUMIFS(LabData2016[UACR唯一],LabData2016[比對身分證前六碼],$AX312,LabData2016[最近一次UACR檢查日期],"&gt;="&amp;DATE(YEAR(TODAY()),1,1),LabData2016[最近一次UACR檢查日期],"&lt;"&amp;DATE(YEAR(TODAY()),7,1)))</f>
        <v/>
      </c>
      <c r="AK312" s="6" t="str">
        <f ca="1">IF($B312="","",SUMIFS(LabData2016[UACR唯一],LabData2016[比對身分證前六碼],$AX312,LabData2016[最近一次UACR檢查日期],"&gt;="&amp;DATE(YEAR(TODAY()),7,1),LabData2016[最近一次UACR檢查日期],"&lt;"&amp;DATE(YEAR(TODAY())+1,1,1)))</f>
        <v/>
      </c>
      <c r="AL312" s="6" t="str">
        <f t="shared" si="66"/>
        <v/>
      </c>
      <c r="AM312" s="6" t="str">
        <f t="shared" si="67"/>
        <v/>
      </c>
      <c r="AN312" s="6" t="str">
        <f t="shared" si="68"/>
        <v/>
      </c>
      <c r="AO312" s="6" t="str">
        <f t="shared" si="69"/>
        <v/>
      </c>
      <c r="AP312" s="6" t="str" cm="1">
        <f t="array" ref="AP312">IF($B312="","",IFERROR(INDEX(相容設定!$B$2:$E$9,MATCH($D312,相容設定!$A$2:$A$9,0),MIN(VALUE(LEFT($AQ312,FIND("/",$AQ312)-1)),3)+1),0))</f>
        <v/>
      </c>
      <c r="AQ312" s="6" t="str">
        <f t="shared" si="70"/>
        <v/>
      </c>
      <c r="AR312" s="30" t="str">
        <f t="shared" si="71"/>
        <v/>
      </c>
      <c r="AS312" s="30" t="str">
        <f>IF($B312="","",250+30+IF(OR(ISNUMBER(SEARCH("DM",$D312)),ISNUMBER(SEARCH("+",$D312))),100,0)+IFERROR(INDEX(相容設定!$F$2:$F$9,MATCH($D312,相容設定!$A$2:$A$9,0)),0))</f>
        <v/>
      </c>
      <c r="AT312" s="31" t="str">
        <f t="shared" si="72"/>
        <v/>
      </c>
      <c r="AU312" s="32" t="str">
        <f t="shared" si="73"/>
        <v/>
      </c>
      <c r="AW312" t="str">
        <f t="shared" si="74"/>
        <v/>
      </c>
    </row>
    <row r="313" spans="1:49" x14ac:dyDescent="0.35">
      <c r="A313" s="26" t="str" cm="1">
        <f t="array" ref="A313">IFERROR(IF(INDEX(PatientCriteria[身分證號],ROWS($A$4:A313))="","",ROWS($A$4:A313)),"")</f>
        <v/>
      </c>
      <c r="B313" s="26" t="str" cm="1">
        <f t="array" ref="B313">IFERROR(IF(INDEX(PatientCriteria[身分證號],ROWS($A$4:A313))="","",INDEX(PatientCriteria[身分證號],ROWS($A$4:A313))),"")</f>
        <v/>
      </c>
      <c r="C313" s="26" t="str" cm="1">
        <f t="array" ref="C313">IF($B313="","",IFERROR(INDEX(PatientCriteria[生日],ROWS($A$4:A313)),""))</f>
        <v/>
      </c>
      <c r="D313" s="26" t="str" cm="1">
        <f t="array" ref="D313">IF($B313="","",IFERROR(INDEX(PatientCriteria[疾病組合],ROWS($A$4:A313)),""))</f>
        <v/>
      </c>
      <c r="E313" s="6" t="str" cm="1">
        <f t="array" ref="E313">IF($B313="","",IFERROR(INDEX(PatientCriteria[HbA1c達標標準],ROWS($A$4:A313)),""))</f>
        <v/>
      </c>
      <c r="F313" s="6" t="str">
        <f>IF($B313="","",IF($G313="","",IFERROR(SUMIFS(LabData2016[最近一次HbA1c檢查結果(%)],LabData2016[比對身分證前六碼],$AX313,LabData2016[最近一次HbA1c檢查日期],$G313,LabData2016[HbA1c唯一],1),"")))</f>
        <v/>
      </c>
      <c r="G313" s="36" t="str" cm="1">
        <f t="array" ref="G313">IF($B313="","",IFERROR(_xlfn.AGGREGATE(14,6,LabData2016[最近一次HbA1c檢查日期]/((LabData2016[比對身分證前六碼]=$AX313)*(LabData2016[HbA1c唯一]=1)),1),""))</f>
        <v/>
      </c>
      <c r="H313" s="6" t="str">
        <f>IF($B313="","",IF($I313="","",IFERROR(SUMIFS(LabData2016[最近一次HbA1c檢查結果(%)],LabData2016[比對身分證前六碼],$AX313,LabData2016[最近一次HbA1c檢查日期],$I313,LabData2016[HbA1c唯一],1),"")))</f>
        <v/>
      </c>
      <c r="I313" s="36" t="str" cm="1">
        <f t="array" ref="I313">IF($B313="","",IFERROR(_xlfn.AGGREGATE(14,6,LabData2016[最近一次HbA1c檢查日期]/((LabData2016[比對身分證前六碼]=$AX313)*(LabData2016[HbA1c唯一]=1)),2),""))</f>
        <v/>
      </c>
      <c r="J313" s="6" t="str">
        <f t="shared" si="63"/>
        <v/>
      </c>
      <c r="K313" s="27" t="str">
        <f ca="1">IF($B313="","",IF($E313="不適用","不適用",IF($F313="","未檢驗",IF(AND($AF313+$AG313&gt;=2,$AG313&gt;=1),IF(OR($F313&lt;VALUE(SUBSTITUTE(SUBSTITUTE($E313,"&lt;",""),"%","")),SUMIFS(LabData2016[HbA1c唯一],LabData2016[比對身分證前六碼],$AX313,LabData2016[最近一次HbA1c檢查結果(%)],"&lt;"&amp;VALUE(SUBSTITUTE(SUBSTITUTE($E313,"&lt;",""),"%","")),LabData2016[最近一次HbA1c檢查日期],"&gt;="&amp;DATE(YEAR(TODAY()),1,1),LabData2016[最近一次HbA1c檢查日期],"&lt;"&amp;DATE(YEAR(TODAY())+1,1,1))/($AF313+$AG313)&gt;=0.5),"控制達標",IF(ISNUMBER($H313),IF(AND($J313&gt;=84,$F313-$H313&lt;0),"進步達標","未達標"),"未達標")),"未達標"))))</f>
        <v/>
      </c>
      <c r="L313" s="33" t="str">
        <f ca="1">IF($B313="","",IF($K313="不適用","不適用",IF($K313="未檢驗","無檢驗資料","全年"&amp;($AF313+$AG313)&amp;"次／下半年"&amp;$AG313&amp;"次／"&amp;SUMIFS(LabData2016[HbA1c唯一],LabData2016[比對身分證前六碼],$AX313,LabData2016[最近一次HbA1c檢查結果(%)],"&lt;"&amp;VALUE(SUBSTITUTE(SUBSTITUTE($E313,"&lt;",""),"%","")),LabData2016[最近一次HbA1c檢查日期],"&gt;="&amp;DATE(YEAR(TODAY()),1,1),LabData2016[最近一次HbA1c檢查日期],"&lt;"&amp;DATE(YEAR(TODAY())+1,1,1))&amp;"/"&amp;($AF313+$AG313)&amp;"達標")))</f>
        <v/>
      </c>
      <c r="M313" s="6" t="str" cm="1">
        <f t="array" ref="M313">IF($B313="","",IFERROR(INDEX(PatientCriteria[LDL達標標準],ROWS($A$4:A313)),""))</f>
        <v/>
      </c>
      <c r="N313" s="6" t="str">
        <f>IF($B313="","",IF($O313="","",IFERROR(SUMIFS(LabData2016[最近一次LDL檢查結果(mg/dL)],LabData2016[比對身分證前六碼],$AX313,LabData2016[最近一次LDL檢查日期],$O313,LabData2016[LDL唯一],1),"")))</f>
        <v/>
      </c>
      <c r="O313" s="36" t="str" cm="1">
        <f t="array" ref="O313">IF($B313="","",IFERROR(_xlfn.AGGREGATE(14,6,LabData2016[最近一次LDL檢查日期]/((LabData2016[比對身分證前六碼]=$AX313)*(LabData2016[LDL唯一]=1)),1),""))</f>
        <v/>
      </c>
      <c r="P313" s="6" t="str">
        <f>IF($B313="","",IF($Q313="","",IFERROR(SUMIFS(LabData2016[最近一次LDL檢查結果(mg/dL)],LabData2016[比對身分證前六碼],$AX313,LabData2016[最近一次LDL檢查日期],$Q313,LabData2016[LDL唯一],1),"")))</f>
        <v/>
      </c>
      <c r="Q313" s="36" t="str" cm="1">
        <f t="array" ref="Q313">IF($B313="","",IFERROR(_xlfn.AGGREGATE(14,6,LabData2016[最近一次LDL檢查日期]/((LabData2016[比對身分證前六碼]=$AX313)*(LabData2016[LDL唯一]=1)),2),""))</f>
        <v/>
      </c>
      <c r="R313" s="6" t="str">
        <f t="shared" si="64"/>
        <v/>
      </c>
      <c r="S313" s="6" t="str" cm="1">
        <f t="array" ref="S313">IF($B313="","",IFERROR(_xlfn.AGGREGATE(15,6,LabData2016[最近一次LDL檢查結果(mg/dL)]/((LabData2016[比對身分證前六碼]=$AX313)*(LabData2016[LDL唯一]=1)),1),""))</f>
        <v/>
      </c>
      <c r="T313" s="28" t="str">
        <f ca="1">IF($B313="","",IF($M313="不適用","不適用",IF($N313="","未檢驗",IF(OR(AND($D313="DM only",$O313&gt;=DATE(YEAR(TODAY()),1,1),$O313&lt;DATE(YEAR(TODAY())+1,1,1),$N313&lt;VALUE(SUBSTITUTE($M313,"&lt;",""))),AND($AH313&gt;=1,$AI313&gt;=1,OR($N313&lt;VALUE(SUBSTITUTE($M313,"&lt;","")),SUMIFS(LabData2016[LDL唯一],LabData2016[比對身分證前六碼],$AX313,LabData2016[最近一次LDL檢查結果(mg/dL)],"&lt;"&amp;VALUE(SUBSTITUTE($M313,"&lt;","")),LabData2016[最近一次LDL檢查日期],"&gt;="&amp;DATE(YEAR(TODAY()),1,1),LabData2016[最近一次LDL檢查日期],"&lt;"&amp;DATE(YEAR(TODAY())+1,1,1))/($AH313+$AI313)&gt;=0.5))),"控制達標",IF(AND($AH313&gt;=1,$AI313&gt;=1,ISNUMBER($P313),$R313&gt;84,$N313-$P313&lt;0),"進步達標","未達標")))))</f>
        <v/>
      </c>
      <c r="U313" s="39" t="str">
        <f ca="1">IF($B313="","",IF($T313="不適用","不適用",IF($T313="未檢驗","無檢驗資料","全年"&amp;($AH313+$AI313)&amp;"次／下半年"&amp;$AI313&amp;"次／"&amp;SUMIFS(LabData2016[LDL唯一],LabData2016[比對身分證前六碼],$AX313,LabData2016[最近一次LDL檢查結果(mg/dL)],"&lt;"&amp;VALUE(SUBSTITUTE($M313,"&lt;","")),LabData2016[最近一次LDL檢查日期],"&gt;="&amp;DATE(YEAR(TODAY()),1,1),LabData2016[最近一次LDL檢查日期],"&lt;"&amp;DATE(YEAR(TODAY())+1,1,1))&amp;"/"&amp;($AH313+$AI313)&amp;"達標")))</f>
        <v/>
      </c>
      <c r="V313" s="6" t="str" cm="1">
        <f t="array" ref="V313">IF($B313="","",IFERROR(INDEX(PatientCriteria[UACR達標標準],ROWS($A$4:A313)),""))</f>
        <v/>
      </c>
      <c r="W313" s="6" t="str">
        <f>IF($B313="","",IF($X313="","",IFERROR(SUMIFS(LabData2016[最近一次UACR檢查結果(mg/gm)],LabData2016[比對身分證前六碼],$AX313,LabData2016[最近一次UACR檢查日期],$X313,LabData2016[UACR唯一],1),"")))</f>
        <v/>
      </c>
      <c r="X313" s="36" t="str" cm="1">
        <f t="array" ref="X313">IF($B313="","",IFERROR(_xlfn.AGGREGATE(14,6,LabData2016[最近一次UACR檢查日期]/((LabData2016[比對身分證前六碼]=$AX313)*(LabData2016[UACR唯一]=1)),1),""))</f>
        <v/>
      </c>
      <c r="Y313" s="6" t="str">
        <f>IF($B313="","",IF($Z313="","",IFERROR(SUMIFS(LabData2016[最近一次UACR檢查結果(mg/gm)],LabData2016[比對身分證前六碼],$AX313,LabData2016[最近一次UACR檢查日期],$Z313,LabData2016[UACR唯一],1),"")))</f>
        <v/>
      </c>
      <c r="Z313" s="36" t="str" cm="1">
        <f t="array" ref="Z313">IF($B313="","",IFERROR(_xlfn.AGGREGATE(14,6,LabData2016[最近一次UACR檢查日期]/((LabData2016[比對身分證前六碼]=$AX313)*(LabData2016[UACR唯一]=1)),2),""))</f>
        <v/>
      </c>
      <c r="AA313" s="6" t="str">
        <f t="shared" si="65"/>
        <v/>
      </c>
      <c r="AB313" s="29" t="str">
        <f ca="1">IF($B313="","",IF($V313="不適用","不適用",IF($W313="","未檢驗",IF(AND($AJ313+$AK313&gt;=2,$AK313&gt;=1),IF(OR($W313&lt;30,SUMIFS(LabData2016[UACR唯一],LabData2016[比對身分證前六碼],$AX313,LabData2016[最近一次UACR檢查結果(mg/gm)],"&lt;30",LabData2016[最近一次UACR檢查日期],"&gt;="&amp;DATE(YEAR(TODAY()),1,1),LabData2016[最近一次UACR檢查日期],"&lt;"&amp;DATE(YEAR(TODAY())+1,1,1))/($AJ313+$AK313)&gt;=0.5),"控制達標",IF(ISNUMBER($Y313),IF(AND($AA313&gt;=84,$W313-$Y313&lt;0),"進步達標","未達標"),"未達標")),"未達標"))))</f>
        <v/>
      </c>
      <c r="AC313" s="38" t="str">
        <f ca="1">IF($B313="","",IF($AB313="不適用","不適用",IF($AB313="未檢驗","無檢驗資料","全年"&amp;($AJ313+$AK313)&amp;"次／下半年"&amp;$AK313&amp;"次／"&amp;SUMIFS(LabData2016[UACR唯一],LabData2016[比對身分證前六碼],$AX313,LabData2016[最近一次UACR檢查結果(mg/gm)],"&lt;30",LabData2016[最近一次UACR檢查日期],"&gt;="&amp;DATE(YEAR(TODAY()),1,1),LabData2016[最近一次UACR檢查日期],"&lt;"&amp;DATE(YEAR(TODAY())+1,1,1))&amp;"/"&amp;($AJ313+$AK313)&amp;"達標")))</f>
        <v/>
      </c>
      <c r="AD313" s="6" t="str" cm="1">
        <f t="array" ref="AD313">IF($B313="","",IFERROR(INDEX(PatientCriteria[BP檢驗次數達標標準],ROWS($A$4:A313)),""))</f>
        <v/>
      </c>
      <c r="AE313" s="6" t="str" cm="1">
        <f t="array" aca="1" ref="AE313" ca="1">IF($B313="","",_xlfn.LET(_xlpm.bp,LabData2016[最近一次BP檢查日期],_xlpm.ym,IF(ISNUMBER(_xlpm.bp),TEXT(_xlpm.bp,"yyyy-mm"),LEFT(_xlpm.bp,7)),_xlpm.matched,_xlfn._xlws.FILTER(_xlpm.ym,(LabData2016[比對身分證前六碼]=$AX313)*(LabData2016[比對生日西元]=$AY313)*(_xlpm.ym&lt;&gt;"")*(LEFT(_xlpm.ym,4)=TEXT(YEAR(TODAY()),"0")),""),IF(INDEX(_xlpm.matched,1)="",0,ROWS(_xlfn.UNIQUE(_xlpm.matched)))))</f>
        <v/>
      </c>
      <c r="AF313" s="6" t="str">
        <f ca="1">IF($B313="","",SUMIFS(LabData2016[HbA1c唯一],LabData2016[比對身分證前六碼],$AX313,LabData2016[最近一次HbA1c檢查日期],"&gt;="&amp;DATE(YEAR(TODAY()),1,1),LabData2016[最近一次HbA1c檢查日期],"&lt;"&amp;DATE(YEAR(TODAY()),7,1)))</f>
        <v/>
      </c>
      <c r="AG313" s="6" t="str">
        <f ca="1">IF($B313="","",SUMIFS(LabData2016[HbA1c唯一],LabData2016[比對身分證前六碼],$AX313,LabData2016[最近一次HbA1c檢查日期],"&gt;="&amp;DATE(YEAR(TODAY()),7,1),LabData2016[最近一次HbA1c檢查日期],"&lt;"&amp;DATE(YEAR(TODAY())+1,1,1)))</f>
        <v/>
      </c>
      <c r="AH313" s="6" t="str">
        <f ca="1">IF($B313="","",SUMIFS(LabData2016[LDL唯一],LabData2016[比對身分證前六碼],$AX313,LabData2016[最近一次LDL檢查日期],"&gt;="&amp;DATE(YEAR(TODAY()),1,1),LabData2016[最近一次LDL檢查日期],"&lt;"&amp;DATE(YEAR(TODAY()),7,1)))</f>
        <v/>
      </c>
      <c r="AI313" s="6" t="str">
        <f ca="1">IF($B313="","",SUMIFS(LabData2016[LDL唯一],LabData2016[比對身分證前六碼],$AX313,LabData2016[最近一次LDL檢查日期],"&gt;="&amp;DATE(YEAR(TODAY()),7,1),LabData2016[最近一次LDL檢查日期],"&lt;"&amp;DATE(YEAR(TODAY())+1,1,1)))</f>
        <v/>
      </c>
      <c r="AJ313" s="6" t="str">
        <f ca="1">IF($B313="","",SUMIFS(LabData2016[UACR唯一],LabData2016[比對身分證前六碼],$AX313,LabData2016[最近一次UACR檢查日期],"&gt;="&amp;DATE(YEAR(TODAY()),1,1),LabData2016[最近一次UACR檢查日期],"&lt;"&amp;DATE(YEAR(TODAY()),7,1)))</f>
        <v/>
      </c>
      <c r="AK313" s="6" t="str">
        <f ca="1">IF($B313="","",SUMIFS(LabData2016[UACR唯一],LabData2016[比對身分證前六碼],$AX313,LabData2016[最近一次UACR檢查日期],"&gt;="&amp;DATE(YEAR(TODAY()),7,1),LabData2016[最近一次UACR檢查日期],"&lt;"&amp;DATE(YEAR(TODAY())+1,1,1)))</f>
        <v/>
      </c>
      <c r="AL313" s="6" t="str">
        <f t="shared" si="66"/>
        <v/>
      </c>
      <c r="AM313" s="6" t="str">
        <f t="shared" si="67"/>
        <v/>
      </c>
      <c r="AN313" s="6" t="str">
        <f t="shared" si="68"/>
        <v/>
      </c>
      <c r="AO313" s="6" t="str">
        <f t="shared" si="69"/>
        <v/>
      </c>
      <c r="AP313" s="6" t="str" cm="1">
        <f t="array" ref="AP313">IF($B313="","",IFERROR(INDEX(相容設定!$B$2:$E$9,MATCH($D313,相容設定!$A$2:$A$9,0),MIN(VALUE(LEFT($AQ313,FIND("/",$AQ313)-1)),3)+1),0))</f>
        <v/>
      </c>
      <c r="AQ313" s="6" t="str">
        <f t="shared" si="70"/>
        <v/>
      </c>
      <c r="AR313" s="30" t="str">
        <f t="shared" si="71"/>
        <v/>
      </c>
      <c r="AS313" s="30" t="str">
        <f>IF($B313="","",250+30+IF(OR(ISNUMBER(SEARCH("DM",$D313)),ISNUMBER(SEARCH("+",$D313))),100,0)+IFERROR(INDEX(相容設定!$F$2:$F$9,MATCH($D313,相容設定!$A$2:$A$9,0)),0))</f>
        <v/>
      </c>
      <c r="AT313" s="31" t="str">
        <f t="shared" si="72"/>
        <v/>
      </c>
      <c r="AU313" s="32" t="str">
        <f t="shared" si="73"/>
        <v/>
      </c>
      <c r="AW313" t="str">
        <f t="shared" si="74"/>
        <v/>
      </c>
    </row>
    <row r="314" spans="1:49" x14ac:dyDescent="0.35">
      <c r="A314" s="26" t="str" cm="1">
        <f t="array" ref="A314">IFERROR(IF(INDEX(PatientCriteria[身分證號],ROWS($A$4:A314))="","",ROWS($A$4:A314)),"")</f>
        <v/>
      </c>
      <c r="B314" s="26" t="str" cm="1">
        <f t="array" ref="B314">IFERROR(IF(INDEX(PatientCriteria[身分證號],ROWS($A$4:A314))="","",INDEX(PatientCriteria[身分證號],ROWS($A$4:A314))),"")</f>
        <v/>
      </c>
      <c r="C314" s="26" t="str" cm="1">
        <f t="array" ref="C314">IF($B314="","",IFERROR(INDEX(PatientCriteria[生日],ROWS($A$4:A314)),""))</f>
        <v/>
      </c>
      <c r="D314" s="26" t="str" cm="1">
        <f t="array" ref="D314">IF($B314="","",IFERROR(INDEX(PatientCriteria[疾病組合],ROWS($A$4:A314)),""))</f>
        <v/>
      </c>
      <c r="E314" s="6" t="str" cm="1">
        <f t="array" ref="E314">IF($B314="","",IFERROR(INDEX(PatientCriteria[HbA1c達標標準],ROWS($A$4:A314)),""))</f>
        <v/>
      </c>
      <c r="F314" s="6" t="str">
        <f>IF($B314="","",IF($G314="","",IFERROR(SUMIFS(LabData2016[最近一次HbA1c檢查結果(%)],LabData2016[比對身分證前六碼],$AX314,LabData2016[最近一次HbA1c檢查日期],$G314,LabData2016[HbA1c唯一],1),"")))</f>
        <v/>
      </c>
      <c r="G314" s="36" t="str" cm="1">
        <f t="array" ref="G314">IF($B314="","",IFERROR(_xlfn.AGGREGATE(14,6,LabData2016[最近一次HbA1c檢查日期]/((LabData2016[比對身分證前六碼]=$AX314)*(LabData2016[HbA1c唯一]=1)),1),""))</f>
        <v/>
      </c>
      <c r="H314" s="6" t="str">
        <f>IF($B314="","",IF($I314="","",IFERROR(SUMIFS(LabData2016[最近一次HbA1c檢查結果(%)],LabData2016[比對身分證前六碼],$AX314,LabData2016[最近一次HbA1c檢查日期],$I314,LabData2016[HbA1c唯一],1),"")))</f>
        <v/>
      </c>
      <c r="I314" s="36" t="str" cm="1">
        <f t="array" ref="I314">IF($B314="","",IFERROR(_xlfn.AGGREGATE(14,6,LabData2016[最近一次HbA1c檢查日期]/((LabData2016[比對身分證前六碼]=$AX314)*(LabData2016[HbA1c唯一]=1)),2),""))</f>
        <v/>
      </c>
      <c r="J314" s="6" t="str">
        <f t="shared" si="63"/>
        <v/>
      </c>
      <c r="K314" s="27" t="str">
        <f ca="1">IF($B314="","",IF($E314="不適用","不適用",IF($F314="","未檢驗",IF(AND($AF314+$AG314&gt;=2,$AG314&gt;=1),IF(OR($F314&lt;VALUE(SUBSTITUTE(SUBSTITUTE($E314,"&lt;",""),"%","")),SUMIFS(LabData2016[HbA1c唯一],LabData2016[比對身分證前六碼],$AX314,LabData2016[最近一次HbA1c檢查結果(%)],"&lt;"&amp;VALUE(SUBSTITUTE(SUBSTITUTE($E314,"&lt;",""),"%","")),LabData2016[最近一次HbA1c檢查日期],"&gt;="&amp;DATE(YEAR(TODAY()),1,1),LabData2016[最近一次HbA1c檢查日期],"&lt;"&amp;DATE(YEAR(TODAY())+1,1,1))/($AF314+$AG314)&gt;=0.5),"控制達標",IF(ISNUMBER($H314),IF(AND($J314&gt;=84,$F314-$H314&lt;0),"進步達標","未達標"),"未達標")),"未達標"))))</f>
        <v/>
      </c>
      <c r="L314" s="33" t="str">
        <f ca="1">IF($B314="","",IF($K314="不適用","不適用",IF($K314="未檢驗","無檢驗資料","全年"&amp;($AF314+$AG314)&amp;"次／下半年"&amp;$AG314&amp;"次／"&amp;SUMIFS(LabData2016[HbA1c唯一],LabData2016[比對身分證前六碼],$AX314,LabData2016[最近一次HbA1c檢查結果(%)],"&lt;"&amp;VALUE(SUBSTITUTE(SUBSTITUTE($E314,"&lt;",""),"%","")),LabData2016[最近一次HbA1c檢查日期],"&gt;="&amp;DATE(YEAR(TODAY()),1,1),LabData2016[最近一次HbA1c檢查日期],"&lt;"&amp;DATE(YEAR(TODAY())+1,1,1))&amp;"/"&amp;($AF314+$AG314)&amp;"達標")))</f>
        <v/>
      </c>
      <c r="M314" s="6" t="str" cm="1">
        <f t="array" ref="M314">IF($B314="","",IFERROR(INDEX(PatientCriteria[LDL達標標準],ROWS($A$4:A314)),""))</f>
        <v/>
      </c>
      <c r="N314" s="6" t="str">
        <f>IF($B314="","",IF($O314="","",IFERROR(SUMIFS(LabData2016[最近一次LDL檢查結果(mg/dL)],LabData2016[比對身分證前六碼],$AX314,LabData2016[最近一次LDL檢查日期],$O314,LabData2016[LDL唯一],1),"")))</f>
        <v/>
      </c>
      <c r="O314" s="36" t="str" cm="1">
        <f t="array" ref="O314">IF($B314="","",IFERROR(_xlfn.AGGREGATE(14,6,LabData2016[最近一次LDL檢查日期]/((LabData2016[比對身分證前六碼]=$AX314)*(LabData2016[LDL唯一]=1)),1),""))</f>
        <v/>
      </c>
      <c r="P314" s="6" t="str">
        <f>IF($B314="","",IF($Q314="","",IFERROR(SUMIFS(LabData2016[最近一次LDL檢查結果(mg/dL)],LabData2016[比對身分證前六碼],$AX314,LabData2016[最近一次LDL檢查日期],$Q314,LabData2016[LDL唯一],1),"")))</f>
        <v/>
      </c>
      <c r="Q314" s="36" t="str" cm="1">
        <f t="array" ref="Q314">IF($B314="","",IFERROR(_xlfn.AGGREGATE(14,6,LabData2016[最近一次LDL檢查日期]/((LabData2016[比對身分證前六碼]=$AX314)*(LabData2016[LDL唯一]=1)),2),""))</f>
        <v/>
      </c>
      <c r="R314" s="6" t="str">
        <f t="shared" si="64"/>
        <v/>
      </c>
      <c r="S314" s="6" t="str" cm="1">
        <f t="array" ref="S314">IF($B314="","",IFERROR(_xlfn.AGGREGATE(15,6,LabData2016[最近一次LDL檢查結果(mg/dL)]/((LabData2016[比對身分證前六碼]=$AX314)*(LabData2016[LDL唯一]=1)),1),""))</f>
        <v/>
      </c>
      <c r="T314" s="28" t="str">
        <f ca="1">IF($B314="","",IF($M314="不適用","不適用",IF($N314="","未檢驗",IF(OR(AND($D314="DM only",$O314&gt;=DATE(YEAR(TODAY()),1,1),$O314&lt;DATE(YEAR(TODAY())+1,1,1),$N314&lt;VALUE(SUBSTITUTE($M314,"&lt;",""))),AND($AH314&gt;=1,$AI314&gt;=1,OR($N314&lt;VALUE(SUBSTITUTE($M314,"&lt;","")),SUMIFS(LabData2016[LDL唯一],LabData2016[比對身分證前六碼],$AX314,LabData2016[最近一次LDL檢查結果(mg/dL)],"&lt;"&amp;VALUE(SUBSTITUTE($M314,"&lt;","")),LabData2016[最近一次LDL檢查日期],"&gt;="&amp;DATE(YEAR(TODAY()),1,1),LabData2016[最近一次LDL檢查日期],"&lt;"&amp;DATE(YEAR(TODAY())+1,1,1))/($AH314+$AI314)&gt;=0.5))),"控制達標",IF(AND($AH314&gt;=1,$AI314&gt;=1,ISNUMBER($P314),$R314&gt;84,$N314-$P314&lt;0),"進步達標","未達標")))))</f>
        <v/>
      </c>
      <c r="U314" s="39" t="str">
        <f ca="1">IF($B314="","",IF($T314="不適用","不適用",IF($T314="未檢驗","無檢驗資料","全年"&amp;($AH314+$AI314)&amp;"次／下半年"&amp;$AI314&amp;"次／"&amp;SUMIFS(LabData2016[LDL唯一],LabData2016[比對身分證前六碼],$AX314,LabData2016[最近一次LDL檢查結果(mg/dL)],"&lt;"&amp;VALUE(SUBSTITUTE($M314,"&lt;","")),LabData2016[最近一次LDL檢查日期],"&gt;="&amp;DATE(YEAR(TODAY()),1,1),LabData2016[最近一次LDL檢查日期],"&lt;"&amp;DATE(YEAR(TODAY())+1,1,1))&amp;"/"&amp;($AH314+$AI314)&amp;"達標")))</f>
        <v/>
      </c>
      <c r="V314" s="6" t="str" cm="1">
        <f t="array" ref="V314">IF($B314="","",IFERROR(INDEX(PatientCriteria[UACR達標標準],ROWS($A$4:A314)),""))</f>
        <v/>
      </c>
      <c r="W314" s="6" t="str">
        <f>IF($B314="","",IF($X314="","",IFERROR(SUMIFS(LabData2016[最近一次UACR檢查結果(mg/gm)],LabData2016[比對身分證前六碼],$AX314,LabData2016[最近一次UACR檢查日期],$X314,LabData2016[UACR唯一],1),"")))</f>
        <v/>
      </c>
      <c r="X314" s="36" t="str" cm="1">
        <f t="array" ref="X314">IF($B314="","",IFERROR(_xlfn.AGGREGATE(14,6,LabData2016[最近一次UACR檢查日期]/((LabData2016[比對身分證前六碼]=$AX314)*(LabData2016[UACR唯一]=1)),1),""))</f>
        <v/>
      </c>
      <c r="Y314" s="6" t="str">
        <f>IF($B314="","",IF($Z314="","",IFERROR(SUMIFS(LabData2016[最近一次UACR檢查結果(mg/gm)],LabData2016[比對身分證前六碼],$AX314,LabData2016[最近一次UACR檢查日期],$Z314,LabData2016[UACR唯一],1),"")))</f>
        <v/>
      </c>
      <c r="Z314" s="36" t="str" cm="1">
        <f t="array" ref="Z314">IF($B314="","",IFERROR(_xlfn.AGGREGATE(14,6,LabData2016[最近一次UACR檢查日期]/((LabData2016[比對身分證前六碼]=$AX314)*(LabData2016[UACR唯一]=1)),2),""))</f>
        <v/>
      </c>
      <c r="AA314" s="6" t="str">
        <f t="shared" si="65"/>
        <v/>
      </c>
      <c r="AB314" s="29" t="str">
        <f ca="1">IF($B314="","",IF($V314="不適用","不適用",IF($W314="","未檢驗",IF(AND($AJ314+$AK314&gt;=2,$AK314&gt;=1),IF(OR($W314&lt;30,SUMIFS(LabData2016[UACR唯一],LabData2016[比對身分證前六碼],$AX314,LabData2016[最近一次UACR檢查結果(mg/gm)],"&lt;30",LabData2016[最近一次UACR檢查日期],"&gt;="&amp;DATE(YEAR(TODAY()),1,1),LabData2016[最近一次UACR檢查日期],"&lt;"&amp;DATE(YEAR(TODAY())+1,1,1))/($AJ314+$AK314)&gt;=0.5),"控制達標",IF(ISNUMBER($Y314),IF(AND($AA314&gt;=84,$W314-$Y314&lt;0),"進步達標","未達標"),"未達標")),"未達標"))))</f>
        <v/>
      </c>
      <c r="AC314" s="38" t="str">
        <f ca="1">IF($B314="","",IF($AB314="不適用","不適用",IF($AB314="未檢驗","無檢驗資料","全年"&amp;($AJ314+$AK314)&amp;"次／下半年"&amp;$AK314&amp;"次／"&amp;SUMIFS(LabData2016[UACR唯一],LabData2016[比對身分證前六碼],$AX314,LabData2016[最近一次UACR檢查結果(mg/gm)],"&lt;30",LabData2016[最近一次UACR檢查日期],"&gt;="&amp;DATE(YEAR(TODAY()),1,1),LabData2016[最近一次UACR檢查日期],"&lt;"&amp;DATE(YEAR(TODAY())+1,1,1))&amp;"/"&amp;($AJ314+$AK314)&amp;"達標")))</f>
        <v/>
      </c>
      <c r="AD314" s="6" t="str" cm="1">
        <f t="array" ref="AD314">IF($B314="","",IFERROR(INDEX(PatientCriteria[BP檢驗次數達標標準],ROWS($A$4:A314)),""))</f>
        <v/>
      </c>
      <c r="AE314" s="6" t="str" cm="1">
        <f t="array" aca="1" ref="AE314" ca="1">IF($B314="","",_xlfn.LET(_xlpm.bp,LabData2016[最近一次BP檢查日期],_xlpm.ym,IF(ISNUMBER(_xlpm.bp),TEXT(_xlpm.bp,"yyyy-mm"),LEFT(_xlpm.bp,7)),_xlpm.matched,_xlfn._xlws.FILTER(_xlpm.ym,(LabData2016[比對身分證前六碼]=$AX314)*(LabData2016[比對生日西元]=$AY314)*(_xlpm.ym&lt;&gt;"")*(LEFT(_xlpm.ym,4)=TEXT(YEAR(TODAY()),"0")),""),IF(INDEX(_xlpm.matched,1)="",0,ROWS(_xlfn.UNIQUE(_xlpm.matched)))))</f>
        <v/>
      </c>
      <c r="AF314" s="6" t="str">
        <f ca="1">IF($B314="","",SUMIFS(LabData2016[HbA1c唯一],LabData2016[比對身分證前六碼],$AX314,LabData2016[最近一次HbA1c檢查日期],"&gt;="&amp;DATE(YEAR(TODAY()),1,1),LabData2016[最近一次HbA1c檢查日期],"&lt;"&amp;DATE(YEAR(TODAY()),7,1)))</f>
        <v/>
      </c>
      <c r="AG314" s="6" t="str">
        <f ca="1">IF($B314="","",SUMIFS(LabData2016[HbA1c唯一],LabData2016[比對身分證前六碼],$AX314,LabData2016[最近一次HbA1c檢查日期],"&gt;="&amp;DATE(YEAR(TODAY()),7,1),LabData2016[最近一次HbA1c檢查日期],"&lt;"&amp;DATE(YEAR(TODAY())+1,1,1)))</f>
        <v/>
      </c>
      <c r="AH314" s="6" t="str">
        <f ca="1">IF($B314="","",SUMIFS(LabData2016[LDL唯一],LabData2016[比對身分證前六碼],$AX314,LabData2016[最近一次LDL檢查日期],"&gt;="&amp;DATE(YEAR(TODAY()),1,1),LabData2016[最近一次LDL檢查日期],"&lt;"&amp;DATE(YEAR(TODAY()),7,1)))</f>
        <v/>
      </c>
      <c r="AI314" s="6" t="str">
        <f ca="1">IF($B314="","",SUMIFS(LabData2016[LDL唯一],LabData2016[比對身分證前六碼],$AX314,LabData2016[最近一次LDL檢查日期],"&gt;="&amp;DATE(YEAR(TODAY()),7,1),LabData2016[最近一次LDL檢查日期],"&lt;"&amp;DATE(YEAR(TODAY())+1,1,1)))</f>
        <v/>
      </c>
      <c r="AJ314" s="6" t="str">
        <f ca="1">IF($B314="","",SUMIFS(LabData2016[UACR唯一],LabData2016[比對身分證前六碼],$AX314,LabData2016[最近一次UACR檢查日期],"&gt;="&amp;DATE(YEAR(TODAY()),1,1),LabData2016[最近一次UACR檢查日期],"&lt;"&amp;DATE(YEAR(TODAY()),7,1)))</f>
        <v/>
      </c>
      <c r="AK314" s="6" t="str">
        <f ca="1">IF($B314="","",SUMIFS(LabData2016[UACR唯一],LabData2016[比對身分證前六碼],$AX314,LabData2016[最近一次UACR檢查日期],"&gt;="&amp;DATE(YEAR(TODAY()),7,1),LabData2016[最近一次UACR檢查日期],"&lt;"&amp;DATE(YEAR(TODAY())+1,1,1)))</f>
        <v/>
      </c>
      <c r="AL314" s="6" t="str">
        <f t="shared" si="66"/>
        <v/>
      </c>
      <c r="AM314" s="6" t="str">
        <f t="shared" si="67"/>
        <v/>
      </c>
      <c r="AN314" s="6" t="str">
        <f t="shared" si="68"/>
        <v/>
      </c>
      <c r="AO314" s="6" t="str">
        <f t="shared" si="69"/>
        <v/>
      </c>
      <c r="AP314" s="6" t="str" cm="1">
        <f t="array" ref="AP314">IF($B314="","",IFERROR(INDEX(相容設定!$B$2:$E$9,MATCH($D314,相容設定!$A$2:$A$9,0),MIN(VALUE(LEFT($AQ314,FIND("/",$AQ314)-1)),3)+1),0))</f>
        <v/>
      </c>
      <c r="AQ314" s="6" t="str">
        <f t="shared" si="70"/>
        <v/>
      </c>
      <c r="AR314" s="30" t="str">
        <f t="shared" si="71"/>
        <v/>
      </c>
      <c r="AS314" s="30" t="str">
        <f>IF($B314="","",250+30+IF(OR(ISNUMBER(SEARCH("DM",$D314)),ISNUMBER(SEARCH("+",$D314))),100,0)+IFERROR(INDEX(相容設定!$F$2:$F$9,MATCH($D314,相容設定!$A$2:$A$9,0)),0))</f>
        <v/>
      </c>
      <c r="AT314" s="31" t="str">
        <f t="shared" si="72"/>
        <v/>
      </c>
      <c r="AU314" s="32" t="str">
        <f t="shared" si="73"/>
        <v/>
      </c>
      <c r="AW314" t="str">
        <f t="shared" si="74"/>
        <v/>
      </c>
    </row>
    <row r="315" spans="1:49" x14ac:dyDescent="0.35">
      <c r="A315" s="26" t="str" cm="1">
        <f t="array" ref="A315">IFERROR(IF(INDEX(PatientCriteria[身分證號],ROWS($A$4:A315))="","",ROWS($A$4:A315)),"")</f>
        <v/>
      </c>
      <c r="B315" s="26" t="str" cm="1">
        <f t="array" ref="B315">IFERROR(IF(INDEX(PatientCriteria[身分證號],ROWS($A$4:A315))="","",INDEX(PatientCriteria[身分證號],ROWS($A$4:A315))),"")</f>
        <v/>
      </c>
      <c r="C315" s="26" t="str" cm="1">
        <f t="array" ref="C315">IF($B315="","",IFERROR(INDEX(PatientCriteria[生日],ROWS($A$4:A315)),""))</f>
        <v/>
      </c>
      <c r="D315" s="26" t="str" cm="1">
        <f t="array" ref="D315">IF($B315="","",IFERROR(INDEX(PatientCriteria[疾病組合],ROWS($A$4:A315)),""))</f>
        <v/>
      </c>
      <c r="E315" s="6" t="str" cm="1">
        <f t="array" ref="E315">IF($B315="","",IFERROR(INDEX(PatientCriteria[HbA1c達標標準],ROWS($A$4:A315)),""))</f>
        <v/>
      </c>
      <c r="F315" s="6" t="str">
        <f>IF($B315="","",IF($G315="","",IFERROR(SUMIFS(LabData2016[最近一次HbA1c檢查結果(%)],LabData2016[比對身分證前六碼],$AX315,LabData2016[最近一次HbA1c檢查日期],$G315,LabData2016[HbA1c唯一],1),"")))</f>
        <v/>
      </c>
      <c r="G315" s="36" t="str" cm="1">
        <f t="array" ref="G315">IF($B315="","",IFERROR(_xlfn.AGGREGATE(14,6,LabData2016[最近一次HbA1c檢查日期]/((LabData2016[比對身分證前六碼]=$AX315)*(LabData2016[HbA1c唯一]=1)),1),""))</f>
        <v/>
      </c>
      <c r="H315" s="6" t="str">
        <f>IF($B315="","",IF($I315="","",IFERROR(SUMIFS(LabData2016[最近一次HbA1c檢查結果(%)],LabData2016[比對身分證前六碼],$AX315,LabData2016[最近一次HbA1c檢查日期],$I315,LabData2016[HbA1c唯一],1),"")))</f>
        <v/>
      </c>
      <c r="I315" s="36" t="str" cm="1">
        <f t="array" ref="I315">IF($B315="","",IFERROR(_xlfn.AGGREGATE(14,6,LabData2016[最近一次HbA1c檢查日期]/((LabData2016[比對身分證前六碼]=$AX315)*(LabData2016[HbA1c唯一]=1)),2),""))</f>
        <v/>
      </c>
      <c r="J315" s="6" t="str">
        <f t="shared" si="63"/>
        <v/>
      </c>
      <c r="K315" s="27" t="str">
        <f ca="1">IF($B315="","",IF($E315="不適用","不適用",IF($F315="","未檢驗",IF(AND($AF315+$AG315&gt;=2,$AG315&gt;=1),IF(OR($F315&lt;VALUE(SUBSTITUTE(SUBSTITUTE($E315,"&lt;",""),"%","")),SUMIFS(LabData2016[HbA1c唯一],LabData2016[比對身分證前六碼],$AX315,LabData2016[最近一次HbA1c檢查結果(%)],"&lt;"&amp;VALUE(SUBSTITUTE(SUBSTITUTE($E315,"&lt;",""),"%","")),LabData2016[最近一次HbA1c檢查日期],"&gt;="&amp;DATE(YEAR(TODAY()),1,1),LabData2016[最近一次HbA1c檢查日期],"&lt;"&amp;DATE(YEAR(TODAY())+1,1,1))/($AF315+$AG315)&gt;=0.5),"控制達標",IF(ISNUMBER($H315),IF(AND($J315&gt;=84,$F315-$H315&lt;0),"進步達標","未達標"),"未達標")),"未達標"))))</f>
        <v/>
      </c>
      <c r="L315" s="33" t="str">
        <f ca="1">IF($B315="","",IF($K315="不適用","不適用",IF($K315="未檢驗","無檢驗資料","全年"&amp;($AF315+$AG315)&amp;"次／下半年"&amp;$AG315&amp;"次／"&amp;SUMIFS(LabData2016[HbA1c唯一],LabData2016[比對身分證前六碼],$AX315,LabData2016[最近一次HbA1c檢查結果(%)],"&lt;"&amp;VALUE(SUBSTITUTE(SUBSTITUTE($E315,"&lt;",""),"%","")),LabData2016[最近一次HbA1c檢查日期],"&gt;="&amp;DATE(YEAR(TODAY()),1,1),LabData2016[最近一次HbA1c檢查日期],"&lt;"&amp;DATE(YEAR(TODAY())+1,1,1))&amp;"/"&amp;($AF315+$AG315)&amp;"達標")))</f>
        <v/>
      </c>
      <c r="M315" s="6" t="str" cm="1">
        <f t="array" ref="M315">IF($B315="","",IFERROR(INDEX(PatientCriteria[LDL達標標準],ROWS($A$4:A315)),""))</f>
        <v/>
      </c>
      <c r="N315" s="6" t="str">
        <f>IF($B315="","",IF($O315="","",IFERROR(SUMIFS(LabData2016[最近一次LDL檢查結果(mg/dL)],LabData2016[比對身分證前六碼],$AX315,LabData2016[最近一次LDL檢查日期],$O315,LabData2016[LDL唯一],1),"")))</f>
        <v/>
      </c>
      <c r="O315" s="36" t="str" cm="1">
        <f t="array" ref="O315">IF($B315="","",IFERROR(_xlfn.AGGREGATE(14,6,LabData2016[最近一次LDL檢查日期]/((LabData2016[比對身分證前六碼]=$AX315)*(LabData2016[LDL唯一]=1)),1),""))</f>
        <v/>
      </c>
      <c r="P315" s="6" t="str">
        <f>IF($B315="","",IF($Q315="","",IFERROR(SUMIFS(LabData2016[最近一次LDL檢查結果(mg/dL)],LabData2016[比對身分證前六碼],$AX315,LabData2016[最近一次LDL檢查日期],$Q315,LabData2016[LDL唯一],1),"")))</f>
        <v/>
      </c>
      <c r="Q315" s="36" t="str" cm="1">
        <f t="array" ref="Q315">IF($B315="","",IFERROR(_xlfn.AGGREGATE(14,6,LabData2016[最近一次LDL檢查日期]/((LabData2016[比對身分證前六碼]=$AX315)*(LabData2016[LDL唯一]=1)),2),""))</f>
        <v/>
      </c>
      <c r="R315" s="6" t="str">
        <f t="shared" si="64"/>
        <v/>
      </c>
      <c r="S315" s="6" t="str" cm="1">
        <f t="array" ref="S315">IF($B315="","",IFERROR(_xlfn.AGGREGATE(15,6,LabData2016[最近一次LDL檢查結果(mg/dL)]/((LabData2016[比對身分證前六碼]=$AX315)*(LabData2016[LDL唯一]=1)),1),""))</f>
        <v/>
      </c>
      <c r="T315" s="28" t="str">
        <f ca="1">IF($B315="","",IF($M315="不適用","不適用",IF($N315="","未檢驗",IF(OR(AND($D315="DM only",$O315&gt;=DATE(YEAR(TODAY()),1,1),$O315&lt;DATE(YEAR(TODAY())+1,1,1),$N315&lt;VALUE(SUBSTITUTE($M315,"&lt;",""))),AND($AH315&gt;=1,$AI315&gt;=1,OR($N315&lt;VALUE(SUBSTITUTE($M315,"&lt;","")),SUMIFS(LabData2016[LDL唯一],LabData2016[比對身分證前六碼],$AX315,LabData2016[最近一次LDL檢查結果(mg/dL)],"&lt;"&amp;VALUE(SUBSTITUTE($M315,"&lt;","")),LabData2016[最近一次LDL檢查日期],"&gt;="&amp;DATE(YEAR(TODAY()),1,1),LabData2016[最近一次LDL檢查日期],"&lt;"&amp;DATE(YEAR(TODAY())+1,1,1))/($AH315+$AI315)&gt;=0.5))),"控制達標",IF(AND($AH315&gt;=1,$AI315&gt;=1,ISNUMBER($P315),$R315&gt;84,$N315-$P315&lt;0),"進步達標","未達標")))))</f>
        <v/>
      </c>
      <c r="U315" s="39" t="str">
        <f ca="1">IF($B315="","",IF($T315="不適用","不適用",IF($T315="未檢驗","無檢驗資料","全年"&amp;($AH315+$AI315)&amp;"次／下半年"&amp;$AI315&amp;"次／"&amp;SUMIFS(LabData2016[LDL唯一],LabData2016[比對身分證前六碼],$AX315,LabData2016[最近一次LDL檢查結果(mg/dL)],"&lt;"&amp;VALUE(SUBSTITUTE($M315,"&lt;","")),LabData2016[最近一次LDL檢查日期],"&gt;="&amp;DATE(YEAR(TODAY()),1,1),LabData2016[最近一次LDL檢查日期],"&lt;"&amp;DATE(YEAR(TODAY())+1,1,1))&amp;"/"&amp;($AH315+$AI315)&amp;"達標")))</f>
        <v/>
      </c>
      <c r="V315" s="6" t="str" cm="1">
        <f t="array" ref="V315">IF($B315="","",IFERROR(INDEX(PatientCriteria[UACR達標標準],ROWS($A$4:A315)),""))</f>
        <v/>
      </c>
      <c r="W315" s="6" t="str">
        <f>IF($B315="","",IF($X315="","",IFERROR(SUMIFS(LabData2016[最近一次UACR檢查結果(mg/gm)],LabData2016[比對身分證前六碼],$AX315,LabData2016[最近一次UACR檢查日期],$X315,LabData2016[UACR唯一],1),"")))</f>
        <v/>
      </c>
      <c r="X315" s="36" t="str" cm="1">
        <f t="array" ref="X315">IF($B315="","",IFERROR(_xlfn.AGGREGATE(14,6,LabData2016[最近一次UACR檢查日期]/((LabData2016[比對身分證前六碼]=$AX315)*(LabData2016[UACR唯一]=1)),1),""))</f>
        <v/>
      </c>
      <c r="Y315" s="6" t="str">
        <f>IF($B315="","",IF($Z315="","",IFERROR(SUMIFS(LabData2016[最近一次UACR檢查結果(mg/gm)],LabData2016[比對身分證前六碼],$AX315,LabData2016[最近一次UACR檢查日期],$Z315,LabData2016[UACR唯一],1),"")))</f>
        <v/>
      </c>
      <c r="Z315" s="36" t="str" cm="1">
        <f t="array" ref="Z315">IF($B315="","",IFERROR(_xlfn.AGGREGATE(14,6,LabData2016[最近一次UACR檢查日期]/((LabData2016[比對身分證前六碼]=$AX315)*(LabData2016[UACR唯一]=1)),2),""))</f>
        <v/>
      </c>
      <c r="AA315" s="6" t="str">
        <f t="shared" si="65"/>
        <v/>
      </c>
      <c r="AB315" s="29" t="str">
        <f ca="1">IF($B315="","",IF($V315="不適用","不適用",IF($W315="","未檢驗",IF(AND($AJ315+$AK315&gt;=2,$AK315&gt;=1),IF(OR($W315&lt;30,SUMIFS(LabData2016[UACR唯一],LabData2016[比對身分證前六碼],$AX315,LabData2016[最近一次UACR檢查結果(mg/gm)],"&lt;30",LabData2016[最近一次UACR檢查日期],"&gt;="&amp;DATE(YEAR(TODAY()),1,1),LabData2016[最近一次UACR檢查日期],"&lt;"&amp;DATE(YEAR(TODAY())+1,1,1))/($AJ315+$AK315)&gt;=0.5),"控制達標",IF(ISNUMBER($Y315),IF(AND($AA315&gt;=84,$W315-$Y315&lt;0),"進步達標","未達標"),"未達標")),"未達標"))))</f>
        <v/>
      </c>
      <c r="AC315" s="38" t="str">
        <f ca="1">IF($B315="","",IF($AB315="不適用","不適用",IF($AB315="未檢驗","無檢驗資料","全年"&amp;($AJ315+$AK315)&amp;"次／下半年"&amp;$AK315&amp;"次／"&amp;SUMIFS(LabData2016[UACR唯一],LabData2016[比對身分證前六碼],$AX315,LabData2016[最近一次UACR檢查結果(mg/gm)],"&lt;30",LabData2016[最近一次UACR檢查日期],"&gt;="&amp;DATE(YEAR(TODAY()),1,1),LabData2016[最近一次UACR檢查日期],"&lt;"&amp;DATE(YEAR(TODAY())+1,1,1))&amp;"/"&amp;($AJ315+$AK315)&amp;"達標")))</f>
        <v/>
      </c>
      <c r="AD315" s="6" t="str" cm="1">
        <f t="array" ref="AD315">IF($B315="","",IFERROR(INDEX(PatientCriteria[BP檢驗次數達標標準],ROWS($A$4:A315)),""))</f>
        <v/>
      </c>
      <c r="AE315" s="6" t="str" cm="1">
        <f t="array" aca="1" ref="AE315" ca="1">IF($B315="","",_xlfn.LET(_xlpm.bp,LabData2016[最近一次BP檢查日期],_xlpm.ym,IF(ISNUMBER(_xlpm.bp),TEXT(_xlpm.bp,"yyyy-mm"),LEFT(_xlpm.bp,7)),_xlpm.matched,_xlfn._xlws.FILTER(_xlpm.ym,(LabData2016[比對身分證前六碼]=$AX315)*(LabData2016[比對生日西元]=$AY315)*(_xlpm.ym&lt;&gt;"")*(LEFT(_xlpm.ym,4)=TEXT(YEAR(TODAY()),"0")),""),IF(INDEX(_xlpm.matched,1)="",0,ROWS(_xlfn.UNIQUE(_xlpm.matched)))))</f>
        <v/>
      </c>
      <c r="AF315" s="6" t="str">
        <f ca="1">IF($B315="","",SUMIFS(LabData2016[HbA1c唯一],LabData2016[比對身分證前六碼],$AX315,LabData2016[最近一次HbA1c檢查日期],"&gt;="&amp;DATE(YEAR(TODAY()),1,1),LabData2016[最近一次HbA1c檢查日期],"&lt;"&amp;DATE(YEAR(TODAY()),7,1)))</f>
        <v/>
      </c>
      <c r="AG315" s="6" t="str">
        <f ca="1">IF($B315="","",SUMIFS(LabData2016[HbA1c唯一],LabData2016[比對身分證前六碼],$AX315,LabData2016[最近一次HbA1c檢查日期],"&gt;="&amp;DATE(YEAR(TODAY()),7,1),LabData2016[最近一次HbA1c檢查日期],"&lt;"&amp;DATE(YEAR(TODAY())+1,1,1)))</f>
        <v/>
      </c>
      <c r="AH315" s="6" t="str">
        <f ca="1">IF($B315="","",SUMIFS(LabData2016[LDL唯一],LabData2016[比對身分證前六碼],$AX315,LabData2016[最近一次LDL檢查日期],"&gt;="&amp;DATE(YEAR(TODAY()),1,1),LabData2016[最近一次LDL檢查日期],"&lt;"&amp;DATE(YEAR(TODAY()),7,1)))</f>
        <v/>
      </c>
      <c r="AI315" s="6" t="str">
        <f ca="1">IF($B315="","",SUMIFS(LabData2016[LDL唯一],LabData2016[比對身分證前六碼],$AX315,LabData2016[最近一次LDL檢查日期],"&gt;="&amp;DATE(YEAR(TODAY()),7,1),LabData2016[最近一次LDL檢查日期],"&lt;"&amp;DATE(YEAR(TODAY())+1,1,1)))</f>
        <v/>
      </c>
      <c r="AJ315" s="6" t="str">
        <f ca="1">IF($B315="","",SUMIFS(LabData2016[UACR唯一],LabData2016[比對身分證前六碼],$AX315,LabData2016[最近一次UACR檢查日期],"&gt;="&amp;DATE(YEAR(TODAY()),1,1),LabData2016[最近一次UACR檢查日期],"&lt;"&amp;DATE(YEAR(TODAY()),7,1)))</f>
        <v/>
      </c>
      <c r="AK315" s="6" t="str">
        <f ca="1">IF($B315="","",SUMIFS(LabData2016[UACR唯一],LabData2016[比對身分證前六碼],$AX315,LabData2016[最近一次UACR檢查日期],"&gt;="&amp;DATE(YEAR(TODAY()),7,1),LabData2016[最近一次UACR檢查日期],"&lt;"&amp;DATE(YEAR(TODAY())+1,1,1)))</f>
        <v/>
      </c>
      <c r="AL315" s="6" t="str">
        <f t="shared" si="66"/>
        <v/>
      </c>
      <c r="AM315" s="6" t="str">
        <f t="shared" si="67"/>
        <v/>
      </c>
      <c r="AN315" s="6" t="str">
        <f t="shared" si="68"/>
        <v/>
      </c>
      <c r="AO315" s="6" t="str">
        <f t="shared" si="69"/>
        <v/>
      </c>
      <c r="AP315" s="6" t="str" cm="1">
        <f t="array" ref="AP315">IF($B315="","",IFERROR(INDEX(相容設定!$B$2:$E$9,MATCH($D315,相容設定!$A$2:$A$9,0),MIN(VALUE(LEFT($AQ315,FIND("/",$AQ315)-1)),3)+1),0))</f>
        <v/>
      </c>
      <c r="AQ315" s="6" t="str">
        <f t="shared" si="70"/>
        <v/>
      </c>
      <c r="AR315" s="30" t="str">
        <f t="shared" si="71"/>
        <v/>
      </c>
      <c r="AS315" s="30" t="str">
        <f>IF($B315="","",250+30+IF(OR(ISNUMBER(SEARCH("DM",$D315)),ISNUMBER(SEARCH("+",$D315))),100,0)+IFERROR(INDEX(相容設定!$F$2:$F$9,MATCH($D315,相容設定!$A$2:$A$9,0)),0))</f>
        <v/>
      </c>
      <c r="AT315" s="31" t="str">
        <f t="shared" si="72"/>
        <v/>
      </c>
      <c r="AU315" s="32" t="str">
        <f t="shared" si="73"/>
        <v/>
      </c>
      <c r="AW315" t="str">
        <f t="shared" si="74"/>
        <v/>
      </c>
    </row>
    <row r="316" spans="1:49" x14ac:dyDescent="0.35">
      <c r="A316" s="26" t="str" cm="1">
        <f t="array" ref="A316">IFERROR(IF(INDEX(PatientCriteria[身分證號],ROWS($A$4:A316))="","",ROWS($A$4:A316)),"")</f>
        <v/>
      </c>
      <c r="B316" s="26" t="str" cm="1">
        <f t="array" ref="B316">IFERROR(IF(INDEX(PatientCriteria[身分證號],ROWS($A$4:A316))="","",INDEX(PatientCriteria[身分證號],ROWS($A$4:A316))),"")</f>
        <v/>
      </c>
      <c r="C316" s="26" t="str" cm="1">
        <f t="array" ref="C316">IF($B316="","",IFERROR(INDEX(PatientCriteria[生日],ROWS($A$4:A316)),""))</f>
        <v/>
      </c>
      <c r="D316" s="26" t="str" cm="1">
        <f t="array" ref="D316">IF($B316="","",IFERROR(INDEX(PatientCriteria[疾病組合],ROWS($A$4:A316)),""))</f>
        <v/>
      </c>
      <c r="E316" s="6" t="str" cm="1">
        <f t="array" ref="E316">IF($B316="","",IFERROR(INDEX(PatientCriteria[HbA1c達標標準],ROWS($A$4:A316)),""))</f>
        <v/>
      </c>
      <c r="F316" s="6" t="str">
        <f>IF($B316="","",IF($G316="","",IFERROR(SUMIFS(LabData2016[最近一次HbA1c檢查結果(%)],LabData2016[比對身分證前六碼],$AX316,LabData2016[最近一次HbA1c檢查日期],$G316,LabData2016[HbA1c唯一],1),"")))</f>
        <v/>
      </c>
      <c r="G316" s="36" t="str" cm="1">
        <f t="array" ref="G316">IF($B316="","",IFERROR(_xlfn.AGGREGATE(14,6,LabData2016[最近一次HbA1c檢查日期]/((LabData2016[比對身分證前六碼]=$AX316)*(LabData2016[HbA1c唯一]=1)),1),""))</f>
        <v/>
      </c>
      <c r="H316" s="6" t="str">
        <f>IF($B316="","",IF($I316="","",IFERROR(SUMIFS(LabData2016[最近一次HbA1c檢查結果(%)],LabData2016[比對身分證前六碼],$AX316,LabData2016[最近一次HbA1c檢查日期],$I316,LabData2016[HbA1c唯一],1),"")))</f>
        <v/>
      </c>
      <c r="I316" s="36" t="str" cm="1">
        <f t="array" ref="I316">IF($B316="","",IFERROR(_xlfn.AGGREGATE(14,6,LabData2016[最近一次HbA1c檢查日期]/((LabData2016[比對身分證前六碼]=$AX316)*(LabData2016[HbA1c唯一]=1)),2),""))</f>
        <v/>
      </c>
      <c r="J316" s="6" t="str">
        <f t="shared" si="63"/>
        <v/>
      </c>
      <c r="K316" s="27" t="str">
        <f ca="1">IF($B316="","",IF($E316="不適用","不適用",IF($F316="","未檢驗",IF(AND($AF316+$AG316&gt;=2,$AG316&gt;=1),IF(OR($F316&lt;VALUE(SUBSTITUTE(SUBSTITUTE($E316,"&lt;",""),"%","")),SUMIFS(LabData2016[HbA1c唯一],LabData2016[比對身分證前六碼],$AX316,LabData2016[最近一次HbA1c檢查結果(%)],"&lt;"&amp;VALUE(SUBSTITUTE(SUBSTITUTE($E316,"&lt;",""),"%","")),LabData2016[最近一次HbA1c檢查日期],"&gt;="&amp;DATE(YEAR(TODAY()),1,1),LabData2016[最近一次HbA1c檢查日期],"&lt;"&amp;DATE(YEAR(TODAY())+1,1,1))/($AF316+$AG316)&gt;=0.5),"控制達標",IF(ISNUMBER($H316),IF(AND($J316&gt;=84,$F316-$H316&lt;0),"進步達標","未達標"),"未達標")),"未達標"))))</f>
        <v/>
      </c>
      <c r="L316" s="33" t="str">
        <f ca="1">IF($B316="","",IF($K316="不適用","不適用",IF($K316="未檢驗","無檢驗資料","全年"&amp;($AF316+$AG316)&amp;"次／下半年"&amp;$AG316&amp;"次／"&amp;SUMIFS(LabData2016[HbA1c唯一],LabData2016[比對身分證前六碼],$AX316,LabData2016[最近一次HbA1c檢查結果(%)],"&lt;"&amp;VALUE(SUBSTITUTE(SUBSTITUTE($E316,"&lt;",""),"%","")),LabData2016[最近一次HbA1c檢查日期],"&gt;="&amp;DATE(YEAR(TODAY()),1,1),LabData2016[最近一次HbA1c檢查日期],"&lt;"&amp;DATE(YEAR(TODAY())+1,1,1))&amp;"/"&amp;($AF316+$AG316)&amp;"達標")))</f>
        <v/>
      </c>
      <c r="M316" s="6" t="str" cm="1">
        <f t="array" ref="M316">IF($B316="","",IFERROR(INDEX(PatientCriteria[LDL達標標準],ROWS($A$4:A316)),""))</f>
        <v/>
      </c>
      <c r="N316" s="6" t="str">
        <f>IF($B316="","",IF($O316="","",IFERROR(SUMIFS(LabData2016[最近一次LDL檢查結果(mg/dL)],LabData2016[比對身分證前六碼],$AX316,LabData2016[最近一次LDL檢查日期],$O316,LabData2016[LDL唯一],1),"")))</f>
        <v/>
      </c>
      <c r="O316" s="36" t="str" cm="1">
        <f t="array" ref="O316">IF($B316="","",IFERROR(_xlfn.AGGREGATE(14,6,LabData2016[最近一次LDL檢查日期]/((LabData2016[比對身分證前六碼]=$AX316)*(LabData2016[LDL唯一]=1)),1),""))</f>
        <v/>
      </c>
      <c r="P316" s="6" t="str">
        <f>IF($B316="","",IF($Q316="","",IFERROR(SUMIFS(LabData2016[最近一次LDL檢查結果(mg/dL)],LabData2016[比對身分證前六碼],$AX316,LabData2016[最近一次LDL檢查日期],$Q316,LabData2016[LDL唯一],1),"")))</f>
        <v/>
      </c>
      <c r="Q316" s="36" t="str" cm="1">
        <f t="array" ref="Q316">IF($B316="","",IFERROR(_xlfn.AGGREGATE(14,6,LabData2016[最近一次LDL檢查日期]/((LabData2016[比對身分證前六碼]=$AX316)*(LabData2016[LDL唯一]=1)),2),""))</f>
        <v/>
      </c>
      <c r="R316" s="6" t="str">
        <f t="shared" si="64"/>
        <v/>
      </c>
      <c r="S316" s="6" t="str" cm="1">
        <f t="array" ref="S316">IF($B316="","",IFERROR(_xlfn.AGGREGATE(15,6,LabData2016[最近一次LDL檢查結果(mg/dL)]/((LabData2016[比對身分證前六碼]=$AX316)*(LabData2016[LDL唯一]=1)),1),""))</f>
        <v/>
      </c>
      <c r="T316" s="28" t="str">
        <f ca="1">IF($B316="","",IF($M316="不適用","不適用",IF($N316="","未檢驗",IF(OR(AND($D316="DM only",$O316&gt;=DATE(YEAR(TODAY()),1,1),$O316&lt;DATE(YEAR(TODAY())+1,1,1),$N316&lt;VALUE(SUBSTITUTE($M316,"&lt;",""))),AND($AH316&gt;=1,$AI316&gt;=1,OR($N316&lt;VALUE(SUBSTITUTE($M316,"&lt;","")),SUMIFS(LabData2016[LDL唯一],LabData2016[比對身分證前六碼],$AX316,LabData2016[最近一次LDL檢查結果(mg/dL)],"&lt;"&amp;VALUE(SUBSTITUTE($M316,"&lt;","")),LabData2016[最近一次LDL檢查日期],"&gt;="&amp;DATE(YEAR(TODAY()),1,1),LabData2016[最近一次LDL檢查日期],"&lt;"&amp;DATE(YEAR(TODAY())+1,1,1))/($AH316+$AI316)&gt;=0.5))),"控制達標",IF(AND($AH316&gt;=1,$AI316&gt;=1,ISNUMBER($P316),$R316&gt;84,$N316-$P316&lt;0),"進步達標","未達標")))))</f>
        <v/>
      </c>
      <c r="U316" s="39" t="str">
        <f ca="1">IF($B316="","",IF($T316="不適用","不適用",IF($T316="未檢驗","無檢驗資料","全年"&amp;($AH316+$AI316)&amp;"次／下半年"&amp;$AI316&amp;"次／"&amp;SUMIFS(LabData2016[LDL唯一],LabData2016[比對身分證前六碼],$AX316,LabData2016[最近一次LDL檢查結果(mg/dL)],"&lt;"&amp;VALUE(SUBSTITUTE($M316,"&lt;","")),LabData2016[最近一次LDL檢查日期],"&gt;="&amp;DATE(YEAR(TODAY()),1,1),LabData2016[最近一次LDL檢查日期],"&lt;"&amp;DATE(YEAR(TODAY())+1,1,1))&amp;"/"&amp;($AH316+$AI316)&amp;"達標")))</f>
        <v/>
      </c>
      <c r="V316" s="6" t="str" cm="1">
        <f t="array" ref="V316">IF($B316="","",IFERROR(INDEX(PatientCriteria[UACR達標標準],ROWS($A$4:A316)),""))</f>
        <v/>
      </c>
      <c r="W316" s="6" t="str">
        <f>IF($B316="","",IF($X316="","",IFERROR(SUMIFS(LabData2016[最近一次UACR檢查結果(mg/gm)],LabData2016[比對身分證前六碼],$AX316,LabData2016[最近一次UACR檢查日期],$X316,LabData2016[UACR唯一],1),"")))</f>
        <v/>
      </c>
      <c r="X316" s="36" t="str" cm="1">
        <f t="array" ref="X316">IF($B316="","",IFERROR(_xlfn.AGGREGATE(14,6,LabData2016[最近一次UACR檢查日期]/((LabData2016[比對身分證前六碼]=$AX316)*(LabData2016[UACR唯一]=1)),1),""))</f>
        <v/>
      </c>
      <c r="Y316" s="6" t="str">
        <f>IF($B316="","",IF($Z316="","",IFERROR(SUMIFS(LabData2016[最近一次UACR檢查結果(mg/gm)],LabData2016[比對身分證前六碼],$AX316,LabData2016[最近一次UACR檢查日期],$Z316,LabData2016[UACR唯一],1),"")))</f>
        <v/>
      </c>
      <c r="Z316" s="36" t="str" cm="1">
        <f t="array" ref="Z316">IF($B316="","",IFERROR(_xlfn.AGGREGATE(14,6,LabData2016[最近一次UACR檢查日期]/((LabData2016[比對身分證前六碼]=$AX316)*(LabData2016[UACR唯一]=1)),2),""))</f>
        <v/>
      </c>
      <c r="AA316" s="6" t="str">
        <f t="shared" si="65"/>
        <v/>
      </c>
      <c r="AB316" s="29" t="str">
        <f ca="1">IF($B316="","",IF($V316="不適用","不適用",IF($W316="","未檢驗",IF(AND($AJ316+$AK316&gt;=2,$AK316&gt;=1),IF(OR($W316&lt;30,SUMIFS(LabData2016[UACR唯一],LabData2016[比對身分證前六碼],$AX316,LabData2016[最近一次UACR檢查結果(mg/gm)],"&lt;30",LabData2016[最近一次UACR檢查日期],"&gt;="&amp;DATE(YEAR(TODAY()),1,1),LabData2016[最近一次UACR檢查日期],"&lt;"&amp;DATE(YEAR(TODAY())+1,1,1))/($AJ316+$AK316)&gt;=0.5),"控制達標",IF(ISNUMBER($Y316),IF(AND($AA316&gt;=84,$W316-$Y316&lt;0),"進步達標","未達標"),"未達標")),"未達標"))))</f>
        <v/>
      </c>
      <c r="AC316" s="38" t="str">
        <f ca="1">IF($B316="","",IF($AB316="不適用","不適用",IF($AB316="未檢驗","無檢驗資料","全年"&amp;($AJ316+$AK316)&amp;"次／下半年"&amp;$AK316&amp;"次／"&amp;SUMIFS(LabData2016[UACR唯一],LabData2016[比對身分證前六碼],$AX316,LabData2016[最近一次UACR檢查結果(mg/gm)],"&lt;30",LabData2016[最近一次UACR檢查日期],"&gt;="&amp;DATE(YEAR(TODAY()),1,1),LabData2016[最近一次UACR檢查日期],"&lt;"&amp;DATE(YEAR(TODAY())+1,1,1))&amp;"/"&amp;($AJ316+$AK316)&amp;"達標")))</f>
        <v/>
      </c>
      <c r="AD316" s="6" t="str" cm="1">
        <f t="array" ref="AD316">IF($B316="","",IFERROR(INDEX(PatientCriteria[BP檢驗次數達標標準],ROWS($A$4:A316)),""))</f>
        <v/>
      </c>
      <c r="AE316" s="6" t="str" cm="1">
        <f t="array" aca="1" ref="AE316" ca="1">IF($B316="","",_xlfn.LET(_xlpm.bp,LabData2016[最近一次BP檢查日期],_xlpm.ym,IF(ISNUMBER(_xlpm.bp),TEXT(_xlpm.bp,"yyyy-mm"),LEFT(_xlpm.bp,7)),_xlpm.matched,_xlfn._xlws.FILTER(_xlpm.ym,(LabData2016[比對身分證前六碼]=$AX316)*(LabData2016[比對生日西元]=$AY316)*(_xlpm.ym&lt;&gt;"")*(LEFT(_xlpm.ym,4)=TEXT(YEAR(TODAY()),"0")),""),IF(INDEX(_xlpm.matched,1)="",0,ROWS(_xlfn.UNIQUE(_xlpm.matched)))))</f>
        <v/>
      </c>
      <c r="AF316" s="6" t="str">
        <f ca="1">IF($B316="","",SUMIFS(LabData2016[HbA1c唯一],LabData2016[比對身分證前六碼],$AX316,LabData2016[最近一次HbA1c檢查日期],"&gt;="&amp;DATE(YEAR(TODAY()),1,1),LabData2016[最近一次HbA1c檢查日期],"&lt;"&amp;DATE(YEAR(TODAY()),7,1)))</f>
        <v/>
      </c>
      <c r="AG316" s="6" t="str">
        <f ca="1">IF($B316="","",SUMIFS(LabData2016[HbA1c唯一],LabData2016[比對身分證前六碼],$AX316,LabData2016[最近一次HbA1c檢查日期],"&gt;="&amp;DATE(YEAR(TODAY()),7,1),LabData2016[最近一次HbA1c檢查日期],"&lt;"&amp;DATE(YEAR(TODAY())+1,1,1)))</f>
        <v/>
      </c>
      <c r="AH316" s="6" t="str">
        <f ca="1">IF($B316="","",SUMIFS(LabData2016[LDL唯一],LabData2016[比對身分證前六碼],$AX316,LabData2016[最近一次LDL檢查日期],"&gt;="&amp;DATE(YEAR(TODAY()),1,1),LabData2016[最近一次LDL檢查日期],"&lt;"&amp;DATE(YEAR(TODAY()),7,1)))</f>
        <v/>
      </c>
      <c r="AI316" s="6" t="str">
        <f ca="1">IF($B316="","",SUMIFS(LabData2016[LDL唯一],LabData2016[比對身分證前六碼],$AX316,LabData2016[最近一次LDL檢查日期],"&gt;="&amp;DATE(YEAR(TODAY()),7,1),LabData2016[最近一次LDL檢查日期],"&lt;"&amp;DATE(YEAR(TODAY())+1,1,1)))</f>
        <v/>
      </c>
      <c r="AJ316" s="6" t="str">
        <f ca="1">IF($B316="","",SUMIFS(LabData2016[UACR唯一],LabData2016[比對身分證前六碼],$AX316,LabData2016[最近一次UACR檢查日期],"&gt;="&amp;DATE(YEAR(TODAY()),1,1),LabData2016[最近一次UACR檢查日期],"&lt;"&amp;DATE(YEAR(TODAY()),7,1)))</f>
        <v/>
      </c>
      <c r="AK316" s="6" t="str">
        <f ca="1">IF($B316="","",SUMIFS(LabData2016[UACR唯一],LabData2016[比對身分證前六碼],$AX316,LabData2016[最近一次UACR檢查日期],"&gt;="&amp;DATE(YEAR(TODAY()),7,1),LabData2016[最近一次UACR檢查日期],"&lt;"&amp;DATE(YEAR(TODAY())+1,1,1)))</f>
        <v/>
      </c>
      <c r="AL316" s="6" t="str">
        <f t="shared" si="66"/>
        <v/>
      </c>
      <c r="AM316" s="6" t="str">
        <f t="shared" si="67"/>
        <v/>
      </c>
      <c r="AN316" s="6" t="str">
        <f t="shared" si="68"/>
        <v/>
      </c>
      <c r="AO316" s="6" t="str">
        <f t="shared" si="69"/>
        <v/>
      </c>
      <c r="AP316" s="6" t="str" cm="1">
        <f t="array" ref="AP316">IF($B316="","",IFERROR(INDEX(相容設定!$B$2:$E$9,MATCH($D316,相容設定!$A$2:$A$9,0),MIN(VALUE(LEFT($AQ316,FIND("/",$AQ316)-1)),3)+1),0))</f>
        <v/>
      </c>
      <c r="AQ316" s="6" t="str">
        <f t="shared" si="70"/>
        <v/>
      </c>
      <c r="AR316" s="30" t="str">
        <f t="shared" si="71"/>
        <v/>
      </c>
      <c r="AS316" s="30" t="str">
        <f>IF($B316="","",250+30+IF(OR(ISNUMBER(SEARCH("DM",$D316)),ISNUMBER(SEARCH("+",$D316))),100,0)+IFERROR(INDEX(相容設定!$F$2:$F$9,MATCH($D316,相容設定!$A$2:$A$9,0)),0))</f>
        <v/>
      </c>
      <c r="AT316" s="31" t="str">
        <f t="shared" si="72"/>
        <v/>
      </c>
      <c r="AU316" s="32" t="str">
        <f t="shared" si="73"/>
        <v/>
      </c>
      <c r="AW316" t="str">
        <f t="shared" si="74"/>
        <v/>
      </c>
    </row>
    <row r="317" spans="1:49" x14ac:dyDescent="0.35">
      <c r="A317" s="26" t="str" cm="1">
        <f t="array" ref="A317">IFERROR(IF(INDEX(PatientCriteria[身分證號],ROWS($A$4:A317))="","",ROWS($A$4:A317)),"")</f>
        <v/>
      </c>
      <c r="B317" s="26" t="str" cm="1">
        <f t="array" ref="B317">IFERROR(IF(INDEX(PatientCriteria[身分證號],ROWS($A$4:A317))="","",INDEX(PatientCriteria[身分證號],ROWS($A$4:A317))),"")</f>
        <v/>
      </c>
      <c r="C317" s="26" t="str" cm="1">
        <f t="array" ref="C317">IF($B317="","",IFERROR(INDEX(PatientCriteria[生日],ROWS($A$4:A317)),""))</f>
        <v/>
      </c>
      <c r="D317" s="26" t="str" cm="1">
        <f t="array" ref="D317">IF($B317="","",IFERROR(INDEX(PatientCriteria[疾病組合],ROWS($A$4:A317)),""))</f>
        <v/>
      </c>
      <c r="E317" s="6" t="str" cm="1">
        <f t="array" ref="E317">IF($B317="","",IFERROR(INDEX(PatientCriteria[HbA1c達標標準],ROWS($A$4:A317)),""))</f>
        <v/>
      </c>
      <c r="F317" s="6" t="str">
        <f>IF($B317="","",IF($G317="","",IFERROR(SUMIFS(LabData2016[最近一次HbA1c檢查結果(%)],LabData2016[比對身分證前六碼],$AX317,LabData2016[最近一次HbA1c檢查日期],$G317,LabData2016[HbA1c唯一],1),"")))</f>
        <v/>
      </c>
      <c r="G317" s="36" t="str" cm="1">
        <f t="array" ref="G317">IF($B317="","",IFERROR(_xlfn.AGGREGATE(14,6,LabData2016[最近一次HbA1c檢查日期]/((LabData2016[比對身分證前六碼]=$AX317)*(LabData2016[HbA1c唯一]=1)),1),""))</f>
        <v/>
      </c>
      <c r="H317" s="6" t="str">
        <f>IF($B317="","",IF($I317="","",IFERROR(SUMIFS(LabData2016[最近一次HbA1c檢查結果(%)],LabData2016[比對身分證前六碼],$AX317,LabData2016[最近一次HbA1c檢查日期],$I317,LabData2016[HbA1c唯一],1),"")))</f>
        <v/>
      </c>
      <c r="I317" s="36" t="str" cm="1">
        <f t="array" ref="I317">IF($B317="","",IFERROR(_xlfn.AGGREGATE(14,6,LabData2016[最近一次HbA1c檢查日期]/((LabData2016[比對身分證前六碼]=$AX317)*(LabData2016[HbA1c唯一]=1)),2),""))</f>
        <v/>
      </c>
      <c r="J317" s="6" t="str">
        <f t="shared" si="63"/>
        <v/>
      </c>
      <c r="K317" s="27" t="str">
        <f ca="1">IF($B317="","",IF($E317="不適用","不適用",IF($F317="","未檢驗",IF(AND($AF317+$AG317&gt;=2,$AG317&gt;=1),IF(OR($F317&lt;VALUE(SUBSTITUTE(SUBSTITUTE($E317,"&lt;",""),"%","")),SUMIFS(LabData2016[HbA1c唯一],LabData2016[比對身分證前六碼],$AX317,LabData2016[最近一次HbA1c檢查結果(%)],"&lt;"&amp;VALUE(SUBSTITUTE(SUBSTITUTE($E317,"&lt;",""),"%","")),LabData2016[最近一次HbA1c檢查日期],"&gt;="&amp;DATE(YEAR(TODAY()),1,1),LabData2016[最近一次HbA1c檢查日期],"&lt;"&amp;DATE(YEAR(TODAY())+1,1,1))/($AF317+$AG317)&gt;=0.5),"控制達標",IF(ISNUMBER($H317),IF(AND($J317&gt;=84,$F317-$H317&lt;0),"進步達標","未達標"),"未達標")),"未達標"))))</f>
        <v/>
      </c>
      <c r="L317" s="33" t="str">
        <f ca="1">IF($B317="","",IF($K317="不適用","不適用",IF($K317="未檢驗","無檢驗資料","全年"&amp;($AF317+$AG317)&amp;"次／下半年"&amp;$AG317&amp;"次／"&amp;SUMIFS(LabData2016[HbA1c唯一],LabData2016[比對身分證前六碼],$AX317,LabData2016[最近一次HbA1c檢查結果(%)],"&lt;"&amp;VALUE(SUBSTITUTE(SUBSTITUTE($E317,"&lt;",""),"%","")),LabData2016[最近一次HbA1c檢查日期],"&gt;="&amp;DATE(YEAR(TODAY()),1,1),LabData2016[最近一次HbA1c檢查日期],"&lt;"&amp;DATE(YEAR(TODAY())+1,1,1))&amp;"/"&amp;($AF317+$AG317)&amp;"達標")))</f>
        <v/>
      </c>
      <c r="M317" s="6" t="str" cm="1">
        <f t="array" ref="M317">IF($B317="","",IFERROR(INDEX(PatientCriteria[LDL達標標準],ROWS($A$4:A317)),""))</f>
        <v/>
      </c>
      <c r="N317" s="6" t="str">
        <f>IF($B317="","",IF($O317="","",IFERROR(SUMIFS(LabData2016[最近一次LDL檢查結果(mg/dL)],LabData2016[比對身分證前六碼],$AX317,LabData2016[最近一次LDL檢查日期],$O317,LabData2016[LDL唯一],1),"")))</f>
        <v/>
      </c>
      <c r="O317" s="36" t="str" cm="1">
        <f t="array" ref="O317">IF($B317="","",IFERROR(_xlfn.AGGREGATE(14,6,LabData2016[最近一次LDL檢查日期]/((LabData2016[比對身分證前六碼]=$AX317)*(LabData2016[LDL唯一]=1)),1),""))</f>
        <v/>
      </c>
      <c r="P317" s="6" t="str">
        <f>IF($B317="","",IF($Q317="","",IFERROR(SUMIFS(LabData2016[最近一次LDL檢查結果(mg/dL)],LabData2016[比對身分證前六碼],$AX317,LabData2016[最近一次LDL檢查日期],$Q317,LabData2016[LDL唯一],1),"")))</f>
        <v/>
      </c>
      <c r="Q317" s="36" t="str" cm="1">
        <f t="array" ref="Q317">IF($B317="","",IFERROR(_xlfn.AGGREGATE(14,6,LabData2016[最近一次LDL檢查日期]/((LabData2016[比對身分證前六碼]=$AX317)*(LabData2016[LDL唯一]=1)),2),""))</f>
        <v/>
      </c>
      <c r="R317" s="6" t="str">
        <f t="shared" si="64"/>
        <v/>
      </c>
      <c r="S317" s="6" t="str" cm="1">
        <f t="array" ref="S317">IF($B317="","",IFERROR(_xlfn.AGGREGATE(15,6,LabData2016[最近一次LDL檢查結果(mg/dL)]/((LabData2016[比對身分證前六碼]=$AX317)*(LabData2016[LDL唯一]=1)),1),""))</f>
        <v/>
      </c>
      <c r="T317" s="28" t="str">
        <f ca="1">IF($B317="","",IF($M317="不適用","不適用",IF($N317="","未檢驗",IF(OR(AND($D317="DM only",$O317&gt;=DATE(YEAR(TODAY()),1,1),$O317&lt;DATE(YEAR(TODAY())+1,1,1),$N317&lt;VALUE(SUBSTITUTE($M317,"&lt;",""))),AND($AH317&gt;=1,$AI317&gt;=1,OR($N317&lt;VALUE(SUBSTITUTE($M317,"&lt;","")),SUMIFS(LabData2016[LDL唯一],LabData2016[比對身分證前六碼],$AX317,LabData2016[最近一次LDL檢查結果(mg/dL)],"&lt;"&amp;VALUE(SUBSTITUTE($M317,"&lt;","")),LabData2016[最近一次LDL檢查日期],"&gt;="&amp;DATE(YEAR(TODAY()),1,1),LabData2016[最近一次LDL檢查日期],"&lt;"&amp;DATE(YEAR(TODAY())+1,1,1))/($AH317+$AI317)&gt;=0.5))),"控制達標",IF(AND($AH317&gt;=1,$AI317&gt;=1,ISNUMBER($P317),$R317&gt;84,$N317-$P317&lt;0),"進步達標","未達標")))))</f>
        <v/>
      </c>
      <c r="U317" s="39" t="str">
        <f ca="1">IF($B317="","",IF($T317="不適用","不適用",IF($T317="未檢驗","無檢驗資料","全年"&amp;($AH317+$AI317)&amp;"次／下半年"&amp;$AI317&amp;"次／"&amp;SUMIFS(LabData2016[LDL唯一],LabData2016[比對身分證前六碼],$AX317,LabData2016[最近一次LDL檢查結果(mg/dL)],"&lt;"&amp;VALUE(SUBSTITUTE($M317,"&lt;","")),LabData2016[最近一次LDL檢查日期],"&gt;="&amp;DATE(YEAR(TODAY()),1,1),LabData2016[最近一次LDL檢查日期],"&lt;"&amp;DATE(YEAR(TODAY())+1,1,1))&amp;"/"&amp;($AH317+$AI317)&amp;"達標")))</f>
        <v/>
      </c>
      <c r="V317" s="6" t="str" cm="1">
        <f t="array" ref="V317">IF($B317="","",IFERROR(INDEX(PatientCriteria[UACR達標標準],ROWS($A$4:A317)),""))</f>
        <v/>
      </c>
      <c r="W317" s="6" t="str">
        <f>IF($B317="","",IF($X317="","",IFERROR(SUMIFS(LabData2016[最近一次UACR檢查結果(mg/gm)],LabData2016[比對身分證前六碼],$AX317,LabData2016[最近一次UACR檢查日期],$X317,LabData2016[UACR唯一],1),"")))</f>
        <v/>
      </c>
      <c r="X317" s="36" t="str" cm="1">
        <f t="array" ref="X317">IF($B317="","",IFERROR(_xlfn.AGGREGATE(14,6,LabData2016[最近一次UACR檢查日期]/((LabData2016[比對身分證前六碼]=$AX317)*(LabData2016[UACR唯一]=1)),1),""))</f>
        <v/>
      </c>
      <c r="Y317" s="6" t="str">
        <f>IF($B317="","",IF($Z317="","",IFERROR(SUMIFS(LabData2016[最近一次UACR檢查結果(mg/gm)],LabData2016[比對身分證前六碼],$AX317,LabData2016[最近一次UACR檢查日期],$Z317,LabData2016[UACR唯一],1),"")))</f>
        <v/>
      </c>
      <c r="Z317" s="36" t="str" cm="1">
        <f t="array" ref="Z317">IF($B317="","",IFERROR(_xlfn.AGGREGATE(14,6,LabData2016[最近一次UACR檢查日期]/((LabData2016[比對身分證前六碼]=$AX317)*(LabData2016[UACR唯一]=1)),2),""))</f>
        <v/>
      </c>
      <c r="AA317" s="6" t="str">
        <f t="shared" si="65"/>
        <v/>
      </c>
      <c r="AB317" s="29" t="str">
        <f ca="1">IF($B317="","",IF($V317="不適用","不適用",IF($W317="","未檢驗",IF(AND($AJ317+$AK317&gt;=2,$AK317&gt;=1),IF(OR($W317&lt;30,SUMIFS(LabData2016[UACR唯一],LabData2016[比對身分證前六碼],$AX317,LabData2016[最近一次UACR檢查結果(mg/gm)],"&lt;30",LabData2016[最近一次UACR檢查日期],"&gt;="&amp;DATE(YEAR(TODAY()),1,1),LabData2016[最近一次UACR檢查日期],"&lt;"&amp;DATE(YEAR(TODAY())+1,1,1))/($AJ317+$AK317)&gt;=0.5),"控制達標",IF(ISNUMBER($Y317),IF(AND($AA317&gt;=84,$W317-$Y317&lt;0),"進步達標","未達標"),"未達標")),"未達標"))))</f>
        <v/>
      </c>
      <c r="AC317" s="38" t="str">
        <f ca="1">IF($B317="","",IF($AB317="不適用","不適用",IF($AB317="未檢驗","無檢驗資料","全年"&amp;($AJ317+$AK317)&amp;"次／下半年"&amp;$AK317&amp;"次／"&amp;SUMIFS(LabData2016[UACR唯一],LabData2016[比對身分證前六碼],$AX317,LabData2016[最近一次UACR檢查結果(mg/gm)],"&lt;30",LabData2016[最近一次UACR檢查日期],"&gt;="&amp;DATE(YEAR(TODAY()),1,1),LabData2016[最近一次UACR檢查日期],"&lt;"&amp;DATE(YEAR(TODAY())+1,1,1))&amp;"/"&amp;($AJ317+$AK317)&amp;"達標")))</f>
        <v/>
      </c>
      <c r="AD317" s="6" t="str" cm="1">
        <f t="array" ref="AD317">IF($B317="","",IFERROR(INDEX(PatientCriteria[BP檢驗次數達標標準],ROWS($A$4:A317)),""))</f>
        <v/>
      </c>
      <c r="AE317" s="6" t="str" cm="1">
        <f t="array" aca="1" ref="AE317" ca="1">IF($B317="","",_xlfn.LET(_xlpm.bp,LabData2016[最近一次BP檢查日期],_xlpm.ym,IF(ISNUMBER(_xlpm.bp),TEXT(_xlpm.bp,"yyyy-mm"),LEFT(_xlpm.bp,7)),_xlpm.matched,_xlfn._xlws.FILTER(_xlpm.ym,(LabData2016[比對身分證前六碼]=$AX317)*(LabData2016[比對生日西元]=$AY317)*(_xlpm.ym&lt;&gt;"")*(LEFT(_xlpm.ym,4)=TEXT(YEAR(TODAY()),"0")),""),IF(INDEX(_xlpm.matched,1)="",0,ROWS(_xlfn.UNIQUE(_xlpm.matched)))))</f>
        <v/>
      </c>
      <c r="AF317" s="6" t="str">
        <f ca="1">IF($B317="","",SUMIFS(LabData2016[HbA1c唯一],LabData2016[比對身分證前六碼],$AX317,LabData2016[最近一次HbA1c檢查日期],"&gt;="&amp;DATE(YEAR(TODAY()),1,1),LabData2016[最近一次HbA1c檢查日期],"&lt;"&amp;DATE(YEAR(TODAY()),7,1)))</f>
        <v/>
      </c>
      <c r="AG317" s="6" t="str">
        <f ca="1">IF($B317="","",SUMIFS(LabData2016[HbA1c唯一],LabData2016[比對身分證前六碼],$AX317,LabData2016[最近一次HbA1c檢查日期],"&gt;="&amp;DATE(YEAR(TODAY()),7,1),LabData2016[最近一次HbA1c檢查日期],"&lt;"&amp;DATE(YEAR(TODAY())+1,1,1)))</f>
        <v/>
      </c>
      <c r="AH317" s="6" t="str">
        <f ca="1">IF($B317="","",SUMIFS(LabData2016[LDL唯一],LabData2016[比對身分證前六碼],$AX317,LabData2016[最近一次LDL檢查日期],"&gt;="&amp;DATE(YEAR(TODAY()),1,1),LabData2016[最近一次LDL檢查日期],"&lt;"&amp;DATE(YEAR(TODAY()),7,1)))</f>
        <v/>
      </c>
      <c r="AI317" s="6" t="str">
        <f ca="1">IF($B317="","",SUMIFS(LabData2016[LDL唯一],LabData2016[比對身分證前六碼],$AX317,LabData2016[最近一次LDL檢查日期],"&gt;="&amp;DATE(YEAR(TODAY()),7,1),LabData2016[最近一次LDL檢查日期],"&lt;"&amp;DATE(YEAR(TODAY())+1,1,1)))</f>
        <v/>
      </c>
      <c r="AJ317" s="6" t="str">
        <f ca="1">IF($B317="","",SUMIFS(LabData2016[UACR唯一],LabData2016[比對身分證前六碼],$AX317,LabData2016[最近一次UACR檢查日期],"&gt;="&amp;DATE(YEAR(TODAY()),1,1),LabData2016[最近一次UACR檢查日期],"&lt;"&amp;DATE(YEAR(TODAY()),7,1)))</f>
        <v/>
      </c>
      <c r="AK317" s="6" t="str">
        <f ca="1">IF($B317="","",SUMIFS(LabData2016[UACR唯一],LabData2016[比對身分證前六碼],$AX317,LabData2016[最近一次UACR檢查日期],"&gt;="&amp;DATE(YEAR(TODAY()),7,1),LabData2016[最近一次UACR檢查日期],"&lt;"&amp;DATE(YEAR(TODAY())+1,1,1)))</f>
        <v/>
      </c>
      <c r="AL317" s="6" t="str">
        <f t="shared" si="66"/>
        <v/>
      </c>
      <c r="AM317" s="6" t="str">
        <f t="shared" si="67"/>
        <v/>
      </c>
      <c r="AN317" s="6" t="str">
        <f t="shared" si="68"/>
        <v/>
      </c>
      <c r="AO317" s="6" t="str">
        <f t="shared" si="69"/>
        <v/>
      </c>
      <c r="AP317" s="6" t="str" cm="1">
        <f t="array" ref="AP317">IF($B317="","",IFERROR(INDEX(相容設定!$B$2:$E$9,MATCH($D317,相容設定!$A$2:$A$9,0),MIN(VALUE(LEFT($AQ317,FIND("/",$AQ317)-1)),3)+1),0))</f>
        <v/>
      </c>
      <c r="AQ317" s="6" t="str">
        <f t="shared" si="70"/>
        <v/>
      </c>
      <c r="AR317" s="30" t="str">
        <f t="shared" si="71"/>
        <v/>
      </c>
      <c r="AS317" s="30" t="str">
        <f>IF($B317="","",250+30+IF(OR(ISNUMBER(SEARCH("DM",$D317)),ISNUMBER(SEARCH("+",$D317))),100,0)+IFERROR(INDEX(相容設定!$F$2:$F$9,MATCH($D317,相容設定!$A$2:$A$9,0)),0))</f>
        <v/>
      </c>
      <c r="AT317" s="31" t="str">
        <f t="shared" si="72"/>
        <v/>
      </c>
      <c r="AU317" s="32" t="str">
        <f t="shared" si="73"/>
        <v/>
      </c>
      <c r="AW317" t="str">
        <f t="shared" si="74"/>
        <v/>
      </c>
    </row>
    <row r="318" spans="1:49" x14ac:dyDescent="0.35">
      <c r="A318" s="26" t="str" cm="1">
        <f t="array" ref="A318">IFERROR(IF(INDEX(PatientCriteria[身分證號],ROWS($A$4:A318))="","",ROWS($A$4:A318)),"")</f>
        <v/>
      </c>
      <c r="B318" s="26" t="str" cm="1">
        <f t="array" ref="B318">IFERROR(IF(INDEX(PatientCriteria[身分證號],ROWS($A$4:A318))="","",INDEX(PatientCriteria[身分證號],ROWS($A$4:A318))),"")</f>
        <v/>
      </c>
      <c r="C318" s="26" t="str" cm="1">
        <f t="array" ref="C318">IF($B318="","",IFERROR(INDEX(PatientCriteria[生日],ROWS($A$4:A318)),""))</f>
        <v/>
      </c>
      <c r="D318" s="26" t="str" cm="1">
        <f t="array" ref="D318">IF($B318="","",IFERROR(INDEX(PatientCriteria[疾病組合],ROWS($A$4:A318)),""))</f>
        <v/>
      </c>
      <c r="E318" s="6" t="str" cm="1">
        <f t="array" ref="E318">IF($B318="","",IFERROR(INDEX(PatientCriteria[HbA1c達標標準],ROWS($A$4:A318)),""))</f>
        <v/>
      </c>
      <c r="F318" s="6" t="str">
        <f>IF($B318="","",IF($G318="","",IFERROR(SUMIFS(LabData2016[最近一次HbA1c檢查結果(%)],LabData2016[比對身分證前六碼],$AX318,LabData2016[最近一次HbA1c檢查日期],$G318,LabData2016[HbA1c唯一],1),"")))</f>
        <v/>
      </c>
      <c r="G318" s="36" t="str" cm="1">
        <f t="array" ref="G318">IF($B318="","",IFERROR(_xlfn.AGGREGATE(14,6,LabData2016[最近一次HbA1c檢查日期]/((LabData2016[比對身分證前六碼]=$AX318)*(LabData2016[HbA1c唯一]=1)),1),""))</f>
        <v/>
      </c>
      <c r="H318" s="6" t="str">
        <f>IF($B318="","",IF($I318="","",IFERROR(SUMIFS(LabData2016[最近一次HbA1c檢查結果(%)],LabData2016[比對身分證前六碼],$AX318,LabData2016[最近一次HbA1c檢查日期],$I318,LabData2016[HbA1c唯一],1),"")))</f>
        <v/>
      </c>
      <c r="I318" s="36" t="str" cm="1">
        <f t="array" ref="I318">IF($B318="","",IFERROR(_xlfn.AGGREGATE(14,6,LabData2016[最近一次HbA1c檢查日期]/((LabData2016[比對身分證前六碼]=$AX318)*(LabData2016[HbA1c唯一]=1)),2),""))</f>
        <v/>
      </c>
      <c r="J318" s="6" t="str">
        <f t="shared" si="63"/>
        <v/>
      </c>
      <c r="K318" s="27" t="str">
        <f ca="1">IF($B318="","",IF($E318="不適用","不適用",IF($F318="","未檢驗",IF(AND($AF318+$AG318&gt;=2,$AG318&gt;=1),IF(OR($F318&lt;VALUE(SUBSTITUTE(SUBSTITUTE($E318,"&lt;",""),"%","")),SUMIFS(LabData2016[HbA1c唯一],LabData2016[比對身分證前六碼],$AX318,LabData2016[最近一次HbA1c檢查結果(%)],"&lt;"&amp;VALUE(SUBSTITUTE(SUBSTITUTE($E318,"&lt;",""),"%","")),LabData2016[最近一次HbA1c檢查日期],"&gt;="&amp;DATE(YEAR(TODAY()),1,1),LabData2016[最近一次HbA1c檢查日期],"&lt;"&amp;DATE(YEAR(TODAY())+1,1,1))/($AF318+$AG318)&gt;=0.5),"控制達標",IF(ISNUMBER($H318),IF(AND($J318&gt;=84,$F318-$H318&lt;0),"進步達標","未達標"),"未達標")),"未達標"))))</f>
        <v/>
      </c>
      <c r="L318" s="33" t="str">
        <f ca="1">IF($B318="","",IF($K318="不適用","不適用",IF($K318="未檢驗","無檢驗資料","全年"&amp;($AF318+$AG318)&amp;"次／下半年"&amp;$AG318&amp;"次／"&amp;SUMIFS(LabData2016[HbA1c唯一],LabData2016[比對身分證前六碼],$AX318,LabData2016[最近一次HbA1c檢查結果(%)],"&lt;"&amp;VALUE(SUBSTITUTE(SUBSTITUTE($E318,"&lt;",""),"%","")),LabData2016[最近一次HbA1c檢查日期],"&gt;="&amp;DATE(YEAR(TODAY()),1,1),LabData2016[最近一次HbA1c檢查日期],"&lt;"&amp;DATE(YEAR(TODAY())+1,1,1))&amp;"/"&amp;($AF318+$AG318)&amp;"達標")))</f>
        <v/>
      </c>
      <c r="M318" s="6" t="str" cm="1">
        <f t="array" ref="M318">IF($B318="","",IFERROR(INDEX(PatientCriteria[LDL達標標準],ROWS($A$4:A318)),""))</f>
        <v/>
      </c>
      <c r="N318" s="6" t="str">
        <f>IF($B318="","",IF($O318="","",IFERROR(SUMIFS(LabData2016[最近一次LDL檢查結果(mg/dL)],LabData2016[比對身分證前六碼],$AX318,LabData2016[最近一次LDL檢查日期],$O318,LabData2016[LDL唯一],1),"")))</f>
        <v/>
      </c>
      <c r="O318" s="36" t="str" cm="1">
        <f t="array" ref="O318">IF($B318="","",IFERROR(_xlfn.AGGREGATE(14,6,LabData2016[最近一次LDL檢查日期]/((LabData2016[比對身分證前六碼]=$AX318)*(LabData2016[LDL唯一]=1)),1),""))</f>
        <v/>
      </c>
      <c r="P318" s="6" t="str">
        <f>IF($B318="","",IF($Q318="","",IFERROR(SUMIFS(LabData2016[最近一次LDL檢查結果(mg/dL)],LabData2016[比對身分證前六碼],$AX318,LabData2016[最近一次LDL檢查日期],$Q318,LabData2016[LDL唯一],1),"")))</f>
        <v/>
      </c>
      <c r="Q318" s="36" t="str" cm="1">
        <f t="array" ref="Q318">IF($B318="","",IFERROR(_xlfn.AGGREGATE(14,6,LabData2016[最近一次LDL檢查日期]/((LabData2016[比對身分證前六碼]=$AX318)*(LabData2016[LDL唯一]=1)),2),""))</f>
        <v/>
      </c>
      <c r="R318" s="6" t="str">
        <f t="shared" si="64"/>
        <v/>
      </c>
      <c r="S318" s="6" t="str" cm="1">
        <f t="array" ref="S318">IF($B318="","",IFERROR(_xlfn.AGGREGATE(15,6,LabData2016[最近一次LDL檢查結果(mg/dL)]/((LabData2016[比對身分證前六碼]=$AX318)*(LabData2016[LDL唯一]=1)),1),""))</f>
        <v/>
      </c>
      <c r="T318" s="28" t="str">
        <f ca="1">IF($B318="","",IF($M318="不適用","不適用",IF($N318="","未檢驗",IF(OR(AND($D318="DM only",$O318&gt;=DATE(YEAR(TODAY()),1,1),$O318&lt;DATE(YEAR(TODAY())+1,1,1),$N318&lt;VALUE(SUBSTITUTE($M318,"&lt;",""))),AND($AH318&gt;=1,$AI318&gt;=1,OR($N318&lt;VALUE(SUBSTITUTE($M318,"&lt;","")),SUMIFS(LabData2016[LDL唯一],LabData2016[比對身分證前六碼],$AX318,LabData2016[最近一次LDL檢查結果(mg/dL)],"&lt;"&amp;VALUE(SUBSTITUTE($M318,"&lt;","")),LabData2016[最近一次LDL檢查日期],"&gt;="&amp;DATE(YEAR(TODAY()),1,1),LabData2016[最近一次LDL檢查日期],"&lt;"&amp;DATE(YEAR(TODAY())+1,1,1))/($AH318+$AI318)&gt;=0.5))),"控制達標",IF(AND($AH318&gt;=1,$AI318&gt;=1,ISNUMBER($P318),$R318&gt;84,$N318-$P318&lt;0),"進步達標","未達標")))))</f>
        <v/>
      </c>
      <c r="U318" s="39" t="str">
        <f ca="1">IF($B318="","",IF($T318="不適用","不適用",IF($T318="未檢驗","無檢驗資料","全年"&amp;($AH318+$AI318)&amp;"次／下半年"&amp;$AI318&amp;"次／"&amp;SUMIFS(LabData2016[LDL唯一],LabData2016[比對身分證前六碼],$AX318,LabData2016[最近一次LDL檢查結果(mg/dL)],"&lt;"&amp;VALUE(SUBSTITUTE($M318,"&lt;","")),LabData2016[最近一次LDL檢查日期],"&gt;="&amp;DATE(YEAR(TODAY()),1,1),LabData2016[最近一次LDL檢查日期],"&lt;"&amp;DATE(YEAR(TODAY())+1,1,1))&amp;"/"&amp;($AH318+$AI318)&amp;"達標")))</f>
        <v/>
      </c>
      <c r="V318" s="6" t="str" cm="1">
        <f t="array" ref="V318">IF($B318="","",IFERROR(INDEX(PatientCriteria[UACR達標標準],ROWS($A$4:A318)),""))</f>
        <v/>
      </c>
      <c r="W318" s="6" t="str">
        <f>IF($B318="","",IF($X318="","",IFERROR(SUMIFS(LabData2016[最近一次UACR檢查結果(mg/gm)],LabData2016[比對身分證前六碼],$AX318,LabData2016[最近一次UACR檢查日期],$X318,LabData2016[UACR唯一],1),"")))</f>
        <v/>
      </c>
      <c r="X318" s="36" t="str" cm="1">
        <f t="array" ref="X318">IF($B318="","",IFERROR(_xlfn.AGGREGATE(14,6,LabData2016[最近一次UACR檢查日期]/((LabData2016[比對身分證前六碼]=$AX318)*(LabData2016[UACR唯一]=1)),1),""))</f>
        <v/>
      </c>
      <c r="Y318" s="6" t="str">
        <f>IF($B318="","",IF($Z318="","",IFERROR(SUMIFS(LabData2016[最近一次UACR檢查結果(mg/gm)],LabData2016[比對身分證前六碼],$AX318,LabData2016[最近一次UACR檢查日期],$Z318,LabData2016[UACR唯一],1),"")))</f>
        <v/>
      </c>
      <c r="Z318" s="36" t="str" cm="1">
        <f t="array" ref="Z318">IF($B318="","",IFERROR(_xlfn.AGGREGATE(14,6,LabData2016[最近一次UACR檢查日期]/((LabData2016[比對身分證前六碼]=$AX318)*(LabData2016[UACR唯一]=1)),2),""))</f>
        <v/>
      </c>
      <c r="AA318" s="6" t="str">
        <f t="shared" si="65"/>
        <v/>
      </c>
      <c r="AB318" s="29" t="str">
        <f ca="1">IF($B318="","",IF($V318="不適用","不適用",IF($W318="","未檢驗",IF(AND($AJ318+$AK318&gt;=2,$AK318&gt;=1),IF(OR($W318&lt;30,SUMIFS(LabData2016[UACR唯一],LabData2016[比對身分證前六碼],$AX318,LabData2016[最近一次UACR檢查結果(mg/gm)],"&lt;30",LabData2016[最近一次UACR檢查日期],"&gt;="&amp;DATE(YEAR(TODAY()),1,1),LabData2016[最近一次UACR檢查日期],"&lt;"&amp;DATE(YEAR(TODAY())+1,1,1))/($AJ318+$AK318)&gt;=0.5),"控制達標",IF(ISNUMBER($Y318),IF(AND($AA318&gt;=84,$W318-$Y318&lt;0),"進步達標","未達標"),"未達標")),"未達標"))))</f>
        <v/>
      </c>
      <c r="AC318" s="38" t="str">
        <f ca="1">IF($B318="","",IF($AB318="不適用","不適用",IF($AB318="未檢驗","無檢驗資料","全年"&amp;($AJ318+$AK318)&amp;"次／下半年"&amp;$AK318&amp;"次／"&amp;SUMIFS(LabData2016[UACR唯一],LabData2016[比對身分證前六碼],$AX318,LabData2016[最近一次UACR檢查結果(mg/gm)],"&lt;30",LabData2016[最近一次UACR檢查日期],"&gt;="&amp;DATE(YEAR(TODAY()),1,1),LabData2016[最近一次UACR檢查日期],"&lt;"&amp;DATE(YEAR(TODAY())+1,1,1))&amp;"/"&amp;($AJ318+$AK318)&amp;"達標")))</f>
        <v/>
      </c>
      <c r="AD318" s="6" t="str" cm="1">
        <f t="array" ref="AD318">IF($B318="","",IFERROR(INDEX(PatientCriteria[BP檢驗次數達標標準],ROWS($A$4:A318)),""))</f>
        <v/>
      </c>
      <c r="AE318" s="6" t="str" cm="1">
        <f t="array" aca="1" ref="AE318" ca="1">IF($B318="","",_xlfn.LET(_xlpm.bp,LabData2016[最近一次BP檢查日期],_xlpm.ym,IF(ISNUMBER(_xlpm.bp),TEXT(_xlpm.bp,"yyyy-mm"),LEFT(_xlpm.bp,7)),_xlpm.matched,_xlfn._xlws.FILTER(_xlpm.ym,(LabData2016[比對身分證前六碼]=$AX318)*(LabData2016[比對生日西元]=$AY318)*(_xlpm.ym&lt;&gt;"")*(LEFT(_xlpm.ym,4)=TEXT(YEAR(TODAY()),"0")),""),IF(INDEX(_xlpm.matched,1)="",0,ROWS(_xlfn.UNIQUE(_xlpm.matched)))))</f>
        <v/>
      </c>
      <c r="AF318" s="6" t="str">
        <f ca="1">IF($B318="","",SUMIFS(LabData2016[HbA1c唯一],LabData2016[比對身分證前六碼],$AX318,LabData2016[最近一次HbA1c檢查日期],"&gt;="&amp;DATE(YEAR(TODAY()),1,1),LabData2016[最近一次HbA1c檢查日期],"&lt;"&amp;DATE(YEAR(TODAY()),7,1)))</f>
        <v/>
      </c>
      <c r="AG318" s="6" t="str">
        <f ca="1">IF($B318="","",SUMIFS(LabData2016[HbA1c唯一],LabData2016[比對身分證前六碼],$AX318,LabData2016[最近一次HbA1c檢查日期],"&gt;="&amp;DATE(YEAR(TODAY()),7,1),LabData2016[最近一次HbA1c檢查日期],"&lt;"&amp;DATE(YEAR(TODAY())+1,1,1)))</f>
        <v/>
      </c>
      <c r="AH318" s="6" t="str">
        <f ca="1">IF($B318="","",SUMIFS(LabData2016[LDL唯一],LabData2016[比對身分證前六碼],$AX318,LabData2016[最近一次LDL檢查日期],"&gt;="&amp;DATE(YEAR(TODAY()),1,1),LabData2016[最近一次LDL檢查日期],"&lt;"&amp;DATE(YEAR(TODAY()),7,1)))</f>
        <v/>
      </c>
      <c r="AI318" s="6" t="str">
        <f ca="1">IF($B318="","",SUMIFS(LabData2016[LDL唯一],LabData2016[比對身分證前六碼],$AX318,LabData2016[最近一次LDL檢查日期],"&gt;="&amp;DATE(YEAR(TODAY()),7,1),LabData2016[最近一次LDL檢查日期],"&lt;"&amp;DATE(YEAR(TODAY())+1,1,1)))</f>
        <v/>
      </c>
      <c r="AJ318" s="6" t="str">
        <f ca="1">IF($B318="","",SUMIFS(LabData2016[UACR唯一],LabData2016[比對身分證前六碼],$AX318,LabData2016[最近一次UACR檢查日期],"&gt;="&amp;DATE(YEAR(TODAY()),1,1),LabData2016[最近一次UACR檢查日期],"&lt;"&amp;DATE(YEAR(TODAY()),7,1)))</f>
        <v/>
      </c>
      <c r="AK318" s="6" t="str">
        <f ca="1">IF($B318="","",SUMIFS(LabData2016[UACR唯一],LabData2016[比對身分證前六碼],$AX318,LabData2016[最近一次UACR檢查日期],"&gt;="&amp;DATE(YEAR(TODAY()),7,1),LabData2016[最近一次UACR檢查日期],"&lt;"&amp;DATE(YEAR(TODAY())+1,1,1)))</f>
        <v/>
      </c>
      <c r="AL318" s="6" t="str">
        <f t="shared" si="66"/>
        <v/>
      </c>
      <c r="AM318" s="6" t="str">
        <f t="shared" si="67"/>
        <v/>
      </c>
      <c r="AN318" s="6" t="str">
        <f t="shared" si="68"/>
        <v/>
      </c>
      <c r="AO318" s="6" t="str">
        <f t="shared" si="69"/>
        <v/>
      </c>
      <c r="AP318" s="6" t="str" cm="1">
        <f t="array" ref="AP318">IF($B318="","",IFERROR(INDEX(相容設定!$B$2:$E$9,MATCH($D318,相容設定!$A$2:$A$9,0),MIN(VALUE(LEFT($AQ318,FIND("/",$AQ318)-1)),3)+1),0))</f>
        <v/>
      </c>
      <c r="AQ318" s="6" t="str">
        <f t="shared" si="70"/>
        <v/>
      </c>
      <c r="AR318" s="30" t="str">
        <f t="shared" si="71"/>
        <v/>
      </c>
      <c r="AS318" s="30" t="str">
        <f>IF($B318="","",250+30+IF(OR(ISNUMBER(SEARCH("DM",$D318)),ISNUMBER(SEARCH("+",$D318))),100,0)+IFERROR(INDEX(相容設定!$F$2:$F$9,MATCH($D318,相容設定!$A$2:$A$9,0)),0))</f>
        <v/>
      </c>
      <c r="AT318" s="31" t="str">
        <f t="shared" si="72"/>
        <v/>
      </c>
      <c r="AU318" s="32" t="str">
        <f t="shared" si="73"/>
        <v/>
      </c>
      <c r="AW318" t="str">
        <f t="shared" si="74"/>
        <v/>
      </c>
    </row>
    <row r="319" spans="1:49" x14ac:dyDescent="0.35">
      <c r="A319" s="26" t="str" cm="1">
        <f t="array" ref="A319">IFERROR(IF(INDEX(PatientCriteria[身分證號],ROWS($A$4:A319))="","",ROWS($A$4:A319)),"")</f>
        <v/>
      </c>
      <c r="B319" s="26" t="str" cm="1">
        <f t="array" ref="B319">IFERROR(IF(INDEX(PatientCriteria[身分證號],ROWS($A$4:A319))="","",INDEX(PatientCriteria[身分證號],ROWS($A$4:A319))),"")</f>
        <v/>
      </c>
      <c r="C319" s="26" t="str" cm="1">
        <f t="array" ref="C319">IF($B319="","",IFERROR(INDEX(PatientCriteria[生日],ROWS($A$4:A319)),""))</f>
        <v/>
      </c>
      <c r="D319" s="26" t="str" cm="1">
        <f t="array" ref="D319">IF($B319="","",IFERROR(INDEX(PatientCriteria[疾病組合],ROWS($A$4:A319)),""))</f>
        <v/>
      </c>
      <c r="E319" s="6" t="str" cm="1">
        <f t="array" ref="E319">IF($B319="","",IFERROR(INDEX(PatientCriteria[HbA1c達標標準],ROWS($A$4:A319)),""))</f>
        <v/>
      </c>
      <c r="F319" s="6" t="str">
        <f>IF($B319="","",IF($G319="","",IFERROR(SUMIFS(LabData2016[最近一次HbA1c檢查結果(%)],LabData2016[比對身分證前六碼],$AX319,LabData2016[最近一次HbA1c檢查日期],$G319,LabData2016[HbA1c唯一],1),"")))</f>
        <v/>
      </c>
      <c r="G319" s="36" t="str" cm="1">
        <f t="array" ref="G319">IF($B319="","",IFERROR(_xlfn.AGGREGATE(14,6,LabData2016[最近一次HbA1c檢查日期]/((LabData2016[比對身分證前六碼]=$AX319)*(LabData2016[HbA1c唯一]=1)),1),""))</f>
        <v/>
      </c>
      <c r="H319" s="6" t="str">
        <f>IF($B319="","",IF($I319="","",IFERROR(SUMIFS(LabData2016[最近一次HbA1c檢查結果(%)],LabData2016[比對身分證前六碼],$AX319,LabData2016[最近一次HbA1c檢查日期],$I319,LabData2016[HbA1c唯一],1),"")))</f>
        <v/>
      </c>
      <c r="I319" s="36" t="str" cm="1">
        <f t="array" ref="I319">IF($B319="","",IFERROR(_xlfn.AGGREGATE(14,6,LabData2016[最近一次HbA1c檢查日期]/((LabData2016[比對身分證前六碼]=$AX319)*(LabData2016[HbA1c唯一]=1)),2),""))</f>
        <v/>
      </c>
      <c r="J319" s="6" t="str">
        <f t="shared" si="63"/>
        <v/>
      </c>
      <c r="K319" s="27" t="str">
        <f ca="1">IF($B319="","",IF($E319="不適用","不適用",IF($F319="","未檢驗",IF(AND($AF319+$AG319&gt;=2,$AG319&gt;=1),IF(OR($F319&lt;VALUE(SUBSTITUTE(SUBSTITUTE($E319,"&lt;",""),"%","")),SUMIFS(LabData2016[HbA1c唯一],LabData2016[比對身分證前六碼],$AX319,LabData2016[最近一次HbA1c檢查結果(%)],"&lt;"&amp;VALUE(SUBSTITUTE(SUBSTITUTE($E319,"&lt;",""),"%","")),LabData2016[最近一次HbA1c檢查日期],"&gt;="&amp;DATE(YEAR(TODAY()),1,1),LabData2016[最近一次HbA1c檢查日期],"&lt;"&amp;DATE(YEAR(TODAY())+1,1,1))/($AF319+$AG319)&gt;=0.5),"控制達標",IF(ISNUMBER($H319),IF(AND($J319&gt;=84,$F319-$H319&lt;0),"進步達標","未達標"),"未達標")),"未達標"))))</f>
        <v/>
      </c>
      <c r="L319" s="33" t="str">
        <f ca="1">IF($B319="","",IF($K319="不適用","不適用",IF($K319="未檢驗","無檢驗資料","全年"&amp;($AF319+$AG319)&amp;"次／下半年"&amp;$AG319&amp;"次／"&amp;SUMIFS(LabData2016[HbA1c唯一],LabData2016[比對身分證前六碼],$AX319,LabData2016[最近一次HbA1c檢查結果(%)],"&lt;"&amp;VALUE(SUBSTITUTE(SUBSTITUTE($E319,"&lt;",""),"%","")),LabData2016[最近一次HbA1c檢查日期],"&gt;="&amp;DATE(YEAR(TODAY()),1,1),LabData2016[最近一次HbA1c檢查日期],"&lt;"&amp;DATE(YEAR(TODAY())+1,1,1))&amp;"/"&amp;($AF319+$AG319)&amp;"達標")))</f>
        <v/>
      </c>
      <c r="M319" s="6" t="str" cm="1">
        <f t="array" ref="M319">IF($B319="","",IFERROR(INDEX(PatientCriteria[LDL達標標準],ROWS($A$4:A319)),""))</f>
        <v/>
      </c>
      <c r="N319" s="6" t="str">
        <f>IF($B319="","",IF($O319="","",IFERROR(SUMIFS(LabData2016[最近一次LDL檢查結果(mg/dL)],LabData2016[比對身分證前六碼],$AX319,LabData2016[最近一次LDL檢查日期],$O319,LabData2016[LDL唯一],1),"")))</f>
        <v/>
      </c>
      <c r="O319" s="36" t="str" cm="1">
        <f t="array" ref="O319">IF($B319="","",IFERROR(_xlfn.AGGREGATE(14,6,LabData2016[最近一次LDL檢查日期]/((LabData2016[比對身分證前六碼]=$AX319)*(LabData2016[LDL唯一]=1)),1),""))</f>
        <v/>
      </c>
      <c r="P319" s="6" t="str">
        <f>IF($B319="","",IF($Q319="","",IFERROR(SUMIFS(LabData2016[最近一次LDL檢查結果(mg/dL)],LabData2016[比對身分證前六碼],$AX319,LabData2016[最近一次LDL檢查日期],$Q319,LabData2016[LDL唯一],1),"")))</f>
        <v/>
      </c>
      <c r="Q319" s="36" t="str" cm="1">
        <f t="array" ref="Q319">IF($B319="","",IFERROR(_xlfn.AGGREGATE(14,6,LabData2016[最近一次LDL檢查日期]/((LabData2016[比對身分證前六碼]=$AX319)*(LabData2016[LDL唯一]=1)),2),""))</f>
        <v/>
      </c>
      <c r="R319" s="6" t="str">
        <f t="shared" si="64"/>
        <v/>
      </c>
      <c r="S319" s="6" t="str" cm="1">
        <f t="array" ref="S319">IF($B319="","",IFERROR(_xlfn.AGGREGATE(15,6,LabData2016[最近一次LDL檢查結果(mg/dL)]/((LabData2016[比對身分證前六碼]=$AX319)*(LabData2016[LDL唯一]=1)),1),""))</f>
        <v/>
      </c>
      <c r="T319" s="28" t="str">
        <f ca="1">IF($B319="","",IF($M319="不適用","不適用",IF($N319="","未檢驗",IF(OR(AND($D319="DM only",$O319&gt;=DATE(YEAR(TODAY()),1,1),$O319&lt;DATE(YEAR(TODAY())+1,1,1),$N319&lt;VALUE(SUBSTITUTE($M319,"&lt;",""))),AND($AH319&gt;=1,$AI319&gt;=1,OR($N319&lt;VALUE(SUBSTITUTE($M319,"&lt;","")),SUMIFS(LabData2016[LDL唯一],LabData2016[比對身分證前六碼],$AX319,LabData2016[最近一次LDL檢查結果(mg/dL)],"&lt;"&amp;VALUE(SUBSTITUTE($M319,"&lt;","")),LabData2016[最近一次LDL檢查日期],"&gt;="&amp;DATE(YEAR(TODAY()),1,1),LabData2016[最近一次LDL檢查日期],"&lt;"&amp;DATE(YEAR(TODAY())+1,1,1))/($AH319+$AI319)&gt;=0.5))),"控制達標",IF(AND($AH319&gt;=1,$AI319&gt;=1,ISNUMBER($P319),$R319&gt;84,$N319-$P319&lt;0),"進步達標","未達標")))))</f>
        <v/>
      </c>
      <c r="U319" s="39" t="str">
        <f ca="1">IF($B319="","",IF($T319="不適用","不適用",IF($T319="未檢驗","無檢驗資料","全年"&amp;($AH319+$AI319)&amp;"次／下半年"&amp;$AI319&amp;"次／"&amp;SUMIFS(LabData2016[LDL唯一],LabData2016[比對身分證前六碼],$AX319,LabData2016[最近一次LDL檢查結果(mg/dL)],"&lt;"&amp;VALUE(SUBSTITUTE($M319,"&lt;","")),LabData2016[最近一次LDL檢查日期],"&gt;="&amp;DATE(YEAR(TODAY()),1,1),LabData2016[最近一次LDL檢查日期],"&lt;"&amp;DATE(YEAR(TODAY())+1,1,1))&amp;"/"&amp;($AH319+$AI319)&amp;"達標")))</f>
        <v/>
      </c>
      <c r="V319" s="6" t="str" cm="1">
        <f t="array" ref="V319">IF($B319="","",IFERROR(INDEX(PatientCriteria[UACR達標標準],ROWS($A$4:A319)),""))</f>
        <v/>
      </c>
      <c r="W319" s="6" t="str">
        <f>IF($B319="","",IF($X319="","",IFERROR(SUMIFS(LabData2016[最近一次UACR檢查結果(mg/gm)],LabData2016[比對身分證前六碼],$AX319,LabData2016[最近一次UACR檢查日期],$X319,LabData2016[UACR唯一],1),"")))</f>
        <v/>
      </c>
      <c r="X319" s="36" t="str" cm="1">
        <f t="array" ref="X319">IF($B319="","",IFERROR(_xlfn.AGGREGATE(14,6,LabData2016[最近一次UACR檢查日期]/((LabData2016[比對身分證前六碼]=$AX319)*(LabData2016[UACR唯一]=1)),1),""))</f>
        <v/>
      </c>
      <c r="Y319" s="6" t="str">
        <f>IF($B319="","",IF($Z319="","",IFERROR(SUMIFS(LabData2016[最近一次UACR檢查結果(mg/gm)],LabData2016[比對身分證前六碼],$AX319,LabData2016[最近一次UACR檢查日期],$Z319,LabData2016[UACR唯一],1),"")))</f>
        <v/>
      </c>
      <c r="Z319" s="36" t="str" cm="1">
        <f t="array" ref="Z319">IF($B319="","",IFERROR(_xlfn.AGGREGATE(14,6,LabData2016[最近一次UACR檢查日期]/((LabData2016[比對身分證前六碼]=$AX319)*(LabData2016[UACR唯一]=1)),2),""))</f>
        <v/>
      </c>
      <c r="AA319" s="6" t="str">
        <f t="shared" si="65"/>
        <v/>
      </c>
      <c r="AB319" s="29" t="str">
        <f ca="1">IF($B319="","",IF($V319="不適用","不適用",IF($W319="","未檢驗",IF(AND($AJ319+$AK319&gt;=2,$AK319&gt;=1),IF(OR($W319&lt;30,SUMIFS(LabData2016[UACR唯一],LabData2016[比對身分證前六碼],$AX319,LabData2016[最近一次UACR檢查結果(mg/gm)],"&lt;30",LabData2016[最近一次UACR檢查日期],"&gt;="&amp;DATE(YEAR(TODAY()),1,1),LabData2016[最近一次UACR檢查日期],"&lt;"&amp;DATE(YEAR(TODAY())+1,1,1))/($AJ319+$AK319)&gt;=0.5),"控制達標",IF(ISNUMBER($Y319),IF(AND($AA319&gt;=84,$W319-$Y319&lt;0),"進步達標","未達標"),"未達標")),"未達標"))))</f>
        <v/>
      </c>
      <c r="AC319" s="38" t="str">
        <f ca="1">IF($B319="","",IF($AB319="不適用","不適用",IF($AB319="未檢驗","無檢驗資料","全年"&amp;($AJ319+$AK319)&amp;"次／下半年"&amp;$AK319&amp;"次／"&amp;SUMIFS(LabData2016[UACR唯一],LabData2016[比對身分證前六碼],$AX319,LabData2016[最近一次UACR檢查結果(mg/gm)],"&lt;30",LabData2016[最近一次UACR檢查日期],"&gt;="&amp;DATE(YEAR(TODAY()),1,1),LabData2016[最近一次UACR檢查日期],"&lt;"&amp;DATE(YEAR(TODAY())+1,1,1))&amp;"/"&amp;($AJ319+$AK319)&amp;"達標")))</f>
        <v/>
      </c>
      <c r="AD319" s="6" t="str" cm="1">
        <f t="array" ref="AD319">IF($B319="","",IFERROR(INDEX(PatientCriteria[BP檢驗次數達標標準],ROWS($A$4:A319)),""))</f>
        <v/>
      </c>
      <c r="AE319" s="6" t="str" cm="1">
        <f t="array" aca="1" ref="AE319" ca="1">IF($B319="","",_xlfn.LET(_xlpm.bp,LabData2016[最近一次BP檢查日期],_xlpm.ym,IF(ISNUMBER(_xlpm.bp),TEXT(_xlpm.bp,"yyyy-mm"),LEFT(_xlpm.bp,7)),_xlpm.matched,_xlfn._xlws.FILTER(_xlpm.ym,(LabData2016[比對身分證前六碼]=$AX319)*(LabData2016[比對生日西元]=$AY319)*(_xlpm.ym&lt;&gt;"")*(LEFT(_xlpm.ym,4)=TEXT(YEAR(TODAY()),"0")),""),IF(INDEX(_xlpm.matched,1)="",0,ROWS(_xlfn.UNIQUE(_xlpm.matched)))))</f>
        <v/>
      </c>
      <c r="AF319" s="6" t="str">
        <f ca="1">IF($B319="","",SUMIFS(LabData2016[HbA1c唯一],LabData2016[比對身分證前六碼],$AX319,LabData2016[最近一次HbA1c檢查日期],"&gt;="&amp;DATE(YEAR(TODAY()),1,1),LabData2016[最近一次HbA1c檢查日期],"&lt;"&amp;DATE(YEAR(TODAY()),7,1)))</f>
        <v/>
      </c>
      <c r="AG319" s="6" t="str">
        <f ca="1">IF($B319="","",SUMIFS(LabData2016[HbA1c唯一],LabData2016[比對身分證前六碼],$AX319,LabData2016[最近一次HbA1c檢查日期],"&gt;="&amp;DATE(YEAR(TODAY()),7,1),LabData2016[最近一次HbA1c檢查日期],"&lt;"&amp;DATE(YEAR(TODAY())+1,1,1)))</f>
        <v/>
      </c>
      <c r="AH319" s="6" t="str">
        <f ca="1">IF($B319="","",SUMIFS(LabData2016[LDL唯一],LabData2016[比對身分證前六碼],$AX319,LabData2016[最近一次LDL檢查日期],"&gt;="&amp;DATE(YEAR(TODAY()),1,1),LabData2016[最近一次LDL檢查日期],"&lt;"&amp;DATE(YEAR(TODAY()),7,1)))</f>
        <v/>
      </c>
      <c r="AI319" s="6" t="str">
        <f ca="1">IF($B319="","",SUMIFS(LabData2016[LDL唯一],LabData2016[比對身分證前六碼],$AX319,LabData2016[最近一次LDL檢查日期],"&gt;="&amp;DATE(YEAR(TODAY()),7,1),LabData2016[最近一次LDL檢查日期],"&lt;"&amp;DATE(YEAR(TODAY())+1,1,1)))</f>
        <v/>
      </c>
      <c r="AJ319" s="6" t="str">
        <f ca="1">IF($B319="","",SUMIFS(LabData2016[UACR唯一],LabData2016[比對身分證前六碼],$AX319,LabData2016[最近一次UACR檢查日期],"&gt;="&amp;DATE(YEAR(TODAY()),1,1),LabData2016[最近一次UACR檢查日期],"&lt;"&amp;DATE(YEAR(TODAY()),7,1)))</f>
        <v/>
      </c>
      <c r="AK319" s="6" t="str">
        <f ca="1">IF($B319="","",SUMIFS(LabData2016[UACR唯一],LabData2016[比對身分證前六碼],$AX319,LabData2016[最近一次UACR檢查日期],"&gt;="&amp;DATE(YEAR(TODAY()),7,1),LabData2016[最近一次UACR檢查日期],"&lt;"&amp;DATE(YEAR(TODAY())+1,1,1)))</f>
        <v/>
      </c>
      <c r="AL319" s="6" t="str">
        <f t="shared" si="66"/>
        <v/>
      </c>
      <c r="AM319" s="6" t="str">
        <f t="shared" si="67"/>
        <v/>
      </c>
      <c r="AN319" s="6" t="str">
        <f t="shared" si="68"/>
        <v/>
      </c>
      <c r="AO319" s="6" t="str">
        <f t="shared" si="69"/>
        <v/>
      </c>
      <c r="AP319" s="6" t="str" cm="1">
        <f t="array" ref="AP319">IF($B319="","",IFERROR(INDEX(相容設定!$B$2:$E$9,MATCH($D319,相容設定!$A$2:$A$9,0),MIN(VALUE(LEFT($AQ319,FIND("/",$AQ319)-1)),3)+1),0))</f>
        <v/>
      </c>
      <c r="AQ319" s="6" t="str">
        <f t="shared" si="70"/>
        <v/>
      </c>
      <c r="AR319" s="30" t="str">
        <f t="shared" si="71"/>
        <v/>
      </c>
      <c r="AS319" s="30" t="str">
        <f>IF($B319="","",250+30+IF(OR(ISNUMBER(SEARCH("DM",$D319)),ISNUMBER(SEARCH("+",$D319))),100,0)+IFERROR(INDEX(相容設定!$F$2:$F$9,MATCH($D319,相容設定!$A$2:$A$9,0)),0))</f>
        <v/>
      </c>
      <c r="AT319" s="31" t="str">
        <f t="shared" si="72"/>
        <v/>
      </c>
      <c r="AU319" s="32" t="str">
        <f t="shared" si="73"/>
        <v/>
      </c>
      <c r="AW319" t="str">
        <f t="shared" si="74"/>
        <v/>
      </c>
    </row>
    <row r="320" spans="1:49" x14ac:dyDescent="0.35">
      <c r="A320" s="26" t="str" cm="1">
        <f t="array" ref="A320">IFERROR(IF(INDEX(PatientCriteria[身分證號],ROWS($A$4:A320))="","",ROWS($A$4:A320)),"")</f>
        <v/>
      </c>
      <c r="B320" s="26" t="str" cm="1">
        <f t="array" ref="B320">IFERROR(IF(INDEX(PatientCriteria[身分證號],ROWS($A$4:A320))="","",INDEX(PatientCriteria[身分證號],ROWS($A$4:A320))),"")</f>
        <v/>
      </c>
      <c r="C320" s="26" t="str" cm="1">
        <f t="array" ref="C320">IF($B320="","",IFERROR(INDEX(PatientCriteria[生日],ROWS($A$4:A320)),""))</f>
        <v/>
      </c>
      <c r="D320" s="26" t="str" cm="1">
        <f t="array" ref="D320">IF($B320="","",IFERROR(INDEX(PatientCriteria[疾病組合],ROWS($A$4:A320)),""))</f>
        <v/>
      </c>
      <c r="E320" s="6" t="str" cm="1">
        <f t="array" ref="E320">IF($B320="","",IFERROR(INDEX(PatientCriteria[HbA1c達標標準],ROWS($A$4:A320)),""))</f>
        <v/>
      </c>
      <c r="F320" s="6" t="str">
        <f>IF($B320="","",IF($G320="","",IFERROR(SUMIFS(LabData2016[最近一次HbA1c檢查結果(%)],LabData2016[比對身分證前六碼],$AX320,LabData2016[最近一次HbA1c檢查日期],$G320,LabData2016[HbA1c唯一],1),"")))</f>
        <v/>
      </c>
      <c r="G320" s="36" t="str" cm="1">
        <f t="array" ref="G320">IF($B320="","",IFERROR(_xlfn.AGGREGATE(14,6,LabData2016[最近一次HbA1c檢查日期]/((LabData2016[比對身分證前六碼]=$AX320)*(LabData2016[HbA1c唯一]=1)),1),""))</f>
        <v/>
      </c>
      <c r="H320" s="6" t="str">
        <f>IF($B320="","",IF($I320="","",IFERROR(SUMIFS(LabData2016[最近一次HbA1c檢查結果(%)],LabData2016[比對身分證前六碼],$AX320,LabData2016[最近一次HbA1c檢查日期],$I320,LabData2016[HbA1c唯一],1),"")))</f>
        <v/>
      </c>
      <c r="I320" s="36" t="str" cm="1">
        <f t="array" ref="I320">IF($B320="","",IFERROR(_xlfn.AGGREGATE(14,6,LabData2016[最近一次HbA1c檢查日期]/((LabData2016[比對身分證前六碼]=$AX320)*(LabData2016[HbA1c唯一]=1)),2),""))</f>
        <v/>
      </c>
      <c r="J320" s="6" t="str">
        <f t="shared" si="63"/>
        <v/>
      </c>
      <c r="K320" s="27" t="str">
        <f ca="1">IF($B320="","",IF($E320="不適用","不適用",IF($F320="","未檢驗",IF(AND($AF320+$AG320&gt;=2,$AG320&gt;=1),IF(OR($F320&lt;VALUE(SUBSTITUTE(SUBSTITUTE($E320,"&lt;",""),"%","")),SUMIFS(LabData2016[HbA1c唯一],LabData2016[比對身分證前六碼],$AX320,LabData2016[最近一次HbA1c檢查結果(%)],"&lt;"&amp;VALUE(SUBSTITUTE(SUBSTITUTE($E320,"&lt;",""),"%","")),LabData2016[最近一次HbA1c檢查日期],"&gt;="&amp;DATE(YEAR(TODAY()),1,1),LabData2016[最近一次HbA1c檢查日期],"&lt;"&amp;DATE(YEAR(TODAY())+1,1,1))/($AF320+$AG320)&gt;=0.5),"控制達標",IF(ISNUMBER($H320),IF(AND($J320&gt;=84,$F320-$H320&lt;0),"進步達標","未達標"),"未達標")),"未達標"))))</f>
        <v/>
      </c>
      <c r="L320" s="33" t="str">
        <f ca="1">IF($B320="","",IF($K320="不適用","不適用",IF($K320="未檢驗","無檢驗資料","全年"&amp;($AF320+$AG320)&amp;"次／下半年"&amp;$AG320&amp;"次／"&amp;SUMIFS(LabData2016[HbA1c唯一],LabData2016[比對身分證前六碼],$AX320,LabData2016[最近一次HbA1c檢查結果(%)],"&lt;"&amp;VALUE(SUBSTITUTE(SUBSTITUTE($E320,"&lt;",""),"%","")),LabData2016[最近一次HbA1c檢查日期],"&gt;="&amp;DATE(YEAR(TODAY()),1,1),LabData2016[最近一次HbA1c檢查日期],"&lt;"&amp;DATE(YEAR(TODAY())+1,1,1))&amp;"/"&amp;($AF320+$AG320)&amp;"達標")))</f>
        <v/>
      </c>
      <c r="M320" s="6" t="str" cm="1">
        <f t="array" ref="M320">IF($B320="","",IFERROR(INDEX(PatientCriteria[LDL達標標準],ROWS($A$4:A320)),""))</f>
        <v/>
      </c>
      <c r="N320" s="6" t="str">
        <f>IF($B320="","",IF($O320="","",IFERROR(SUMIFS(LabData2016[最近一次LDL檢查結果(mg/dL)],LabData2016[比對身分證前六碼],$AX320,LabData2016[最近一次LDL檢查日期],$O320,LabData2016[LDL唯一],1),"")))</f>
        <v/>
      </c>
      <c r="O320" s="36" t="str" cm="1">
        <f t="array" ref="O320">IF($B320="","",IFERROR(_xlfn.AGGREGATE(14,6,LabData2016[最近一次LDL檢查日期]/((LabData2016[比對身分證前六碼]=$AX320)*(LabData2016[LDL唯一]=1)),1),""))</f>
        <v/>
      </c>
      <c r="P320" s="6" t="str">
        <f>IF($B320="","",IF($Q320="","",IFERROR(SUMIFS(LabData2016[最近一次LDL檢查結果(mg/dL)],LabData2016[比對身分證前六碼],$AX320,LabData2016[最近一次LDL檢查日期],$Q320,LabData2016[LDL唯一],1),"")))</f>
        <v/>
      </c>
      <c r="Q320" s="36" t="str" cm="1">
        <f t="array" ref="Q320">IF($B320="","",IFERROR(_xlfn.AGGREGATE(14,6,LabData2016[最近一次LDL檢查日期]/((LabData2016[比對身分證前六碼]=$AX320)*(LabData2016[LDL唯一]=1)),2),""))</f>
        <v/>
      </c>
      <c r="R320" s="6" t="str">
        <f t="shared" si="64"/>
        <v/>
      </c>
      <c r="S320" s="6" t="str" cm="1">
        <f t="array" ref="S320">IF($B320="","",IFERROR(_xlfn.AGGREGATE(15,6,LabData2016[最近一次LDL檢查結果(mg/dL)]/((LabData2016[比對身分證前六碼]=$AX320)*(LabData2016[LDL唯一]=1)),1),""))</f>
        <v/>
      </c>
      <c r="T320" s="28" t="str">
        <f ca="1">IF($B320="","",IF($M320="不適用","不適用",IF($N320="","未檢驗",IF(OR(AND($D320="DM only",$O320&gt;=DATE(YEAR(TODAY()),1,1),$O320&lt;DATE(YEAR(TODAY())+1,1,1),$N320&lt;VALUE(SUBSTITUTE($M320,"&lt;",""))),AND($AH320&gt;=1,$AI320&gt;=1,OR($N320&lt;VALUE(SUBSTITUTE($M320,"&lt;","")),SUMIFS(LabData2016[LDL唯一],LabData2016[比對身分證前六碼],$AX320,LabData2016[最近一次LDL檢查結果(mg/dL)],"&lt;"&amp;VALUE(SUBSTITUTE($M320,"&lt;","")),LabData2016[最近一次LDL檢查日期],"&gt;="&amp;DATE(YEAR(TODAY()),1,1),LabData2016[最近一次LDL檢查日期],"&lt;"&amp;DATE(YEAR(TODAY())+1,1,1))/($AH320+$AI320)&gt;=0.5))),"控制達標",IF(AND($AH320&gt;=1,$AI320&gt;=1,ISNUMBER($P320),$R320&gt;84,$N320-$P320&lt;0),"進步達標","未達標")))))</f>
        <v/>
      </c>
      <c r="U320" s="39" t="str">
        <f ca="1">IF($B320="","",IF($T320="不適用","不適用",IF($T320="未檢驗","無檢驗資料","全年"&amp;($AH320+$AI320)&amp;"次／下半年"&amp;$AI320&amp;"次／"&amp;SUMIFS(LabData2016[LDL唯一],LabData2016[比對身分證前六碼],$AX320,LabData2016[最近一次LDL檢查結果(mg/dL)],"&lt;"&amp;VALUE(SUBSTITUTE($M320,"&lt;","")),LabData2016[最近一次LDL檢查日期],"&gt;="&amp;DATE(YEAR(TODAY()),1,1),LabData2016[最近一次LDL檢查日期],"&lt;"&amp;DATE(YEAR(TODAY())+1,1,1))&amp;"/"&amp;($AH320+$AI320)&amp;"達標")))</f>
        <v/>
      </c>
      <c r="V320" s="6" t="str" cm="1">
        <f t="array" ref="V320">IF($B320="","",IFERROR(INDEX(PatientCriteria[UACR達標標準],ROWS($A$4:A320)),""))</f>
        <v/>
      </c>
      <c r="W320" s="6" t="str">
        <f>IF($B320="","",IF($X320="","",IFERROR(SUMIFS(LabData2016[最近一次UACR檢查結果(mg/gm)],LabData2016[比對身分證前六碼],$AX320,LabData2016[最近一次UACR檢查日期],$X320,LabData2016[UACR唯一],1),"")))</f>
        <v/>
      </c>
      <c r="X320" s="36" t="str" cm="1">
        <f t="array" ref="X320">IF($B320="","",IFERROR(_xlfn.AGGREGATE(14,6,LabData2016[最近一次UACR檢查日期]/((LabData2016[比對身分證前六碼]=$AX320)*(LabData2016[UACR唯一]=1)),1),""))</f>
        <v/>
      </c>
      <c r="Y320" s="6" t="str">
        <f>IF($B320="","",IF($Z320="","",IFERROR(SUMIFS(LabData2016[最近一次UACR檢查結果(mg/gm)],LabData2016[比對身分證前六碼],$AX320,LabData2016[最近一次UACR檢查日期],$Z320,LabData2016[UACR唯一],1),"")))</f>
        <v/>
      </c>
      <c r="Z320" s="36" t="str" cm="1">
        <f t="array" ref="Z320">IF($B320="","",IFERROR(_xlfn.AGGREGATE(14,6,LabData2016[最近一次UACR檢查日期]/((LabData2016[比對身分證前六碼]=$AX320)*(LabData2016[UACR唯一]=1)),2),""))</f>
        <v/>
      </c>
      <c r="AA320" s="6" t="str">
        <f t="shared" si="65"/>
        <v/>
      </c>
      <c r="AB320" s="29" t="str">
        <f ca="1">IF($B320="","",IF($V320="不適用","不適用",IF($W320="","未檢驗",IF(AND($AJ320+$AK320&gt;=2,$AK320&gt;=1),IF(OR($W320&lt;30,SUMIFS(LabData2016[UACR唯一],LabData2016[比對身分證前六碼],$AX320,LabData2016[最近一次UACR檢查結果(mg/gm)],"&lt;30",LabData2016[最近一次UACR檢查日期],"&gt;="&amp;DATE(YEAR(TODAY()),1,1),LabData2016[最近一次UACR檢查日期],"&lt;"&amp;DATE(YEAR(TODAY())+1,1,1))/($AJ320+$AK320)&gt;=0.5),"控制達標",IF(ISNUMBER($Y320),IF(AND($AA320&gt;=84,$W320-$Y320&lt;0),"進步達標","未達標"),"未達標")),"未達標"))))</f>
        <v/>
      </c>
      <c r="AC320" s="38" t="str">
        <f ca="1">IF($B320="","",IF($AB320="不適用","不適用",IF($AB320="未檢驗","無檢驗資料","全年"&amp;($AJ320+$AK320)&amp;"次／下半年"&amp;$AK320&amp;"次／"&amp;SUMIFS(LabData2016[UACR唯一],LabData2016[比對身分證前六碼],$AX320,LabData2016[最近一次UACR檢查結果(mg/gm)],"&lt;30",LabData2016[最近一次UACR檢查日期],"&gt;="&amp;DATE(YEAR(TODAY()),1,1),LabData2016[最近一次UACR檢查日期],"&lt;"&amp;DATE(YEAR(TODAY())+1,1,1))&amp;"/"&amp;($AJ320+$AK320)&amp;"達標")))</f>
        <v/>
      </c>
      <c r="AD320" s="6" t="str" cm="1">
        <f t="array" ref="AD320">IF($B320="","",IFERROR(INDEX(PatientCriteria[BP檢驗次數達標標準],ROWS($A$4:A320)),""))</f>
        <v/>
      </c>
      <c r="AE320" s="6" t="str" cm="1">
        <f t="array" aca="1" ref="AE320" ca="1">IF($B320="","",_xlfn.LET(_xlpm.bp,LabData2016[最近一次BP檢查日期],_xlpm.ym,IF(ISNUMBER(_xlpm.bp),TEXT(_xlpm.bp,"yyyy-mm"),LEFT(_xlpm.bp,7)),_xlpm.matched,_xlfn._xlws.FILTER(_xlpm.ym,(LabData2016[比對身分證前六碼]=$AX320)*(LabData2016[比對生日西元]=$AY320)*(_xlpm.ym&lt;&gt;"")*(LEFT(_xlpm.ym,4)=TEXT(YEAR(TODAY()),"0")),""),IF(INDEX(_xlpm.matched,1)="",0,ROWS(_xlfn.UNIQUE(_xlpm.matched)))))</f>
        <v/>
      </c>
      <c r="AF320" s="6" t="str">
        <f ca="1">IF($B320="","",SUMIFS(LabData2016[HbA1c唯一],LabData2016[比對身分證前六碼],$AX320,LabData2016[最近一次HbA1c檢查日期],"&gt;="&amp;DATE(YEAR(TODAY()),1,1),LabData2016[最近一次HbA1c檢查日期],"&lt;"&amp;DATE(YEAR(TODAY()),7,1)))</f>
        <v/>
      </c>
      <c r="AG320" s="6" t="str">
        <f ca="1">IF($B320="","",SUMIFS(LabData2016[HbA1c唯一],LabData2016[比對身分證前六碼],$AX320,LabData2016[最近一次HbA1c檢查日期],"&gt;="&amp;DATE(YEAR(TODAY()),7,1),LabData2016[最近一次HbA1c檢查日期],"&lt;"&amp;DATE(YEAR(TODAY())+1,1,1)))</f>
        <v/>
      </c>
      <c r="AH320" s="6" t="str">
        <f ca="1">IF($B320="","",SUMIFS(LabData2016[LDL唯一],LabData2016[比對身分證前六碼],$AX320,LabData2016[最近一次LDL檢查日期],"&gt;="&amp;DATE(YEAR(TODAY()),1,1),LabData2016[最近一次LDL檢查日期],"&lt;"&amp;DATE(YEAR(TODAY()),7,1)))</f>
        <v/>
      </c>
      <c r="AI320" s="6" t="str">
        <f ca="1">IF($B320="","",SUMIFS(LabData2016[LDL唯一],LabData2016[比對身分證前六碼],$AX320,LabData2016[最近一次LDL檢查日期],"&gt;="&amp;DATE(YEAR(TODAY()),7,1),LabData2016[最近一次LDL檢查日期],"&lt;"&amp;DATE(YEAR(TODAY())+1,1,1)))</f>
        <v/>
      </c>
      <c r="AJ320" s="6" t="str">
        <f ca="1">IF($B320="","",SUMIFS(LabData2016[UACR唯一],LabData2016[比對身分證前六碼],$AX320,LabData2016[最近一次UACR檢查日期],"&gt;="&amp;DATE(YEAR(TODAY()),1,1),LabData2016[最近一次UACR檢查日期],"&lt;"&amp;DATE(YEAR(TODAY()),7,1)))</f>
        <v/>
      </c>
      <c r="AK320" s="6" t="str">
        <f ca="1">IF($B320="","",SUMIFS(LabData2016[UACR唯一],LabData2016[比對身分證前六碼],$AX320,LabData2016[最近一次UACR檢查日期],"&gt;="&amp;DATE(YEAR(TODAY()),7,1),LabData2016[最近一次UACR檢查日期],"&lt;"&amp;DATE(YEAR(TODAY())+1,1,1)))</f>
        <v/>
      </c>
      <c r="AL320" s="6" t="str">
        <f t="shared" si="66"/>
        <v/>
      </c>
      <c r="AM320" s="6" t="str">
        <f t="shared" si="67"/>
        <v/>
      </c>
      <c r="AN320" s="6" t="str">
        <f t="shared" si="68"/>
        <v/>
      </c>
      <c r="AO320" s="6" t="str">
        <f t="shared" si="69"/>
        <v/>
      </c>
      <c r="AP320" s="6" t="str" cm="1">
        <f t="array" ref="AP320">IF($B320="","",IFERROR(INDEX(相容設定!$B$2:$E$9,MATCH($D320,相容設定!$A$2:$A$9,0),MIN(VALUE(LEFT($AQ320,FIND("/",$AQ320)-1)),3)+1),0))</f>
        <v/>
      </c>
      <c r="AQ320" s="6" t="str">
        <f t="shared" si="70"/>
        <v/>
      </c>
      <c r="AR320" s="30" t="str">
        <f t="shared" si="71"/>
        <v/>
      </c>
      <c r="AS320" s="30" t="str">
        <f>IF($B320="","",250+30+IF(OR(ISNUMBER(SEARCH("DM",$D320)),ISNUMBER(SEARCH("+",$D320))),100,0)+IFERROR(INDEX(相容設定!$F$2:$F$9,MATCH($D320,相容設定!$A$2:$A$9,0)),0))</f>
        <v/>
      </c>
      <c r="AT320" s="31" t="str">
        <f t="shared" si="72"/>
        <v/>
      </c>
      <c r="AU320" s="32" t="str">
        <f t="shared" si="73"/>
        <v/>
      </c>
      <c r="AW320" t="str">
        <f t="shared" si="74"/>
        <v/>
      </c>
    </row>
    <row r="321" spans="1:49" x14ac:dyDescent="0.35">
      <c r="A321" s="26" t="str" cm="1">
        <f t="array" ref="A321">IFERROR(IF(INDEX(PatientCriteria[身分證號],ROWS($A$4:A321))="","",ROWS($A$4:A321)),"")</f>
        <v/>
      </c>
      <c r="B321" s="26" t="str" cm="1">
        <f t="array" ref="B321">IFERROR(IF(INDEX(PatientCriteria[身分證號],ROWS($A$4:A321))="","",INDEX(PatientCriteria[身分證號],ROWS($A$4:A321))),"")</f>
        <v/>
      </c>
      <c r="C321" s="26" t="str" cm="1">
        <f t="array" ref="C321">IF($B321="","",IFERROR(INDEX(PatientCriteria[生日],ROWS($A$4:A321)),""))</f>
        <v/>
      </c>
      <c r="D321" s="26" t="str" cm="1">
        <f t="array" ref="D321">IF($B321="","",IFERROR(INDEX(PatientCriteria[疾病組合],ROWS($A$4:A321)),""))</f>
        <v/>
      </c>
      <c r="E321" s="6" t="str" cm="1">
        <f t="array" ref="E321">IF($B321="","",IFERROR(INDEX(PatientCriteria[HbA1c達標標準],ROWS($A$4:A321)),""))</f>
        <v/>
      </c>
      <c r="F321" s="6" t="str">
        <f>IF($B321="","",IF($G321="","",IFERROR(SUMIFS(LabData2016[最近一次HbA1c檢查結果(%)],LabData2016[比對身分證前六碼],$AX321,LabData2016[最近一次HbA1c檢查日期],$G321,LabData2016[HbA1c唯一],1),"")))</f>
        <v/>
      </c>
      <c r="G321" s="36" t="str" cm="1">
        <f t="array" ref="G321">IF($B321="","",IFERROR(_xlfn.AGGREGATE(14,6,LabData2016[最近一次HbA1c檢查日期]/((LabData2016[比對身分證前六碼]=$AX321)*(LabData2016[HbA1c唯一]=1)),1),""))</f>
        <v/>
      </c>
      <c r="H321" s="6" t="str">
        <f>IF($B321="","",IF($I321="","",IFERROR(SUMIFS(LabData2016[最近一次HbA1c檢查結果(%)],LabData2016[比對身分證前六碼],$AX321,LabData2016[最近一次HbA1c檢查日期],$I321,LabData2016[HbA1c唯一],1),"")))</f>
        <v/>
      </c>
      <c r="I321" s="36" t="str" cm="1">
        <f t="array" ref="I321">IF($B321="","",IFERROR(_xlfn.AGGREGATE(14,6,LabData2016[最近一次HbA1c檢查日期]/((LabData2016[比對身分證前六碼]=$AX321)*(LabData2016[HbA1c唯一]=1)),2),""))</f>
        <v/>
      </c>
      <c r="J321" s="6" t="str">
        <f t="shared" si="63"/>
        <v/>
      </c>
      <c r="K321" s="27" t="str">
        <f ca="1">IF($B321="","",IF($E321="不適用","不適用",IF($F321="","未檢驗",IF(AND($AF321+$AG321&gt;=2,$AG321&gt;=1),IF(OR($F321&lt;VALUE(SUBSTITUTE(SUBSTITUTE($E321,"&lt;",""),"%","")),SUMIFS(LabData2016[HbA1c唯一],LabData2016[比對身分證前六碼],$AX321,LabData2016[最近一次HbA1c檢查結果(%)],"&lt;"&amp;VALUE(SUBSTITUTE(SUBSTITUTE($E321,"&lt;",""),"%","")),LabData2016[最近一次HbA1c檢查日期],"&gt;="&amp;DATE(YEAR(TODAY()),1,1),LabData2016[最近一次HbA1c檢查日期],"&lt;"&amp;DATE(YEAR(TODAY())+1,1,1))/($AF321+$AG321)&gt;=0.5),"控制達標",IF(ISNUMBER($H321),IF(AND($J321&gt;=84,$F321-$H321&lt;0),"進步達標","未達標"),"未達標")),"未達標"))))</f>
        <v/>
      </c>
      <c r="L321" s="33" t="str">
        <f ca="1">IF($B321="","",IF($K321="不適用","不適用",IF($K321="未檢驗","無檢驗資料","全年"&amp;($AF321+$AG321)&amp;"次／下半年"&amp;$AG321&amp;"次／"&amp;SUMIFS(LabData2016[HbA1c唯一],LabData2016[比對身分證前六碼],$AX321,LabData2016[最近一次HbA1c檢查結果(%)],"&lt;"&amp;VALUE(SUBSTITUTE(SUBSTITUTE($E321,"&lt;",""),"%","")),LabData2016[最近一次HbA1c檢查日期],"&gt;="&amp;DATE(YEAR(TODAY()),1,1),LabData2016[最近一次HbA1c檢查日期],"&lt;"&amp;DATE(YEAR(TODAY())+1,1,1))&amp;"/"&amp;($AF321+$AG321)&amp;"達標")))</f>
        <v/>
      </c>
      <c r="M321" s="6" t="str" cm="1">
        <f t="array" ref="M321">IF($B321="","",IFERROR(INDEX(PatientCriteria[LDL達標標準],ROWS($A$4:A321)),""))</f>
        <v/>
      </c>
      <c r="N321" s="6" t="str">
        <f>IF($B321="","",IF($O321="","",IFERROR(SUMIFS(LabData2016[最近一次LDL檢查結果(mg/dL)],LabData2016[比對身分證前六碼],$AX321,LabData2016[最近一次LDL檢查日期],$O321,LabData2016[LDL唯一],1),"")))</f>
        <v/>
      </c>
      <c r="O321" s="36" t="str" cm="1">
        <f t="array" ref="O321">IF($B321="","",IFERROR(_xlfn.AGGREGATE(14,6,LabData2016[最近一次LDL檢查日期]/((LabData2016[比對身分證前六碼]=$AX321)*(LabData2016[LDL唯一]=1)),1),""))</f>
        <v/>
      </c>
      <c r="P321" s="6" t="str">
        <f>IF($B321="","",IF($Q321="","",IFERROR(SUMIFS(LabData2016[最近一次LDL檢查結果(mg/dL)],LabData2016[比對身分證前六碼],$AX321,LabData2016[最近一次LDL檢查日期],$Q321,LabData2016[LDL唯一],1),"")))</f>
        <v/>
      </c>
      <c r="Q321" s="36" t="str" cm="1">
        <f t="array" ref="Q321">IF($B321="","",IFERROR(_xlfn.AGGREGATE(14,6,LabData2016[最近一次LDL檢查日期]/((LabData2016[比對身分證前六碼]=$AX321)*(LabData2016[LDL唯一]=1)),2),""))</f>
        <v/>
      </c>
      <c r="R321" s="6" t="str">
        <f t="shared" si="64"/>
        <v/>
      </c>
      <c r="S321" s="6" t="str" cm="1">
        <f t="array" ref="S321">IF($B321="","",IFERROR(_xlfn.AGGREGATE(15,6,LabData2016[最近一次LDL檢查結果(mg/dL)]/((LabData2016[比對身分證前六碼]=$AX321)*(LabData2016[LDL唯一]=1)),1),""))</f>
        <v/>
      </c>
      <c r="T321" s="28" t="str">
        <f ca="1">IF($B321="","",IF($M321="不適用","不適用",IF($N321="","未檢驗",IF(OR(AND($D321="DM only",$O321&gt;=DATE(YEAR(TODAY()),1,1),$O321&lt;DATE(YEAR(TODAY())+1,1,1),$N321&lt;VALUE(SUBSTITUTE($M321,"&lt;",""))),AND($AH321&gt;=1,$AI321&gt;=1,OR($N321&lt;VALUE(SUBSTITUTE($M321,"&lt;","")),SUMIFS(LabData2016[LDL唯一],LabData2016[比對身分證前六碼],$AX321,LabData2016[最近一次LDL檢查結果(mg/dL)],"&lt;"&amp;VALUE(SUBSTITUTE($M321,"&lt;","")),LabData2016[最近一次LDL檢查日期],"&gt;="&amp;DATE(YEAR(TODAY()),1,1),LabData2016[最近一次LDL檢查日期],"&lt;"&amp;DATE(YEAR(TODAY())+1,1,1))/($AH321+$AI321)&gt;=0.5))),"控制達標",IF(AND($AH321&gt;=1,$AI321&gt;=1,ISNUMBER($P321),$R321&gt;84,$N321-$P321&lt;0),"進步達標","未達標")))))</f>
        <v/>
      </c>
      <c r="U321" s="39" t="str">
        <f ca="1">IF($B321="","",IF($T321="不適用","不適用",IF($T321="未檢驗","無檢驗資料","全年"&amp;($AH321+$AI321)&amp;"次／下半年"&amp;$AI321&amp;"次／"&amp;SUMIFS(LabData2016[LDL唯一],LabData2016[比對身分證前六碼],$AX321,LabData2016[最近一次LDL檢查結果(mg/dL)],"&lt;"&amp;VALUE(SUBSTITUTE($M321,"&lt;","")),LabData2016[最近一次LDL檢查日期],"&gt;="&amp;DATE(YEAR(TODAY()),1,1),LabData2016[最近一次LDL檢查日期],"&lt;"&amp;DATE(YEAR(TODAY())+1,1,1))&amp;"/"&amp;($AH321+$AI321)&amp;"達標")))</f>
        <v/>
      </c>
      <c r="V321" s="6" t="str" cm="1">
        <f t="array" ref="V321">IF($B321="","",IFERROR(INDEX(PatientCriteria[UACR達標標準],ROWS($A$4:A321)),""))</f>
        <v/>
      </c>
      <c r="W321" s="6" t="str">
        <f>IF($B321="","",IF($X321="","",IFERROR(SUMIFS(LabData2016[最近一次UACR檢查結果(mg/gm)],LabData2016[比對身分證前六碼],$AX321,LabData2016[最近一次UACR檢查日期],$X321,LabData2016[UACR唯一],1),"")))</f>
        <v/>
      </c>
      <c r="X321" s="36" t="str" cm="1">
        <f t="array" ref="X321">IF($B321="","",IFERROR(_xlfn.AGGREGATE(14,6,LabData2016[最近一次UACR檢查日期]/((LabData2016[比對身分證前六碼]=$AX321)*(LabData2016[UACR唯一]=1)),1),""))</f>
        <v/>
      </c>
      <c r="Y321" s="6" t="str">
        <f>IF($B321="","",IF($Z321="","",IFERROR(SUMIFS(LabData2016[最近一次UACR檢查結果(mg/gm)],LabData2016[比對身分證前六碼],$AX321,LabData2016[最近一次UACR檢查日期],$Z321,LabData2016[UACR唯一],1),"")))</f>
        <v/>
      </c>
      <c r="Z321" s="36" t="str" cm="1">
        <f t="array" ref="Z321">IF($B321="","",IFERROR(_xlfn.AGGREGATE(14,6,LabData2016[最近一次UACR檢查日期]/((LabData2016[比對身分證前六碼]=$AX321)*(LabData2016[UACR唯一]=1)),2),""))</f>
        <v/>
      </c>
      <c r="AA321" s="6" t="str">
        <f t="shared" si="65"/>
        <v/>
      </c>
      <c r="AB321" s="29" t="str">
        <f ca="1">IF($B321="","",IF($V321="不適用","不適用",IF($W321="","未檢驗",IF(AND($AJ321+$AK321&gt;=2,$AK321&gt;=1),IF(OR($W321&lt;30,SUMIFS(LabData2016[UACR唯一],LabData2016[比對身分證前六碼],$AX321,LabData2016[最近一次UACR檢查結果(mg/gm)],"&lt;30",LabData2016[最近一次UACR檢查日期],"&gt;="&amp;DATE(YEAR(TODAY()),1,1),LabData2016[最近一次UACR檢查日期],"&lt;"&amp;DATE(YEAR(TODAY())+1,1,1))/($AJ321+$AK321)&gt;=0.5),"控制達標",IF(ISNUMBER($Y321),IF(AND($AA321&gt;=84,$W321-$Y321&lt;0),"進步達標","未達標"),"未達標")),"未達標"))))</f>
        <v/>
      </c>
      <c r="AC321" s="38" t="str">
        <f ca="1">IF($B321="","",IF($AB321="不適用","不適用",IF($AB321="未檢驗","無檢驗資料","全年"&amp;($AJ321+$AK321)&amp;"次／下半年"&amp;$AK321&amp;"次／"&amp;SUMIFS(LabData2016[UACR唯一],LabData2016[比對身分證前六碼],$AX321,LabData2016[最近一次UACR檢查結果(mg/gm)],"&lt;30",LabData2016[最近一次UACR檢查日期],"&gt;="&amp;DATE(YEAR(TODAY()),1,1),LabData2016[最近一次UACR檢查日期],"&lt;"&amp;DATE(YEAR(TODAY())+1,1,1))&amp;"/"&amp;($AJ321+$AK321)&amp;"達標")))</f>
        <v/>
      </c>
      <c r="AD321" s="6" t="str" cm="1">
        <f t="array" ref="AD321">IF($B321="","",IFERROR(INDEX(PatientCriteria[BP檢驗次數達標標準],ROWS($A$4:A321)),""))</f>
        <v/>
      </c>
      <c r="AE321" s="6" t="str" cm="1">
        <f t="array" aca="1" ref="AE321" ca="1">IF($B321="","",_xlfn.LET(_xlpm.bp,LabData2016[最近一次BP檢查日期],_xlpm.ym,IF(ISNUMBER(_xlpm.bp),TEXT(_xlpm.bp,"yyyy-mm"),LEFT(_xlpm.bp,7)),_xlpm.matched,_xlfn._xlws.FILTER(_xlpm.ym,(LabData2016[比對身分證前六碼]=$AX321)*(LabData2016[比對生日西元]=$AY321)*(_xlpm.ym&lt;&gt;"")*(LEFT(_xlpm.ym,4)=TEXT(YEAR(TODAY()),"0")),""),IF(INDEX(_xlpm.matched,1)="",0,ROWS(_xlfn.UNIQUE(_xlpm.matched)))))</f>
        <v/>
      </c>
      <c r="AF321" s="6" t="str">
        <f ca="1">IF($B321="","",SUMIFS(LabData2016[HbA1c唯一],LabData2016[比對身分證前六碼],$AX321,LabData2016[最近一次HbA1c檢查日期],"&gt;="&amp;DATE(YEAR(TODAY()),1,1),LabData2016[最近一次HbA1c檢查日期],"&lt;"&amp;DATE(YEAR(TODAY()),7,1)))</f>
        <v/>
      </c>
      <c r="AG321" s="6" t="str">
        <f ca="1">IF($B321="","",SUMIFS(LabData2016[HbA1c唯一],LabData2016[比對身分證前六碼],$AX321,LabData2016[最近一次HbA1c檢查日期],"&gt;="&amp;DATE(YEAR(TODAY()),7,1),LabData2016[最近一次HbA1c檢查日期],"&lt;"&amp;DATE(YEAR(TODAY())+1,1,1)))</f>
        <v/>
      </c>
      <c r="AH321" s="6" t="str">
        <f ca="1">IF($B321="","",SUMIFS(LabData2016[LDL唯一],LabData2016[比對身分證前六碼],$AX321,LabData2016[最近一次LDL檢查日期],"&gt;="&amp;DATE(YEAR(TODAY()),1,1),LabData2016[最近一次LDL檢查日期],"&lt;"&amp;DATE(YEAR(TODAY()),7,1)))</f>
        <v/>
      </c>
      <c r="AI321" s="6" t="str">
        <f ca="1">IF($B321="","",SUMIFS(LabData2016[LDL唯一],LabData2016[比對身分證前六碼],$AX321,LabData2016[最近一次LDL檢查日期],"&gt;="&amp;DATE(YEAR(TODAY()),7,1),LabData2016[最近一次LDL檢查日期],"&lt;"&amp;DATE(YEAR(TODAY())+1,1,1)))</f>
        <v/>
      </c>
      <c r="AJ321" s="6" t="str">
        <f ca="1">IF($B321="","",SUMIFS(LabData2016[UACR唯一],LabData2016[比對身分證前六碼],$AX321,LabData2016[最近一次UACR檢查日期],"&gt;="&amp;DATE(YEAR(TODAY()),1,1),LabData2016[最近一次UACR檢查日期],"&lt;"&amp;DATE(YEAR(TODAY()),7,1)))</f>
        <v/>
      </c>
      <c r="AK321" s="6" t="str">
        <f ca="1">IF($B321="","",SUMIFS(LabData2016[UACR唯一],LabData2016[比對身分證前六碼],$AX321,LabData2016[最近一次UACR檢查日期],"&gt;="&amp;DATE(YEAR(TODAY()),7,1),LabData2016[最近一次UACR檢查日期],"&lt;"&amp;DATE(YEAR(TODAY())+1,1,1)))</f>
        <v/>
      </c>
      <c r="AL321" s="6" t="str">
        <f t="shared" si="66"/>
        <v/>
      </c>
      <c r="AM321" s="6" t="str">
        <f t="shared" si="67"/>
        <v/>
      </c>
      <c r="AN321" s="6" t="str">
        <f t="shared" si="68"/>
        <v/>
      </c>
      <c r="AO321" s="6" t="str">
        <f t="shared" si="69"/>
        <v/>
      </c>
      <c r="AP321" s="6" t="str" cm="1">
        <f t="array" ref="AP321">IF($B321="","",IFERROR(INDEX(相容設定!$B$2:$E$9,MATCH($D321,相容設定!$A$2:$A$9,0),MIN(VALUE(LEFT($AQ321,FIND("/",$AQ321)-1)),3)+1),0))</f>
        <v/>
      </c>
      <c r="AQ321" s="6" t="str">
        <f t="shared" si="70"/>
        <v/>
      </c>
      <c r="AR321" s="30" t="str">
        <f t="shared" si="71"/>
        <v/>
      </c>
      <c r="AS321" s="30" t="str">
        <f>IF($B321="","",250+30+IF(OR(ISNUMBER(SEARCH("DM",$D321)),ISNUMBER(SEARCH("+",$D321))),100,0)+IFERROR(INDEX(相容設定!$F$2:$F$9,MATCH($D321,相容設定!$A$2:$A$9,0)),0))</f>
        <v/>
      </c>
      <c r="AT321" s="31" t="str">
        <f t="shared" si="72"/>
        <v/>
      </c>
      <c r="AU321" s="32" t="str">
        <f t="shared" si="73"/>
        <v/>
      </c>
      <c r="AW321" t="str">
        <f t="shared" si="74"/>
        <v/>
      </c>
    </row>
    <row r="322" spans="1:49" x14ac:dyDescent="0.35">
      <c r="A322" s="26" t="str" cm="1">
        <f t="array" ref="A322">IFERROR(IF(INDEX(PatientCriteria[身分證號],ROWS($A$4:A322))="","",ROWS($A$4:A322)),"")</f>
        <v/>
      </c>
      <c r="B322" s="26" t="str" cm="1">
        <f t="array" ref="B322">IFERROR(IF(INDEX(PatientCriteria[身分證號],ROWS($A$4:A322))="","",INDEX(PatientCriteria[身分證號],ROWS($A$4:A322))),"")</f>
        <v/>
      </c>
      <c r="C322" s="26" t="str" cm="1">
        <f t="array" ref="C322">IF($B322="","",IFERROR(INDEX(PatientCriteria[生日],ROWS($A$4:A322)),""))</f>
        <v/>
      </c>
      <c r="D322" s="26" t="str" cm="1">
        <f t="array" ref="D322">IF($B322="","",IFERROR(INDEX(PatientCriteria[疾病組合],ROWS($A$4:A322)),""))</f>
        <v/>
      </c>
      <c r="E322" s="6" t="str" cm="1">
        <f t="array" ref="E322">IF($B322="","",IFERROR(INDEX(PatientCriteria[HbA1c達標標準],ROWS($A$4:A322)),""))</f>
        <v/>
      </c>
      <c r="F322" s="6" t="str">
        <f>IF($B322="","",IF($G322="","",IFERROR(SUMIFS(LabData2016[最近一次HbA1c檢查結果(%)],LabData2016[比對身分證前六碼],$AX322,LabData2016[最近一次HbA1c檢查日期],$G322,LabData2016[HbA1c唯一],1),"")))</f>
        <v/>
      </c>
      <c r="G322" s="36" t="str" cm="1">
        <f t="array" ref="G322">IF($B322="","",IFERROR(_xlfn.AGGREGATE(14,6,LabData2016[最近一次HbA1c檢查日期]/((LabData2016[比對身分證前六碼]=$AX322)*(LabData2016[HbA1c唯一]=1)),1),""))</f>
        <v/>
      </c>
      <c r="H322" s="6" t="str">
        <f>IF($B322="","",IF($I322="","",IFERROR(SUMIFS(LabData2016[最近一次HbA1c檢查結果(%)],LabData2016[比對身分證前六碼],$AX322,LabData2016[最近一次HbA1c檢查日期],$I322,LabData2016[HbA1c唯一],1),"")))</f>
        <v/>
      </c>
      <c r="I322" s="36" t="str" cm="1">
        <f t="array" ref="I322">IF($B322="","",IFERROR(_xlfn.AGGREGATE(14,6,LabData2016[最近一次HbA1c檢查日期]/((LabData2016[比對身分證前六碼]=$AX322)*(LabData2016[HbA1c唯一]=1)),2),""))</f>
        <v/>
      </c>
      <c r="J322" s="6" t="str">
        <f t="shared" si="63"/>
        <v/>
      </c>
      <c r="K322" s="27" t="str">
        <f ca="1">IF($B322="","",IF($E322="不適用","不適用",IF($F322="","未檢驗",IF(AND($AF322+$AG322&gt;=2,$AG322&gt;=1),IF(OR($F322&lt;VALUE(SUBSTITUTE(SUBSTITUTE($E322,"&lt;",""),"%","")),SUMIFS(LabData2016[HbA1c唯一],LabData2016[比對身分證前六碼],$AX322,LabData2016[最近一次HbA1c檢查結果(%)],"&lt;"&amp;VALUE(SUBSTITUTE(SUBSTITUTE($E322,"&lt;",""),"%","")),LabData2016[最近一次HbA1c檢查日期],"&gt;="&amp;DATE(YEAR(TODAY()),1,1),LabData2016[最近一次HbA1c檢查日期],"&lt;"&amp;DATE(YEAR(TODAY())+1,1,1))/($AF322+$AG322)&gt;=0.5),"控制達標",IF(ISNUMBER($H322),IF(AND($J322&gt;=84,$F322-$H322&lt;0),"進步達標","未達標"),"未達標")),"未達標"))))</f>
        <v/>
      </c>
      <c r="L322" s="33" t="str">
        <f ca="1">IF($B322="","",IF($K322="不適用","不適用",IF($K322="未檢驗","無檢驗資料","全年"&amp;($AF322+$AG322)&amp;"次／下半年"&amp;$AG322&amp;"次／"&amp;SUMIFS(LabData2016[HbA1c唯一],LabData2016[比對身分證前六碼],$AX322,LabData2016[最近一次HbA1c檢查結果(%)],"&lt;"&amp;VALUE(SUBSTITUTE(SUBSTITUTE($E322,"&lt;",""),"%","")),LabData2016[最近一次HbA1c檢查日期],"&gt;="&amp;DATE(YEAR(TODAY()),1,1),LabData2016[最近一次HbA1c檢查日期],"&lt;"&amp;DATE(YEAR(TODAY())+1,1,1))&amp;"/"&amp;($AF322+$AG322)&amp;"達標")))</f>
        <v/>
      </c>
      <c r="M322" s="6" t="str" cm="1">
        <f t="array" ref="M322">IF($B322="","",IFERROR(INDEX(PatientCriteria[LDL達標標準],ROWS($A$4:A322)),""))</f>
        <v/>
      </c>
      <c r="N322" s="6" t="str">
        <f>IF($B322="","",IF($O322="","",IFERROR(SUMIFS(LabData2016[最近一次LDL檢查結果(mg/dL)],LabData2016[比對身分證前六碼],$AX322,LabData2016[最近一次LDL檢查日期],$O322,LabData2016[LDL唯一],1),"")))</f>
        <v/>
      </c>
      <c r="O322" s="36" t="str" cm="1">
        <f t="array" ref="O322">IF($B322="","",IFERROR(_xlfn.AGGREGATE(14,6,LabData2016[最近一次LDL檢查日期]/((LabData2016[比對身分證前六碼]=$AX322)*(LabData2016[LDL唯一]=1)),1),""))</f>
        <v/>
      </c>
      <c r="P322" s="6" t="str">
        <f>IF($B322="","",IF($Q322="","",IFERROR(SUMIFS(LabData2016[最近一次LDL檢查結果(mg/dL)],LabData2016[比對身分證前六碼],$AX322,LabData2016[最近一次LDL檢查日期],$Q322,LabData2016[LDL唯一],1),"")))</f>
        <v/>
      </c>
      <c r="Q322" s="36" t="str" cm="1">
        <f t="array" ref="Q322">IF($B322="","",IFERROR(_xlfn.AGGREGATE(14,6,LabData2016[最近一次LDL檢查日期]/((LabData2016[比對身分證前六碼]=$AX322)*(LabData2016[LDL唯一]=1)),2),""))</f>
        <v/>
      </c>
      <c r="R322" s="6" t="str">
        <f t="shared" si="64"/>
        <v/>
      </c>
      <c r="S322" s="6" t="str" cm="1">
        <f t="array" ref="S322">IF($B322="","",IFERROR(_xlfn.AGGREGATE(15,6,LabData2016[最近一次LDL檢查結果(mg/dL)]/((LabData2016[比對身分證前六碼]=$AX322)*(LabData2016[LDL唯一]=1)),1),""))</f>
        <v/>
      </c>
      <c r="T322" s="28" t="str">
        <f ca="1">IF($B322="","",IF($M322="不適用","不適用",IF($N322="","未檢驗",IF(OR(AND($D322="DM only",$O322&gt;=DATE(YEAR(TODAY()),1,1),$O322&lt;DATE(YEAR(TODAY())+1,1,1),$N322&lt;VALUE(SUBSTITUTE($M322,"&lt;",""))),AND($AH322&gt;=1,$AI322&gt;=1,OR($N322&lt;VALUE(SUBSTITUTE($M322,"&lt;","")),SUMIFS(LabData2016[LDL唯一],LabData2016[比對身分證前六碼],$AX322,LabData2016[最近一次LDL檢查結果(mg/dL)],"&lt;"&amp;VALUE(SUBSTITUTE($M322,"&lt;","")),LabData2016[最近一次LDL檢查日期],"&gt;="&amp;DATE(YEAR(TODAY()),1,1),LabData2016[最近一次LDL檢查日期],"&lt;"&amp;DATE(YEAR(TODAY())+1,1,1))/($AH322+$AI322)&gt;=0.5))),"控制達標",IF(AND($AH322&gt;=1,$AI322&gt;=1,ISNUMBER($P322),$R322&gt;84,$N322-$P322&lt;0),"進步達標","未達標")))))</f>
        <v/>
      </c>
      <c r="U322" s="39" t="str">
        <f ca="1">IF($B322="","",IF($T322="不適用","不適用",IF($T322="未檢驗","無檢驗資料","全年"&amp;($AH322+$AI322)&amp;"次／下半年"&amp;$AI322&amp;"次／"&amp;SUMIFS(LabData2016[LDL唯一],LabData2016[比對身分證前六碼],$AX322,LabData2016[最近一次LDL檢查結果(mg/dL)],"&lt;"&amp;VALUE(SUBSTITUTE($M322,"&lt;","")),LabData2016[最近一次LDL檢查日期],"&gt;="&amp;DATE(YEAR(TODAY()),1,1),LabData2016[最近一次LDL檢查日期],"&lt;"&amp;DATE(YEAR(TODAY())+1,1,1))&amp;"/"&amp;($AH322+$AI322)&amp;"達標")))</f>
        <v/>
      </c>
      <c r="V322" s="6" t="str" cm="1">
        <f t="array" ref="V322">IF($B322="","",IFERROR(INDEX(PatientCriteria[UACR達標標準],ROWS($A$4:A322)),""))</f>
        <v/>
      </c>
      <c r="W322" s="6" t="str">
        <f>IF($B322="","",IF($X322="","",IFERROR(SUMIFS(LabData2016[最近一次UACR檢查結果(mg/gm)],LabData2016[比對身分證前六碼],$AX322,LabData2016[最近一次UACR檢查日期],$X322,LabData2016[UACR唯一],1),"")))</f>
        <v/>
      </c>
      <c r="X322" s="36" t="str" cm="1">
        <f t="array" ref="X322">IF($B322="","",IFERROR(_xlfn.AGGREGATE(14,6,LabData2016[最近一次UACR檢查日期]/((LabData2016[比對身分證前六碼]=$AX322)*(LabData2016[UACR唯一]=1)),1),""))</f>
        <v/>
      </c>
      <c r="Y322" s="6" t="str">
        <f>IF($B322="","",IF($Z322="","",IFERROR(SUMIFS(LabData2016[最近一次UACR檢查結果(mg/gm)],LabData2016[比對身分證前六碼],$AX322,LabData2016[最近一次UACR檢查日期],$Z322,LabData2016[UACR唯一],1),"")))</f>
        <v/>
      </c>
      <c r="Z322" s="36" t="str" cm="1">
        <f t="array" ref="Z322">IF($B322="","",IFERROR(_xlfn.AGGREGATE(14,6,LabData2016[最近一次UACR檢查日期]/((LabData2016[比對身分證前六碼]=$AX322)*(LabData2016[UACR唯一]=1)),2),""))</f>
        <v/>
      </c>
      <c r="AA322" s="6" t="str">
        <f t="shared" si="65"/>
        <v/>
      </c>
      <c r="AB322" s="29" t="str">
        <f ca="1">IF($B322="","",IF($V322="不適用","不適用",IF($W322="","未檢驗",IF(AND($AJ322+$AK322&gt;=2,$AK322&gt;=1),IF(OR($W322&lt;30,SUMIFS(LabData2016[UACR唯一],LabData2016[比對身分證前六碼],$AX322,LabData2016[最近一次UACR檢查結果(mg/gm)],"&lt;30",LabData2016[最近一次UACR檢查日期],"&gt;="&amp;DATE(YEAR(TODAY()),1,1),LabData2016[最近一次UACR檢查日期],"&lt;"&amp;DATE(YEAR(TODAY())+1,1,1))/($AJ322+$AK322)&gt;=0.5),"控制達標",IF(ISNUMBER($Y322),IF(AND($AA322&gt;=84,$W322-$Y322&lt;0),"進步達標","未達標"),"未達標")),"未達標"))))</f>
        <v/>
      </c>
      <c r="AC322" s="38" t="str">
        <f ca="1">IF($B322="","",IF($AB322="不適用","不適用",IF($AB322="未檢驗","無檢驗資料","全年"&amp;($AJ322+$AK322)&amp;"次／下半年"&amp;$AK322&amp;"次／"&amp;SUMIFS(LabData2016[UACR唯一],LabData2016[比對身分證前六碼],$AX322,LabData2016[最近一次UACR檢查結果(mg/gm)],"&lt;30",LabData2016[最近一次UACR檢查日期],"&gt;="&amp;DATE(YEAR(TODAY()),1,1),LabData2016[最近一次UACR檢查日期],"&lt;"&amp;DATE(YEAR(TODAY())+1,1,1))&amp;"/"&amp;($AJ322+$AK322)&amp;"達標")))</f>
        <v/>
      </c>
      <c r="AD322" s="6" t="str" cm="1">
        <f t="array" ref="AD322">IF($B322="","",IFERROR(INDEX(PatientCriteria[BP檢驗次數達標標準],ROWS($A$4:A322)),""))</f>
        <v/>
      </c>
      <c r="AE322" s="6" t="str" cm="1">
        <f t="array" aca="1" ref="AE322" ca="1">IF($B322="","",_xlfn.LET(_xlpm.bp,LabData2016[最近一次BP檢查日期],_xlpm.ym,IF(ISNUMBER(_xlpm.bp),TEXT(_xlpm.bp,"yyyy-mm"),LEFT(_xlpm.bp,7)),_xlpm.matched,_xlfn._xlws.FILTER(_xlpm.ym,(LabData2016[比對身分證前六碼]=$AX322)*(LabData2016[比對生日西元]=$AY322)*(_xlpm.ym&lt;&gt;"")*(LEFT(_xlpm.ym,4)=TEXT(YEAR(TODAY()),"0")),""),IF(INDEX(_xlpm.matched,1)="",0,ROWS(_xlfn.UNIQUE(_xlpm.matched)))))</f>
        <v/>
      </c>
      <c r="AF322" s="6" t="str">
        <f ca="1">IF($B322="","",SUMIFS(LabData2016[HbA1c唯一],LabData2016[比對身分證前六碼],$AX322,LabData2016[最近一次HbA1c檢查日期],"&gt;="&amp;DATE(YEAR(TODAY()),1,1),LabData2016[最近一次HbA1c檢查日期],"&lt;"&amp;DATE(YEAR(TODAY()),7,1)))</f>
        <v/>
      </c>
      <c r="AG322" s="6" t="str">
        <f ca="1">IF($B322="","",SUMIFS(LabData2016[HbA1c唯一],LabData2016[比對身分證前六碼],$AX322,LabData2016[最近一次HbA1c檢查日期],"&gt;="&amp;DATE(YEAR(TODAY()),7,1),LabData2016[最近一次HbA1c檢查日期],"&lt;"&amp;DATE(YEAR(TODAY())+1,1,1)))</f>
        <v/>
      </c>
      <c r="AH322" s="6" t="str">
        <f ca="1">IF($B322="","",SUMIFS(LabData2016[LDL唯一],LabData2016[比對身分證前六碼],$AX322,LabData2016[最近一次LDL檢查日期],"&gt;="&amp;DATE(YEAR(TODAY()),1,1),LabData2016[最近一次LDL檢查日期],"&lt;"&amp;DATE(YEAR(TODAY()),7,1)))</f>
        <v/>
      </c>
      <c r="AI322" s="6" t="str">
        <f ca="1">IF($B322="","",SUMIFS(LabData2016[LDL唯一],LabData2016[比對身分證前六碼],$AX322,LabData2016[最近一次LDL檢查日期],"&gt;="&amp;DATE(YEAR(TODAY()),7,1),LabData2016[最近一次LDL檢查日期],"&lt;"&amp;DATE(YEAR(TODAY())+1,1,1)))</f>
        <v/>
      </c>
      <c r="AJ322" s="6" t="str">
        <f ca="1">IF($B322="","",SUMIFS(LabData2016[UACR唯一],LabData2016[比對身分證前六碼],$AX322,LabData2016[最近一次UACR檢查日期],"&gt;="&amp;DATE(YEAR(TODAY()),1,1),LabData2016[最近一次UACR檢查日期],"&lt;"&amp;DATE(YEAR(TODAY()),7,1)))</f>
        <v/>
      </c>
      <c r="AK322" s="6" t="str">
        <f ca="1">IF($B322="","",SUMIFS(LabData2016[UACR唯一],LabData2016[比對身分證前六碼],$AX322,LabData2016[最近一次UACR檢查日期],"&gt;="&amp;DATE(YEAR(TODAY()),7,1),LabData2016[最近一次UACR檢查日期],"&lt;"&amp;DATE(YEAR(TODAY())+1,1,1)))</f>
        <v/>
      </c>
      <c r="AL322" s="6" t="str">
        <f t="shared" si="66"/>
        <v/>
      </c>
      <c r="AM322" s="6" t="str">
        <f t="shared" si="67"/>
        <v/>
      </c>
      <c r="AN322" s="6" t="str">
        <f t="shared" si="68"/>
        <v/>
      </c>
      <c r="AO322" s="6" t="str">
        <f t="shared" si="69"/>
        <v/>
      </c>
      <c r="AP322" s="6" t="str" cm="1">
        <f t="array" ref="AP322">IF($B322="","",IFERROR(INDEX(相容設定!$B$2:$E$9,MATCH($D322,相容設定!$A$2:$A$9,0),MIN(VALUE(LEFT($AQ322,FIND("/",$AQ322)-1)),3)+1),0))</f>
        <v/>
      </c>
      <c r="AQ322" s="6" t="str">
        <f t="shared" si="70"/>
        <v/>
      </c>
      <c r="AR322" s="30" t="str">
        <f t="shared" si="71"/>
        <v/>
      </c>
      <c r="AS322" s="30" t="str">
        <f>IF($B322="","",250+30+IF(OR(ISNUMBER(SEARCH("DM",$D322)),ISNUMBER(SEARCH("+",$D322))),100,0)+IFERROR(INDEX(相容設定!$F$2:$F$9,MATCH($D322,相容設定!$A$2:$A$9,0)),0))</f>
        <v/>
      </c>
      <c r="AT322" s="31" t="str">
        <f t="shared" si="72"/>
        <v/>
      </c>
      <c r="AU322" s="32" t="str">
        <f t="shared" si="73"/>
        <v/>
      </c>
      <c r="AW322" t="str">
        <f t="shared" si="74"/>
        <v/>
      </c>
    </row>
    <row r="323" spans="1:49" x14ac:dyDescent="0.35">
      <c r="A323" s="26" t="str" cm="1">
        <f t="array" ref="A323">IFERROR(IF(INDEX(PatientCriteria[身分證號],ROWS($A$4:A323))="","",ROWS($A$4:A323)),"")</f>
        <v/>
      </c>
      <c r="B323" s="26" t="str" cm="1">
        <f t="array" ref="B323">IFERROR(IF(INDEX(PatientCriteria[身分證號],ROWS($A$4:A323))="","",INDEX(PatientCriteria[身分證號],ROWS($A$4:A323))),"")</f>
        <v/>
      </c>
      <c r="C323" s="26" t="str" cm="1">
        <f t="array" ref="C323">IF($B323="","",IFERROR(INDEX(PatientCriteria[生日],ROWS($A$4:A323)),""))</f>
        <v/>
      </c>
      <c r="D323" s="26" t="str" cm="1">
        <f t="array" ref="D323">IF($B323="","",IFERROR(INDEX(PatientCriteria[疾病組合],ROWS($A$4:A323)),""))</f>
        <v/>
      </c>
      <c r="E323" s="6" t="str" cm="1">
        <f t="array" ref="E323">IF($B323="","",IFERROR(INDEX(PatientCriteria[HbA1c達標標準],ROWS($A$4:A323)),""))</f>
        <v/>
      </c>
      <c r="F323" s="6" t="str">
        <f>IF($B323="","",IF($G323="","",IFERROR(SUMIFS(LabData2016[最近一次HbA1c檢查結果(%)],LabData2016[比對身分證前六碼],$AX323,LabData2016[最近一次HbA1c檢查日期],$G323,LabData2016[HbA1c唯一],1),"")))</f>
        <v/>
      </c>
      <c r="G323" s="36" t="str" cm="1">
        <f t="array" ref="G323">IF($B323="","",IFERROR(_xlfn.AGGREGATE(14,6,LabData2016[最近一次HbA1c檢查日期]/((LabData2016[比對身分證前六碼]=$AX323)*(LabData2016[HbA1c唯一]=1)),1),""))</f>
        <v/>
      </c>
      <c r="H323" s="6" t="str">
        <f>IF($B323="","",IF($I323="","",IFERROR(SUMIFS(LabData2016[最近一次HbA1c檢查結果(%)],LabData2016[比對身分證前六碼],$AX323,LabData2016[最近一次HbA1c檢查日期],$I323,LabData2016[HbA1c唯一],1),"")))</f>
        <v/>
      </c>
      <c r="I323" s="36" t="str" cm="1">
        <f t="array" ref="I323">IF($B323="","",IFERROR(_xlfn.AGGREGATE(14,6,LabData2016[最近一次HbA1c檢查日期]/((LabData2016[比對身分證前六碼]=$AX323)*(LabData2016[HbA1c唯一]=1)),2),""))</f>
        <v/>
      </c>
      <c r="J323" s="6" t="str">
        <f t="shared" si="63"/>
        <v/>
      </c>
      <c r="K323" s="27" t="str">
        <f ca="1">IF($B323="","",IF($E323="不適用","不適用",IF($F323="","未檢驗",IF(AND($AF323+$AG323&gt;=2,$AG323&gt;=1),IF(OR($F323&lt;VALUE(SUBSTITUTE(SUBSTITUTE($E323,"&lt;",""),"%","")),SUMIFS(LabData2016[HbA1c唯一],LabData2016[比對身分證前六碼],$AX323,LabData2016[最近一次HbA1c檢查結果(%)],"&lt;"&amp;VALUE(SUBSTITUTE(SUBSTITUTE($E323,"&lt;",""),"%","")),LabData2016[最近一次HbA1c檢查日期],"&gt;="&amp;DATE(YEAR(TODAY()),1,1),LabData2016[最近一次HbA1c檢查日期],"&lt;"&amp;DATE(YEAR(TODAY())+1,1,1))/($AF323+$AG323)&gt;=0.5),"控制達標",IF(ISNUMBER($H323),IF(AND($J323&gt;=84,$F323-$H323&lt;0),"進步達標","未達標"),"未達標")),"未達標"))))</f>
        <v/>
      </c>
      <c r="L323" s="33" t="str">
        <f ca="1">IF($B323="","",IF($K323="不適用","不適用",IF($K323="未檢驗","無檢驗資料","全年"&amp;($AF323+$AG323)&amp;"次／下半年"&amp;$AG323&amp;"次／"&amp;SUMIFS(LabData2016[HbA1c唯一],LabData2016[比對身分證前六碼],$AX323,LabData2016[最近一次HbA1c檢查結果(%)],"&lt;"&amp;VALUE(SUBSTITUTE(SUBSTITUTE($E323,"&lt;",""),"%","")),LabData2016[最近一次HbA1c檢查日期],"&gt;="&amp;DATE(YEAR(TODAY()),1,1),LabData2016[最近一次HbA1c檢查日期],"&lt;"&amp;DATE(YEAR(TODAY())+1,1,1))&amp;"/"&amp;($AF323+$AG323)&amp;"達標")))</f>
        <v/>
      </c>
      <c r="M323" s="6" t="str" cm="1">
        <f t="array" ref="M323">IF($B323="","",IFERROR(INDEX(PatientCriteria[LDL達標標準],ROWS($A$4:A323)),""))</f>
        <v/>
      </c>
      <c r="N323" s="6" t="str">
        <f>IF($B323="","",IF($O323="","",IFERROR(SUMIFS(LabData2016[最近一次LDL檢查結果(mg/dL)],LabData2016[比對身分證前六碼],$AX323,LabData2016[最近一次LDL檢查日期],$O323,LabData2016[LDL唯一],1),"")))</f>
        <v/>
      </c>
      <c r="O323" s="36" t="str" cm="1">
        <f t="array" ref="O323">IF($B323="","",IFERROR(_xlfn.AGGREGATE(14,6,LabData2016[最近一次LDL檢查日期]/((LabData2016[比對身分證前六碼]=$AX323)*(LabData2016[LDL唯一]=1)),1),""))</f>
        <v/>
      </c>
      <c r="P323" s="6" t="str">
        <f>IF($B323="","",IF($Q323="","",IFERROR(SUMIFS(LabData2016[最近一次LDL檢查結果(mg/dL)],LabData2016[比對身分證前六碼],$AX323,LabData2016[最近一次LDL檢查日期],$Q323,LabData2016[LDL唯一],1),"")))</f>
        <v/>
      </c>
      <c r="Q323" s="36" t="str" cm="1">
        <f t="array" ref="Q323">IF($B323="","",IFERROR(_xlfn.AGGREGATE(14,6,LabData2016[最近一次LDL檢查日期]/((LabData2016[比對身分證前六碼]=$AX323)*(LabData2016[LDL唯一]=1)),2),""))</f>
        <v/>
      </c>
      <c r="R323" s="6" t="str">
        <f t="shared" si="64"/>
        <v/>
      </c>
      <c r="S323" s="6" t="str" cm="1">
        <f t="array" ref="S323">IF($B323="","",IFERROR(_xlfn.AGGREGATE(15,6,LabData2016[最近一次LDL檢查結果(mg/dL)]/((LabData2016[比對身分證前六碼]=$AX323)*(LabData2016[LDL唯一]=1)),1),""))</f>
        <v/>
      </c>
      <c r="T323" s="28" t="str">
        <f ca="1">IF($B323="","",IF($M323="不適用","不適用",IF($N323="","未檢驗",IF(OR(AND($D323="DM only",$O323&gt;=DATE(YEAR(TODAY()),1,1),$O323&lt;DATE(YEAR(TODAY())+1,1,1),$N323&lt;VALUE(SUBSTITUTE($M323,"&lt;",""))),AND($AH323&gt;=1,$AI323&gt;=1,OR($N323&lt;VALUE(SUBSTITUTE($M323,"&lt;","")),SUMIFS(LabData2016[LDL唯一],LabData2016[比對身分證前六碼],$AX323,LabData2016[最近一次LDL檢查結果(mg/dL)],"&lt;"&amp;VALUE(SUBSTITUTE($M323,"&lt;","")),LabData2016[最近一次LDL檢查日期],"&gt;="&amp;DATE(YEAR(TODAY()),1,1),LabData2016[最近一次LDL檢查日期],"&lt;"&amp;DATE(YEAR(TODAY())+1,1,1))/($AH323+$AI323)&gt;=0.5))),"控制達標",IF(AND($AH323&gt;=1,$AI323&gt;=1,ISNUMBER($P323),$R323&gt;84,$N323-$P323&lt;0),"進步達標","未達標")))))</f>
        <v/>
      </c>
      <c r="U323" s="39" t="str">
        <f ca="1">IF($B323="","",IF($T323="不適用","不適用",IF($T323="未檢驗","無檢驗資料","全年"&amp;($AH323+$AI323)&amp;"次／下半年"&amp;$AI323&amp;"次／"&amp;SUMIFS(LabData2016[LDL唯一],LabData2016[比對身分證前六碼],$AX323,LabData2016[最近一次LDL檢查結果(mg/dL)],"&lt;"&amp;VALUE(SUBSTITUTE($M323,"&lt;","")),LabData2016[最近一次LDL檢查日期],"&gt;="&amp;DATE(YEAR(TODAY()),1,1),LabData2016[最近一次LDL檢查日期],"&lt;"&amp;DATE(YEAR(TODAY())+1,1,1))&amp;"/"&amp;($AH323+$AI323)&amp;"達標")))</f>
        <v/>
      </c>
      <c r="V323" s="6" t="str" cm="1">
        <f t="array" ref="V323">IF($B323="","",IFERROR(INDEX(PatientCriteria[UACR達標標準],ROWS($A$4:A323)),""))</f>
        <v/>
      </c>
      <c r="W323" s="6" t="str">
        <f>IF($B323="","",IF($X323="","",IFERROR(SUMIFS(LabData2016[最近一次UACR檢查結果(mg/gm)],LabData2016[比對身分證前六碼],$AX323,LabData2016[最近一次UACR檢查日期],$X323,LabData2016[UACR唯一],1),"")))</f>
        <v/>
      </c>
      <c r="X323" s="36" t="str" cm="1">
        <f t="array" ref="X323">IF($B323="","",IFERROR(_xlfn.AGGREGATE(14,6,LabData2016[最近一次UACR檢查日期]/((LabData2016[比對身分證前六碼]=$AX323)*(LabData2016[UACR唯一]=1)),1),""))</f>
        <v/>
      </c>
      <c r="Y323" s="6" t="str">
        <f>IF($B323="","",IF($Z323="","",IFERROR(SUMIFS(LabData2016[最近一次UACR檢查結果(mg/gm)],LabData2016[比對身分證前六碼],$AX323,LabData2016[最近一次UACR檢查日期],$Z323,LabData2016[UACR唯一],1),"")))</f>
        <v/>
      </c>
      <c r="Z323" s="36" t="str" cm="1">
        <f t="array" ref="Z323">IF($B323="","",IFERROR(_xlfn.AGGREGATE(14,6,LabData2016[最近一次UACR檢查日期]/((LabData2016[比對身分證前六碼]=$AX323)*(LabData2016[UACR唯一]=1)),2),""))</f>
        <v/>
      </c>
      <c r="AA323" s="6" t="str">
        <f t="shared" si="65"/>
        <v/>
      </c>
      <c r="AB323" s="29" t="str">
        <f ca="1">IF($B323="","",IF($V323="不適用","不適用",IF($W323="","未檢驗",IF(AND($AJ323+$AK323&gt;=2,$AK323&gt;=1),IF(OR($W323&lt;30,SUMIFS(LabData2016[UACR唯一],LabData2016[比對身分證前六碼],$AX323,LabData2016[最近一次UACR檢查結果(mg/gm)],"&lt;30",LabData2016[最近一次UACR檢查日期],"&gt;="&amp;DATE(YEAR(TODAY()),1,1),LabData2016[最近一次UACR檢查日期],"&lt;"&amp;DATE(YEAR(TODAY())+1,1,1))/($AJ323+$AK323)&gt;=0.5),"控制達標",IF(ISNUMBER($Y323),IF(AND($AA323&gt;=84,$W323-$Y323&lt;0),"進步達標","未達標"),"未達標")),"未達標"))))</f>
        <v/>
      </c>
      <c r="AC323" s="38" t="str">
        <f ca="1">IF($B323="","",IF($AB323="不適用","不適用",IF($AB323="未檢驗","無檢驗資料","全年"&amp;($AJ323+$AK323)&amp;"次／下半年"&amp;$AK323&amp;"次／"&amp;SUMIFS(LabData2016[UACR唯一],LabData2016[比對身分證前六碼],$AX323,LabData2016[最近一次UACR檢查結果(mg/gm)],"&lt;30",LabData2016[最近一次UACR檢查日期],"&gt;="&amp;DATE(YEAR(TODAY()),1,1),LabData2016[最近一次UACR檢查日期],"&lt;"&amp;DATE(YEAR(TODAY())+1,1,1))&amp;"/"&amp;($AJ323+$AK323)&amp;"達標")))</f>
        <v/>
      </c>
      <c r="AD323" s="6" t="str" cm="1">
        <f t="array" ref="AD323">IF($B323="","",IFERROR(INDEX(PatientCriteria[BP檢驗次數達標標準],ROWS($A$4:A323)),""))</f>
        <v/>
      </c>
      <c r="AE323" s="6" t="str" cm="1">
        <f t="array" aca="1" ref="AE323" ca="1">IF($B323="","",_xlfn.LET(_xlpm.bp,LabData2016[最近一次BP檢查日期],_xlpm.ym,IF(ISNUMBER(_xlpm.bp),TEXT(_xlpm.bp,"yyyy-mm"),LEFT(_xlpm.bp,7)),_xlpm.matched,_xlfn._xlws.FILTER(_xlpm.ym,(LabData2016[比對身分證前六碼]=$AX323)*(LabData2016[比對生日西元]=$AY323)*(_xlpm.ym&lt;&gt;"")*(LEFT(_xlpm.ym,4)=TEXT(YEAR(TODAY()),"0")),""),IF(INDEX(_xlpm.matched,1)="",0,ROWS(_xlfn.UNIQUE(_xlpm.matched)))))</f>
        <v/>
      </c>
      <c r="AF323" s="6" t="str">
        <f ca="1">IF($B323="","",SUMIFS(LabData2016[HbA1c唯一],LabData2016[比對身分證前六碼],$AX323,LabData2016[最近一次HbA1c檢查日期],"&gt;="&amp;DATE(YEAR(TODAY()),1,1),LabData2016[最近一次HbA1c檢查日期],"&lt;"&amp;DATE(YEAR(TODAY()),7,1)))</f>
        <v/>
      </c>
      <c r="AG323" s="6" t="str">
        <f ca="1">IF($B323="","",SUMIFS(LabData2016[HbA1c唯一],LabData2016[比對身分證前六碼],$AX323,LabData2016[最近一次HbA1c檢查日期],"&gt;="&amp;DATE(YEAR(TODAY()),7,1),LabData2016[最近一次HbA1c檢查日期],"&lt;"&amp;DATE(YEAR(TODAY())+1,1,1)))</f>
        <v/>
      </c>
      <c r="AH323" s="6" t="str">
        <f ca="1">IF($B323="","",SUMIFS(LabData2016[LDL唯一],LabData2016[比對身分證前六碼],$AX323,LabData2016[最近一次LDL檢查日期],"&gt;="&amp;DATE(YEAR(TODAY()),1,1),LabData2016[最近一次LDL檢查日期],"&lt;"&amp;DATE(YEAR(TODAY()),7,1)))</f>
        <v/>
      </c>
      <c r="AI323" s="6" t="str">
        <f ca="1">IF($B323="","",SUMIFS(LabData2016[LDL唯一],LabData2016[比對身分證前六碼],$AX323,LabData2016[最近一次LDL檢查日期],"&gt;="&amp;DATE(YEAR(TODAY()),7,1),LabData2016[最近一次LDL檢查日期],"&lt;"&amp;DATE(YEAR(TODAY())+1,1,1)))</f>
        <v/>
      </c>
      <c r="AJ323" s="6" t="str">
        <f ca="1">IF($B323="","",SUMIFS(LabData2016[UACR唯一],LabData2016[比對身分證前六碼],$AX323,LabData2016[最近一次UACR檢查日期],"&gt;="&amp;DATE(YEAR(TODAY()),1,1),LabData2016[最近一次UACR檢查日期],"&lt;"&amp;DATE(YEAR(TODAY()),7,1)))</f>
        <v/>
      </c>
      <c r="AK323" s="6" t="str">
        <f ca="1">IF($B323="","",SUMIFS(LabData2016[UACR唯一],LabData2016[比對身分證前六碼],$AX323,LabData2016[最近一次UACR檢查日期],"&gt;="&amp;DATE(YEAR(TODAY()),7,1),LabData2016[最近一次UACR檢查日期],"&lt;"&amp;DATE(YEAR(TODAY())+1,1,1)))</f>
        <v/>
      </c>
      <c r="AL323" s="6" t="str">
        <f t="shared" si="66"/>
        <v/>
      </c>
      <c r="AM323" s="6" t="str">
        <f t="shared" si="67"/>
        <v/>
      </c>
      <c r="AN323" s="6" t="str">
        <f t="shared" si="68"/>
        <v/>
      </c>
      <c r="AO323" s="6" t="str">
        <f t="shared" si="69"/>
        <v/>
      </c>
      <c r="AP323" s="6" t="str" cm="1">
        <f t="array" ref="AP323">IF($B323="","",IFERROR(INDEX(相容設定!$B$2:$E$9,MATCH($D323,相容設定!$A$2:$A$9,0),MIN(VALUE(LEFT($AQ323,FIND("/",$AQ323)-1)),3)+1),0))</f>
        <v/>
      </c>
      <c r="AQ323" s="6" t="str">
        <f t="shared" si="70"/>
        <v/>
      </c>
      <c r="AR323" s="30" t="str">
        <f t="shared" si="71"/>
        <v/>
      </c>
      <c r="AS323" s="30" t="str">
        <f>IF($B323="","",250+30+IF(OR(ISNUMBER(SEARCH("DM",$D323)),ISNUMBER(SEARCH("+",$D323))),100,0)+IFERROR(INDEX(相容設定!$F$2:$F$9,MATCH($D323,相容設定!$A$2:$A$9,0)),0))</f>
        <v/>
      </c>
      <c r="AT323" s="31" t="str">
        <f t="shared" si="72"/>
        <v/>
      </c>
      <c r="AU323" s="32" t="str">
        <f t="shared" si="73"/>
        <v/>
      </c>
      <c r="AW323" t="str">
        <f t="shared" si="74"/>
        <v/>
      </c>
    </row>
    <row r="324" spans="1:49" x14ac:dyDescent="0.35">
      <c r="A324" s="26" t="str" cm="1">
        <f t="array" ref="A324">IFERROR(IF(INDEX(PatientCriteria[身分證號],ROWS($A$4:A324))="","",ROWS($A$4:A324)),"")</f>
        <v/>
      </c>
      <c r="B324" s="26" t="str" cm="1">
        <f t="array" ref="B324">IFERROR(IF(INDEX(PatientCriteria[身分證號],ROWS($A$4:A324))="","",INDEX(PatientCriteria[身分證號],ROWS($A$4:A324))),"")</f>
        <v/>
      </c>
      <c r="C324" s="26" t="str" cm="1">
        <f t="array" ref="C324">IF($B324="","",IFERROR(INDEX(PatientCriteria[生日],ROWS($A$4:A324)),""))</f>
        <v/>
      </c>
      <c r="D324" s="26" t="str" cm="1">
        <f t="array" ref="D324">IF($B324="","",IFERROR(INDEX(PatientCriteria[疾病組合],ROWS($A$4:A324)),""))</f>
        <v/>
      </c>
      <c r="E324" s="6" t="str" cm="1">
        <f t="array" ref="E324">IF($B324="","",IFERROR(INDEX(PatientCriteria[HbA1c達標標準],ROWS($A$4:A324)),""))</f>
        <v/>
      </c>
      <c r="F324" s="6" t="str">
        <f>IF($B324="","",IF($G324="","",IFERROR(SUMIFS(LabData2016[最近一次HbA1c檢查結果(%)],LabData2016[比對身分證前六碼],$AX324,LabData2016[最近一次HbA1c檢查日期],$G324,LabData2016[HbA1c唯一],1),"")))</f>
        <v/>
      </c>
      <c r="G324" s="36" t="str" cm="1">
        <f t="array" ref="G324">IF($B324="","",IFERROR(_xlfn.AGGREGATE(14,6,LabData2016[最近一次HbA1c檢查日期]/((LabData2016[比對身分證前六碼]=$AX324)*(LabData2016[HbA1c唯一]=1)),1),""))</f>
        <v/>
      </c>
      <c r="H324" s="6" t="str">
        <f>IF($B324="","",IF($I324="","",IFERROR(SUMIFS(LabData2016[最近一次HbA1c檢查結果(%)],LabData2016[比對身分證前六碼],$AX324,LabData2016[最近一次HbA1c檢查日期],$I324,LabData2016[HbA1c唯一],1),"")))</f>
        <v/>
      </c>
      <c r="I324" s="36" t="str" cm="1">
        <f t="array" ref="I324">IF($B324="","",IFERROR(_xlfn.AGGREGATE(14,6,LabData2016[最近一次HbA1c檢查日期]/((LabData2016[比對身分證前六碼]=$AX324)*(LabData2016[HbA1c唯一]=1)),2),""))</f>
        <v/>
      </c>
      <c r="J324" s="6" t="str">
        <f t="shared" ref="J324:J387" si="75">IF($B324="","",IF(AND(G324&lt;&gt;"",I324&lt;&gt;""),G324-I324,""))</f>
        <v/>
      </c>
      <c r="K324" s="27" t="str">
        <f ca="1">IF($B324="","",IF($E324="不適用","不適用",IF($F324="","未檢驗",IF(AND($AF324+$AG324&gt;=2,$AG324&gt;=1),IF(OR($F324&lt;VALUE(SUBSTITUTE(SUBSTITUTE($E324,"&lt;",""),"%","")),SUMIFS(LabData2016[HbA1c唯一],LabData2016[比對身分證前六碼],$AX324,LabData2016[最近一次HbA1c檢查結果(%)],"&lt;"&amp;VALUE(SUBSTITUTE(SUBSTITUTE($E324,"&lt;",""),"%","")),LabData2016[最近一次HbA1c檢查日期],"&gt;="&amp;DATE(YEAR(TODAY()),1,1),LabData2016[最近一次HbA1c檢查日期],"&lt;"&amp;DATE(YEAR(TODAY())+1,1,1))/($AF324+$AG324)&gt;=0.5),"控制達標",IF(ISNUMBER($H324),IF(AND($J324&gt;=84,$F324-$H324&lt;0),"進步達標","未達標"),"未達標")),"未達標"))))</f>
        <v/>
      </c>
      <c r="L324" s="33" t="str">
        <f ca="1">IF($B324="","",IF($K324="不適用","不適用",IF($K324="未檢驗","無檢驗資料","全年"&amp;($AF324+$AG324)&amp;"次／下半年"&amp;$AG324&amp;"次／"&amp;SUMIFS(LabData2016[HbA1c唯一],LabData2016[比對身分證前六碼],$AX324,LabData2016[最近一次HbA1c檢查結果(%)],"&lt;"&amp;VALUE(SUBSTITUTE(SUBSTITUTE($E324,"&lt;",""),"%","")),LabData2016[最近一次HbA1c檢查日期],"&gt;="&amp;DATE(YEAR(TODAY()),1,1),LabData2016[最近一次HbA1c檢查日期],"&lt;"&amp;DATE(YEAR(TODAY())+1,1,1))&amp;"/"&amp;($AF324+$AG324)&amp;"達標")))</f>
        <v/>
      </c>
      <c r="M324" s="6" t="str" cm="1">
        <f t="array" ref="M324">IF($B324="","",IFERROR(INDEX(PatientCriteria[LDL達標標準],ROWS($A$4:A324)),""))</f>
        <v/>
      </c>
      <c r="N324" s="6" t="str">
        <f>IF($B324="","",IF($O324="","",IFERROR(SUMIFS(LabData2016[最近一次LDL檢查結果(mg/dL)],LabData2016[比對身分證前六碼],$AX324,LabData2016[最近一次LDL檢查日期],$O324,LabData2016[LDL唯一],1),"")))</f>
        <v/>
      </c>
      <c r="O324" s="36" t="str" cm="1">
        <f t="array" ref="O324">IF($B324="","",IFERROR(_xlfn.AGGREGATE(14,6,LabData2016[最近一次LDL檢查日期]/((LabData2016[比對身分證前六碼]=$AX324)*(LabData2016[LDL唯一]=1)),1),""))</f>
        <v/>
      </c>
      <c r="P324" s="6" t="str">
        <f>IF($B324="","",IF($Q324="","",IFERROR(SUMIFS(LabData2016[最近一次LDL檢查結果(mg/dL)],LabData2016[比對身分證前六碼],$AX324,LabData2016[最近一次LDL檢查日期],$Q324,LabData2016[LDL唯一],1),"")))</f>
        <v/>
      </c>
      <c r="Q324" s="36" t="str" cm="1">
        <f t="array" ref="Q324">IF($B324="","",IFERROR(_xlfn.AGGREGATE(14,6,LabData2016[最近一次LDL檢查日期]/((LabData2016[比對身分證前六碼]=$AX324)*(LabData2016[LDL唯一]=1)),2),""))</f>
        <v/>
      </c>
      <c r="R324" s="6" t="str">
        <f t="shared" ref="R324:R387" si="76">IF($B324="","",IF(AND(O324&lt;&gt;"",Q324&lt;&gt;""),O324-Q324,""))</f>
        <v/>
      </c>
      <c r="S324" s="6" t="str" cm="1">
        <f t="array" ref="S324">IF($B324="","",IFERROR(_xlfn.AGGREGATE(15,6,LabData2016[最近一次LDL檢查結果(mg/dL)]/((LabData2016[比對身分證前六碼]=$AX324)*(LabData2016[LDL唯一]=1)),1),""))</f>
        <v/>
      </c>
      <c r="T324" s="28" t="str">
        <f ca="1">IF($B324="","",IF($M324="不適用","不適用",IF($N324="","未檢驗",IF(OR(AND($D324="DM only",$O324&gt;=DATE(YEAR(TODAY()),1,1),$O324&lt;DATE(YEAR(TODAY())+1,1,1),$N324&lt;VALUE(SUBSTITUTE($M324,"&lt;",""))),AND($AH324&gt;=1,$AI324&gt;=1,OR($N324&lt;VALUE(SUBSTITUTE($M324,"&lt;","")),SUMIFS(LabData2016[LDL唯一],LabData2016[比對身分證前六碼],$AX324,LabData2016[最近一次LDL檢查結果(mg/dL)],"&lt;"&amp;VALUE(SUBSTITUTE($M324,"&lt;","")),LabData2016[最近一次LDL檢查日期],"&gt;="&amp;DATE(YEAR(TODAY()),1,1),LabData2016[最近一次LDL檢查日期],"&lt;"&amp;DATE(YEAR(TODAY())+1,1,1))/($AH324+$AI324)&gt;=0.5))),"控制達標",IF(AND($AH324&gt;=1,$AI324&gt;=1,ISNUMBER($P324),$R324&gt;84,$N324-$P324&lt;0),"進步達標","未達標")))))</f>
        <v/>
      </c>
      <c r="U324" s="39" t="str">
        <f ca="1">IF($B324="","",IF($T324="不適用","不適用",IF($T324="未檢驗","無檢驗資料","全年"&amp;($AH324+$AI324)&amp;"次／下半年"&amp;$AI324&amp;"次／"&amp;SUMIFS(LabData2016[LDL唯一],LabData2016[比對身分證前六碼],$AX324,LabData2016[最近一次LDL檢查結果(mg/dL)],"&lt;"&amp;VALUE(SUBSTITUTE($M324,"&lt;","")),LabData2016[最近一次LDL檢查日期],"&gt;="&amp;DATE(YEAR(TODAY()),1,1),LabData2016[最近一次LDL檢查日期],"&lt;"&amp;DATE(YEAR(TODAY())+1,1,1))&amp;"/"&amp;($AH324+$AI324)&amp;"達標")))</f>
        <v/>
      </c>
      <c r="V324" s="6" t="str" cm="1">
        <f t="array" ref="V324">IF($B324="","",IFERROR(INDEX(PatientCriteria[UACR達標標準],ROWS($A$4:A324)),""))</f>
        <v/>
      </c>
      <c r="W324" s="6" t="str">
        <f>IF($B324="","",IF($X324="","",IFERROR(SUMIFS(LabData2016[最近一次UACR檢查結果(mg/gm)],LabData2016[比對身分證前六碼],$AX324,LabData2016[最近一次UACR檢查日期],$X324,LabData2016[UACR唯一],1),"")))</f>
        <v/>
      </c>
      <c r="X324" s="36" t="str" cm="1">
        <f t="array" ref="X324">IF($B324="","",IFERROR(_xlfn.AGGREGATE(14,6,LabData2016[最近一次UACR檢查日期]/((LabData2016[比對身分證前六碼]=$AX324)*(LabData2016[UACR唯一]=1)),1),""))</f>
        <v/>
      </c>
      <c r="Y324" s="6" t="str">
        <f>IF($B324="","",IF($Z324="","",IFERROR(SUMIFS(LabData2016[最近一次UACR檢查結果(mg/gm)],LabData2016[比對身分證前六碼],$AX324,LabData2016[最近一次UACR檢查日期],$Z324,LabData2016[UACR唯一],1),"")))</f>
        <v/>
      </c>
      <c r="Z324" s="36" t="str" cm="1">
        <f t="array" ref="Z324">IF($B324="","",IFERROR(_xlfn.AGGREGATE(14,6,LabData2016[最近一次UACR檢查日期]/((LabData2016[比對身分證前六碼]=$AX324)*(LabData2016[UACR唯一]=1)),2),""))</f>
        <v/>
      </c>
      <c r="AA324" s="6" t="str">
        <f t="shared" ref="AA324:AA387" si="77">IF($B324="","",IF(AND(X324&lt;&gt;"",Z324&lt;&gt;""),X324-Z324,""))</f>
        <v/>
      </c>
      <c r="AB324" s="29" t="str">
        <f ca="1">IF($B324="","",IF($V324="不適用","不適用",IF($W324="","未檢驗",IF(AND($AJ324+$AK324&gt;=2,$AK324&gt;=1),IF(OR($W324&lt;30,SUMIFS(LabData2016[UACR唯一],LabData2016[比對身分證前六碼],$AX324,LabData2016[最近一次UACR檢查結果(mg/gm)],"&lt;30",LabData2016[最近一次UACR檢查日期],"&gt;="&amp;DATE(YEAR(TODAY()),1,1),LabData2016[最近一次UACR檢查日期],"&lt;"&amp;DATE(YEAR(TODAY())+1,1,1))/($AJ324+$AK324)&gt;=0.5),"控制達標",IF(ISNUMBER($Y324),IF(AND($AA324&gt;=84,$W324-$Y324&lt;0),"進步達標","未達標"),"未達標")),"未達標"))))</f>
        <v/>
      </c>
      <c r="AC324" s="38" t="str">
        <f ca="1">IF($B324="","",IF($AB324="不適用","不適用",IF($AB324="未檢驗","無檢驗資料","全年"&amp;($AJ324+$AK324)&amp;"次／下半年"&amp;$AK324&amp;"次／"&amp;SUMIFS(LabData2016[UACR唯一],LabData2016[比對身分證前六碼],$AX324,LabData2016[最近一次UACR檢查結果(mg/gm)],"&lt;30",LabData2016[最近一次UACR檢查日期],"&gt;="&amp;DATE(YEAR(TODAY()),1,1),LabData2016[最近一次UACR檢查日期],"&lt;"&amp;DATE(YEAR(TODAY())+1,1,1))&amp;"/"&amp;($AJ324+$AK324)&amp;"達標")))</f>
        <v/>
      </c>
      <c r="AD324" s="6" t="str" cm="1">
        <f t="array" ref="AD324">IF($B324="","",IFERROR(INDEX(PatientCriteria[BP檢驗次數達標標準],ROWS($A$4:A324)),""))</f>
        <v/>
      </c>
      <c r="AE324" s="6" t="str" cm="1">
        <f t="array" aca="1" ref="AE324" ca="1">IF($B324="","",_xlfn.LET(_xlpm.bp,LabData2016[最近一次BP檢查日期],_xlpm.ym,IF(ISNUMBER(_xlpm.bp),TEXT(_xlpm.bp,"yyyy-mm"),LEFT(_xlpm.bp,7)),_xlpm.matched,_xlfn._xlws.FILTER(_xlpm.ym,(LabData2016[比對身分證前六碼]=$AX324)*(LabData2016[比對生日西元]=$AY324)*(_xlpm.ym&lt;&gt;"")*(LEFT(_xlpm.ym,4)=TEXT(YEAR(TODAY()),"0")),""),IF(INDEX(_xlpm.matched,1)="",0,ROWS(_xlfn.UNIQUE(_xlpm.matched)))))</f>
        <v/>
      </c>
      <c r="AF324" s="6" t="str">
        <f ca="1">IF($B324="","",SUMIFS(LabData2016[HbA1c唯一],LabData2016[比對身分證前六碼],$AX324,LabData2016[最近一次HbA1c檢查日期],"&gt;="&amp;DATE(YEAR(TODAY()),1,1),LabData2016[最近一次HbA1c檢查日期],"&lt;"&amp;DATE(YEAR(TODAY()),7,1)))</f>
        <v/>
      </c>
      <c r="AG324" s="6" t="str">
        <f ca="1">IF($B324="","",SUMIFS(LabData2016[HbA1c唯一],LabData2016[比對身分證前六碼],$AX324,LabData2016[最近一次HbA1c檢查日期],"&gt;="&amp;DATE(YEAR(TODAY()),7,1),LabData2016[最近一次HbA1c檢查日期],"&lt;"&amp;DATE(YEAR(TODAY())+1,1,1)))</f>
        <v/>
      </c>
      <c r="AH324" s="6" t="str">
        <f ca="1">IF($B324="","",SUMIFS(LabData2016[LDL唯一],LabData2016[比對身分證前六碼],$AX324,LabData2016[最近一次LDL檢查日期],"&gt;="&amp;DATE(YEAR(TODAY()),1,1),LabData2016[最近一次LDL檢查日期],"&lt;"&amp;DATE(YEAR(TODAY()),7,1)))</f>
        <v/>
      </c>
      <c r="AI324" s="6" t="str">
        <f ca="1">IF($B324="","",SUMIFS(LabData2016[LDL唯一],LabData2016[比對身分證前六碼],$AX324,LabData2016[最近一次LDL檢查日期],"&gt;="&amp;DATE(YEAR(TODAY()),7,1),LabData2016[最近一次LDL檢查日期],"&lt;"&amp;DATE(YEAR(TODAY())+1,1,1)))</f>
        <v/>
      </c>
      <c r="AJ324" s="6" t="str">
        <f ca="1">IF($B324="","",SUMIFS(LabData2016[UACR唯一],LabData2016[比對身分證前六碼],$AX324,LabData2016[最近一次UACR檢查日期],"&gt;="&amp;DATE(YEAR(TODAY()),1,1),LabData2016[最近一次UACR檢查日期],"&lt;"&amp;DATE(YEAR(TODAY()),7,1)))</f>
        <v/>
      </c>
      <c r="AK324" s="6" t="str">
        <f ca="1">IF($B324="","",SUMIFS(LabData2016[UACR唯一],LabData2016[比對身分證前六碼],$AX324,LabData2016[最近一次UACR檢查日期],"&gt;="&amp;DATE(YEAR(TODAY()),7,1),LabData2016[最近一次UACR檢查日期],"&lt;"&amp;DATE(YEAR(TODAY())+1,1,1)))</f>
        <v/>
      </c>
      <c r="AL324" s="6" t="str">
        <f t="shared" ref="AL324:AL387" si="78">IF($B324="","",IF(NOT(OR($D324="DM only",$D324="DM+CKD",$D324="DM+ASCVD",$D324="CKD+ASCVD",$D324="DM+CKD+ASCVD")),"不適用",IF(AND(IF(OR($D324="DM only",$D324="DM+CKD",$D324="DM+ASCVD",$D324="DM+CKD+ASCVD"),AND($AF324&gt;=1,$AG324&gt;=1),TRUE),AND($AH324&gt;=1,$AI324&gt;=1),IF(OR($D324="DM+CKD",$D324="CKD+ASCVD",$D324="DM+CKD+ASCVD"),AND($AJ324&gt;=1,$AK324&gt;=1),TRUE),OR($AD324="不適用",$AE324&gt;=3)),"達標","未達標")))</f>
        <v/>
      </c>
      <c r="AM324" s="6" t="str">
        <f t="shared" ref="AM324:AM387" si="79">IF($B324="","",250)</f>
        <v/>
      </c>
      <c r="AN324" s="6" t="str">
        <f t="shared" ref="AN324:AN387" si="80">IF($B324="","",30)</f>
        <v/>
      </c>
      <c r="AO324" s="6" t="str">
        <f t="shared" ref="AO324:AO387" si="81">IF($B324="","",IF(AND($AL324="達標",OR(ISNUMBER(SEARCH("DM",$D324)),ISNUMBER(SEARCH("+",$D324)))),100,0))</f>
        <v/>
      </c>
      <c r="AP324" s="6" t="str" cm="1">
        <f t="array" ref="AP324">IF($B324="","",IFERROR(INDEX(相容設定!$B$2:$E$9,MATCH($D324,相容設定!$A$2:$A$9,0),MIN(VALUE(LEFT($AQ324,FIND("/",$AQ324)-1)),3)+1),0))</f>
        <v/>
      </c>
      <c r="AQ324" s="6" t="str">
        <f t="shared" ref="AQ324:AQ387" si="82">IF($B324="","",(IF(OR($K324="控制達標",$K324="進步達標"),1,0)+IF(OR($T324="控制達標",$T324="進步達標"),1,0)+IF(OR($AB324="控制達標",$AB324="進步達標"),1,0))&amp;"/"&amp;(IF($K324&lt;&gt;"不適用",1,0)+IF($T324&lt;&gt;"不適用",1,0)+IF($AB324&lt;&gt;"不適用",1,0)))</f>
        <v/>
      </c>
      <c r="AR324" s="30" t="str">
        <f t="shared" ref="AR324:AR387" si="83">IF($B324="","",AM324+AN324+AO324+AP324)</f>
        <v/>
      </c>
      <c r="AS324" s="30" t="str">
        <f>IF($B324="","",250+30+IF(OR(ISNUMBER(SEARCH("DM",$D324)),ISNUMBER(SEARCH("+",$D324))),100,0)+IFERROR(INDEX(相容設定!$F$2:$F$9,MATCH($D324,相容設定!$A$2:$A$9,0)),0))</f>
        <v/>
      </c>
      <c r="AT324" s="31" t="str">
        <f t="shared" ref="AT324:AT387" si="84">IF($B324="","",_xlfn.LET(_xlpm.a,--AND($K324&lt;&gt;"",$K324&lt;&gt;"不適用")+--AND($T324&lt;&gt;"",$T324&lt;&gt;"不適用")+--AND($AB324&lt;&gt;"",$AB324&lt;&gt;"不適用"),_xlpm.h,--OR($K324="控制達標",$K324="進步達標",$K324="達標")+--OR($T324="控制達標",$T324="進步達標",$T324="達標")+--OR($AB324="控制達標",$AB324="進步達標",$AB324="達標"),IF(_xlpm.a=0,"",IF(_xlpm.h=_xlpm.a,"🟢",IF(_xlpm.h=0,"🔴","🟡")))))</f>
        <v/>
      </c>
      <c r="AU324" s="32" t="str">
        <f t="shared" ref="AU324:AU387" si="85">IF($B324="","",IF($AQ324="0/0","無適用評估項目：依個案狀況常規追蹤",IF($AV324&amp;$AW324="","維持現況並定期追蹤",LEFT($AV324&amp;$AW324,LEN($AV324&amp;$AW324)-1))))</f>
        <v/>
      </c>
      <c r="AW324" t="str">
        <f t="shared" si="74"/>
        <v/>
      </c>
    </row>
    <row r="325" spans="1:49" x14ac:dyDescent="0.35">
      <c r="A325" s="26" t="str" cm="1">
        <f t="array" ref="A325">IFERROR(IF(INDEX(PatientCriteria[身分證號],ROWS($A$4:A325))="","",ROWS($A$4:A325)),"")</f>
        <v/>
      </c>
      <c r="B325" s="26" t="str" cm="1">
        <f t="array" ref="B325">IFERROR(IF(INDEX(PatientCriteria[身分證號],ROWS($A$4:A325))="","",INDEX(PatientCriteria[身分證號],ROWS($A$4:A325))),"")</f>
        <v/>
      </c>
      <c r="C325" s="26" t="str" cm="1">
        <f t="array" ref="C325">IF($B325="","",IFERROR(INDEX(PatientCriteria[生日],ROWS($A$4:A325)),""))</f>
        <v/>
      </c>
      <c r="D325" s="26" t="str" cm="1">
        <f t="array" ref="D325">IF($B325="","",IFERROR(INDEX(PatientCriteria[疾病組合],ROWS($A$4:A325)),""))</f>
        <v/>
      </c>
      <c r="E325" s="6" t="str" cm="1">
        <f t="array" ref="E325">IF($B325="","",IFERROR(INDEX(PatientCriteria[HbA1c達標標準],ROWS($A$4:A325)),""))</f>
        <v/>
      </c>
      <c r="F325" s="6" t="str">
        <f>IF($B325="","",IF($G325="","",IFERROR(SUMIFS(LabData2016[最近一次HbA1c檢查結果(%)],LabData2016[比對身分證前六碼],$AX325,LabData2016[最近一次HbA1c檢查日期],$G325,LabData2016[HbA1c唯一],1),"")))</f>
        <v/>
      </c>
      <c r="G325" s="36" t="str" cm="1">
        <f t="array" ref="G325">IF($B325="","",IFERROR(_xlfn.AGGREGATE(14,6,LabData2016[最近一次HbA1c檢查日期]/((LabData2016[比對身分證前六碼]=$AX325)*(LabData2016[HbA1c唯一]=1)),1),""))</f>
        <v/>
      </c>
      <c r="H325" s="6" t="str">
        <f>IF($B325="","",IF($I325="","",IFERROR(SUMIFS(LabData2016[最近一次HbA1c檢查結果(%)],LabData2016[比對身分證前六碼],$AX325,LabData2016[最近一次HbA1c檢查日期],$I325,LabData2016[HbA1c唯一],1),"")))</f>
        <v/>
      </c>
      <c r="I325" s="36" t="str" cm="1">
        <f t="array" ref="I325">IF($B325="","",IFERROR(_xlfn.AGGREGATE(14,6,LabData2016[最近一次HbA1c檢查日期]/((LabData2016[比對身分證前六碼]=$AX325)*(LabData2016[HbA1c唯一]=1)),2),""))</f>
        <v/>
      </c>
      <c r="J325" s="6" t="str">
        <f t="shared" si="75"/>
        <v/>
      </c>
      <c r="K325" s="27" t="str">
        <f ca="1">IF($B325="","",IF($E325="不適用","不適用",IF($F325="","未檢驗",IF(AND($AF325+$AG325&gt;=2,$AG325&gt;=1),IF(OR($F325&lt;VALUE(SUBSTITUTE(SUBSTITUTE($E325,"&lt;",""),"%","")),SUMIFS(LabData2016[HbA1c唯一],LabData2016[比對身分證前六碼],$AX325,LabData2016[最近一次HbA1c檢查結果(%)],"&lt;"&amp;VALUE(SUBSTITUTE(SUBSTITUTE($E325,"&lt;",""),"%","")),LabData2016[最近一次HbA1c檢查日期],"&gt;="&amp;DATE(YEAR(TODAY()),1,1),LabData2016[最近一次HbA1c檢查日期],"&lt;"&amp;DATE(YEAR(TODAY())+1,1,1))/($AF325+$AG325)&gt;=0.5),"控制達標",IF(ISNUMBER($H325),IF(AND($J325&gt;=84,$F325-$H325&lt;0),"進步達標","未達標"),"未達標")),"未達標"))))</f>
        <v/>
      </c>
      <c r="L325" s="33" t="str">
        <f ca="1">IF($B325="","",IF($K325="不適用","不適用",IF($K325="未檢驗","無檢驗資料","全年"&amp;($AF325+$AG325)&amp;"次／下半年"&amp;$AG325&amp;"次／"&amp;SUMIFS(LabData2016[HbA1c唯一],LabData2016[比對身分證前六碼],$AX325,LabData2016[最近一次HbA1c檢查結果(%)],"&lt;"&amp;VALUE(SUBSTITUTE(SUBSTITUTE($E325,"&lt;",""),"%","")),LabData2016[最近一次HbA1c檢查日期],"&gt;="&amp;DATE(YEAR(TODAY()),1,1),LabData2016[最近一次HbA1c檢查日期],"&lt;"&amp;DATE(YEAR(TODAY())+1,1,1))&amp;"/"&amp;($AF325+$AG325)&amp;"達標")))</f>
        <v/>
      </c>
      <c r="M325" s="6" t="str" cm="1">
        <f t="array" ref="M325">IF($B325="","",IFERROR(INDEX(PatientCriteria[LDL達標標準],ROWS($A$4:A325)),""))</f>
        <v/>
      </c>
      <c r="N325" s="6" t="str">
        <f>IF($B325="","",IF($O325="","",IFERROR(SUMIFS(LabData2016[最近一次LDL檢查結果(mg/dL)],LabData2016[比對身分證前六碼],$AX325,LabData2016[最近一次LDL檢查日期],$O325,LabData2016[LDL唯一],1),"")))</f>
        <v/>
      </c>
      <c r="O325" s="36" t="str" cm="1">
        <f t="array" ref="O325">IF($B325="","",IFERROR(_xlfn.AGGREGATE(14,6,LabData2016[最近一次LDL檢查日期]/((LabData2016[比對身分證前六碼]=$AX325)*(LabData2016[LDL唯一]=1)),1),""))</f>
        <v/>
      </c>
      <c r="P325" s="6" t="str">
        <f>IF($B325="","",IF($Q325="","",IFERROR(SUMIFS(LabData2016[最近一次LDL檢查結果(mg/dL)],LabData2016[比對身分證前六碼],$AX325,LabData2016[最近一次LDL檢查日期],$Q325,LabData2016[LDL唯一],1),"")))</f>
        <v/>
      </c>
      <c r="Q325" s="36" t="str" cm="1">
        <f t="array" ref="Q325">IF($B325="","",IFERROR(_xlfn.AGGREGATE(14,6,LabData2016[最近一次LDL檢查日期]/((LabData2016[比對身分證前六碼]=$AX325)*(LabData2016[LDL唯一]=1)),2),""))</f>
        <v/>
      </c>
      <c r="R325" s="6" t="str">
        <f t="shared" si="76"/>
        <v/>
      </c>
      <c r="S325" s="6" t="str" cm="1">
        <f t="array" ref="S325">IF($B325="","",IFERROR(_xlfn.AGGREGATE(15,6,LabData2016[最近一次LDL檢查結果(mg/dL)]/((LabData2016[比對身分證前六碼]=$AX325)*(LabData2016[LDL唯一]=1)),1),""))</f>
        <v/>
      </c>
      <c r="T325" s="28" t="str">
        <f ca="1">IF($B325="","",IF($M325="不適用","不適用",IF($N325="","未檢驗",IF(OR(AND($D325="DM only",$O325&gt;=DATE(YEAR(TODAY()),1,1),$O325&lt;DATE(YEAR(TODAY())+1,1,1),$N325&lt;VALUE(SUBSTITUTE($M325,"&lt;",""))),AND($AH325&gt;=1,$AI325&gt;=1,OR($N325&lt;VALUE(SUBSTITUTE($M325,"&lt;","")),SUMIFS(LabData2016[LDL唯一],LabData2016[比對身分證前六碼],$AX325,LabData2016[最近一次LDL檢查結果(mg/dL)],"&lt;"&amp;VALUE(SUBSTITUTE($M325,"&lt;","")),LabData2016[最近一次LDL檢查日期],"&gt;="&amp;DATE(YEAR(TODAY()),1,1),LabData2016[最近一次LDL檢查日期],"&lt;"&amp;DATE(YEAR(TODAY())+1,1,1))/($AH325+$AI325)&gt;=0.5))),"控制達標",IF(AND($AH325&gt;=1,$AI325&gt;=1,ISNUMBER($P325),$R325&gt;84,$N325-$P325&lt;0),"進步達標","未達標")))))</f>
        <v/>
      </c>
      <c r="U325" s="39" t="str">
        <f ca="1">IF($B325="","",IF($T325="不適用","不適用",IF($T325="未檢驗","無檢驗資料","全年"&amp;($AH325+$AI325)&amp;"次／下半年"&amp;$AI325&amp;"次／"&amp;SUMIFS(LabData2016[LDL唯一],LabData2016[比對身分證前六碼],$AX325,LabData2016[最近一次LDL檢查結果(mg/dL)],"&lt;"&amp;VALUE(SUBSTITUTE($M325,"&lt;","")),LabData2016[最近一次LDL檢查日期],"&gt;="&amp;DATE(YEAR(TODAY()),1,1),LabData2016[最近一次LDL檢查日期],"&lt;"&amp;DATE(YEAR(TODAY())+1,1,1))&amp;"/"&amp;($AH325+$AI325)&amp;"達標")))</f>
        <v/>
      </c>
      <c r="V325" s="6" t="str" cm="1">
        <f t="array" ref="V325">IF($B325="","",IFERROR(INDEX(PatientCriteria[UACR達標標準],ROWS($A$4:A325)),""))</f>
        <v/>
      </c>
      <c r="W325" s="6" t="str">
        <f>IF($B325="","",IF($X325="","",IFERROR(SUMIFS(LabData2016[最近一次UACR檢查結果(mg/gm)],LabData2016[比對身分證前六碼],$AX325,LabData2016[最近一次UACR檢查日期],$X325,LabData2016[UACR唯一],1),"")))</f>
        <v/>
      </c>
      <c r="X325" s="36" t="str" cm="1">
        <f t="array" ref="X325">IF($B325="","",IFERROR(_xlfn.AGGREGATE(14,6,LabData2016[最近一次UACR檢查日期]/((LabData2016[比對身分證前六碼]=$AX325)*(LabData2016[UACR唯一]=1)),1),""))</f>
        <v/>
      </c>
      <c r="Y325" s="6" t="str">
        <f>IF($B325="","",IF($Z325="","",IFERROR(SUMIFS(LabData2016[最近一次UACR檢查結果(mg/gm)],LabData2016[比對身分證前六碼],$AX325,LabData2016[最近一次UACR檢查日期],$Z325,LabData2016[UACR唯一],1),"")))</f>
        <v/>
      </c>
      <c r="Z325" s="36" t="str" cm="1">
        <f t="array" ref="Z325">IF($B325="","",IFERROR(_xlfn.AGGREGATE(14,6,LabData2016[最近一次UACR檢查日期]/((LabData2016[比對身分證前六碼]=$AX325)*(LabData2016[UACR唯一]=1)),2),""))</f>
        <v/>
      </c>
      <c r="AA325" s="6" t="str">
        <f t="shared" si="77"/>
        <v/>
      </c>
      <c r="AB325" s="29" t="str">
        <f ca="1">IF($B325="","",IF($V325="不適用","不適用",IF($W325="","未檢驗",IF(AND($AJ325+$AK325&gt;=2,$AK325&gt;=1),IF(OR($W325&lt;30,SUMIFS(LabData2016[UACR唯一],LabData2016[比對身分證前六碼],$AX325,LabData2016[最近一次UACR檢查結果(mg/gm)],"&lt;30",LabData2016[最近一次UACR檢查日期],"&gt;="&amp;DATE(YEAR(TODAY()),1,1),LabData2016[最近一次UACR檢查日期],"&lt;"&amp;DATE(YEAR(TODAY())+1,1,1))/($AJ325+$AK325)&gt;=0.5),"控制達標",IF(ISNUMBER($Y325),IF(AND($AA325&gt;=84,$W325-$Y325&lt;0),"進步達標","未達標"),"未達標")),"未達標"))))</f>
        <v/>
      </c>
      <c r="AC325" s="38" t="str">
        <f ca="1">IF($B325="","",IF($AB325="不適用","不適用",IF($AB325="未檢驗","無檢驗資料","全年"&amp;($AJ325+$AK325)&amp;"次／下半年"&amp;$AK325&amp;"次／"&amp;SUMIFS(LabData2016[UACR唯一],LabData2016[比對身分證前六碼],$AX325,LabData2016[最近一次UACR檢查結果(mg/gm)],"&lt;30",LabData2016[最近一次UACR檢查日期],"&gt;="&amp;DATE(YEAR(TODAY()),1,1),LabData2016[最近一次UACR檢查日期],"&lt;"&amp;DATE(YEAR(TODAY())+1,1,1))&amp;"/"&amp;($AJ325+$AK325)&amp;"達標")))</f>
        <v/>
      </c>
      <c r="AD325" s="6" t="str" cm="1">
        <f t="array" ref="AD325">IF($B325="","",IFERROR(INDEX(PatientCriteria[BP檢驗次數達標標準],ROWS($A$4:A325)),""))</f>
        <v/>
      </c>
      <c r="AE325" s="6" t="str" cm="1">
        <f t="array" aca="1" ref="AE325" ca="1">IF($B325="","",_xlfn.LET(_xlpm.bp,LabData2016[最近一次BP檢查日期],_xlpm.ym,IF(ISNUMBER(_xlpm.bp),TEXT(_xlpm.bp,"yyyy-mm"),LEFT(_xlpm.bp,7)),_xlpm.matched,_xlfn._xlws.FILTER(_xlpm.ym,(LabData2016[比對身分證前六碼]=$AX325)*(LabData2016[比對生日西元]=$AY325)*(_xlpm.ym&lt;&gt;"")*(LEFT(_xlpm.ym,4)=TEXT(YEAR(TODAY()),"0")),""),IF(INDEX(_xlpm.matched,1)="",0,ROWS(_xlfn.UNIQUE(_xlpm.matched)))))</f>
        <v/>
      </c>
      <c r="AF325" s="6" t="str">
        <f ca="1">IF($B325="","",SUMIFS(LabData2016[HbA1c唯一],LabData2016[比對身分證前六碼],$AX325,LabData2016[最近一次HbA1c檢查日期],"&gt;="&amp;DATE(YEAR(TODAY()),1,1),LabData2016[最近一次HbA1c檢查日期],"&lt;"&amp;DATE(YEAR(TODAY()),7,1)))</f>
        <v/>
      </c>
      <c r="AG325" s="6" t="str">
        <f ca="1">IF($B325="","",SUMIFS(LabData2016[HbA1c唯一],LabData2016[比對身分證前六碼],$AX325,LabData2016[最近一次HbA1c檢查日期],"&gt;="&amp;DATE(YEAR(TODAY()),7,1),LabData2016[最近一次HbA1c檢查日期],"&lt;"&amp;DATE(YEAR(TODAY())+1,1,1)))</f>
        <v/>
      </c>
      <c r="AH325" s="6" t="str">
        <f ca="1">IF($B325="","",SUMIFS(LabData2016[LDL唯一],LabData2016[比對身分證前六碼],$AX325,LabData2016[最近一次LDL檢查日期],"&gt;="&amp;DATE(YEAR(TODAY()),1,1),LabData2016[最近一次LDL檢查日期],"&lt;"&amp;DATE(YEAR(TODAY()),7,1)))</f>
        <v/>
      </c>
      <c r="AI325" s="6" t="str">
        <f ca="1">IF($B325="","",SUMIFS(LabData2016[LDL唯一],LabData2016[比對身分證前六碼],$AX325,LabData2016[最近一次LDL檢查日期],"&gt;="&amp;DATE(YEAR(TODAY()),7,1),LabData2016[最近一次LDL檢查日期],"&lt;"&amp;DATE(YEAR(TODAY())+1,1,1)))</f>
        <v/>
      </c>
      <c r="AJ325" s="6" t="str">
        <f ca="1">IF($B325="","",SUMIFS(LabData2016[UACR唯一],LabData2016[比對身分證前六碼],$AX325,LabData2016[最近一次UACR檢查日期],"&gt;="&amp;DATE(YEAR(TODAY()),1,1),LabData2016[最近一次UACR檢查日期],"&lt;"&amp;DATE(YEAR(TODAY()),7,1)))</f>
        <v/>
      </c>
      <c r="AK325" s="6" t="str">
        <f ca="1">IF($B325="","",SUMIFS(LabData2016[UACR唯一],LabData2016[比對身分證前六碼],$AX325,LabData2016[最近一次UACR檢查日期],"&gt;="&amp;DATE(YEAR(TODAY()),7,1),LabData2016[最近一次UACR檢查日期],"&lt;"&amp;DATE(YEAR(TODAY())+1,1,1)))</f>
        <v/>
      </c>
      <c r="AL325" s="6" t="str">
        <f t="shared" si="78"/>
        <v/>
      </c>
      <c r="AM325" s="6" t="str">
        <f t="shared" si="79"/>
        <v/>
      </c>
      <c r="AN325" s="6" t="str">
        <f t="shared" si="80"/>
        <v/>
      </c>
      <c r="AO325" s="6" t="str">
        <f t="shared" si="81"/>
        <v/>
      </c>
      <c r="AP325" s="6" t="str" cm="1">
        <f t="array" ref="AP325">IF($B325="","",IFERROR(INDEX(相容設定!$B$2:$E$9,MATCH($D325,相容設定!$A$2:$A$9,0),MIN(VALUE(LEFT($AQ325,FIND("/",$AQ325)-1)),3)+1),0))</f>
        <v/>
      </c>
      <c r="AQ325" s="6" t="str">
        <f t="shared" si="82"/>
        <v/>
      </c>
      <c r="AR325" s="30" t="str">
        <f t="shared" si="83"/>
        <v/>
      </c>
      <c r="AS325" s="30" t="str">
        <f>IF($B325="","",250+30+IF(OR(ISNUMBER(SEARCH("DM",$D325)),ISNUMBER(SEARCH("+",$D325))),100,0)+IFERROR(INDEX(相容設定!$F$2:$F$9,MATCH($D325,相容設定!$A$2:$A$9,0)),0))</f>
        <v/>
      </c>
      <c r="AT325" s="31" t="str">
        <f t="shared" si="84"/>
        <v/>
      </c>
      <c r="AU325" s="32" t="str">
        <f t="shared" si="85"/>
        <v/>
      </c>
      <c r="AW325" t="str">
        <f t="shared" ref="AW325:AW388" si="86">IF($B325="","",IF($AL325&lt;&gt;"未達標","",IF(AND($E325&lt;&gt;"不適用",$AF325&lt;1),"HbA1c上半年缺檢：安排檢驗；","")&amp;IF(AND($E325&lt;&gt;"不適用",$AG325&lt;1),"HbA1c下半年缺檢：安排檢驗；","")&amp;IF(AND($M325&lt;&gt;"不適用",$AH325&lt;1),"LDL上半年缺檢：安排檢驗；","")&amp;IF(AND($M325&lt;&gt;"不適用",$AI325&lt;1),"LDL下半年缺檢：安排檢驗；","")&amp;IF(AND($V325&lt;&gt;"不適用",$AJ325&lt;1),"UACR上半年缺檢：安排尿液檢查；","")&amp;IF(AND($V325&lt;&gt;"不適用",$AK325&lt;1),"UACR下半年缺檢：安排尿液檢查；","")&amp;_xlfn.LET(_xlpm.bpNeed,IFERROR(VALUE(SUBSTITUTE($AD325,"次","")),0),IF(AND(_xlpm.bpNeed&gt;0,$AE325&lt;_xlpm.bpNeed),"BP次數不足：尚缺"&amp;(_xlpm.bpNeed-$AE325)&amp;"次；",""))))</f>
        <v/>
      </c>
    </row>
    <row r="326" spans="1:49" x14ac:dyDescent="0.35">
      <c r="A326" s="26" t="str" cm="1">
        <f t="array" ref="A326">IFERROR(IF(INDEX(PatientCriteria[身分證號],ROWS($A$4:A326))="","",ROWS($A$4:A326)),"")</f>
        <v/>
      </c>
      <c r="B326" s="26" t="str" cm="1">
        <f t="array" ref="B326">IFERROR(IF(INDEX(PatientCriteria[身分證號],ROWS($A$4:A326))="","",INDEX(PatientCriteria[身分證號],ROWS($A$4:A326))),"")</f>
        <v/>
      </c>
      <c r="C326" s="26" t="str" cm="1">
        <f t="array" ref="C326">IF($B326="","",IFERROR(INDEX(PatientCriteria[生日],ROWS($A$4:A326)),""))</f>
        <v/>
      </c>
      <c r="D326" s="26" t="str" cm="1">
        <f t="array" ref="D326">IF($B326="","",IFERROR(INDEX(PatientCriteria[疾病組合],ROWS($A$4:A326)),""))</f>
        <v/>
      </c>
      <c r="E326" s="6" t="str" cm="1">
        <f t="array" ref="E326">IF($B326="","",IFERROR(INDEX(PatientCriteria[HbA1c達標標準],ROWS($A$4:A326)),""))</f>
        <v/>
      </c>
      <c r="F326" s="6" t="str">
        <f>IF($B326="","",IF($G326="","",IFERROR(SUMIFS(LabData2016[最近一次HbA1c檢查結果(%)],LabData2016[比對身分證前六碼],$AX326,LabData2016[最近一次HbA1c檢查日期],$G326,LabData2016[HbA1c唯一],1),"")))</f>
        <v/>
      </c>
      <c r="G326" s="36" t="str" cm="1">
        <f t="array" ref="G326">IF($B326="","",IFERROR(_xlfn.AGGREGATE(14,6,LabData2016[最近一次HbA1c檢查日期]/((LabData2016[比對身分證前六碼]=$AX326)*(LabData2016[HbA1c唯一]=1)),1),""))</f>
        <v/>
      </c>
      <c r="H326" s="6" t="str">
        <f>IF($B326="","",IF($I326="","",IFERROR(SUMIFS(LabData2016[最近一次HbA1c檢查結果(%)],LabData2016[比對身分證前六碼],$AX326,LabData2016[最近一次HbA1c檢查日期],$I326,LabData2016[HbA1c唯一],1),"")))</f>
        <v/>
      </c>
      <c r="I326" s="36" t="str" cm="1">
        <f t="array" ref="I326">IF($B326="","",IFERROR(_xlfn.AGGREGATE(14,6,LabData2016[最近一次HbA1c檢查日期]/((LabData2016[比對身分證前六碼]=$AX326)*(LabData2016[HbA1c唯一]=1)),2),""))</f>
        <v/>
      </c>
      <c r="J326" s="6" t="str">
        <f t="shared" si="75"/>
        <v/>
      </c>
      <c r="K326" s="27" t="str">
        <f ca="1">IF($B326="","",IF($E326="不適用","不適用",IF($F326="","未檢驗",IF(AND($AF326+$AG326&gt;=2,$AG326&gt;=1),IF(OR($F326&lt;VALUE(SUBSTITUTE(SUBSTITUTE($E326,"&lt;",""),"%","")),SUMIFS(LabData2016[HbA1c唯一],LabData2016[比對身分證前六碼],$AX326,LabData2016[最近一次HbA1c檢查結果(%)],"&lt;"&amp;VALUE(SUBSTITUTE(SUBSTITUTE($E326,"&lt;",""),"%","")),LabData2016[最近一次HbA1c檢查日期],"&gt;="&amp;DATE(YEAR(TODAY()),1,1),LabData2016[最近一次HbA1c檢查日期],"&lt;"&amp;DATE(YEAR(TODAY())+1,1,1))/($AF326+$AG326)&gt;=0.5),"控制達標",IF(ISNUMBER($H326),IF(AND($J326&gt;=84,$F326-$H326&lt;0),"進步達標","未達標"),"未達標")),"未達標"))))</f>
        <v/>
      </c>
      <c r="L326" s="33" t="str">
        <f ca="1">IF($B326="","",IF($K326="不適用","不適用",IF($K326="未檢驗","無檢驗資料","全年"&amp;($AF326+$AG326)&amp;"次／下半年"&amp;$AG326&amp;"次／"&amp;SUMIFS(LabData2016[HbA1c唯一],LabData2016[比對身分證前六碼],$AX326,LabData2016[最近一次HbA1c檢查結果(%)],"&lt;"&amp;VALUE(SUBSTITUTE(SUBSTITUTE($E326,"&lt;",""),"%","")),LabData2016[最近一次HbA1c檢查日期],"&gt;="&amp;DATE(YEAR(TODAY()),1,1),LabData2016[最近一次HbA1c檢查日期],"&lt;"&amp;DATE(YEAR(TODAY())+1,1,1))&amp;"/"&amp;($AF326+$AG326)&amp;"達標")))</f>
        <v/>
      </c>
      <c r="M326" s="6" t="str" cm="1">
        <f t="array" ref="M326">IF($B326="","",IFERROR(INDEX(PatientCriteria[LDL達標標準],ROWS($A$4:A326)),""))</f>
        <v/>
      </c>
      <c r="N326" s="6" t="str">
        <f>IF($B326="","",IF($O326="","",IFERROR(SUMIFS(LabData2016[最近一次LDL檢查結果(mg/dL)],LabData2016[比對身分證前六碼],$AX326,LabData2016[最近一次LDL檢查日期],$O326,LabData2016[LDL唯一],1),"")))</f>
        <v/>
      </c>
      <c r="O326" s="36" t="str" cm="1">
        <f t="array" ref="O326">IF($B326="","",IFERROR(_xlfn.AGGREGATE(14,6,LabData2016[最近一次LDL檢查日期]/((LabData2016[比對身分證前六碼]=$AX326)*(LabData2016[LDL唯一]=1)),1),""))</f>
        <v/>
      </c>
      <c r="P326" s="6" t="str">
        <f>IF($B326="","",IF($Q326="","",IFERROR(SUMIFS(LabData2016[最近一次LDL檢查結果(mg/dL)],LabData2016[比對身分證前六碼],$AX326,LabData2016[最近一次LDL檢查日期],$Q326,LabData2016[LDL唯一],1),"")))</f>
        <v/>
      </c>
      <c r="Q326" s="36" t="str" cm="1">
        <f t="array" ref="Q326">IF($B326="","",IFERROR(_xlfn.AGGREGATE(14,6,LabData2016[最近一次LDL檢查日期]/((LabData2016[比對身分證前六碼]=$AX326)*(LabData2016[LDL唯一]=1)),2),""))</f>
        <v/>
      </c>
      <c r="R326" s="6" t="str">
        <f t="shared" si="76"/>
        <v/>
      </c>
      <c r="S326" s="6" t="str" cm="1">
        <f t="array" ref="S326">IF($B326="","",IFERROR(_xlfn.AGGREGATE(15,6,LabData2016[最近一次LDL檢查結果(mg/dL)]/((LabData2016[比對身分證前六碼]=$AX326)*(LabData2016[LDL唯一]=1)),1),""))</f>
        <v/>
      </c>
      <c r="T326" s="28" t="str">
        <f ca="1">IF($B326="","",IF($M326="不適用","不適用",IF($N326="","未檢驗",IF(OR(AND($D326="DM only",$O326&gt;=DATE(YEAR(TODAY()),1,1),$O326&lt;DATE(YEAR(TODAY())+1,1,1),$N326&lt;VALUE(SUBSTITUTE($M326,"&lt;",""))),AND($AH326&gt;=1,$AI326&gt;=1,OR($N326&lt;VALUE(SUBSTITUTE($M326,"&lt;","")),SUMIFS(LabData2016[LDL唯一],LabData2016[比對身分證前六碼],$AX326,LabData2016[最近一次LDL檢查結果(mg/dL)],"&lt;"&amp;VALUE(SUBSTITUTE($M326,"&lt;","")),LabData2016[最近一次LDL檢查日期],"&gt;="&amp;DATE(YEAR(TODAY()),1,1),LabData2016[最近一次LDL檢查日期],"&lt;"&amp;DATE(YEAR(TODAY())+1,1,1))/($AH326+$AI326)&gt;=0.5))),"控制達標",IF(AND($AH326&gt;=1,$AI326&gt;=1,ISNUMBER($P326),$R326&gt;84,$N326-$P326&lt;0),"進步達標","未達標")))))</f>
        <v/>
      </c>
      <c r="U326" s="39" t="str">
        <f ca="1">IF($B326="","",IF($T326="不適用","不適用",IF($T326="未檢驗","無檢驗資料","全年"&amp;($AH326+$AI326)&amp;"次／下半年"&amp;$AI326&amp;"次／"&amp;SUMIFS(LabData2016[LDL唯一],LabData2016[比對身分證前六碼],$AX326,LabData2016[最近一次LDL檢查結果(mg/dL)],"&lt;"&amp;VALUE(SUBSTITUTE($M326,"&lt;","")),LabData2016[最近一次LDL檢查日期],"&gt;="&amp;DATE(YEAR(TODAY()),1,1),LabData2016[最近一次LDL檢查日期],"&lt;"&amp;DATE(YEAR(TODAY())+1,1,1))&amp;"/"&amp;($AH326+$AI326)&amp;"達標")))</f>
        <v/>
      </c>
      <c r="V326" s="6" t="str" cm="1">
        <f t="array" ref="V326">IF($B326="","",IFERROR(INDEX(PatientCriteria[UACR達標標準],ROWS($A$4:A326)),""))</f>
        <v/>
      </c>
      <c r="W326" s="6" t="str">
        <f>IF($B326="","",IF($X326="","",IFERROR(SUMIFS(LabData2016[最近一次UACR檢查結果(mg/gm)],LabData2016[比對身分證前六碼],$AX326,LabData2016[最近一次UACR檢查日期],$X326,LabData2016[UACR唯一],1),"")))</f>
        <v/>
      </c>
      <c r="X326" s="36" t="str" cm="1">
        <f t="array" ref="X326">IF($B326="","",IFERROR(_xlfn.AGGREGATE(14,6,LabData2016[最近一次UACR檢查日期]/((LabData2016[比對身分證前六碼]=$AX326)*(LabData2016[UACR唯一]=1)),1),""))</f>
        <v/>
      </c>
      <c r="Y326" s="6" t="str">
        <f>IF($B326="","",IF($Z326="","",IFERROR(SUMIFS(LabData2016[最近一次UACR檢查結果(mg/gm)],LabData2016[比對身分證前六碼],$AX326,LabData2016[最近一次UACR檢查日期],$Z326,LabData2016[UACR唯一],1),"")))</f>
        <v/>
      </c>
      <c r="Z326" s="36" t="str" cm="1">
        <f t="array" ref="Z326">IF($B326="","",IFERROR(_xlfn.AGGREGATE(14,6,LabData2016[最近一次UACR檢查日期]/((LabData2016[比對身分證前六碼]=$AX326)*(LabData2016[UACR唯一]=1)),2),""))</f>
        <v/>
      </c>
      <c r="AA326" s="6" t="str">
        <f t="shared" si="77"/>
        <v/>
      </c>
      <c r="AB326" s="29" t="str">
        <f ca="1">IF($B326="","",IF($V326="不適用","不適用",IF($W326="","未檢驗",IF(AND($AJ326+$AK326&gt;=2,$AK326&gt;=1),IF(OR($W326&lt;30,SUMIFS(LabData2016[UACR唯一],LabData2016[比對身分證前六碼],$AX326,LabData2016[最近一次UACR檢查結果(mg/gm)],"&lt;30",LabData2016[最近一次UACR檢查日期],"&gt;="&amp;DATE(YEAR(TODAY()),1,1),LabData2016[最近一次UACR檢查日期],"&lt;"&amp;DATE(YEAR(TODAY())+1,1,1))/($AJ326+$AK326)&gt;=0.5),"控制達標",IF(ISNUMBER($Y326),IF(AND($AA326&gt;=84,$W326-$Y326&lt;0),"進步達標","未達標"),"未達標")),"未達標"))))</f>
        <v/>
      </c>
      <c r="AC326" s="38" t="str">
        <f ca="1">IF($B326="","",IF($AB326="不適用","不適用",IF($AB326="未檢驗","無檢驗資料","全年"&amp;($AJ326+$AK326)&amp;"次／下半年"&amp;$AK326&amp;"次／"&amp;SUMIFS(LabData2016[UACR唯一],LabData2016[比對身分證前六碼],$AX326,LabData2016[最近一次UACR檢查結果(mg/gm)],"&lt;30",LabData2016[最近一次UACR檢查日期],"&gt;="&amp;DATE(YEAR(TODAY()),1,1),LabData2016[最近一次UACR檢查日期],"&lt;"&amp;DATE(YEAR(TODAY())+1,1,1))&amp;"/"&amp;($AJ326+$AK326)&amp;"達標")))</f>
        <v/>
      </c>
      <c r="AD326" s="6" t="str" cm="1">
        <f t="array" ref="AD326">IF($B326="","",IFERROR(INDEX(PatientCriteria[BP檢驗次數達標標準],ROWS($A$4:A326)),""))</f>
        <v/>
      </c>
      <c r="AE326" s="6" t="str" cm="1">
        <f t="array" aca="1" ref="AE326" ca="1">IF($B326="","",_xlfn.LET(_xlpm.bp,LabData2016[最近一次BP檢查日期],_xlpm.ym,IF(ISNUMBER(_xlpm.bp),TEXT(_xlpm.bp,"yyyy-mm"),LEFT(_xlpm.bp,7)),_xlpm.matched,_xlfn._xlws.FILTER(_xlpm.ym,(LabData2016[比對身分證前六碼]=$AX326)*(LabData2016[比對生日西元]=$AY326)*(_xlpm.ym&lt;&gt;"")*(LEFT(_xlpm.ym,4)=TEXT(YEAR(TODAY()),"0")),""),IF(INDEX(_xlpm.matched,1)="",0,ROWS(_xlfn.UNIQUE(_xlpm.matched)))))</f>
        <v/>
      </c>
      <c r="AF326" s="6" t="str">
        <f ca="1">IF($B326="","",SUMIFS(LabData2016[HbA1c唯一],LabData2016[比對身分證前六碼],$AX326,LabData2016[最近一次HbA1c檢查日期],"&gt;="&amp;DATE(YEAR(TODAY()),1,1),LabData2016[最近一次HbA1c檢查日期],"&lt;"&amp;DATE(YEAR(TODAY()),7,1)))</f>
        <v/>
      </c>
      <c r="AG326" s="6" t="str">
        <f ca="1">IF($B326="","",SUMIFS(LabData2016[HbA1c唯一],LabData2016[比對身分證前六碼],$AX326,LabData2016[最近一次HbA1c檢查日期],"&gt;="&amp;DATE(YEAR(TODAY()),7,1),LabData2016[最近一次HbA1c檢查日期],"&lt;"&amp;DATE(YEAR(TODAY())+1,1,1)))</f>
        <v/>
      </c>
      <c r="AH326" s="6" t="str">
        <f ca="1">IF($B326="","",SUMIFS(LabData2016[LDL唯一],LabData2016[比對身分證前六碼],$AX326,LabData2016[最近一次LDL檢查日期],"&gt;="&amp;DATE(YEAR(TODAY()),1,1),LabData2016[最近一次LDL檢查日期],"&lt;"&amp;DATE(YEAR(TODAY()),7,1)))</f>
        <v/>
      </c>
      <c r="AI326" s="6" t="str">
        <f ca="1">IF($B326="","",SUMIFS(LabData2016[LDL唯一],LabData2016[比對身分證前六碼],$AX326,LabData2016[最近一次LDL檢查日期],"&gt;="&amp;DATE(YEAR(TODAY()),7,1),LabData2016[最近一次LDL檢查日期],"&lt;"&amp;DATE(YEAR(TODAY())+1,1,1)))</f>
        <v/>
      </c>
      <c r="AJ326" s="6" t="str">
        <f ca="1">IF($B326="","",SUMIFS(LabData2016[UACR唯一],LabData2016[比對身分證前六碼],$AX326,LabData2016[最近一次UACR檢查日期],"&gt;="&amp;DATE(YEAR(TODAY()),1,1),LabData2016[最近一次UACR檢查日期],"&lt;"&amp;DATE(YEAR(TODAY()),7,1)))</f>
        <v/>
      </c>
      <c r="AK326" s="6" t="str">
        <f ca="1">IF($B326="","",SUMIFS(LabData2016[UACR唯一],LabData2016[比對身分證前六碼],$AX326,LabData2016[最近一次UACR檢查日期],"&gt;="&amp;DATE(YEAR(TODAY()),7,1),LabData2016[最近一次UACR檢查日期],"&lt;"&amp;DATE(YEAR(TODAY())+1,1,1)))</f>
        <v/>
      </c>
      <c r="AL326" s="6" t="str">
        <f t="shared" si="78"/>
        <v/>
      </c>
      <c r="AM326" s="6" t="str">
        <f t="shared" si="79"/>
        <v/>
      </c>
      <c r="AN326" s="6" t="str">
        <f t="shared" si="80"/>
        <v/>
      </c>
      <c r="AO326" s="6" t="str">
        <f t="shared" si="81"/>
        <v/>
      </c>
      <c r="AP326" s="6" t="str" cm="1">
        <f t="array" ref="AP326">IF($B326="","",IFERROR(INDEX(相容設定!$B$2:$E$9,MATCH($D326,相容設定!$A$2:$A$9,0),MIN(VALUE(LEFT($AQ326,FIND("/",$AQ326)-1)),3)+1),0))</f>
        <v/>
      </c>
      <c r="AQ326" s="6" t="str">
        <f t="shared" si="82"/>
        <v/>
      </c>
      <c r="AR326" s="30" t="str">
        <f t="shared" si="83"/>
        <v/>
      </c>
      <c r="AS326" s="30" t="str">
        <f>IF($B326="","",250+30+IF(OR(ISNUMBER(SEARCH("DM",$D326)),ISNUMBER(SEARCH("+",$D326))),100,0)+IFERROR(INDEX(相容設定!$F$2:$F$9,MATCH($D326,相容設定!$A$2:$A$9,0)),0))</f>
        <v/>
      </c>
      <c r="AT326" s="31" t="str">
        <f t="shared" si="84"/>
        <v/>
      </c>
      <c r="AU326" s="32" t="str">
        <f t="shared" si="85"/>
        <v/>
      </c>
      <c r="AW326" t="str">
        <f t="shared" si="86"/>
        <v/>
      </c>
    </row>
    <row r="327" spans="1:49" x14ac:dyDescent="0.35">
      <c r="A327" s="26" t="str" cm="1">
        <f t="array" ref="A327">IFERROR(IF(INDEX(PatientCriteria[身分證號],ROWS($A$4:A327))="","",ROWS($A$4:A327)),"")</f>
        <v/>
      </c>
      <c r="B327" s="26" t="str" cm="1">
        <f t="array" ref="B327">IFERROR(IF(INDEX(PatientCriteria[身分證號],ROWS($A$4:A327))="","",INDEX(PatientCriteria[身分證號],ROWS($A$4:A327))),"")</f>
        <v/>
      </c>
      <c r="C327" s="26" t="str" cm="1">
        <f t="array" ref="C327">IF($B327="","",IFERROR(INDEX(PatientCriteria[生日],ROWS($A$4:A327)),""))</f>
        <v/>
      </c>
      <c r="D327" s="26" t="str" cm="1">
        <f t="array" ref="D327">IF($B327="","",IFERROR(INDEX(PatientCriteria[疾病組合],ROWS($A$4:A327)),""))</f>
        <v/>
      </c>
      <c r="E327" s="6" t="str" cm="1">
        <f t="array" ref="E327">IF($B327="","",IFERROR(INDEX(PatientCriteria[HbA1c達標標準],ROWS($A$4:A327)),""))</f>
        <v/>
      </c>
      <c r="F327" s="6" t="str">
        <f>IF($B327="","",IF($G327="","",IFERROR(SUMIFS(LabData2016[最近一次HbA1c檢查結果(%)],LabData2016[比對身分證前六碼],$AX327,LabData2016[最近一次HbA1c檢查日期],$G327,LabData2016[HbA1c唯一],1),"")))</f>
        <v/>
      </c>
      <c r="G327" s="36" t="str" cm="1">
        <f t="array" ref="G327">IF($B327="","",IFERROR(_xlfn.AGGREGATE(14,6,LabData2016[最近一次HbA1c檢查日期]/((LabData2016[比對身分證前六碼]=$AX327)*(LabData2016[HbA1c唯一]=1)),1),""))</f>
        <v/>
      </c>
      <c r="H327" s="6" t="str">
        <f>IF($B327="","",IF($I327="","",IFERROR(SUMIFS(LabData2016[最近一次HbA1c檢查結果(%)],LabData2016[比對身分證前六碼],$AX327,LabData2016[最近一次HbA1c檢查日期],$I327,LabData2016[HbA1c唯一],1),"")))</f>
        <v/>
      </c>
      <c r="I327" s="36" t="str" cm="1">
        <f t="array" ref="I327">IF($B327="","",IFERROR(_xlfn.AGGREGATE(14,6,LabData2016[最近一次HbA1c檢查日期]/((LabData2016[比對身分證前六碼]=$AX327)*(LabData2016[HbA1c唯一]=1)),2),""))</f>
        <v/>
      </c>
      <c r="J327" s="6" t="str">
        <f t="shared" si="75"/>
        <v/>
      </c>
      <c r="K327" s="27" t="str">
        <f ca="1">IF($B327="","",IF($E327="不適用","不適用",IF($F327="","未檢驗",IF(AND($AF327+$AG327&gt;=2,$AG327&gt;=1),IF(OR($F327&lt;VALUE(SUBSTITUTE(SUBSTITUTE($E327,"&lt;",""),"%","")),SUMIFS(LabData2016[HbA1c唯一],LabData2016[比對身分證前六碼],$AX327,LabData2016[最近一次HbA1c檢查結果(%)],"&lt;"&amp;VALUE(SUBSTITUTE(SUBSTITUTE($E327,"&lt;",""),"%","")),LabData2016[最近一次HbA1c檢查日期],"&gt;="&amp;DATE(YEAR(TODAY()),1,1),LabData2016[最近一次HbA1c檢查日期],"&lt;"&amp;DATE(YEAR(TODAY())+1,1,1))/($AF327+$AG327)&gt;=0.5),"控制達標",IF(ISNUMBER($H327),IF(AND($J327&gt;=84,$F327-$H327&lt;0),"進步達標","未達標"),"未達標")),"未達標"))))</f>
        <v/>
      </c>
      <c r="L327" s="33" t="str">
        <f ca="1">IF($B327="","",IF($K327="不適用","不適用",IF($K327="未檢驗","無檢驗資料","全年"&amp;($AF327+$AG327)&amp;"次／下半年"&amp;$AG327&amp;"次／"&amp;SUMIFS(LabData2016[HbA1c唯一],LabData2016[比對身分證前六碼],$AX327,LabData2016[最近一次HbA1c檢查結果(%)],"&lt;"&amp;VALUE(SUBSTITUTE(SUBSTITUTE($E327,"&lt;",""),"%","")),LabData2016[最近一次HbA1c檢查日期],"&gt;="&amp;DATE(YEAR(TODAY()),1,1),LabData2016[最近一次HbA1c檢查日期],"&lt;"&amp;DATE(YEAR(TODAY())+1,1,1))&amp;"/"&amp;($AF327+$AG327)&amp;"達標")))</f>
        <v/>
      </c>
      <c r="M327" s="6" t="str" cm="1">
        <f t="array" ref="M327">IF($B327="","",IFERROR(INDEX(PatientCriteria[LDL達標標準],ROWS($A$4:A327)),""))</f>
        <v/>
      </c>
      <c r="N327" s="6" t="str">
        <f>IF($B327="","",IF($O327="","",IFERROR(SUMIFS(LabData2016[最近一次LDL檢查結果(mg/dL)],LabData2016[比對身分證前六碼],$AX327,LabData2016[最近一次LDL檢查日期],$O327,LabData2016[LDL唯一],1),"")))</f>
        <v/>
      </c>
      <c r="O327" s="36" t="str" cm="1">
        <f t="array" ref="O327">IF($B327="","",IFERROR(_xlfn.AGGREGATE(14,6,LabData2016[最近一次LDL檢查日期]/((LabData2016[比對身分證前六碼]=$AX327)*(LabData2016[LDL唯一]=1)),1),""))</f>
        <v/>
      </c>
      <c r="P327" s="6" t="str">
        <f>IF($B327="","",IF($Q327="","",IFERROR(SUMIFS(LabData2016[最近一次LDL檢查結果(mg/dL)],LabData2016[比對身分證前六碼],$AX327,LabData2016[最近一次LDL檢查日期],$Q327,LabData2016[LDL唯一],1),"")))</f>
        <v/>
      </c>
      <c r="Q327" s="36" t="str" cm="1">
        <f t="array" ref="Q327">IF($B327="","",IFERROR(_xlfn.AGGREGATE(14,6,LabData2016[最近一次LDL檢查日期]/((LabData2016[比對身分證前六碼]=$AX327)*(LabData2016[LDL唯一]=1)),2),""))</f>
        <v/>
      </c>
      <c r="R327" s="6" t="str">
        <f t="shared" si="76"/>
        <v/>
      </c>
      <c r="S327" s="6" t="str" cm="1">
        <f t="array" ref="S327">IF($B327="","",IFERROR(_xlfn.AGGREGATE(15,6,LabData2016[最近一次LDL檢查結果(mg/dL)]/((LabData2016[比對身分證前六碼]=$AX327)*(LabData2016[LDL唯一]=1)),1),""))</f>
        <v/>
      </c>
      <c r="T327" s="28" t="str">
        <f ca="1">IF($B327="","",IF($M327="不適用","不適用",IF($N327="","未檢驗",IF(OR(AND($D327="DM only",$O327&gt;=DATE(YEAR(TODAY()),1,1),$O327&lt;DATE(YEAR(TODAY())+1,1,1),$N327&lt;VALUE(SUBSTITUTE($M327,"&lt;",""))),AND($AH327&gt;=1,$AI327&gt;=1,OR($N327&lt;VALUE(SUBSTITUTE($M327,"&lt;","")),SUMIFS(LabData2016[LDL唯一],LabData2016[比對身分證前六碼],$AX327,LabData2016[最近一次LDL檢查結果(mg/dL)],"&lt;"&amp;VALUE(SUBSTITUTE($M327,"&lt;","")),LabData2016[最近一次LDL檢查日期],"&gt;="&amp;DATE(YEAR(TODAY()),1,1),LabData2016[最近一次LDL檢查日期],"&lt;"&amp;DATE(YEAR(TODAY())+1,1,1))/($AH327+$AI327)&gt;=0.5))),"控制達標",IF(AND($AH327&gt;=1,$AI327&gt;=1,ISNUMBER($P327),$R327&gt;84,$N327-$P327&lt;0),"進步達標","未達標")))))</f>
        <v/>
      </c>
      <c r="U327" s="39" t="str">
        <f ca="1">IF($B327="","",IF($T327="不適用","不適用",IF($T327="未檢驗","無檢驗資料","全年"&amp;($AH327+$AI327)&amp;"次／下半年"&amp;$AI327&amp;"次／"&amp;SUMIFS(LabData2016[LDL唯一],LabData2016[比對身分證前六碼],$AX327,LabData2016[最近一次LDL檢查結果(mg/dL)],"&lt;"&amp;VALUE(SUBSTITUTE($M327,"&lt;","")),LabData2016[最近一次LDL檢查日期],"&gt;="&amp;DATE(YEAR(TODAY()),1,1),LabData2016[最近一次LDL檢查日期],"&lt;"&amp;DATE(YEAR(TODAY())+1,1,1))&amp;"/"&amp;($AH327+$AI327)&amp;"達標")))</f>
        <v/>
      </c>
      <c r="V327" s="6" t="str" cm="1">
        <f t="array" ref="V327">IF($B327="","",IFERROR(INDEX(PatientCriteria[UACR達標標準],ROWS($A$4:A327)),""))</f>
        <v/>
      </c>
      <c r="W327" s="6" t="str">
        <f>IF($B327="","",IF($X327="","",IFERROR(SUMIFS(LabData2016[最近一次UACR檢查結果(mg/gm)],LabData2016[比對身分證前六碼],$AX327,LabData2016[最近一次UACR檢查日期],$X327,LabData2016[UACR唯一],1),"")))</f>
        <v/>
      </c>
      <c r="X327" s="36" t="str" cm="1">
        <f t="array" ref="X327">IF($B327="","",IFERROR(_xlfn.AGGREGATE(14,6,LabData2016[最近一次UACR檢查日期]/((LabData2016[比對身分證前六碼]=$AX327)*(LabData2016[UACR唯一]=1)),1),""))</f>
        <v/>
      </c>
      <c r="Y327" s="6" t="str">
        <f>IF($B327="","",IF($Z327="","",IFERROR(SUMIFS(LabData2016[最近一次UACR檢查結果(mg/gm)],LabData2016[比對身分證前六碼],$AX327,LabData2016[最近一次UACR檢查日期],$Z327,LabData2016[UACR唯一],1),"")))</f>
        <v/>
      </c>
      <c r="Z327" s="36" t="str" cm="1">
        <f t="array" ref="Z327">IF($B327="","",IFERROR(_xlfn.AGGREGATE(14,6,LabData2016[最近一次UACR檢查日期]/((LabData2016[比對身分證前六碼]=$AX327)*(LabData2016[UACR唯一]=1)),2),""))</f>
        <v/>
      </c>
      <c r="AA327" s="6" t="str">
        <f t="shared" si="77"/>
        <v/>
      </c>
      <c r="AB327" s="29" t="str">
        <f ca="1">IF($B327="","",IF($V327="不適用","不適用",IF($W327="","未檢驗",IF(AND($AJ327+$AK327&gt;=2,$AK327&gt;=1),IF(OR($W327&lt;30,SUMIFS(LabData2016[UACR唯一],LabData2016[比對身分證前六碼],$AX327,LabData2016[最近一次UACR檢查結果(mg/gm)],"&lt;30",LabData2016[最近一次UACR檢查日期],"&gt;="&amp;DATE(YEAR(TODAY()),1,1),LabData2016[最近一次UACR檢查日期],"&lt;"&amp;DATE(YEAR(TODAY())+1,1,1))/($AJ327+$AK327)&gt;=0.5),"控制達標",IF(ISNUMBER($Y327),IF(AND($AA327&gt;=84,$W327-$Y327&lt;0),"進步達標","未達標"),"未達標")),"未達標"))))</f>
        <v/>
      </c>
      <c r="AC327" s="38" t="str">
        <f ca="1">IF($B327="","",IF($AB327="不適用","不適用",IF($AB327="未檢驗","無檢驗資料","全年"&amp;($AJ327+$AK327)&amp;"次／下半年"&amp;$AK327&amp;"次／"&amp;SUMIFS(LabData2016[UACR唯一],LabData2016[比對身分證前六碼],$AX327,LabData2016[最近一次UACR檢查結果(mg/gm)],"&lt;30",LabData2016[最近一次UACR檢查日期],"&gt;="&amp;DATE(YEAR(TODAY()),1,1),LabData2016[最近一次UACR檢查日期],"&lt;"&amp;DATE(YEAR(TODAY())+1,1,1))&amp;"/"&amp;($AJ327+$AK327)&amp;"達標")))</f>
        <v/>
      </c>
      <c r="AD327" s="6" t="str" cm="1">
        <f t="array" ref="AD327">IF($B327="","",IFERROR(INDEX(PatientCriteria[BP檢驗次數達標標準],ROWS($A$4:A327)),""))</f>
        <v/>
      </c>
      <c r="AE327" s="6" t="str" cm="1">
        <f t="array" aca="1" ref="AE327" ca="1">IF($B327="","",_xlfn.LET(_xlpm.bp,LabData2016[最近一次BP檢查日期],_xlpm.ym,IF(ISNUMBER(_xlpm.bp),TEXT(_xlpm.bp,"yyyy-mm"),LEFT(_xlpm.bp,7)),_xlpm.matched,_xlfn._xlws.FILTER(_xlpm.ym,(LabData2016[比對身分證前六碼]=$AX327)*(LabData2016[比對生日西元]=$AY327)*(_xlpm.ym&lt;&gt;"")*(LEFT(_xlpm.ym,4)=TEXT(YEAR(TODAY()),"0")),""),IF(INDEX(_xlpm.matched,1)="",0,ROWS(_xlfn.UNIQUE(_xlpm.matched)))))</f>
        <v/>
      </c>
      <c r="AF327" s="6" t="str">
        <f ca="1">IF($B327="","",SUMIFS(LabData2016[HbA1c唯一],LabData2016[比對身分證前六碼],$AX327,LabData2016[最近一次HbA1c檢查日期],"&gt;="&amp;DATE(YEAR(TODAY()),1,1),LabData2016[最近一次HbA1c檢查日期],"&lt;"&amp;DATE(YEAR(TODAY()),7,1)))</f>
        <v/>
      </c>
      <c r="AG327" s="6" t="str">
        <f ca="1">IF($B327="","",SUMIFS(LabData2016[HbA1c唯一],LabData2016[比對身分證前六碼],$AX327,LabData2016[最近一次HbA1c檢查日期],"&gt;="&amp;DATE(YEAR(TODAY()),7,1),LabData2016[最近一次HbA1c檢查日期],"&lt;"&amp;DATE(YEAR(TODAY())+1,1,1)))</f>
        <v/>
      </c>
      <c r="AH327" s="6" t="str">
        <f ca="1">IF($B327="","",SUMIFS(LabData2016[LDL唯一],LabData2016[比對身分證前六碼],$AX327,LabData2016[最近一次LDL檢查日期],"&gt;="&amp;DATE(YEAR(TODAY()),1,1),LabData2016[最近一次LDL檢查日期],"&lt;"&amp;DATE(YEAR(TODAY()),7,1)))</f>
        <v/>
      </c>
      <c r="AI327" s="6" t="str">
        <f ca="1">IF($B327="","",SUMIFS(LabData2016[LDL唯一],LabData2016[比對身分證前六碼],$AX327,LabData2016[最近一次LDL檢查日期],"&gt;="&amp;DATE(YEAR(TODAY()),7,1),LabData2016[最近一次LDL檢查日期],"&lt;"&amp;DATE(YEAR(TODAY())+1,1,1)))</f>
        <v/>
      </c>
      <c r="AJ327" s="6" t="str">
        <f ca="1">IF($B327="","",SUMIFS(LabData2016[UACR唯一],LabData2016[比對身分證前六碼],$AX327,LabData2016[最近一次UACR檢查日期],"&gt;="&amp;DATE(YEAR(TODAY()),1,1),LabData2016[最近一次UACR檢查日期],"&lt;"&amp;DATE(YEAR(TODAY()),7,1)))</f>
        <v/>
      </c>
      <c r="AK327" s="6" t="str">
        <f ca="1">IF($B327="","",SUMIFS(LabData2016[UACR唯一],LabData2016[比對身分證前六碼],$AX327,LabData2016[最近一次UACR檢查日期],"&gt;="&amp;DATE(YEAR(TODAY()),7,1),LabData2016[最近一次UACR檢查日期],"&lt;"&amp;DATE(YEAR(TODAY())+1,1,1)))</f>
        <v/>
      </c>
      <c r="AL327" s="6" t="str">
        <f t="shared" si="78"/>
        <v/>
      </c>
      <c r="AM327" s="6" t="str">
        <f t="shared" si="79"/>
        <v/>
      </c>
      <c r="AN327" s="6" t="str">
        <f t="shared" si="80"/>
        <v/>
      </c>
      <c r="AO327" s="6" t="str">
        <f t="shared" si="81"/>
        <v/>
      </c>
      <c r="AP327" s="6" t="str" cm="1">
        <f t="array" ref="AP327">IF($B327="","",IFERROR(INDEX(相容設定!$B$2:$E$9,MATCH($D327,相容設定!$A$2:$A$9,0),MIN(VALUE(LEFT($AQ327,FIND("/",$AQ327)-1)),3)+1),0))</f>
        <v/>
      </c>
      <c r="AQ327" s="6" t="str">
        <f t="shared" si="82"/>
        <v/>
      </c>
      <c r="AR327" s="30" t="str">
        <f t="shared" si="83"/>
        <v/>
      </c>
      <c r="AS327" s="30" t="str">
        <f>IF($B327="","",250+30+IF(OR(ISNUMBER(SEARCH("DM",$D327)),ISNUMBER(SEARCH("+",$D327))),100,0)+IFERROR(INDEX(相容設定!$F$2:$F$9,MATCH($D327,相容設定!$A$2:$A$9,0)),0))</f>
        <v/>
      </c>
      <c r="AT327" s="31" t="str">
        <f t="shared" si="84"/>
        <v/>
      </c>
      <c r="AU327" s="32" t="str">
        <f t="shared" si="85"/>
        <v/>
      </c>
      <c r="AW327" t="str">
        <f t="shared" si="86"/>
        <v/>
      </c>
    </row>
    <row r="328" spans="1:49" x14ac:dyDescent="0.35">
      <c r="A328" s="26" t="str" cm="1">
        <f t="array" ref="A328">IFERROR(IF(INDEX(PatientCriteria[身分證號],ROWS($A$4:A328))="","",ROWS($A$4:A328)),"")</f>
        <v/>
      </c>
      <c r="B328" s="26" t="str" cm="1">
        <f t="array" ref="B328">IFERROR(IF(INDEX(PatientCriteria[身分證號],ROWS($A$4:A328))="","",INDEX(PatientCriteria[身分證號],ROWS($A$4:A328))),"")</f>
        <v/>
      </c>
      <c r="C328" s="26" t="str" cm="1">
        <f t="array" ref="C328">IF($B328="","",IFERROR(INDEX(PatientCriteria[生日],ROWS($A$4:A328)),""))</f>
        <v/>
      </c>
      <c r="D328" s="26" t="str" cm="1">
        <f t="array" ref="D328">IF($B328="","",IFERROR(INDEX(PatientCriteria[疾病組合],ROWS($A$4:A328)),""))</f>
        <v/>
      </c>
      <c r="E328" s="6" t="str" cm="1">
        <f t="array" ref="E328">IF($B328="","",IFERROR(INDEX(PatientCriteria[HbA1c達標標準],ROWS($A$4:A328)),""))</f>
        <v/>
      </c>
      <c r="F328" s="6" t="str">
        <f>IF($B328="","",IF($G328="","",IFERROR(SUMIFS(LabData2016[最近一次HbA1c檢查結果(%)],LabData2016[比對身分證前六碼],$AX328,LabData2016[最近一次HbA1c檢查日期],$G328,LabData2016[HbA1c唯一],1),"")))</f>
        <v/>
      </c>
      <c r="G328" s="36" t="str" cm="1">
        <f t="array" ref="G328">IF($B328="","",IFERROR(_xlfn.AGGREGATE(14,6,LabData2016[最近一次HbA1c檢查日期]/((LabData2016[比對身分證前六碼]=$AX328)*(LabData2016[HbA1c唯一]=1)),1),""))</f>
        <v/>
      </c>
      <c r="H328" s="6" t="str">
        <f>IF($B328="","",IF($I328="","",IFERROR(SUMIFS(LabData2016[最近一次HbA1c檢查結果(%)],LabData2016[比對身分證前六碼],$AX328,LabData2016[最近一次HbA1c檢查日期],$I328,LabData2016[HbA1c唯一],1),"")))</f>
        <v/>
      </c>
      <c r="I328" s="36" t="str" cm="1">
        <f t="array" ref="I328">IF($B328="","",IFERROR(_xlfn.AGGREGATE(14,6,LabData2016[最近一次HbA1c檢查日期]/((LabData2016[比對身分證前六碼]=$AX328)*(LabData2016[HbA1c唯一]=1)),2),""))</f>
        <v/>
      </c>
      <c r="J328" s="6" t="str">
        <f t="shared" si="75"/>
        <v/>
      </c>
      <c r="K328" s="27" t="str">
        <f ca="1">IF($B328="","",IF($E328="不適用","不適用",IF($F328="","未檢驗",IF(AND($AF328+$AG328&gt;=2,$AG328&gt;=1),IF(OR($F328&lt;VALUE(SUBSTITUTE(SUBSTITUTE($E328,"&lt;",""),"%","")),SUMIFS(LabData2016[HbA1c唯一],LabData2016[比對身分證前六碼],$AX328,LabData2016[最近一次HbA1c檢查結果(%)],"&lt;"&amp;VALUE(SUBSTITUTE(SUBSTITUTE($E328,"&lt;",""),"%","")),LabData2016[最近一次HbA1c檢查日期],"&gt;="&amp;DATE(YEAR(TODAY()),1,1),LabData2016[最近一次HbA1c檢查日期],"&lt;"&amp;DATE(YEAR(TODAY())+1,1,1))/($AF328+$AG328)&gt;=0.5),"控制達標",IF(ISNUMBER($H328),IF(AND($J328&gt;=84,$F328-$H328&lt;0),"進步達標","未達標"),"未達標")),"未達標"))))</f>
        <v/>
      </c>
      <c r="L328" s="33" t="str">
        <f ca="1">IF($B328="","",IF($K328="不適用","不適用",IF($K328="未檢驗","無檢驗資料","全年"&amp;($AF328+$AG328)&amp;"次／下半年"&amp;$AG328&amp;"次／"&amp;SUMIFS(LabData2016[HbA1c唯一],LabData2016[比對身分證前六碼],$AX328,LabData2016[最近一次HbA1c檢查結果(%)],"&lt;"&amp;VALUE(SUBSTITUTE(SUBSTITUTE($E328,"&lt;",""),"%","")),LabData2016[最近一次HbA1c檢查日期],"&gt;="&amp;DATE(YEAR(TODAY()),1,1),LabData2016[最近一次HbA1c檢查日期],"&lt;"&amp;DATE(YEAR(TODAY())+1,1,1))&amp;"/"&amp;($AF328+$AG328)&amp;"達標")))</f>
        <v/>
      </c>
      <c r="M328" s="6" t="str" cm="1">
        <f t="array" ref="M328">IF($B328="","",IFERROR(INDEX(PatientCriteria[LDL達標標準],ROWS($A$4:A328)),""))</f>
        <v/>
      </c>
      <c r="N328" s="6" t="str">
        <f>IF($B328="","",IF($O328="","",IFERROR(SUMIFS(LabData2016[最近一次LDL檢查結果(mg/dL)],LabData2016[比對身分證前六碼],$AX328,LabData2016[最近一次LDL檢查日期],$O328,LabData2016[LDL唯一],1),"")))</f>
        <v/>
      </c>
      <c r="O328" s="36" t="str" cm="1">
        <f t="array" ref="O328">IF($B328="","",IFERROR(_xlfn.AGGREGATE(14,6,LabData2016[最近一次LDL檢查日期]/((LabData2016[比對身分證前六碼]=$AX328)*(LabData2016[LDL唯一]=1)),1),""))</f>
        <v/>
      </c>
      <c r="P328" s="6" t="str">
        <f>IF($B328="","",IF($Q328="","",IFERROR(SUMIFS(LabData2016[最近一次LDL檢查結果(mg/dL)],LabData2016[比對身分證前六碼],$AX328,LabData2016[最近一次LDL檢查日期],$Q328,LabData2016[LDL唯一],1),"")))</f>
        <v/>
      </c>
      <c r="Q328" s="36" t="str" cm="1">
        <f t="array" ref="Q328">IF($B328="","",IFERROR(_xlfn.AGGREGATE(14,6,LabData2016[最近一次LDL檢查日期]/((LabData2016[比對身分證前六碼]=$AX328)*(LabData2016[LDL唯一]=1)),2),""))</f>
        <v/>
      </c>
      <c r="R328" s="6" t="str">
        <f t="shared" si="76"/>
        <v/>
      </c>
      <c r="S328" s="6" t="str" cm="1">
        <f t="array" ref="S328">IF($B328="","",IFERROR(_xlfn.AGGREGATE(15,6,LabData2016[最近一次LDL檢查結果(mg/dL)]/((LabData2016[比對身分證前六碼]=$AX328)*(LabData2016[LDL唯一]=1)),1),""))</f>
        <v/>
      </c>
      <c r="T328" s="28" t="str">
        <f ca="1">IF($B328="","",IF($M328="不適用","不適用",IF($N328="","未檢驗",IF(OR(AND($D328="DM only",$O328&gt;=DATE(YEAR(TODAY()),1,1),$O328&lt;DATE(YEAR(TODAY())+1,1,1),$N328&lt;VALUE(SUBSTITUTE($M328,"&lt;",""))),AND($AH328&gt;=1,$AI328&gt;=1,OR($N328&lt;VALUE(SUBSTITUTE($M328,"&lt;","")),SUMIFS(LabData2016[LDL唯一],LabData2016[比對身分證前六碼],$AX328,LabData2016[最近一次LDL檢查結果(mg/dL)],"&lt;"&amp;VALUE(SUBSTITUTE($M328,"&lt;","")),LabData2016[最近一次LDL檢查日期],"&gt;="&amp;DATE(YEAR(TODAY()),1,1),LabData2016[最近一次LDL檢查日期],"&lt;"&amp;DATE(YEAR(TODAY())+1,1,1))/($AH328+$AI328)&gt;=0.5))),"控制達標",IF(AND($AH328&gt;=1,$AI328&gt;=1,ISNUMBER($P328),$R328&gt;84,$N328-$P328&lt;0),"進步達標","未達標")))))</f>
        <v/>
      </c>
      <c r="U328" s="39" t="str">
        <f ca="1">IF($B328="","",IF($T328="不適用","不適用",IF($T328="未檢驗","無檢驗資料","全年"&amp;($AH328+$AI328)&amp;"次／下半年"&amp;$AI328&amp;"次／"&amp;SUMIFS(LabData2016[LDL唯一],LabData2016[比對身分證前六碼],$AX328,LabData2016[最近一次LDL檢查結果(mg/dL)],"&lt;"&amp;VALUE(SUBSTITUTE($M328,"&lt;","")),LabData2016[最近一次LDL檢查日期],"&gt;="&amp;DATE(YEAR(TODAY()),1,1),LabData2016[最近一次LDL檢查日期],"&lt;"&amp;DATE(YEAR(TODAY())+1,1,1))&amp;"/"&amp;($AH328+$AI328)&amp;"達標")))</f>
        <v/>
      </c>
      <c r="V328" s="6" t="str" cm="1">
        <f t="array" ref="V328">IF($B328="","",IFERROR(INDEX(PatientCriteria[UACR達標標準],ROWS($A$4:A328)),""))</f>
        <v/>
      </c>
      <c r="W328" s="6" t="str">
        <f>IF($B328="","",IF($X328="","",IFERROR(SUMIFS(LabData2016[最近一次UACR檢查結果(mg/gm)],LabData2016[比對身分證前六碼],$AX328,LabData2016[最近一次UACR檢查日期],$X328,LabData2016[UACR唯一],1),"")))</f>
        <v/>
      </c>
      <c r="X328" s="36" t="str" cm="1">
        <f t="array" ref="X328">IF($B328="","",IFERROR(_xlfn.AGGREGATE(14,6,LabData2016[最近一次UACR檢查日期]/((LabData2016[比對身分證前六碼]=$AX328)*(LabData2016[UACR唯一]=1)),1),""))</f>
        <v/>
      </c>
      <c r="Y328" s="6" t="str">
        <f>IF($B328="","",IF($Z328="","",IFERROR(SUMIFS(LabData2016[最近一次UACR檢查結果(mg/gm)],LabData2016[比對身分證前六碼],$AX328,LabData2016[最近一次UACR檢查日期],$Z328,LabData2016[UACR唯一],1),"")))</f>
        <v/>
      </c>
      <c r="Z328" s="36" t="str" cm="1">
        <f t="array" ref="Z328">IF($B328="","",IFERROR(_xlfn.AGGREGATE(14,6,LabData2016[最近一次UACR檢查日期]/((LabData2016[比對身分證前六碼]=$AX328)*(LabData2016[UACR唯一]=1)),2),""))</f>
        <v/>
      </c>
      <c r="AA328" s="6" t="str">
        <f t="shared" si="77"/>
        <v/>
      </c>
      <c r="AB328" s="29" t="str">
        <f ca="1">IF($B328="","",IF($V328="不適用","不適用",IF($W328="","未檢驗",IF(AND($AJ328+$AK328&gt;=2,$AK328&gt;=1),IF(OR($W328&lt;30,SUMIFS(LabData2016[UACR唯一],LabData2016[比對身分證前六碼],$AX328,LabData2016[最近一次UACR檢查結果(mg/gm)],"&lt;30",LabData2016[最近一次UACR檢查日期],"&gt;="&amp;DATE(YEAR(TODAY()),1,1),LabData2016[最近一次UACR檢查日期],"&lt;"&amp;DATE(YEAR(TODAY())+1,1,1))/($AJ328+$AK328)&gt;=0.5),"控制達標",IF(ISNUMBER($Y328),IF(AND($AA328&gt;=84,$W328-$Y328&lt;0),"進步達標","未達標"),"未達標")),"未達標"))))</f>
        <v/>
      </c>
      <c r="AC328" s="38" t="str">
        <f ca="1">IF($B328="","",IF($AB328="不適用","不適用",IF($AB328="未檢驗","無檢驗資料","全年"&amp;($AJ328+$AK328)&amp;"次／下半年"&amp;$AK328&amp;"次／"&amp;SUMIFS(LabData2016[UACR唯一],LabData2016[比對身分證前六碼],$AX328,LabData2016[最近一次UACR檢查結果(mg/gm)],"&lt;30",LabData2016[最近一次UACR檢查日期],"&gt;="&amp;DATE(YEAR(TODAY()),1,1),LabData2016[最近一次UACR檢查日期],"&lt;"&amp;DATE(YEAR(TODAY())+1,1,1))&amp;"/"&amp;($AJ328+$AK328)&amp;"達標")))</f>
        <v/>
      </c>
      <c r="AD328" s="6" t="str" cm="1">
        <f t="array" ref="AD328">IF($B328="","",IFERROR(INDEX(PatientCriteria[BP檢驗次數達標標準],ROWS($A$4:A328)),""))</f>
        <v/>
      </c>
      <c r="AE328" s="6" t="str" cm="1">
        <f t="array" aca="1" ref="AE328" ca="1">IF($B328="","",_xlfn.LET(_xlpm.bp,LabData2016[最近一次BP檢查日期],_xlpm.ym,IF(ISNUMBER(_xlpm.bp),TEXT(_xlpm.bp,"yyyy-mm"),LEFT(_xlpm.bp,7)),_xlpm.matched,_xlfn._xlws.FILTER(_xlpm.ym,(LabData2016[比對身分證前六碼]=$AX328)*(LabData2016[比對生日西元]=$AY328)*(_xlpm.ym&lt;&gt;"")*(LEFT(_xlpm.ym,4)=TEXT(YEAR(TODAY()),"0")),""),IF(INDEX(_xlpm.matched,1)="",0,ROWS(_xlfn.UNIQUE(_xlpm.matched)))))</f>
        <v/>
      </c>
      <c r="AF328" s="6" t="str">
        <f ca="1">IF($B328="","",SUMIFS(LabData2016[HbA1c唯一],LabData2016[比對身分證前六碼],$AX328,LabData2016[最近一次HbA1c檢查日期],"&gt;="&amp;DATE(YEAR(TODAY()),1,1),LabData2016[最近一次HbA1c檢查日期],"&lt;"&amp;DATE(YEAR(TODAY()),7,1)))</f>
        <v/>
      </c>
      <c r="AG328" s="6" t="str">
        <f ca="1">IF($B328="","",SUMIFS(LabData2016[HbA1c唯一],LabData2016[比對身分證前六碼],$AX328,LabData2016[最近一次HbA1c檢查日期],"&gt;="&amp;DATE(YEAR(TODAY()),7,1),LabData2016[最近一次HbA1c檢查日期],"&lt;"&amp;DATE(YEAR(TODAY())+1,1,1)))</f>
        <v/>
      </c>
      <c r="AH328" s="6" t="str">
        <f ca="1">IF($B328="","",SUMIFS(LabData2016[LDL唯一],LabData2016[比對身分證前六碼],$AX328,LabData2016[最近一次LDL檢查日期],"&gt;="&amp;DATE(YEAR(TODAY()),1,1),LabData2016[最近一次LDL檢查日期],"&lt;"&amp;DATE(YEAR(TODAY()),7,1)))</f>
        <v/>
      </c>
      <c r="AI328" s="6" t="str">
        <f ca="1">IF($B328="","",SUMIFS(LabData2016[LDL唯一],LabData2016[比對身分證前六碼],$AX328,LabData2016[最近一次LDL檢查日期],"&gt;="&amp;DATE(YEAR(TODAY()),7,1),LabData2016[最近一次LDL檢查日期],"&lt;"&amp;DATE(YEAR(TODAY())+1,1,1)))</f>
        <v/>
      </c>
      <c r="AJ328" s="6" t="str">
        <f ca="1">IF($B328="","",SUMIFS(LabData2016[UACR唯一],LabData2016[比對身分證前六碼],$AX328,LabData2016[最近一次UACR檢查日期],"&gt;="&amp;DATE(YEAR(TODAY()),1,1),LabData2016[最近一次UACR檢查日期],"&lt;"&amp;DATE(YEAR(TODAY()),7,1)))</f>
        <v/>
      </c>
      <c r="AK328" s="6" t="str">
        <f ca="1">IF($B328="","",SUMIFS(LabData2016[UACR唯一],LabData2016[比對身分證前六碼],$AX328,LabData2016[最近一次UACR檢查日期],"&gt;="&amp;DATE(YEAR(TODAY()),7,1),LabData2016[最近一次UACR檢查日期],"&lt;"&amp;DATE(YEAR(TODAY())+1,1,1)))</f>
        <v/>
      </c>
      <c r="AL328" s="6" t="str">
        <f t="shared" si="78"/>
        <v/>
      </c>
      <c r="AM328" s="6" t="str">
        <f t="shared" si="79"/>
        <v/>
      </c>
      <c r="AN328" s="6" t="str">
        <f t="shared" si="80"/>
        <v/>
      </c>
      <c r="AO328" s="6" t="str">
        <f t="shared" si="81"/>
        <v/>
      </c>
      <c r="AP328" s="6" t="str" cm="1">
        <f t="array" ref="AP328">IF($B328="","",IFERROR(INDEX(相容設定!$B$2:$E$9,MATCH($D328,相容設定!$A$2:$A$9,0),MIN(VALUE(LEFT($AQ328,FIND("/",$AQ328)-1)),3)+1),0))</f>
        <v/>
      </c>
      <c r="AQ328" s="6" t="str">
        <f t="shared" si="82"/>
        <v/>
      </c>
      <c r="AR328" s="30" t="str">
        <f t="shared" si="83"/>
        <v/>
      </c>
      <c r="AS328" s="30" t="str">
        <f>IF($B328="","",250+30+IF(OR(ISNUMBER(SEARCH("DM",$D328)),ISNUMBER(SEARCH("+",$D328))),100,0)+IFERROR(INDEX(相容設定!$F$2:$F$9,MATCH($D328,相容設定!$A$2:$A$9,0)),0))</f>
        <v/>
      </c>
      <c r="AT328" s="31" t="str">
        <f t="shared" si="84"/>
        <v/>
      </c>
      <c r="AU328" s="32" t="str">
        <f t="shared" si="85"/>
        <v/>
      </c>
      <c r="AW328" t="str">
        <f t="shared" si="86"/>
        <v/>
      </c>
    </row>
    <row r="329" spans="1:49" x14ac:dyDescent="0.35">
      <c r="A329" s="26" t="str" cm="1">
        <f t="array" ref="A329">IFERROR(IF(INDEX(PatientCriteria[身分證號],ROWS($A$4:A329))="","",ROWS($A$4:A329)),"")</f>
        <v/>
      </c>
      <c r="B329" s="26" t="str" cm="1">
        <f t="array" ref="B329">IFERROR(IF(INDEX(PatientCriteria[身分證號],ROWS($A$4:A329))="","",INDEX(PatientCriteria[身分證號],ROWS($A$4:A329))),"")</f>
        <v/>
      </c>
      <c r="C329" s="26" t="str" cm="1">
        <f t="array" ref="C329">IF($B329="","",IFERROR(INDEX(PatientCriteria[生日],ROWS($A$4:A329)),""))</f>
        <v/>
      </c>
      <c r="D329" s="26" t="str" cm="1">
        <f t="array" ref="D329">IF($B329="","",IFERROR(INDEX(PatientCriteria[疾病組合],ROWS($A$4:A329)),""))</f>
        <v/>
      </c>
      <c r="E329" s="6" t="str" cm="1">
        <f t="array" ref="E329">IF($B329="","",IFERROR(INDEX(PatientCriteria[HbA1c達標標準],ROWS($A$4:A329)),""))</f>
        <v/>
      </c>
      <c r="F329" s="6" t="str">
        <f>IF($B329="","",IF($G329="","",IFERROR(SUMIFS(LabData2016[最近一次HbA1c檢查結果(%)],LabData2016[比對身分證前六碼],$AX329,LabData2016[最近一次HbA1c檢查日期],$G329,LabData2016[HbA1c唯一],1),"")))</f>
        <v/>
      </c>
      <c r="G329" s="36" t="str" cm="1">
        <f t="array" ref="G329">IF($B329="","",IFERROR(_xlfn.AGGREGATE(14,6,LabData2016[最近一次HbA1c檢查日期]/((LabData2016[比對身分證前六碼]=$AX329)*(LabData2016[HbA1c唯一]=1)),1),""))</f>
        <v/>
      </c>
      <c r="H329" s="6" t="str">
        <f>IF($B329="","",IF($I329="","",IFERROR(SUMIFS(LabData2016[最近一次HbA1c檢查結果(%)],LabData2016[比對身分證前六碼],$AX329,LabData2016[最近一次HbA1c檢查日期],$I329,LabData2016[HbA1c唯一],1),"")))</f>
        <v/>
      </c>
      <c r="I329" s="36" t="str" cm="1">
        <f t="array" ref="I329">IF($B329="","",IFERROR(_xlfn.AGGREGATE(14,6,LabData2016[最近一次HbA1c檢查日期]/((LabData2016[比對身分證前六碼]=$AX329)*(LabData2016[HbA1c唯一]=1)),2),""))</f>
        <v/>
      </c>
      <c r="J329" s="6" t="str">
        <f t="shared" si="75"/>
        <v/>
      </c>
      <c r="K329" s="27" t="str">
        <f ca="1">IF($B329="","",IF($E329="不適用","不適用",IF($F329="","未檢驗",IF(AND($AF329+$AG329&gt;=2,$AG329&gt;=1),IF(OR($F329&lt;VALUE(SUBSTITUTE(SUBSTITUTE($E329,"&lt;",""),"%","")),SUMIFS(LabData2016[HbA1c唯一],LabData2016[比對身分證前六碼],$AX329,LabData2016[最近一次HbA1c檢查結果(%)],"&lt;"&amp;VALUE(SUBSTITUTE(SUBSTITUTE($E329,"&lt;",""),"%","")),LabData2016[最近一次HbA1c檢查日期],"&gt;="&amp;DATE(YEAR(TODAY()),1,1),LabData2016[最近一次HbA1c檢查日期],"&lt;"&amp;DATE(YEAR(TODAY())+1,1,1))/($AF329+$AG329)&gt;=0.5),"控制達標",IF(ISNUMBER($H329),IF(AND($J329&gt;=84,$F329-$H329&lt;0),"進步達標","未達標"),"未達標")),"未達標"))))</f>
        <v/>
      </c>
      <c r="L329" s="33" t="str">
        <f ca="1">IF($B329="","",IF($K329="不適用","不適用",IF($K329="未檢驗","無檢驗資料","全年"&amp;($AF329+$AG329)&amp;"次／下半年"&amp;$AG329&amp;"次／"&amp;SUMIFS(LabData2016[HbA1c唯一],LabData2016[比對身分證前六碼],$AX329,LabData2016[最近一次HbA1c檢查結果(%)],"&lt;"&amp;VALUE(SUBSTITUTE(SUBSTITUTE($E329,"&lt;",""),"%","")),LabData2016[最近一次HbA1c檢查日期],"&gt;="&amp;DATE(YEAR(TODAY()),1,1),LabData2016[最近一次HbA1c檢查日期],"&lt;"&amp;DATE(YEAR(TODAY())+1,1,1))&amp;"/"&amp;($AF329+$AG329)&amp;"達標")))</f>
        <v/>
      </c>
      <c r="M329" s="6" t="str" cm="1">
        <f t="array" ref="M329">IF($B329="","",IFERROR(INDEX(PatientCriteria[LDL達標標準],ROWS($A$4:A329)),""))</f>
        <v/>
      </c>
      <c r="N329" s="6" t="str">
        <f>IF($B329="","",IF($O329="","",IFERROR(SUMIFS(LabData2016[最近一次LDL檢查結果(mg/dL)],LabData2016[比對身分證前六碼],$AX329,LabData2016[最近一次LDL檢查日期],$O329,LabData2016[LDL唯一],1),"")))</f>
        <v/>
      </c>
      <c r="O329" s="36" t="str" cm="1">
        <f t="array" ref="O329">IF($B329="","",IFERROR(_xlfn.AGGREGATE(14,6,LabData2016[最近一次LDL檢查日期]/((LabData2016[比對身分證前六碼]=$AX329)*(LabData2016[LDL唯一]=1)),1),""))</f>
        <v/>
      </c>
      <c r="P329" s="6" t="str">
        <f>IF($B329="","",IF($Q329="","",IFERROR(SUMIFS(LabData2016[最近一次LDL檢查結果(mg/dL)],LabData2016[比對身分證前六碼],$AX329,LabData2016[最近一次LDL檢查日期],$Q329,LabData2016[LDL唯一],1),"")))</f>
        <v/>
      </c>
      <c r="Q329" s="36" t="str" cm="1">
        <f t="array" ref="Q329">IF($B329="","",IFERROR(_xlfn.AGGREGATE(14,6,LabData2016[最近一次LDL檢查日期]/((LabData2016[比對身分證前六碼]=$AX329)*(LabData2016[LDL唯一]=1)),2),""))</f>
        <v/>
      </c>
      <c r="R329" s="6" t="str">
        <f t="shared" si="76"/>
        <v/>
      </c>
      <c r="S329" s="6" t="str" cm="1">
        <f t="array" ref="S329">IF($B329="","",IFERROR(_xlfn.AGGREGATE(15,6,LabData2016[最近一次LDL檢查結果(mg/dL)]/((LabData2016[比對身分證前六碼]=$AX329)*(LabData2016[LDL唯一]=1)),1),""))</f>
        <v/>
      </c>
      <c r="T329" s="28" t="str">
        <f ca="1">IF($B329="","",IF($M329="不適用","不適用",IF($N329="","未檢驗",IF(OR(AND($D329="DM only",$O329&gt;=DATE(YEAR(TODAY()),1,1),$O329&lt;DATE(YEAR(TODAY())+1,1,1),$N329&lt;VALUE(SUBSTITUTE($M329,"&lt;",""))),AND($AH329&gt;=1,$AI329&gt;=1,OR($N329&lt;VALUE(SUBSTITUTE($M329,"&lt;","")),SUMIFS(LabData2016[LDL唯一],LabData2016[比對身分證前六碼],$AX329,LabData2016[最近一次LDL檢查結果(mg/dL)],"&lt;"&amp;VALUE(SUBSTITUTE($M329,"&lt;","")),LabData2016[最近一次LDL檢查日期],"&gt;="&amp;DATE(YEAR(TODAY()),1,1),LabData2016[最近一次LDL檢查日期],"&lt;"&amp;DATE(YEAR(TODAY())+1,1,1))/($AH329+$AI329)&gt;=0.5))),"控制達標",IF(AND($AH329&gt;=1,$AI329&gt;=1,ISNUMBER($P329),$R329&gt;84,$N329-$P329&lt;0),"進步達標","未達標")))))</f>
        <v/>
      </c>
      <c r="U329" s="39" t="str">
        <f ca="1">IF($B329="","",IF($T329="不適用","不適用",IF($T329="未檢驗","無檢驗資料","全年"&amp;($AH329+$AI329)&amp;"次／下半年"&amp;$AI329&amp;"次／"&amp;SUMIFS(LabData2016[LDL唯一],LabData2016[比對身分證前六碼],$AX329,LabData2016[最近一次LDL檢查結果(mg/dL)],"&lt;"&amp;VALUE(SUBSTITUTE($M329,"&lt;","")),LabData2016[最近一次LDL檢查日期],"&gt;="&amp;DATE(YEAR(TODAY()),1,1),LabData2016[最近一次LDL檢查日期],"&lt;"&amp;DATE(YEAR(TODAY())+1,1,1))&amp;"/"&amp;($AH329+$AI329)&amp;"達標")))</f>
        <v/>
      </c>
      <c r="V329" s="6" t="str" cm="1">
        <f t="array" ref="V329">IF($B329="","",IFERROR(INDEX(PatientCriteria[UACR達標標準],ROWS($A$4:A329)),""))</f>
        <v/>
      </c>
      <c r="W329" s="6" t="str">
        <f>IF($B329="","",IF($X329="","",IFERROR(SUMIFS(LabData2016[最近一次UACR檢查結果(mg/gm)],LabData2016[比對身分證前六碼],$AX329,LabData2016[最近一次UACR檢查日期],$X329,LabData2016[UACR唯一],1),"")))</f>
        <v/>
      </c>
      <c r="X329" s="36" t="str" cm="1">
        <f t="array" ref="X329">IF($B329="","",IFERROR(_xlfn.AGGREGATE(14,6,LabData2016[最近一次UACR檢查日期]/((LabData2016[比對身分證前六碼]=$AX329)*(LabData2016[UACR唯一]=1)),1),""))</f>
        <v/>
      </c>
      <c r="Y329" s="6" t="str">
        <f>IF($B329="","",IF($Z329="","",IFERROR(SUMIFS(LabData2016[最近一次UACR檢查結果(mg/gm)],LabData2016[比對身分證前六碼],$AX329,LabData2016[最近一次UACR檢查日期],$Z329,LabData2016[UACR唯一],1),"")))</f>
        <v/>
      </c>
      <c r="Z329" s="36" t="str" cm="1">
        <f t="array" ref="Z329">IF($B329="","",IFERROR(_xlfn.AGGREGATE(14,6,LabData2016[最近一次UACR檢查日期]/((LabData2016[比對身分證前六碼]=$AX329)*(LabData2016[UACR唯一]=1)),2),""))</f>
        <v/>
      </c>
      <c r="AA329" s="6" t="str">
        <f t="shared" si="77"/>
        <v/>
      </c>
      <c r="AB329" s="29" t="str">
        <f ca="1">IF($B329="","",IF($V329="不適用","不適用",IF($W329="","未檢驗",IF(AND($AJ329+$AK329&gt;=2,$AK329&gt;=1),IF(OR($W329&lt;30,SUMIFS(LabData2016[UACR唯一],LabData2016[比對身分證前六碼],$AX329,LabData2016[最近一次UACR檢查結果(mg/gm)],"&lt;30",LabData2016[最近一次UACR檢查日期],"&gt;="&amp;DATE(YEAR(TODAY()),1,1),LabData2016[最近一次UACR檢查日期],"&lt;"&amp;DATE(YEAR(TODAY())+1,1,1))/($AJ329+$AK329)&gt;=0.5),"控制達標",IF(ISNUMBER($Y329),IF(AND($AA329&gt;=84,$W329-$Y329&lt;0),"進步達標","未達標"),"未達標")),"未達標"))))</f>
        <v/>
      </c>
      <c r="AC329" s="38" t="str">
        <f ca="1">IF($B329="","",IF($AB329="不適用","不適用",IF($AB329="未檢驗","無檢驗資料","全年"&amp;($AJ329+$AK329)&amp;"次／下半年"&amp;$AK329&amp;"次／"&amp;SUMIFS(LabData2016[UACR唯一],LabData2016[比對身分證前六碼],$AX329,LabData2016[最近一次UACR檢查結果(mg/gm)],"&lt;30",LabData2016[最近一次UACR檢查日期],"&gt;="&amp;DATE(YEAR(TODAY()),1,1),LabData2016[最近一次UACR檢查日期],"&lt;"&amp;DATE(YEAR(TODAY())+1,1,1))&amp;"/"&amp;($AJ329+$AK329)&amp;"達標")))</f>
        <v/>
      </c>
      <c r="AD329" s="6" t="str" cm="1">
        <f t="array" ref="AD329">IF($B329="","",IFERROR(INDEX(PatientCriteria[BP檢驗次數達標標準],ROWS($A$4:A329)),""))</f>
        <v/>
      </c>
      <c r="AE329" s="6" t="str" cm="1">
        <f t="array" aca="1" ref="AE329" ca="1">IF($B329="","",_xlfn.LET(_xlpm.bp,LabData2016[最近一次BP檢查日期],_xlpm.ym,IF(ISNUMBER(_xlpm.bp),TEXT(_xlpm.bp,"yyyy-mm"),LEFT(_xlpm.bp,7)),_xlpm.matched,_xlfn._xlws.FILTER(_xlpm.ym,(LabData2016[比對身分證前六碼]=$AX329)*(LabData2016[比對生日西元]=$AY329)*(_xlpm.ym&lt;&gt;"")*(LEFT(_xlpm.ym,4)=TEXT(YEAR(TODAY()),"0")),""),IF(INDEX(_xlpm.matched,1)="",0,ROWS(_xlfn.UNIQUE(_xlpm.matched)))))</f>
        <v/>
      </c>
      <c r="AF329" s="6" t="str">
        <f ca="1">IF($B329="","",SUMIFS(LabData2016[HbA1c唯一],LabData2016[比對身分證前六碼],$AX329,LabData2016[最近一次HbA1c檢查日期],"&gt;="&amp;DATE(YEAR(TODAY()),1,1),LabData2016[最近一次HbA1c檢查日期],"&lt;"&amp;DATE(YEAR(TODAY()),7,1)))</f>
        <v/>
      </c>
      <c r="AG329" s="6" t="str">
        <f ca="1">IF($B329="","",SUMIFS(LabData2016[HbA1c唯一],LabData2016[比對身分證前六碼],$AX329,LabData2016[最近一次HbA1c檢查日期],"&gt;="&amp;DATE(YEAR(TODAY()),7,1),LabData2016[最近一次HbA1c檢查日期],"&lt;"&amp;DATE(YEAR(TODAY())+1,1,1)))</f>
        <v/>
      </c>
      <c r="AH329" s="6" t="str">
        <f ca="1">IF($B329="","",SUMIFS(LabData2016[LDL唯一],LabData2016[比對身分證前六碼],$AX329,LabData2016[最近一次LDL檢查日期],"&gt;="&amp;DATE(YEAR(TODAY()),1,1),LabData2016[最近一次LDL檢查日期],"&lt;"&amp;DATE(YEAR(TODAY()),7,1)))</f>
        <v/>
      </c>
      <c r="AI329" s="6" t="str">
        <f ca="1">IF($B329="","",SUMIFS(LabData2016[LDL唯一],LabData2016[比對身分證前六碼],$AX329,LabData2016[最近一次LDL檢查日期],"&gt;="&amp;DATE(YEAR(TODAY()),7,1),LabData2016[最近一次LDL檢查日期],"&lt;"&amp;DATE(YEAR(TODAY())+1,1,1)))</f>
        <v/>
      </c>
      <c r="AJ329" s="6" t="str">
        <f ca="1">IF($B329="","",SUMIFS(LabData2016[UACR唯一],LabData2016[比對身分證前六碼],$AX329,LabData2016[最近一次UACR檢查日期],"&gt;="&amp;DATE(YEAR(TODAY()),1,1),LabData2016[最近一次UACR檢查日期],"&lt;"&amp;DATE(YEAR(TODAY()),7,1)))</f>
        <v/>
      </c>
      <c r="AK329" s="6" t="str">
        <f ca="1">IF($B329="","",SUMIFS(LabData2016[UACR唯一],LabData2016[比對身分證前六碼],$AX329,LabData2016[最近一次UACR檢查日期],"&gt;="&amp;DATE(YEAR(TODAY()),7,1),LabData2016[最近一次UACR檢查日期],"&lt;"&amp;DATE(YEAR(TODAY())+1,1,1)))</f>
        <v/>
      </c>
      <c r="AL329" s="6" t="str">
        <f t="shared" si="78"/>
        <v/>
      </c>
      <c r="AM329" s="6" t="str">
        <f t="shared" si="79"/>
        <v/>
      </c>
      <c r="AN329" s="6" t="str">
        <f t="shared" si="80"/>
        <v/>
      </c>
      <c r="AO329" s="6" t="str">
        <f t="shared" si="81"/>
        <v/>
      </c>
      <c r="AP329" s="6" t="str" cm="1">
        <f t="array" ref="AP329">IF($B329="","",IFERROR(INDEX(相容設定!$B$2:$E$9,MATCH($D329,相容設定!$A$2:$A$9,0),MIN(VALUE(LEFT($AQ329,FIND("/",$AQ329)-1)),3)+1),0))</f>
        <v/>
      </c>
      <c r="AQ329" s="6" t="str">
        <f t="shared" si="82"/>
        <v/>
      </c>
      <c r="AR329" s="30" t="str">
        <f t="shared" si="83"/>
        <v/>
      </c>
      <c r="AS329" s="30" t="str">
        <f>IF($B329="","",250+30+IF(OR(ISNUMBER(SEARCH("DM",$D329)),ISNUMBER(SEARCH("+",$D329))),100,0)+IFERROR(INDEX(相容設定!$F$2:$F$9,MATCH($D329,相容設定!$A$2:$A$9,0)),0))</f>
        <v/>
      </c>
      <c r="AT329" s="31" t="str">
        <f t="shared" si="84"/>
        <v/>
      </c>
      <c r="AU329" s="32" t="str">
        <f t="shared" si="85"/>
        <v/>
      </c>
      <c r="AW329" t="str">
        <f t="shared" si="86"/>
        <v/>
      </c>
    </row>
    <row r="330" spans="1:49" x14ac:dyDescent="0.35">
      <c r="A330" s="26" t="str" cm="1">
        <f t="array" ref="A330">IFERROR(IF(INDEX(PatientCriteria[身分證號],ROWS($A$4:A330))="","",ROWS($A$4:A330)),"")</f>
        <v/>
      </c>
      <c r="B330" s="26" t="str" cm="1">
        <f t="array" ref="B330">IFERROR(IF(INDEX(PatientCriteria[身分證號],ROWS($A$4:A330))="","",INDEX(PatientCriteria[身分證號],ROWS($A$4:A330))),"")</f>
        <v/>
      </c>
      <c r="C330" s="26" t="str" cm="1">
        <f t="array" ref="C330">IF($B330="","",IFERROR(INDEX(PatientCriteria[生日],ROWS($A$4:A330)),""))</f>
        <v/>
      </c>
      <c r="D330" s="26" t="str" cm="1">
        <f t="array" ref="D330">IF($B330="","",IFERROR(INDEX(PatientCriteria[疾病組合],ROWS($A$4:A330)),""))</f>
        <v/>
      </c>
      <c r="E330" s="6" t="str" cm="1">
        <f t="array" ref="E330">IF($B330="","",IFERROR(INDEX(PatientCriteria[HbA1c達標標準],ROWS($A$4:A330)),""))</f>
        <v/>
      </c>
      <c r="F330" s="6" t="str">
        <f>IF($B330="","",IF($G330="","",IFERROR(SUMIFS(LabData2016[最近一次HbA1c檢查結果(%)],LabData2016[比對身分證前六碼],$AX330,LabData2016[最近一次HbA1c檢查日期],$G330,LabData2016[HbA1c唯一],1),"")))</f>
        <v/>
      </c>
      <c r="G330" s="36" t="str" cm="1">
        <f t="array" ref="G330">IF($B330="","",IFERROR(_xlfn.AGGREGATE(14,6,LabData2016[最近一次HbA1c檢查日期]/((LabData2016[比對身分證前六碼]=$AX330)*(LabData2016[HbA1c唯一]=1)),1),""))</f>
        <v/>
      </c>
      <c r="H330" s="6" t="str">
        <f>IF($B330="","",IF($I330="","",IFERROR(SUMIFS(LabData2016[最近一次HbA1c檢查結果(%)],LabData2016[比對身分證前六碼],$AX330,LabData2016[最近一次HbA1c檢查日期],$I330,LabData2016[HbA1c唯一],1),"")))</f>
        <v/>
      </c>
      <c r="I330" s="36" t="str" cm="1">
        <f t="array" ref="I330">IF($B330="","",IFERROR(_xlfn.AGGREGATE(14,6,LabData2016[最近一次HbA1c檢查日期]/((LabData2016[比對身分證前六碼]=$AX330)*(LabData2016[HbA1c唯一]=1)),2),""))</f>
        <v/>
      </c>
      <c r="J330" s="6" t="str">
        <f t="shared" si="75"/>
        <v/>
      </c>
      <c r="K330" s="27" t="str">
        <f ca="1">IF($B330="","",IF($E330="不適用","不適用",IF($F330="","未檢驗",IF(AND($AF330+$AG330&gt;=2,$AG330&gt;=1),IF(OR($F330&lt;VALUE(SUBSTITUTE(SUBSTITUTE($E330,"&lt;",""),"%","")),SUMIFS(LabData2016[HbA1c唯一],LabData2016[比對身分證前六碼],$AX330,LabData2016[最近一次HbA1c檢查結果(%)],"&lt;"&amp;VALUE(SUBSTITUTE(SUBSTITUTE($E330,"&lt;",""),"%","")),LabData2016[最近一次HbA1c檢查日期],"&gt;="&amp;DATE(YEAR(TODAY()),1,1),LabData2016[最近一次HbA1c檢查日期],"&lt;"&amp;DATE(YEAR(TODAY())+1,1,1))/($AF330+$AG330)&gt;=0.5),"控制達標",IF(ISNUMBER($H330),IF(AND($J330&gt;=84,$F330-$H330&lt;0),"進步達標","未達標"),"未達標")),"未達標"))))</f>
        <v/>
      </c>
      <c r="L330" s="33" t="str">
        <f ca="1">IF($B330="","",IF($K330="不適用","不適用",IF($K330="未檢驗","無檢驗資料","全年"&amp;($AF330+$AG330)&amp;"次／下半年"&amp;$AG330&amp;"次／"&amp;SUMIFS(LabData2016[HbA1c唯一],LabData2016[比對身分證前六碼],$AX330,LabData2016[最近一次HbA1c檢查結果(%)],"&lt;"&amp;VALUE(SUBSTITUTE(SUBSTITUTE($E330,"&lt;",""),"%","")),LabData2016[最近一次HbA1c檢查日期],"&gt;="&amp;DATE(YEAR(TODAY()),1,1),LabData2016[最近一次HbA1c檢查日期],"&lt;"&amp;DATE(YEAR(TODAY())+1,1,1))&amp;"/"&amp;($AF330+$AG330)&amp;"達標")))</f>
        <v/>
      </c>
      <c r="M330" s="6" t="str" cm="1">
        <f t="array" ref="M330">IF($B330="","",IFERROR(INDEX(PatientCriteria[LDL達標標準],ROWS($A$4:A330)),""))</f>
        <v/>
      </c>
      <c r="N330" s="6" t="str">
        <f>IF($B330="","",IF($O330="","",IFERROR(SUMIFS(LabData2016[最近一次LDL檢查結果(mg/dL)],LabData2016[比對身分證前六碼],$AX330,LabData2016[最近一次LDL檢查日期],$O330,LabData2016[LDL唯一],1),"")))</f>
        <v/>
      </c>
      <c r="O330" s="36" t="str" cm="1">
        <f t="array" ref="O330">IF($B330="","",IFERROR(_xlfn.AGGREGATE(14,6,LabData2016[最近一次LDL檢查日期]/((LabData2016[比對身分證前六碼]=$AX330)*(LabData2016[LDL唯一]=1)),1),""))</f>
        <v/>
      </c>
      <c r="P330" s="6" t="str">
        <f>IF($B330="","",IF($Q330="","",IFERROR(SUMIFS(LabData2016[最近一次LDL檢查結果(mg/dL)],LabData2016[比對身分證前六碼],$AX330,LabData2016[最近一次LDL檢查日期],$Q330,LabData2016[LDL唯一],1),"")))</f>
        <v/>
      </c>
      <c r="Q330" s="36" t="str" cm="1">
        <f t="array" ref="Q330">IF($B330="","",IFERROR(_xlfn.AGGREGATE(14,6,LabData2016[最近一次LDL檢查日期]/((LabData2016[比對身分證前六碼]=$AX330)*(LabData2016[LDL唯一]=1)),2),""))</f>
        <v/>
      </c>
      <c r="R330" s="6" t="str">
        <f t="shared" si="76"/>
        <v/>
      </c>
      <c r="S330" s="6" t="str" cm="1">
        <f t="array" ref="S330">IF($B330="","",IFERROR(_xlfn.AGGREGATE(15,6,LabData2016[最近一次LDL檢查結果(mg/dL)]/((LabData2016[比對身分證前六碼]=$AX330)*(LabData2016[LDL唯一]=1)),1),""))</f>
        <v/>
      </c>
      <c r="T330" s="28" t="str">
        <f ca="1">IF($B330="","",IF($M330="不適用","不適用",IF($N330="","未檢驗",IF(OR(AND($D330="DM only",$O330&gt;=DATE(YEAR(TODAY()),1,1),$O330&lt;DATE(YEAR(TODAY())+1,1,1),$N330&lt;VALUE(SUBSTITUTE($M330,"&lt;",""))),AND($AH330&gt;=1,$AI330&gt;=1,OR($N330&lt;VALUE(SUBSTITUTE($M330,"&lt;","")),SUMIFS(LabData2016[LDL唯一],LabData2016[比對身分證前六碼],$AX330,LabData2016[最近一次LDL檢查結果(mg/dL)],"&lt;"&amp;VALUE(SUBSTITUTE($M330,"&lt;","")),LabData2016[最近一次LDL檢查日期],"&gt;="&amp;DATE(YEAR(TODAY()),1,1),LabData2016[最近一次LDL檢查日期],"&lt;"&amp;DATE(YEAR(TODAY())+1,1,1))/($AH330+$AI330)&gt;=0.5))),"控制達標",IF(AND($AH330&gt;=1,$AI330&gt;=1,ISNUMBER($P330),$R330&gt;84,$N330-$P330&lt;0),"進步達標","未達標")))))</f>
        <v/>
      </c>
      <c r="U330" s="39" t="str">
        <f ca="1">IF($B330="","",IF($T330="不適用","不適用",IF($T330="未檢驗","無檢驗資料","全年"&amp;($AH330+$AI330)&amp;"次／下半年"&amp;$AI330&amp;"次／"&amp;SUMIFS(LabData2016[LDL唯一],LabData2016[比對身分證前六碼],$AX330,LabData2016[最近一次LDL檢查結果(mg/dL)],"&lt;"&amp;VALUE(SUBSTITUTE($M330,"&lt;","")),LabData2016[最近一次LDL檢查日期],"&gt;="&amp;DATE(YEAR(TODAY()),1,1),LabData2016[最近一次LDL檢查日期],"&lt;"&amp;DATE(YEAR(TODAY())+1,1,1))&amp;"/"&amp;($AH330+$AI330)&amp;"達標")))</f>
        <v/>
      </c>
      <c r="V330" s="6" t="str" cm="1">
        <f t="array" ref="V330">IF($B330="","",IFERROR(INDEX(PatientCriteria[UACR達標標準],ROWS($A$4:A330)),""))</f>
        <v/>
      </c>
      <c r="W330" s="6" t="str">
        <f>IF($B330="","",IF($X330="","",IFERROR(SUMIFS(LabData2016[最近一次UACR檢查結果(mg/gm)],LabData2016[比對身分證前六碼],$AX330,LabData2016[最近一次UACR檢查日期],$X330,LabData2016[UACR唯一],1),"")))</f>
        <v/>
      </c>
      <c r="X330" s="36" t="str" cm="1">
        <f t="array" ref="X330">IF($B330="","",IFERROR(_xlfn.AGGREGATE(14,6,LabData2016[最近一次UACR檢查日期]/((LabData2016[比對身分證前六碼]=$AX330)*(LabData2016[UACR唯一]=1)),1),""))</f>
        <v/>
      </c>
      <c r="Y330" s="6" t="str">
        <f>IF($B330="","",IF($Z330="","",IFERROR(SUMIFS(LabData2016[最近一次UACR檢查結果(mg/gm)],LabData2016[比對身分證前六碼],$AX330,LabData2016[最近一次UACR檢查日期],$Z330,LabData2016[UACR唯一],1),"")))</f>
        <v/>
      </c>
      <c r="Z330" s="36" t="str" cm="1">
        <f t="array" ref="Z330">IF($B330="","",IFERROR(_xlfn.AGGREGATE(14,6,LabData2016[最近一次UACR檢查日期]/((LabData2016[比對身分證前六碼]=$AX330)*(LabData2016[UACR唯一]=1)),2),""))</f>
        <v/>
      </c>
      <c r="AA330" s="6" t="str">
        <f t="shared" si="77"/>
        <v/>
      </c>
      <c r="AB330" s="29" t="str">
        <f ca="1">IF($B330="","",IF($V330="不適用","不適用",IF($W330="","未檢驗",IF(AND($AJ330+$AK330&gt;=2,$AK330&gt;=1),IF(OR($W330&lt;30,SUMIFS(LabData2016[UACR唯一],LabData2016[比對身分證前六碼],$AX330,LabData2016[最近一次UACR檢查結果(mg/gm)],"&lt;30",LabData2016[最近一次UACR檢查日期],"&gt;="&amp;DATE(YEAR(TODAY()),1,1),LabData2016[最近一次UACR檢查日期],"&lt;"&amp;DATE(YEAR(TODAY())+1,1,1))/($AJ330+$AK330)&gt;=0.5),"控制達標",IF(ISNUMBER($Y330),IF(AND($AA330&gt;=84,$W330-$Y330&lt;0),"進步達標","未達標"),"未達標")),"未達標"))))</f>
        <v/>
      </c>
      <c r="AC330" s="38" t="str">
        <f ca="1">IF($B330="","",IF($AB330="不適用","不適用",IF($AB330="未檢驗","無檢驗資料","全年"&amp;($AJ330+$AK330)&amp;"次／下半年"&amp;$AK330&amp;"次／"&amp;SUMIFS(LabData2016[UACR唯一],LabData2016[比對身分證前六碼],$AX330,LabData2016[最近一次UACR檢查結果(mg/gm)],"&lt;30",LabData2016[最近一次UACR檢查日期],"&gt;="&amp;DATE(YEAR(TODAY()),1,1),LabData2016[最近一次UACR檢查日期],"&lt;"&amp;DATE(YEAR(TODAY())+1,1,1))&amp;"/"&amp;($AJ330+$AK330)&amp;"達標")))</f>
        <v/>
      </c>
      <c r="AD330" s="6" t="str" cm="1">
        <f t="array" ref="AD330">IF($B330="","",IFERROR(INDEX(PatientCriteria[BP檢驗次數達標標準],ROWS($A$4:A330)),""))</f>
        <v/>
      </c>
      <c r="AE330" s="6" t="str" cm="1">
        <f t="array" aca="1" ref="AE330" ca="1">IF($B330="","",_xlfn.LET(_xlpm.bp,LabData2016[最近一次BP檢查日期],_xlpm.ym,IF(ISNUMBER(_xlpm.bp),TEXT(_xlpm.bp,"yyyy-mm"),LEFT(_xlpm.bp,7)),_xlpm.matched,_xlfn._xlws.FILTER(_xlpm.ym,(LabData2016[比對身分證前六碼]=$AX330)*(LabData2016[比對生日西元]=$AY330)*(_xlpm.ym&lt;&gt;"")*(LEFT(_xlpm.ym,4)=TEXT(YEAR(TODAY()),"0")),""),IF(INDEX(_xlpm.matched,1)="",0,ROWS(_xlfn.UNIQUE(_xlpm.matched)))))</f>
        <v/>
      </c>
      <c r="AF330" s="6" t="str">
        <f ca="1">IF($B330="","",SUMIFS(LabData2016[HbA1c唯一],LabData2016[比對身分證前六碼],$AX330,LabData2016[最近一次HbA1c檢查日期],"&gt;="&amp;DATE(YEAR(TODAY()),1,1),LabData2016[最近一次HbA1c檢查日期],"&lt;"&amp;DATE(YEAR(TODAY()),7,1)))</f>
        <v/>
      </c>
      <c r="AG330" s="6" t="str">
        <f ca="1">IF($B330="","",SUMIFS(LabData2016[HbA1c唯一],LabData2016[比對身分證前六碼],$AX330,LabData2016[最近一次HbA1c檢查日期],"&gt;="&amp;DATE(YEAR(TODAY()),7,1),LabData2016[最近一次HbA1c檢查日期],"&lt;"&amp;DATE(YEAR(TODAY())+1,1,1)))</f>
        <v/>
      </c>
      <c r="AH330" s="6" t="str">
        <f ca="1">IF($B330="","",SUMIFS(LabData2016[LDL唯一],LabData2016[比對身分證前六碼],$AX330,LabData2016[最近一次LDL檢查日期],"&gt;="&amp;DATE(YEAR(TODAY()),1,1),LabData2016[最近一次LDL檢查日期],"&lt;"&amp;DATE(YEAR(TODAY()),7,1)))</f>
        <v/>
      </c>
      <c r="AI330" s="6" t="str">
        <f ca="1">IF($B330="","",SUMIFS(LabData2016[LDL唯一],LabData2016[比對身分證前六碼],$AX330,LabData2016[最近一次LDL檢查日期],"&gt;="&amp;DATE(YEAR(TODAY()),7,1),LabData2016[最近一次LDL檢查日期],"&lt;"&amp;DATE(YEAR(TODAY())+1,1,1)))</f>
        <v/>
      </c>
      <c r="AJ330" s="6" t="str">
        <f ca="1">IF($B330="","",SUMIFS(LabData2016[UACR唯一],LabData2016[比對身分證前六碼],$AX330,LabData2016[最近一次UACR檢查日期],"&gt;="&amp;DATE(YEAR(TODAY()),1,1),LabData2016[最近一次UACR檢查日期],"&lt;"&amp;DATE(YEAR(TODAY()),7,1)))</f>
        <v/>
      </c>
      <c r="AK330" s="6" t="str">
        <f ca="1">IF($B330="","",SUMIFS(LabData2016[UACR唯一],LabData2016[比對身分證前六碼],$AX330,LabData2016[最近一次UACR檢查日期],"&gt;="&amp;DATE(YEAR(TODAY()),7,1),LabData2016[最近一次UACR檢查日期],"&lt;"&amp;DATE(YEAR(TODAY())+1,1,1)))</f>
        <v/>
      </c>
      <c r="AL330" s="6" t="str">
        <f t="shared" si="78"/>
        <v/>
      </c>
      <c r="AM330" s="6" t="str">
        <f t="shared" si="79"/>
        <v/>
      </c>
      <c r="AN330" s="6" t="str">
        <f t="shared" si="80"/>
        <v/>
      </c>
      <c r="AO330" s="6" t="str">
        <f t="shared" si="81"/>
        <v/>
      </c>
      <c r="AP330" s="6" t="str" cm="1">
        <f t="array" ref="AP330">IF($B330="","",IFERROR(INDEX(相容設定!$B$2:$E$9,MATCH($D330,相容設定!$A$2:$A$9,0),MIN(VALUE(LEFT($AQ330,FIND("/",$AQ330)-1)),3)+1),0))</f>
        <v/>
      </c>
      <c r="AQ330" s="6" t="str">
        <f t="shared" si="82"/>
        <v/>
      </c>
      <c r="AR330" s="30" t="str">
        <f t="shared" si="83"/>
        <v/>
      </c>
      <c r="AS330" s="30" t="str">
        <f>IF($B330="","",250+30+IF(OR(ISNUMBER(SEARCH("DM",$D330)),ISNUMBER(SEARCH("+",$D330))),100,0)+IFERROR(INDEX(相容設定!$F$2:$F$9,MATCH($D330,相容設定!$A$2:$A$9,0)),0))</f>
        <v/>
      </c>
      <c r="AT330" s="31" t="str">
        <f t="shared" si="84"/>
        <v/>
      </c>
      <c r="AU330" s="32" t="str">
        <f t="shared" si="85"/>
        <v/>
      </c>
      <c r="AW330" t="str">
        <f t="shared" si="86"/>
        <v/>
      </c>
    </row>
    <row r="331" spans="1:49" x14ac:dyDescent="0.35">
      <c r="A331" s="26" t="str" cm="1">
        <f t="array" ref="A331">IFERROR(IF(INDEX(PatientCriteria[身分證號],ROWS($A$4:A331))="","",ROWS($A$4:A331)),"")</f>
        <v/>
      </c>
      <c r="B331" s="26" t="str" cm="1">
        <f t="array" ref="B331">IFERROR(IF(INDEX(PatientCriteria[身分證號],ROWS($A$4:A331))="","",INDEX(PatientCriteria[身分證號],ROWS($A$4:A331))),"")</f>
        <v/>
      </c>
      <c r="C331" s="26" t="str" cm="1">
        <f t="array" ref="C331">IF($B331="","",IFERROR(INDEX(PatientCriteria[生日],ROWS($A$4:A331)),""))</f>
        <v/>
      </c>
      <c r="D331" s="26" t="str" cm="1">
        <f t="array" ref="D331">IF($B331="","",IFERROR(INDEX(PatientCriteria[疾病組合],ROWS($A$4:A331)),""))</f>
        <v/>
      </c>
      <c r="E331" s="6" t="str" cm="1">
        <f t="array" ref="E331">IF($B331="","",IFERROR(INDEX(PatientCriteria[HbA1c達標標準],ROWS($A$4:A331)),""))</f>
        <v/>
      </c>
      <c r="F331" s="6" t="str">
        <f>IF($B331="","",IF($G331="","",IFERROR(SUMIFS(LabData2016[最近一次HbA1c檢查結果(%)],LabData2016[比對身分證前六碼],$AX331,LabData2016[最近一次HbA1c檢查日期],$G331,LabData2016[HbA1c唯一],1),"")))</f>
        <v/>
      </c>
      <c r="G331" s="36" t="str" cm="1">
        <f t="array" ref="G331">IF($B331="","",IFERROR(_xlfn.AGGREGATE(14,6,LabData2016[最近一次HbA1c檢查日期]/((LabData2016[比對身分證前六碼]=$AX331)*(LabData2016[HbA1c唯一]=1)),1),""))</f>
        <v/>
      </c>
      <c r="H331" s="6" t="str">
        <f>IF($B331="","",IF($I331="","",IFERROR(SUMIFS(LabData2016[最近一次HbA1c檢查結果(%)],LabData2016[比對身分證前六碼],$AX331,LabData2016[最近一次HbA1c檢查日期],$I331,LabData2016[HbA1c唯一],1),"")))</f>
        <v/>
      </c>
      <c r="I331" s="36" t="str" cm="1">
        <f t="array" ref="I331">IF($B331="","",IFERROR(_xlfn.AGGREGATE(14,6,LabData2016[最近一次HbA1c檢查日期]/((LabData2016[比對身分證前六碼]=$AX331)*(LabData2016[HbA1c唯一]=1)),2),""))</f>
        <v/>
      </c>
      <c r="J331" s="6" t="str">
        <f t="shared" si="75"/>
        <v/>
      </c>
      <c r="K331" s="27" t="str">
        <f ca="1">IF($B331="","",IF($E331="不適用","不適用",IF($F331="","未檢驗",IF(AND($AF331+$AG331&gt;=2,$AG331&gt;=1),IF(OR($F331&lt;VALUE(SUBSTITUTE(SUBSTITUTE($E331,"&lt;",""),"%","")),SUMIFS(LabData2016[HbA1c唯一],LabData2016[比對身分證前六碼],$AX331,LabData2016[最近一次HbA1c檢查結果(%)],"&lt;"&amp;VALUE(SUBSTITUTE(SUBSTITUTE($E331,"&lt;",""),"%","")),LabData2016[最近一次HbA1c檢查日期],"&gt;="&amp;DATE(YEAR(TODAY()),1,1),LabData2016[最近一次HbA1c檢查日期],"&lt;"&amp;DATE(YEAR(TODAY())+1,1,1))/($AF331+$AG331)&gt;=0.5),"控制達標",IF(ISNUMBER($H331),IF(AND($J331&gt;=84,$F331-$H331&lt;0),"進步達標","未達標"),"未達標")),"未達標"))))</f>
        <v/>
      </c>
      <c r="L331" s="33" t="str">
        <f ca="1">IF($B331="","",IF($K331="不適用","不適用",IF($K331="未檢驗","無檢驗資料","全年"&amp;($AF331+$AG331)&amp;"次／下半年"&amp;$AG331&amp;"次／"&amp;SUMIFS(LabData2016[HbA1c唯一],LabData2016[比對身分證前六碼],$AX331,LabData2016[最近一次HbA1c檢查結果(%)],"&lt;"&amp;VALUE(SUBSTITUTE(SUBSTITUTE($E331,"&lt;",""),"%","")),LabData2016[最近一次HbA1c檢查日期],"&gt;="&amp;DATE(YEAR(TODAY()),1,1),LabData2016[最近一次HbA1c檢查日期],"&lt;"&amp;DATE(YEAR(TODAY())+1,1,1))&amp;"/"&amp;($AF331+$AG331)&amp;"達標")))</f>
        <v/>
      </c>
      <c r="M331" s="6" t="str" cm="1">
        <f t="array" ref="M331">IF($B331="","",IFERROR(INDEX(PatientCriteria[LDL達標標準],ROWS($A$4:A331)),""))</f>
        <v/>
      </c>
      <c r="N331" s="6" t="str">
        <f>IF($B331="","",IF($O331="","",IFERROR(SUMIFS(LabData2016[最近一次LDL檢查結果(mg/dL)],LabData2016[比對身分證前六碼],$AX331,LabData2016[最近一次LDL檢查日期],$O331,LabData2016[LDL唯一],1),"")))</f>
        <v/>
      </c>
      <c r="O331" s="36" t="str" cm="1">
        <f t="array" ref="O331">IF($B331="","",IFERROR(_xlfn.AGGREGATE(14,6,LabData2016[最近一次LDL檢查日期]/((LabData2016[比對身分證前六碼]=$AX331)*(LabData2016[LDL唯一]=1)),1),""))</f>
        <v/>
      </c>
      <c r="P331" s="6" t="str">
        <f>IF($B331="","",IF($Q331="","",IFERROR(SUMIFS(LabData2016[最近一次LDL檢查結果(mg/dL)],LabData2016[比對身分證前六碼],$AX331,LabData2016[最近一次LDL檢查日期],$Q331,LabData2016[LDL唯一],1),"")))</f>
        <v/>
      </c>
      <c r="Q331" s="36" t="str" cm="1">
        <f t="array" ref="Q331">IF($B331="","",IFERROR(_xlfn.AGGREGATE(14,6,LabData2016[最近一次LDL檢查日期]/((LabData2016[比對身分證前六碼]=$AX331)*(LabData2016[LDL唯一]=1)),2),""))</f>
        <v/>
      </c>
      <c r="R331" s="6" t="str">
        <f t="shared" si="76"/>
        <v/>
      </c>
      <c r="S331" s="6" t="str" cm="1">
        <f t="array" ref="S331">IF($B331="","",IFERROR(_xlfn.AGGREGATE(15,6,LabData2016[最近一次LDL檢查結果(mg/dL)]/((LabData2016[比對身分證前六碼]=$AX331)*(LabData2016[LDL唯一]=1)),1),""))</f>
        <v/>
      </c>
      <c r="T331" s="28" t="str">
        <f ca="1">IF($B331="","",IF($M331="不適用","不適用",IF($N331="","未檢驗",IF(OR(AND($D331="DM only",$O331&gt;=DATE(YEAR(TODAY()),1,1),$O331&lt;DATE(YEAR(TODAY())+1,1,1),$N331&lt;VALUE(SUBSTITUTE($M331,"&lt;",""))),AND($AH331&gt;=1,$AI331&gt;=1,OR($N331&lt;VALUE(SUBSTITUTE($M331,"&lt;","")),SUMIFS(LabData2016[LDL唯一],LabData2016[比對身分證前六碼],$AX331,LabData2016[最近一次LDL檢查結果(mg/dL)],"&lt;"&amp;VALUE(SUBSTITUTE($M331,"&lt;","")),LabData2016[最近一次LDL檢查日期],"&gt;="&amp;DATE(YEAR(TODAY()),1,1),LabData2016[最近一次LDL檢查日期],"&lt;"&amp;DATE(YEAR(TODAY())+1,1,1))/($AH331+$AI331)&gt;=0.5))),"控制達標",IF(AND($AH331&gt;=1,$AI331&gt;=1,ISNUMBER($P331),$R331&gt;84,$N331-$P331&lt;0),"進步達標","未達標")))))</f>
        <v/>
      </c>
      <c r="U331" s="39" t="str">
        <f ca="1">IF($B331="","",IF($T331="不適用","不適用",IF($T331="未檢驗","無檢驗資料","全年"&amp;($AH331+$AI331)&amp;"次／下半年"&amp;$AI331&amp;"次／"&amp;SUMIFS(LabData2016[LDL唯一],LabData2016[比對身分證前六碼],$AX331,LabData2016[最近一次LDL檢查結果(mg/dL)],"&lt;"&amp;VALUE(SUBSTITUTE($M331,"&lt;","")),LabData2016[最近一次LDL檢查日期],"&gt;="&amp;DATE(YEAR(TODAY()),1,1),LabData2016[最近一次LDL檢查日期],"&lt;"&amp;DATE(YEAR(TODAY())+1,1,1))&amp;"/"&amp;($AH331+$AI331)&amp;"達標")))</f>
        <v/>
      </c>
      <c r="V331" s="6" t="str" cm="1">
        <f t="array" ref="V331">IF($B331="","",IFERROR(INDEX(PatientCriteria[UACR達標標準],ROWS($A$4:A331)),""))</f>
        <v/>
      </c>
      <c r="W331" s="6" t="str">
        <f>IF($B331="","",IF($X331="","",IFERROR(SUMIFS(LabData2016[最近一次UACR檢查結果(mg/gm)],LabData2016[比對身分證前六碼],$AX331,LabData2016[最近一次UACR檢查日期],$X331,LabData2016[UACR唯一],1),"")))</f>
        <v/>
      </c>
      <c r="X331" s="36" t="str" cm="1">
        <f t="array" ref="X331">IF($B331="","",IFERROR(_xlfn.AGGREGATE(14,6,LabData2016[最近一次UACR檢查日期]/((LabData2016[比對身分證前六碼]=$AX331)*(LabData2016[UACR唯一]=1)),1),""))</f>
        <v/>
      </c>
      <c r="Y331" s="6" t="str">
        <f>IF($B331="","",IF($Z331="","",IFERROR(SUMIFS(LabData2016[最近一次UACR檢查結果(mg/gm)],LabData2016[比對身分證前六碼],$AX331,LabData2016[最近一次UACR檢查日期],$Z331,LabData2016[UACR唯一],1),"")))</f>
        <v/>
      </c>
      <c r="Z331" s="36" t="str" cm="1">
        <f t="array" ref="Z331">IF($B331="","",IFERROR(_xlfn.AGGREGATE(14,6,LabData2016[最近一次UACR檢查日期]/((LabData2016[比對身分證前六碼]=$AX331)*(LabData2016[UACR唯一]=1)),2),""))</f>
        <v/>
      </c>
      <c r="AA331" s="6" t="str">
        <f t="shared" si="77"/>
        <v/>
      </c>
      <c r="AB331" s="29" t="str">
        <f ca="1">IF($B331="","",IF($V331="不適用","不適用",IF($W331="","未檢驗",IF(AND($AJ331+$AK331&gt;=2,$AK331&gt;=1),IF(OR($W331&lt;30,SUMIFS(LabData2016[UACR唯一],LabData2016[比對身分證前六碼],$AX331,LabData2016[最近一次UACR檢查結果(mg/gm)],"&lt;30",LabData2016[最近一次UACR檢查日期],"&gt;="&amp;DATE(YEAR(TODAY()),1,1),LabData2016[最近一次UACR檢查日期],"&lt;"&amp;DATE(YEAR(TODAY())+1,1,1))/($AJ331+$AK331)&gt;=0.5),"控制達標",IF(ISNUMBER($Y331),IF(AND($AA331&gt;=84,$W331-$Y331&lt;0),"進步達標","未達標"),"未達標")),"未達標"))))</f>
        <v/>
      </c>
      <c r="AC331" s="38" t="str">
        <f ca="1">IF($B331="","",IF($AB331="不適用","不適用",IF($AB331="未檢驗","無檢驗資料","全年"&amp;($AJ331+$AK331)&amp;"次／下半年"&amp;$AK331&amp;"次／"&amp;SUMIFS(LabData2016[UACR唯一],LabData2016[比對身分證前六碼],$AX331,LabData2016[最近一次UACR檢查結果(mg/gm)],"&lt;30",LabData2016[最近一次UACR檢查日期],"&gt;="&amp;DATE(YEAR(TODAY()),1,1),LabData2016[最近一次UACR檢查日期],"&lt;"&amp;DATE(YEAR(TODAY())+1,1,1))&amp;"/"&amp;($AJ331+$AK331)&amp;"達標")))</f>
        <v/>
      </c>
      <c r="AD331" s="6" t="str" cm="1">
        <f t="array" ref="AD331">IF($B331="","",IFERROR(INDEX(PatientCriteria[BP檢驗次數達標標準],ROWS($A$4:A331)),""))</f>
        <v/>
      </c>
      <c r="AE331" s="6" t="str" cm="1">
        <f t="array" aca="1" ref="AE331" ca="1">IF($B331="","",_xlfn.LET(_xlpm.bp,LabData2016[最近一次BP檢查日期],_xlpm.ym,IF(ISNUMBER(_xlpm.bp),TEXT(_xlpm.bp,"yyyy-mm"),LEFT(_xlpm.bp,7)),_xlpm.matched,_xlfn._xlws.FILTER(_xlpm.ym,(LabData2016[比對身分證前六碼]=$AX331)*(LabData2016[比對生日西元]=$AY331)*(_xlpm.ym&lt;&gt;"")*(LEFT(_xlpm.ym,4)=TEXT(YEAR(TODAY()),"0")),""),IF(INDEX(_xlpm.matched,1)="",0,ROWS(_xlfn.UNIQUE(_xlpm.matched)))))</f>
        <v/>
      </c>
      <c r="AF331" s="6" t="str">
        <f ca="1">IF($B331="","",SUMIFS(LabData2016[HbA1c唯一],LabData2016[比對身分證前六碼],$AX331,LabData2016[最近一次HbA1c檢查日期],"&gt;="&amp;DATE(YEAR(TODAY()),1,1),LabData2016[最近一次HbA1c檢查日期],"&lt;"&amp;DATE(YEAR(TODAY()),7,1)))</f>
        <v/>
      </c>
      <c r="AG331" s="6" t="str">
        <f ca="1">IF($B331="","",SUMIFS(LabData2016[HbA1c唯一],LabData2016[比對身分證前六碼],$AX331,LabData2016[最近一次HbA1c檢查日期],"&gt;="&amp;DATE(YEAR(TODAY()),7,1),LabData2016[最近一次HbA1c檢查日期],"&lt;"&amp;DATE(YEAR(TODAY())+1,1,1)))</f>
        <v/>
      </c>
      <c r="AH331" s="6" t="str">
        <f ca="1">IF($B331="","",SUMIFS(LabData2016[LDL唯一],LabData2016[比對身分證前六碼],$AX331,LabData2016[最近一次LDL檢查日期],"&gt;="&amp;DATE(YEAR(TODAY()),1,1),LabData2016[最近一次LDL檢查日期],"&lt;"&amp;DATE(YEAR(TODAY()),7,1)))</f>
        <v/>
      </c>
      <c r="AI331" s="6" t="str">
        <f ca="1">IF($B331="","",SUMIFS(LabData2016[LDL唯一],LabData2016[比對身分證前六碼],$AX331,LabData2016[最近一次LDL檢查日期],"&gt;="&amp;DATE(YEAR(TODAY()),7,1),LabData2016[最近一次LDL檢查日期],"&lt;"&amp;DATE(YEAR(TODAY())+1,1,1)))</f>
        <v/>
      </c>
      <c r="AJ331" s="6" t="str">
        <f ca="1">IF($B331="","",SUMIFS(LabData2016[UACR唯一],LabData2016[比對身分證前六碼],$AX331,LabData2016[最近一次UACR檢查日期],"&gt;="&amp;DATE(YEAR(TODAY()),1,1),LabData2016[最近一次UACR檢查日期],"&lt;"&amp;DATE(YEAR(TODAY()),7,1)))</f>
        <v/>
      </c>
      <c r="AK331" s="6" t="str">
        <f ca="1">IF($B331="","",SUMIFS(LabData2016[UACR唯一],LabData2016[比對身分證前六碼],$AX331,LabData2016[最近一次UACR檢查日期],"&gt;="&amp;DATE(YEAR(TODAY()),7,1),LabData2016[最近一次UACR檢查日期],"&lt;"&amp;DATE(YEAR(TODAY())+1,1,1)))</f>
        <v/>
      </c>
      <c r="AL331" s="6" t="str">
        <f t="shared" si="78"/>
        <v/>
      </c>
      <c r="AM331" s="6" t="str">
        <f t="shared" si="79"/>
        <v/>
      </c>
      <c r="AN331" s="6" t="str">
        <f t="shared" si="80"/>
        <v/>
      </c>
      <c r="AO331" s="6" t="str">
        <f t="shared" si="81"/>
        <v/>
      </c>
      <c r="AP331" s="6" t="str" cm="1">
        <f t="array" ref="AP331">IF($B331="","",IFERROR(INDEX(相容設定!$B$2:$E$9,MATCH($D331,相容設定!$A$2:$A$9,0),MIN(VALUE(LEFT($AQ331,FIND("/",$AQ331)-1)),3)+1),0))</f>
        <v/>
      </c>
      <c r="AQ331" s="6" t="str">
        <f t="shared" si="82"/>
        <v/>
      </c>
      <c r="AR331" s="30" t="str">
        <f t="shared" si="83"/>
        <v/>
      </c>
      <c r="AS331" s="30" t="str">
        <f>IF($B331="","",250+30+IF(OR(ISNUMBER(SEARCH("DM",$D331)),ISNUMBER(SEARCH("+",$D331))),100,0)+IFERROR(INDEX(相容設定!$F$2:$F$9,MATCH($D331,相容設定!$A$2:$A$9,0)),0))</f>
        <v/>
      </c>
      <c r="AT331" s="31" t="str">
        <f t="shared" si="84"/>
        <v/>
      </c>
      <c r="AU331" s="32" t="str">
        <f t="shared" si="85"/>
        <v/>
      </c>
      <c r="AW331" t="str">
        <f t="shared" si="86"/>
        <v/>
      </c>
    </row>
    <row r="332" spans="1:49" x14ac:dyDescent="0.35">
      <c r="A332" s="26" t="str" cm="1">
        <f t="array" ref="A332">IFERROR(IF(INDEX(PatientCriteria[身分證號],ROWS($A$4:A332))="","",ROWS($A$4:A332)),"")</f>
        <v/>
      </c>
      <c r="B332" s="26" t="str" cm="1">
        <f t="array" ref="B332">IFERROR(IF(INDEX(PatientCriteria[身分證號],ROWS($A$4:A332))="","",INDEX(PatientCriteria[身分證號],ROWS($A$4:A332))),"")</f>
        <v/>
      </c>
      <c r="C332" s="26" t="str" cm="1">
        <f t="array" ref="C332">IF($B332="","",IFERROR(INDEX(PatientCriteria[生日],ROWS($A$4:A332)),""))</f>
        <v/>
      </c>
      <c r="D332" s="26" t="str" cm="1">
        <f t="array" ref="D332">IF($B332="","",IFERROR(INDEX(PatientCriteria[疾病組合],ROWS($A$4:A332)),""))</f>
        <v/>
      </c>
      <c r="E332" s="6" t="str" cm="1">
        <f t="array" ref="E332">IF($B332="","",IFERROR(INDEX(PatientCriteria[HbA1c達標標準],ROWS($A$4:A332)),""))</f>
        <v/>
      </c>
      <c r="F332" s="6" t="str">
        <f>IF($B332="","",IF($G332="","",IFERROR(SUMIFS(LabData2016[最近一次HbA1c檢查結果(%)],LabData2016[比對身分證前六碼],$AX332,LabData2016[最近一次HbA1c檢查日期],$G332,LabData2016[HbA1c唯一],1),"")))</f>
        <v/>
      </c>
      <c r="G332" s="36" t="str" cm="1">
        <f t="array" ref="G332">IF($B332="","",IFERROR(_xlfn.AGGREGATE(14,6,LabData2016[最近一次HbA1c檢查日期]/((LabData2016[比對身分證前六碼]=$AX332)*(LabData2016[HbA1c唯一]=1)),1),""))</f>
        <v/>
      </c>
      <c r="H332" s="6" t="str">
        <f>IF($B332="","",IF($I332="","",IFERROR(SUMIFS(LabData2016[最近一次HbA1c檢查結果(%)],LabData2016[比對身分證前六碼],$AX332,LabData2016[最近一次HbA1c檢查日期],$I332,LabData2016[HbA1c唯一],1),"")))</f>
        <v/>
      </c>
      <c r="I332" s="36" t="str" cm="1">
        <f t="array" ref="I332">IF($B332="","",IFERROR(_xlfn.AGGREGATE(14,6,LabData2016[最近一次HbA1c檢查日期]/((LabData2016[比對身分證前六碼]=$AX332)*(LabData2016[HbA1c唯一]=1)),2),""))</f>
        <v/>
      </c>
      <c r="J332" s="6" t="str">
        <f t="shared" si="75"/>
        <v/>
      </c>
      <c r="K332" s="27" t="str">
        <f ca="1">IF($B332="","",IF($E332="不適用","不適用",IF($F332="","未檢驗",IF(AND($AF332+$AG332&gt;=2,$AG332&gt;=1),IF(OR($F332&lt;VALUE(SUBSTITUTE(SUBSTITUTE($E332,"&lt;",""),"%","")),SUMIFS(LabData2016[HbA1c唯一],LabData2016[比對身分證前六碼],$AX332,LabData2016[最近一次HbA1c檢查結果(%)],"&lt;"&amp;VALUE(SUBSTITUTE(SUBSTITUTE($E332,"&lt;",""),"%","")),LabData2016[最近一次HbA1c檢查日期],"&gt;="&amp;DATE(YEAR(TODAY()),1,1),LabData2016[最近一次HbA1c檢查日期],"&lt;"&amp;DATE(YEAR(TODAY())+1,1,1))/($AF332+$AG332)&gt;=0.5),"控制達標",IF(ISNUMBER($H332),IF(AND($J332&gt;=84,$F332-$H332&lt;0),"進步達標","未達標"),"未達標")),"未達標"))))</f>
        <v/>
      </c>
      <c r="L332" s="33" t="str">
        <f ca="1">IF($B332="","",IF($K332="不適用","不適用",IF($K332="未檢驗","無檢驗資料","全年"&amp;($AF332+$AG332)&amp;"次／下半年"&amp;$AG332&amp;"次／"&amp;SUMIFS(LabData2016[HbA1c唯一],LabData2016[比對身分證前六碼],$AX332,LabData2016[最近一次HbA1c檢查結果(%)],"&lt;"&amp;VALUE(SUBSTITUTE(SUBSTITUTE($E332,"&lt;",""),"%","")),LabData2016[最近一次HbA1c檢查日期],"&gt;="&amp;DATE(YEAR(TODAY()),1,1),LabData2016[最近一次HbA1c檢查日期],"&lt;"&amp;DATE(YEAR(TODAY())+1,1,1))&amp;"/"&amp;($AF332+$AG332)&amp;"達標")))</f>
        <v/>
      </c>
      <c r="M332" s="6" t="str" cm="1">
        <f t="array" ref="M332">IF($B332="","",IFERROR(INDEX(PatientCriteria[LDL達標標準],ROWS($A$4:A332)),""))</f>
        <v/>
      </c>
      <c r="N332" s="6" t="str">
        <f>IF($B332="","",IF($O332="","",IFERROR(SUMIFS(LabData2016[最近一次LDL檢查結果(mg/dL)],LabData2016[比對身分證前六碼],$AX332,LabData2016[最近一次LDL檢查日期],$O332,LabData2016[LDL唯一],1),"")))</f>
        <v/>
      </c>
      <c r="O332" s="36" t="str" cm="1">
        <f t="array" ref="O332">IF($B332="","",IFERROR(_xlfn.AGGREGATE(14,6,LabData2016[最近一次LDL檢查日期]/((LabData2016[比對身分證前六碼]=$AX332)*(LabData2016[LDL唯一]=1)),1),""))</f>
        <v/>
      </c>
      <c r="P332" s="6" t="str">
        <f>IF($B332="","",IF($Q332="","",IFERROR(SUMIFS(LabData2016[最近一次LDL檢查結果(mg/dL)],LabData2016[比對身分證前六碼],$AX332,LabData2016[最近一次LDL檢查日期],$Q332,LabData2016[LDL唯一],1),"")))</f>
        <v/>
      </c>
      <c r="Q332" s="36" t="str" cm="1">
        <f t="array" ref="Q332">IF($B332="","",IFERROR(_xlfn.AGGREGATE(14,6,LabData2016[最近一次LDL檢查日期]/((LabData2016[比對身分證前六碼]=$AX332)*(LabData2016[LDL唯一]=1)),2),""))</f>
        <v/>
      </c>
      <c r="R332" s="6" t="str">
        <f t="shared" si="76"/>
        <v/>
      </c>
      <c r="S332" s="6" t="str" cm="1">
        <f t="array" ref="S332">IF($B332="","",IFERROR(_xlfn.AGGREGATE(15,6,LabData2016[最近一次LDL檢查結果(mg/dL)]/((LabData2016[比對身分證前六碼]=$AX332)*(LabData2016[LDL唯一]=1)),1),""))</f>
        <v/>
      </c>
      <c r="T332" s="28" t="str">
        <f ca="1">IF($B332="","",IF($M332="不適用","不適用",IF($N332="","未檢驗",IF(OR(AND($D332="DM only",$O332&gt;=DATE(YEAR(TODAY()),1,1),$O332&lt;DATE(YEAR(TODAY())+1,1,1),$N332&lt;VALUE(SUBSTITUTE($M332,"&lt;",""))),AND($AH332&gt;=1,$AI332&gt;=1,OR($N332&lt;VALUE(SUBSTITUTE($M332,"&lt;","")),SUMIFS(LabData2016[LDL唯一],LabData2016[比對身分證前六碼],$AX332,LabData2016[最近一次LDL檢查結果(mg/dL)],"&lt;"&amp;VALUE(SUBSTITUTE($M332,"&lt;","")),LabData2016[最近一次LDL檢查日期],"&gt;="&amp;DATE(YEAR(TODAY()),1,1),LabData2016[最近一次LDL檢查日期],"&lt;"&amp;DATE(YEAR(TODAY())+1,1,1))/($AH332+$AI332)&gt;=0.5))),"控制達標",IF(AND($AH332&gt;=1,$AI332&gt;=1,ISNUMBER($P332),$R332&gt;84,$N332-$P332&lt;0),"進步達標","未達標")))))</f>
        <v/>
      </c>
      <c r="U332" s="39" t="str">
        <f ca="1">IF($B332="","",IF($T332="不適用","不適用",IF($T332="未檢驗","無檢驗資料","全年"&amp;($AH332+$AI332)&amp;"次／下半年"&amp;$AI332&amp;"次／"&amp;SUMIFS(LabData2016[LDL唯一],LabData2016[比對身分證前六碼],$AX332,LabData2016[最近一次LDL檢查結果(mg/dL)],"&lt;"&amp;VALUE(SUBSTITUTE($M332,"&lt;","")),LabData2016[最近一次LDL檢查日期],"&gt;="&amp;DATE(YEAR(TODAY()),1,1),LabData2016[最近一次LDL檢查日期],"&lt;"&amp;DATE(YEAR(TODAY())+1,1,1))&amp;"/"&amp;($AH332+$AI332)&amp;"達標")))</f>
        <v/>
      </c>
      <c r="V332" s="6" t="str" cm="1">
        <f t="array" ref="V332">IF($B332="","",IFERROR(INDEX(PatientCriteria[UACR達標標準],ROWS($A$4:A332)),""))</f>
        <v/>
      </c>
      <c r="W332" s="6" t="str">
        <f>IF($B332="","",IF($X332="","",IFERROR(SUMIFS(LabData2016[最近一次UACR檢查結果(mg/gm)],LabData2016[比對身分證前六碼],$AX332,LabData2016[最近一次UACR檢查日期],$X332,LabData2016[UACR唯一],1),"")))</f>
        <v/>
      </c>
      <c r="X332" s="36" t="str" cm="1">
        <f t="array" ref="X332">IF($B332="","",IFERROR(_xlfn.AGGREGATE(14,6,LabData2016[最近一次UACR檢查日期]/((LabData2016[比對身分證前六碼]=$AX332)*(LabData2016[UACR唯一]=1)),1),""))</f>
        <v/>
      </c>
      <c r="Y332" s="6" t="str">
        <f>IF($B332="","",IF($Z332="","",IFERROR(SUMIFS(LabData2016[最近一次UACR檢查結果(mg/gm)],LabData2016[比對身分證前六碼],$AX332,LabData2016[最近一次UACR檢查日期],$Z332,LabData2016[UACR唯一],1),"")))</f>
        <v/>
      </c>
      <c r="Z332" s="36" t="str" cm="1">
        <f t="array" ref="Z332">IF($B332="","",IFERROR(_xlfn.AGGREGATE(14,6,LabData2016[最近一次UACR檢查日期]/((LabData2016[比對身分證前六碼]=$AX332)*(LabData2016[UACR唯一]=1)),2),""))</f>
        <v/>
      </c>
      <c r="AA332" s="6" t="str">
        <f t="shared" si="77"/>
        <v/>
      </c>
      <c r="AB332" s="29" t="str">
        <f ca="1">IF($B332="","",IF($V332="不適用","不適用",IF($W332="","未檢驗",IF(AND($AJ332+$AK332&gt;=2,$AK332&gt;=1),IF(OR($W332&lt;30,SUMIFS(LabData2016[UACR唯一],LabData2016[比對身分證前六碼],$AX332,LabData2016[最近一次UACR檢查結果(mg/gm)],"&lt;30",LabData2016[最近一次UACR檢查日期],"&gt;="&amp;DATE(YEAR(TODAY()),1,1),LabData2016[最近一次UACR檢查日期],"&lt;"&amp;DATE(YEAR(TODAY())+1,1,1))/($AJ332+$AK332)&gt;=0.5),"控制達標",IF(ISNUMBER($Y332),IF(AND($AA332&gt;=84,$W332-$Y332&lt;0),"進步達標","未達標"),"未達標")),"未達標"))))</f>
        <v/>
      </c>
      <c r="AC332" s="38" t="str">
        <f ca="1">IF($B332="","",IF($AB332="不適用","不適用",IF($AB332="未檢驗","無檢驗資料","全年"&amp;($AJ332+$AK332)&amp;"次／下半年"&amp;$AK332&amp;"次／"&amp;SUMIFS(LabData2016[UACR唯一],LabData2016[比對身分證前六碼],$AX332,LabData2016[最近一次UACR檢查結果(mg/gm)],"&lt;30",LabData2016[最近一次UACR檢查日期],"&gt;="&amp;DATE(YEAR(TODAY()),1,1),LabData2016[最近一次UACR檢查日期],"&lt;"&amp;DATE(YEAR(TODAY())+1,1,1))&amp;"/"&amp;($AJ332+$AK332)&amp;"達標")))</f>
        <v/>
      </c>
      <c r="AD332" s="6" t="str" cm="1">
        <f t="array" ref="AD332">IF($B332="","",IFERROR(INDEX(PatientCriteria[BP檢驗次數達標標準],ROWS($A$4:A332)),""))</f>
        <v/>
      </c>
      <c r="AE332" s="6" t="str" cm="1">
        <f t="array" aca="1" ref="AE332" ca="1">IF($B332="","",_xlfn.LET(_xlpm.bp,LabData2016[最近一次BP檢查日期],_xlpm.ym,IF(ISNUMBER(_xlpm.bp),TEXT(_xlpm.bp,"yyyy-mm"),LEFT(_xlpm.bp,7)),_xlpm.matched,_xlfn._xlws.FILTER(_xlpm.ym,(LabData2016[比對身分證前六碼]=$AX332)*(LabData2016[比對生日西元]=$AY332)*(_xlpm.ym&lt;&gt;"")*(LEFT(_xlpm.ym,4)=TEXT(YEAR(TODAY()),"0")),""),IF(INDEX(_xlpm.matched,1)="",0,ROWS(_xlfn.UNIQUE(_xlpm.matched)))))</f>
        <v/>
      </c>
      <c r="AF332" s="6" t="str">
        <f ca="1">IF($B332="","",SUMIFS(LabData2016[HbA1c唯一],LabData2016[比對身分證前六碼],$AX332,LabData2016[最近一次HbA1c檢查日期],"&gt;="&amp;DATE(YEAR(TODAY()),1,1),LabData2016[最近一次HbA1c檢查日期],"&lt;"&amp;DATE(YEAR(TODAY()),7,1)))</f>
        <v/>
      </c>
      <c r="AG332" s="6" t="str">
        <f ca="1">IF($B332="","",SUMIFS(LabData2016[HbA1c唯一],LabData2016[比對身分證前六碼],$AX332,LabData2016[最近一次HbA1c檢查日期],"&gt;="&amp;DATE(YEAR(TODAY()),7,1),LabData2016[最近一次HbA1c檢查日期],"&lt;"&amp;DATE(YEAR(TODAY())+1,1,1)))</f>
        <v/>
      </c>
      <c r="AH332" s="6" t="str">
        <f ca="1">IF($B332="","",SUMIFS(LabData2016[LDL唯一],LabData2016[比對身分證前六碼],$AX332,LabData2016[最近一次LDL檢查日期],"&gt;="&amp;DATE(YEAR(TODAY()),1,1),LabData2016[最近一次LDL檢查日期],"&lt;"&amp;DATE(YEAR(TODAY()),7,1)))</f>
        <v/>
      </c>
      <c r="AI332" s="6" t="str">
        <f ca="1">IF($B332="","",SUMIFS(LabData2016[LDL唯一],LabData2016[比對身分證前六碼],$AX332,LabData2016[最近一次LDL檢查日期],"&gt;="&amp;DATE(YEAR(TODAY()),7,1),LabData2016[最近一次LDL檢查日期],"&lt;"&amp;DATE(YEAR(TODAY())+1,1,1)))</f>
        <v/>
      </c>
      <c r="AJ332" s="6" t="str">
        <f ca="1">IF($B332="","",SUMIFS(LabData2016[UACR唯一],LabData2016[比對身分證前六碼],$AX332,LabData2016[最近一次UACR檢查日期],"&gt;="&amp;DATE(YEAR(TODAY()),1,1),LabData2016[最近一次UACR檢查日期],"&lt;"&amp;DATE(YEAR(TODAY()),7,1)))</f>
        <v/>
      </c>
      <c r="AK332" s="6" t="str">
        <f ca="1">IF($B332="","",SUMIFS(LabData2016[UACR唯一],LabData2016[比對身分證前六碼],$AX332,LabData2016[最近一次UACR檢查日期],"&gt;="&amp;DATE(YEAR(TODAY()),7,1),LabData2016[最近一次UACR檢查日期],"&lt;"&amp;DATE(YEAR(TODAY())+1,1,1)))</f>
        <v/>
      </c>
      <c r="AL332" s="6" t="str">
        <f t="shared" si="78"/>
        <v/>
      </c>
      <c r="AM332" s="6" t="str">
        <f t="shared" si="79"/>
        <v/>
      </c>
      <c r="AN332" s="6" t="str">
        <f t="shared" si="80"/>
        <v/>
      </c>
      <c r="AO332" s="6" t="str">
        <f t="shared" si="81"/>
        <v/>
      </c>
      <c r="AP332" s="6" t="str" cm="1">
        <f t="array" ref="AP332">IF($B332="","",IFERROR(INDEX(相容設定!$B$2:$E$9,MATCH($D332,相容設定!$A$2:$A$9,0),MIN(VALUE(LEFT($AQ332,FIND("/",$AQ332)-1)),3)+1),0))</f>
        <v/>
      </c>
      <c r="AQ332" s="6" t="str">
        <f t="shared" si="82"/>
        <v/>
      </c>
      <c r="AR332" s="30" t="str">
        <f t="shared" si="83"/>
        <v/>
      </c>
      <c r="AS332" s="30" t="str">
        <f>IF($B332="","",250+30+IF(OR(ISNUMBER(SEARCH("DM",$D332)),ISNUMBER(SEARCH("+",$D332))),100,0)+IFERROR(INDEX(相容設定!$F$2:$F$9,MATCH($D332,相容設定!$A$2:$A$9,0)),0))</f>
        <v/>
      </c>
      <c r="AT332" s="31" t="str">
        <f t="shared" si="84"/>
        <v/>
      </c>
      <c r="AU332" s="32" t="str">
        <f t="shared" si="85"/>
        <v/>
      </c>
      <c r="AW332" t="str">
        <f t="shared" si="86"/>
        <v/>
      </c>
    </row>
    <row r="333" spans="1:49" x14ac:dyDescent="0.35">
      <c r="A333" s="26" t="str" cm="1">
        <f t="array" ref="A333">IFERROR(IF(INDEX(PatientCriteria[身分證號],ROWS($A$4:A333))="","",ROWS($A$4:A333)),"")</f>
        <v/>
      </c>
      <c r="B333" s="26" t="str" cm="1">
        <f t="array" ref="B333">IFERROR(IF(INDEX(PatientCriteria[身分證號],ROWS($A$4:A333))="","",INDEX(PatientCriteria[身分證號],ROWS($A$4:A333))),"")</f>
        <v/>
      </c>
      <c r="C333" s="26" t="str" cm="1">
        <f t="array" ref="C333">IF($B333="","",IFERROR(INDEX(PatientCriteria[生日],ROWS($A$4:A333)),""))</f>
        <v/>
      </c>
      <c r="D333" s="26" t="str" cm="1">
        <f t="array" ref="D333">IF($B333="","",IFERROR(INDEX(PatientCriteria[疾病組合],ROWS($A$4:A333)),""))</f>
        <v/>
      </c>
      <c r="E333" s="6" t="str" cm="1">
        <f t="array" ref="E333">IF($B333="","",IFERROR(INDEX(PatientCriteria[HbA1c達標標準],ROWS($A$4:A333)),""))</f>
        <v/>
      </c>
      <c r="F333" s="6" t="str">
        <f>IF($B333="","",IF($G333="","",IFERROR(SUMIFS(LabData2016[最近一次HbA1c檢查結果(%)],LabData2016[比對身分證前六碼],$AX333,LabData2016[最近一次HbA1c檢查日期],$G333,LabData2016[HbA1c唯一],1),"")))</f>
        <v/>
      </c>
      <c r="G333" s="36" t="str" cm="1">
        <f t="array" ref="G333">IF($B333="","",IFERROR(_xlfn.AGGREGATE(14,6,LabData2016[最近一次HbA1c檢查日期]/((LabData2016[比對身分證前六碼]=$AX333)*(LabData2016[HbA1c唯一]=1)),1),""))</f>
        <v/>
      </c>
      <c r="H333" s="6" t="str">
        <f>IF($B333="","",IF($I333="","",IFERROR(SUMIFS(LabData2016[最近一次HbA1c檢查結果(%)],LabData2016[比對身分證前六碼],$AX333,LabData2016[最近一次HbA1c檢查日期],$I333,LabData2016[HbA1c唯一],1),"")))</f>
        <v/>
      </c>
      <c r="I333" s="36" t="str" cm="1">
        <f t="array" ref="I333">IF($B333="","",IFERROR(_xlfn.AGGREGATE(14,6,LabData2016[最近一次HbA1c檢查日期]/((LabData2016[比對身分證前六碼]=$AX333)*(LabData2016[HbA1c唯一]=1)),2),""))</f>
        <v/>
      </c>
      <c r="J333" s="6" t="str">
        <f t="shared" si="75"/>
        <v/>
      </c>
      <c r="K333" s="27" t="str">
        <f ca="1">IF($B333="","",IF($E333="不適用","不適用",IF($F333="","未檢驗",IF(AND($AF333+$AG333&gt;=2,$AG333&gt;=1),IF(OR($F333&lt;VALUE(SUBSTITUTE(SUBSTITUTE($E333,"&lt;",""),"%","")),SUMIFS(LabData2016[HbA1c唯一],LabData2016[比對身分證前六碼],$AX333,LabData2016[最近一次HbA1c檢查結果(%)],"&lt;"&amp;VALUE(SUBSTITUTE(SUBSTITUTE($E333,"&lt;",""),"%","")),LabData2016[最近一次HbA1c檢查日期],"&gt;="&amp;DATE(YEAR(TODAY()),1,1),LabData2016[最近一次HbA1c檢查日期],"&lt;"&amp;DATE(YEAR(TODAY())+1,1,1))/($AF333+$AG333)&gt;=0.5),"控制達標",IF(ISNUMBER($H333),IF(AND($J333&gt;=84,$F333-$H333&lt;0),"進步達標","未達標"),"未達標")),"未達標"))))</f>
        <v/>
      </c>
      <c r="L333" s="33" t="str">
        <f ca="1">IF($B333="","",IF($K333="不適用","不適用",IF($K333="未檢驗","無檢驗資料","全年"&amp;($AF333+$AG333)&amp;"次／下半年"&amp;$AG333&amp;"次／"&amp;SUMIFS(LabData2016[HbA1c唯一],LabData2016[比對身分證前六碼],$AX333,LabData2016[最近一次HbA1c檢查結果(%)],"&lt;"&amp;VALUE(SUBSTITUTE(SUBSTITUTE($E333,"&lt;",""),"%","")),LabData2016[最近一次HbA1c檢查日期],"&gt;="&amp;DATE(YEAR(TODAY()),1,1),LabData2016[最近一次HbA1c檢查日期],"&lt;"&amp;DATE(YEAR(TODAY())+1,1,1))&amp;"/"&amp;($AF333+$AG333)&amp;"達標")))</f>
        <v/>
      </c>
      <c r="M333" s="6" t="str" cm="1">
        <f t="array" ref="M333">IF($B333="","",IFERROR(INDEX(PatientCriteria[LDL達標標準],ROWS($A$4:A333)),""))</f>
        <v/>
      </c>
      <c r="N333" s="6" t="str">
        <f>IF($B333="","",IF($O333="","",IFERROR(SUMIFS(LabData2016[最近一次LDL檢查結果(mg/dL)],LabData2016[比對身分證前六碼],$AX333,LabData2016[最近一次LDL檢查日期],$O333,LabData2016[LDL唯一],1),"")))</f>
        <v/>
      </c>
      <c r="O333" s="36" t="str" cm="1">
        <f t="array" ref="O333">IF($B333="","",IFERROR(_xlfn.AGGREGATE(14,6,LabData2016[最近一次LDL檢查日期]/((LabData2016[比對身分證前六碼]=$AX333)*(LabData2016[LDL唯一]=1)),1),""))</f>
        <v/>
      </c>
      <c r="P333" s="6" t="str">
        <f>IF($B333="","",IF($Q333="","",IFERROR(SUMIFS(LabData2016[最近一次LDL檢查結果(mg/dL)],LabData2016[比對身分證前六碼],$AX333,LabData2016[最近一次LDL檢查日期],$Q333,LabData2016[LDL唯一],1),"")))</f>
        <v/>
      </c>
      <c r="Q333" s="36" t="str" cm="1">
        <f t="array" ref="Q333">IF($B333="","",IFERROR(_xlfn.AGGREGATE(14,6,LabData2016[最近一次LDL檢查日期]/((LabData2016[比對身分證前六碼]=$AX333)*(LabData2016[LDL唯一]=1)),2),""))</f>
        <v/>
      </c>
      <c r="R333" s="6" t="str">
        <f t="shared" si="76"/>
        <v/>
      </c>
      <c r="S333" s="6" t="str" cm="1">
        <f t="array" ref="S333">IF($B333="","",IFERROR(_xlfn.AGGREGATE(15,6,LabData2016[最近一次LDL檢查結果(mg/dL)]/((LabData2016[比對身分證前六碼]=$AX333)*(LabData2016[LDL唯一]=1)),1),""))</f>
        <v/>
      </c>
      <c r="T333" s="28" t="str">
        <f ca="1">IF($B333="","",IF($M333="不適用","不適用",IF($N333="","未檢驗",IF(OR(AND($D333="DM only",$O333&gt;=DATE(YEAR(TODAY()),1,1),$O333&lt;DATE(YEAR(TODAY())+1,1,1),$N333&lt;VALUE(SUBSTITUTE($M333,"&lt;",""))),AND($AH333&gt;=1,$AI333&gt;=1,OR($N333&lt;VALUE(SUBSTITUTE($M333,"&lt;","")),SUMIFS(LabData2016[LDL唯一],LabData2016[比對身分證前六碼],$AX333,LabData2016[最近一次LDL檢查結果(mg/dL)],"&lt;"&amp;VALUE(SUBSTITUTE($M333,"&lt;","")),LabData2016[最近一次LDL檢查日期],"&gt;="&amp;DATE(YEAR(TODAY()),1,1),LabData2016[最近一次LDL檢查日期],"&lt;"&amp;DATE(YEAR(TODAY())+1,1,1))/($AH333+$AI333)&gt;=0.5))),"控制達標",IF(AND($AH333&gt;=1,$AI333&gt;=1,ISNUMBER($P333),$R333&gt;84,$N333-$P333&lt;0),"進步達標","未達標")))))</f>
        <v/>
      </c>
      <c r="U333" s="39" t="str">
        <f ca="1">IF($B333="","",IF($T333="不適用","不適用",IF($T333="未檢驗","無檢驗資料","全年"&amp;($AH333+$AI333)&amp;"次／下半年"&amp;$AI333&amp;"次／"&amp;SUMIFS(LabData2016[LDL唯一],LabData2016[比對身分證前六碼],$AX333,LabData2016[最近一次LDL檢查結果(mg/dL)],"&lt;"&amp;VALUE(SUBSTITUTE($M333,"&lt;","")),LabData2016[最近一次LDL檢查日期],"&gt;="&amp;DATE(YEAR(TODAY()),1,1),LabData2016[最近一次LDL檢查日期],"&lt;"&amp;DATE(YEAR(TODAY())+1,1,1))&amp;"/"&amp;($AH333+$AI333)&amp;"達標")))</f>
        <v/>
      </c>
      <c r="V333" s="6" t="str" cm="1">
        <f t="array" ref="V333">IF($B333="","",IFERROR(INDEX(PatientCriteria[UACR達標標準],ROWS($A$4:A333)),""))</f>
        <v/>
      </c>
      <c r="W333" s="6" t="str">
        <f>IF($B333="","",IF($X333="","",IFERROR(SUMIFS(LabData2016[最近一次UACR檢查結果(mg/gm)],LabData2016[比對身分證前六碼],$AX333,LabData2016[最近一次UACR檢查日期],$X333,LabData2016[UACR唯一],1),"")))</f>
        <v/>
      </c>
      <c r="X333" s="36" t="str" cm="1">
        <f t="array" ref="X333">IF($B333="","",IFERROR(_xlfn.AGGREGATE(14,6,LabData2016[最近一次UACR檢查日期]/((LabData2016[比對身分證前六碼]=$AX333)*(LabData2016[UACR唯一]=1)),1),""))</f>
        <v/>
      </c>
      <c r="Y333" s="6" t="str">
        <f>IF($B333="","",IF($Z333="","",IFERROR(SUMIFS(LabData2016[最近一次UACR檢查結果(mg/gm)],LabData2016[比對身分證前六碼],$AX333,LabData2016[最近一次UACR檢查日期],$Z333,LabData2016[UACR唯一],1),"")))</f>
        <v/>
      </c>
      <c r="Z333" s="36" t="str" cm="1">
        <f t="array" ref="Z333">IF($B333="","",IFERROR(_xlfn.AGGREGATE(14,6,LabData2016[最近一次UACR檢查日期]/((LabData2016[比對身分證前六碼]=$AX333)*(LabData2016[UACR唯一]=1)),2),""))</f>
        <v/>
      </c>
      <c r="AA333" s="6" t="str">
        <f t="shared" si="77"/>
        <v/>
      </c>
      <c r="AB333" s="29" t="str">
        <f ca="1">IF($B333="","",IF($V333="不適用","不適用",IF($W333="","未檢驗",IF(AND($AJ333+$AK333&gt;=2,$AK333&gt;=1),IF(OR($W333&lt;30,SUMIFS(LabData2016[UACR唯一],LabData2016[比對身分證前六碼],$AX333,LabData2016[最近一次UACR檢查結果(mg/gm)],"&lt;30",LabData2016[最近一次UACR檢查日期],"&gt;="&amp;DATE(YEAR(TODAY()),1,1),LabData2016[最近一次UACR檢查日期],"&lt;"&amp;DATE(YEAR(TODAY())+1,1,1))/($AJ333+$AK333)&gt;=0.5),"控制達標",IF(ISNUMBER($Y333),IF(AND($AA333&gt;=84,$W333-$Y333&lt;0),"進步達標","未達標"),"未達標")),"未達標"))))</f>
        <v/>
      </c>
      <c r="AC333" s="38" t="str">
        <f ca="1">IF($B333="","",IF($AB333="不適用","不適用",IF($AB333="未檢驗","無檢驗資料","全年"&amp;($AJ333+$AK333)&amp;"次／下半年"&amp;$AK333&amp;"次／"&amp;SUMIFS(LabData2016[UACR唯一],LabData2016[比對身分證前六碼],$AX333,LabData2016[最近一次UACR檢查結果(mg/gm)],"&lt;30",LabData2016[最近一次UACR檢查日期],"&gt;="&amp;DATE(YEAR(TODAY()),1,1),LabData2016[最近一次UACR檢查日期],"&lt;"&amp;DATE(YEAR(TODAY())+1,1,1))&amp;"/"&amp;($AJ333+$AK333)&amp;"達標")))</f>
        <v/>
      </c>
      <c r="AD333" s="6" t="str" cm="1">
        <f t="array" ref="AD333">IF($B333="","",IFERROR(INDEX(PatientCriteria[BP檢驗次數達標標準],ROWS($A$4:A333)),""))</f>
        <v/>
      </c>
      <c r="AE333" s="6" t="str" cm="1">
        <f t="array" aca="1" ref="AE333" ca="1">IF($B333="","",_xlfn.LET(_xlpm.bp,LabData2016[最近一次BP檢查日期],_xlpm.ym,IF(ISNUMBER(_xlpm.bp),TEXT(_xlpm.bp,"yyyy-mm"),LEFT(_xlpm.bp,7)),_xlpm.matched,_xlfn._xlws.FILTER(_xlpm.ym,(LabData2016[比對身分證前六碼]=$AX333)*(LabData2016[比對生日西元]=$AY333)*(_xlpm.ym&lt;&gt;"")*(LEFT(_xlpm.ym,4)=TEXT(YEAR(TODAY()),"0")),""),IF(INDEX(_xlpm.matched,1)="",0,ROWS(_xlfn.UNIQUE(_xlpm.matched)))))</f>
        <v/>
      </c>
      <c r="AF333" s="6" t="str">
        <f ca="1">IF($B333="","",SUMIFS(LabData2016[HbA1c唯一],LabData2016[比對身分證前六碼],$AX333,LabData2016[最近一次HbA1c檢查日期],"&gt;="&amp;DATE(YEAR(TODAY()),1,1),LabData2016[最近一次HbA1c檢查日期],"&lt;"&amp;DATE(YEAR(TODAY()),7,1)))</f>
        <v/>
      </c>
      <c r="AG333" s="6" t="str">
        <f ca="1">IF($B333="","",SUMIFS(LabData2016[HbA1c唯一],LabData2016[比對身分證前六碼],$AX333,LabData2016[最近一次HbA1c檢查日期],"&gt;="&amp;DATE(YEAR(TODAY()),7,1),LabData2016[最近一次HbA1c檢查日期],"&lt;"&amp;DATE(YEAR(TODAY())+1,1,1)))</f>
        <v/>
      </c>
      <c r="AH333" s="6" t="str">
        <f ca="1">IF($B333="","",SUMIFS(LabData2016[LDL唯一],LabData2016[比對身分證前六碼],$AX333,LabData2016[最近一次LDL檢查日期],"&gt;="&amp;DATE(YEAR(TODAY()),1,1),LabData2016[最近一次LDL檢查日期],"&lt;"&amp;DATE(YEAR(TODAY()),7,1)))</f>
        <v/>
      </c>
      <c r="AI333" s="6" t="str">
        <f ca="1">IF($B333="","",SUMIFS(LabData2016[LDL唯一],LabData2016[比對身分證前六碼],$AX333,LabData2016[最近一次LDL檢查日期],"&gt;="&amp;DATE(YEAR(TODAY()),7,1),LabData2016[最近一次LDL檢查日期],"&lt;"&amp;DATE(YEAR(TODAY())+1,1,1)))</f>
        <v/>
      </c>
      <c r="AJ333" s="6" t="str">
        <f ca="1">IF($B333="","",SUMIFS(LabData2016[UACR唯一],LabData2016[比對身分證前六碼],$AX333,LabData2016[最近一次UACR檢查日期],"&gt;="&amp;DATE(YEAR(TODAY()),1,1),LabData2016[最近一次UACR檢查日期],"&lt;"&amp;DATE(YEAR(TODAY()),7,1)))</f>
        <v/>
      </c>
      <c r="AK333" s="6" t="str">
        <f ca="1">IF($B333="","",SUMIFS(LabData2016[UACR唯一],LabData2016[比對身分證前六碼],$AX333,LabData2016[最近一次UACR檢查日期],"&gt;="&amp;DATE(YEAR(TODAY()),7,1),LabData2016[最近一次UACR檢查日期],"&lt;"&amp;DATE(YEAR(TODAY())+1,1,1)))</f>
        <v/>
      </c>
      <c r="AL333" s="6" t="str">
        <f t="shared" si="78"/>
        <v/>
      </c>
      <c r="AM333" s="6" t="str">
        <f t="shared" si="79"/>
        <v/>
      </c>
      <c r="AN333" s="6" t="str">
        <f t="shared" si="80"/>
        <v/>
      </c>
      <c r="AO333" s="6" t="str">
        <f t="shared" si="81"/>
        <v/>
      </c>
      <c r="AP333" s="6" t="str" cm="1">
        <f t="array" ref="AP333">IF($B333="","",IFERROR(INDEX(相容設定!$B$2:$E$9,MATCH($D333,相容設定!$A$2:$A$9,0),MIN(VALUE(LEFT($AQ333,FIND("/",$AQ333)-1)),3)+1),0))</f>
        <v/>
      </c>
      <c r="AQ333" s="6" t="str">
        <f t="shared" si="82"/>
        <v/>
      </c>
      <c r="AR333" s="30" t="str">
        <f t="shared" si="83"/>
        <v/>
      </c>
      <c r="AS333" s="30" t="str">
        <f>IF($B333="","",250+30+IF(OR(ISNUMBER(SEARCH("DM",$D333)),ISNUMBER(SEARCH("+",$D333))),100,0)+IFERROR(INDEX(相容設定!$F$2:$F$9,MATCH($D333,相容設定!$A$2:$A$9,0)),0))</f>
        <v/>
      </c>
      <c r="AT333" s="31" t="str">
        <f t="shared" si="84"/>
        <v/>
      </c>
      <c r="AU333" s="32" t="str">
        <f t="shared" si="85"/>
        <v/>
      </c>
      <c r="AW333" t="str">
        <f t="shared" si="86"/>
        <v/>
      </c>
    </row>
    <row r="334" spans="1:49" x14ac:dyDescent="0.35">
      <c r="A334" s="26" t="str" cm="1">
        <f t="array" ref="A334">IFERROR(IF(INDEX(PatientCriteria[身分證號],ROWS($A$4:A334))="","",ROWS($A$4:A334)),"")</f>
        <v/>
      </c>
      <c r="B334" s="26" t="str" cm="1">
        <f t="array" ref="B334">IFERROR(IF(INDEX(PatientCriteria[身分證號],ROWS($A$4:A334))="","",INDEX(PatientCriteria[身分證號],ROWS($A$4:A334))),"")</f>
        <v/>
      </c>
      <c r="C334" s="26" t="str" cm="1">
        <f t="array" ref="C334">IF($B334="","",IFERROR(INDEX(PatientCriteria[生日],ROWS($A$4:A334)),""))</f>
        <v/>
      </c>
      <c r="D334" s="26" t="str" cm="1">
        <f t="array" ref="D334">IF($B334="","",IFERROR(INDEX(PatientCriteria[疾病組合],ROWS($A$4:A334)),""))</f>
        <v/>
      </c>
      <c r="E334" s="6" t="str" cm="1">
        <f t="array" ref="E334">IF($B334="","",IFERROR(INDEX(PatientCriteria[HbA1c達標標準],ROWS($A$4:A334)),""))</f>
        <v/>
      </c>
      <c r="F334" s="6" t="str">
        <f>IF($B334="","",IF($G334="","",IFERROR(SUMIFS(LabData2016[最近一次HbA1c檢查結果(%)],LabData2016[比對身分證前六碼],$AX334,LabData2016[最近一次HbA1c檢查日期],$G334,LabData2016[HbA1c唯一],1),"")))</f>
        <v/>
      </c>
      <c r="G334" s="36" t="str" cm="1">
        <f t="array" ref="G334">IF($B334="","",IFERROR(_xlfn.AGGREGATE(14,6,LabData2016[最近一次HbA1c檢查日期]/((LabData2016[比對身分證前六碼]=$AX334)*(LabData2016[HbA1c唯一]=1)),1),""))</f>
        <v/>
      </c>
      <c r="H334" s="6" t="str">
        <f>IF($B334="","",IF($I334="","",IFERROR(SUMIFS(LabData2016[最近一次HbA1c檢查結果(%)],LabData2016[比對身分證前六碼],$AX334,LabData2016[最近一次HbA1c檢查日期],$I334,LabData2016[HbA1c唯一],1),"")))</f>
        <v/>
      </c>
      <c r="I334" s="36" t="str" cm="1">
        <f t="array" ref="I334">IF($B334="","",IFERROR(_xlfn.AGGREGATE(14,6,LabData2016[最近一次HbA1c檢查日期]/((LabData2016[比對身分證前六碼]=$AX334)*(LabData2016[HbA1c唯一]=1)),2),""))</f>
        <v/>
      </c>
      <c r="J334" s="6" t="str">
        <f t="shared" si="75"/>
        <v/>
      </c>
      <c r="K334" s="27" t="str">
        <f ca="1">IF($B334="","",IF($E334="不適用","不適用",IF($F334="","未檢驗",IF(AND($AF334+$AG334&gt;=2,$AG334&gt;=1),IF(OR($F334&lt;VALUE(SUBSTITUTE(SUBSTITUTE($E334,"&lt;",""),"%","")),SUMIFS(LabData2016[HbA1c唯一],LabData2016[比對身分證前六碼],$AX334,LabData2016[最近一次HbA1c檢查結果(%)],"&lt;"&amp;VALUE(SUBSTITUTE(SUBSTITUTE($E334,"&lt;",""),"%","")),LabData2016[最近一次HbA1c檢查日期],"&gt;="&amp;DATE(YEAR(TODAY()),1,1),LabData2016[最近一次HbA1c檢查日期],"&lt;"&amp;DATE(YEAR(TODAY())+1,1,1))/($AF334+$AG334)&gt;=0.5),"控制達標",IF(ISNUMBER($H334),IF(AND($J334&gt;=84,$F334-$H334&lt;0),"進步達標","未達標"),"未達標")),"未達標"))))</f>
        <v/>
      </c>
      <c r="L334" s="33" t="str">
        <f ca="1">IF($B334="","",IF($K334="不適用","不適用",IF($K334="未檢驗","無檢驗資料","全年"&amp;($AF334+$AG334)&amp;"次／下半年"&amp;$AG334&amp;"次／"&amp;SUMIFS(LabData2016[HbA1c唯一],LabData2016[比對身分證前六碼],$AX334,LabData2016[最近一次HbA1c檢查結果(%)],"&lt;"&amp;VALUE(SUBSTITUTE(SUBSTITUTE($E334,"&lt;",""),"%","")),LabData2016[最近一次HbA1c檢查日期],"&gt;="&amp;DATE(YEAR(TODAY()),1,1),LabData2016[最近一次HbA1c檢查日期],"&lt;"&amp;DATE(YEAR(TODAY())+1,1,1))&amp;"/"&amp;($AF334+$AG334)&amp;"達標")))</f>
        <v/>
      </c>
      <c r="M334" s="6" t="str" cm="1">
        <f t="array" ref="M334">IF($B334="","",IFERROR(INDEX(PatientCriteria[LDL達標標準],ROWS($A$4:A334)),""))</f>
        <v/>
      </c>
      <c r="N334" s="6" t="str">
        <f>IF($B334="","",IF($O334="","",IFERROR(SUMIFS(LabData2016[最近一次LDL檢查結果(mg/dL)],LabData2016[比對身分證前六碼],$AX334,LabData2016[最近一次LDL檢查日期],$O334,LabData2016[LDL唯一],1),"")))</f>
        <v/>
      </c>
      <c r="O334" s="36" t="str" cm="1">
        <f t="array" ref="O334">IF($B334="","",IFERROR(_xlfn.AGGREGATE(14,6,LabData2016[最近一次LDL檢查日期]/((LabData2016[比對身分證前六碼]=$AX334)*(LabData2016[LDL唯一]=1)),1),""))</f>
        <v/>
      </c>
      <c r="P334" s="6" t="str">
        <f>IF($B334="","",IF($Q334="","",IFERROR(SUMIFS(LabData2016[最近一次LDL檢查結果(mg/dL)],LabData2016[比對身分證前六碼],$AX334,LabData2016[最近一次LDL檢查日期],$Q334,LabData2016[LDL唯一],1),"")))</f>
        <v/>
      </c>
      <c r="Q334" s="36" t="str" cm="1">
        <f t="array" ref="Q334">IF($B334="","",IFERROR(_xlfn.AGGREGATE(14,6,LabData2016[最近一次LDL檢查日期]/((LabData2016[比對身分證前六碼]=$AX334)*(LabData2016[LDL唯一]=1)),2),""))</f>
        <v/>
      </c>
      <c r="R334" s="6" t="str">
        <f t="shared" si="76"/>
        <v/>
      </c>
      <c r="S334" s="6" t="str" cm="1">
        <f t="array" ref="S334">IF($B334="","",IFERROR(_xlfn.AGGREGATE(15,6,LabData2016[最近一次LDL檢查結果(mg/dL)]/((LabData2016[比對身分證前六碼]=$AX334)*(LabData2016[LDL唯一]=1)),1),""))</f>
        <v/>
      </c>
      <c r="T334" s="28" t="str">
        <f ca="1">IF($B334="","",IF($M334="不適用","不適用",IF($N334="","未檢驗",IF(OR(AND($D334="DM only",$O334&gt;=DATE(YEAR(TODAY()),1,1),$O334&lt;DATE(YEAR(TODAY())+1,1,1),$N334&lt;VALUE(SUBSTITUTE($M334,"&lt;",""))),AND($AH334&gt;=1,$AI334&gt;=1,OR($N334&lt;VALUE(SUBSTITUTE($M334,"&lt;","")),SUMIFS(LabData2016[LDL唯一],LabData2016[比對身分證前六碼],$AX334,LabData2016[最近一次LDL檢查結果(mg/dL)],"&lt;"&amp;VALUE(SUBSTITUTE($M334,"&lt;","")),LabData2016[最近一次LDL檢查日期],"&gt;="&amp;DATE(YEAR(TODAY()),1,1),LabData2016[最近一次LDL檢查日期],"&lt;"&amp;DATE(YEAR(TODAY())+1,1,1))/($AH334+$AI334)&gt;=0.5))),"控制達標",IF(AND($AH334&gt;=1,$AI334&gt;=1,ISNUMBER($P334),$R334&gt;84,$N334-$P334&lt;0),"進步達標","未達標")))))</f>
        <v/>
      </c>
      <c r="U334" s="39" t="str">
        <f ca="1">IF($B334="","",IF($T334="不適用","不適用",IF($T334="未檢驗","無檢驗資料","全年"&amp;($AH334+$AI334)&amp;"次／下半年"&amp;$AI334&amp;"次／"&amp;SUMIFS(LabData2016[LDL唯一],LabData2016[比對身分證前六碼],$AX334,LabData2016[最近一次LDL檢查結果(mg/dL)],"&lt;"&amp;VALUE(SUBSTITUTE($M334,"&lt;","")),LabData2016[最近一次LDL檢查日期],"&gt;="&amp;DATE(YEAR(TODAY()),1,1),LabData2016[最近一次LDL檢查日期],"&lt;"&amp;DATE(YEAR(TODAY())+1,1,1))&amp;"/"&amp;($AH334+$AI334)&amp;"達標")))</f>
        <v/>
      </c>
      <c r="V334" s="6" t="str" cm="1">
        <f t="array" ref="V334">IF($B334="","",IFERROR(INDEX(PatientCriteria[UACR達標標準],ROWS($A$4:A334)),""))</f>
        <v/>
      </c>
      <c r="W334" s="6" t="str">
        <f>IF($B334="","",IF($X334="","",IFERROR(SUMIFS(LabData2016[最近一次UACR檢查結果(mg/gm)],LabData2016[比對身分證前六碼],$AX334,LabData2016[最近一次UACR檢查日期],$X334,LabData2016[UACR唯一],1),"")))</f>
        <v/>
      </c>
      <c r="X334" s="36" t="str" cm="1">
        <f t="array" ref="X334">IF($B334="","",IFERROR(_xlfn.AGGREGATE(14,6,LabData2016[最近一次UACR檢查日期]/((LabData2016[比對身分證前六碼]=$AX334)*(LabData2016[UACR唯一]=1)),1),""))</f>
        <v/>
      </c>
      <c r="Y334" s="6" t="str">
        <f>IF($B334="","",IF($Z334="","",IFERROR(SUMIFS(LabData2016[最近一次UACR檢查結果(mg/gm)],LabData2016[比對身分證前六碼],$AX334,LabData2016[最近一次UACR檢查日期],$Z334,LabData2016[UACR唯一],1),"")))</f>
        <v/>
      </c>
      <c r="Z334" s="36" t="str" cm="1">
        <f t="array" ref="Z334">IF($B334="","",IFERROR(_xlfn.AGGREGATE(14,6,LabData2016[最近一次UACR檢查日期]/((LabData2016[比對身分證前六碼]=$AX334)*(LabData2016[UACR唯一]=1)),2),""))</f>
        <v/>
      </c>
      <c r="AA334" s="6" t="str">
        <f t="shared" si="77"/>
        <v/>
      </c>
      <c r="AB334" s="29" t="str">
        <f ca="1">IF($B334="","",IF($V334="不適用","不適用",IF($W334="","未檢驗",IF(AND($AJ334+$AK334&gt;=2,$AK334&gt;=1),IF(OR($W334&lt;30,SUMIFS(LabData2016[UACR唯一],LabData2016[比對身分證前六碼],$AX334,LabData2016[最近一次UACR檢查結果(mg/gm)],"&lt;30",LabData2016[最近一次UACR檢查日期],"&gt;="&amp;DATE(YEAR(TODAY()),1,1),LabData2016[最近一次UACR檢查日期],"&lt;"&amp;DATE(YEAR(TODAY())+1,1,1))/($AJ334+$AK334)&gt;=0.5),"控制達標",IF(ISNUMBER($Y334),IF(AND($AA334&gt;=84,$W334-$Y334&lt;0),"進步達標","未達標"),"未達標")),"未達標"))))</f>
        <v/>
      </c>
      <c r="AC334" s="38" t="str">
        <f ca="1">IF($B334="","",IF($AB334="不適用","不適用",IF($AB334="未檢驗","無檢驗資料","全年"&amp;($AJ334+$AK334)&amp;"次／下半年"&amp;$AK334&amp;"次／"&amp;SUMIFS(LabData2016[UACR唯一],LabData2016[比對身分證前六碼],$AX334,LabData2016[最近一次UACR檢查結果(mg/gm)],"&lt;30",LabData2016[最近一次UACR檢查日期],"&gt;="&amp;DATE(YEAR(TODAY()),1,1),LabData2016[最近一次UACR檢查日期],"&lt;"&amp;DATE(YEAR(TODAY())+1,1,1))&amp;"/"&amp;($AJ334+$AK334)&amp;"達標")))</f>
        <v/>
      </c>
      <c r="AD334" s="6" t="str" cm="1">
        <f t="array" ref="AD334">IF($B334="","",IFERROR(INDEX(PatientCriteria[BP檢驗次數達標標準],ROWS($A$4:A334)),""))</f>
        <v/>
      </c>
      <c r="AE334" s="6" t="str" cm="1">
        <f t="array" aca="1" ref="AE334" ca="1">IF($B334="","",_xlfn.LET(_xlpm.bp,LabData2016[最近一次BP檢查日期],_xlpm.ym,IF(ISNUMBER(_xlpm.bp),TEXT(_xlpm.bp,"yyyy-mm"),LEFT(_xlpm.bp,7)),_xlpm.matched,_xlfn._xlws.FILTER(_xlpm.ym,(LabData2016[比對身分證前六碼]=$AX334)*(LabData2016[比對生日西元]=$AY334)*(_xlpm.ym&lt;&gt;"")*(LEFT(_xlpm.ym,4)=TEXT(YEAR(TODAY()),"0")),""),IF(INDEX(_xlpm.matched,1)="",0,ROWS(_xlfn.UNIQUE(_xlpm.matched)))))</f>
        <v/>
      </c>
      <c r="AF334" s="6" t="str">
        <f ca="1">IF($B334="","",SUMIFS(LabData2016[HbA1c唯一],LabData2016[比對身分證前六碼],$AX334,LabData2016[最近一次HbA1c檢查日期],"&gt;="&amp;DATE(YEAR(TODAY()),1,1),LabData2016[最近一次HbA1c檢查日期],"&lt;"&amp;DATE(YEAR(TODAY()),7,1)))</f>
        <v/>
      </c>
      <c r="AG334" s="6" t="str">
        <f ca="1">IF($B334="","",SUMIFS(LabData2016[HbA1c唯一],LabData2016[比對身分證前六碼],$AX334,LabData2016[最近一次HbA1c檢查日期],"&gt;="&amp;DATE(YEAR(TODAY()),7,1),LabData2016[最近一次HbA1c檢查日期],"&lt;"&amp;DATE(YEAR(TODAY())+1,1,1)))</f>
        <v/>
      </c>
      <c r="AH334" s="6" t="str">
        <f ca="1">IF($B334="","",SUMIFS(LabData2016[LDL唯一],LabData2016[比對身分證前六碼],$AX334,LabData2016[最近一次LDL檢查日期],"&gt;="&amp;DATE(YEAR(TODAY()),1,1),LabData2016[最近一次LDL檢查日期],"&lt;"&amp;DATE(YEAR(TODAY()),7,1)))</f>
        <v/>
      </c>
      <c r="AI334" s="6" t="str">
        <f ca="1">IF($B334="","",SUMIFS(LabData2016[LDL唯一],LabData2016[比對身分證前六碼],$AX334,LabData2016[最近一次LDL檢查日期],"&gt;="&amp;DATE(YEAR(TODAY()),7,1),LabData2016[最近一次LDL檢查日期],"&lt;"&amp;DATE(YEAR(TODAY())+1,1,1)))</f>
        <v/>
      </c>
      <c r="AJ334" s="6" t="str">
        <f ca="1">IF($B334="","",SUMIFS(LabData2016[UACR唯一],LabData2016[比對身分證前六碼],$AX334,LabData2016[最近一次UACR檢查日期],"&gt;="&amp;DATE(YEAR(TODAY()),1,1),LabData2016[最近一次UACR檢查日期],"&lt;"&amp;DATE(YEAR(TODAY()),7,1)))</f>
        <v/>
      </c>
      <c r="AK334" s="6" t="str">
        <f ca="1">IF($B334="","",SUMIFS(LabData2016[UACR唯一],LabData2016[比對身分證前六碼],$AX334,LabData2016[最近一次UACR檢查日期],"&gt;="&amp;DATE(YEAR(TODAY()),7,1),LabData2016[最近一次UACR檢查日期],"&lt;"&amp;DATE(YEAR(TODAY())+1,1,1)))</f>
        <v/>
      </c>
      <c r="AL334" s="6" t="str">
        <f t="shared" si="78"/>
        <v/>
      </c>
      <c r="AM334" s="6" t="str">
        <f t="shared" si="79"/>
        <v/>
      </c>
      <c r="AN334" s="6" t="str">
        <f t="shared" si="80"/>
        <v/>
      </c>
      <c r="AO334" s="6" t="str">
        <f t="shared" si="81"/>
        <v/>
      </c>
      <c r="AP334" s="6" t="str" cm="1">
        <f t="array" ref="AP334">IF($B334="","",IFERROR(INDEX(相容設定!$B$2:$E$9,MATCH($D334,相容設定!$A$2:$A$9,0),MIN(VALUE(LEFT($AQ334,FIND("/",$AQ334)-1)),3)+1),0))</f>
        <v/>
      </c>
      <c r="AQ334" s="6" t="str">
        <f t="shared" si="82"/>
        <v/>
      </c>
      <c r="AR334" s="30" t="str">
        <f t="shared" si="83"/>
        <v/>
      </c>
      <c r="AS334" s="30" t="str">
        <f>IF($B334="","",250+30+IF(OR(ISNUMBER(SEARCH("DM",$D334)),ISNUMBER(SEARCH("+",$D334))),100,0)+IFERROR(INDEX(相容設定!$F$2:$F$9,MATCH($D334,相容設定!$A$2:$A$9,0)),0))</f>
        <v/>
      </c>
      <c r="AT334" s="31" t="str">
        <f t="shared" si="84"/>
        <v/>
      </c>
      <c r="AU334" s="32" t="str">
        <f t="shared" si="85"/>
        <v/>
      </c>
      <c r="AW334" t="str">
        <f t="shared" si="86"/>
        <v/>
      </c>
    </row>
    <row r="335" spans="1:49" x14ac:dyDescent="0.35">
      <c r="A335" s="26" t="str" cm="1">
        <f t="array" ref="A335">IFERROR(IF(INDEX(PatientCriteria[身分證號],ROWS($A$4:A335))="","",ROWS($A$4:A335)),"")</f>
        <v/>
      </c>
      <c r="B335" s="26" t="str" cm="1">
        <f t="array" ref="B335">IFERROR(IF(INDEX(PatientCriteria[身分證號],ROWS($A$4:A335))="","",INDEX(PatientCriteria[身分證號],ROWS($A$4:A335))),"")</f>
        <v/>
      </c>
      <c r="C335" s="26" t="str" cm="1">
        <f t="array" ref="C335">IF($B335="","",IFERROR(INDEX(PatientCriteria[生日],ROWS($A$4:A335)),""))</f>
        <v/>
      </c>
      <c r="D335" s="26" t="str" cm="1">
        <f t="array" ref="D335">IF($B335="","",IFERROR(INDEX(PatientCriteria[疾病組合],ROWS($A$4:A335)),""))</f>
        <v/>
      </c>
      <c r="E335" s="6" t="str" cm="1">
        <f t="array" ref="E335">IF($B335="","",IFERROR(INDEX(PatientCriteria[HbA1c達標標準],ROWS($A$4:A335)),""))</f>
        <v/>
      </c>
      <c r="F335" s="6" t="str">
        <f>IF($B335="","",IF($G335="","",IFERROR(SUMIFS(LabData2016[最近一次HbA1c檢查結果(%)],LabData2016[比對身分證前六碼],$AX335,LabData2016[最近一次HbA1c檢查日期],$G335,LabData2016[HbA1c唯一],1),"")))</f>
        <v/>
      </c>
      <c r="G335" s="36" t="str" cm="1">
        <f t="array" ref="G335">IF($B335="","",IFERROR(_xlfn.AGGREGATE(14,6,LabData2016[最近一次HbA1c檢查日期]/((LabData2016[比對身分證前六碼]=$AX335)*(LabData2016[HbA1c唯一]=1)),1),""))</f>
        <v/>
      </c>
      <c r="H335" s="6" t="str">
        <f>IF($B335="","",IF($I335="","",IFERROR(SUMIFS(LabData2016[最近一次HbA1c檢查結果(%)],LabData2016[比對身分證前六碼],$AX335,LabData2016[最近一次HbA1c檢查日期],$I335,LabData2016[HbA1c唯一],1),"")))</f>
        <v/>
      </c>
      <c r="I335" s="36" t="str" cm="1">
        <f t="array" ref="I335">IF($B335="","",IFERROR(_xlfn.AGGREGATE(14,6,LabData2016[最近一次HbA1c檢查日期]/((LabData2016[比對身分證前六碼]=$AX335)*(LabData2016[HbA1c唯一]=1)),2),""))</f>
        <v/>
      </c>
      <c r="J335" s="6" t="str">
        <f t="shared" si="75"/>
        <v/>
      </c>
      <c r="K335" s="27" t="str">
        <f ca="1">IF($B335="","",IF($E335="不適用","不適用",IF($F335="","未檢驗",IF(AND($AF335+$AG335&gt;=2,$AG335&gt;=1),IF(OR($F335&lt;VALUE(SUBSTITUTE(SUBSTITUTE($E335,"&lt;",""),"%","")),SUMIFS(LabData2016[HbA1c唯一],LabData2016[比對身分證前六碼],$AX335,LabData2016[最近一次HbA1c檢查結果(%)],"&lt;"&amp;VALUE(SUBSTITUTE(SUBSTITUTE($E335,"&lt;",""),"%","")),LabData2016[最近一次HbA1c檢查日期],"&gt;="&amp;DATE(YEAR(TODAY()),1,1),LabData2016[最近一次HbA1c檢查日期],"&lt;"&amp;DATE(YEAR(TODAY())+1,1,1))/($AF335+$AG335)&gt;=0.5),"控制達標",IF(ISNUMBER($H335),IF(AND($J335&gt;=84,$F335-$H335&lt;0),"進步達標","未達標"),"未達標")),"未達標"))))</f>
        <v/>
      </c>
      <c r="L335" s="33" t="str">
        <f ca="1">IF($B335="","",IF($K335="不適用","不適用",IF($K335="未檢驗","無檢驗資料","全年"&amp;($AF335+$AG335)&amp;"次／下半年"&amp;$AG335&amp;"次／"&amp;SUMIFS(LabData2016[HbA1c唯一],LabData2016[比對身分證前六碼],$AX335,LabData2016[最近一次HbA1c檢查結果(%)],"&lt;"&amp;VALUE(SUBSTITUTE(SUBSTITUTE($E335,"&lt;",""),"%","")),LabData2016[最近一次HbA1c檢查日期],"&gt;="&amp;DATE(YEAR(TODAY()),1,1),LabData2016[最近一次HbA1c檢查日期],"&lt;"&amp;DATE(YEAR(TODAY())+1,1,1))&amp;"/"&amp;($AF335+$AG335)&amp;"達標")))</f>
        <v/>
      </c>
      <c r="M335" s="6" t="str" cm="1">
        <f t="array" ref="M335">IF($B335="","",IFERROR(INDEX(PatientCriteria[LDL達標標準],ROWS($A$4:A335)),""))</f>
        <v/>
      </c>
      <c r="N335" s="6" t="str">
        <f>IF($B335="","",IF($O335="","",IFERROR(SUMIFS(LabData2016[最近一次LDL檢查結果(mg/dL)],LabData2016[比對身分證前六碼],$AX335,LabData2016[最近一次LDL檢查日期],$O335,LabData2016[LDL唯一],1),"")))</f>
        <v/>
      </c>
      <c r="O335" s="36" t="str" cm="1">
        <f t="array" ref="O335">IF($B335="","",IFERROR(_xlfn.AGGREGATE(14,6,LabData2016[最近一次LDL檢查日期]/((LabData2016[比對身分證前六碼]=$AX335)*(LabData2016[LDL唯一]=1)),1),""))</f>
        <v/>
      </c>
      <c r="P335" s="6" t="str">
        <f>IF($B335="","",IF($Q335="","",IFERROR(SUMIFS(LabData2016[最近一次LDL檢查結果(mg/dL)],LabData2016[比對身分證前六碼],$AX335,LabData2016[最近一次LDL檢查日期],$Q335,LabData2016[LDL唯一],1),"")))</f>
        <v/>
      </c>
      <c r="Q335" s="36" t="str" cm="1">
        <f t="array" ref="Q335">IF($B335="","",IFERROR(_xlfn.AGGREGATE(14,6,LabData2016[最近一次LDL檢查日期]/((LabData2016[比對身分證前六碼]=$AX335)*(LabData2016[LDL唯一]=1)),2),""))</f>
        <v/>
      </c>
      <c r="R335" s="6" t="str">
        <f t="shared" si="76"/>
        <v/>
      </c>
      <c r="S335" s="6" t="str" cm="1">
        <f t="array" ref="S335">IF($B335="","",IFERROR(_xlfn.AGGREGATE(15,6,LabData2016[最近一次LDL檢查結果(mg/dL)]/((LabData2016[比對身分證前六碼]=$AX335)*(LabData2016[LDL唯一]=1)),1),""))</f>
        <v/>
      </c>
      <c r="T335" s="28" t="str">
        <f ca="1">IF($B335="","",IF($M335="不適用","不適用",IF($N335="","未檢驗",IF(OR(AND($D335="DM only",$O335&gt;=DATE(YEAR(TODAY()),1,1),$O335&lt;DATE(YEAR(TODAY())+1,1,1),$N335&lt;VALUE(SUBSTITUTE($M335,"&lt;",""))),AND($AH335&gt;=1,$AI335&gt;=1,OR($N335&lt;VALUE(SUBSTITUTE($M335,"&lt;","")),SUMIFS(LabData2016[LDL唯一],LabData2016[比對身分證前六碼],$AX335,LabData2016[最近一次LDL檢查結果(mg/dL)],"&lt;"&amp;VALUE(SUBSTITUTE($M335,"&lt;","")),LabData2016[最近一次LDL檢查日期],"&gt;="&amp;DATE(YEAR(TODAY()),1,1),LabData2016[最近一次LDL檢查日期],"&lt;"&amp;DATE(YEAR(TODAY())+1,1,1))/($AH335+$AI335)&gt;=0.5))),"控制達標",IF(AND($AH335&gt;=1,$AI335&gt;=1,ISNUMBER($P335),$R335&gt;84,$N335-$P335&lt;0),"進步達標","未達標")))))</f>
        <v/>
      </c>
      <c r="U335" s="39" t="str">
        <f ca="1">IF($B335="","",IF($T335="不適用","不適用",IF($T335="未檢驗","無檢驗資料","全年"&amp;($AH335+$AI335)&amp;"次／下半年"&amp;$AI335&amp;"次／"&amp;SUMIFS(LabData2016[LDL唯一],LabData2016[比對身分證前六碼],$AX335,LabData2016[最近一次LDL檢查結果(mg/dL)],"&lt;"&amp;VALUE(SUBSTITUTE($M335,"&lt;","")),LabData2016[最近一次LDL檢查日期],"&gt;="&amp;DATE(YEAR(TODAY()),1,1),LabData2016[最近一次LDL檢查日期],"&lt;"&amp;DATE(YEAR(TODAY())+1,1,1))&amp;"/"&amp;($AH335+$AI335)&amp;"達標")))</f>
        <v/>
      </c>
      <c r="V335" s="6" t="str" cm="1">
        <f t="array" ref="V335">IF($B335="","",IFERROR(INDEX(PatientCriteria[UACR達標標準],ROWS($A$4:A335)),""))</f>
        <v/>
      </c>
      <c r="W335" s="6" t="str">
        <f>IF($B335="","",IF($X335="","",IFERROR(SUMIFS(LabData2016[最近一次UACR檢查結果(mg/gm)],LabData2016[比對身分證前六碼],$AX335,LabData2016[最近一次UACR檢查日期],$X335,LabData2016[UACR唯一],1),"")))</f>
        <v/>
      </c>
      <c r="X335" s="36" t="str" cm="1">
        <f t="array" ref="X335">IF($B335="","",IFERROR(_xlfn.AGGREGATE(14,6,LabData2016[最近一次UACR檢查日期]/((LabData2016[比對身分證前六碼]=$AX335)*(LabData2016[UACR唯一]=1)),1),""))</f>
        <v/>
      </c>
      <c r="Y335" s="6" t="str">
        <f>IF($B335="","",IF($Z335="","",IFERROR(SUMIFS(LabData2016[最近一次UACR檢查結果(mg/gm)],LabData2016[比對身分證前六碼],$AX335,LabData2016[最近一次UACR檢查日期],$Z335,LabData2016[UACR唯一],1),"")))</f>
        <v/>
      </c>
      <c r="Z335" s="36" t="str" cm="1">
        <f t="array" ref="Z335">IF($B335="","",IFERROR(_xlfn.AGGREGATE(14,6,LabData2016[最近一次UACR檢查日期]/((LabData2016[比對身分證前六碼]=$AX335)*(LabData2016[UACR唯一]=1)),2),""))</f>
        <v/>
      </c>
      <c r="AA335" s="6" t="str">
        <f t="shared" si="77"/>
        <v/>
      </c>
      <c r="AB335" s="29" t="str">
        <f ca="1">IF($B335="","",IF($V335="不適用","不適用",IF($W335="","未檢驗",IF(AND($AJ335+$AK335&gt;=2,$AK335&gt;=1),IF(OR($W335&lt;30,SUMIFS(LabData2016[UACR唯一],LabData2016[比對身分證前六碼],$AX335,LabData2016[最近一次UACR檢查結果(mg/gm)],"&lt;30",LabData2016[最近一次UACR檢查日期],"&gt;="&amp;DATE(YEAR(TODAY()),1,1),LabData2016[最近一次UACR檢查日期],"&lt;"&amp;DATE(YEAR(TODAY())+1,1,1))/($AJ335+$AK335)&gt;=0.5),"控制達標",IF(ISNUMBER($Y335),IF(AND($AA335&gt;=84,$W335-$Y335&lt;0),"進步達標","未達標"),"未達標")),"未達標"))))</f>
        <v/>
      </c>
      <c r="AC335" s="38" t="str">
        <f ca="1">IF($B335="","",IF($AB335="不適用","不適用",IF($AB335="未檢驗","無檢驗資料","全年"&amp;($AJ335+$AK335)&amp;"次／下半年"&amp;$AK335&amp;"次／"&amp;SUMIFS(LabData2016[UACR唯一],LabData2016[比對身分證前六碼],$AX335,LabData2016[最近一次UACR檢查結果(mg/gm)],"&lt;30",LabData2016[最近一次UACR檢查日期],"&gt;="&amp;DATE(YEAR(TODAY()),1,1),LabData2016[最近一次UACR檢查日期],"&lt;"&amp;DATE(YEAR(TODAY())+1,1,1))&amp;"/"&amp;($AJ335+$AK335)&amp;"達標")))</f>
        <v/>
      </c>
      <c r="AD335" s="6" t="str" cm="1">
        <f t="array" ref="AD335">IF($B335="","",IFERROR(INDEX(PatientCriteria[BP檢驗次數達標標準],ROWS($A$4:A335)),""))</f>
        <v/>
      </c>
      <c r="AE335" s="6" t="str" cm="1">
        <f t="array" aca="1" ref="AE335" ca="1">IF($B335="","",_xlfn.LET(_xlpm.bp,LabData2016[最近一次BP檢查日期],_xlpm.ym,IF(ISNUMBER(_xlpm.bp),TEXT(_xlpm.bp,"yyyy-mm"),LEFT(_xlpm.bp,7)),_xlpm.matched,_xlfn._xlws.FILTER(_xlpm.ym,(LabData2016[比對身分證前六碼]=$AX335)*(LabData2016[比對生日西元]=$AY335)*(_xlpm.ym&lt;&gt;"")*(LEFT(_xlpm.ym,4)=TEXT(YEAR(TODAY()),"0")),""),IF(INDEX(_xlpm.matched,1)="",0,ROWS(_xlfn.UNIQUE(_xlpm.matched)))))</f>
        <v/>
      </c>
      <c r="AF335" s="6" t="str">
        <f ca="1">IF($B335="","",SUMIFS(LabData2016[HbA1c唯一],LabData2016[比對身分證前六碼],$AX335,LabData2016[最近一次HbA1c檢查日期],"&gt;="&amp;DATE(YEAR(TODAY()),1,1),LabData2016[最近一次HbA1c檢查日期],"&lt;"&amp;DATE(YEAR(TODAY()),7,1)))</f>
        <v/>
      </c>
      <c r="AG335" s="6" t="str">
        <f ca="1">IF($B335="","",SUMIFS(LabData2016[HbA1c唯一],LabData2016[比對身分證前六碼],$AX335,LabData2016[最近一次HbA1c檢查日期],"&gt;="&amp;DATE(YEAR(TODAY()),7,1),LabData2016[最近一次HbA1c檢查日期],"&lt;"&amp;DATE(YEAR(TODAY())+1,1,1)))</f>
        <v/>
      </c>
      <c r="AH335" s="6" t="str">
        <f ca="1">IF($B335="","",SUMIFS(LabData2016[LDL唯一],LabData2016[比對身分證前六碼],$AX335,LabData2016[最近一次LDL檢查日期],"&gt;="&amp;DATE(YEAR(TODAY()),1,1),LabData2016[最近一次LDL檢查日期],"&lt;"&amp;DATE(YEAR(TODAY()),7,1)))</f>
        <v/>
      </c>
      <c r="AI335" s="6" t="str">
        <f ca="1">IF($B335="","",SUMIFS(LabData2016[LDL唯一],LabData2016[比對身分證前六碼],$AX335,LabData2016[最近一次LDL檢查日期],"&gt;="&amp;DATE(YEAR(TODAY()),7,1),LabData2016[最近一次LDL檢查日期],"&lt;"&amp;DATE(YEAR(TODAY())+1,1,1)))</f>
        <v/>
      </c>
      <c r="AJ335" s="6" t="str">
        <f ca="1">IF($B335="","",SUMIFS(LabData2016[UACR唯一],LabData2016[比對身分證前六碼],$AX335,LabData2016[最近一次UACR檢查日期],"&gt;="&amp;DATE(YEAR(TODAY()),1,1),LabData2016[最近一次UACR檢查日期],"&lt;"&amp;DATE(YEAR(TODAY()),7,1)))</f>
        <v/>
      </c>
      <c r="AK335" s="6" t="str">
        <f ca="1">IF($B335="","",SUMIFS(LabData2016[UACR唯一],LabData2016[比對身分證前六碼],$AX335,LabData2016[最近一次UACR檢查日期],"&gt;="&amp;DATE(YEAR(TODAY()),7,1),LabData2016[最近一次UACR檢查日期],"&lt;"&amp;DATE(YEAR(TODAY())+1,1,1)))</f>
        <v/>
      </c>
      <c r="AL335" s="6" t="str">
        <f t="shared" si="78"/>
        <v/>
      </c>
      <c r="AM335" s="6" t="str">
        <f t="shared" si="79"/>
        <v/>
      </c>
      <c r="AN335" s="6" t="str">
        <f t="shared" si="80"/>
        <v/>
      </c>
      <c r="AO335" s="6" t="str">
        <f t="shared" si="81"/>
        <v/>
      </c>
      <c r="AP335" s="6" t="str" cm="1">
        <f t="array" ref="AP335">IF($B335="","",IFERROR(INDEX(相容設定!$B$2:$E$9,MATCH($D335,相容設定!$A$2:$A$9,0),MIN(VALUE(LEFT($AQ335,FIND("/",$AQ335)-1)),3)+1),0))</f>
        <v/>
      </c>
      <c r="AQ335" s="6" t="str">
        <f t="shared" si="82"/>
        <v/>
      </c>
      <c r="AR335" s="30" t="str">
        <f t="shared" si="83"/>
        <v/>
      </c>
      <c r="AS335" s="30" t="str">
        <f>IF($B335="","",250+30+IF(OR(ISNUMBER(SEARCH("DM",$D335)),ISNUMBER(SEARCH("+",$D335))),100,0)+IFERROR(INDEX(相容設定!$F$2:$F$9,MATCH($D335,相容設定!$A$2:$A$9,0)),0))</f>
        <v/>
      </c>
      <c r="AT335" s="31" t="str">
        <f t="shared" si="84"/>
        <v/>
      </c>
      <c r="AU335" s="32" t="str">
        <f t="shared" si="85"/>
        <v/>
      </c>
      <c r="AW335" t="str">
        <f t="shared" si="86"/>
        <v/>
      </c>
    </row>
    <row r="336" spans="1:49" x14ac:dyDescent="0.35">
      <c r="A336" s="26" t="str" cm="1">
        <f t="array" ref="A336">IFERROR(IF(INDEX(PatientCriteria[身分證號],ROWS($A$4:A336))="","",ROWS($A$4:A336)),"")</f>
        <v/>
      </c>
      <c r="B336" s="26" t="str" cm="1">
        <f t="array" ref="B336">IFERROR(IF(INDEX(PatientCriteria[身分證號],ROWS($A$4:A336))="","",INDEX(PatientCriteria[身分證號],ROWS($A$4:A336))),"")</f>
        <v/>
      </c>
      <c r="C336" s="26" t="str" cm="1">
        <f t="array" ref="C336">IF($B336="","",IFERROR(INDEX(PatientCriteria[生日],ROWS($A$4:A336)),""))</f>
        <v/>
      </c>
      <c r="D336" s="26" t="str" cm="1">
        <f t="array" ref="D336">IF($B336="","",IFERROR(INDEX(PatientCriteria[疾病組合],ROWS($A$4:A336)),""))</f>
        <v/>
      </c>
      <c r="E336" s="6" t="str" cm="1">
        <f t="array" ref="E336">IF($B336="","",IFERROR(INDEX(PatientCriteria[HbA1c達標標準],ROWS($A$4:A336)),""))</f>
        <v/>
      </c>
      <c r="F336" s="6" t="str">
        <f>IF($B336="","",IF($G336="","",IFERROR(SUMIFS(LabData2016[最近一次HbA1c檢查結果(%)],LabData2016[比對身分證前六碼],$AX336,LabData2016[最近一次HbA1c檢查日期],$G336,LabData2016[HbA1c唯一],1),"")))</f>
        <v/>
      </c>
      <c r="G336" s="36" t="str" cm="1">
        <f t="array" ref="G336">IF($B336="","",IFERROR(_xlfn.AGGREGATE(14,6,LabData2016[最近一次HbA1c檢查日期]/((LabData2016[比對身分證前六碼]=$AX336)*(LabData2016[HbA1c唯一]=1)),1),""))</f>
        <v/>
      </c>
      <c r="H336" s="6" t="str">
        <f>IF($B336="","",IF($I336="","",IFERROR(SUMIFS(LabData2016[最近一次HbA1c檢查結果(%)],LabData2016[比對身分證前六碼],$AX336,LabData2016[最近一次HbA1c檢查日期],$I336,LabData2016[HbA1c唯一],1),"")))</f>
        <v/>
      </c>
      <c r="I336" s="36" t="str" cm="1">
        <f t="array" ref="I336">IF($B336="","",IFERROR(_xlfn.AGGREGATE(14,6,LabData2016[最近一次HbA1c檢查日期]/((LabData2016[比對身分證前六碼]=$AX336)*(LabData2016[HbA1c唯一]=1)),2),""))</f>
        <v/>
      </c>
      <c r="J336" s="6" t="str">
        <f t="shared" si="75"/>
        <v/>
      </c>
      <c r="K336" s="27" t="str">
        <f ca="1">IF($B336="","",IF($E336="不適用","不適用",IF($F336="","未檢驗",IF(AND($AF336+$AG336&gt;=2,$AG336&gt;=1),IF(OR($F336&lt;VALUE(SUBSTITUTE(SUBSTITUTE($E336,"&lt;",""),"%","")),SUMIFS(LabData2016[HbA1c唯一],LabData2016[比對身分證前六碼],$AX336,LabData2016[最近一次HbA1c檢查結果(%)],"&lt;"&amp;VALUE(SUBSTITUTE(SUBSTITUTE($E336,"&lt;",""),"%","")),LabData2016[最近一次HbA1c檢查日期],"&gt;="&amp;DATE(YEAR(TODAY()),1,1),LabData2016[最近一次HbA1c檢查日期],"&lt;"&amp;DATE(YEAR(TODAY())+1,1,1))/($AF336+$AG336)&gt;=0.5),"控制達標",IF(ISNUMBER($H336),IF(AND($J336&gt;=84,$F336-$H336&lt;0),"進步達標","未達標"),"未達標")),"未達標"))))</f>
        <v/>
      </c>
      <c r="L336" s="33" t="str">
        <f ca="1">IF($B336="","",IF($K336="不適用","不適用",IF($K336="未檢驗","無檢驗資料","全年"&amp;($AF336+$AG336)&amp;"次／下半年"&amp;$AG336&amp;"次／"&amp;SUMIFS(LabData2016[HbA1c唯一],LabData2016[比對身分證前六碼],$AX336,LabData2016[最近一次HbA1c檢查結果(%)],"&lt;"&amp;VALUE(SUBSTITUTE(SUBSTITUTE($E336,"&lt;",""),"%","")),LabData2016[最近一次HbA1c檢查日期],"&gt;="&amp;DATE(YEAR(TODAY()),1,1),LabData2016[最近一次HbA1c檢查日期],"&lt;"&amp;DATE(YEAR(TODAY())+1,1,1))&amp;"/"&amp;($AF336+$AG336)&amp;"達標")))</f>
        <v/>
      </c>
      <c r="M336" s="6" t="str" cm="1">
        <f t="array" ref="M336">IF($B336="","",IFERROR(INDEX(PatientCriteria[LDL達標標準],ROWS($A$4:A336)),""))</f>
        <v/>
      </c>
      <c r="N336" s="6" t="str">
        <f>IF($B336="","",IF($O336="","",IFERROR(SUMIFS(LabData2016[最近一次LDL檢查結果(mg/dL)],LabData2016[比對身分證前六碼],$AX336,LabData2016[最近一次LDL檢查日期],$O336,LabData2016[LDL唯一],1),"")))</f>
        <v/>
      </c>
      <c r="O336" s="36" t="str" cm="1">
        <f t="array" ref="O336">IF($B336="","",IFERROR(_xlfn.AGGREGATE(14,6,LabData2016[最近一次LDL檢查日期]/((LabData2016[比對身分證前六碼]=$AX336)*(LabData2016[LDL唯一]=1)),1),""))</f>
        <v/>
      </c>
      <c r="P336" s="6" t="str">
        <f>IF($B336="","",IF($Q336="","",IFERROR(SUMIFS(LabData2016[最近一次LDL檢查結果(mg/dL)],LabData2016[比對身分證前六碼],$AX336,LabData2016[最近一次LDL檢查日期],$Q336,LabData2016[LDL唯一],1),"")))</f>
        <v/>
      </c>
      <c r="Q336" s="36" t="str" cm="1">
        <f t="array" ref="Q336">IF($B336="","",IFERROR(_xlfn.AGGREGATE(14,6,LabData2016[最近一次LDL檢查日期]/((LabData2016[比對身分證前六碼]=$AX336)*(LabData2016[LDL唯一]=1)),2),""))</f>
        <v/>
      </c>
      <c r="R336" s="6" t="str">
        <f t="shared" si="76"/>
        <v/>
      </c>
      <c r="S336" s="6" t="str" cm="1">
        <f t="array" ref="S336">IF($B336="","",IFERROR(_xlfn.AGGREGATE(15,6,LabData2016[最近一次LDL檢查結果(mg/dL)]/((LabData2016[比對身分證前六碼]=$AX336)*(LabData2016[LDL唯一]=1)),1),""))</f>
        <v/>
      </c>
      <c r="T336" s="28" t="str">
        <f ca="1">IF($B336="","",IF($M336="不適用","不適用",IF($N336="","未檢驗",IF(OR(AND($D336="DM only",$O336&gt;=DATE(YEAR(TODAY()),1,1),$O336&lt;DATE(YEAR(TODAY())+1,1,1),$N336&lt;VALUE(SUBSTITUTE($M336,"&lt;",""))),AND($AH336&gt;=1,$AI336&gt;=1,OR($N336&lt;VALUE(SUBSTITUTE($M336,"&lt;","")),SUMIFS(LabData2016[LDL唯一],LabData2016[比對身分證前六碼],$AX336,LabData2016[最近一次LDL檢查結果(mg/dL)],"&lt;"&amp;VALUE(SUBSTITUTE($M336,"&lt;","")),LabData2016[最近一次LDL檢查日期],"&gt;="&amp;DATE(YEAR(TODAY()),1,1),LabData2016[最近一次LDL檢查日期],"&lt;"&amp;DATE(YEAR(TODAY())+1,1,1))/($AH336+$AI336)&gt;=0.5))),"控制達標",IF(AND($AH336&gt;=1,$AI336&gt;=1,ISNUMBER($P336),$R336&gt;84,$N336-$P336&lt;0),"進步達標","未達標")))))</f>
        <v/>
      </c>
      <c r="U336" s="39" t="str">
        <f ca="1">IF($B336="","",IF($T336="不適用","不適用",IF($T336="未檢驗","無檢驗資料","全年"&amp;($AH336+$AI336)&amp;"次／下半年"&amp;$AI336&amp;"次／"&amp;SUMIFS(LabData2016[LDL唯一],LabData2016[比對身分證前六碼],$AX336,LabData2016[最近一次LDL檢查結果(mg/dL)],"&lt;"&amp;VALUE(SUBSTITUTE($M336,"&lt;","")),LabData2016[最近一次LDL檢查日期],"&gt;="&amp;DATE(YEAR(TODAY()),1,1),LabData2016[最近一次LDL檢查日期],"&lt;"&amp;DATE(YEAR(TODAY())+1,1,1))&amp;"/"&amp;($AH336+$AI336)&amp;"達標")))</f>
        <v/>
      </c>
      <c r="V336" s="6" t="str" cm="1">
        <f t="array" ref="V336">IF($B336="","",IFERROR(INDEX(PatientCriteria[UACR達標標準],ROWS($A$4:A336)),""))</f>
        <v/>
      </c>
      <c r="W336" s="6" t="str">
        <f>IF($B336="","",IF($X336="","",IFERROR(SUMIFS(LabData2016[最近一次UACR檢查結果(mg/gm)],LabData2016[比對身分證前六碼],$AX336,LabData2016[最近一次UACR檢查日期],$X336,LabData2016[UACR唯一],1),"")))</f>
        <v/>
      </c>
      <c r="X336" s="36" t="str" cm="1">
        <f t="array" ref="X336">IF($B336="","",IFERROR(_xlfn.AGGREGATE(14,6,LabData2016[最近一次UACR檢查日期]/((LabData2016[比對身分證前六碼]=$AX336)*(LabData2016[UACR唯一]=1)),1),""))</f>
        <v/>
      </c>
      <c r="Y336" s="6" t="str">
        <f>IF($B336="","",IF($Z336="","",IFERROR(SUMIFS(LabData2016[最近一次UACR檢查結果(mg/gm)],LabData2016[比對身分證前六碼],$AX336,LabData2016[最近一次UACR檢查日期],$Z336,LabData2016[UACR唯一],1),"")))</f>
        <v/>
      </c>
      <c r="Z336" s="36" t="str" cm="1">
        <f t="array" ref="Z336">IF($B336="","",IFERROR(_xlfn.AGGREGATE(14,6,LabData2016[最近一次UACR檢查日期]/((LabData2016[比對身分證前六碼]=$AX336)*(LabData2016[UACR唯一]=1)),2),""))</f>
        <v/>
      </c>
      <c r="AA336" s="6" t="str">
        <f t="shared" si="77"/>
        <v/>
      </c>
      <c r="AB336" s="29" t="str">
        <f ca="1">IF($B336="","",IF($V336="不適用","不適用",IF($W336="","未檢驗",IF(AND($AJ336+$AK336&gt;=2,$AK336&gt;=1),IF(OR($W336&lt;30,SUMIFS(LabData2016[UACR唯一],LabData2016[比對身分證前六碼],$AX336,LabData2016[最近一次UACR檢查結果(mg/gm)],"&lt;30",LabData2016[最近一次UACR檢查日期],"&gt;="&amp;DATE(YEAR(TODAY()),1,1),LabData2016[最近一次UACR檢查日期],"&lt;"&amp;DATE(YEAR(TODAY())+1,1,1))/($AJ336+$AK336)&gt;=0.5),"控制達標",IF(ISNUMBER($Y336),IF(AND($AA336&gt;=84,$W336-$Y336&lt;0),"進步達標","未達標"),"未達標")),"未達標"))))</f>
        <v/>
      </c>
      <c r="AC336" s="38" t="str">
        <f ca="1">IF($B336="","",IF($AB336="不適用","不適用",IF($AB336="未檢驗","無檢驗資料","全年"&amp;($AJ336+$AK336)&amp;"次／下半年"&amp;$AK336&amp;"次／"&amp;SUMIFS(LabData2016[UACR唯一],LabData2016[比對身分證前六碼],$AX336,LabData2016[最近一次UACR檢查結果(mg/gm)],"&lt;30",LabData2016[最近一次UACR檢查日期],"&gt;="&amp;DATE(YEAR(TODAY()),1,1),LabData2016[最近一次UACR檢查日期],"&lt;"&amp;DATE(YEAR(TODAY())+1,1,1))&amp;"/"&amp;($AJ336+$AK336)&amp;"達標")))</f>
        <v/>
      </c>
      <c r="AD336" s="6" t="str" cm="1">
        <f t="array" ref="AD336">IF($B336="","",IFERROR(INDEX(PatientCriteria[BP檢驗次數達標標準],ROWS($A$4:A336)),""))</f>
        <v/>
      </c>
      <c r="AE336" s="6" t="str" cm="1">
        <f t="array" aca="1" ref="AE336" ca="1">IF($B336="","",_xlfn.LET(_xlpm.bp,LabData2016[最近一次BP檢查日期],_xlpm.ym,IF(ISNUMBER(_xlpm.bp),TEXT(_xlpm.bp,"yyyy-mm"),LEFT(_xlpm.bp,7)),_xlpm.matched,_xlfn._xlws.FILTER(_xlpm.ym,(LabData2016[比對身分證前六碼]=$AX336)*(LabData2016[比對生日西元]=$AY336)*(_xlpm.ym&lt;&gt;"")*(LEFT(_xlpm.ym,4)=TEXT(YEAR(TODAY()),"0")),""),IF(INDEX(_xlpm.matched,1)="",0,ROWS(_xlfn.UNIQUE(_xlpm.matched)))))</f>
        <v/>
      </c>
      <c r="AF336" s="6" t="str">
        <f ca="1">IF($B336="","",SUMIFS(LabData2016[HbA1c唯一],LabData2016[比對身分證前六碼],$AX336,LabData2016[最近一次HbA1c檢查日期],"&gt;="&amp;DATE(YEAR(TODAY()),1,1),LabData2016[最近一次HbA1c檢查日期],"&lt;"&amp;DATE(YEAR(TODAY()),7,1)))</f>
        <v/>
      </c>
      <c r="AG336" s="6" t="str">
        <f ca="1">IF($B336="","",SUMIFS(LabData2016[HbA1c唯一],LabData2016[比對身分證前六碼],$AX336,LabData2016[最近一次HbA1c檢查日期],"&gt;="&amp;DATE(YEAR(TODAY()),7,1),LabData2016[最近一次HbA1c檢查日期],"&lt;"&amp;DATE(YEAR(TODAY())+1,1,1)))</f>
        <v/>
      </c>
      <c r="AH336" s="6" t="str">
        <f ca="1">IF($B336="","",SUMIFS(LabData2016[LDL唯一],LabData2016[比對身分證前六碼],$AX336,LabData2016[最近一次LDL檢查日期],"&gt;="&amp;DATE(YEAR(TODAY()),1,1),LabData2016[最近一次LDL檢查日期],"&lt;"&amp;DATE(YEAR(TODAY()),7,1)))</f>
        <v/>
      </c>
      <c r="AI336" s="6" t="str">
        <f ca="1">IF($B336="","",SUMIFS(LabData2016[LDL唯一],LabData2016[比對身分證前六碼],$AX336,LabData2016[最近一次LDL檢查日期],"&gt;="&amp;DATE(YEAR(TODAY()),7,1),LabData2016[最近一次LDL檢查日期],"&lt;"&amp;DATE(YEAR(TODAY())+1,1,1)))</f>
        <v/>
      </c>
      <c r="AJ336" s="6" t="str">
        <f ca="1">IF($B336="","",SUMIFS(LabData2016[UACR唯一],LabData2016[比對身分證前六碼],$AX336,LabData2016[最近一次UACR檢查日期],"&gt;="&amp;DATE(YEAR(TODAY()),1,1),LabData2016[最近一次UACR檢查日期],"&lt;"&amp;DATE(YEAR(TODAY()),7,1)))</f>
        <v/>
      </c>
      <c r="AK336" s="6" t="str">
        <f ca="1">IF($B336="","",SUMIFS(LabData2016[UACR唯一],LabData2016[比對身分證前六碼],$AX336,LabData2016[最近一次UACR檢查日期],"&gt;="&amp;DATE(YEAR(TODAY()),7,1),LabData2016[最近一次UACR檢查日期],"&lt;"&amp;DATE(YEAR(TODAY())+1,1,1)))</f>
        <v/>
      </c>
      <c r="AL336" s="6" t="str">
        <f t="shared" si="78"/>
        <v/>
      </c>
      <c r="AM336" s="6" t="str">
        <f t="shared" si="79"/>
        <v/>
      </c>
      <c r="AN336" s="6" t="str">
        <f t="shared" si="80"/>
        <v/>
      </c>
      <c r="AO336" s="6" t="str">
        <f t="shared" si="81"/>
        <v/>
      </c>
      <c r="AP336" s="6" t="str" cm="1">
        <f t="array" ref="AP336">IF($B336="","",IFERROR(INDEX(相容設定!$B$2:$E$9,MATCH($D336,相容設定!$A$2:$A$9,0),MIN(VALUE(LEFT($AQ336,FIND("/",$AQ336)-1)),3)+1),0))</f>
        <v/>
      </c>
      <c r="AQ336" s="6" t="str">
        <f t="shared" si="82"/>
        <v/>
      </c>
      <c r="AR336" s="30" t="str">
        <f t="shared" si="83"/>
        <v/>
      </c>
      <c r="AS336" s="30" t="str">
        <f>IF($B336="","",250+30+IF(OR(ISNUMBER(SEARCH("DM",$D336)),ISNUMBER(SEARCH("+",$D336))),100,0)+IFERROR(INDEX(相容設定!$F$2:$F$9,MATCH($D336,相容設定!$A$2:$A$9,0)),0))</f>
        <v/>
      </c>
      <c r="AT336" s="31" t="str">
        <f t="shared" si="84"/>
        <v/>
      </c>
      <c r="AU336" s="32" t="str">
        <f t="shared" si="85"/>
        <v/>
      </c>
      <c r="AW336" t="str">
        <f t="shared" si="86"/>
        <v/>
      </c>
    </row>
    <row r="337" spans="1:49" x14ac:dyDescent="0.35">
      <c r="A337" s="26" t="str" cm="1">
        <f t="array" ref="A337">IFERROR(IF(INDEX(PatientCriteria[身分證號],ROWS($A$4:A337))="","",ROWS($A$4:A337)),"")</f>
        <v/>
      </c>
      <c r="B337" s="26" t="str" cm="1">
        <f t="array" ref="B337">IFERROR(IF(INDEX(PatientCriteria[身分證號],ROWS($A$4:A337))="","",INDEX(PatientCriteria[身分證號],ROWS($A$4:A337))),"")</f>
        <v/>
      </c>
      <c r="C337" s="26" t="str" cm="1">
        <f t="array" ref="C337">IF($B337="","",IFERROR(INDEX(PatientCriteria[生日],ROWS($A$4:A337)),""))</f>
        <v/>
      </c>
      <c r="D337" s="26" t="str" cm="1">
        <f t="array" ref="D337">IF($B337="","",IFERROR(INDEX(PatientCriteria[疾病組合],ROWS($A$4:A337)),""))</f>
        <v/>
      </c>
      <c r="E337" s="6" t="str" cm="1">
        <f t="array" ref="E337">IF($B337="","",IFERROR(INDEX(PatientCriteria[HbA1c達標標準],ROWS($A$4:A337)),""))</f>
        <v/>
      </c>
      <c r="F337" s="6" t="str">
        <f>IF($B337="","",IF($G337="","",IFERROR(SUMIFS(LabData2016[最近一次HbA1c檢查結果(%)],LabData2016[比對身分證前六碼],$AX337,LabData2016[最近一次HbA1c檢查日期],$G337,LabData2016[HbA1c唯一],1),"")))</f>
        <v/>
      </c>
      <c r="G337" s="36" t="str" cm="1">
        <f t="array" ref="G337">IF($B337="","",IFERROR(_xlfn.AGGREGATE(14,6,LabData2016[最近一次HbA1c檢查日期]/((LabData2016[比對身分證前六碼]=$AX337)*(LabData2016[HbA1c唯一]=1)),1),""))</f>
        <v/>
      </c>
      <c r="H337" s="6" t="str">
        <f>IF($B337="","",IF($I337="","",IFERROR(SUMIFS(LabData2016[最近一次HbA1c檢查結果(%)],LabData2016[比對身分證前六碼],$AX337,LabData2016[最近一次HbA1c檢查日期],$I337,LabData2016[HbA1c唯一],1),"")))</f>
        <v/>
      </c>
      <c r="I337" s="36" t="str" cm="1">
        <f t="array" ref="I337">IF($B337="","",IFERROR(_xlfn.AGGREGATE(14,6,LabData2016[最近一次HbA1c檢查日期]/((LabData2016[比對身分證前六碼]=$AX337)*(LabData2016[HbA1c唯一]=1)),2),""))</f>
        <v/>
      </c>
      <c r="J337" s="6" t="str">
        <f t="shared" si="75"/>
        <v/>
      </c>
      <c r="K337" s="27" t="str">
        <f ca="1">IF($B337="","",IF($E337="不適用","不適用",IF($F337="","未檢驗",IF(AND($AF337+$AG337&gt;=2,$AG337&gt;=1),IF(OR($F337&lt;VALUE(SUBSTITUTE(SUBSTITUTE($E337,"&lt;",""),"%","")),SUMIFS(LabData2016[HbA1c唯一],LabData2016[比對身分證前六碼],$AX337,LabData2016[最近一次HbA1c檢查結果(%)],"&lt;"&amp;VALUE(SUBSTITUTE(SUBSTITUTE($E337,"&lt;",""),"%","")),LabData2016[最近一次HbA1c檢查日期],"&gt;="&amp;DATE(YEAR(TODAY()),1,1),LabData2016[最近一次HbA1c檢查日期],"&lt;"&amp;DATE(YEAR(TODAY())+1,1,1))/($AF337+$AG337)&gt;=0.5),"控制達標",IF(ISNUMBER($H337),IF(AND($J337&gt;=84,$F337-$H337&lt;0),"進步達標","未達標"),"未達標")),"未達標"))))</f>
        <v/>
      </c>
      <c r="L337" s="33" t="str">
        <f ca="1">IF($B337="","",IF($K337="不適用","不適用",IF($K337="未檢驗","無檢驗資料","全年"&amp;($AF337+$AG337)&amp;"次／下半年"&amp;$AG337&amp;"次／"&amp;SUMIFS(LabData2016[HbA1c唯一],LabData2016[比對身分證前六碼],$AX337,LabData2016[最近一次HbA1c檢查結果(%)],"&lt;"&amp;VALUE(SUBSTITUTE(SUBSTITUTE($E337,"&lt;",""),"%","")),LabData2016[最近一次HbA1c檢查日期],"&gt;="&amp;DATE(YEAR(TODAY()),1,1),LabData2016[最近一次HbA1c檢查日期],"&lt;"&amp;DATE(YEAR(TODAY())+1,1,1))&amp;"/"&amp;($AF337+$AG337)&amp;"達標")))</f>
        <v/>
      </c>
      <c r="M337" s="6" t="str" cm="1">
        <f t="array" ref="M337">IF($B337="","",IFERROR(INDEX(PatientCriteria[LDL達標標準],ROWS($A$4:A337)),""))</f>
        <v/>
      </c>
      <c r="N337" s="6" t="str">
        <f>IF($B337="","",IF($O337="","",IFERROR(SUMIFS(LabData2016[最近一次LDL檢查結果(mg/dL)],LabData2016[比對身分證前六碼],$AX337,LabData2016[最近一次LDL檢查日期],$O337,LabData2016[LDL唯一],1),"")))</f>
        <v/>
      </c>
      <c r="O337" s="36" t="str" cm="1">
        <f t="array" ref="O337">IF($B337="","",IFERROR(_xlfn.AGGREGATE(14,6,LabData2016[最近一次LDL檢查日期]/((LabData2016[比對身分證前六碼]=$AX337)*(LabData2016[LDL唯一]=1)),1),""))</f>
        <v/>
      </c>
      <c r="P337" s="6" t="str">
        <f>IF($B337="","",IF($Q337="","",IFERROR(SUMIFS(LabData2016[最近一次LDL檢查結果(mg/dL)],LabData2016[比對身分證前六碼],$AX337,LabData2016[最近一次LDL檢查日期],$Q337,LabData2016[LDL唯一],1),"")))</f>
        <v/>
      </c>
      <c r="Q337" s="36" t="str" cm="1">
        <f t="array" ref="Q337">IF($B337="","",IFERROR(_xlfn.AGGREGATE(14,6,LabData2016[最近一次LDL檢查日期]/((LabData2016[比對身分證前六碼]=$AX337)*(LabData2016[LDL唯一]=1)),2),""))</f>
        <v/>
      </c>
      <c r="R337" s="6" t="str">
        <f t="shared" si="76"/>
        <v/>
      </c>
      <c r="S337" s="6" t="str" cm="1">
        <f t="array" ref="S337">IF($B337="","",IFERROR(_xlfn.AGGREGATE(15,6,LabData2016[最近一次LDL檢查結果(mg/dL)]/((LabData2016[比對身分證前六碼]=$AX337)*(LabData2016[LDL唯一]=1)),1),""))</f>
        <v/>
      </c>
      <c r="T337" s="28" t="str">
        <f ca="1">IF($B337="","",IF($M337="不適用","不適用",IF($N337="","未檢驗",IF(OR(AND($D337="DM only",$O337&gt;=DATE(YEAR(TODAY()),1,1),$O337&lt;DATE(YEAR(TODAY())+1,1,1),$N337&lt;VALUE(SUBSTITUTE($M337,"&lt;",""))),AND($AH337&gt;=1,$AI337&gt;=1,OR($N337&lt;VALUE(SUBSTITUTE($M337,"&lt;","")),SUMIFS(LabData2016[LDL唯一],LabData2016[比對身分證前六碼],$AX337,LabData2016[最近一次LDL檢查結果(mg/dL)],"&lt;"&amp;VALUE(SUBSTITUTE($M337,"&lt;","")),LabData2016[最近一次LDL檢查日期],"&gt;="&amp;DATE(YEAR(TODAY()),1,1),LabData2016[最近一次LDL檢查日期],"&lt;"&amp;DATE(YEAR(TODAY())+1,1,1))/($AH337+$AI337)&gt;=0.5))),"控制達標",IF(AND($AH337&gt;=1,$AI337&gt;=1,ISNUMBER($P337),$R337&gt;84,$N337-$P337&lt;0),"進步達標","未達標")))))</f>
        <v/>
      </c>
      <c r="U337" s="39" t="str">
        <f ca="1">IF($B337="","",IF($T337="不適用","不適用",IF($T337="未檢驗","無檢驗資料","全年"&amp;($AH337+$AI337)&amp;"次／下半年"&amp;$AI337&amp;"次／"&amp;SUMIFS(LabData2016[LDL唯一],LabData2016[比對身分證前六碼],$AX337,LabData2016[最近一次LDL檢查結果(mg/dL)],"&lt;"&amp;VALUE(SUBSTITUTE($M337,"&lt;","")),LabData2016[最近一次LDL檢查日期],"&gt;="&amp;DATE(YEAR(TODAY()),1,1),LabData2016[最近一次LDL檢查日期],"&lt;"&amp;DATE(YEAR(TODAY())+1,1,1))&amp;"/"&amp;($AH337+$AI337)&amp;"達標")))</f>
        <v/>
      </c>
      <c r="V337" s="6" t="str" cm="1">
        <f t="array" ref="V337">IF($B337="","",IFERROR(INDEX(PatientCriteria[UACR達標標準],ROWS($A$4:A337)),""))</f>
        <v/>
      </c>
      <c r="W337" s="6" t="str">
        <f>IF($B337="","",IF($X337="","",IFERROR(SUMIFS(LabData2016[最近一次UACR檢查結果(mg/gm)],LabData2016[比對身分證前六碼],$AX337,LabData2016[最近一次UACR檢查日期],$X337,LabData2016[UACR唯一],1),"")))</f>
        <v/>
      </c>
      <c r="X337" s="36" t="str" cm="1">
        <f t="array" ref="X337">IF($B337="","",IFERROR(_xlfn.AGGREGATE(14,6,LabData2016[最近一次UACR檢查日期]/((LabData2016[比對身分證前六碼]=$AX337)*(LabData2016[UACR唯一]=1)),1),""))</f>
        <v/>
      </c>
      <c r="Y337" s="6" t="str">
        <f>IF($B337="","",IF($Z337="","",IFERROR(SUMIFS(LabData2016[最近一次UACR檢查結果(mg/gm)],LabData2016[比對身分證前六碼],$AX337,LabData2016[最近一次UACR檢查日期],$Z337,LabData2016[UACR唯一],1),"")))</f>
        <v/>
      </c>
      <c r="Z337" s="36" t="str" cm="1">
        <f t="array" ref="Z337">IF($B337="","",IFERROR(_xlfn.AGGREGATE(14,6,LabData2016[最近一次UACR檢查日期]/((LabData2016[比對身分證前六碼]=$AX337)*(LabData2016[UACR唯一]=1)),2),""))</f>
        <v/>
      </c>
      <c r="AA337" s="6" t="str">
        <f t="shared" si="77"/>
        <v/>
      </c>
      <c r="AB337" s="29" t="str">
        <f ca="1">IF($B337="","",IF($V337="不適用","不適用",IF($W337="","未檢驗",IF(AND($AJ337+$AK337&gt;=2,$AK337&gt;=1),IF(OR($W337&lt;30,SUMIFS(LabData2016[UACR唯一],LabData2016[比對身分證前六碼],$AX337,LabData2016[最近一次UACR檢查結果(mg/gm)],"&lt;30",LabData2016[最近一次UACR檢查日期],"&gt;="&amp;DATE(YEAR(TODAY()),1,1),LabData2016[最近一次UACR檢查日期],"&lt;"&amp;DATE(YEAR(TODAY())+1,1,1))/($AJ337+$AK337)&gt;=0.5),"控制達標",IF(ISNUMBER($Y337),IF(AND($AA337&gt;=84,$W337-$Y337&lt;0),"進步達標","未達標"),"未達標")),"未達標"))))</f>
        <v/>
      </c>
      <c r="AC337" s="38" t="str">
        <f ca="1">IF($B337="","",IF($AB337="不適用","不適用",IF($AB337="未檢驗","無檢驗資料","全年"&amp;($AJ337+$AK337)&amp;"次／下半年"&amp;$AK337&amp;"次／"&amp;SUMIFS(LabData2016[UACR唯一],LabData2016[比對身分證前六碼],$AX337,LabData2016[最近一次UACR檢查結果(mg/gm)],"&lt;30",LabData2016[最近一次UACR檢查日期],"&gt;="&amp;DATE(YEAR(TODAY()),1,1),LabData2016[最近一次UACR檢查日期],"&lt;"&amp;DATE(YEAR(TODAY())+1,1,1))&amp;"/"&amp;($AJ337+$AK337)&amp;"達標")))</f>
        <v/>
      </c>
      <c r="AD337" s="6" t="str" cm="1">
        <f t="array" ref="AD337">IF($B337="","",IFERROR(INDEX(PatientCriteria[BP檢驗次數達標標準],ROWS($A$4:A337)),""))</f>
        <v/>
      </c>
      <c r="AE337" s="6" t="str" cm="1">
        <f t="array" aca="1" ref="AE337" ca="1">IF($B337="","",_xlfn.LET(_xlpm.bp,LabData2016[最近一次BP檢查日期],_xlpm.ym,IF(ISNUMBER(_xlpm.bp),TEXT(_xlpm.bp,"yyyy-mm"),LEFT(_xlpm.bp,7)),_xlpm.matched,_xlfn._xlws.FILTER(_xlpm.ym,(LabData2016[比對身分證前六碼]=$AX337)*(LabData2016[比對生日西元]=$AY337)*(_xlpm.ym&lt;&gt;"")*(LEFT(_xlpm.ym,4)=TEXT(YEAR(TODAY()),"0")),""),IF(INDEX(_xlpm.matched,1)="",0,ROWS(_xlfn.UNIQUE(_xlpm.matched)))))</f>
        <v/>
      </c>
      <c r="AF337" s="6" t="str">
        <f ca="1">IF($B337="","",SUMIFS(LabData2016[HbA1c唯一],LabData2016[比對身分證前六碼],$AX337,LabData2016[最近一次HbA1c檢查日期],"&gt;="&amp;DATE(YEAR(TODAY()),1,1),LabData2016[最近一次HbA1c檢查日期],"&lt;"&amp;DATE(YEAR(TODAY()),7,1)))</f>
        <v/>
      </c>
      <c r="AG337" s="6" t="str">
        <f ca="1">IF($B337="","",SUMIFS(LabData2016[HbA1c唯一],LabData2016[比對身分證前六碼],$AX337,LabData2016[最近一次HbA1c檢查日期],"&gt;="&amp;DATE(YEAR(TODAY()),7,1),LabData2016[最近一次HbA1c檢查日期],"&lt;"&amp;DATE(YEAR(TODAY())+1,1,1)))</f>
        <v/>
      </c>
      <c r="AH337" s="6" t="str">
        <f ca="1">IF($B337="","",SUMIFS(LabData2016[LDL唯一],LabData2016[比對身分證前六碼],$AX337,LabData2016[最近一次LDL檢查日期],"&gt;="&amp;DATE(YEAR(TODAY()),1,1),LabData2016[最近一次LDL檢查日期],"&lt;"&amp;DATE(YEAR(TODAY()),7,1)))</f>
        <v/>
      </c>
      <c r="AI337" s="6" t="str">
        <f ca="1">IF($B337="","",SUMIFS(LabData2016[LDL唯一],LabData2016[比對身分證前六碼],$AX337,LabData2016[最近一次LDL檢查日期],"&gt;="&amp;DATE(YEAR(TODAY()),7,1),LabData2016[最近一次LDL檢查日期],"&lt;"&amp;DATE(YEAR(TODAY())+1,1,1)))</f>
        <v/>
      </c>
      <c r="AJ337" s="6" t="str">
        <f ca="1">IF($B337="","",SUMIFS(LabData2016[UACR唯一],LabData2016[比對身分證前六碼],$AX337,LabData2016[最近一次UACR檢查日期],"&gt;="&amp;DATE(YEAR(TODAY()),1,1),LabData2016[最近一次UACR檢查日期],"&lt;"&amp;DATE(YEAR(TODAY()),7,1)))</f>
        <v/>
      </c>
      <c r="AK337" s="6" t="str">
        <f ca="1">IF($B337="","",SUMIFS(LabData2016[UACR唯一],LabData2016[比對身分證前六碼],$AX337,LabData2016[最近一次UACR檢查日期],"&gt;="&amp;DATE(YEAR(TODAY()),7,1),LabData2016[最近一次UACR檢查日期],"&lt;"&amp;DATE(YEAR(TODAY())+1,1,1)))</f>
        <v/>
      </c>
      <c r="AL337" s="6" t="str">
        <f t="shared" si="78"/>
        <v/>
      </c>
      <c r="AM337" s="6" t="str">
        <f t="shared" si="79"/>
        <v/>
      </c>
      <c r="AN337" s="6" t="str">
        <f t="shared" si="80"/>
        <v/>
      </c>
      <c r="AO337" s="6" t="str">
        <f t="shared" si="81"/>
        <v/>
      </c>
      <c r="AP337" s="6" t="str" cm="1">
        <f t="array" ref="AP337">IF($B337="","",IFERROR(INDEX(相容設定!$B$2:$E$9,MATCH($D337,相容設定!$A$2:$A$9,0),MIN(VALUE(LEFT($AQ337,FIND("/",$AQ337)-1)),3)+1),0))</f>
        <v/>
      </c>
      <c r="AQ337" s="6" t="str">
        <f t="shared" si="82"/>
        <v/>
      </c>
      <c r="AR337" s="30" t="str">
        <f t="shared" si="83"/>
        <v/>
      </c>
      <c r="AS337" s="30" t="str">
        <f>IF($B337="","",250+30+IF(OR(ISNUMBER(SEARCH("DM",$D337)),ISNUMBER(SEARCH("+",$D337))),100,0)+IFERROR(INDEX(相容設定!$F$2:$F$9,MATCH($D337,相容設定!$A$2:$A$9,0)),0))</f>
        <v/>
      </c>
      <c r="AT337" s="31" t="str">
        <f t="shared" si="84"/>
        <v/>
      </c>
      <c r="AU337" s="32" t="str">
        <f t="shared" si="85"/>
        <v/>
      </c>
      <c r="AW337" t="str">
        <f t="shared" si="86"/>
        <v/>
      </c>
    </row>
    <row r="338" spans="1:49" x14ac:dyDescent="0.35">
      <c r="A338" s="26" t="str" cm="1">
        <f t="array" ref="A338">IFERROR(IF(INDEX(PatientCriteria[身分證號],ROWS($A$4:A338))="","",ROWS($A$4:A338)),"")</f>
        <v/>
      </c>
      <c r="B338" s="26" t="str" cm="1">
        <f t="array" ref="B338">IFERROR(IF(INDEX(PatientCriteria[身分證號],ROWS($A$4:A338))="","",INDEX(PatientCriteria[身分證號],ROWS($A$4:A338))),"")</f>
        <v/>
      </c>
      <c r="C338" s="26" t="str" cm="1">
        <f t="array" ref="C338">IF($B338="","",IFERROR(INDEX(PatientCriteria[生日],ROWS($A$4:A338)),""))</f>
        <v/>
      </c>
      <c r="D338" s="26" t="str" cm="1">
        <f t="array" ref="D338">IF($B338="","",IFERROR(INDEX(PatientCriteria[疾病組合],ROWS($A$4:A338)),""))</f>
        <v/>
      </c>
      <c r="E338" s="6" t="str" cm="1">
        <f t="array" ref="E338">IF($B338="","",IFERROR(INDEX(PatientCriteria[HbA1c達標標準],ROWS($A$4:A338)),""))</f>
        <v/>
      </c>
      <c r="F338" s="6" t="str">
        <f>IF($B338="","",IF($G338="","",IFERROR(SUMIFS(LabData2016[最近一次HbA1c檢查結果(%)],LabData2016[比對身分證前六碼],$AX338,LabData2016[最近一次HbA1c檢查日期],$G338,LabData2016[HbA1c唯一],1),"")))</f>
        <v/>
      </c>
      <c r="G338" s="36" t="str" cm="1">
        <f t="array" ref="G338">IF($B338="","",IFERROR(_xlfn.AGGREGATE(14,6,LabData2016[最近一次HbA1c檢查日期]/((LabData2016[比對身分證前六碼]=$AX338)*(LabData2016[HbA1c唯一]=1)),1),""))</f>
        <v/>
      </c>
      <c r="H338" s="6" t="str">
        <f>IF($B338="","",IF($I338="","",IFERROR(SUMIFS(LabData2016[最近一次HbA1c檢查結果(%)],LabData2016[比對身分證前六碼],$AX338,LabData2016[最近一次HbA1c檢查日期],$I338,LabData2016[HbA1c唯一],1),"")))</f>
        <v/>
      </c>
      <c r="I338" s="36" t="str" cm="1">
        <f t="array" ref="I338">IF($B338="","",IFERROR(_xlfn.AGGREGATE(14,6,LabData2016[最近一次HbA1c檢查日期]/((LabData2016[比對身分證前六碼]=$AX338)*(LabData2016[HbA1c唯一]=1)),2),""))</f>
        <v/>
      </c>
      <c r="J338" s="6" t="str">
        <f t="shared" si="75"/>
        <v/>
      </c>
      <c r="K338" s="27" t="str">
        <f ca="1">IF($B338="","",IF($E338="不適用","不適用",IF($F338="","未檢驗",IF(AND($AF338+$AG338&gt;=2,$AG338&gt;=1),IF(OR($F338&lt;VALUE(SUBSTITUTE(SUBSTITUTE($E338,"&lt;",""),"%","")),SUMIFS(LabData2016[HbA1c唯一],LabData2016[比對身分證前六碼],$AX338,LabData2016[最近一次HbA1c檢查結果(%)],"&lt;"&amp;VALUE(SUBSTITUTE(SUBSTITUTE($E338,"&lt;",""),"%","")),LabData2016[最近一次HbA1c檢查日期],"&gt;="&amp;DATE(YEAR(TODAY()),1,1),LabData2016[最近一次HbA1c檢查日期],"&lt;"&amp;DATE(YEAR(TODAY())+1,1,1))/($AF338+$AG338)&gt;=0.5),"控制達標",IF(ISNUMBER($H338),IF(AND($J338&gt;=84,$F338-$H338&lt;0),"進步達標","未達標"),"未達標")),"未達標"))))</f>
        <v/>
      </c>
      <c r="L338" s="33" t="str">
        <f ca="1">IF($B338="","",IF($K338="不適用","不適用",IF($K338="未檢驗","無檢驗資料","全年"&amp;($AF338+$AG338)&amp;"次／下半年"&amp;$AG338&amp;"次／"&amp;SUMIFS(LabData2016[HbA1c唯一],LabData2016[比對身分證前六碼],$AX338,LabData2016[最近一次HbA1c檢查結果(%)],"&lt;"&amp;VALUE(SUBSTITUTE(SUBSTITUTE($E338,"&lt;",""),"%","")),LabData2016[最近一次HbA1c檢查日期],"&gt;="&amp;DATE(YEAR(TODAY()),1,1),LabData2016[最近一次HbA1c檢查日期],"&lt;"&amp;DATE(YEAR(TODAY())+1,1,1))&amp;"/"&amp;($AF338+$AG338)&amp;"達標")))</f>
        <v/>
      </c>
      <c r="M338" s="6" t="str" cm="1">
        <f t="array" ref="M338">IF($B338="","",IFERROR(INDEX(PatientCriteria[LDL達標標準],ROWS($A$4:A338)),""))</f>
        <v/>
      </c>
      <c r="N338" s="6" t="str">
        <f>IF($B338="","",IF($O338="","",IFERROR(SUMIFS(LabData2016[最近一次LDL檢查結果(mg/dL)],LabData2016[比對身分證前六碼],$AX338,LabData2016[最近一次LDL檢查日期],$O338,LabData2016[LDL唯一],1),"")))</f>
        <v/>
      </c>
      <c r="O338" s="36" t="str" cm="1">
        <f t="array" ref="O338">IF($B338="","",IFERROR(_xlfn.AGGREGATE(14,6,LabData2016[最近一次LDL檢查日期]/((LabData2016[比對身分證前六碼]=$AX338)*(LabData2016[LDL唯一]=1)),1),""))</f>
        <v/>
      </c>
      <c r="P338" s="6" t="str">
        <f>IF($B338="","",IF($Q338="","",IFERROR(SUMIFS(LabData2016[最近一次LDL檢查結果(mg/dL)],LabData2016[比對身分證前六碼],$AX338,LabData2016[最近一次LDL檢查日期],$Q338,LabData2016[LDL唯一],1),"")))</f>
        <v/>
      </c>
      <c r="Q338" s="36" t="str" cm="1">
        <f t="array" ref="Q338">IF($B338="","",IFERROR(_xlfn.AGGREGATE(14,6,LabData2016[最近一次LDL檢查日期]/((LabData2016[比對身分證前六碼]=$AX338)*(LabData2016[LDL唯一]=1)),2),""))</f>
        <v/>
      </c>
      <c r="R338" s="6" t="str">
        <f t="shared" si="76"/>
        <v/>
      </c>
      <c r="S338" s="6" t="str" cm="1">
        <f t="array" ref="S338">IF($B338="","",IFERROR(_xlfn.AGGREGATE(15,6,LabData2016[最近一次LDL檢查結果(mg/dL)]/((LabData2016[比對身分證前六碼]=$AX338)*(LabData2016[LDL唯一]=1)),1),""))</f>
        <v/>
      </c>
      <c r="T338" s="28" t="str">
        <f ca="1">IF($B338="","",IF($M338="不適用","不適用",IF($N338="","未檢驗",IF(OR(AND($D338="DM only",$O338&gt;=DATE(YEAR(TODAY()),1,1),$O338&lt;DATE(YEAR(TODAY())+1,1,1),$N338&lt;VALUE(SUBSTITUTE($M338,"&lt;",""))),AND($AH338&gt;=1,$AI338&gt;=1,OR($N338&lt;VALUE(SUBSTITUTE($M338,"&lt;","")),SUMIFS(LabData2016[LDL唯一],LabData2016[比對身分證前六碼],$AX338,LabData2016[最近一次LDL檢查結果(mg/dL)],"&lt;"&amp;VALUE(SUBSTITUTE($M338,"&lt;","")),LabData2016[最近一次LDL檢查日期],"&gt;="&amp;DATE(YEAR(TODAY()),1,1),LabData2016[最近一次LDL檢查日期],"&lt;"&amp;DATE(YEAR(TODAY())+1,1,1))/($AH338+$AI338)&gt;=0.5))),"控制達標",IF(AND($AH338&gt;=1,$AI338&gt;=1,ISNUMBER($P338),$R338&gt;84,$N338-$P338&lt;0),"進步達標","未達標")))))</f>
        <v/>
      </c>
      <c r="U338" s="39" t="str">
        <f ca="1">IF($B338="","",IF($T338="不適用","不適用",IF($T338="未檢驗","無檢驗資料","全年"&amp;($AH338+$AI338)&amp;"次／下半年"&amp;$AI338&amp;"次／"&amp;SUMIFS(LabData2016[LDL唯一],LabData2016[比對身分證前六碼],$AX338,LabData2016[最近一次LDL檢查結果(mg/dL)],"&lt;"&amp;VALUE(SUBSTITUTE($M338,"&lt;","")),LabData2016[最近一次LDL檢查日期],"&gt;="&amp;DATE(YEAR(TODAY()),1,1),LabData2016[最近一次LDL檢查日期],"&lt;"&amp;DATE(YEAR(TODAY())+1,1,1))&amp;"/"&amp;($AH338+$AI338)&amp;"達標")))</f>
        <v/>
      </c>
      <c r="V338" s="6" t="str" cm="1">
        <f t="array" ref="V338">IF($B338="","",IFERROR(INDEX(PatientCriteria[UACR達標標準],ROWS($A$4:A338)),""))</f>
        <v/>
      </c>
      <c r="W338" s="6" t="str">
        <f>IF($B338="","",IF($X338="","",IFERROR(SUMIFS(LabData2016[最近一次UACR檢查結果(mg/gm)],LabData2016[比對身分證前六碼],$AX338,LabData2016[最近一次UACR檢查日期],$X338,LabData2016[UACR唯一],1),"")))</f>
        <v/>
      </c>
      <c r="X338" s="36" t="str" cm="1">
        <f t="array" ref="X338">IF($B338="","",IFERROR(_xlfn.AGGREGATE(14,6,LabData2016[最近一次UACR檢查日期]/((LabData2016[比對身分證前六碼]=$AX338)*(LabData2016[UACR唯一]=1)),1),""))</f>
        <v/>
      </c>
      <c r="Y338" s="6" t="str">
        <f>IF($B338="","",IF($Z338="","",IFERROR(SUMIFS(LabData2016[最近一次UACR檢查結果(mg/gm)],LabData2016[比對身分證前六碼],$AX338,LabData2016[最近一次UACR檢查日期],$Z338,LabData2016[UACR唯一],1),"")))</f>
        <v/>
      </c>
      <c r="Z338" s="36" t="str" cm="1">
        <f t="array" ref="Z338">IF($B338="","",IFERROR(_xlfn.AGGREGATE(14,6,LabData2016[最近一次UACR檢查日期]/((LabData2016[比對身分證前六碼]=$AX338)*(LabData2016[UACR唯一]=1)),2),""))</f>
        <v/>
      </c>
      <c r="AA338" s="6" t="str">
        <f t="shared" si="77"/>
        <v/>
      </c>
      <c r="AB338" s="29" t="str">
        <f ca="1">IF($B338="","",IF($V338="不適用","不適用",IF($W338="","未檢驗",IF(AND($AJ338+$AK338&gt;=2,$AK338&gt;=1),IF(OR($W338&lt;30,SUMIFS(LabData2016[UACR唯一],LabData2016[比對身分證前六碼],$AX338,LabData2016[最近一次UACR檢查結果(mg/gm)],"&lt;30",LabData2016[最近一次UACR檢查日期],"&gt;="&amp;DATE(YEAR(TODAY()),1,1),LabData2016[最近一次UACR檢查日期],"&lt;"&amp;DATE(YEAR(TODAY())+1,1,1))/($AJ338+$AK338)&gt;=0.5),"控制達標",IF(ISNUMBER($Y338),IF(AND($AA338&gt;=84,$W338-$Y338&lt;0),"進步達標","未達標"),"未達標")),"未達標"))))</f>
        <v/>
      </c>
      <c r="AC338" s="38" t="str">
        <f ca="1">IF($B338="","",IF($AB338="不適用","不適用",IF($AB338="未檢驗","無檢驗資料","全年"&amp;($AJ338+$AK338)&amp;"次／下半年"&amp;$AK338&amp;"次／"&amp;SUMIFS(LabData2016[UACR唯一],LabData2016[比對身分證前六碼],$AX338,LabData2016[最近一次UACR檢查結果(mg/gm)],"&lt;30",LabData2016[最近一次UACR檢查日期],"&gt;="&amp;DATE(YEAR(TODAY()),1,1),LabData2016[最近一次UACR檢查日期],"&lt;"&amp;DATE(YEAR(TODAY())+1,1,1))&amp;"/"&amp;($AJ338+$AK338)&amp;"達標")))</f>
        <v/>
      </c>
      <c r="AD338" s="6" t="str" cm="1">
        <f t="array" ref="AD338">IF($B338="","",IFERROR(INDEX(PatientCriteria[BP檢驗次數達標標準],ROWS($A$4:A338)),""))</f>
        <v/>
      </c>
      <c r="AE338" s="6" t="str" cm="1">
        <f t="array" aca="1" ref="AE338" ca="1">IF($B338="","",_xlfn.LET(_xlpm.bp,LabData2016[最近一次BP檢查日期],_xlpm.ym,IF(ISNUMBER(_xlpm.bp),TEXT(_xlpm.bp,"yyyy-mm"),LEFT(_xlpm.bp,7)),_xlpm.matched,_xlfn._xlws.FILTER(_xlpm.ym,(LabData2016[比對身分證前六碼]=$AX338)*(LabData2016[比對生日西元]=$AY338)*(_xlpm.ym&lt;&gt;"")*(LEFT(_xlpm.ym,4)=TEXT(YEAR(TODAY()),"0")),""),IF(INDEX(_xlpm.matched,1)="",0,ROWS(_xlfn.UNIQUE(_xlpm.matched)))))</f>
        <v/>
      </c>
      <c r="AF338" s="6" t="str">
        <f ca="1">IF($B338="","",SUMIFS(LabData2016[HbA1c唯一],LabData2016[比對身分證前六碼],$AX338,LabData2016[最近一次HbA1c檢查日期],"&gt;="&amp;DATE(YEAR(TODAY()),1,1),LabData2016[最近一次HbA1c檢查日期],"&lt;"&amp;DATE(YEAR(TODAY()),7,1)))</f>
        <v/>
      </c>
      <c r="AG338" s="6" t="str">
        <f ca="1">IF($B338="","",SUMIFS(LabData2016[HbA1c唯一],LabData2016[比對身分證前六碼],$AX338,LabData2016[最近一次HbA1c檢查日期],"&gt;="&amp;DATE(YEAR(TODAY()),7,1),LabData2016[最近一次HbA1c檢查日期],"&lt;"&amp;DATE(YEAR(TODAY())+1,1,1)))</f>
        <v/>
      </c>
      <c r="AH338" s="6" t="str">
        <f ca="1">IF($B338="","",SUMIFS(LabData2016[LDL唯一],LabData2016[比對身分證前六碼],$AX338,LabData2016[最近一次LDL檢查日期],"&gt;="&amp;DATE(YEAR(TODAY()),1,1),LabData2016[最近一次LDL檢查日期],"&lt;"&amp;DATE(YEAR(TODAY()),7,1)))</f>
        <v/>
      </c>
      <c r="AI338" s="6" t="str">
        <f ca="1">IF($B338="","",SUMIFS(LabData2016[LDL唯一],LabData2016[比對身分證前六碼],$AX338,LabData2016[最近一次LDL檢查日期],"&gt;="&amp;DATE(YEAR(TODAY()),7,1),LabData2016[最近一次LDL檢查日期],"&lt;"&amp;DATE(YEAR(TODAY())+1,1,1)))</f>
        <v/>
      </c>
      <c r="AJ338" s="6" t="str">
        <f ca="1">IF($B338="","",SUMIFS(LabData2016[UACR唯一],LabData2016[比對身分證前六碼],$AX338,LabData2016[最近一次UACR檢查日期],"&gt;="&amp;DATE(YEAR(TODAY()),1,1),LabData2016[最近一次UACR檢查日期],"&lt;"&amp;DATE(YEAR(TODAY()),7,1)))</f>
        <v/>
      </c>
      <c r="AK338" s="6" t="str">
        <f ca="1">IF($B338="","",SUMIFS(LabData2016[UACR唯一],LabData2016[比對身分證前六碼],$AX338,LabData2016[最近一次UACR檢查日期],"&gt;="&amp;DATE(YEAR(TODAY()),7,1),LabData2016[最近一次UACR檢查日期],"&lt;"&amp;DATE(YEAR(TODAY())+1,1,1)))</f>
        <v/>
      </c>
      <c r="AL338" s="6" t="str">
        <f t="shared" si="78"/>
        <v/>
      </c>
      <c r="AM338" s="6" t="str">
        <f t="shared" si="79"/>
        <v/>
      </c>
      <c r="AN338" s="6" t="str">
        <f t="shared" si="80"/>
        <v/>
      </c>
      <c r="AO338" s="6" t="str">
        <f t="shared" si="81"/>
        <v/>
      </c>
      <c r="AP338" s="6" t="str" cm="1">
        <f t="array" ref="AP338">IF($B338="","",IFERROR(INDEX(相容設定!$B$2:$E$9,MATCH($D338,相容設定!$A$2:$A$9,0),MIN(VALUE(LEFT($AQ338,FIND("/",$AQ338)-1)),3)+1),0))</f>
        <v/>
      </c>
      <c r="AQ338" s="6" t="str">
        <f t="shared" si="82"/>
        <v/>
      </c>
      <c r="AR338" s="30" t="str">
        <f t="shared" si="83"/>
        <v/>
      </c>
      <c r="AS338" s="30" t="str">
        <f>IF($B338="","",250+30+IF(OR(ISNUMBER(SEARCH("DM",$D338)),ISNUMBER(SEARCH("+",$D338))),100,0)+IFERROR(INDEX(相容設定!$F$2:$F$9,MATCH($D338,相容設定!$A$2:$A$9,0)),0))</f>
        <v/>
      </c>
      <c r="AT338" s="31" t="str">
        <f t="shared" si="84"/>
        <v/>
      </c>
      <c r="AU338" s="32" t="str">
        <f t="shared" si="85"/>
        <v/>
      </c>
      <c r="AW338" t="str">
        <f t="shared" si="86"/>
        <v/>
      </c>
    </row>
    <row r="339" spans="1:49" x14ac:dyDescent="0.35">
      <c r="A339" s="26" t="str" cm="1">
        <f t="array" ref="A339">IFERROR(IF(INDEX(PatientCriteria[身分證號],ROWS($A$4:A339))="","",ROWS($A$4:A339)),"")</f>
        <v/>
      </c>
      <c r="B339" s="26" t="str" cm="1">
        <f t="array" ref="B339">IFERROR(IF(INDEX(PatientCriteria[身分證號],ROWS($A$4:A339))="","",INDEX(PatientCriteria[身分證號],ROWS($A$4:A339))),"")</f>
        <v/>
      </c>
      <c r="C339" s="26" t="str" cm="1">
        <f t="array" ref="C339">IF($B339="","",IFERROR(INDEX(PatientCriteria[生日],ROWS($A$4:A339)),""))</f>
        <v/>
      </c>
      <c r="D339" s="26" t="str" cm="1">
        <f t="array" ref="D339">IF($B339="","",IFERROR(INDEX(PatientCriteria[疾病組合],ROWS($A$4:A339)),""))</f>
        <v/>
      </c>
      <c r="E339" s="6" t="str" cm="1">
        <f t="array" ref="E339">IF($B339="","",IFERROR(INDEX(PatientCriteria[HbA1c達標標準],ROWS($A$4:A339)),""))</f>
        <v/>
      </c>
      <c r="F339" s="6" t="str">
        <f>IF($B339="","",IF($G339="","",IFERROR(SUMIFS(LabData2016[最近一次HbA1c檢查結果(%)],LabData2016[比對身分證前六碼],$AX339,LabData2016[最近一次HbA1c檢查日期],$G339,LabData2016[HbA1c唯一],1),"")))</f>
        <v/>
      </c>
      <c r="G339" s="36" t="str" cm="1">
        <f t="array" ref="G339">IF($B339="","",IFERROR(_xlfn.AGGREGATE(14,6,LabData2016[最近一次HbA1c檢查日期]/((LabData2016[比對身分證前六碼]=$AX339)*(LabData2016[HbA1c唯一]=1)),1),""))</f>
        <v/>
      </c>
      <c r="H339" s="6" t="str">
        <f>IF($B339="","",IF($I339="","",IFERROR(SUMIFS(LabData2016[最近一次HbA1c檢查結果(%)],LabData2016[比對身分證前六碼],$AX339,LabData2016[最近一次HbA1c檢查日期],$I339,LabData2016[HbA1c唯一],1),"")))</f>
        <v/>
      </c>
      <c r="I339" s="36" t="str" cm="1">
        <f t="array" ref="I339">IF($B339="","",IFERROR(_xlfn.AGGREGATE(14,6,LabData2016[最近一次HbA1c檢查日期]/((LabData2016[比對身分證前六碼]=$AX339)*(LabData2016[HbA1c唯一]=1)),2),""))</f>
        <v/>
      </c>
      <c r="J339" s="6" t="str">
        <f t="shared" si="75"/>
        <v/>
      </c>
      <c r="K339" s="27" t="str">
        <f ca="1">IF($B339="","",IF($E339="不適用","不適用",IF($F339="","未檢驗",IF(AND($AF339+$AG339&gt;=2,$AG339&gt;=1),IF(OR($F339&lt;VALUE(SUBSTITUTE(SUBSTITUTE($E339,"&lt;",""),"%","")),SUMIFS(LabData2016[HbA1c唯一],LabData2016[比對身分證前六碼],$AX339,LabData2016[最近一次HbA1c檢查結果(%)],"&lt;"&amp;VALUE(SUBSTITUTE(SUBSTITUTE($E339,"&lt;",""),"%","")),LabData2016[最近一次HbA1c檢查日期],"&gt;="&amp;DATE(YEAR(TODAY()),1,1),LabData2016[最近一次HbA1c檢查日期],"&lt;"&amp;DATE(YEAR(TODAY())+1,1,1))/($AF339+$AG339)&gt;=0.5),"控制達標",IF(ISNUMBER($H339),IF(AND($J339&gt;=84,$F339-$H339&lt;0),"進步達標","未達標"),"未達標")),"未達標"))))</f>
        <v/>
      </c>
      <c r="L339" s="33" t="str">
        <f ca="1">IF($B339="","",IF($K339="不適用","不適用",IF($K339="未檢驗","無檢驗資料","全年"&amp;($AF339+$AG339)&amp;"次／下半年"&amp;$AG339&amp;"次／"&amp;SUMIFS(LabData2016[HbA1c唯一],LabData2016[比對身分證前六碼],$AX339,LabData2016[最近一次HbA1c檢查結果(%)],"&lt;"&amp;VALUE(SUBSTITUTE(SUBSTITUTE($E339,"&lt;",""),"%","")),LabData2016[最近一次HbA1c檢查日期],"&gt;="&amp;DATE(YEAR(TODAY()),1,1),LabData2016[最近一次HbA1c檢查日期],"&lt;"&amp;DATE(YEAR(TODAY())+1,1,1))&amp;"/"&amp;($AF339+$AG339)&amp;"達標")))</f>
        <v/>
      </c>
      <c r="M339" s="6" t="str" cm="1">
        <f t="array" ref="M339">IF($B339="","",IFERROR(INDEX(PatientCriteria[LDL達標標準],ROWS($A$4:A339)),""))</f>
        <v/>
      </c>
      <c r="N339" s="6" t="str">
        <f>IF($B339="","",IF($O339="","",IFERROR(SUMIFS(LabData2016[最近一次LDL檢查結果(mg/dL)],LabData2016[比對身分證前六碼],$AX339,LabData2016[最近一次LDL檢查日期],$O339,LabData2016[LDL唯一],1),"")))</f>
        <v/>
      </c>
      <c r="O339" s="36" t="str" cm="1">
        <f t="array" ref="O339">IF($B339="","",IFERROR(_xlfn.AGGREGATE(14,6,LabData2016[最近一次LDL檢查日期]/((LabData2016[比對身分證前六碼]=$AX339)*(LabData2016[LDL唯一]=1)),1),""))</f>
        <v/>
      </c>
      <c r="P339" s="6" t="str">
        <f>IF($B339="","",IF($Q339="","",IFERROR(SUMIFS(LabData2016[最近一次LDL檢查結果(mg/dL)],LabData2016[比對身分證前六碼],$AX339,LabData2016[最近一次LDL檢查日期],$Q339,LabData2016[LDL唯一],1),"")))</f>
        <v/>
      </c>
      <c r="Q339" s="36" t="str" cm="1">
        <f t="array" ref="Q339">IF($B339="","",IFERROR(_xlfn.AGGREGATE(14,6,LabData2016[最近一次LDL檢查日期]/((LabData2016[比對身分證前六碼]=$AX339)*(LabData2016[LDL唯一]=1)),2),""))</f>
        <v/>
      </c>
      <c r="R339" s="6" t="str">
        <f t="shared" si="76"/>
        <v/>
      </c>
      <c r="S339" s="6" t="str" cm="1">
        <f t="array" ref="S339">IF($B339="","",IFERROR(_xlfn.AGGREGATE(15,6,LabData2016[最近一次LDL檢查結果(mg/dL)]/((LabData2016[比對身分證前六碼]=$AX339)*(LabData2016[LDL唯一]=1)),1),""))</f>
        <v/>
      </c>
      <c r="T339" s="28" t="str">
        <f ca="1">IF($B339="","",IF($M339="不適用","不適用",IF($N339="","未檢驗",IF(OR(AND($D339="DM only",$O339&gt;=DATE(YEAR(TODAY()),1,1),$O339&lt;DATE(YEAR(TODAY())+1,1,1),$N339&lt;VALUE(SUBSTITUTE($M339,"&lt;",""))),AND($AH339&gt;=1,$AI339&gt;=1,OR($N339&lt;VALUE(SUBSTITUTE($M339,"&lt;","")),SUMIFS(LabData2016[LDL唯一],LabData2016[比對身分證前六碼],$AX339,LabData2016[最近一次LDL檢查結果(mg/dL)],"&lt;"&amp;VALUE(SUBSTITUTE($M339,"&lt;","")),LabData2016[最近一次LDL檢查日期],"&gt;="&amp;DATE(YEAR(TODAY()),1,1),LabData2016[最近一次LDL檢查日期],"&lt;"&amp;DATE(YEAR(TODAY())+1,1,1))/($AH339+$AI339)&gt;=0.5))),"控制達標",IF(AND($AH339&gt;=1,$AI339&gt;=1,ISNUMBER($P339),$R339&gt;84,$N339-$P339&lt;0),"進步達標","未達標")))))</f>
        <v/>
      </c>
      <c r="U339" s="39" t="str">
        <f ca="1">IF($B339="","",IF($T339="不適用","不適用",IF($T339="未檢驗","無檢驗資料","全年"&amp;($AH339+$AI339)&amp;"次／下半年"&amp;$AI339&amp;"次／"&amp;SUMIFS(LabData2016[LDL唯一],LabData2016[比對身分證前六碼],$AX339,LabData2016[最近一次LDL檢查結果(mg/dL)],"&lt;"&amp;VALUE(SUBSTITUTE($M339,"&lt;","")),LabData2016[最近一次LDL檢查日期],"&gt;="&amp;DATE(YEAR(TODAY()),1,1),LabData2016[最近一次LDL檢查日期],"&lt;"&amp;DATE(YEAR(TODAY())+1,1,1))&amp;"/"&amp;($AH339+$AI339)&amp;"達標")))</f>
        <v/>
      </c>
      <c r="V339" s="6" t="str" cm="1">
        <f t="array" ref="V339">IF($B339="","",IFERROR(INDEX(PatientCriteria[UACR達標標準],ROWS($A$4:A339)),""))</f>
        <v/>
      </c>
      <c r="W339" s="6" t="str">
        <f>IF($B339="","",IF($X339="","",IFERROR(SUMIFS(LabData2016[最近一次UACR檢查結果(mg/gm)],LabData2016[比對身分證前六碼],$AX339,LabData2016[最近一次UACR檢查日期],$X339,LabData2016[UACR唯一],1),"")))</f>
        <v/>
      </c>
      <c r="X339" s="36" t="str" cm="1">
        <f t="array" ref="X339">IF($B339="","",IFERROR(_xlfn.AGGREGATE(14,6,LabData2016[最近一次UACR檢查日期]/((LabData2016[比對身分證前六碼]=$AX339)*(LabData2016[UACR唯一]=1)),1),""))</f>
        <v/>
      </c>
      <c r="Y339" s="6" t="str">
        <f>IF($B339="","",IF($Z339="","",IFERROR(SUMIFS(LabData2016[最近一次UACR檢查結果(mg/gm)],LabData2016[比對身分證前六碼],$AX339,LabData2016[最近一次UACR檢查日期],$Z339,LabData2016[UACR唯一],1),"")))</f>
        <v/>
      </c>
      <c r="Z339" s="36" t="str" cm="1">
        <f t="array" ref="Z339">IF($B339="","",IFERROR(_xlfn.AGGREGATE(14,6,LabData2016[最近一次UACR檢查日期]/((LabData2016[比對身分證前六碼]=$AX339)*(LabData2016[UACR唯一]=1)),2),""))</f>
        <v/>
      </c>
      <c r="AA339" s="6" t="str">
        <f t="shared" si="77"/>
        <v/>
      </c>
      <c r="AB339" s="29" t="str">
        <f ca="1">IF($B339="","",IF($V339="不適用","不適用",IF($W339="","未檢驗",IF(AND($AJ339+$AK339&gt;=2,$AK339&gt;=1),IF(OR($W339&lt;30,SUMIFS(LabData2016[UACR唯一],LabData2016[比對身分證前六碼],$AX339,LabData2016[最近一次UACR檢查結果(mg/gm)],"&lt;30",LabData2016[最近一次UACR檢查日期],"&gt;="&amp;DATE(YEAR(TODAY()),1,1),LabData2016[最近一次UACR檢查日期],"&lt;"&amp;DATE(YEAR(TODAY())+1,1,1))/($AJ339+$AK339)&gt;=0.5),"控制達標",IF(ISNUMBER($Y339),IF(AND($AA339&gt;=84,$W339-$Y339&lt;0),"進步達標","未達標"),"未達標")),"未達標"))))</f>
        <v/>
      </c>
      <c r="AC339" s="38" t="str">
        <f ca="1">IF($B339="","",IF($AB339="不適用","不適用",IF($AB339="未檢驗","無檢驗資料","全年"&amp;($AJ339+$AK339)&amp;"次／下半年"&amp;$AK339&amp;"次／"&amp;SUMIFS(LabData2016[UACR唯一],LabData2016[比對身分證前六碼],$AX339,LabData2016[最近一次UACR檢查結果(mg/gm)],"&lt;30",LabData2016[最近一次UACR檢查日期],"&gt;="&amp;DATE(YEAR(TODAY()),1,1),LabData2016[最近一次UACR檢查日期],"&lt;"&amp;DATE(YEAR(TODAY())+1,1,1))&amp;"/"&amp;($AJ339+$AK339)&amp;"達標")))</f>
        <v/>
      </c>
      <c r="AD339" s="6" t="str" cm="1">
        <f t="array" ref="AD339">IF($B339="","",IFERROR(INDEX(PatientCriteria[BP檢驗次數達標標準],ROWS($A$4:A339)),""))</f>
        <v/>
      </c>
      <c r="AE339" s="6" t="str" cm="1">
        <f t="array" aca="1" ref="AE339" ca="1">IF($B339="","",_xlfn.LET(_xlpm.bp,LabData2016[最近一次BP檢查日期],_xlpm.ym,IF(ISNUMBER(_xlpm.bp),TEXT(_xlpm.bp,"yyyy-mm"),LEFT(_xlpm.bp,7)),_xlpm.matched,_xlfn._xlws.FILTER(_xlpm.ym,(LabData2016[比對身分證前六碼]=$AX339)*(LabData2016[比對生日西元]=$AY339)*(_xlpm.ym&lt;&gt;"")*(LEFT(_xlpm.ym,4)=TEXT(YEAR(TODAY()),"0")),""),IF(INDEX(_xlpm.matched,1)="",0,ROWS(_xlfn.UNIQUE(_xlpm.matched)))))</f>
        <v/>
      </c>
      <c r="AF339" s="6" t="str">
        <f ca="1">IF($B339="","",SUMIFS(LabData2016[HbA1c唯一],LabData2016[比對身分證前六碼],$AX339,LabData2016[最近一次HbA1c檢查日期],"&gt;="&amp;DATE(YEAR(TODAY()),1,1),LabData2016[最近一次HbA1c檢查日期],"&lt;"&amp;DATE(YEAR(TODAY()),7,1)))</f>
        <v/>
      </c>
      <c r="AG339" s="6" t="str">
        <f ca="1">IF($B339="","",SUMIFS(LabData2016[HbA1c唯一],LabData2016[比對身分證前六碼],$AX339,LabData2016[最近一次HbA1c檢查日期],"&gt;="&amp;DATE(YEAR(TODAY()),7,1),LabData2016[最近一次HbA1c檢查日期],"&lt;"&amp;DATE(YEAR(TODAY())+1,1,1)))</f>
        <v/>
      </c>
      <c r="AH339" s="6" t="str">
        <f ca="1">IF($B339="","",SUMIFS(LabData2016[LDL唯一],LabData2016[比對身分證前六碼],$AX339,LabData2016[最近一次LDL檢查日期],"&gt;="&amp;DATE(YEAR(TODAY()),1,1),LabData2016[最近一次LDL檢查日期],"&lt;"&amp;DATE(YEAR(TODAY()),7,1)))</f>
        <v/>
      </c>
      <c r="AI339" s="6" t="str">
        <f ca="1">IF($B339="","",SUMIFS(LabData2016[LDL唯一],LabData2016[比對身分證前六碼],$AX339,LabData2016[最近一次LDL檢查日期],"&gt;="&amp;DATE(YEAR(TODAY()),7,1),LabData2016[最近一次LDL檢查日期],"&lt;"&amp;DATE(YEAR(TODAY())+1,1,1)))</f>
        <v/>
      </c>
      <c r="AJ339" s="6" t="str">
        <f ca="1">IF($B339="","",SUMIFS(LabData2016[UACR唯一],LabData2016[比對身分證前六碼],$AX339,LabData2016[最近一次UACR檢查日期],"&gt;="&amp;DATE(YEAR(TODAY()),1,1),LabData2016[最近一次UACR檢查日期],"&lt;"&amp;DATE(YEAR(TODAY()),7,1)))</f>
        <v/>
      </c>
      <c r="AK339" s="6" t="str">
        <f ca="1">IF($B339="","",SUMIFS(LabData2016[UACR唯一],LabData2016[比對身分證前六碼],$AX339,LabData2016[最近一次UACR檢查日期],"&gt;="&amp;DATE(YEAR(TODAY()),7,1),LabData2016[最近一次UACR檢查日期],"&lt;"&amp;DATE(YEAR(TODAY())+1,1,1)))</f>
        <v/>
      </c>
      <c r="AL339" s="6" t="str">
        <f t="shared" si="78"/>
        <v/>
      </c>
      <c r="AM339" s="6" t="str">
        <f t="shared" si="79"/>
        <v/>
      </c>
      <c r="AN339" s="6" t="str">
        <f t="shared" si="80"/>
        <v/>
      </c>
      <c r="AO339" s="6" t="str">
        <f t="shared" si="81"/>
        <v/>
      </c>
      <c r="AP339" s="6" t="str" cm="1">
        <f t="array" ref="AP339">IF($B339="","",IFERROR(INDEX(相容設定!$B$2:$E$9,MATCH($D339,相容設定!$A$2:$A$9,0),MIN(VALUE(LEFT($AQ339,FIND("/",$AQ339)-1)),3)+1),0))</f>
        <v/>
      </c>
      <c r="AQ339" s="6" t="str">
        <f t="shared" si="82"/>
        <v/>
      </c>
      <c r="AR339" s="30" t="str">
        <f t="shared" si="83"/>
        <v/>
      </c>
      <c r="AS339" s="30" t="str">
        <f>IF($B339="","",250+30+IF(OR(ISNUMBER(SEARCH("DM",$D339)),ISNUMBER(SEARCH("+",$D339))),100,0)+IFERROR(INDEX(相容設定!$F$2:$F$9,MATCH($D339,相容設定!$A$2:$A$9,0)),0))</f>
        <v/>
      </c>
      <c r="AT339" s="31" t="str">
        <f t="shared" si="84"/>
        <v/>
      </c>
      <c r="AU339" s="32" t="str">
        <f t="shared" si="85"/>
        <v/>
      </c>
      <c r="AW339" t="str">
        <f t="shared" si="86"/>
        <v/>
      </c>
    </row>
    <row r="340" spans="1:49" x14ac:dyDescent="0.35">
      <c r="A340" s="26" t="str" cm="1">
        <f t="array" ref="A340">IFERROR(IF(INDEX(PatientCriteria[身分證號],ROWS($A$4:A340))="","",ROWS($A$4:A340)),"")</f>
        <v/>
      </c>
      <c r="B340" s="26" t="str" cm="1">
        <f t="array" ref="B340">IFERROR(IF(INDEX(PatientCriteria[身分證號],ROWS($A$4:A340))="","",INDEX(PatientCriteria[身分證號],ROWS($A$4:A340))),"")</f>
        <v/>
      </c>
      <c r="C340" s="26" t="str" cm="1">
        <f t="array" ref="C340">IF($B340="","",IFERROR(INDEX(PatientCriteria[生日],ROWS($A$4:A340)),""))</f>
        <v/>
      </c>
      <c r="D340" s="26" t="str" cm="1">
        <f t="array" ref="D340">IF($B340="","",IFERROR(INDEX(PatientCriteria[疾病組合],ROWS($A$4:A340)),""))</f>
        <v/>
      </c>
      <c r="E340" s="6" t="str" cm="1">
        <f t="array" ref="E340">IF($B340="","",IFERROR(INDEX(PatientCriteria[HbA1c達標標準],ROWS($A$4:A340)),""))</f>
        <v/>
      </c>
      <c r="F340" s="6" t="str">
        <f>IF($B340="","",IF($G340="","",IFERROR(SUMIFS(LabData2016[最近一次HbA1c檢查結果(%)],LabData2016[比對身分證前六碼],$AX340,LabData2016[最近一次HbA1c檢查日期],$G340,LabData2016[HbA1c唯一],1),"")))</f>
        <v/>
      </c>
      <c r="G340" s="36" t="str" cm="1">
        <f t="array" ref="G340">IF($B340="","",IFERROR(_xlfn.AGGREGATE(14,6,LabData2016[最近一次HbA1c檢查日期]/((LabData2016[比對身分證前六碼]=$AX340)*(LabData2016[HbA1c唯一]=1)),1),""))</f>
        <v/>
      </c>
      <c r="H340" s="6" t="str">
        <f>IF($B340="","",IF($I340="","",IFERROR(SUMIFS(LabData2016[最近一次HbA1c檢查結果(%)],LabData2016[比對身分證前六碼],$AX340,LabData2016[最近一次HbA1c檢查日期],$I340,LabData2016[HbA1c唯一],1),"")))</f>
        <v/>
      </c>
      <c r="I340" s="36" t="str" cm="1">
        <f t="array" ref="I340">IF($B340="","",IFERROR(_xlfn.AGGREGATE(14,6,LabData2016[最近一次HbA1c檢查日期]/((LabData2016[比對身分證前六碼]=$AX340)*(LabData2016[HbA1c唯一]=1)),2),""))</f>
        <v/>
      </c>
      <c r="J340" s="6" t="str">
        <f t="shared" si="75"/>
        <v/>
      </c>
      <c r="K340" s="27" t="str">
        <f ca="1">IF($B340="","",IF($E340="不適用","不適用",IF($F340="","未檢驗",IF(AND($AF340+$AG340&gt;=2,$AG340&gt;=1),IF(OR($F340&lt;VALUE(SUBSTITUTE(SUBSTITUTE($E340,"&lt;",""),"%","")),SUMIFS(LabData2016[HbA1c唯一],LabData2016[比對身分證前六碼],$AX340,LabData2016[最近一次HbA1c檢查結果(%)],"&lt;"&amp;VALUE(SUBSTITUTE(SUBSTITUTE($E340,"&lt;",""),"%","")),LabData2016[最近一次HbA1c檢查日期],"&gt;="&amp;DATE(YEAR(TODAY()),1,1),LabData2016[最近一次HbA1c檢查日期],"&lt;"&amp;DATE(YEAR(TODAY())+1,1,1))/($AF340+$AG340)&gt;=0.5),"控制達標",IF(ISNUMBER($H340),IF(AND($J340&gt;=84,$F340-$H340&lt;0),"進步達標","未達標"),"未達標")),"未達標"))))</f>
        <v/>
      </c>
      <c r="L340" s="33" t="str">
        <f ca="1">IF($B340="","",IF($K340="不適用","不適用",IF($K340="未檢驗","無檢驗資料","全年"&amp;($AF340+$AG340)&amp;"次／下半年"&amp;$AG340&amp;"次／"&amp;SUMIFS(LabData2016[HbA1c唯一],LabData2016[比對身分證前六碼],$AX340,LabData2016[最近一次HbA1c檢查結果(%)],"&lt;"&amp;VALUE(SUBSTITUTE(SUBSTITUTE($E340,"&lt;",""),"%","")),LabData2016[最近一次HbA1c檢查日期],"&gt;="&amp;DATE(YEAR(TODAY()),1,1),LabData2016[最近一次HbA1c檢查日期],"&lt;"&amp;DATE(YEAR(TODAY())+1,1,1))&amp;"/"&amp;($AF340+$AG340)&amp;"達標")))</f>
        <v/>
      </c>
      <c r="M340" s="6" t="str" cm="1">
        <f t="array" ref="M340">IF($B340="","",IFERROR(INDEX(PatientCriteria[LDL達標標準],ROWS($A$4:A340)),""))</f>
        <v/>
      </c>
      <c r="N340" s="6" t="str">
        <f>IF($B340="","",IF($O340="","",IFERROR(SUMIFS(LabData2016[最近一次LDL檢查結果(mg/dL)],LabData2016[比對身分證前六碼],$AX340,LabData2016[最近一次LDL檢查日期],$O340,LabData2016[LDL唯一],1),"")))</f>
        <v/>
      </c>
      <c r="O340" s="36" t="str" cm="1">
        <f t="array" ref="O340">IF($B340="","",IFERROR(_xlfn.AGGREGATE(14,6,LabData2016[最近一次LDL檢查日期]/((LabData2016[比對身分證前六碼]=$AX340)*(LabData2016[LDL唯一]=1)),1),""))</f>
        <v/>
      </c>
      <c r="P340" s="6" t="str">
        <f>IF($B340="","",IF($Q340="","",IFERROR(SUMIFS(LabData2016[最近一次LDL檢查結果(mg/dL)],LabData2016[比對身分證前六碼],$AX340,LabData2016[最近一次LDL檢查日期],$Q340,LabData2016[LDL唯一],1),"")))</f>
        <v/>
      </c>
      <c r="Q340" s="36" t="str" cm="1">
        <f t="array" ref="Q340">IF($B340="","",IFERROR(_xlfn.AGGREGATE(14,6,LabData2016[最近一次LDL檢查日期]/((LabData2016[比對身分證前六碼]=$AX340)*(LabData2016[LDL唯一]=1)),2),""))</f>
        <v/>
      </c>
      <c r="R340" s="6" t="str">
        <f t="shared" si="76"/>
        <v/>
      </c>
      <c r="S340" s="6" t="str" cm="1">
        <f t="array" ref="S340">IF($B340="","",IFERROR(_xlfn.AGGREGATE(15,6,LabData2016[最近一次LDL檢查結果(mg/dL)]/((LabData2016[比對身分證前六碼]=$AX340)*(LabData2016[LDL唯一]=1)),1),""))</f>
        <v/>
      </c>
      <c r="T340" s="28" t="str">
        <f ca="1">IF($B340="","",IF($M340="不適用","不適用",IF($N340="","未檢驗",IF(OR(AND($D340="DM only",$O340&gt;=DATE(YEAR(TODAY()),1,1),$O340&lt;DATE(YEAR(TODAY())+1,1,1),$N340&lt;VALUE(SUBSTITUTE($M340,"&lt;",""))),AND($AH340&gt;=1,$AI340&gt;=1,OR($N340&lt;VALUE(SUBSTITUTE($M340,"&lt;","")),SUMIFS(LabData2016[LDL唯一],LabData2016[比對身分證前六碼],$AX340,LabData2016[最近一次LDL檢查結果(mg/dL)],"&lt;"&amp;VALUE(SUBSTITUTE($M340,"&lt;","")),LabData2016[最近一次LDL檢查日期],"&gt;="&amp;DATE(YEAR(TODAY()),1,1),LabData2016[最近一次LDL檢查日期],"&lt;"&amp;DATE(YEAR(TODAY())+1,1,1))/($AH340+$AI340)&gt;=0.5))),"控制達標",IF(AND($AH340&gt;=1,$AI340&gt;=1,ISNUMBER($P340),$R340&gt;84,$N340-$P340&lt;0),"進步達標","未達標")))))</f>
        <v/>
      </c>
      <c r="U340" s="39" t="str">
        <f ca="1">IF($B340="","",IF($T340="不適用","不適用",IF($T340="未檢驗","無檢驗資料","全年"&amp;($AH340+$AI340)&amp;"次／下半年"&amp;$AI340&amp;"次／"&amp;SUMIFS(LabData2016[LDL唯一],LabData2016[比對身分證前六碼],$AX340,LabData2016[最近一次LDL檢查結果(mg/dL)],"&lt;"&amp;VALUE(SUBSTITUTE($M340,"&lt;","")),LabData2016[最近一次LDL檢查日期],"&gt;="&amp;DATE(YEAR(TODAY()),1,1),LabData2016[最近一次LDL檢查日期],"&lt;"&amp;DATE(YEAR(TODAY())+1,1,1))&amp;"/"&amp;($AH340+$AI340)&amp;"達標")))</f>
        <v/>
      </c>
      <c r="V340" s="6" t="str" cm="1">
        <f t="array" ref="V340">IF($B340="","",IFERROR(INDEX(PatientCriteria[UACR達標標準],ROWS($A$4:A340)),""))</f>
        <v/>
      </c>
      <c r="W340" s="6" t="str">
        <f>IF($B340="","",IF($X340="","",IFERROR(SUMIFS(LabData2016[最近一次UACR檢查結果(mg/gm)],LabData2016[比對身分證前六碼],$AX340,LabData2016[最近一次UACR檢查日期],$X340,LabData2016[UACR唯一],1),"")))</f>
        <v/>
      </c>
      <c r="X340" s="36" t="str" cm="1">
        <f t="array" ref="X340">IF($B340="","",IFERROR(_xlfn.AGGREGATE(14,6,LabData2016[最近一次UACR檢查日期]/((LabData2016[比對身分證前六碼]=$AX340)*(LabData2016[UACR唯一]=1)),1),""))</f>
        <v/>
      </c>
      <c r="Y340" s="6" t="str">
        <f>IF($B340="","",IF($Z340="","",IFERROR(SUMIFS(LabData2016[最近一次UACR檢查結果(mg/gm)],LabData2016[比對身分證前六碼],$AX340,LabData2016[最近一次UACR檢查日期],$Z340,LabData2016[UACR唯一],1),"")))</f>
        <v/>
      </c>
      <c r="Z340" s="36" t="str" cm="1">
        <f t="array" ref="Z340">IF($B340="","",IFERROR(_xlfn.AGGREGATE(14,6,LabData2016[最近一次UACR檢查日期]/((LabData2016[比對身分證前六碼]=$AX340)*(LabData2016[UACR唯一]=1)),2),""))</f>
        <v/>
      </c>
      <c r="AA340" s="6" t="str">
        <f t="shared" si="77"/>
        <v/>
      </c>
      <c r="AB340" s="29" t="str">
        <f ca="1">IF($B340="","",IF($V340="不適用","不適用",IF($W340="","未檢驗",IF(AND($AJ340+$AK340&gt;=2,$AK340&gt;=1),IF(OR($W340&lt;30,SUMIFS(LabData2016[UACR唯一],LabData2016[比對身分證前六碼],$AX340,LabData2016[最近一次UACR檢查結果(mg/gm)],"&lt;30",LabData2016[最近一次UACR檢查日期],"&gt;="&amp;DATE(YEAR(TODAY()),1,1),LabData2016[最近一次UACR檢查日期],"&lt;"&amp;DATE(YEAR(TODAY())+1,1,1))/($AJ340+$AK340)&gt;=0.5),"控制達標",IF(ISNUMBER($Y340),IF(AND($AA340&gt;=84,$W340-$Y340&lt;0),"進步達標","未達標"),"未達標")),"未達標"))))</f>
        <v/>
      </c>
      <c r="AC340" s="38" t="str">
        <f ca="1">IF($B340="","",IF($AB340="不適用","不適用",IF($AB340="未檢驗","無檢驗資料","全年"&amp;($AJ340+$AK340)&amp;"次／下半年"&amp;$AK340&amp;"次／"&amp;SUMIFS(LabData2016[UACR唯一],LabData2016[比對身分證前六碼],$AX340,LabData2016[最近一次UACR檢查結果(mg/gm)],"&lt;30",LabData2016[最近一次UACR檢查日期],"&gt;="&amp;DATE(YEAR(TODAY()),1,1),LabData2016[最近一次UACR檢查日期],"&lt;"&amp;DATE(YEAR(TODAY())+1,1,1))&amp;"/"&amp;($AJ340+$AK340)&amp;"達標")))</f>
        <v/>
      </c>
      <c r="AD340" s="6" t="str" cm="1">
        <f t="array" ref="AD340">IF($B340="","",IFERROR(INDEX(PatientCriteria[BP檢驗次數達標標準],ROWS($A$4:A340)),""))</f>
        <v/>
      </c>
      <c r="AE340" s="6" t="str" cm="1">
        <f t="array" aca="1" ref="AE340" ca="1">IF($B340="","",_xlfn.LET(_xlpm.bp,LabData2016[最近一次BP檢查日期],_xlpm.ym,IF(ISNUMBER(_xlpm.bp),TEXT(_xlpm.bp,"yyyy-mm"),LEFT(_xlpm.bp,7)),_xlpm.matched,_xlfn._xlws.FILTER(_xlpm.ym,(LabData2016[比對身分證前六碼]=$AX340)*(LabData2016[比對生日西元]=$AY340)*(_xlpm.ym&lt;&gt;"")*(LEFT(_xlpm.ym,4)=TEXT(YEAR(TODAY()),"0")),""),IF(INDEX(_xlpm.matched,1)="",0,ROWS(_xlfn.UNIQUE(_xlpm.matched)))))</f>
        <v/>
      </c>
      <c r="AF340" s="6" t="str">
        <f ca="1">IF($B340="","",SUMIFS(LabData2016[HbA1c唯一],LabData2016[比對身分證前六碼],$AX340,LabData2016[最近一次HbA1c檢查日期],"&gt;="&amp;DATE(YEAR(TODAY()),1,1),LabData2016[最近一次HbA1c檢查日期],"&lt;"&amp;DATE(YEAR(TODAY()),7,1)))</f>
        <v/>
      </c>
      <c r="AG340" s="6" t="str">
        <f ca="1">IF($B340="","",SUMIFS(LabData2016[HbA1c唯一],LabData2016[比對身分證前六碼],$AX340,LabData2016[最近一次HbA1c檢查日期],"&gt;="&amp;DATE(YEAR(TODAY()),7,1),LabData2016[最近一次HbA1c檢查日期],"&lt;"&amp;DATE(YEAR(TODAY())+1,1,1)))</f>
        <v/>
      </c>
      <c r="AH340" s="6" t="str">
        <f ca="1">IF($B340="","",SUMIFS(LabData2016[LDL唯一],LabData2016[比對身分證前六碼],$AX340,LabData2016[最近一次LDL檢查日期],"&gt;="&amp;DATE(YEAR(TODAY()),1,1),LabData2016[最近一次LDL檢查日期],"&lt;"&amp;DATE(YEAR(TODAY()),7,1)))</f>
        <v/>
      </c>
      <c r="AI340" s="6" t="str">
        <f ca="1">IF($B340="","",SUMIFS(LabData2016[LDL唯一],LabData2016[比對身分證前六碼],$AX340,LabData2016[最近一次LDL檢查日期],"&gt;="&amp;DATE(YEAR(TODAY()),7,1),LabData2016[最近一次LDL檢查日期],"&lt;"&amp;DATE(YEAR(TODAY())+1,1,1)))</f>
        <v/>
      </c>
      <c r="AJ340" s="6" t="str">
        <f ca="1">IF($B340="","",SUMIFS(LabData2016[UACR唯一],LabData2016[比對身分證前六碼],$AX340,LabData2016[最近一次UACR檢查日期],"&gt;="&amp;DATE(YEAR(TODAY()),1,1),LabData2016[最近一次UACR檢查日期],"&lt;"&amp;DATE(YEAR(TODAY()),7,1)))</f>
        <v/>
      </c>
      <c r="AK340" s="6" t="str">
        <f ca="1">IF($B340="","",SUMIFS(LabData2016[UACR唯一],LabData2016[比對身分證前六碼],$AX340,LabData2016[最近一次UACR檢查日期],"&gt;="&amp;DATE(YEAR(TODAY()),7,1),LabData2016[最近一次UACR檢查日期],"&lt;"&amp;DATE(YEAR(TODAY())+1,1,1)))</f>
        <v/>
      </c>
      <c r="AL340" s="6" t="str">
        <f t="shared" si="78"/>
        <v/>
      </c>
      <c r="AM340" s="6" t="str">
        <f t="shared" si="79"/>
        <v/>
      </c>
      <c r="AN340" s="6" t="str">
        <f t="shared" si="80"/>
        <v/>
      </c>
      <c r="AO340" s="6" t="str">
        <f t="shared" si="81"/>
        <v/>
      </c>
      <c r="AP340" s="6" t="str" cm="1">
        <f t="array" ref="AP340">IF($B340="","",IFERROR(INDEX(相容設定!$B$2:$E$9,MATCH($D340,相容設定!$A$2:$A$9,0),MIN(VALUE(LEFT($AQ340,FIND("/",$AQ340)-1)),3)+1),0))</f>
        <v/>
      </c>
      <c r="AQ340" s="6" t="str">
        <f t="shared" si="82"/>
        <v/>
      </c>
      <c r="AR340" s="30" t="str">
        <f t="shared" si="83"/>
        <v/>
      </c>
      <c r="AS340" s="30" t="str">
        <f>IF($B340="","",250+30+IF(OR(ISNUMBER(SEARCH("DM",$D340)),ISNUMBER(SEARCH("+",$D340))),100,0)+IFERROR(INDEX(相容設定!$F$2:$F$9,MATCH($D340,相容設定!$A$2:$A$9,0)),0))</f>
        <v/>
      </c>
      <c r="AT340" s="31" t="str">
        <f t="shared" si="84"/>
        <v/>
      </c>
      <c r="AU340" s="32" t="str">
        <f t="shared" si="85"/>
        <v/>
      </c>
      <c r="AW340" t="str">
        <f t="shared" si="86"/>
        <v/>
      </c>
    </row>
    <row r="341" spans="1:49" x14ac:dyDescent="0.35">
      <c r="A341" s="26" t="str" cm="1">
        <f t="array" ref="A341">IFERROR(IF(INDEX(PatientCriteria[身分證號],ROWS($A$4:A341))="","",ROWS($A$4:A341)),"")</f>
        <v/>
      </c>
      <c r="B341" s="26" t="str" cm="1">
        <f t="array" ref="B341">IFERROR(IF(INDEX(PatientCriteria[身分證號],ROWS($A$4:A341))="","",INDEX(PatientCriteria[身分證號],ROWS($A$4:A341))),"")</f>
        <v/>
      </c>
      <c r="C341" s="26" t="str" cm="1">
        <f t="array" ref="C341">IF($B341="","",IFERROR(INDEX(PatientCriteria[生日],ROWS($A$4:A341)),""))</f>
        <v/>
      </c>
      <c r="D341" s="26" t="str" cm="1">
        <f t="array" ref="D341">IF($B341="","",IFERROR(INDEX(PatientCriteria[疾病組合],ROWS($A$4:A341)),""))</f>
        <v/>
      </c>
      <c r="E341" s="6" t="str" cm="1">
        <f t="array" ref="E341">IF($B341="","",IFERROR(INDEX(PatientCriteria[HbA1c達標標準],ROWS($A$4:A341)),""))</f>
        <v/>
      </c>
      <c r="F341" s="6" t="str">
        <f>IF($B341="","",IF($G341="","",IFERROR(SUMIFS(LabData2016[最近一次HbA1c檢查結果(%)],LabData2016[比對身分證前六碼],$AX341,LabData2016[最近一次HbA1c檢查日期],$G341,LabData2016[HbA1c唯一],1),"")))</f>
        <v/>
      </c>
      <c r="G341" s="36" t="str" cm="1">
        <f t="array" ref="G341">IF($B341="","",IFERROR(_xlfn.AGGREGATE(14,6,LabData2016[最近一次HbA1c檢查日期]/((LabData2016[比對身分證前六碼]=$AX341)*(LabData2016[HbA1c唯一]=1)),1),""))</f>
        <v/>
      </c>
      <c r="H341" s="6" t="str">
        <f>IF($B341="","",IF($I341="","",IFERROR(SUMIFS(LabData2016[最近一次HbA1c檢查結果(%)],LabData2016[比對身分證前六碼],$AX341,LabData2016[最近一次HbA1c檢查日期],$I341,LabData2016[HbA1c唯一],1),"")))</f>
        <v/>
      </c>
      <c r="I341" s="36" t="str" cm="1">
        <f t="array" ref="I341">IF($B341="","",IFERROR(_xlfn.AGGREGATE(14,6,LabData2016[最近一次HbA1c檢查日期]/((LabData2016[比對身分證前六碼]=$AX341)*(LabData2016[HbA1c唯一]=1)),2),""))</f>
        <v/>
      </c>
      <c r="J341" s="6" t="str">
        <f t="shared" si="75"/>
        <v/>
      </c>
      <c r="K341" s="27" t="str">
        <f ca="1">IF($B341="","",IF($E341="不適用","不適用",IF($F341="","未檢驗",IF(AND($AF341+$AG341&gt;=2,$AG341&gt;=1),IF(OR($F341&lt;VALUE(SUBSTITUTE(SUBSTITUTE($E341,"&lt;",""),"%","")),SUMIFS(LabData2016[HbA1c唯一],LabData2016[比對身分證前六碼],$AX341,LabData2016[最近一次HbA1c檢查結果(%)],"&lt;"&amp;VALUE(SUBSTITUTE(SUBSTITUTE($E341,"&lt;",""),"%","")),LabData2016[最近一次HbA1c檢查日期],"&gt;="&amp;DATE(YEAR(TODAY()),1,1),LabData2016[最近一次HbA1c檢查日期],"&lt;"&amp;DATE(YEAR(TODAY())+1,1,1))/($AF341+$AG341)&gt;=0.5),"控制達標",IF(ISNUMBER($H341),IF(AND($J341&gt;=84,$F341-$H341&lt;0),"進步達標","未達標"),"未達標")),"未達標"))))</f>
        <v/>
      </c>
      <c r="L341" s="33" t="str">
        <f ca="1">IF($B341="","",IF($K341="不適用","不適用",IF($K341="未檢驗","無檢驗資料","全年"&amp;($AF341+$AG341)&amp;"次／下半年"&amp;$AG341&amp;"次／"&amp;SUMIFS(LabData2016[HbA1c唯一],LabData2016[比對身分證前六碼],$AX341,LabData2016[最近一次HbA1c檢查結果(%)],"&lt;"&amp;VALUE(SUBSTITUTE(SUBSTITUTE($E341,"&lt;",""),"%","")),LabData2016[最近一次HbA1c檢查日期],"&gt;="&amp;DATE(YEAR(TODAY()),1,1),LabData2016[最近一次HbA1c檢查日期],"&lt;"&amp;DATE(YEAR(TODAY())+1,1,1))&amp;"/"&amp;($AF341+$AG341)&amp;"達標")))</f>
        <v/>
      </c>
      <c r="M341" s="6" t="str" cm="1">
        <f t="array" ref="M341">IF($B341="","",IFERROR(INDEX(PatientCriteria[LDL達標標準],ROWS($A$4:A341)),""))</f>
        <v/>
      </c>
      <c r="N341" s="6" t="str">
        <f>IF($B341="","",IF($O341="","",IFERROR(SUMIFS(LabData2016[最近一次LDL檢查結果(mg/dL)],LabData2016[比對身分證前六碼],$AX341,LabData2016[最近一次LDL檢查日期],$O341,LabData2016[LDL唯一],1),"")))</f>
        <v/>
      </c>
      <c r="O341" s="36" t="str" cm="1">
        <f t="array" ref="O341">IF($B341="","",IFERROR(_xlfn.AGGREGATE(14,6,LabData2016[最近一次LDL檢查日期]/((LabData2016[比對身分證前六碼]=$AX341)*(LabData2016[LDL唯一]=1)),1),""))</f>
        <v/>
      </c>
      <c r="P341" s="6" t="str">
        <f>IF($B341="","",IF($Q341="","",IFERROR(SUMIFS(LabData2016[最近一次LDL檢查結果(mg/dL)],LabData2016[比對身分證前六碼],$AX341,LabData2016[最近一次LDL檢查日期],$Q341,LabData2016[LDL唯一],1),"")))</f>
        <v/>
      </c>
      <c r="Q341" s="36" t="str" cm="1">
        <f t="array" ref="Q341">IF($B341="","",IFERROR(_xlfn.AGGREGATE(14,6,LabData2016[最近一次LDL檢查日期]/((LabData2016[比對身分證前六碼]=$AX341)*(LabData2016[LDL唯一]=1)),2),""))</f>
        <v/>
      </c>
      <c r="R341" s="6" t="str">
        <f t="shared" si="76"/>
        <v/>
      </c>
      <c r="S341" s="6" t="str" cm="1">
        <f t="array" ref="S341">IF($B341="","",IFERROR(_xlfn.AGGREGATE(15,6,LabData2016[最近一次LDL檢查結果(mg/dL)]/((LabData2016[比對身分證前六碼]=$AX341)*(LabData2016[LDL唯一]=1)),1),""))</f>
        <v/>
      </c>
      <c r="T341" s="28" t="str">
        <f ca="1">IF($B341="","",IF($M341="不適用","不適用",IF($N341="","未檢驗",IF(OR(AND($D341="DM only",$O341&gt;=DATE(YEAR(TODAY()),1,1),$O341&lt;DATE(YEAR(TODAY())+1,1,1),$N341&lt;VALUE(SUBSTITUTE($M341,"&lt;",""))),AND($AH341&gt;=1,$AI341&gt;=1,OR($N341&lt;VALUE(SUBSTITUTE($M341,"&lt;","")),SUMIFS(LabData2016[LDL唯一],LabData2016[比對身分證前六碼],$AX341,LabData2016[最近一次LDL檢查結果(mg/dL)],"&lt;"&amp;VALUE(SUBSTITUTE($M341,"&lt;","")),LabData2016[最近一次LDL檢查日期],"&gt;="&amp;DATE(YEAR(TODAY()),1,1),LabData2016[最近一次LDL檢查日期],"&lt;"&amp;DATE(YEAR(TODAY())+1,1,1))/($AH341+$AI341)&gt;=0.5))),"控制達標",IF(AND($AH341&gt;=1,$AI341&gt;=1,ISNUMBER($P341),$R341&gt;84,$N341-$P341&lt;0),"進步達標","未達標")))))</f>
        <v/>
      </c>
      <c r="U341" s="39" t="str">
        <f ca="1">IF($B341="","",IF($T341="不適用","不適用",IF($T341="未檢驗","無檢驗資料","全年"&amp;($AH341+$AI341)&amp;"次／下半年"&amp;$AI341&amp;"次／"&amp;SUMIFS(LabData2016[LDL唯一],LabData2016[比對身分證前六碼],$AX341,LabData2016[最近一次LDL檢查結果(mg/dL)],"&lt;"&amp;VALUE(SUBSTITUTE($M341,"&lt;","")),LabData2016[最近一次LDL檢查日期],"&gt;="&amp;DATE(YEAR(TODAY()),1,1),LabData2016[最近一次LDL檢查日期],"&lt;"&amp;DATE(YEAR(TODAY())+1,1,1))&amp;"/"&amp;($AH341+$AI341)&amp;"達標")))</f>
        <v/>
      </c>
      <c r="V341" s="6" t="str" cm="1">
        <f t="array" ref="V341">IF($B341="","",IFERROR(INDEX(PatientCriteria[UACR達標標準],ROWS($A$4:A341)),""))</f>
        <v/>
      </c>
      <c r="W341" s="6" t="str">
        <f>IF($B341="","",IF($X341="","",IFERROR(SUMIFS(LabData2016[最近一次UACR檢查結果(mg/gm)],LabData2016[比對身分證前六碼],$AX341,LabData2016[最近一次UACR檢查日期],$X341,LabData2016[UACR唯一],1),"")))</f>
        <v/>
      </c>
      <c r="X341" s="36" t="str" cm="1">
        <f t="array" ref="X341">IF($B341="","",IFERROR(_xlfn.AGGREGATE(14,6,LabData2016[最近一次UACR檢查日期]/((LabData2016[比對身分證前六碼]=$AX341)*(LabData2016[UACR唯一]=1)),1),""))</f>
        <v/>
      </c>
      <c r="Y341" s="6" t="str">
        <f>IF($B341="","",IF($Z341="","",IFERROR(SUMIFS(LabData2016[最近一次UACR檢查結果(mg/gm)],LabData2016[比對身分證前六碼],$AX341,LabData2016[最近一次UACR檢查日期],$Z341,LabData2016[UACR唯一],1),"")))</f>
        <v/>
      </c>
      <c r="Z341" s="36" t="str" cm="1">
        <f t="array" ref="Z341">IF($B341="","",IFERROR(_xlfn.AGGREGATE(14,6,LabData2016[最近一次UACR檢查日期]/((LabData2016[比對身分證前六碼]=$AX341)*(LabData2016[UACR唯一]=1)),2),""))</f>
        <v/>
      </c>
      <c r="AA341" s="6" t="str">
        <f t="shared" si="77"/>
        <v/>
      </c>
      <c r="AB341" s="29" t="str">
        <f ca="1">IF($B341="","",IF($V341="不適用","不適用",IF($W341="","未檢驗",IF(AND($AJ341+$AK341&gt;=2,$AK341&gt;=1),IF(OR($W341&lt;30,SUMIFS(LabData2016[UACR唯一],LabData2016[比對身分證前六碼],$AX341,LabData2016[最近一次UACR檢查結果(mg/gm)],"&lt;30",LabData2016[最近一次UACR檢查日期],"&gt;="&amp;DATE(YEAR(TODAY()),1,1),LabData2016[最近一次UACR檢查日期],"&lt;"&amp;DATE(YEAR(TODAY())+1,1,1))/($AJ341+$AK341)&gt;=0.5),"控制達標",IF(ISNUMBER($Y341),IF(AND($AA341&gt;=84,$W341-$Y341&lt;0),"進步達標","未達標"),"未達標")),"未達標"))))</f>
        <v/>
      </c>
      <c r="AC341" s="38" t="str">
        <f ca="1">IF($B341="","",IF($AB341="不適用","不適用",IF($AB341="未檢驗","無檢驗資料","全年"&amp;($AJ341+$AK341)&amp;"次／下半年"&amp;$AK341&amp;"次／"&amp;SUMIFS(LabData2016[UACR唯一],LabData2016[比對身分證前六碼],$AX341,LabData2016[最近一次UACR檢查結果(mg/gm)],"&lt;30",LabData2016[最近一次UACR檢查日期],"&gt;="&amp;DATE(YEAR(TODAY()),1,1),LabData2016[最近一次UACR檢查日期],"&lt;"&amp;DATE(YEAR(TODAY())+1,1,1))&amp;"/"&amp;($AJ341+$AK341)&amp;"達標")))</f>
        <v/>
      </c>
      <c r="AD341" s="6" t="str" cm="1">
        <f t="array" ref="AD341">IF($B341="","",IFERROR(INDEX(PatientCriteria[BP檢驗次數達標標準],ROWS($A$4:A341)),""))</f>
        <v/>
      </c>
      <c r="AE341" s="6" t="str" cm="1">
        <f t="array" aca="1" ref="AE341" ca="1">IF($B341="","",_xlfn.LET(_xlpm.bp,LabData2016[最近一次BP檢查日期],_xlpm.ym,IF(ISNUMBER(_xlpm.bp),TEXT(_xlpm.bp,"yyyy-mm"),LEFT(_xlpm.bp,7)),_xlpm.matched,_xlfn._xlws.FILTER(_xlpm.ym,(LabData2016[比對身分證前六碼]=$AX341)*(LabData2016[比對生日西元]=$AY341)*(_xlpm.ym&lt;&gt;"")*(LEFT(_xlpm.ym,4)=TEXT(YEAR(TODAY()),"0")),""),IF(INDEX(_xlpm.matched,1)="",0,ROWS(_xlfn.UNIQUE(_xlpm.matched)))))</f>
        <v/>
      </c>
      <c r="AF341" s="6" t="str">
        <f ca="1">IF($B341="","",SUMIFS(LabData2016[HbA1c唯一],LabData2016[比對身分證前六碼],$AX341,LabData2016[最近一次HbA1c檢查日期],"&gt;="&amp;DATE(YEAR(TODAY()),1,1),LabData2016[最近一次HbA1c檢查日期],"&lt;"&amp;DATE(YEAR(TODAY()),7,1)))</f>
        <v/>
      </c>
      <c r="AG341" s="6" t="str">
        <f ca="1">IF($B341="","",SUMIFS(LabData2016[HbA1c唯一],LabData2016[比對身分證前六碼],$AX341,LabData2016[最近一次HbA1c檢查日期],"&gt;="&amp;DATE(YEAR(TODAY()),7,1),LabData2016[最近一次HbA1c檢查日期],"&lt;"&amp;DATE(YEAR(TODAY())+1,1,1)))</f>
        <v/>
      </c>
      <c r="AH341" s="6" t="str">
        <f ca="1">IF($B341="","",SUMIFS(LabData2016[LDL唯一],LabData2016[比對身分證前六碼],$AX341,LabData2016[最近一次LDL檢查日期],"&gt;="&amp;DATE(YEAR(TODAY()),1,1),LabData2016[最近一次LDL檢查日期],"&lt;"&amp;DATE(YEAR(TODAY()),7,1)))</f>
        <v/>
      </c>
      <c r="AI341" s="6" t="str">
        <f ca="1">IF($B341="","",SUMIFS(LabData2016[LDL唯一],LabData2016[比對身分證前六碼],$AX341,LabData2016[最近一次LDL檢查日期],"&gt;="&amp;DATE(YEAR(TODAY()),7,1),LabData2016[最近一次LDL檢查日期],"&lt;"&amp;DATE(YEAR(TODAY())+1,1,1)))</f>
        <v/>
      </c>
      <c r="AJ341" s="6" t="str">
        <f ca="1">IF($B341="","",SUMIFS(LabData2016[UACR唯一],LabData2016[比對身分證前六碼],$AX341,LabData2016[最近一次UACR檢查日期],"&gt;="&amp;DATE(YEAR(TODAY()),1,1),LabData2016[最近一次UACR檢查日期],"&lt;"&amp;DATE(YEAR(TODAY()),7,1)))</f>
        <v/>
      </c>
      <c r="AK341" s="6" t="str">
        <f ca="1">IF($B341="","",SUMIFS(LabData2016[UACR唯一],LabData2016[比對身分證前六碼],$AX341,LabData2016[最近一次UACR檢查日期],"&gt;="&amp;DATE(YEAR(TODAY()),7,1),LabData2016[最近一次UACR檢查日期],"&lt;"&amp;DATE(YEAR(TODAY())+1,1,1)))</f>
        <v/>
      </c>
      <c r="AL341" s="6" t="str">
        <f t="shared" si="78"/>
        <v/>
      </c>
      <c r="AM341" s="6" t="str">
        <f t="shared" si="79"/>
        <v/>
      </c>
      <c r="AN341" s="6" t="str">
        <f t="shared" si="80"/>
        <v/>
      </c>
      <c r="AO341" s="6" t="str">
        <f t="shared" si="81"/>
        <v/>
      </c>
      <c r="AP341" s="6" t="str" cm="1">
        <f t="array" ref="AP341">IF($B341="","",IFERROR(INDEX(相容設定!$B$2:$E$9,MATCH($D341,相容設定!$A$2:$A$9,0),MIN(VALUE(LEFT($AQ341,FIND("/",$AQ341)-1)),3)+1),0))</f>
        <v/>
      </c>
      <c r="AQ341" s="6" t="str">
        <f t="shared" si="82"/>
        <v/>
      </c>
      <c r="AR341" s="30" t="str">
        <f t="shared" si="83"/>
        <v/>
      </c>
      <c r="AS341" s="30" t="str">
        <f>IF($B341="","",250+30+IF(OR(ISNUMBER(SEARCH("DM",$D341)),ISNUMBER(SEARCH("+",$D341))),100,0)+IFERROR(INDEX(相容設定!$F$2:$F$9,MATCH($D341,相容設定!$A$2:$A$9,0)),0))</f>
        <v/>
      </c>
      <c r="AT341" s="31" t="str">
        <f t="shared" si="84"/>
        <v/>
      </c>
      <c r="AU341" s="32" t="str">
        <f t="shared" si="85"/>
        <v/>
      </c>
      <c r="AW341" t="str">
        <f t="shared" si="86"/>
        <v/>
      </c>
    </row>
    <row r="342" spans="1:49" x14ac:dyDescent="0.35">
      <c r="A342" s="26" t="str" cm="1">
        <f t="array" ref="A342">IFERROR(IF(INDEX(PatientCriteria[身分證號],ROWS($A$4:A342))="","",ROWS($A$4:A342)),"")</f>
        <v/>
      </c>
      <c r="B342" s="26" t="str" cm="1">
        <f t="array" ref="B342">IFERROR(IF(INDEX(PatientCriteria[身分證號],ROWS($A$4:A342))="","",INDEX(PatientCriteria[身分證號],ROWS($A$4:A342))),"")</f>
        <v/>
      </c>
      <c r="C342" s="26" t="str" cm="1">
        <f t="array" ref="C342">IF($B342="","",IFERROR(INDEX(PatientCriteria[生日],ROWS($A$4:A342)),""))</f>
        <v/>
      </c>
      <c r="D342" s="26" t="str" cm="1">
        <f t="array" ref="D342">IF($B342="","",IFERROR(INDEX(PatientCriteria[疾病組合],ROWS($A$4:A342)),""))</f>
        <v/>
      </c>
      <c r="E342" s="6" t="str" cm="1">
        <f t="array" ref="E342">IF($B342="","",IFERROR(INDEX(PatientCriteria[HbA1c達標標準],ROWS($A$4:A342)),""))</f>
        <v/>
      </c>
      <c r="F342" s="6" t="str">
        <f>IF($B342="","",IF($G342="","",IFERROR(SUMIFS(LabData2016[最近一次HbA1c檢查結果(%)],LabData2016[比對身分證前六碼],$AX342,LabData2016[最近一次HbA1c檢查日期],$G342,LabData2016[HbA1c唯一],1),"")))</f>
        <v/>
      </c>
      <c r="G342" s="36" t="str" cm="1">
        <f t="array" ref="G342">IF($B342="","",IFERROR(_xlfn.AGGREGATE(14,6,LabData2016[最近一次HbA1c檢查日期]/((LabData2016[比對身分證前六碼]=$AX342)*(LabData2016[HbA1c唯一]=1)),1),""))</f>
        <v/>
      </c>
      <c r="H342" s="6" t="str">
        <f>IF($B342="","",IF($I342="","",IFERROR(SUMIFS(LabData2016[最近一次HbA1c檢查結果(%)],LabData2016[比對身分證前六碼],$AX342,LabData2016[最近一次HbA1c檢查日期],$I342,LabData2016[HbA1c唯一],1),"")))</f>
        <v/>
      </c>
      <c r="I342" s="36" t="str" cm="1">
        <f t="array" ref="I342">IF($B342="","",IFERROR(_xlfn.AGGREGATE(14,6,LabData2016[最近一次HbA1c檢查日期]/((LabData2016[比對身分證前六碼]=$AX342)*(LabData2016[HbA1c唯一]=1)),2),""))</f>
        <v/>
      </c>
      <c r="J342" s="6" t="str">
        <f t="shared" si="75"/>
        <v/>
      </c>
      <c r="K342" s="27" t="str">
        <f ca="1">IF($B342="","",IF($E342="不適用","不適用",IF($F342="","未檢驗",IF(AND($AF342+$AG342&gt;=2,$AG342&gt;=1),IF(OR($F342&lt;VALUE(SUBSTITUTE(SUBSTITUTE($E342,"&lt;",""),"%","")),SUMIFS(LabData2016[HbA1c唯一],LabData2016[比對身分證前六碼],$AX342,LabData2016[最近一次HbA1c檢查結果(%)],"&lt;"&amp;VALUE(SUBSTITUTE(SUBSTITUTE($E342,"&lt;",""),"%","")),LabData2016[最近一次HbA1c檢查日期],"&gt;="&amp;DATE(YEAR(TODAY()),1,1),LabData2016[最近一次HbA1c檢查日期],"&lt;"&amp;DATE(YEAR(TODAY())+1,1,1))/($AF342+$AG342)&gt;=0.5),"控制達標",IF(ISNUMBER($H342),IF(AND($J342&gt;=84,$F342-$H342&lt;0),"進步達標","未達標"),"未達標")),"未達標"))))</f>
        <v/>
      </c>
      <c r="L342" s="33" t="str">
        <f ca="1">IF($B342="","",IF($K342="不適用","不適用",IF($K342="未檢驗","無檢驗資料","全年"&amp;($AF342+$AG342)&amp;"次／下半年"&amp;$AG342&amp;"次／"&amp;SUMIFS(LabData2016[HbA1c唯一],LabData2016[比對身分證前六碼],$AX342,LabData2016[最近一次HbA1c檢查結果(%)],"&lt;"&amp;VALUE(SUBSTITUTE(SUBSTITUTE($E342,"&lt;",""),"%","")),LabData2016[最近一次HbA1c檢查日期],"&gt;="&amp;DATE(YEAR(TODAY()),1,1),LabData2016[最近一次HbA1c檢查日期],"&lt;"&amp;DATE(YEAR(TODAY())+1,1,1))&amp;"/"&amp;($AF342+$AG342)&amp;"達標")))</f>
        <v/>
      </c>
      <c r="M342" s="6" t="str" cm="1">
        <f t="array" ref="M342">IF($B342="","",IFERROR(INDEX(PatientCriteria[LDL達標標準],ROWS($A$4:A342)),""))</f>
        <v/>
      </c>
      <c r="N342" s="6" t="str">
        <f>IF($B342="","",IF($O342="","",IFERROR(SUMIFS(LabData2016[最近一次LDL檢查結果(mg/dL)],LabData2016[比對身分證前六碼],$AX342,LabData2016[最近一次LDL檢查日期],$O342,LabData2016[LDL唯一],1),"")))</f>
        <v/>
      </c>
      <c r="O342" s="36" t="str" cm="1">
        <f t="array" ref="O342">IF($B342="","",IFERROR(_xlfn.AGGREGATE(14,6,LabData2016[最近一次LDL檢查日期]/((LabData2016[比對身分證前六碼]=$AX342)*(LabData2016[LDL唯一]=1)),1),""))</f>
        <v/>
      </c>
      <c r="P342" s="6" t="str">
        <f>IF($B342="","",IF($Q342="","",IFERROR(SUMIFS(LabData2016[最近一次LDL檢查結果(mg/dL)],LabData2016[比對身分證前六碼],$AX342,LabData2016[最近一次LDL檢查日期],$Q342,LabData2016[LDL唯一],1),"")))</f>
        <v/>
      </c>
      <c r="Q342" s="36" t="str" cm="1">
        <f t="array" ref="Q342">IF($B342="","",IFERROR(_xlfn.AGGREGATE(14,6,LabData2016[最近一次LDL檢查日期]/((LabData2016[比對身分證前六碼]=$AX342)*(LabData2016[LDL唯一]=1)),2),""))</f>
        <v/>
      </c>
      <c r="R342" s="6" t="str">
        <f t="shared" si="76"/>
        <v/>
      </c>
      <c r="S342" s="6" t="str" cm="1">
        <f t="array" ref="S342">IF($B342="","",IFERROR(_xlfn.AGGREGATE(15,6,LabData2016[最近一次LDL檢查結果(mg/dL)]/((LabData2016[比對身分證前六碼]=$AX342)*(LabData2016[LDL唯一]=1)),1),""))</f>
        <v/>
      </c>
      <c r="T342" s="28" t="str">
        <f ca="1">IF($B342="","",IF($M342="不適用","不適用",IF($N342="","未檢驗",IF(OR(AND($D342="DM only",$O342&gt;=DATE(YEAR(TODAY()),1,1),$O342&lt;DATE(YEAR(TODAY())+1,1,1),$N342&lt;VALUE(SUBSTITUTE($M342,"&lt;",""))),AND($AH342&gt;=1,$AI342&gt;=1,OR($N342&lt;VALUE(SUBSTITUTE($M342,"&lt;","")),SUMIFS(LabData2016[LDL唯一],LabData2016[比對身分證前六碼],$AX342,LabData2016[最近一次LDL檢查結果(mg/dL)],"&lt;"&amp;VALUE(SUBSTITUTE($M342,"&lt;","")),LabData2016[最近一次LDL檢查日期],"&gt;="&amp;DATE(YEAR(TODAY()),1,1),LabData2016[最近一次LDL檢查日期],"&lt;"&amp;DATE(YEAR(TODAY())+1,1,1))/($AH342+$AI342)&gt;=0.5))),"控制達標",IF(AND($AH342&gt;=1,$AI342&gt;=1,ISNUMBER($P342),$R342&gt;84,$N342-$P342&lt;0),"進步達標","未達標")))))</f>
        <v/>
      </c>
      <c r="U342" s="39" t="str">
        <f ca="1">IF($B342="","",IF($T342="不適用","不適用",IF($T342="未檢驗","無檢驗資料","全年"&amp;($AH342+$AI342)&amp;"次／下半年"&amp;$AI342&amp;"次／"&amp;SUMIFS(LabData2016[LDL唯一],LabData2016[比對身分證前六碼],$AX342,LabData2016[最近一次LDL檢查結果(mg/dL)],"&lt;"&amp;VALUE(SUBSTITUTE($M342,"&lt;","")),LabData2016[最近一次LDL檢查日期],"&gt;="&amp;DATE(YEAR(TODAY()),1,1),LabData2016[最近一次LDL檢查日期],"&lt;"&amp;DATE(YEAR(TODAY())+1,1,1))&amp;"/"&amp;($AH342+$AI342)&amp;"達標")))</f>
        <v/>
      </c>
      <c r="V342" s="6" t="str" cm="1">
        <f t="array" ref="V342">IF($B342="","",IFERROR(INDEX(PatientCriteria[UACR達標標準],ROWS($A$4:A342)),""))</f>
        <v/>
      </c>
      <c r="W342" s="6" t="str">
        <f>IF($B342="","",IF($X342="","",IFERROR(SUMIFS(LabData2016[最近一次UACR檢查結果(mg/gm)],LabData2016[比對身分證前六碼],$AX342,LabData2016[最近一次UACR檢查日期],$X342,LabData2016[UACR唯一],1),"")))</f>
        <v/>
      </c>
      <c r="X342" s="36" t="str" cm="1">
        <f t="array" ref="X342">IF($B342="","",IFERROR(_xlfn.AGGREGATE(14,6,LabData2016[最近一次UACR檢查日期]/((LabData2016[比對身分證前六碼]=$AX342)*(LabData2016[UACR唯一]=1)),1),""))</f>
        <v/>
      </c>
      <c r="Y342" s="6" t="str">
        <f>IF($B342="","",IF($Z342="","",IFERROR(SUMIFS(LabData2016[最近一次UACR檢查結果(mg/gm)],LabData2016[比對身分證前六碼],$AX342,LabData2016[最近一次UACR檢查日期],$Z342,LabData2016[UACR唯一],1),"")))</f>
        <v/>
      </c>
      <c r="Z342" s="36" t="str" cm="1">
        <f t="array" ref="Z342">IF($B342="","",IFERROR(_xlfn.AGGREGATE(14,6,LabData2016[最近一次UACR檢查日期]/((LabData2016[比對身分證前六碼]=$AX342)*(LabData2016[UACR唯一]=1)),2),""))</f>
        <v/>
      </c>
      <c r="AA342" s="6" t="str">
        <f t="shared" si="77"/>
        <v/>
      </c>
      <c r="AB342" s="29" t="str">
        <f ca="1">IF($B342="","",IF($V342="不適用","不適用",IF($W342="","未檢驗",IF(AND($AJ342+$AK342&gt;=2,$AK342&gt;=1),IF(OR($W342&lt;30,SUMIFS(LabData2016[UACR唯一],LabData2016[比對身分證前六碼],$AX342,LabData2016[最近一次UACR檢查結果(mg/gm)],"&lt;30",LabData2016[最近一次UACR檢查日期],"&gt;="&amp;DATE(YEAR(TODAY()),1,1),LabData2016[最近一次UACR檢查日期],"&lt;"&amp;DATE(YEAR(TODAY())+1,1,1))/($AJ342+$AK342)&gt;=0.5),"控制達標",IF(ISNUMBER($Y342),IF(AND($AA342&gt;=84,$W342-$Y342&lt;0),"進步達標","未達標"),"未達標")),"未達標"))))</f>
        <v/>
      </c>
      <c r="AC342" s="38" t="str">
        <f ca="1">IF($B342="","",IF($AB342="不適用","不適用",IF($AB342="未檢驗","無檢驗資料","全年"&amp;($AJ342+$AK342)&amp;"次／下半年"&amp;$AK342&amp;"次／"&amp;SUMIFS(LabData2016[UACR唯一],LabData2016[比對身分證前六碼],$AX342,LabData2016[最近一次UACR檢查結果(mg/gm)],"&lt;30",LabData2016[最近一次UACR檢查日期],"&gt;="&amp;DATE(YEAR(TODAY()),1,1),LabData2016[最近一次UACR檢查日期],"&lt;"&amp;DATE(YEAR(TODAY())+1,1,1))&amp;"/"&amp;($AJ342+$AK342)&amp;"達標")))</f>
        <v/>
      </c>
      <c r="AD342" s="6" t="str" cm="1">
        <f t="array" ref="AD342">IF($B342="","",IFERROR(INDEX(PatientCriteria[BP檢驗次數達標標準],ROWS($A$4:A342)),""))</f>
        <v/>
      </c>
      <c r="AE342" s="6" t="str" cm="1">
        <f t="array" aca="1" ref="AE342" ca="1">IF($B342="","",_xlfn.LET(_xlpm.bp,LabData2016[最近一次BP檢查日期],_xlpm.ym,IF(ISNUMBER(_xlpm.bp),TEXT(_xlpm.bp,"yyyy-mm"),LEFT(_xlpm.bp,7)),_xlpm.matched,_xlfn._xlws.FILTER(_xlpm.ym,(LabData2016[比對身分證前六碼]=$AX342)*(LabData2016[比對生日西元]=$AY342)*(_xlpm.ym&lt;&gt;"")*(LEFT(_xlpm.ym,4)=TEXT(YEAR(TODAY()),"0")),""),IF(INDEX(_xlpm.matched,1)="",0,ROWS(_xlfn.UNIQUE(_xlpm.matched)))))</f>
        <v/>
      </c>
      <c r="AF342" s="6" t="str">
        <f ca="1">IF($B342="","",SUMIFS(LabData2016[HbA1c唯一],LabData2016[比對身分證前六碼],$AX342,LabData2016[最近一次HbA1c檢查日期],"&gt;="&amp;DATE(YEAR(TODAY()),1,1),LabData2016[最近一次HbA1c檢查日期],"&lt;"&amp;DATE(YEAR(TODAY()),7,1)))</f>
        <v/>
      </c>
      <c r="AG342" s="6" t="str">
        <f ca="1">IF($B342="","",SUMIFS(LabData2016[HbA1c唯一],LabData2016[比對身分證前六碼],$AX342,LabData2016[最近一次HbA1c檢查日期],"&gt;="&amp;DATE(YEAR(TODAY()),7,1),LabData2016[最近一次HbA1c檢查日期],"&lt;"&amp;DATE(YEAR(TODAY())+1,1,1)))</f>
        <v/>
      </c>
      <c r="AH342" s="6" t="str">
        <f ca="1">IF($B342="","",SUMIFS(LabData2016[LDL唯一],LabData2016[比對身分證前六碼],$AX342,LabData2016[最近一次LDL檢查日期],"&gt;="&amp;DATE(YEAR(TODAY()),1,1),LabData2016[最近一次LDL檢查日期],"&lt;"&amp;DATE(YEAR(TODAY()),7,1)))</f>
        <v/>
      </c>
      <c r="AI342" s="6" t="str">
        <f ca="1">IF($B342="","",SUMIFS(LabData2016[LDL唯一],LabData2016[比對身分證前六碼],$AX342,LabData2016[最近一次LDL檢查日期],"&gt;="&amp;DATE(YEAR(TODAY()),7,1),LabData2016[最近一次LDL檢查日期],"&lt;"&amp;DATE(YEAR(TODAY())+1,1,1)))</f>
        <v/>
      </c>
      <c r="AJ342" s="6" t="str">
        <f ca="1">IF($B342="","",SUMIFS(LabData2016[UACR唯一],LabData2016[比對身分證前六碼],$AX342,LabData2016[最近一次UACR檢查日期],"&gt;="&amp;DATE(YEAR(TODAY()),1,1),LabData2016[最近一次UACR檢查日期],"&lt;"&amp;DATE(YEAR(TODAY()),7,1)))</f>
        <v/>
      </c>
      <c r="AK342" s="6" t="str">
        <f ca="1">IF($B342="","",SUMIFS(LabData2016[UACR唯一],LabData2016[比對身分證前六碼],$AX342,LabData2016[最近一次UACR檢查日期],"&gt;="&amp;DATE(YEAR(TODAY()),7,1),LabData2016[最近一次UACR檢查日期],"&lt;"&amp;DATE(YEAR(TODAY())+1,1,1)))</f>
        <v/>
      </c>
      <c r="AL342" s="6" t="str">
        <f t="shared" si="78"/>
        <v/>
      </c>
      <c r="AM342" s="6" t="str">
        <f t="shared" si="79"/>
        <v/>
      </c>
      <c r="AN342" s="6" t="str">
        <f t="shared" si="80"/>
        <v/>
      </c>
      <c r="AO342" s="6" t="str">
        <f t="shared" si="81"/>
        <v/>
      </c>
      <c r="AP342" s="6" t="str" cm="1">
        <f t="array" ref="AP342">IF($B342="","",IFERROR(INDEX(相容設定!$B$2:$E$9,MATCH($D342,相容設定!$A$2:$A$9,0),MIN(VALUE(LEFT($AQ342,FIND("/",$AQ342)-1)),3)+1),0))</f>
        <v/>
      </c>
      <c r="AQ342" s="6" t="str">
        <f t="shared" si="82"/>
        <v/>
      </c>
      <c r="AR342" s="30" t="str">
        <f t="shared" si="83"/>
        <v/>
      </c>
      <c r="AS342" s="30" t="str">
        <f>IF($B342="","",250+30+IF(OR(ISNUMBER(SEARCH("DM",$D342)),ISNUMBER(SEARCH("+",$D342))),100,0)+IFERROR(INDEX(相容設定!$F$2:$F$9,MATCH($D342,相容設定!$A$2:$A$9,0)),0))</f>
        <v/>
      </c>
      <c r="AT342" s="31" t="str">
        <f t="shared" si="84"/>
        <v/>
      </c>
      <c r="AU342" s="32" t="str">
        <f t="shared" si="85"/>
        <v/>
      </c>
      <c r="AW342" t="str">
        <f t="shared" si="86"/>
        <v/>
      </c>
    </row>
    <row r="343" spans="1:49" x14ac:dyDescent="0.35">
      <c r="A343" s="26" t="str" cm="1">
        <f t="array" ref="A343">IFERROR(IF(INDEX(PatientCriteria[身分證號],ROWS($A$4:A343))="","",ROWS($A$4:A343)),"")</f>
        <v/>
      </c>
      <c r="B343" s="26" t="str" cm="1">
        <f t="array" ref="B343">IFERROR(IF(INDEX(PatientCriteria[身分證號],ROWS($A$4:A343))="","",INDEX(PatientCriteria[身分證號],ROWS($A$4:A343))),"")</f>
        <v/>
      </c>
      <c r="C343" s="26" t="str" cm="1">
        <f t="array" ref="C343">IF($B343="","",IFERROR(INDEX(PatientCriteria[生日],ROWS($A$4:A343)),""))</f>
        <v/>
      </c>
      <c r="D343" s="26" t="str" cm="1">
        <f t="array" ref="D343">IF($B343="","",IFERROR(INDEX(PatientCriteria[疾病組合],ROWS($A$4:A343)),""))</f>
        <v/>
      </c>
      <c r="E343" s="6" t="str" cm="1">
        <f t="array" ref="E343">IF($B343="","",IFERROR(INDEX(PatientCriteria[HbA1c達標標準],ROWS($A$4:A343)),""))</f>
        <v/>
      </c>
      <c r="F343" s="6" t="str">
        <f>IF($B343="","",IF($G343="","",IFERROR(SUMIFS(LabData2016[最近一次HbA1c檢查結果(%)],LabData2016[比對身分證前六碼],$AX343,LabData2016[最近一次HbA1c檢查日期],$G343,LabData2016[HbA1c唯一],1),"")))</f>
        <v/>
      </c>
      <c r="G343" s="36" t="str" cm="1">
        <f t="array" ref="G343">IF($B343="","",IFERROR(_xlfn.AGGREGATE(14,6,LabData2016[最近一次HbA1c檢查日期]/((LabData2016[比對身分證前六碼]=$AX343)*(LabData2016[HbA1c唯一]=1)),1),""))</f>
        <v/>
      </c>
      <c r="H343" s="6" t="str">
        <f>IF($B343="","",IF($I343="","",IFERROR(SUMIFS(LabData2016[最近一次HbA1c檢查結果(%)],LabData2016[比對身分證前六碼],$AX343,LabData2016[最近一次HbA1c檢查日期],$I343,LabData2016[HbA1c唯一],1),"")))</f>
        <v/>
      </c>
      <c r="I343" s="36" t="str" cm="1">
        <f t="array" ref="I343">IF($B343="","",IFERROR(_xlfn.AGGREGATE(14,6,LabData2016[最近一次HbA1c檢查日期]/((LabData2016[比對身分證前六碼]=$AX343)*(LabData2016[HbA1c唯一]=1)),2),""))</f>
        <v/>
      </c>
      <c r="J343" s="6" t="str">
        <f t="shared" si="75"/>
        <v/>
      </c>
      <c r="K343" s="27" t="str">
        <f ca="1">IF($B343="","",IF($E343="不適用","不適用",IF($F343="","未檢驗",IF(AND($AF343+$AG343&gt;=2,$AG343&gt;=1),IF(OR($F343&lt;VALUE(SUBSTITUTE(SUBSTITUTE($E343,"&lt;",""),"%","")),SUMIFS(LabData2016[HbA1c唯一],LabData2016[比對身分證前六碼],$AX343,LabData2016[最近一次HbA1c檢查結果(%)],"&lt;"&amp;VALUE(SUBSTITUTE(SUBSTITUTE($E343,"&lt;",""),"%","")),LabData2016[最近一次HbA1c檢查日期],"&gt;="&amp;DATE(YEAR(TODAY()),1,1),LabData2016[最近一次HbA1c檢查日期],"&lt;"&amp;DATE(YEAR(TODAY())+1,1,1))/($AF343+$AG343)&gt;=0.5),"控制達標",IF(ISNUMBER($H343),IF(AND($J343&gt;=84,$F343-$H343&lt;0),"進步達標","未達標"),"未達標")),"未達標"))))</f>
        <v/>
      </c>
      <c r="L343" s="33" t="str">
        <f ca="1">IF($B343="","",IF($K343="不適用","不適用",IF($K343="未檢驗","無檢驗資料","全年"&amp;($AF343+$AG343)&amp;"次／下半年"&amp;$AG343&amp;"次／"&amp;SUMIFS(LabData2016[HbA1c唯一],LabData2016[比對身分證前六碼],$AX343,LabData2016[最近一次HbA1c檢查結果(%)],"&lt;"&amp;VALUE(SUBSTITUTE(SUBSTITUTE($E343,"&lt;",""),"%","")),LabData2016[最近一次HbA1c檢查日期],"&gt;="&amp;DATE(YEAR(TODAY()),1,1),LabData2016[最近一次HbA1c檢查日期],"&lt;"&amp;DATE(YEAR(TODAY())+1,1,1))&amp;"/"&amp;($AF343+$AG343)&amp;"達標")))</f>
        <v/>
      </c>
      <c r="M343" s="6" t="str" cm="1">
        <f t="array" ref="M343">IF($B343="","",IFERROR(INDEX(PatientCriteria[LDL達標標準],ROWS($A$4:A343)),""))</f>
        <v/>
      </c>
      <c r="N343" s="6" t="str">
        <f>IF($B343="","",IF($O343="","",IFERROR(SUMIFS(LabData2016[最近一次LDL檢查結果(mg/dL)],LabData2016[比對身分證前六碼],$AX343,LabData2016[最近一次LDL檢查日期],$O343,LabData2016[LDL唯一],1),"")))</f>
        <v/>
      </c>
      <c r="O343" s="36" t="str" cm="1">
        <f t="array" ref="O343">IF($B343="","",IFERROR(_xlfn.AGGREGATE(14,6,LabData2016[最近一次LDL檢查日期]/((LabData2016[比對身分證前六碼]=$AX343)*(LabData2016[LDL唯一]=1)),1),""))</f>
        <v/>
      </c>
      <c r="P343" s="6" t="str">
        <f>IF($B343="","",IF($Q343="","",IFERROR(SUMIFS(LabData2016[最近一次LDL檢查結果(mg/dL)],LabData2016[比對身分證前六碼],$AX343,LabData2016[最近一次LDL檢查日期],$Q343,LabData2016[LDL唯一],1),"")))</f>
        <v/>
      </c>
      <c r="Q343" s="36" t="str" cm="1">
        <f t="array" ref="Q343">IF($B343="","",IFERROR(_xlfn.AGGREGATE(14,6,LabData2016[最近一次LDL檢查日期]/((LabData2016[比對身分證前六碼]=$AX343)*(LabData2016[LDL唯一]=1)),2),""))</f>
        <v/>
      </c>
      <c r="R343" s="6" t="str">
        <f t="shared" si="76"/>
        <v/>
      </c>
      <c r="S343" s="6" t="str" cm="1">
        <f t="array" ref="S343">IF($B343="","",IFERROR(_xlfn.AGGREGATE(15,6,LabData2016[最近一次LDL檢查結果(mg/dL)]/((LabData2016[比對身分證前六碼]=$AX343)*(LabData2016[LDL唯一]=1)),1),""))</f>
        <v/>
      </c>
      <c r="T343" s="28" t="str">
        <f ca="1">IF($B343="","",IF($M343="不適用","不適用",IF($N343="","未檢驗",IF(OR(AND($D343="DM only",$O343&gt;=DATE(YEAR(TODAY()),1,1),$O343&lt;DATE(YEAR(TODAY())+1,1,1),$N343&lt;VALUE(SUBSTITUTE($M343,"&lt;",""))),AND($AH343&gt;=1,$AI343&gt;=1,OR($N343&lt;VALUE(SUBSTITUTE($M343,"&lt;","")),SUMIFS(LabData2016[LDL唯一],LabData2016[比對身分證前六碼],$AX343,LabData2016[最近一次LDL檢查結果(mg/dL)],"&lt;"&amp;VALUE(SUBSTITUTE($M343,"&lt;","")),LabData2016[最近一次LDL檢查日期],"&gt;="&amp;DATE(YEAR(TODAY()),1,1),LabData2016[最近一次LDL檢查日期],"&lt;"&amp;DATE(YEAR(TODAY())+1,1,1))/($AH343+$AI343)&gt;=0.5))),"控制達標",IF(AND($AH343&gt;=1,$AI343&gt;=1,ISNUMBER($P343),$R343&gt;84,$N343-$P343&lt;0),"進步達標","未達標")))))</f>
        <v/>
      </c>
      <c r="U343" s="39" t="str">
        <f ca="1">IF($B343="","",IF($T343="不適用","不適用",IF($T343="未檢驗","無檢驗資料","全年"&amp;($AH343+$AI343)&amp;"次／下半年"&amp;$AI343&amp;"次／"&amp;SUMIFS(LabData2016[LDL唯一],LabData2016[比對身分證前六碼],$AX343,LabData2016[最近一次LDL檢查結果(mg/dL)],"&lt;"&amp;VALUE(SUBSTITUTE($M343,"&lt;","")),LabData2016[最近一次LDL檢查日期],"&gt;="&amp;DATE(YEAR(TODAY()),1,1),LabData2016[最近一次LDL檢查日期],"&lt;"&amp;DATE(YEAR(TODAY())+1,1,1))&amp;"/"&amp;($AH343+$AI343)&amp;"達標")))</f>
        <v/>
      </c>
      <c r="V343" s="6" t="str" cm="1">
        <f t="array" ref="V343">IF($B343="","",IFERROR(INDEX(PatientCriteria[UACR達標標準],ROWS($A$4:A343)),""))</f>
        <v/>
      </c>
      <c r="W343" s="6" t="str">
        <f>IF($B343="","",IF($X343="","",IFERROR(SUMIFS(LabData2016[最近一次UACR檢查結果(mg/gm)],LabData2016[比對身分證前六碼],$AX343,LabData2016[最近一次UACR檢查日期],$X343,LabData2016[UACR唯一],1),"")))</f>
        <v/>
      </c>
      <c r="X343" s="36" t="str" cm="1">
        <f t="array" ref="X343">IF($B343="","",IFERROR(_xlfn.AGGREGATE(14,6,LabData2016[最近一次UACR檢查日期]/((LabData2016[比對身分證前六碼]=$AX343)*(LabData2016[UACR唯一]=1)),1),""))</f>
        <v/>
      </c>
      <c r="Y343" s="6" t="str">
        <f>IF($B343="","",IF($Z343="","",IFERROR(SUMIFS(LabData2016[最近一次UACR檢查結果(mg/gm)],LabData2016[比對身分證前六碼],$AX343,LabData2016[最近一次UACR檢查日期],$Z343,LabData2016[UACR唯一],1),"")))</f>
        <v/>
      </c>
      <c r="Z343" s="36" t="str" cm="1">
        <f t="array" ref="Z343">IF($B343="","",IFERROR(_xlfn.AGGREGATE(14,6,LabData2016[最近一次UACR檢查日期]/((LabData2016[比對身分證前六碼]=$AX343)*(LabData2016[UACR唯一]=1)),2),""))</f>
        <v/>
      </c>
      <c r="AA343" s="6" t="str">
        <f t="shared" si="77"/>
        <v/>
      </c>
      <c r="AB343" s="29" t="str">
        <f ca="1">IF($B343="","",IF($V343="不適用","不適用",IF($W343="","未檢驗",IF(AND($AJ343+$AK343&gt;=2,$AK343&gt;=1),IF(OR($W343&lt;30,SUMIFS(LabData2016[UACR唯一],LabData2016[比對身分證前六碼],$AX343,LabData2016[最近一次UACR檢查結果(mg/gm)],"&lt;30",LabData2016[最近一次UACR檢查日期],"&gt;="&amp;DATE(YEAR(TODAY()),1,1),LabData2016[最近一次UACR檢查日期],"&lt;"&amp;DATE(YEAR(TODAY())+1,1,1))/($AJ343+$AK343)&gt;=0.5),"控制達標",IF(ISNUMBER($Y343),IF(AND($AA343&gt;=84,$W343-$Y343&lt;0),"進步達標","未達標"),"未達標")),"未達標"))))</f>
        <v/>
      </c>
      <c r="AC343" s="38" t="str">
        <f ca="1">IF($B343="","",IF($AB343="不適用","不適用",IF($AB343="未檢驗","無檢驗資料","全年"&amp;($AJ343+$AK343)&amp;"次／下半年"&amp;$AK343&amp;"次／"&amp;SUMIFS(LabData2016[UACR唯一],LabData2016[比對身分證前六碼],$AX343,LabData2016[最近一次UACR檢查結果(mg/gm)],"&lt;30",LabData2016[最近一次UACR檢查日期],"&gt;="&amp;DATE(YEAR(TODAY()),1,1),LabData2016[最近一次UACR檢查日期],"&lt;"&amp;DATE(YEAR(TODAY())+1,1,1))&amp;"/"&amp;($AJ343+$AK343)&amp;"達標")))</f>
        <v/>
      </c>
      <c r="AD343" s="6" t="str" cm="1">
        <f t="array" ref="AD343">IF($B343="","",IFERROR(INDEX(PatientCriteria[BP檢驗次數達標標準],ROWS($A$4:A343)),""))</f>
        <v/>
      </c>
      <c r="AE343" s="6" t="str" cm="1">
        <f t="array" aca="1" ref="AE343" ca="1">IF($B343="","",_xlfn.LET(_xlpm.bp,LabData2016[最近一次BP檢查日期],_xlpm.ym,IF(ISNUMBER(_xlpm.bp),TEXT(_xlpm.bp,"yyyy-mm"),LEFT(_xlpm.bp,7)),_xlpm.matched,_xlfn._xlws.FILTER(_xlpm.ym,(LabData2016[比對身分證前六碼]=$AX343)*(LabData2016[比對生日西元]=$AY343)*(_xlpm.ym&lt;&gt;"")*(LEFT(_xlpm.ym,4)=TEXT(YEAR(TODAY()),"0")),""),IF(INDEX(_xlpm.matched,1)="",0,ROWS(_xlfn.UNIQUE(_xlpm.matched)))))</f>
        <v/>
      </c>
      <c r="AF343" s="6" t="str">
        <f ca="1">IF($B343="","",SUMIFS(LabData2016[HbA1c唯一],LabData2016[比對身分證前六碼],$AX343,LabData2016[最近一次HbA1c檢查日期],"&gt;="&amp;DATE(YEAR(TODAY()),1,1),LabData2016[最近一次HbA1c檢查日期],"&lt;"&amp;DATE(YEAR(TODAY()),7,1)))</f>
        <v/>
      </c>
      <c r="AG343" s="6" t="str">
        <f ca="1">IF($B343="","",SUMIFS(LabData2016[HbA1c唯一],LabData2016[比對身分證前六碼],$AX343,LabData2016[最近一次HbA1c檢查日期],"&gt;="&amp;DATE(YEAR(TODAY()),7,1),LabData2016[最近一次HbA1c檢查日期],"&lt;"&amp;DATE(YEAR(TODAY())+1,1,1)))</f>
        <v/>
      </c>
      <c r="AH343" s="6" t="str">
        <f ca="1">IF($B343="","",SUMIFS(LabData2016[LDL唯一],LabData2016[比對身分證前六碼],$AX343,LabData2016[最近一次LDL檢查日期],"&gt;="&amp;DATE(YEAR(TODAY()),1,1),LabData2016[最近一次LDL檢查日期],"&lt;"&amp;DATE(YEAR(TODAY()),7,1)))</f>
        <v/>
      </c>
      <c r="AI343" s="6" t="str">
        <f ca="1">IF($B343="","",SUMIFS(LabData2016[LDL唯一],LabData2016[比對身分證前六碼],$AX343,LabData2016[最近一次LDL檢查日期],"&gt;="&amp;DATE(YEAR(TODAY()),7,1),LabData2016[最近一次LDL檢查日期],"&lt;"&amp;DATE(YEAR(TODAY())+1,1,1)))</f>
        <v/>
      </c>
      <c r="AJ343" s="6" t="str">
        <f ca="1">IF($B343="","",SUMIFS(LabData2016[UACR唯一],LabData2016[比對身分證前六碼],$AX343,LabData2016[最近一次UACR檢查日期],"&gt;="&amp;DATE(YEAR(TODAY()),1,1),LabData2016[最近一次UACR檢查日期],"&lt;"&amp;DATE(YEAR(TODAY()),7,1)))</f>
        <v/>
      </c>
      <c r="AK343" s="6" t="str">
        <f ca="1">IF($B343="","",SUMIFS(LabData2016[UACR唯一],LabData2016[比對身分證前六碼],$AX343,LabData2016[最近一次UACR檢查日期],"&gt;="&amp;DATE(YEAR(TODAY()),7,1),LabData2016[最近一次UACR檢查日期],"&lt;"&amp;DATE(YEAR(TODAY())+1,1,1)))</f>
        <v/>
      </c>
      <c r="AL343" s="6" t="str">
        <f t="shared" si="78"/>
        <v/>
      </c>
      <c r="AM343" s="6" t="str">
        <f t="shared" si="79"/>
        <v/>
      </c>
      <c r="AN343" s="6" t="str">
        <f t="shared" si="80"/>
        <v/>
      </c>
      <c r="AO343" s="6" t="str">
        <f t="shared" si="81"/>
        <v/>
      </c>
      <c r="AP343" s="6" t="str" cm="1">
        <f t="array" ref="AP343">IF($B343="","",IFERROR(INDEX(相容設定!$B$2:$E$9,MATCH($D343,相容設定!$A$2:$A$9,0),MIN(VALUE(LEFT($AQ343,FIND("/",$AQ343)-1)),3)+1),0))</f>
        <v/>
      </c>
      <c r="AQ343" s="6" t="str">
        <f t="shared" si="82"/>
        <v/>
      </c>
      <c r="AR343" s="30" t="str">
        <f t="shared" si="83"/>
        <v/>
      </c>
      <c r="AS343" s="30" t="str">
        <f>IF($B343="","",250+30+IF(OR(ISNUMBER(SEARCH("DM",$D343)),ISNUMBER(SEARCH("+",$D343))),100,0)+IFERROR(INDEX(相容設定!$F$2:$F$9,MATCH($D343,相容設定!$A$2:$A$9,0)),0))</f>
        <v/>
      </c>
      <c r="AT343" s="31" t="str">
        <f t="shared" si="84"/>
        <v/>
      </c>
      <c r="AU343" s="32" t="str">
        <f t="shared" si="85"/>
        <v/>
      </c>
      <c r="AW343" t="str">
        <f t="shared" si="86"/>
        <v/>
      </c>
    </row>
    <row r="344" spans="1:49" x14ac:dyDescent="0.35">
      <c r="A344" s="26" t="str" cm="1">
        <f t="array" ref="A344">IFERROR(IF(INDEX(PatientCriteria[身分證號],ROWS($A$4:A344))="","",ROWS($A$4:A344)),"")</f>
        <v/>
      </c>
      <c r="B344" s="26" t="str" cm="1">
        <f t="array" ref="B344">IFERROR(IF(INDEX(PatientCriteria[身分證號],ROWS($A$4:A344))="","",INDEX(PatientCriteria[身分證號],ROWS($A$4:A344))),"")</f>
        <v/>
      </c>
      <c r="C344" s="26" t="str" cm="1">
        <f t="array" ref="C344">IF($B344="","",IFERROR(INDEX(PatientCriteria[生日],ROWS($A$4:A344)),""))</f>
        <v/>
      </c>
      <c r="D344" s="26" t="str" cm="1">
        <f t="array" ref="D344">IF($B344="","",IFERROR(INDEX(PatientCriteria[疾病組合],ROWS($A$4:A344)),""))</f>
        <v/>
      </c>
      <c r="E344" s="6" t="str" cm="1">
        <f t="array" ref="E344">IF($B344="","",IFERROR(INDEX(PatientCriteria[HbA1c達標標準],ROWS($A$4:A344)),""))</f>
        <v/>
      </c>
      <c r="F344" s="6" t="str">
        <f>IF($B344="","",IF($G344="","",IFERROR(SUMIFS(LabData2016[最近一次HbA1c檢查結果(%)],LabData2016[比對身分證前六碼],$AX344,LabData2016[最近一次HbA1c檢查日期],$G344,LabData2016[HbA1c唯一],1),"")))</f>
        <v/>
      </c>
      <c r="G344" s="36" t="str" cm="1">
        <f t="array" ref="G344">IF($B344="","",IFERROR(_xlfn.AGGREGATE(14,6,LabData2016[最近一次HbA1c檢查日期]/((LabData2016[比對身分證前六碼]=$AX344)*(LabData2016[HbA1c唯一]=1)),1),""))</f>
        <v/>
      </c>
      <c r="H344" s="6" t="str">
        <f>IF($B344="","",IF($I344="","",IFERROR(SUMIFS(LabData2016[最近一次HbA1c檢查結果(%)],LabData2016[比對身分證前六碼],$AX344,LabData2016[最近一次HbA1c檢查日期],$I344,LabData2016[HbA1c唯一],1),"")))</f>
        <v/>
      </c>
      <c r="I344" s="36" t="str" cm="1">
        <f t="array" ref="I344">IF($B344="","",IFERROR(_xlfn.AGGREGATE(14,6,LabData2016[最近一次HbA1c檢查日期]/((LabData2016[比對身分證前六碼]=$AX344)*(LabData2016[HbA1c唯一]=1)),2),""))</f>
        <v/>
      </c>
      <c r="J344" s="6" t="str">
        <f t="shared" si="75"/>
        <v/>
      </c>
      <c r="K344" s="27" t="str">
        <f ca="1">IF($B344="","",IF($E344="不適用","不適用",IF($F344="","未檢驗",IF(AND($AF344+$AG344&gt;=2,$AG344&gt;=1),IF(OR($F344&lt;VALUE(SUBSTITUTE(SUBSTITUTE($E344,"&lt;",""),"%","")),SUMIFS(LabData2016[HbA1c唯一],LabData2016[比對身分證前六碼],$AX344,LabData2016[最近一次HbA1c檢查結果(%)],"&lt;"&amp;VALUE(SUBSTITUTE(SUBSTITUTE($E344,"&lt;",""),"%","")),LabData2016[最近一次HbA1c檢查日期],"&gt;="&amp;DATE(YEAR(TODAY()),1,1),LabData2016[最近一次HbA1c檢查日期],"&lt;"&amp;DATE(YEAR(TODAY())+1,1,1))/($AF344+$AG344)&gt;=0.5),"控制達標",IF(ISNUMBER($H344),IF(AND($J344&gt;=84,$F344-$H344&lt;0),"進步達標","未達標"),"未達標")),"未達標"))))</f>
        <v/>
      </c>
      <c r="L344" s="33" t="str">
        <f ca="1">IF($B344="","",IF($K344="不適用","不適用",IF($K344="未檢驗","無檢驗資料","全年"&amp;($AF344+$AG344)&amp;"次／下半年"&amp;$AG344&amp;"次／"&amp;SUMIFS(LabData2016[HbA1c唯一],LabData2016[比對身分證前六碼],$AX344,LabData2016[最近一次HbA1c檢查結果(%)],"&lt;"&amp;VALUE(SUBSTITUTE(SUBSTITUTE($E344,"&lt;",""),"%","")),LabData2016[最近一次HbA1c檢查日期],"&gt;="&amp;DATE(YEAR(TODAY()),1,1),LabData2016[最近一次HbA1c檢查日期],"&lt;"&amp;DATE(YEAR(TODAY())+1,1,1))&amp;"/"&amp;($AF344+$AG344)&amp;"達標")))</f>
        <v/>
      </c>
      <c r="M344" s="6" t="str" cm="1">
        <f t="array" ref="M344">IF($B344="","",IFERROR(INDEX(PatientCriteria[LDL達標標準],ROWS($A$4:A344)),""))</f>
        <v/>
      </c>
      <c r="N344" s="6" t="str">
        <f>IF($B344="","",IF($O344="","",IFERROR(SUMIFS(LabData2016[最近一次LDL檢查結果(mg/dL)],LabData2016[比對身分證前六碼],$AX344,LabData2016[最近一次LDL檢查日期],$O344,LabData2016[LDL唯一],1),"")))</f>
        <v/>
      </c>
      <c r="O344" s="36" t="str" cm="1">
        <f t="array" ref="O344">IF($B344="","",IFERROR(_xlfn.AGGREGATE(14,6,LabData2016[最近一次LDL檢查日期]/((LabData2016[比對身分證前六碼]=$AX344)*(LabData2016[LDL唯一]=1)),1),""))</f>
        <v/>
      </c>
      <c r="P344" s="6" t="str">
        <f>IF($B344="","",IF($Q344="","",IFERROR(SUMIFS(LabData2016[最近一次LDL檢查結果(mg/dL)],LabData2016[比對身分證前六碼],$AX344,LabData2016[最近一次LDL檢查日期],$Q344,LabData2016[LDL唯一],1),"")))</f>
        <v/>
      </c>
      <c r="Q344" s="36" t="str" cm="1">
        <f t="array" ref="Q344">IF($B344="","",IFERROR(_xlfn.AGGREGATE(14,6,LabData2016[最近一次LDL檢查日期]/((LabData2016[比對身分證前六碼]=$AX344)*(LabData2016[LDL唯一]=1)),2),""))</f>
        <v/>
      </c>
      <c r="R344" s="6" t="str">
        <f t="shared" si="76"/>
        <v/>
      </c>
      <c r="S344" s="6" t="str" cm="1">
        <f t="array" ref="S344">IF($B344="","",IFERROR(_xlfn.AGGREGATE(15,6,LabData2016[最近一次LDL檢查結果(mg/dL)]/((LabData2016[比對身分證前六碼]=$AX344)*(LabData2016[LDL唯一]=1)),1),""))</f>
        <v/>
      </c>
      <c r="T344" s="28" t="str">
        <f ca="1">IF($B344="","",IF($M344="不適用","不適用",IF($N344="","未檢驗",IF(OR(AND($D344="DM only",$O344&gt;=DATE(YEAR(TODAY()),1,1),$O344&lt;DATE(YEAR(TODAY())+1,1,1),$N344&lt;VALUE(SUBSTITUTE($M344,"&lt;",""))),AND($AH344&gt;=1,$AI344&gt;=1,OR($N344&lt;VALUE(SUBSTITUTE($M344,"&lt;","")),SUMIFS(LabData2016[LDL唯一],LabData2016[比對身分證前六碼],$AX344,LabData2016[最近一次LDL檢查結果(mg/dL)],"&lt;"&amp;VALUE(SUBSTITUTE($M344,"&lt;","")),LabData2016[最近一次LDL檢查日期],"&gt;="&amp;DATE(YEAR(TODAY()),1,1),LabData2016[最近一次LDL檢查日期],"&lt;"&amp;DATE(YEAR(TODAY())+1,1,1))/($AH344+$AI344)&gt;=0.5))),"控制達標",IF(AND($AH344&gt;=1,$AI344&gt;=1,ISNUMBER($P344),$R344&gt;84,$N344-$P344&lt;0),"進步達標","未達標")))))</f>
        <v/>
      </c>
      <c r="U344" s="39" t="str">
        <f ca="1">IF($B344="","",IF($T344="不適用","不適用",IF($T344="未檢驗","無檢驗資料","全年"&amp;($AH344+$AI344)&amp;"次／下半年"&amp;$AI344&amp;"次／"&amp;SUMIFS(LabData2016[LDL唯一],LabData2016[比對身分證前六碼],$AX344,LabData2016[最近一次LDL檢查結果(mg/dL)],"&lt;"&amp;VALUE(SUBSTITUTE($M344,"&lt;","")),LabData2016[最近一次LDL檢查日期],"&gt;="&amp;DATE(YEAR(TODAY()),1,1),LabData2016[最近一次LDL檢查日期],"&lt;"&amp;DATE(YEAR(TODAY())+1,1,1))&amp;"/"&amp;($AH344+$AI344)&amp;"達標")))</f>
        <v/>
      </c>
      <c r="V344" s="6" t="str" cm="1">
        <f t="array" ref="V344">IF($B344="","",IFERROR(INDEX(PatientCriteria[UACR達標標準],ROWS($A$4:A344)),""))</f>
        <v/>
      </c>
      <c r="W344" s="6" t="str">
        <f>IF($B344="","",IF($X344="","",IFERROR(SUMIFS(LabData2016[最近一次UACR檢查結果(mg/gm)],LabData2016[比對身分證前六碼],$AX344,LabData2016[最近一次UACR檢查日期],$X344,LabData2016[UACR唯一],1),"")))</f>
        <v/>
      </c>
      <c r="X344" s="36" t="str" cm="1">
        <f t="array" ref="X344">IF($B344="","",IFERROR(_xlfn.AGGREGATE(14,6,LabData2016[最近一次UACR檢查日期]/((LabData2016[比對身分證前六碼]=$AX344)*(LabData2016[UACR唯一]=1)),1),""))</f>
        <v/>
      </c>
      <c r="Y344" s="6" t="str">
        <f>IF($B344="","",IF($Z344="","",IFERROR(SUMIFS(LabData2016[最近一次UACR檢查結果(mg/gm)],LabData2016[比對身分證前六碼],$AX344,LabData2016[最近一次UACR檢查日期],$Z344,LabData2016[UACR唯一],1),"")))</f>
        <v/>
      </c>
      <c r="Z344" s="36" t="str" cm="1">
        <f t="array" ref="Z344">IF($B344="","",IFERROR(_xlfn.AGGREGATE(14,6,LabData2016[最近一次UACR檢查日期]/((LabData2016[比對身分證前六碼]=$AX344)*(LabData2016[UACR唯一]=1)),2),""))</f>
        <v/>
      </c>
      <c r="AA344" s="6" t="str">
        <f t="shared" si="77"/>
        <v/>
      </c>
      <c r="AB344" s="29" t="str">
        <f ca="1">IF($B344="","",IF($V344="不適用","不適用",IF($W344="","未檢驗",IF(AND($AJ344+$AK344&gt;=2,$AK344&gt;=1),IF(OR($W344&lt;30,SUMIFS(LabData2016[UACR唯一],LabData2016[比對身分證前六碼],$AX344,LabData2016[最近一次UACR檢查結果(mg/gm)],"&lt;30",LabData2016[最近一次UACR檢查日期],"&gt;="&amp;DATE(YEAR(TODAY()),1,1),LabData2016[最近一次UACR檢查日期],"&lt;"&amp;DATE(YEAR(TODAY())+1,1,1))/($AJ344+$AK344)&gt;=0.5),"控制達標",IF(ISNUMBER($Y344),IF(AND($AA344&gt;=84,$W344-$Y344&lt;0),"進步達標","未達標"),"未達標")),"未達標"))))</f>
        <v/>
      </c>
      <c r="AC344" s="38" t="str">
        <f ca="1">IF($B344="","",IF($AB344="不適用","不適用",IF($AB344="未檢驗","無檢驗資料","全年"&amp;($AJ344+$AK344)&amp;"次／下半年"&amp;$AK344&amp;"次／"&amp;SUMIFS(LabData2016[UACR唯一],LabData2016[比對身分證前六碼],$AX344,LabData2016[最近一次UACR檢查結果(mg/gm)],"&lt;30",LabData2016[最近一次UACR檢查日期],"&gt;="&amp;DATE(YEAR(TODAY()),1,1),LabData2016[最近一次UACR檢查日期],"&lt;"&amp;DATE(YEAR(TODAY())+1,1,1))&amp;"/"&amp;($AJ344+$AK344)&amp;"達標")))</f>
        <v/>
      </c>
      <c r="AD344" s="6" t="str" cm="1">
        <f t="array" ref="AD344">IF($B344="","",IFERROR(INDEX(PatientCriteria[BP檢驗次數達標標準],ROWS($A$4:A344)),""))</f>
        <v/>
      </c>
      <c r="AE344" s="6" t="str" cm="1">
        <f t="array" aca="1" ref="AE344" ca="1">IF($B344="","",_xlfn.LET(_xlpm.bp,LabData2016[最近一次BP檢查日期],_xlpm.ym,IF(ISNUMBER(_xlpm.bp),TEXT(_xlpm.bp,"yyyy-mm"),LEFT(_xlpm.bp,7)),_xlpm.matched,_xlfn._xlws.FILTER(_xlpm.ym,(LabData2016[比對身分證前六碼]=$AX344)*(LabData2016[比對生日西元]=$AY344)*(_xlpm.ym&lt;&gt;"")*(LEFT(_xlpm.ym,4)=TEXT(YEAR(TODAY()),"0")),""),IF(INDEX(_xlpm.matched,1)="",0,ROWS(_xlfn.UNIQUE(_xlpm.matched)))))</f>
        <v/>
      </c>
      <c r="AF344" s="6" t="str">
        <f ca="1">IF($B344="","",SUMIFS(LabData2016[HbA1c唯一],LabData2016[比對身分證前六碼],$AX344,LabData2016[最近一次HbA1c檢查日期],"&gt;="&amp;DATE(YEAR(TODAY()),1,1),LabData2016[最近一次HbA1c檢查日期],"&lt;"&amp;DATE(YEAR(TODAY()),7,1)))</f>
        <v/>
      </c>
      <c r="AG344" s="6" t="str">
        <f ca="1">IF($B344="","",SUMIFS(LabData2016[HbA1c唯一],LabData2016[比對身分證前六碼],$AX344,LabData2016[最近一次HbA1c檢查日期],"&gt;="&amp;DATE(YEAR(TODAY()),7,1),LabData2016[最近一次HbA1c檢查日期],"&lt;"&amp;DATE(YEAR(TODAY())+1,1,1)))</f>
        <v/>
      </c>
      <c r="AH344" s="6" t="str">
        <f ca="1">IF($B344="","",SUMIFS(LabData2016[LDL唯一],LabData2016[比對身分證前六碼],$AX344,LabData2016[最近一次LDL檢查日期],"&gt;="&amp;DATE(YEAR(TODAY()),1,1),LabData2016[最近一次LDL檢查日期],"&lt;"&amp;DATE(YEAR(TODAY()),7,1)))</f>
        <v/>
      </c>
      <c r="AI344" s="6" t="str">
        <f ca="1">IF($B344="","",SUMIFS(LabData2016[LDL唯一],LabData2016[比對身分證前六碼],$AX344,LabData2016[最近一次LDL檢查日期],"&gt;="&amp;DATE(YEAR(TODAY()),7,1),LabData2016[最近一次LDL檢查日期],"&lt;"&amp;DATE(YEAR(TODAY())+1,1,1)))</f>
        <v/>
      </c>
      <c r="AJ344" s="6" t="str">
        <f ca="1">IF($B344="","",SUMIFS(LabData2016[UACR唯一],LabData2016[比對身分證前六碼],$AX344,LabData2016[最近一次UACR檢查日期],"&gt;="&amp;DATE(YEAR(TODAY()),1,1),LabData2016[最近一次UACR檢查日期],"&lt;"&amp;DATE(YEAR(TODAY()),7,1)))</f>
        <v/>
      </c>
      <c r="AK344" s="6" t="str">
        <f ca="1">IF($B344="","",SUMIFS(LabData2016[UACR唯一],LabData2016[比對身分證前六碼],$AX344,LabData2016[最近一次UACR檢查日期],"&gt;="&amp;DATE(YEAR(TODAY()),7,1),LabData2016[最近一次UACR檢查日期],"&lt;"&amp;DATE(YEAR(TODAY())+1,1,1)))</f>
        <v/>
      </c>
      <c r="AL344" s="6" t="str">
        <f t="shared" si="78"/>
        <v/>
      </c>
      <c r="AM344" s="6" t="str">
        <f t="shared" si="79"/>
        <v/>
      </c>
      <c r="AN344" s="6" t="str">
        <f t="shared" si="80"/>
        <v/>
      </c>
      <c r="AO344" s="6" t="str">
        <f t="shared" si="81"/>
        <v/>
      </c>
      <c r="AP344" s="6" t="str" cm="1">
        <f t="array" ref="AP344">IF($B344="","",IFERROR(INDEX(相容設定!$B$2:$E$9,MATCH($D344,相容設定!$A$2:$A$9,0),MIN(VALUE(LEFT($AQ344,FIND("/",$AQ344)-1)),3)+1),0))</f>
        <v/>
      </c>
      <c r="AQ344" s="6" t="str">
        <f t="shared" si="82"/>
        <v/>
      </c>
      <c r="AR344" s="30" t="str">
        <f t="shared" si="83"/>
        <v/>
      </c>
      <c r="AS344" s="30" t="str">
        <f>IF($B344="","",250+30+IF(OR(ISNUMBER(SEARCH("DM",$D344)),ISNUMBER(SEARCH("+",$D344))),100,0)+IFERROR(INDEX(相容設定!$F$2:$F$9,MATCH($D344,相容設定!$A$2:$A$9,0)),0))</f>
        <v/>
      </c>
      <c r="AT344" s="31" t="str">
        <f t="shared" si="84"/>
        <v/>
      </c>
      <c r="AU344" s="32" t="str">
        <f t="shared" si="85"/>
        <v/>
      </c>
      <c r="AW344" t="str">
        <f t="shared" si="86"/>
        <v/>
      </c>
    </row>
    <row r="345" spans="1:49" x14ac:dyDescent="0.35">
      <c r="A345" s="26" t="str" cm="1">
        <f t="array" ref="A345">IFERROR(IF(INDEX(PatientCriteria[身分證號],ROWS($A$4:A345))="","",ROWS($A$4:A345)),"")</f>
        <v/>
      </c>
      <c r="B345" s="26" t="str" cm="1">
        <f t="array" ref="B345">IFERROR(IF(INDEX(PatientCriteria[身分證號],ROWS($A$4:A345))="","",INDEX(PatientCriteria[身分證號],ROWS($A$4:A345))),"")</f>
        <v/>
      </c>
      <c r="C345" s="26" t="str" cm="1">
        <f t="array" ref="C345">IF($B345="","",IFERROR(INDEX(PatientCriteria[生日],ROWS($A$4:A345)),""))</f>
        <v/>
      </c>
      <c r="D345" s="26" t="str" cm="1">
        <f t="array" ref="D345">IF($B345="","",IFERROR(INDEX(PatientCriteria[疾病組合],ROWS($A$4:A345)),""))</f>
        <v/>
      </c>
      <c r="E345" s="6" t="str" cm="1">
        <f t="array" ref="E345">IF($B345="","",IFERROR(INDEX(PatientCriteria[HbA1c達標標準],ROWS($A$4:A345)),""))</f>
        <v/>
      </c>
      <c r="F345" s="6" t="str">
        <f>IF($B345="","",IF($G345="","",IFERROR(SUMIFS(LabData2016[最近一次HbA1c檢查結果(%)],LabData2016[比對身分證前六碼],$AX345,LabData2016[最近一次HbA1c檢查日期],$G345,LabData2016[HbA1c唯一],1),"")))</f>
        <v/>
      </c>
      <c r="G345" s="36" t="str" cm="1">
        <f t="array" ref="G345">IF($B345="","",IFERROR(_xlfn.AGGREGATE(14,6,LabData2016[最近一次HbA1c檢查日期]/((LabData2016[比對身分證前六碼]=$AX345)*(LabData2016[HbA1c唯一]=1)),1),""))</f>
        <v/>
      </c>
      <c r="H345" s="6" t="str">
        <f>IF($B345="","",IF($I345="","",IFERROR(SUMIFS(LabData2016[最近一次HbA1c檢查結果(%)],LabData2016[比對身分證前六碼],$AX345,LabData2016[最近一次HbA1c檢查日期],$I345,LabData2016[HbA1c唯一],1),"")))</f>
        <v/>
      </c>
      <c r="I345" s="36" t="str" cm="1">
        <f t="array" ref="I345">IF($B345="","",IFERROR(_xlfn.AGGREGATE(14,6,LabData2016[最近一次HbA1c檢查日期]/((LabData2016[比對身分證前六碼]=$AX345)*(LabData2016[HbA1c唯一]=1)),2),""))</f>
        <v/>
      </c>
      <c r="J345" s="6" t="str">
        <f t="shared" si="75"/>
        <v/>
      </c>
      <c r="K345" s="27" t="str">
        <f ca="1">IF($B345="","",IF($E345="不適用","不適用",IF($F345="","未檢驗",IF(AND($AF345+$AG345&gt;=2,$AG345&gt;=1),IF(OR($F345&lt;VALUE(SUBSTITUTE(SUBSTITUTE($E345,"&lt;",""),"%","")),SUMIFS(LabData2016[HbA1c唯一],LabData2016[比對身分證前六碼],$AX345,LabData2016[最近一次HbA1c檢查結果(%)],"&lt;"&amp;VALUE(SUBSTITUTE(SUBSTITUTE($E345,"&lt;",""),"%","")),LabData2016[最近一次HbA1c檢查日期],"&gt;="&amp;DATE(YEAR(TODAY()),1,1),LabData2016[最近一次HbA1c檢查日期],"&lt;"&amp;DATE(YEAR(TODAY())+1,1,1))/($AF345+$AG345)&gt;=0.5),"控制達標",IF(ISNUMBER($H345),IF(AND($J345&gt;=84,$F345-$H345&lt;0),"進步達標","未達標"),"未達標")),"未達標"))))</f>
        <v/>
      </c>
      <c r="L345" s="33" t="str">
        <f ca="1">IF($B345="","",IF($K345="不適用","不適用",IF($K345="未檢驗","無檢驗資料","全年"&amp;($AF345+$AG345)&amp;"次／下半年"&amp;$AG345&amp;"次／"&amp;SUMIFS(LabData2016[HbA1c唯一],LabData2016[比對身分證前六碼],$AX345,LabData2016[最近一次HbA1c檢查結果(%)],"&lt;"&amp;VALUE(SUBSTITUTE(SUBSTITUTE($E345,"&lt;",""),"%","")),LabData2016[最近一次HbA1c檢查日期],"&gt;="&amp;DATE(YEAR(TODAY()),1,1),LabData2016[最近一次HbA1c檢查日期],"&lt;"&amp;DATE(YEAR(TODAY())+1,1,1))&amp;"/"&amp;($AF345+$AG345)&amp;"達標")))</f>
        <v/>
      </c>
      <c r="M345" s="6" t="str" cm="1">
        <f t="array" ref="M345">IF($B345="","",IFERROR(INDEX(PatientCriteria[LDL達標標準],ROWS($A$4:A345)),""))</f>
        <v/>
      </c>
      <c r="N345" s="6" t="str">
        <f>IF($B345="","",IF($O345="","",IFERROR(SUMIFS(LabData2016[最近一次LDL檢查結果(mg/dL)],LabData2016[比對身分證前六碼],$AX345,LabData2016[最近一次LDL檢查日期],$O345,LabData2016[LDL唯一],1),"")))</f>
        <v/>
      </c>
      <c r="O345" s="36" t="str" cm="1">
        <f t="array" ref="O345">IF($B345="","",IFERROR(_xlfn.AGGREGATE(14,6,LabData2016[最近一次LDL檢查日期]/((LabData2016[比對身分證前六碼]=$AX345)*(LabData2016[LDL唯一]=1)),1),""))</f>
        <v/>
      </c>
      <c r="P345" s="6" t="str">
        <f>IF($B345="","",IF($Q345="","",IFERROR(SUMIFS(LabData2016[最近一次LDL檢查結果(mg/dL)],LabData2016[比對身分證前六碼],$AX345,LabData2016[最近一次LDL檢查日期],$Q345,LabData2016[LDL唯一],1),"")))</f>
        <v/>
      </c>
      <c r="Q345" s="36" t="str" cm="1">
        <f t="array" ref="Q345">IF($B345="","",IFERROR(_xlfn.AGGREGATE(14,6,LabData2016[最近一次LDL檢查日期]/((LabData2016[比對身分證前六碼]=$AX345)*(LabData2016[LDL唯一]=1)),2),""))</f>
        <v/>
      </c>
      <c r="R345" s="6" t="str">
        <f t="shared" si="76"/>
        <v/>
      </c>
      <c r="S345" s="6" t="str" cm="1">
        <f t="array" ref="S345">IF($B345="","",IFERROR(_xlfn.AGGREGATE(15,6,LabData2016[最近一次LDL檢查結果(mg/dL)]/((LabData2016[比對身分證前六碼]=$AX345)*(LabData2016[LDL唯一]=1)),1),""))</f>
        <v/>
      </c>
      <c r="T345" s="28" t="str">
        <f ca="1">IF($B345="","",IF($M345="不適用","不適用",IF($N345="","未檢驗",IF(OR(AND($D345="DM only",$O345&gt;=DATE(YEAR(TODAY()),1,1),$O345&lt;DATE(YEAR(TODAY())+1,1,1),$N345&lt;VALUE(SUBSTITUTE($M345,"&lt;",""))),AND($AH345&gt;=1,$AI345&gt;=1,OR($N345&lt;VALUE(SUBSTITUTE($M345,"&lt;","")),SUMIFS(LabData2016[LDL唯一],LabData2016[比對身分證前六碼],$AX345,LabData2016[最近一次LDL檢查結果(mg/dL)],"&lt;"&amp;VALUE(SUBSTITUTE($M345,"&lt;","")),LabData2016[最近一次LDL檢查日期],"&gt;="&amp;DATE(YEAR(TODAY()),1,1),LabData2016[最近一次LDL檢查日期],"&lt;"&amp;DATE(YEAR(TODAY())+1,1,1))/($AH345+$AI345)&gt;=0.5))),"控制達標",IF(AND($AH345&gt;=1,$AI345&gt;=1,ISNUMBER($P345),$R345&gt;84,$N345-$P345&lt;0),"進步達標","未達標")))))</f>
        <v/>
      </c>
      <c r="U345" s="39" t="str">
        <f ca="1">IF($B345="","",IF($T345="不適用","不適用",IF($T345="未檢驗","無檢驗資料","全年"&amp;($AH345+$AI345)&amp;"次／下半年"&amp;$AI345&amp;"次／"&amp;SUMIFS(LabData2016[LDL唯一],LabData2016[比對身分證前六碼],$AX345,LabData2016[最近一次LDL檢查結果(mg/dL)],"&lt;"&amp;VALUE(SUBSTITUTE($M345,"&lt;","")),LabData2016[最近一次LDL檢查日期],"&gt;="&amp;DATE(YEAR(TODAY()),1,1),LabData2016[最近一次LDL檢查日期],"&lt;"&amp;DATE(YEAR(TODAY())+1,1,1))&amp;"/"&amp;($AH345+$AI345)&amp;"達標")))</f>
        <v/>
      </c>
      <c r="V345" s="6" t="str" cm="1">
        <f t="array" ref="V345">IF($B345="","",IFERROR(INDEX(PatientCriteria[UACR達標標準],ROWS($A$4:A345)),""))</f>
        <v/>
      </c>
      <c r="W345" s="6" t="str">
        <f>IF($B345="","",IF($X345="","",IFERROR(SUMIFS(LabData2016[最近一次UACR檢查結果(mg/gm)],LabData2016[比對身分證前六碼],$AX345,LabData2016[最近一次UACR檢查日期],$X345,LabData2016[UACR唯一],1),"")))</f>
        <v/>
      </c>
      <c r="X345" s="36" t="str" cm="1">
        <f t="array" ref="X345">IF($B345="","",IFERROR(_xlfn.AGGREGATE(14,6,LabData2016[最近一次UACR檢查日期]/((LabData2016[比對身分證前六碼]=$AX345)*(LabData2016[UACR唯一]=1)),1),""))</f>
        <v/>
      </c>
      <c r="Y345" s="6" t="str">
        <f>IF($B345="","",IF($Z345="","",IFERROR(SUMIFS(LabData2016[最近一次UACR檢查結果(mg/gm)],LabData2016[比對身分證前六碼],$AX345,LabData2016[最近一次UACR檢查日期],$Z345,LabData2016[UACR唯一],1),"")))</f>
        <v/>
      </c>
      <c r="Z345" s="36" t="str" cm="1">
        <f t="array" ref="Z345">IF($B345="","",IFERROR(_xlfn.AGGREGATE(14,6,LabData2016[最近一次UACR檢查日期]/((LabData2016[比對身分證前六碼]=$AX345)*(LabData2016[UACR唯一]=1)),2),""))</f>
        <v/>
      </c>
      <c r="AA345" s="6" t="str">
        <f t="shared" si="77"/>
        <v/>
      </c>
      <c r="AB345" s="29" t="str">
        <f ca="1">IF($B345="","",IF($V345="不適用","不適用",IF($W345="","未檢驗",IF(AND($AJ345+$AK345&gt;=2,$AK345&gt;=1),IF(OR($W345&lt;30,SUMIFS(LabData2016[UACR唯一],LabData2016[比對身分證前六碼],$AX345,LabData2016[最近一次UACR檢查結果(mg/gm)],"&lt;30",LabData2016[最近一次UACR檢查日期],"&gt;="&amp;DATE(YEAR(TODAY()),1,1),LabData2016[最近一次UACR檢查日期],"&lt;"&amp;DATE(YEAR(TODAY())+1,1,1))/($AJ345+$AK345)&gt;=0.5),"控制達標",IF(ISNUMBER($Y345),IF(AND($AA345&gt;=84,$W345-$Y345&lt;0),"進步達標","未達標"),"未達標")),"未達標"))))</f>
        <v/>
      </c>
      <c r="AC345" s="38" t="str">
        <f ca="1">IF($B345="","",IF($AB345="不適用","不適用",IF($AB345="未檢驗","無檢驗資料","全年"&amp;($AJ345+$AK345)&amp;"次／下半年"&amp;$AK345&amp;"次／"&amp;SUMIFS(LabData2016[UACR唯一],LabData2016[比對身分證前六碼],$AX345,LabData2016[最近一次UACR檢查結果(mg/gm)],"&lt;30",LabData2016[最近一次UACR檢查日期],"&gt;="&amp;DATE(YEAR(TODAY()),1,1),LabData2016[最近一次UACR檢查日期],"&lt;"&amp;DATE(YEAR(TODAY())+1,1,1))&amp;"/"&amp;($AJ345+$AK345)&amp;"達標")))</f>
        <v/>
      </c>
      <c r="AD345" s="6" t="str" cm="1">
        <f t="array" ref="AD345">IF($B345="","",IFERROR(INDEX(PatientCriteria[BP檢驗次數達標標準],ROWS($A$4:A345)),""))</f>
        <v/>
      </c>
      <c r="AE345" s="6" t="str" cm="1">
        <f t="array" aca="1" ref="AE345" ca="1">IF($B345="","",_xlfn.LET(_xlpm.bp,LabData2016[最近一次BP檢查日期],_xlpm.ym,IF(ISNUMBER(_xlpm.bp),TEXT(_xlpm.bp,"yyyy-mm"),LEFT(_xlpm.bp,7)),_xlpm.matched,_xlfn._xlws.FILTER(_xlpm.ym,(LabData2016[比對身分證前六碼]=$AX345)*(LabData2016[比對生日西元]=$AY345)*(_xlpm.ym&lt;&gt;"")*(LEFT(_xlpm.ym,4)=TEXT(YEAR(TODAY()),"0")),""),IF(INDEX(_xlpm.matched,1)="",0,ROWS(_xlfn.UNIQUE(_xlpm.matched)))))</f>
        <v/>
      </c>
      <c r="AF345" s="6" t="str">
        <f ca="1">IF($B345="","",SUMIFS(LabData2016[HbA1c唯一],LabData2016[比對身分證前六碼],$AX345,LabData2016[最近一次HbA1c檢查日期],"&gt;="&amp;DATE(YEAR(TODAY()),1,1),LabData2016[最近一次HbA1c檢查日期],"&lt;"&amp;DATE(YEAR(TODAY()),7,1)))</f>
        <v/>
      </c>
      <c r="AG345" s="6" t="str">
        <f ca="1">IF($B345="","",SUMIFS(LabData2016[HbA1c唯一],LabData2016[比對身分證前六碼],$AX345,LabData2016[最近一次HbA1c檢查日期],"&gt;="&amp;DATE(YEAR(TODAY()),7,1),LabData2016[最近一次HbA1c檢查日期],"&lt;"&amp;DATE(YEAR(TODAY())+1,1,1)))</f>
        <v/>
      </c>
      <c r="AH345" s="6" t="str">
        <f ca="1">IF($B345="","",SUMIFS(LabData2016[LDL唯一],LabData2016[比對身分證前六碼],$AX345,LabData2016[最近一次LDL檢查日期],"&gt;="&amp;DATE(YEAR(TODAY()),1,1),LabData2016[最近一次LDL檢查日期],"&lt;"&amp;DATE(YEAR(TODAY()),7,1)))</f>
        <v/>
      </c>
      <c r="AI345" s="6" t="str">
        <f ca="1">IF($B345="","",SUMIFS(LabData2016[LDL唯一],LabData2016[比對身分證前六碼],$AX345,LabData2016[最近一次LDL檢查日期],"&gt;="&amp;DATE(YEAR(TODAY()),7,1),LabData2016[最近一次LDL檢查日期],"&lt;"&amp;DATE(YEAR(TODAY())+1,1,1)))</f>
        <v/>
      </c>
      <c r="AJ345" s="6" t="str">
        <f ca="1">IF($B345="","",SUMIFS(LabData2016[UACR唯一],LabData2016[比對身分證前六碼],$AX345,LabData2016[最近一次UACR檢查日期],"&gt;="&amp;DATE(YEAR(TODAY()),1,1),LabData2016[最近一次UACR檢查日期],"&lt;"&amp;DATE(YEAR(TODAY()),7,1)))</f>
        <v/>
      </c>
      <c r="AK345" s="6" t="str">
        <f ca="1">IF($B345="","",SUMIFS(LabData2016[UACR唯一],LabData2016[比對身分證前六碼],$AX345,LabData2016[最近一次UACR檢查日期],"&gt;="&amp;DATE(YEAR(TODAY()),7,1),LabData2016[最近一次UACR檢查日期],"&lt;"&amp;DATE(YEAR(TODAY())+1,1,1)))</f>
        <v/>
      </c>
      <c r="AL345" s="6" t="str">
        <f t="shared" si="78"/>
        <v/>
      </c>
      <c r="AM345" s="6" t="str">
        <f t="shared" si="79"/>
        <v/>
      </c>
      <c r="AN345" s="6" t="str">
        <f t="shared" si="80"/>
        <v/>
      </c>
      <c r="AO345" s="6" t="str">
        <f t="shared" si="81"/>
        <v/>
      </c>
      <c r="AP345" s="6" t="str" cm="1">
        <f t="array" ref="AP345">IF($B345="","",IFERROR(INDEX(相容設定!$B$2:$E$9,MATCH($D345,相容設定!$A$2:$A$9,0),MIN(VALUE(LEFT($AQ345,FIND("/",$AQ345)-1)),3)+1),0))</f>
        <v/>
      </c>
      <c r="AQ345" s="6" t="str">
        <f t="shared" si="82"/>
        <v/>
      </c>
      <c r="AR345" s="30" t="str">
        <f t="shared" si="83"/>
        <v/>
      </c>
      <c r="AS345" s="30" t="str">
        <f>IF($B345="","",250+30+IF(OR(ISNUMBER(SEARCH("DM",$D345)),ISNUMBER(SEARCH("+",$D345))),100,0)+IFERROR(INDEX(相容設定!$F$2:$F$9,MATCH($D345,相容設定!$A$2:$A$9,0)),0))</f>
        <v/>
      </c>
      <c r="AT345" s="31" t="str">
        <f t="shared" si="84"/>
        <v/>
      </c>
      <c r="AU345" s="32" t="str">
        <f t="shared" si="85"/>
        <v/>
      </c>
      <c r="AW345" t="str">
        <f t="shared" si="86"/>
        <v/>
      </c>
    </row>
    <row r="346" spans="1:49" x14ac:dyDescent="0.35">
      <c r="A346" s="26" t="str" cm="1">
        <f t="array" ref="A346">IFERROR(IF(INDEX(PatientCriteria[身分證號],ROWS($A$4:A346))="","",ROWS($A$4:A346)),"")</f>
        <v/>
      </c>
      <c r="B346" s="26" t="str" cm="1">
        <f t="array" ref="B346">IFERROR(IF(INDEX(PatientCriteria[身分證號],ROWS($A$4:A346))="","",INDEX(PatientCriteria[身分證號],ROWS($A$4:A346))),"")</f>
        <v/>
      </c>
      <c r="C346" s="26" t="str" cm="1">
        <f t="array" ref="C346">IF($B346="","",IFERROR(INDEX(PatientCriteria[生日],ROWS($A$4:A346)),""))</f>
        <v/>
      </c>
      <c r="D346" s="26" t="str" cm="1">
        <f t="array" ref="D346">IF($B346="","",IFERROR(INDEX(PatientCriteria[疾病組合],ROWS($A$4:A346)),""))</f>
        <v/>
      </c>
      <c r="E346" s="6" t="str" cm="1">
        <f t="array" ref="E346">IF($B346="","",IFERROR(INDEX(PatientCriteria[HbA1c達標標準],ROWS($A$4:A346)),""))</f>
        <v/>
      </c>
      <c r="F346" s="6" t="str">
        <f>IF($B346="","",IF($G346="","",IFERROR(SUMIFS(LabData2016[最近一次HbA1c檢查結果(%)],LabData2016[比對身分證前六碼],$AX346,LabData2016[最近一次HbA1c檢查日期],$G346,LabData2016[HbA1c唯一],1),"")))</f>
        <v/>
      </c>
      <c r="G346" s="36" t="str" cm="1">
        <f t="array" ref="G346">IF($B346="","",IFERROR(_xlfn.AGGREGATE(14,6,LabData2016[最近一次HbA1c檢查日期]/((LabData2016[比對身分證前六碼]=$AX346)*(LabData2016[HbA1c唯一]=1)),1),""))</f>
        <v/>
      </c>
      <c r="H346" s="6" t="str">
        <f>IF($B346="","",IF($I346="","",IFERROR(SUMIFS(LabData2016[最近一次HbA1c檢查結果(%)],LabData2016[比對身分證前六碼],$AX346,LabData2016[最近一次HbA1c檢查日期],$I346,LabData2016[HbA1c唯一],1),"")))</f>
        <v/>
      </c>
      <c r="I346" s="36" t="str" cm="1">
        <f t="array" ref="I346">IF($B346="","",IFERROR(_xlfn.AGGREGATE(14,6,LabData2016[最近一次HbA1c檢查日期]/((LabData2016[比對身分證前六碼]=$AX346)*(LabData2016[HbA1c唯一]=1)),2),""))</f>
        <v/>
      </c>
      <c r="J346" s="6" t="str">
        <f t="shared" si="75"/>
        <v/>
      </c>
      <c r="K346" s="27" t="str">
        <f ca="1">IF($B346="","",IF($E346="不適用","不適用",IF($F346="","未檢驗",IF(AND($AF346+$AG346&gt;=2,$AG346&gt;=1),IF(OR($F346&lt;VALUE(SUBSTITUTE(SUBSTITUTE($E346,"&lt;",""),"%","")),SUMIFS(LabData2016[HbA1c唯一],LabData2016[比對身分證前六碼],$AX346,LabData2016[最近一次HbA1c檢查結果(%)],"&lt;"&amp;VALUE(SUBSTITUTE(SUBSTITUTE($E346,"&lt;",""),"%","")),LabData2016[最近一次HbA1c檢查日期],"&gt;="&amp;DATE(YEAR(TODAY()),1,1),LabData2016[最近一次HbA1c檢查日期],"&lt;"&amp;DATE(YEAR(TODAY())+1,1,1))/($AF346+$AG346)&gt;=0.5),"控制達標",IF(ISNUMBER($H346),IF(AND($J346&gt;=84,$F346-$H346&lt;0),"進步達標","未達標"),"未達標")),"未達標"))))</f>
        <v/>
      </c>
      <c r="L346" s="33" t="str">
        <f ca="1">IF($B346="","",IF($K346="不適用","不適用",IF($K346="未檢驗","無檢驗資料","全年"&amp;($AF346+$AG346)&amp;"次／下半年"&amp;$AG346&amp;"次／"&amp;SUMIFS(LabData2016[HbA1c唯一],LabData2016[比對身分證前六碼],$AX346,LabData2016[最近一次HbA1c檢查結果(%)],"&lt;"&amp;VALUE(SUBSTITUTE(SUBSTITUTE($E346,"&lt;",""),"%","")),LabData2016[最近一次HbA1c檢查日期],"&gt;="&amp;DATE(YEAR(TODAY()),1,1),LabData2016[最近一次HbA1c檢查日期],"&lt;"&amp;DATE(YEAR(TODAY())+1,1,1))&amp;"/"&amp;($AF346+$AG346)&amp;"達標")))</f>
        <v/>
      </c>
      <c r="M346" s="6" t="str" cm="1">
        <f t="array" ref="M346">IF($B346="","",IFERROR(INDEX(PatientCriteria[LDL達標標準],ROWS($A$4:A346)),""))</f>
        <v/>
      </c>
      <c r="N346" s="6" t="str">
        <f>IF($B346="","",IF($O346="","",IFERROR(SUMIFS(LabData2016[最近一次LDL檢查結果(mg/dL)],LabData2016[比對身分證前六碼],$AX346,LabData2016[最近一次LDL檢查日期],$O346,LabData2016[LDL唯一],1),"")))</f>
        <v/>
      </c>
      <c r="O346" s="36" t="str" cm="1">
        <f t="array" ref="O346">IF($B346="","",IFERROR(_xlfn.AGGREGATE(14,6,LabData2016[最近一次LDL檢查日期]/((LabData2016[比對身分證前六碼]=$AX346)*(LabData2016[LDL唯一]=1)),1),""))</f>
        <v/>
      </c>
      <c r="P346" s="6" t="str">
        <f>IF($B346="","",IF($Q346="","",IFERROR(SUMIFS(LabData2016[最近一次LDL檢查結果(mg/dL)],LabData2016[比對身分證前六碼],$AX346,LabData2016[最近一次LDL檢查日期],$Q346,LabData2016[LDL唯一],1),"")))</f>
        <v/>
      </c>
      <c r="Q346" s="36" t="str" cm="1">
        <f t="array" ref="Q346">IF($B346="","",IFERROR(_xlfn.AGGREGATE(14,6,LabData2016[最近一次LDL檢查日期]/((LabData2016[比對身分證前六碼]=$AX346)*(LabData2016[LDL唯一]=1)),2),""))</f>
        <v/>
      </c>
      <c r="R346" s="6" t="str">
        <f t="shared" si="76"/>
        <v/>
      </c>
      <c r="S346" s="6" t="str" cm="1">
        <f t="array" ref="S346">IF($B346="","",IFERROR(_xlfn.AGGREGATE(15,6,LabData2016[最近一次LDL檢查結果(mg/dL)]/((LabData2016[比對身分證前六碼]=$AX346)*(LabData2016[LDL唯一]=1)),1),""))</f>
        <v/>
      </c>
      <c r="T346" s="28" t="str">
        <f ca="1">IF($B346="","",IF($M346="不適用","不適用",IF($N346="","未檢驗",IF(OR(AND($D346="DM only",$O346&gt;=DATE(YEAR(TODAY()),1,1),$O346&lt;DATE(YEAR(TODAY())+1,1,1),$N346&lt;VALUE(SUBSTITUTE($M346,"&lt;",""))),AND($AH346&gt;=1,$AI346&gt;=1,OR($N346&lt;VALUE(SUBSTITUTE($M346,"&lt;","")),SUMIFS(LabData2016[LDL唯一],LabData2016[比對身分證前六碼],$AX346,LabData2016[最近一次LDL檢查結果(mg/dL)],"&lt;"&amp;VALUE(SUBSTITUTE($M346,"&lt;","")),LabData2016[最近一次LDL檢查日期],"&gt;="&amp;DATE(YEAR(TODAY()),1,1),LabData2016[最近一次LDL檢查日期],"&lt;"&amp;DATE(YEAR(TODAY())+1,1,1))/($AH346+$AI346)&gt;=0.5))),"控制達標",IF(AND($AH346&gt;=1,$AI346&gt;=1,ISNUMBER($P346),$R346&gt;84,$N346-$P346&lt;0),"進步達標","未達標")))))</f>
        <v/>
      </c>
      <c r="U346" s="39" t="str">
        <f ca="1">IF($B346="","",IF($T346="不適用","不適用",IF($T346="未檢驗","無檢驗資料","全年"&amp;($AH346+$AI346)&amp;"次／下半年"&amp;$AI346&amp;"次／"&amp;SUMIFS(LabData2016[LDL唯一],LabData2016[比對身分證前六碼],$AX346,LabData2016[最近一次LDL檢查結果(mg/dL)],"&lt;"&amp;VALUE(SUBSTITUTE($M346,"&lt;","")),LabData2016[最近一次LDL檢查日期],"&gt;="&amp;DATE(YEAR(TODAY()),1,1),LabData2016[最近一次LDL檢查日期],"&lt;"&amp;DATE(YEAR(TODAY())+1,1,1))&amp;"/"&amp;($AH346+$AI346)&amp;"達標")))</f>
        <v/>
      </c>
      <c r="V346" s="6" t="str" cm="1">
        <f t="array" ref="V346">IF($B346="","",IFERROR(INDEX(PatientCriteria[UACR達標標準],ROWS($A$4:A346)),""))</f>
        <v/>
      </c>
      <c r="W346" s="6" t="str">
        <f>IF($B346="","",IF($X346="","",IFERROR(SUMIFS(LabData2016[最近一次UACR檢查結果(mg/gm)],LabData2016[比對身分證前六碼],$AX346,LabData2016[最近一次UACR檢查日期],$X346,LabData2016[UACR唯一],1),"")))</f>
        <v/>
      </c>
      <c r="X346" s="36" t="str" cm="1">
        <f t="array" ref="X346">IF($B346="","",IFERROR(_xlfn.AGGREGATE(14,6,LabData2016[最近一次UACR檢查日期]/((LabData2016[比對身分證前六碼]=$AX346)*(LabData2016[UACR唯一]=1)),1),""))</f>
        <v/>
      </c>
      <c r="Y346" s="6" t="str">
        <f>IF($B346="","",IF($Z346="","",IFERROR(SUMIFS(LabData2016[最近一次UACR檢查結果(mg/gm)],LabData2016[比對身分證前六碼],$AX346,LabData2016[最近一次UACR檢查日期],$Z346,LabData2016[UACR唯一],1),"")))</f>
        <v/>
      </c>
      <c r="Z346" s="36" t="str" cm="1">
        <f t="array" ref="Z346">IF($B346="","",IFERROR(_xlfn.AGGREGATE(14,6,LabData2016[最近一次UACR檢查日期]/((LabData2016[比對身分證前六碼]=$AX346)*(LabData2016[UACR唯一]=1)),2),""))</f>
        <v/>
      </c>
      <c r="AA346" s="6" t="str">
        <f t="shared" si="77"/>
        <v/>
      </c>
      <c r="AB346" s="29" t="str">
        <f ca="1">IF($B346="","",IF($V346="不適用","不適用",IF($W346="","未檢驗",IF(AND($AJ346+$AK346&gt;=2,$AK346&gt;=1),IF(OR($W346&lt;30,SUMIFS(LabData2016[UACR唯一],LabData2016[比對身分證前六碼],$AX346,LabData2016[最近一次UACR檢查結果(mg/gm)],"&lt;30",LabData2016[最近一次UACR檢查日期],"&gt;="&amp;DATE(YEAR(TODAY()),1,1),LabData2016[最近一次UACR檢查日期],"&lt;"&amp;DATE(YEAR(TODAY())+1,1,1))/($AJ346+$AK346)&gt;=0.5),"控制達標",IF(ISNUMBER($Y346),IF(AND($AA346&gt;=84,$W346-$Y346&lt;0),"進步達標","未達標"),"未達標")),"未達標"))))</f>
        <v/>
      </c>
      <c r="AC346" s="38" t="str">
        <f ca="1">IF($B346="","",IF($AB346="不適用","不適用",IF($AB346="未檢驗","無檢驗資料","全年"&amp;($AJ346+$AK346)&amp;"次／下半年"&amp;$AK346&amp;"次／"&amp;SUMIFS(LabData2016[UACR唯一],LabData2016[比對身分證前六碼],$AX346,LabData2016[最近一次UACR檢查結果(mg/gm)],"&lt;30",LabData2016[最近一次UACR檢查日期],"&gt;="&amp;DATE(YEAR(TODAY()),1,1),LabData2016[最近一次UACR檢查日期],"&lt;"&amp;DATE(YEAR(TODAY())+1,1,1))&amp;"/"&amp;($AJ346+$AK346)&amp;"達標")))</f>
        <v/>
      </c>
      <c r="AD346" s="6" t="str" cm="1">
        <f t="array" ref="AD346">IF($B346="","",IFERROR(INDEX(PatientCriteria[BP檢驗次數達標標準],ROWS($A$4:A346)),""))</f>
        <v/>
      </c>
      <c r="AE346" s="6" t="str" cm="1">
        <f t="array" aca="1" ref="AE346" ca="1">IF($B346="","",_xlfn.LET(_xlpm.bp,LabData2016[最近一次BP檢查日期],_xlpm.ym,IF(ISNUMBER(_xlpm.bp),TEXT(_xlpm.bp,"yyyy-mm"),LEFT(_xlpm.bp,7)),_xlpm.matched,_xlfn._xlws.FILTER(_xlpm.ym,(LabData2016[比對身分證前六碼]=$AX346)*(LabData2016[比對生日西元]=$AY346)*(_xlpm.ym&lt;&gt;"")*(LEFT(_xlpm.ym,4)=TEXT(YEAR(TODAY()),"0")),""),IF(INDEX(_xlpm.matched,1)="",0,ROWS(_xlfn.UNIQUE(_xlpm.matched)))))</f>
        <v/>
      </c>
      <c r="AF346" s="6" t="str">
        <f ca="1">IF($B346="","",SUMIFS(LabData2016[HbA1c唯一],LabData2016[比對身分證前六碼],$AX346,LabData2016[最近一次HbA1c檢查日期],"&gt;="&amp;DATE(YEAR(TODAY()),1,1),LabData2016[最近一次HbA1c檢查日期],"&lt;"&amp;DATE(YEAR(TODAY()),7,1)))</f>
        <v/>
      </c>
      <c r="AG346" s="6" t="str">
        <f ca="1">IF($B346="","",SUMIFS(LabData2016[HbA1c唯一],LabData2016[比對身分證前六碼],$AX346,LabData2016[最近一次HbA1c檢查日期],"&gt;="&amp;DATE(YEAR(TODAY()),7,1),LabData2016[最近一次HbA1c檢查日期],"&lt;"&amp;DATE(YEAR(TODAY())+1,1,1)))</f>
        <v/>
      </c>
      <c r="AH346" s="6" t="str">
        <f ca="1">IF($B346="","",SUMIFS(LabData2016[LDL唯一],LabData2016[比對身分證前六碼],$AX346,LabData2016[最近一次LDL檢查日期],"&gt;="&amp;DATE(YEAR(TODAY()),1,1),LabData2016[最近一次LDL檢查日期],"&lt;"&amp;DATE(YEAR(TODAY()),7,1)))</f>
        <v/>
      </c>
      <c r="AI346" s="6" t="str">
        <f ca="1">IF($B346="","",SUMIFS(LabData2016[LDL唯一],LabData2016[比對身分證前六碼],$AX346,LabData2016[最近一次LDL檢查日期],"&gt;="&amp;DATE(YEAR(TODAY()),7,1),LabData2016[最近一次LDL檢查日期],"&lt;"&amp;DATE(YEAR(TODAY())+1,1,1)))</f>
        <v/>
      </c>
      <c r="AJ346" s="6" t="str">
        <f ca="1">IF($B346="","",SUMIFS(LabData2016[UACR唯一],LabData2016[比對身分證前六碼],$AX346,LabData2016[最近一次UACR檢查日期],"&gt;="&amp;DATE(YEAR(TODAY()),1,1),LabData2016[最近一次UACR檢查日期],"&lt;"&amp;DATE(YEAR(TODAY()),7,1)))</f>
        <v/>
      </c>
      <c r="AK346" s="6" t="str">
        <f ca="1">IF($B346="","",SUMIFS(LabData2016[UACR唯一],LabData2016[比對身分證前六碼],$AX346,LabData2016[最近一次UACR檢查日期],"&gt;="&amp;DATE(YEAR(TODAY()),7,1),LabData2016[最近一次UACR檢查日期],"&lt;"&amp;DATE(YEAR(TODAY())+1,1,1)))</f>
        <v/>
      </c>
      <c r="AL346" s="6" t="str">
        <f t="shared" si="78"/>
        <v/>
      </c>
      <c r="AM346" s="6" t="str">
        <f t="shared" si="79"/>
        <v/>
      </c>
      <c r="AN346" s="6" t="str">
        <f t="shared" si="80"/>
        <v/>
      </c>
      <c r="AO346" s="6" t="str">
        <f t="shared" si="81"/>
        <v/>
      </c>
      <c r="AP346" s="6" t="str" cm="1">
        <f t="array" ref="AP346">IF($B346="","",IFERROR(INDEX(相容設定!$B$2:$E$9,MATCH($D346,相容設定!$A$2:$A$9,0),MIN(VALUE(LEFT($AQ346,FIND("/",$AQ346)-1)),3)+1),0))</f>
        <v/>
      </c>
      <c r="AQ346" s="6" t="str">
        <f t="shared" si="82"/>
        <v/>
      </c>
      <c r="AR346" s="30" t="str">
        <f t="shared" si="83"/>
        <v/>
      </c>
      <c r="AS346" s="30" t="str">
        <f>IF($B346="","",250+30+IF(OR(ISNUMBER(SEARCH("DM",$D346)),ISNUMBER(SEARCH("+",$D346))),100,0)+IFERROR(INDEX(相容設定!$F$2:$F$9,MATCH($D346,相容設定!$A$2:$A$9,0)),0))</f>
        <v/>
      </c>
      <c r="AT346" s="31" t="str">
        <f t="shared" si="84"/>
        <v/>
      </c>
      <c r="AU346" s="32" t="str">
        <f t="shared" si="85"/>
        <v/>
      </c>
      <c r="AW346" t="str">
        <f t="shared" si="86"/>
        <v/>
      </c>
    </row>
    <row r="347" spans="1:49" x14ac:dyDescent="0.35">
      <c r="A347" s="26" t="str" cm="1">
        <f t="array" ref="A347">IFERROR(IF(INDEX(PatientCriteria[身分證號],ROWS($A$4:A347))="","",ROWS($A$4:A347)),"")</f>
        <v/>
      </c>
      <c r="B347" s="26" t="str" cm="1">
        <f t="array" ref="B347">IFERROR(IF(INDEX(PatientCriteria[身分證號],ROWS($A$4:A347))="","",INDEX(PatientCriteria[身分證號],ROWS($A$4:A347))),"")</f>
        <v/>
      </c>
      <c r="C347" s="26" t="str" cm="1">
        <f t="array" ref="C347">IF($B347="","",IFERROR(INDEX(PatientCriteria[生日],ROWS($A$4:A347)),""))</f>
        <v/>
      </c>
      <c r="D347" s="26" t="str" cm="1">
        <f t="array" ref="D347">IF($B347="","",IFERROR(INDEX(PatientCriteria[疾病組合],ROWS($A$4:A347)),""))</f>
        <v/>
      </c>
      <c r="E347" s="6" t="str" cm="1">
        <f t="array" ref="E347">IF($B347="","",IFERROR(INDEX(PatientCriteria[HbA1c達標標準],ROWS($A$4:A347)),""))</f>
        <v/>
      </c>
      <c r="F347" s="6" t="str">
        <f>IF($B347="","",IF($G347="","",IFERROR(SUMIFS(LabData2016[最近一次HbA1c檢查結果(%)],LabData2016[比對身分證前六碼],$AX347,LabData2016[最近一次HbA1c檢查日期],$G347,LabData2016[HbA1c唯一],1),"")))</f>
        <v/>
      </c>
      <c r="G347" s="36" t="str" cm="1">
        <f t="array" ref="G347">IF($B347="","",IFERROR(_xlfn.AGGREGATE(14,6,LabData2016[最近一次HbA1c檢查日期]/((LabData2016[比對身分證前六碼]=$AX347)*(LabData2016[HbA1c唯一]=1)),1),""))</f>
        <v/>
      </c>
      <c r="H347" s="6" t="str">
        <f>IF($B347="","",IF($I347="","",IFERROR(SUMIFS(LabData2016[最近一次HbA1c檢查結果(%)],LabData2016[比對身分證前六碼],$AX347,LabData2016[最近一次HbA1c檢查日期],$I347,LabData2016[HbA1c唯一],1),"")))</f>
        <v/>
      </c>
      <c r="I347" s="36" t="str" cm="1">
        <f t="array" ref="I347">IF($B347="","",IFERROR(_xlfn.AGGREGATE(14,6,LabData2016[最近一次HbA1c檢查日期]/((LabData2016[比對身分證前六碼]=$AX347)*(LabData2016[HbA1c唯一]=1)),2),""))</f>
        <v/>
      </c>
      <c r="J347" s="6" t="str">
        <f t="shared" si="75"/>
        <v/>
      </c>
      <c r="K347" s="27" t="str">
        <f ca="1">IF($B347="","",IF($E347="不適用","不適用",IF($F347="","未檢驗",IF(AND($AF347+$AG347&gt;=2,$AG347&gt;=1),IF(OR($F347&lt;VALUE(SUBSTITUTE(SUBSTITUTE($E347,"&lt;",""),"%","")),SUMIFS(LabData2016[HbA1c唯一],LabData2016[比對身分證前六碼],$AX347,LabData2016[最近一次HbA1c檢查結果(%)],"&lt;"&amp;VALUE(SUBSTITUTE(SUBSTITUTE($E347,"&lt;",""),"%","")),LabData2016[最近一次HbA1c檢查日期],"&gt;="&amp;DATE(YEAR(TODAY()),1,1),LabData2016[最近一次HbA1c檢查日期],"&lt;"&amp;DATE(YEAR(TODAY())+1,1,1))/($AF347+$AG347)&gt;=0.5),"控制達標",IF(ISNUMBER($H347),IF(AND($J347&gt;=84,$F347-$H347&lt;0),"進步達標","未達標"),"未達標")),"未達標"))))</f>
        <v/>
      </c>
      <c r="L347" s="33" t="str">
        <f ca="1">IF($B347="","",IF($K347="不適用","不適用",IF($K347="未檢驗","無檢驗資料","全年"&amp;($AF347+$AG347)&amp;"次／下半年"&amp;$AG347&amp;"次／"&amp;SUMIFS(LabData2016[HbA1c唯一],LabData2016[比對身分證前六碼],$AX347,LabData2016[最近一次HbA1c檢查結果(%)],"&lt;"&amp;VALUE(SUBSTITUTE(SUBSTITUTE($E347,"&lt;",""),"%","")),LabData2016[最近一次HbA1c檢查日期],"&gt;="&amp;DATE(YEAR(TODAY()),1,1),LabData2016[最近一次HbA1c檢查日期],"&lt;"&amp;DATE(YEAR(TODAY())+1,1,1))&amp;"/"&amp;($AF347+$AG347)&amp;"達標")))</f>
        <v/>
      </c>
      <c r="M347" s="6" t="str" cm="1">
        <f t="array" ref="M347">IF($B347="","",IFERROR(INDEX(PatientCriteria[LDL達標標準],ROWS($A$4:A347)),""))</f>
        <v/>
      </c>
      <c r="N347" s="6" t="str">
        <f>IF($B347="","",IF($O347="","",IFERROR(SUMIFS(LabData2016[最近一次LDL檢查結果(mg/dL)],LabData2016[比對身分證前六碼],$AX347,LabData2016[最近一次LDL檢查日期],$O347,LabData2016[LDL唯一],1),"")))</f>
        <v/>
      </c>
      <c r="O347" s="36" t="str" cm="1">
        <f t="array" ref="O347">IF($B347="","",IFERROR(_xlfn.AGGREGATE(14,6,LabData2016[最近一次LDL檢查日期]/((LabData2016[比對身分證前六碼]=$AX347)*(LabData2016[LDL唯一]=1)),1),""))</f>
        <v/>
      </c>
      <c r="P347" s="6" t="str">
        <f>IF($B347="","",IF($Q347="","",IFERROR(SUMIFS(LabData2016[最近一次LDL檢查結果(mg/dL)],LabData2016[比對身分證前六碼],$AX347,LabData2016[最近一次LDL檢查日期],$Q347,LabData2016[LDL唯一],1),"")))</f>
        <v/>
      </c>
      <c r="Q347" s="36" t="str" cm="1">
        <f t="array" ref="Q347">IF($B347="","",IFERROR(_xlfn.AGGREGATE(14,6,LabData2016[最近一次LDL檢查日期]/((LabData2016[比對身分證前六碼]=$AX347)*(LabData2016[LDL唯一]=1)),2),""))</f>
        <v/>
      </c>
      <c r="R347" s="6" t="str">
        <f t="shared" si="76"/>
        <v/>
      </c>
      <c r="S347" s="6" t="str" cm="1">
        <f t="array" ref="S347">IF($B347="","",IFERROR(_xlfn.AGGREGATE(15,6,LabData2016[最近一次LDL檢查結果(mg/dL)]/((LabData2016[比對身分證前六碼]=$AX347)*(LabData2016[LDL唯一]=1)),1),""))</f>
        <v/>
      </c>
      <c r="T347" s="28" t="str">
        <f ca="1">IF($B347="","",IF($M347="不適用","不適用",IF($N347="","未檢驗",IF(OR(AND($D347="DM only",$O347&gt;=DATE(YEAR(TODAY()),1,1),$O347&lt;DATE(YEAR(TODAY())+1,1,1),$N347&lt;VALUE(SUBSTITUTE($M347,"&lt;",""))),AND($AH347&gt;=1,$AI347&gt;=1,OR($N347&lt;VALUE(SUBSTITUTE($M347,"&lt;","")),SUMIFS(LabData2016[LDL唯一],LabData2016[比對身分證前六碼],$AX347,LabData2016[最近一次LDL檢查結果(mg/dL)],"&lt;"&amp;VALUE(SUBSTITUTE($M347,"&lt;","")),LabData2016[最近一次LDL檢查日期],"&gt;="&amp;DATE(YEAR(TODAY()),1,1),LabData2016[最近一次LDL檢查日期],"&lt;"&amp;DATE(YEAR(TODAY())+1,1,1))/($AH347+$AI347)&gt;=0.5))),"控制達標",IF(AND($AH347&gt;=1,$AI347&gt;=1,ISNUMBER($P347),$R347&gt;84,$N347-$P347&lt;0),"進步達標","未達標")))))</f>
        <v/>
      </c>
      <c r="U347" s="39" t="str">
        <f ca="1">IF($B347="","",IF($T347="不適用","不適用",IF($T347="未檢驗","無檢驗資料","全年"&amp;($AH347+$AI347)&amp;"次／下半年"&amp;$AI347&amp;"次／"&amp;SUMIFS(LabData2016[LDL唯一],LabData2016[比對身分證前六碼],$AX347,LabData2016[最近一次LDL檢查結果(mg/dL)],"&lt;"&amp;VALUE(SUBSTITUTE($M347,"&lt;","")),LabData2016[最近一次LDL檢查日期],"&gt;="&amp;DATE(YEAR(TODAY()),1,1),LabData2016[最近一次LDL檢查日期],"&lt;"&amp;DATE(YEAR(TODAY())+1,1,1))&amp;"/"&amp;($AH347+$AI347)&amp;"達標")))</f>
        <v/>
      </c>
      <c r="V347" s="6" t="str" cm="1">
        <f t="array" ref="V347">IF($B347="","",IFERROR(INDEX(PatientCriteria[UACR達標標準],ROWS($A$4:A347)),""))</f>
        <v/>
      </c>
      <c r="W347" s="6" t="str">
        <f>IF($B347="","",IF($X347="","",IFERROR(SUMIFS(LabData2016[最近一次UACR檢查結果(mg/gm)],LabData2016[比對身分證前六碼],$AX347,LabData2016[最近一次UACR檢查日期],$X347,LabData2016[UACR唯一],1),"")))</f>
        <v/>
      </c>
      <c r="X347" s="36" t="str" cm="1">
        <f t="array" ref="X347">IF($B347="","",IFERROR(_xlfn.AGGREGATE(14,6,LabData2016[最近一次UACR檢查日期]/((LabData2016[比對身分證前六碼]=$AX347)*(LabData2016[UACR唯一]=1)),1),""))</f>
        <v/>
      </c>
      <c r="Y347" s="6" t="str">
        <f>IF($B347="","",IF($Z347="","",IFERROR(SUMIFS(LabData2016[最近一次UACR檢查結果(mg/gm)],LabData2016[比對身分證前六碼],$AX347,LabData2016[最近一次UACR檢查日期],$Z347,LabData2016[UACR唯一],1),"")))</f>
        <v/>
      </c>
      <c r="Z347" s="36" t="str" cm="1">
        <f t="array" ref="Z347">IF($B347="","",IFERROR(_xlfn.AGGREGATE(14,6,LabData2016[最近一次UACR檢查日期]/((LabData2016[比對身分證前六碼]=$AX347)*(LabData2016[UACR唯一]=1)),2),""))</f>
        <v/>
      </c>
      <c r="AA347" s="6" t="str">
        <f t="shared" si="77"/>
        <v/>
      </c>
      <c r="AB347" s="29" t="str">
        <f ca="1">IF($B347="","",IF($V347="不適用","不適用",IF($W347="","未檢驗",IF(AND($AJ347+$AK347&gt;=2,$AK347&gt;=1),IF(OR($W347&lt;30,SUMIFS(LabData2016[UACR唯一],LabData2016[比對身分證前六碼],$AX347,LabData2016[最近一次UACR檢查結果(mg/gm)],"&lt;30",LabData2016[最近一次UACR檢查日期],"&gt;="&amp;DATE(YEAR(TODAY()),1,1),LabData2016[最近一次UACR檢查日期],"&lt;"&amp;DATE(YEAR(TODAY())+1,1,1))/($AJ347+$AK347)&gt;=0.5),"控制達標",IF(ISNUMBER($Y347),IF(AND($AA347&gt;=84,$W347-$Y347&lt;0),"進步達標","未達標"),"未達標")),"未達標"))))</f>
        <v/>
      </c>
      <c r="AC347" s="38" t="str">
        <f ca="1">IF($B347="","",IF($AB347="不適用","不適用",IF($AB347="未檢驗","無檢驗資料","全年"&amp;($AJ347+$AK347)&amp;"次／下半年"&amp;$AK347&amp;"次／"&amp;SUMIFS(LabData2016[UACR唯一],LabData2016[比對身分證前六碼],$AX347,LabData2016[最近一次UACR檢查結果(mg/gm)],"&lt;30",LabData2016[最近一次UACR檢查日期],"&gt;="&amp;DATE(YEAR(TODAY()),1,1),LabData2016[最近一次UACR檢查日期],"&lt;"&amp;DATE(YEAR(TODAY())+1,1,1))&amp;"/"&amp;($AJ347+$AK347)&amp;"達標")))</f>
        <v/>
      </c>
      <c r="AD347" s="6" t="str" cm="1">
        <f t="array" ref="AD347">IF($B347="","",IFERROR(INDEX(PatientCriteria[BP檢驗次數達標標準],ROWS($A$4:A347)),""))</f>
        <v/>
      </c>
      <c r="AE347" s="6" t="str" cm="1">
        <f t="array" aca="1" ref="AE347" ca="1">IF($B347="","",_xlfn.LET(_xlpm.bp,LabData2016[最近一次BP檢查日期],_xlpm.ym,IF(ISNUMBER(_xlpm.bp),TEXT(_xlpm.bp,"yyyy-mm"),LEFT(_xlpm.bp,7)),_xlpm.matched,_xlfn._xlws.FILTER(_xlpm.ym,(LabData2016[比對身分證前六碼]=$AX347)*(LabData2016[比對生日西元]=$AY347)*(_xlpm.ym&lt;&gt;"")*(LEFT(_xlpm.ym,4)=TEXT(YEAR(TODAY()),"0")),""),IF(INDEX(_xlpm.matched,1)="",0,ROWS(_xlfn.UNIQUE(_xlpm.matched)))))</f>
        <v/>
      </c>
      <c r="AF347" s="6" t="str">
        <f ca="1">IF($B347="","",SUMIFS(LabData2016[HbA1c唯一],LabData2016[比對身分證前六碼],$AX347,LabData2016[最近一次HbA1c檢查日期],"&gt;="&amp;DATE(YEAR(TODAY()),1,1),LabData2016[最近一次HbA1c檢查日期],"&lt;"&amp;DATE(YEAR(TODAY()),7,1)))</f>
        <v/>
      </c>
      <c r="AG347" s="6" t="str">
        <f ca="1">IF($B347="","",SUMIFS(LabData2016[HbA1c唯一],LabData2016[比對身分證前六碼],$AX347,LabData2016[最近一次HbA1c檢查日期],"&gt;="&amp;DATE(YEAR(TODAY()),7,1),LabData2016[最近一次HbA1c檢查日期],"&lt;"&amp;DATE(YEAR(TODAY())+1,1,1)))</f>
        <v/>
      </c>
      <c r="AH347" s="6" t="str">
        <f ca="1">IF($B347="","",SUMIFS(LabData2016[LDL唯一],LabData2016[比對身分證前六碼],$AX347,LabData2016[最近一次LDL檢查日期],"&gt;="&amp;DATE(YEAR(TODAY()),1,1),LabData2016[最近一次LDL檢查日期],"&lt;"&amp;DATE(YEAR(TODAY()),7,1)))</f>
        <v/>
      </c>
      <c r="AI347" s="6" t="str">
        <f ca="1">IF($B347="","",SUMIFS(LabData2016[LDL唯一],LabData2016[比對身分證前六碼],$AX347,LabData2016[最近一次LDL檢查日期],"&gt;="&amp;DATE(YEAR(TODAY()),7,1),LabData2016[最近一次LDL檢查日期],"&lt;"&amp;DATE(YEAR(TODAY())+1,1,1)))</f>
        <v/>
      </c>
      <c r="AJ347" s="6" t="str">
        <f ca="1">IF($B347="","",SUMIFS(LabData2016[UACR唯一],LabData2016[比對身分證前六碼],$AX347,LabData2016[最近一次UACR檢查日期],"&gt;="&amp;DATE(YEAR(TODAY()),1,1),LabData2016[最近一次UACR檢查日期],"&lt;"&amp;DATE(YEAR(TODAY()),7,1)))</f>
        <v/>
      </c>
      <c r="AK347" s="6" t="str">
        <f ca="1">IF($B347="","",SUMIFS(LabData2016[UACR唯一],LabData2016[比對身分證前六碼],$AX347,LabData2016[最近一次UACR檢查日期],"&gt;="&amp;DATE(YEAR(TODAY()),7,1),LabData2016[最近一次UACR檢查日期],"&lt;"&amp;DATE(YEAR(TODAY())+1,1,1)))</f>
        <v/>
      </c>
      <c r="AL347" s="6" t="str">
        <f t="shared" si="78"/>
        <v/>
      </c>
      <c r="AM347" s="6" t="str">
        <f t="shared" si="79"/>
        <v/>
      </c>
      <c r="AN347" s="6" t="str">
        <f t="shared" si="80"/>
        <v/>
      </c>
      <c r="AO347" s="6" t="str">
        <f t="shared" si="81"/>
        <v/>
      </c>
      <c r="AP347" s="6" t="str" cm="1">
        <f t="array" ref="AP347">IF($B347="","",IFERROR(INDEX(相容設定!$B$2:$E$9,MATCH($D347,相容設定!$A$2:$A$9,0),MIN(VALUE(LEFT($AQ347,FIND("/",$AQ347)-1)),3)+1),0))</f>
        <v/>
      </c>
      <c r="AQ347" s="6" t="str">
        <f t="shared" si="82"/>
        <v/>
      </c>
      <c r="AR347" s="30" t="str">
        <f t="shared" si="83"/>
        <v/>
      </c>
      <c r="AS347" s="30" t="str">
        <f>IF($B347="","",250+30+IF(OR(ISNUMBER(SEARCH("DM",$D347)),ISNUMBER(SEARCH("+",$D347))),100,0)+IFERROR(INDEX(相容設定!$F$2:$F$9,MATCH($D347,相容設定!$A$2:$A$9,0)),0))</f>
        <v/>
      </c>
      <c r="AT347" s="31" t="str">
        <f t="shared" si="84"/>
        <v/>
      </c>
      <c r="AU347" s="32" t="str">
        <f t="shared" si="85"/>
        <v/>
      </c>
      <c r="AW347" t="str">
        <f t="shared" si="86"/>
        <v/>
      </c>
    </row>
    <row r="348" spans="1:49" x14ac:dyDescent="0.35">
      <c r="A348" s="26" t="str" cm="1">
        <f t="array" ref="A348">IFERROR(IF(INDEX(PatientCriteria[身分證號],ROWS($A$4:A348))="","",ROWS($A$4:A348)),"")</f>
        <v/>
      </c>
      <c r="B348" s="26" t="str" cm="1">
        <f t="array" ref="B348">IFERROR(IF(INDEX(PatientCriteria[身分證號],ROWS($A$4:A348))="","",INDEX(PatientCriteria[身分證號],ROWS($A$4:A348))),"")</f>
        <v/>
      </c>
      <c r="C348" s="26" t="str" cm="1">
        <f t="array" ref="C348">IF($B348="","",IFERROR(INDEX(PatientCriteria[生日],ROWS($A$4:A348)),""))</f>
        <v/>
      </c>
      <c r="D348" s="26" t="str" cm="1">
        <f t="array" ref="D348">IF($B348="","",IFERROR(INDEX(PatientCriteria[疾病組合],ROWS($A$4:A348)),""))</f>
        <v/>
      </c>
      <c r="E348" s="6" t="str" cm="1">
        <f t="array" ref="E348">IF($B348="","",IFERROR(INDEX(PatientCriteria[HbA1c達標標準],ROWS($A$4:A348)),""))</f>
        <v/>
      </c>
      <c r="F348" s="6" t="str">
        <f>IF($B348="","",IF($G348="","",IFERROR(SUMIFS(LabData2016[最近一次HbA1c檢查結果(%)],LabData2016[比對身分證前六碼],$AX348,LabData2016[最近一次HbA1c檢查日期],$G348,LabData2016[HbA1c唯一],1),"")))</f>
        <v/>
      </c>
      <c r="G348" s="36" t="str" cm="1">
        <f t="array" ref="G348">IF($B348="","",IFERROR(_xlfn.AGGREGATE(14,6,LabData2016[最近一次HbA1c檢查日期]/((LabData2016[比對身分證前六碼]=$AX348)*(LabData2016[HbA1c唯一]=1)),1),""))</f>
        <v/>
      </c>
      <c r="H348" s="6" t="str">
        <f>IF($B348="","",IF($I348="","",IFERROR(SUMIFS(LabData2016[最近一次HbA1c檢查結果(%)],LabData2016[比對身分證前六碼],$AX348,LabData2016[最近一次HbA1c檢查日期],$I348,LabData2016[HbA1c唯一],1),"")))</f>
        <v/>
      </c>
      <c r="I348" s="36" t="str" cm="1">
        <f t="array" ref="I348">IF($B348="","",IFERROR(_xlfn.AGGREGATE(14,6,LabData2016[最近一次HbA1c檢查日期]/((LabData2016[比對身分證前六碼]=$AX348)*(LabData2016[HbA1c唯一]=1)),2),""))</f>
        <v/>
      </c>
      <c r="J348" s="6" t="str">
        <f t="shared" si="75"/>
        <v/>
      </c>
      <c r="K348" s="27" t="str">
        <f ca="1">IF($B348="","",IF($E348="不適用","不適用",IF($F348="","未檢驗",IF(AND($AF348+$AG348&gt;=2,$AG348&gt;=1),IF(OR($F348&lt;VALUE(SUBSTITUTE(SUBSTITUTE($E348,"&lt;",""),"%","")),SUMIFS(LabData2016[HbA1c唯一],LabData2016[比對身分證前六碼],$AX348,LabData2016[最近一次HbA1c檢查結果(%)],"&lt;"&amp;VALUE(SUBSTITUTE(SUBSTITUTE($E348,"&lt;",""),"%","")),LabData2016[最近一次HbA1c檢查日期],"&gt;="&amp;DATE(YEAR(TODAY()),1,1),LabData2016[最近一次HbA1c檢查日期],"&lt;"&amp;DATE(YEAR(TODAY())+1,1,1))/($AF348+$AG348)&gt;=0.5),"控制達標",IF(ISNUMBER($H348),IF(AND($J348&gt;=84,$F348-$H348&lt;0),"進步達標","未達標"),"未達標")),"未達標"))))</f>
        <v/>
      </c>
      <c r="L348" s="33" t="str">
        <f ca="1">IF($B348="","",IF($K348="不適用","不適用",IF($K348="未檢驗","無檢驗資料","全年"&amp;($AF348+$AG348)&amp;"次／下半年"&amp;$AG348&amp;"次／"&amp;SUMIFS(LabData2016[HbA1c唯一],LabData2016[比對身分證前六碼],$AX348,LabData2016[最近一次HbA1c檢查結果(%)],"&lt;"&amp;VALUE(SUBSTITUTE(SUBSTITUTE($E348,"&lt;",""),"%","")),LabData2016[最近一次HbA1c檢查日期],"&gt;="&amp;DATE(YEAR(TODAY()),1,1),LabData2016[最近一次HbA1c檢查日期],"&lt;"&amp;DATE(YEAR(TODAY())+1,1,1))&amp;"/"&amp;($AF348+$AG348)&amp;"達標")))</f>
        <v/>
      </c>
      <c r="M348" s="6" t="str" cm="1">
        <f t="array" ref="M348">IF($B348="","",IFERROR(INDEX(PatientCriteria[LDL達標標準],ROWS($A$4:A348)),""))</f>
        <v/>
      </c>
      <c r="N348" s="6" t="str">
        <f>IF($B348="","",IF($O348="","",IFERROR(SUMIFS(LabData2016[最近一次LDL檢查結果(mg/dL)],LabData2016[比對身分證前六碼],$AX348,LabData2016[最近一次LDL檢查日期],$O348,LabData2016[LDL唯一],1),"")))</f>
        <v/>
      </c>
      <c r="O348" s="36" t="str" cm="1">
        <f t="array" ref="O348">IF($B348="","",IFERROR(_xlfn.AGGREGATE(14,6,LabData2016[最近一次LDL檢查日期]/((LabData2016[比對身分證前六碼]=$AX348)*(LabData2016[LDL唯一]=1)),1),""))</f>
        <v/>
      </c>
      <c r="P348" s="6" t="str">
        <f>IF($B348="","",IF($Q348="","",IFERROR(SUMIFS(LabData2016[最近一次LDL檢查結果(mg/dL)],LabData2016[比對身分證前六碼],$AX348,LabData2016[最近一次LDL檢查日期],$Q348,LabData2016[LDL唯一],1),"")))</f>
        <v/>
      </c>
      <c r="Q348" s="36" t="str" cm="1">
        <f t="array" ref="Q348">IF($B348="","",IFERROR(_xlfn.AGGREGATE(14,6,LabData2016[最近一次LDL檢查日期]/((LabData2016[比對身分證前六碼]=$AX348)*(LabData2016[LDL唯一]=1)),2),""))</f>
        <v/>
      </c>
      <c r="R348" s="6" t="str">
        <f t="shared" si="76"/>
        <v/>
      </c>
      <c r="S348" s="6" t="str" cm="1">
        <f t="array" ref="S348">IF($B348="","",IFERROR(_xlfn.AGGREGATE(15,6,LabData2016[最近一次LDL檢查結果(mg/dL)]/((LabData2016[比對身分證前六碼]=$AX348)*(LabData2016[LDL唯一]=1)),1),""))</f>
        <v/>
      </c>
      <c r="T348" s="28" t="str">
        <f ca="1">IF($B348="","",IF($M348="不適用","不適用",IF($N348="","未檢驗",IF(OR(AND($D348="DM only",$O348&gt;=DATE(YEAR(TODAY()),1,1),$O348&lt;DATE(YEAR(TODAY())+1,1,1),$N348&lt;VALUE(SUBSTITUTE($M348,"&lt;",""))),AND($AH348&gt;=1,$AI348&gt;=1,OR($N348&lt;VALUE(SUBSTITUTE($M348,"&lt;","")),SUMIFS(LabData2016[LDL唯一],LabData2016[比對身分證前六碼],$AX348,LabData2016[最近一次LDL檢查結果(mg/dL)],"&lt;"&amp;VALUE(SUBSTITUTE($M348,"&lt;","")),LabData2016[最近一次LDL檢查日期],"&gt;="&amp;DATE(YEAR(TODAY()),1,1),LabData2016[最近一次LDL檢查日期],"&lt;"&amp;DATE(YEAR(TODAY())+1,1,1))/($AH348+$AI348)&gt;=0.5))),"控制達標",IF(AND($AH348&gt;=1,$AI348&gt;=1,ISNUMBER($P348),$R348&gt;84,$N348-$P348&lt;0),"進步達標","未達標")))))</f>
        <v/>
      </c>
      <c r="U348" s="39" t="str">
        <f ca="1">IF($B348="","",IF($T348="不適用","不適用",IF($T348="未檢驗","無檢驗資料","全年"&amp;($AH348+$AI348)&amp;"次／下半年"&amp;$AI348&amp;"次／"&amp;SUMIFS(LabData2016[LDL唯一],LabData2016[比對身分證前六碼],$AX348,LabData2016[最近一次LDL檢查結果(mg/dL)],"&lt;"&amp;VALUE(SUBSTITUTE($M348,"&lt;","")),LabData2016[最近一次LDL檢查日期],"&gt;="&amp;DATE(YEAR(TODAY()),1,1),LabData2016[最近一次LDL檢查日期],"&lt;"&amp;DATE(YEAR(TODAY())+1,1,1))&amp;"/"&amp;($AH348+$AI348)&amp;"達標")))</f>
        <v/>
      </c>
      <c r="V348" s="6" t="str" cm="1">
        <f t="array" ref="V348">IF($B348="","",IFERROR(INDEX(PatientCriteria[UACR達標標準],ROWS($A$4:A348)),""))</f>
        <v/>
      </c>
      <c r="W348" s="6" t="str">
        <f>IF($B348="","",IF($X348="","",IFERROR(SUMIFS(LabData2016[最近一次UACR檢查結果(mg/gm)],LabData2016[比對身分證前六碼],$AX348,LabData2016[最近一次UACR檢查日期],$X348,LabData2016[UACR唯一],1),"")))</f>
        <v/>
      </c>
      <c r="X348" s="36" t="str" cm="1">
        <f t="array" ref="X348">IF($B348="","",IFERROR(_xlfn.AGGREGATE(14,6,LabData2016[最近一次UACR檢查日期]/((LabData2016[比對身分證前六碼]=$AX348)*(LabData2016[UACR唯一]=1)),1),""))</f>
        <v/>
      </c>
      <c r="Y348" s="6" t="str">
        <f>IF($B348="","",IF($Z348="","",IFERROR(SUMIFS(LabData2016[最近一次UACR檢查結果(mg/gm)],LabData2016[比對身分證前六碼],$AX348,LabData2016[最近一次UACR檢查日期],$Z348,LabData2016[UACR唯一],1),"")))</f>
        <v/>
      </c>
      <c r="Z348" s="36" t="str" cm="1">
        <f t="array" ref="Z348">IF($B348="","",IFERROR(_xlfn.AGGREGATE(14,6,LabData2016[最近一次UACR檢查日期]/((LabData2016[比對身分證前六碼]=$AX348)*(LabData2016[UACR唯一]=1)),2),""))</f>
        <v/>
      </c>
      <c r="AA348" s="6" t="str">
        <f t="shared" si="77"/>
        <v/>
      </c>
      <c r="AB348" s="29" t="str">
        <f ca="1">IF($B348="","",IF($V348="不適用","不適用",IF($W348="","未檢驗",IF(AND($AJ348+$AK348&gt;=2,$AK348&gt;=1),IF(OR($W348&lt;30,SUMIFS(LabData2016[UACR唯一],LabData2016[比對身分證前六碼],$AX348,LabData2016[最近一次UACR檢查結果(mg/gm)],"&lt;30",LabData2016[最近一次UACR檢查日期],"&gt;="&amp;DATE(YEAR(TODAY()),1,1),LabData2016[最近一次UACR檢查日期],"&lt;"&amp;DATE(YEAR(TODAY())+1,1,1))/($AJ348+$AK348)&gt;=0.5),"控制達標",IF(ISNUMBER($Y348),IF(AND($AA348&gt;=84,$W348-$Y348&lt;0),"進步達標","未達標"),"未達標")),"未達標"))))</f>
        <v/>
      </c>
      <c r="AC348" s="38" t="str">
        <f ca="1">IF($B348="","",IF($AB348="不適用","不適用",IF($AB348="未檢驗","無檢驗資料","全年"&amp;($AJ348+$AK348)&amp;"次／下半年"&amp;$AK348&amp;"次／"&amp;SUMIFS(LabData2016[UACR唯一],LabData2016[比對身分證前六碼],$AX348,LabData2016[最近一次UACR檢查結果(mg/gm)],"&lt;30",LabData2016[最近一次UACR檢查日期],"&gt;="&amp;DATE(YEAR(TODAY()),1,1),LabData2016[最近一次UACR檢查日期],"&lt;"&amp;DATE(YEAR(TODAY())+1,1,1))&amp;"/"&amp;($AJ348+$AK348)&amp;"達標")))</f>
        <v/>
      </c>
      <c r="AD348" s="6" t="str" cm="1">
        <f t="array" ref="AD348">IF($B348="","",IFERROR(INDEX(PatientCriteria[BP檢驗次數達標標準],ROWS($A$4:A348)),""))</f>
        <v/>
      </c>
      <c r="AE348" s="6" t="str" cm="1">
        <f t="array" aca="1" ref="AE348" ca="1">IF($B348="","",_xlfn.LET(_xlpm.bp,LabData2016[最近一次BP檢查日期],_xlpm.ym,IF(ISNUMBER(_xlpm.bp),TEXT(_xlpm.bp,"yyyy-mm"),LEFT(_xlpm.bp,7)),_xlpm.matched,_xlfn._xlws.FILTER(_xlpm.ym,(LabData2016[比對身分證前六碼]=$AX348)*(LabData2016[比對生日西元]=$AY348)*(_xlpm.ym&lt;&gt;"")*(LEFT(_xlpm.ym,4)=TEXT(YEAR(TODAY()),"0")),""),IF(INDEX(_xlpm.matched,1)="",0,ROWS(_xlfn.UNIQUE(_xlpm.matched)))))</f>
        <v/>
      </c>
      <c r="AF348" s="6" t="str">
        <f ca="1">IF($B348="","",SUMIFS(LabData2016[HbA1c唯一],LabData2016[比對身分證前六碼],$AX348,LabData2016[最近一次HbA1c檢查日期],"&gt;="&amp;DATE(YEAR(TODAY()),1,1),LabData2016[最近一次HbA1c檢查日期],"&lt;"&amp;DATE(YEAR(TODAY()),7,1)))</f>
        <v/>
      </c>
      <c r="AG348" s="6" t="str">
        <f ca="1">IF($B348="","",SUMIFS(LabData2016[HbA1c唯一],LabData2016[比對身分證前六碼],$AX348,LabData2016[最近一次HbA1c檢查日期],"&gt;="&amp;DATE(YEAR(TODAY()),7,1),LabData2016[最近一次HbA1c檢查日期],"&lt;"&amp;DATE(YEAR(TODAY())+1,1,1)))</f>
        <v/>
      </c>
      <c r="AH348" s="6" t="str">
        <f ca="1">IF($B348="","",SUMIFS(LabData2016[LDL唯一],LabData2016[比對身分證前六碼],$AX348,LabData2016[最近一次LDL檢查日期],"&gt;="&amp;DATE(YEAR(TODAY()),1,1),LabData2016[最近一次LDL檢查日期],"&lt;"&amp;DATE(YEAR(TODAY()),7,1)))</f>
        <v/>
      </c>
      <c r="AI348" s="6" t="str">
        <f ca="1">IF($B348="","",SUMIFS(LabData2016[LDL唯一],LabData2016[比對身分證前六碼],$AX348,LabData2016[最近一次LDL檢查日期],"&gt;="&amp;DATE(YEAR(TODAY()),7,1),LabData2016[最近一次LDL檢查日期],"&lt;"&amp;DATE(YEAR(TODAY())+1,1,1)))</f>
        <v/>
      </c>
      <c r="AJ348" s="6" t="str">
        <f ca="1">IF($B348="","",SUMIFS(LabData2016[UACR唯一],LabData2016[比對身分證前六碼],$AX348,LabData2016[最近一次UACR檢查日期],"&gt;="&amp;DATE(YEAR(TODAY()),1,1),LabData2016[最近一次UACR檢查日期],"&lt;"&amp;DATE(YEAR(TODAY()),7,1)))</f>
        <v/>
      </c>
      <c r="AK348" s="6" t="str">
        <f ca="1">IF($B348="","",SUMIFS(LabData2016[UACR唯一],LabData2016[比對身分證前六碼],$AX348,LabData2016[最近一次UACR檢查日期],"&gt;="&amp;DATE(YEAR(TODAY()),7,1),LabData2016[最近一次UACR檢查日期],"&lt;"&amp;DATE(YEAR(TODAY())+1,1,1)))</f>
        <v/>
      </c>
      <c r="AL348" s="6" t="str">
        <f t="shared" si="78"/>
        <v/>
      </c>
      <c r="AM348" s="6" t="str">
        <f t="shared" si="79"/>
        <v/>
      </c>
      <c r="AN348" s="6" t="str">
        <f t="shared" si="80"/>
        <v/>
      </c>
      <c r="AO348" s="6" t="str">
        <f t="shared" si="81"/>
        <v/>
      </c>
      <c r="AP348" s="6" t="str" cm="1">
        <f t="array" ref="AP348">IF($B348="","",IFERROR(INDEX(相容設定!$B$2:$E$9,MATCH($D348,相容設定!$A$2:$A$9,0),MIN(VALUE(LEFT($AQ348,FIND("/",$AQ348)-1)),3)+1),0))</f>
        <v/>
      </c>
      <c r="AQ348" s="6" t="str">
        <f t="shared" si="82"/>
        <v/>
      </c>
      <c r="AR348" s="30" t="str">
        <f t="shared" si="83"/>
        <v/>
      </c>
      <c r="AS348" s="30" t="str">
        <f>IF($B348="","",250+30+IF(OR(ISNUMBER(SEARCH("DM",$D348)),ISNUMBER(SEARCH("+",$D348))),100,0)+IFERROR(INDEX(相容設定!$F$2:$F$9,MATCH($D348,相容設定!$A$2:$A$9,0)),0))</f>
        <v/>
      </c>
      <c r="AT348" s="31" t="str">
        <f t="shared" si="84"/>
        <v/>
      </c>
      <c r="AU348" s="32" t="str">
        <f t="shared" si="85"/>
        <v/>
      </c>
      <c r="AW348" t="str">
        <f t="shared" si="86"/>
        <v/>
      </c>
    </row>
    <row r="349" spans="1:49" x14ac:dyDescent="0.35">
      <c r="A349" s="26" t="str" cm="1">
        <f t="array" ref="A349">IFERROR(IF(INDEX(PatientCriteria[身分證號],ROWS($A$4:A349))="","",ROWS($A$4:A349)),"")</f>
        <v/>
      </c>
      <c r="B349" s="26" t="str" cm="1">
        <f t="array" ref="B349">IFERROR(IF(INDEX(PatientCriteria[身分證號],ROWS($A$4:A349))="","",INDEX(PatientCriteria[身分證號],ROWS($A$4:A349))),"")</f>
        <v/>
      </c>
      <c r="C349" s="26" t="str" cm="1">
        <f t="array" ref="C349">IF($B349="","",IFERROR(INDEX(PatientCriteria[生日],ROWS($A$4:A349)),""))</f>
        <v/>
      </c>
      <c r="D349" s="26" t="str" cm="1">
        <f t="array" ref="D349">IF($B349="","",IFERROR(INDEX(PatientCriteria[疾病組合],ROWS($A$4:A349)),""))</f>
        <v/>
      </c>
      <c r="E349" s="6" t="str" cm="1">
        <f t="array" ref="E349">IF($B349="","",IFERROR(INDEX(PatientCriteria[HbA1c達標標準],ROWS($A$4:A349)),""))</f>
        <v/>
      </c>
      <c r="F349" s="6" t="str">
        <f>IF($B349="","",IF($G349="","",IFERROR(SUMIFS(LabData2016[最近一次HbA1c檢查結果(%)],LabData2016[比對身分證前六碼],$AX349,LabData2016[最近一次HbA1c檢查日期],$G349,LabData2016[HbA1c唯一],1),"")))</f>
        <v/>
      </c>
      <c r="G349" s="36" t="str" cm="1">
        <f t="array" ref="G349">IF($B349="","",IFERROR(_xlfn.AGGREGATE(14,6,LabData2016[最近一次HbA1c檢查日期]/((LabData2016[比對身分證前六碼]=$AX349)*(LabData2016[HbA1c唯一]=1)),1),""))</f>
        <v/>
      </c>
      <c r="H349" s="6" t="str">
        <f>IF($B349="","",IF($I349="","",IFERROR(SUMIFS(LabData2016[最近一次HbA1c檢查結果(%)],LabData2016[比對身分證前六碼],$AX349,LabData2016[最近一次HbA1c檢查日期],$I349,LabData2016[HbA1c唯一],1),"")))</f>
        <v/>
      </c>
      <c r="I349" s="36" t="str" cm="1">
        <f t="array" ref="I349">IF($B349="","",IFERROR(_xlfn.AGGREGATE(14,6,LabData2016[最近一次HbA1c檢查日期]/((LabData2016[比對身分證前六碼]=$AX349)*(LabData2016[HbA1c唯一]=1)),2),""))</f>
        <v/>
      </c>
      <c r="J349" s="6" t="str">
        <f t="shared" si="75"/>
        <v/>
      </c>
      <c r="K349" s="27" t="str">
        <f ca="1">IF($B349="","",IF($E349="不適用","不適用",IF($F349="","未檢驗",IF(AND($AF349+$AG349&gt;=2,$AG349&gt;=1),IF(OR($F349&lt;VALUE(SUBSTITUTE(SUBSTITUTE($E349,"&lt;",""),"%","")),SUMIFS(LabData2016[HbA1c唯一],LabData2016[比對身分證前六碼],$AX349,LabData2016[最近一次HbA1c檢查結果(%)],"&lt;"&amp;VALUE(SUBSTITUTE(SUBSTITUTE($E349,"&lt;",""),"%","")),LabData2016[最近一次HbA1c檢查日期],"&gt;="&amp;DATE(YEAR(TODAY()),1,1),LabData2016[最近一次HbA1c檢查日期],"&lt;"&amp;DATE(YEAR(TODAY())+1,1,1))/($AF349+$AG349)&gt;=0.5),"控制達標",IF(ISNUMBER($H349),IF(AND($J349&gt;=84,$F349-$H349&lt;0),"進步達標","未達標"),"未達標")),"未達標"))))</f>
        <v/>
      </c>
      <c r="L349" s="33" t="str">
        <f ca="1">IF($B349="","",IF($K349="不適用","不適用",IF($K349="未檢驗","無檢驗資料","全年"&amp;($AF349+$AG349)&amp;"次／下半年"&amp;$AG349&amp;"次／"&amp;SUMIFS(LabData2016[HbA1c唯一],LabData2016[比對身分證前六碼],$AX349,LabData2016[最近一次HbA1c檢查結果(%)],"&lt;"&amp;VALUE(SUBSTITUTE(SUBSTITUTE($E349,"&lt;",""),"%","")),LabData2016[最近一次HbA1c檢查日期],"&gt;="&amp;DATE(YEAR(TODAY()),1,1),LabData2016[最近一次HbA1c檢查日期],"&lt;"&amp;DATE(YEAR(TODAY())+1,1,1))&amp;"/"&amp;($AF349+$AG349)&amp;"達標")))</f>
        <v/>
      </c>
      <c r="M349" s="6" t="str" cm="1">
        <f t="array" ref="M349">IF($B349="","",IFERROR(INDEX(PatientCriteria[LDL達標標準],ROWS($A$4:A349)),""))</f>
        <v/>
      </c>
      <c r="N349" s="6" t="str">
        <f>IF($B349="","",IF($O349="","",IFERROR(SUMIFS(LabData2016[最近一次LDL檢查結果(mg/dL)],LabData2016[比對身分證前六碼],$AX349,LabData2016[最近一次LDL檢查日期],$O349,LabData2016[LDL唯一],1),"")))</f>
        <v/>
      </c>
      <c r="O349" s="36" t="str" cm="1">
        <f t="array" ref="O349">IF($B349="","",IFERROR(_xlfn.AGGREGATE(14,6,LabData2016[最近一次LDL檢查日期]/((LabData2016[比對身分證前六碼]=$AX349)*(LabData2016[LDL唯一]=1)),1),""))</f>
        <v/>
      </c>
      <c r="P349" s="6" t="str">
        <f>IF($B349="","",IF($Q349="","",IFERROR(SUMIFS(LabData2016[最近一次LDL檢查結果(mg/dL)],LabData2016[比對身分證前六碼],$AX349,LabData2016[最近一次LDL檢查日期],$Q349,LabData2016[LDL唯一],1),"")))</f>
        <v/>
      </c>
      <c r="Q349" s="36" t="str" cm="1">
        <f t="array" ref="Q349">IF($B349="","",IFERROR(_xlfn.AGGREGATE(14,6,LabData2016[最近一次LDL檢查日期]/((LabData2016[比對身分證前六碼]=$AX349)*(LabData2016[LDL唯一]=1)),2),""))</f>
        <v/>
      </c>
      <c r="R349" s="6" t="str">
        <f t="shared" si="76"/>
        <v/>
      </c>
      <c r="S349" s="6" t="str" cm="1">
        <f t="array" ref="S349">IF($B349="","",IFERROR(_xlfn.AGGREGATE(15,6,LabData2016[最近一次LDL檢查結果(mg/dL)]/((LabData2016[比對身分證前六碼]=$AX349)*(LabData2016[LDL唯一]=1)),1),""))</f>
        <v/>
      </c>
      <c r="T349" s="28" t="str">
        <f ca="1">IF($B349="","",IF($M349="不適用","不適用",IF($N349="","未檢驗",IF(OR(AND($D349="DM only",$O349&gt;=DATE(YEAR(TODAY()),1,1),$O349&lt;DATE(YEAR(TODAY())+1,1,1),$N349&lt;VALUE(SUBSTITUTE($M349,"&lt;",""))),AND($AH349&gt;=1,$AI349&gt;=1,OR($N349&lt;VALUE(SUBSTITUTE($M349,"&lt;","")),SUMIFS(LabData2016[LDL唯一],LabData2016[比對身分證前六碼],$AX349,LabData2016[最近一次LDL檢查結果(mg/dL)],"&lt;"&amp;VALUE(SUBSTITUTE($M349,"&lt;","")),LabData2016[最近一次LDL檢查日期],"&gt;="&amp;DATE(YEAR(TODAY()),1,1),LabData2016[最近一次LDL檢查日期],"&lt;"&amp;DATE(YEAR(TODAY())+1,1,1))/($AH349+$AI349)&gt;=0.5))),"控制達標",IF(AND($AH349&gt;=1,$AI349&gt;=1,ISNUMBER($P349),$R349&gt;84,$N349-$P349&lt;0),"進步達標","未達標")))))</f>
        <v/>
      </c>
      <c r="U349" s="39" t="str">
        <f ca="1">IF($B349="","",IF($T349="不適用","不適用",IF($T349="未檢驗","無檢驗資料","全年"&amp;($AH349+$AI349)&amp;"次／下半年"&amp;$AI349&amp;"次／"&amp;SUMIFS(LabData2016[LDL唯一],LabData2016[比對身分證前六碼],$AX349,LabData2016[最近一次LDL檢查結果(mg/dL)],"&lt;"&amp;VALUE(SUBSTITUTE($M349,"&lt;","")),LabData2016[最近一次LDL檢查日期],"&gt;="&amp;DATE(YEAR(TODAY()),1,1),LabData2016[最近一次LDL檢查日期],"&lt;"&amp;DATE(YEAR(TODAY())+1,1,1))&amp;"/"&amp;($AH349+$AI349)&amp;"達標")))</f>
        <v/>
      </c>
      <c r="V349" s="6" t="str" cm="1">
        <f t="array" ref="V349">IF($B349="","",IFERROR(INDEX(PatientCriteria[UACR達標標準],ROWS($A$4:A349)),""))</f>
        <v/>
      </c>
      <c r="W349" s="6" t="str">
        <f>IF($B349="","",IF($X349="","",IFERROR(SUMIFS(LabData2016[最近一次UACR檢查結果(mg/gm)],LabData2016[比對身分證前六碼],$AX349,LabData2016[最近一次UACR檢查日期],$X349,LabData2016[UACR唯一],1),"")))</f>
        <v/>
      </c>
      <c r="X349" s="36" t="str" cm="1">
        <f t="array" ref="X349">IF($B349="","",IFERROR(_xlfn.AGGREGATE(14,6,LabData2016[最近一次UACR檢查日期]/((LabData2016[比對身分證前六碼]=$AX349)*(LabData2016[UACR唯一]=1)),1),""))</f>
        <v/>
      </c>
      <c r="Y349" s="6" t="str">
        <f>IF($B349="","",IF($Z349="","",IFERROR(SUMIFS(LabData2016[最近一次UACR檢查結果(mg/gm)],LabData2016[比對身分證前六碼],$AX349,LabData2016[最近一次UACR檢查日期],$Z349,LabData2016[UACR唯一],1),"")))</f>
        <v/>
      </c>
      <c r="Z349" s="36" t="str" cm="1">
        <f t="array" ref="Z349">IF($B349="","",IFERROR(_xlfn.AGGREGATE(14,6,LabData2016[最近一次UACR檢查日期]/((LabData2016[比對身分證前六碼]=$AX349)*(LabData2016[UACR唯一]=1)),2),""))</f>
        <v/>
      </c>
      <c r="AA349" s="6" t="str">
        <f t="shared" si="77"/>
        <v/>
      </c>
      <c r="AB349" s="29" t="str">
        <f ca="1">IF($B349="","",IF($V349="不適用","不適用",IF($W349="","未檢驗",IF(AND($AJ349+$AK349&gt;=2,$AK349&gt;=1),IF(OR($W349&lt;30,SUMIFS(LabData2016[UACR唯一],LabData2016[比對身分證前六碼],$AX349,LabData2016[最近一次UACR檢查結果(mg/gm)],"&lt;30",LabData2016[最近一次UACR檢查日期],"&gt;="&amp;DATE(YEAR(TODAY()),1,1),LabData2016[最近一次UACR檢查日期],"&lt;"&amp;DATE(YEAR(TODAY())+1,1,1))/($AJ349+$AK349)&gt;=0.5),"控制達標",IF(ISNUMBER($Y349),IF(AND($AA349&gt;=84,$W349-$Y349&lt;0),"進步達標","未達標"),"未達標")),"未達標"))))</f>
        <v/>
      </c>
      <c r="AC349" s="38" t="str">
        <f ca="1">IF($B349="","",IF($AB349="不適用","不適用",IF($AB349="未檢驗","無檢驗資料","全年"&amp;($AJ349+$AK349)&amp;"次／下半年"&amp;$AK349&amp;"次／"&amp;SUMIFS(LabData2016[UACR唯一],LabData2016[比對身分證前六碼],$AX349,LabData2016[最近一次UACR檢查結果(mg/gm)],"&lt;30",LabData2016[最近一次UACR檢查日期],"&gt;="&amp;DATE(YEAR(TODAY()),1,1),LabData2016[最近一次UACR檢查日期],"&lt;"&amp;DATE(YEAR(TODAY())+1,1,1))&amp;"/"&amp;($AJ349+$AK349)&amp;"達標")))</f>
        <v/>
      </c>
      <c r="AD349" s="6" t="str" cm="1">
        <f t="array" ref="AD349">IF($B349="","",IFERROR(INDEX(PatientCriteria[BP檢驗次數達標標準],ROWS($A$4:A349)),""))</f>
        <v/>
      </c>
      <c r="AE349" s="6" t="str" cm="1">
        <f t="array" aca="1" ref="AE349" ca="1">IF($B349="","",_xlfn.LET(_xlpm.bp,LabData2016[最近一次BP檢查日期],_xlpm.ym,IF(ISNUMBER(_xlpm.bp),TEXT(_xlpm.bp,"yyyy-mm"),LEFT(_xlpm.bp,7)),_xlpm.matched,_xlfn._xlws.FILTER(_xlpm.ym,(LabData2016[比對身分證前六碼]=$AX349)*(LabData2016[比對生日西元]=$AY349)*(_xlpm.ym&lt;&gt;"")*(LEFT(_xlpm.ym,4)=TEXT(YEAR(TODAY()),"0")),""),IF(INDEX(_xlpm.matched,1)="",0,ROWS(_xlfn.UNIQUE(_xlpm.matched)))))</f>
        <v/>
      </c>
      <c r="AF349" s="6" t="str">
        <f ca="1">IF($B349="","",SUMIFS(LabData2016[HbA1c唯一],LabData2016[比對身分證前六碼],$AX349,LabData2016[最近一次HbA1c檢查日期],"&gt;="&amp;DATE(YEAR(TODAY()),1,1),LabData2016[最近一次HbA1c檢查日期],"&lt;"&amp;DATE(YEAR(TODAY()),7,1)))</f>
        <v/>
      </c>
      <c r="AG349" s="6" t="str">
        <f ca="1">IF($B349="","",SUMIFS(LabData2016[HbA1c唯一],LabData2016[比對身分證前六碼],$AX349,LabData2016[最近一次HbA1c檢查日期],"&gt;="&amp;DATE(YEAR(TODAY()),7,1),LabData2016[最近一次HbA1c檢查日期],"&lt;"&amp;DATE(YEAR(TODAY())+1,1,1)))</f>
        <v/>
      </c>
      <c r="AH349" s="6" t="str">
        <f ca="1">IF($B349="","",SUMIFS(LabData2016[LDL唯一],LabData2016[比對身分證前六碼],$AX349,LabData2016[最近一次LDL檢查日期],"&gt;="&amp;DATE(YEAR(TODAY()),1,1),LabData2016[最近一次LDL檢查日期],"&lt;"&amp;DATE(YEAR(TODAY()),7,1)))</f>
        <v/>
      </c>
      <c r="AI349" s="6" t="str">
        <f ca="1">IF($B349="","",SUMIFS(LabData2016[LDL唯一],LabData2016[比對身分證前六碼],$AX349,LabData2016[最近一次LDL檢查日期],"&gt;="&amp;DATE(YEAR(TODAY()),7,1),LabData2016[最近一次LDL檢查日期],"&lt;"&amp;DATE(YEAR(TODAY())+1,1,1)))</f>
        <v/>
      </c>
      <c r="AJ349" s="6" t="str">
        <f ca="1">IF($B349="","",SUMIFS(LabData2016[UACR唯一],LabData2016[比對身分證前六碼],$AX349,LabData2016[最近一次UACR檢查日期],"&gt;="&amp;DATE(YEAR(TODAY()),1,1),LabData2016[最近一次UACR檢查日期],"&lt;"&amp;DATE(YEAR(TODAY()),7,1)))</f>
        <v/>
      </c>
      <c r="AK349" s="6" t="str">
        <f ca="1">IF($B349="","",SUMIFS(LabData2016[UACR唯一],LabData2016[比對身分證前六碼],$AX349,LabData2016[最近一次UACR檢查日期],"&gt;="&amp;DATE(YEAR(TODAY()),7,1),LabData2016[最近一次UACR檢查日期],"&lt;"&amp;DATE(YEAR(TODAY())+1,1,1)))</f>
        <v/>
      </c>
      <c r="AL349" s="6" t="str">
        <f t="shared" si="78"/>
        <v/>
      </c>
      <c r="AM349" s="6" t="str">
        <f t="shared" si="79"/>
        <v/>
      </c>
      <c r="AN349" s="6" t="str">
        <f t="shared" si="80"/>
        <v/>
      </c>
      <c r="AO349" s="6" t="str">
        <f t="shared" si="81"/>
        <v/>
      </c>
      <c r="AP349" s="6" t="str" cm="1">
        <f t="array" ref="AP349">IF($B349="","",IFERROR(INDEX(相容設定!$B$2:$E$9,MATCH($D349,相容設定!$A$2:$A$9,0),MIN(VALUE(LEFT($AQ349,FIND("/",$AQ349)-1)),3)+1),0))</f>
        <v/>
      </c>
      <c r="AQ349" s="6" t="str">
        <f t="shared" si="82"/>
        <v/>
      </c>
      <c r="AR349" s="30" t="str">
        <f t="shared" si="83"/>
        <v/>
      </c>
      <c r="AS349" s="30" t="str">
        <f>IF($B349="","",250+30+IF(OR(ISNUMBER(SEARCH("DM",$D349)),ISNUMBER(SEARCH("+",$D349))),100,0)+IFERROR(INDEX(相容設定!$F$2:$F$9,MATCH($D349,相容設定!$A$2:$A$9,0)),0))</f>
        <v/>
      </c>
      <c r="AT349" s="31" t="str">
        <f t="shared" si="84"/>
        <v/>
      </c>
      <c r="AU349" s="32" t="str">
        <f t="shared" si="85"/>
        <v/>
      </c>
      <c r="AW349" t="str">
        <f t="shared" si="86"/>
        <v/>
      </c>
    </row>
    <row r="350" spans="1:49" x14ac:dyDescent="0.35">
      <c r="A350" s="26" t="str" cm="1">
        <f t="array" ref="A350">IFERROR(IF(INDEX(PatientCriteria[身分證號],ROWS($A$4:A350))="","",ROWS($A$4:A350)),"")</f>
        <v/>
      </c>
      <c r="B350" s="26" t="str" cm="1">
        <f t="array" ref="B350">IFERROR(IF(INDEX(PatientCriteria[身分證號],ROWS($A$4:A350))="","",INDEX(PatientCriteria[身分證號],ROWS($A$4:A350))),"")</f>
        <v/>
      </c>
      <c r="C350" s="26" t="str" cm="1">
        <f t="array" ref="C350">IF($B350="","",IFERROR(INDEX(PatientCriteria[生日],ROWS($A$4:A350)),""))</f>
        <v/>
      </c>
      <c r="D350" s="26" t="str" cm="1">
        <f t="array" ref="D350">IF($B350="","",IFERROR(INDEX(PatientCriteria[疾病組合],ROWS($A$4:A350)),""))</f>
        <v/>
      </c>
      <c r="E350" s="6" t="str" cm="1">
        <f t="array" ref="E350">IF($B350="","",IFERROR(INDEX(PatientCriteria[HbA1c達標標準],ROWS($A$4:A350)),""))</f>
        <v/>
      </c>
      <c r="F350" s="6" t="str">
        <f>IF($B350="","",IF($G350="","",IFERROR(SUMIFS(LabData2016[最近一次HbA1c檢查結果(%)],LabData2016[比對身分證前六碼],$AX350,LabData2016[最近一次HbA1c檢查日期],$G350,LabData2016[HbA1c唯一],1),"")))</f>
        <v/>
      </c>
      <c r="G350" s="36" t="str" cm="1">
        <f t="array" ref="G350">IF($B350="","",IFERROR(_xlfn.AGGREGATE(14,6,LabData2016[最近一次HbA1c檢查日期]/((LabData2016[比對身分證前六碼]=$AX350)*(LabData2016[HbA1c唯一]=1)),1),""))</f>
        <v/>
      </c>
      <c r="H350" s="6" t="str">
        <f>IF($B350="","",IF($I350="","",IFERROR(SUMIFS(LabData2016[最近一次HbA1c檢查結果(%)],LabData2016[比對身分證前六碼],$AX350,LabData2016[最近一次HbA1c檢查日期],$I350,LabData2016[HbA1c唯一],1),"")))</f>
        <v/>
      </c>
      <c r="I350" s="36" t="str" cm="1">
        <f t="array" ref="I350">IF($B350="","",IFERROR(_xlfn.AGGREGATE(14,6,LabData2016[最近一次HbA1c檢查日期]/((LabData2016[比對身分證前六碼]=$AX350)*(LabData2016[HbA1c唯一]=1)),2),""))</f>
        <v/>
      </c>
      <c r="J350" s="6" t="str">
        <f t="shared" si="75"/>
        <v/>
      </c>
      <c r="K350" s="27" t="str">
        <f ca="1">IF($B350="","",IF($E350="不適用","不適用",IF($F350="","未檢驗",IF(AND($AF350+$AG350&gt;=2,$AG350&gt;=1),IF(OR($F350&lt;VALUE(SUBSTITUTE(SUBSTITUTE($E350,"&lt;",""),"%","")),SUMIFS(LabData2016[HbA1c唯一],LabData2016[比對身分證前六碼],$AX350,LabData2016[最近一次HbA1c檢查結果(%)],"&lt;"&amp;VALUE(SUBSTITUTE(SUBSTITUTE($E350,"&lt;",""),"%","")),LabData2016[最近一次HbA1c檢查日期],"&gt;="&amp;DATE(YEAR(TODAY()),1,1),LabData2016[最近一次HbA1c檢查日期],"&lt;"&amp;DATE(YEAR(TODAY())+1,1,1))/($AF350+$AG350)&gt;=0.5),"控制達標",IF(ISNUMBER($H350),IF(AND($J350&gt;=84,$F350-$H350&lt;0),"進步達標","未達標"),"未達標")),"未達標"))))</f>
        <v/>
      </c>
      <c r="L350" s="33" t="str">
        <f ca="1">IF($B350="","",IF($K350="不適用","不適用",IF($K350="未檢驗","無檢驗資料","全年"&amp;($AF350+$AG350)&amp;"次／下半年"&amp;$AG350&amp;"次／"&amp;SUMIFS(LabData2016[HbA1c唯一],LabData2016[比對身分證前六碼],$AX350,LabData2016[最近一次HbA1c檢查結果(%)],"&lt;"&amp;VALUE(SUBSTITUTE(SUBSTITUTE($E350,"&lt;",""),"%","")),LabData2016[最近一次HbA1c檢查日期],"&gt;="&amp;DATE(YEAR(TODAY()),1,1),LabData2016[最近一次HbA1c檢查日期],"&lt;"&amp;DATE(YEAR(TODAY())+1,1,1))&amp;"/"&amp;($AF350+$AG350)&amp;"達標")))</f>
        <v/>
      </c>
      <c r="M350" s="6" t="str" cm="1">
        <f t="array" ref="M350">IF($B350="","",IFERROR(INDEX(PatientCriteria[LDL達標標準],ROWS($A$4:A350)),""))</f>
        <v/>
      </c>
      <c r="N350" s="6" t="str">
        <f>IF($B350="","",IF($O350="","",IFERROR(SUMIFS(LabData2016[最近一次LDL檢查結果(mg/dL)],LabData2016[比對身分證前六碼],$AX350,LabData2016[最近一次LDL檢查日期],$O350,LabData2016[LDL唯一],1),"")))</f>
        <v/>
      </c>
      <c r="O350" s="36" t="str" cm="1">
        <f t="array" ref="O350">IF($B350="","",IFERROR(_xlfn.AGGREGATE(14,6,LabData2016[最近一次LDL檢查日期]/((LabData2016[比對身分證前六碼]=$AX350)*(LabData2016[LDL唯一]=1)),1),""))</f>
        <v/>
      </c>
      <c r="P350" s="6" t="str">
        <f>IF($B350="","",IF($Q350="","",IFERROR(SUMIFS(LabData2016[最近一次LDL檢查結果(mg/dL)],LabData2016[比對身分證前六碼],$AX350,LabData2016[最近一次LDL檢查日期],$Q350,LabData2016[LDL唯一],1),"")))</f>
        <v/>
      </c>
      <c r="Q350" s="36" t="str" cm="1">
        <f t="array" ref="Q350">IF($B350="","",IFERROR(_xlfn.AGGREGATE(14,6,LabData2016[最近一次LDL檢查日期]/((LabData2016[比對身分證前六碼]=$AX350)*(LabData2016[LDL唯一]=1)),2),""))</f>
        <v/>
      </c>
      <c r="R350" s="6" t="str">
        <f t="shared" si="76"/>
        <v/>
      </c>
      <c r="S350" s="6" t="str" cm="1">
        <f t="array" ref="S350">IF($B350="","",IFERROR(_xlfn.AGGREGATE(15,6,LabData2016[最近一次LDL檢查結果(mg/dL)]/((LabData2016[比對身分證前六碼]=$AX350)*(LabData2016[LDL唯一]=1)),1),""))</f>
        <v/>
      </c>
      <c r="T350" s="28" t="str">
        <f ca="1">IF($B350="","",IF($M350="不適用","不適用",IF($N350="","未檢驗",IF(OR(AND($D350="DM only",$O350&gt;=DATE(YEAR(TODAY()),1,1),$O350&lt;DATE(YEAR(TODAY())+1,1,1),$N350&lt;VALUE(SUBSTITUTE($M350,"&lt;",""))),AND($AH350&gt;=1,$AI350&gt;=1,OR($N350&lt;VALUE(SUBSTITUTE($M350,"&lt;","")),SUMIFS(LabData2016[LDL唯一],LabData2016[比對身分證前六碼],$AX350,LabData2016[最近一次LDL檢查結果(mg/dL)],"&lt;"&amp;VALUE(SUBSTITUTE($M350,"&lt;","")),LabData2016[最近一次LDL檢查日期],"&gt;="&amp;DATE(YEAR(TODAY()),1,1),LabData2016[最近一次LDL檢查日期],"&lt;"&amp;DATE(YEAR(TODAY())+1,1,1))/($AH350+$AI350)&gt;=0.5))),"控制達標",IF(AND($AH350&gt;=1,$AI350&gt;=1,ISNUMBER($P350),$R350&gt;84,$N350-$P350&lt;0),"進步達標","未達標")))))</f>
        <v/>
      </c>
      <c r="U350" s="39" t="str">
        <f ca="1">IF($B350="","",IF($T350="不適用","不適用",IF($T350="未檢驗","無檢驗資料","全年"&amp;($AH350+$AI350)&amp;"次／下半年"&amp;$AI350&amp;"次／"&amp;SUMIFS(LabData2016[LDL唯一],LabData2016[比對身分證前六碼],$AX350,LabData2016[最近一次LDL檢查結果(mg/dL)],"&lt;"&amp;VALUE(SUBSTITUTE($M350,"&lt;","")),LabData2016[最近一次LDL檢查日期],"&gt;="&amp;DATE(YEAR(TODAY()),1,1),LabData2016[最近一次LDL檢查日期],"&lt;"&amp;DATE(YEAR(TODAY())+1,1,1))&amp;"/"&amp;($AH350+$AI350)&amp;"達標")))</f>
        <v/>
      </c>
      <c r="V350" s="6" t="str" cm="1">
        <f t="array" ref="V350">IF($B350="","",IFERROR(INDEX(PatientCriteria[UACR達標標準],ROWS($A$4:A350)),""))</f>
        <v/>
      </c>
      <c r="W350" s="6" t="str">
        <f>IF($B350="","",IF($X350="","",IFERROR(SUMIFS(LabData2016[最近一次UACR檢查結果(mg/gm)],LabData2016[比對身分證前六碼],$AX350,LabData2016[最近一次UACR檢查日期],$X350,LabData2016[UACR唯一],1),"")))</f>
        <v/>
      </c>
      <c r="X350" s="36" t="str" cm="1">
        <f t="array" ref="X350">IF($B350="","",IFERROR(_xlfn.AGGREGATE(14,6,LabData2016[最近一次UACR檢查日期]/((LabData2016[比對身分證前六碼]=$AX350)*(LabData2016[UACR唯一]=1)),1),""))</f>
        <v/>
      </c>
      <c r="Y350" s="6" t="str">
        <f>IF($B350="","",IF($Z350="","",IFERROR(SUMIFS(LabData2016[最近一次UACR檢查結果(mg/gm)],LabData2016[比對身分證前六碼],$AX350,LabData2016[最近一次UACR檢查日期],$Z350,LabData2016[UACR唯一],1),"")))</f>
        <v/>
      </c>
      <c r="Z350" s="36" t="str" cm="1">
        <f t="array" ref="Z350">IF($B350="","",IFERROR(_xlfn.AGGREGATE(14,6,LabData2016[最近一次UACR檢查日期]/((LabData2016[比對身分證前六碼]=$AX350)*(LabData2016[UACR唯一]=1)),2),""))</f>
        <v/>
      </c>
      <c r="AA350" s="6" t="str">
        <f t="shared" si="77"/>
        <v/>
      </c>
      <c r="AB350" s="29" t="str">
        <f ca="1">IF($B350="","",IF($V350="不適用","不適用",IF($W350="","未檢驗",IF(AND($AJ350+$AK350&gt;=2,$AK350&gt;=1),IF(OR($W350&lt;30,SUMIFS(LabData2016[UACR唯一],LabData2016[比對身分證前六碼],$AX350,LabData2016[最近一次UACR檢查結果(mg/gm)],"&lt;30",LabData2016[最近一次UACR檢查日期],"&gt;="&amp;DATE(YEAR(TODAY()),1,1),LabData2016[最近一次UACR檢查日期],"&lt;"&amp;DATE(YEAR(TODAY())+1,1,1))/($AJ350+$AK350)&gt;=0.5),"控制達標",IF(ISNUMBER($Y350),IF(AND($AA350&gt;=84,$W350-$Y350&lt;0),"進步達標","未達標"),"未達標")),"未達標"))))</f>
        <v/>
      </c>
      <c r="AC350" s="38" t="str">
        <f ca="1">IF($B350="","",IF($AB350="不適用","不適用",IF($AB350="未檢驗","無檢驗資料","全年"&amp;($AJ350+$AK350)&amp;"次／下半年"&amp;$AK350&amp;"次／"&amp;SUMIFS(LabData2016[UACR唯一],LabData2016[比對身分證前六碼],$AX350,LabData2016[最近一次UACR檢查結果(mg/gm)],"&lt;30",LabData2016[最近一次UACR檢查日期],"&gt;="&amp;DATE(YEAR(TODAY()),1,1),LabData2016[最近一次UACR檢查日期],"&lt;"&amp;DATE(YEAR(TODAY())+1,1,1))&amp;"/"&amp;($AJ350+$AK350)&amp;"達標")))</f>
        <v/>
      </c>
      <c r="AD350" s="6" t="str" cm="1">
        <f t="array" ref="AD350">IF($B350="","",IFERROR(INDEX(PatientCriteria[BP檢驗次數達標標準],ROWS($A$4:A350)),""))</f>
        <v/>
      </c>
      <c r="AE350" s="6" t="str" cm="1">
        <f t="array" aca="1" ref="AE350" ca="1">IF($B350="","",_xlfn.LET(_xlpm.bp,LabData2016[最近一次BP檢查日期],_xlpm.ym,IF(ISNUMBER(_xlpm.bp),TEXT(_xlpm.bp,"yyyy-mm"),LEFT(_xlpm.bp,7)),_xlpm.matched,_xlfn._xlws.FILTER(_xlpm.ym,(LabData2016[比對身分證前六碼]=$AX350)*(LabData2016[比對生日西元]=$AY350)*(_xlpm.ym&lt;&gt;"")*(LEFT(_xlpm.ym,4)=TEXT(YEAR(TODAY()),"0")),""),IF(INDEX(_xlpm.matched,1)="",0,ROWS(_xlfn.UNIQUE(_xlpm.matched)))))</f>
        <v/>
      </c>
      <c r="AF350" s="6" t="str">
        <f ca="1">IF($B350="","",SUMIFS(LabData2016[HbA1c唯一],LabData2016[比對身分證前六碼],$AX350,LabData2016[最近一次HbA1c檢查日期],"&gt;="&amp;DATE(YEAR(TODAY()),1,1),LabData2016[最近一次HbA1c檢查日期],"&lt;"&amp;DATE(YEAR(TODAY()),7,1)))</f>
        <v/>
      </c>
      <c r="AG350" s="6" t="str">
        <f ca="1">IF($B350="","",SUMIFS(LabData2016[HbA1c唯一],LabData2016[比對身分證前六碼],$AX350,LabData2016[最近一次HbA1c檢查日期],"&gt;="&amp;DATE(YEAR(TODAY()),7,1),LabData2016[最近一次HbA1c檢查日期],"&lt;"&amp;DATE(YEAR(TODAY())+1,1,1)))</f>
        <v/>
      </c>
      <c r="AH350" s="6" t="str">
        <f ca="1">IF($B350="","",SUMIFS(LabData2016[LDL唯一],LabData2016[比對身分證前六碼],$AX350,LabData2016[最近一次LDL檢查日期],"&gt;="&amp;DATE(YEAR(TODAY()),1,1),LabData2016[最近一次LDL檢查日期],"&lt;"&amp;DATE(YEAR(TODAY()),7,1)))</f>
        <v/>
      </c>
      <c r="AI350" s="6" t="str">
        <f ca="1">IF($B350="","",SUMIFS(LabData2016[LDL唯一],LabData2016[比對身分證前六碼],$AX350,LabData2016[最近一次LDL檢查日期],"&gt;="&amp;DATE(YEAR(TODAY()),7,1),LabData2016[最近一次LDL檢查日期],"&lt;"&amp;DATE(YEAR(TODAY())+1,1,1)))</f>
        <v/>
      </c>
      <c r="AJ350" s="6" t="str">
        <f ca="1">IF($B350="","",SUMIFS(LabData2016[UACR唯一],LabData2016[比對身分證前六碼],$AX350,LabData2016[最近一次UACR檢查日期],"&gt;="&amp;DATE(YEAR(TODAY()),1,1),LabData2016[最近一次UACR檢查日期],"&lt;"&amp;DATE(YEAR(TODAY()),7,1)))</f>
        <v/>
      </c>
      <c r="AK350" s="6" t="str">
        <f ca="1">IF($B350="","",SUMIFS(LabData2016[UACR唯一],LabData2016[比對身分證前六碼],$AX350,LabData2016[最近一次UACR檢查日期],"&gt;="&amp;DATE(YEAR(TODAY()),7,1),LabData2016[最近一次UACR檢查日期],"&lt;"&amp;DATE(YEAR(TODAY())+1,1,1)))</f>
        <v/>
      </c>
      <c r="AL350" s="6" t="str">
        <f t="shared" si="78"/>
        <v/>
      </c>
      <c r="AM350" s="6" t="str">
        <f t="shared" si="79"/>
        <v/>
      </c>
      <c r="AN350" s="6" t="str">
        <f t="shared" si="80"/>
        <v/>
      </c>
      <c r="AO350" s="6" t="str">
        <f t="shared" si="81"/>
        <v/>
      </c>
      <c r="AP350" s="6" t="str" cm="1">
        <f t="array" ref="AP350">IF($B350="","",IFERROR(INDEX(相容設定!$B$2:$E$9,MATCH($D350,相容設定!$A$2:$A$9,0),MIN(VALUE(LEFT($AQ350,FIND("/",$AQ350)-1)),3)+1),0))</f>
        <v/>
      </c>
      <c r="AQ350" s="6" t="str">
        <f t="shared" si="82"/>
        <v/>
      </c>
      <c r="AR350" s="30" t="str">
        <f t="shared" si="83"/>
        <v/>
      </c>
      <c r="AS350" s="30" t="str">
        <f>IF($B350="","",250+30+IF(OR(ISNUMBER(SEARCH("DM",$D350)),ISNUMBER(SEARCH("+",$D350))),100,0)+IFERROR(INDEX(相容設定!$F$2:$F$9,MATCH($D350,相容設定!$A$2:$A$9,0)),0))</f>
        <v/>
      </c>
      <c r="AT350" s="31" t="str">
        <f t="shared" si="84"/>
        <v/>
      </c>
      <c r="AU350" s="32" t="str">
        <f t="shared" si="85"/>
        <v/>
      </c>
      <c r="AW350" t="str">
        <f t="shared" si="86"/>
        <v/>
      </c>
    </row>
    <row r="351" spans="1:49" x14ac:dyDescent="0.35">
      <c r="A351" s="26" t="str" cm="1">
        <f t="array" ref="A351">IFERROR(IF(INDEX(PatientCriteria[身分證號],ROWS($A$4:A351))="","",ROWS($A$4:A351)),"")</f>
        <v/>
      </c>
      <c r="B351" s="26" t="str" cm="1">
        <f t="array" ref="B351">IFERROR(IF(INDEX(PatientCriteria[身分證號],ROWS($A$4:A351))="","",INDEX(PatientCriteria[身分證號],ROWS($A$4:A351))),"")</f>
        <v/>
      </c>
      <c r="C351" s="26" t="str" cm="1">
        <f t="array" ref="C351">IF($B351="","",IFERROR(INDEX(PatientCriteria[生日],ROWS($A$4:A351)),""))</f>
        <v/>
      </c>
      <c r="D351" s="26" t="str" cm="1">
        <f t="array" ref="D351">IF($B351="","",IFERROR(INDEX(PatientCriteria[疾病組合],ROWS($A$4:A351)),""))</f>
        <v/>
      </c>
      <c r="E351" s="6" t="str" cm="1">
        <f t="array" ref="E351">IF($B351="","",IFERROR(INDEX(PatientCriteria[HbA1c達標標準],ROWS($A$4:A351)),""))</f>
        <v/>
      </c>
      <c r="F351" s="6" t="str">
        <f>IF($B351="","",IF($G351="","",IFERROR(SUMIFS(LabData2016[最近一次HbA1c檢查結果(%)],LabData2016[比對身分證前六碼],$AX351,LabData2016[最近一次HbA1c檢查日期],$G351,LabData2016[HbA1c唯一],1),"")))</f>
        <v/>
      </c>
      <c r="G351" s="36" t="str" cm="1">
        <f t="array" ref="G351">IF($B351="","",IFERROR(_xlfn.AGGREGATE(14,6,LabData2016[最近一次HbA1c檢查日期]/((LabData2016[比對身分證前六碼]=$AX351)*(LabData2016[HbA1c唯一]=1)),1),""))</f>
        <v/>
      </c>
      <c r="H351" s="6" t="str">
        <f>IF($B351="","",IF($I351="","",IFERROR(SUMIFS(LabData2016[最近一次HbA1c檢查結果(%)],LabData2016[比對身分證前六碼],$AX351,LabData2016[最近一次HbA1c檢查日期],$I351,LabData2016[HbA1c唯一],1),"")))</f>
        <v/>
      </c>
      <c r="I351" s="36" t="str" cm="1">
        <f t="array" ref="I351">IF($B351="","",IFERROR(_xlfn.AGGREGATE(14,6,LabData2016[最近一次HbA1c檢查日期]/((LabData2016[比對身分證前六碼]=$AX351)*(LabData2016[HbA1c唯一]=1)),2),""))</f>
        <v/>
      </c>
      <c r="J351" s="6" t="str">
        <f t="shared" si="75"/>
        <v/>
      </c>
      <c r="K351" s="27" t="str">
        <f ca="1">IF($B351="","",IF($E351="不適用","不適用",IF($F351="","未檢驗",IF(AND($AF351+$AG351&gt;=2,$AG351&gt;=1),IF(OR($F351&lt;VALUE(SUBSTITUTE(SUBSTITUTE($E351,"&lt;",""),"%","")),SUMIFS(LabData2016[HbA1c唯一],LabData2016[比對身分證前六碼],$AX351,LabData2016[最近一次HbA1c檢查結果(%)],"&lt;"&amp;VALUE(SUBSTITUTE(SUBSTITUTE($E351,"&lt;",""),"%","")),LabData2016[最近一次HbA1c檢查日期],"&gt;="&amp;DATE(YEAR(TODAY()),1,1),LabData2016[最近一次HbA1c檢查日期],"&lt;"&amp;DATE(YEAR(TODAY())+1,1,1))/($AF351+$AG351)&gt;=0.5),"控制達標",IF(ISNUMBER($H351),IF(AND($J351&gt;=84,$F351-$H351&lt;0),"進步達標","未達標"),"未達標")),"未達標"))))</f>
        <v/>
      </c>
      <c r="L351" s="33" t="str">
        <f ca="1">IF($B351="","",IF($K351="不適用","不適用",IF($K351="未檢驗","無檢驗資料","全年"&amp;($AF351+$AG351)&amp;"次／下半年"&amp;$AG351&amp;"次／"&amp;SUMIFS(LabData2016[HbA1c唯一],LabData2016[比對身分證前六碼],$AX351,LabData2016[最近一次HbA1c檢查結果(%)],"&lt;"&amp;VALUE(SUBSTITUTE(SUBSTITUTE($E351,"&lt;",""),"%","")),LabData2016[最近一次HbA1c檢查日期],"&gt;="&amp;DATE(YEAR(TODAY()),1,1),LabData2016[最近一次HbA1c檢查日期],"&lt;"&amp;DATE(YEAR(TODAY())+1,1,1))&amp;"/"&amp;($AF351+$AG351)&amp;"達標")))</f>
        <v/>
      </c>
      <c r="M351" s="6" t="str" cm="1">
        <f t="array" ref="M351">IF($B351="","",IFERROR(INDEX(PatientCriteria[LDL達標標準],ROWS($A$4:A351)),""))</f>
        <v/>
      </c>
      <c r="N351" s="6" t="str">
        <f>IF($B351="","",IF($O351="","",IFERROR(SUMIFS(LabData2016[最近一次LDL檢查結果(mg/dL)],LabData2016[比對身分證前六碼],$AX351,LabData2016[最近一次LDL檢查日期],$O351,LabData2016[LDL唯一],1),"")))</f>
        <v/>
      </c>
      <c r="O351" s="36" t="str" cm="1">
        <f t="array" ref="O351">IF($B351="","",IFERROR(_xlfn.AGGREGATE(14,6,LabData2016[最近一次LDL檢查日期]/((LabData2016[比對身分證前六碼]=$AX351)*(LabData2016[LDL唯一]=1)),1),""))</f>
        <v/>
      </c>
      <c r="P351" s="6" t="str">
        <f>IF($B351="","",IF($Q351="","",IFERROR(SUMIFS(LabData2016[最近一次LDL檢查結果(mg/dL)],LabData2016[比對身分證前六碼],$AX351,LabData2016[最近一次LDL檢查日期],$Q351,LabData2016[LDL唯一],1),"")))</f>
        <v/>
      </c>
      <c r="Q351" s="36" t="str" cm="1">
        <f t="array" ref="Q351">IF($B351="","",IFERROR(_xlfn.AGGREGATE(14,6,LabData2016[最近一次LDL檢查日期]/((LabData2016[比對身分證前六碼]=$AX351)*(LabData2016[LDL唯一]=1)),2),""))</f>
        <v/>
      </c>
      <c r="R351" s="6" t="str">
        <f t="shared" si="76"/>
        <v/>
      </c>
      <c r="S351" s="6" t="str" cm="1">
        <f t="array" ref="S351">IF($B351="","",IFERROR(_xlfn.AGGREGATE(15,6,LabData2016[最近一次LDL檢查結果(mg/dL)]/((LabData2016[比對身分證前六碼]=$AX351)*(LabData2016[LDL唯一]=1)),1),""))</f>
        <v/>
      </c>
      <c r="T351" s="28" t="str">
        <f ca="1">IF($B351="","",IF($M351="不適用","不適用",IF($N351="","未檢驗",IF(OR(AND($D351="DM only",$O351&gt;=DATE(YEAR(TODAY()),1,1),$O351&lt;DATE(YEAR(TODAY())+1,1,1),$N351&lt;VALUE(SUBSTITUTE($M351,"&lt;",""))),AND($AH351&gt;=1,$AI351&gt;=1,OR($N351&lt;VALUE(SUBSTITUTE($M351,"&lt;","")),SUMIFS(LabData2016[LDL唯一],LabData2016[比對身分證前六碼],$AX351,LabData2016[最近一次LDL檢查結果(mg/dL)],"&lt;"&amp;VALUE(SUBSTITUTE($M351,"&lt;","")),LabData2016[最近一次LDL檢查日期],"&gt;="&amp;DATE(YEAR(TODAY()),1,1),LabData2016[最近一次LDL檢查日期],"&lt;"&amp;DATE(YEAR(TODAY())+1,1,1))/($AH351+$AI351)&gt;=0.5))),"控制達標",IF(AND($AH351&gt;=1,$AI351&gt;=1,ISNUMBER($P351),$R351&gt;84,$N351-$P351&lt;0),"進步達標","未達標")))))</f>
        <v/>
      </c>
      <c r="U351" s="39" t="str">
        <f ca="1">IF($B351="","",IF($T351="不適用","不適用",IF($T351="未檢驗","無檢驗資料","全年"&amp;($AH351+$AI351)&amp;"次／下半年"&amp;$AI351&amp;"次／"&amp;SUMIFS(LabData2016[LDL唯一],LabData2016[比對身分證前六碼],$AX351,LabData2016[最近一次LDL檢查結果(mg/dL)],"&lt;"&amp;VALUE(SUBSTITUTE($M351,"&lt;","")),LabData2016[最近一次LDL檢查日期],"&gt;="&amp;DATE(YEAR(TODAY()),1,1),LabData2016[最近一次LDL檢查日期],"&lt;"&amp;DATE(YEAR(TODAY())+1,1,1))&amp;"/"&amp;($AH351+$AI351)&amp;"達標")))</f>
        <v/>
      </c>
      <c r="V351" s="6" t="str" cm="1">
        <f t="array" ref="V351">IF($B351="","",IFERROR(INDEX(PatientCriteria[UACR達標標準],ROWS($A$4:A351)),""))</f>
        <v/>
      </c>
      <c r="W351" s="6" t="str">
        <f>IF($B351="","",IF($X351="","",IFERROR(SUMIFS(LabData2016[最近一次UACR檢查結果(mg/gm)],LabData2016[比對身分證前六碼],$AX351,LabData2016[最近一次UACR檢查日期],$X351,LabData2016[UACR唯一],1),"")))</f>
        <v/>
      </c>
      <c r="X351" s="36" t="str" cm="1">
        <f t="array" ref="X351">IF($B351="","",IFERROR(_xlfn.AGGREGATE(14,6,LabData2016[最近一次UACR檢查日期]/((LabData2016[比對身分證前六碼]=$AX351)*(LabData2016[UACR唯一]=1)),1),""))</f>
        <v/>
      </c>
      <c r="Y351" s="6" t="str">
        <f>IF($B351="","",IF($Z351="","",IFERROR(SUMIFS(LabData2016[最近一次UACR檢查結果(mg/gm)],LabData2016[比對身分證前六碼],$AX351,LabData2016[最近一次UACR檢查日期],$Z351,LabData2016[UACR唯一],1),"")))</f>
        <v/>
      </c>
      <c r="Z351" s="36" t="str" cm="1">
        <f t="array" ref="Z351">IF($B351="","",IFERROR(_xlfn.AGGREGATE(14,6,LabData2016[最近一次UACR檢查日期]/((LabData2016[比對身分證前六碼]=$AX351)*(LabData2016[UACR唯一]=1)),2),""))</f>
        <v/>
      </c>
      <c r="AA351" s="6" t="str">
        <f t="shared" si="77"/>
        <v/>
      </c>
      <c r="AB351" s="29" t="str">
        <f ca="1">IF($B351="","",IF($V351="不適用","不適用",IF($W351="","未檢驗",IF(AND($AJ351+$AK351&gt;=2,$AK351&gt;=1),IF(OR($W351&lt;30,SUMIFS(LabData2016[UACR唯一],LabData2016[比對身分證前六碼],$AX351,LabData2016[最近一次UACR檢查結果(mg/gm)],"&lt;30",LabData2016[最近一次UACR檢查日期],"&gt;="&amp;DATE(YEAR(TODAY()),1,1),LabData2016[最近一次UACR檢查日期],"&lt;"&amp;DATE(YEAR(TODAY())+1,1,1))/($AJ351+$AK351)&gt;=0.5),"控制達標",IF(ISNUMBER($Y351),IF(AND($AA351&gt;=84,$W351-$Y351&lt;0),"進步達標","未達標"),"未達標")),"未達標"))))</f>
        <v/>
      </c>
      <c r="AC351" s="38" t="str">
        <f ca="1">IF($B351="","",IF($AB351="不適用","不適用",IF($AB351="未檢驗","無檢驗資料","全年"&amp;($AJ351+$AK351)&amp;"次／下半年"&amp;$AK351&amp;"次／"&amp;SUMIFS(LabData2016[UACR唯一],LabData2016[比對身分證前六碼],$AX351,LabData2016[最近一次UACR檢查結果(mg/gm)],"&lt;30",LabData2016[最近一次UACR檢查日期],"&gt;="&amp;DATE(YEAR(TODAY()),1,1),LabData2016[最近一次UACR檢查日期],"&lt;"&amp;DATE(YEAR(TODAY())+1,1,1))&amp;"/"&amp;($AJ351+$AK351)&amp;"達標")))</f>
        <v/>
      </c>
      <c r="AD351" s="6" t="str" cm="1">
        <f t="array" ref="AD351">IF($B351="","",IFERROR(INDEX(PatientCriteria[BP檢驗次數達標標準],ROWS($A$4:A351)),""))</f>
        <v/>
      </c>
      <c r="AE351" s="6" t="str" cm="1">
        <f t="array" aca="1" ref="AE351" ca="1">IF($B351="","",_xlfn.LET(_xlpm.bp,LabData2016[最近一次BP檢查日期],_xlpm.ym,IF(ISNUMBER(_xlpm.bp),TEXT(_xlpm.bp,"yyyy-mm"),LEFT(_xlpm.bp,7)),_xlpm.matched,_xlfn._xlws.FILTER(_xlpm.ym,(LabData2016[比對身分證前六碼]=$AX351)*(LabData2016[比對生日西元]=$AY351)*(_xlpm.ym&lt;&gt;"")*(LEFT(_xlpm.ym,4)=TEXT(YEAR(TODAY()),"0")),""),IF(INDEX(_xlpm.matched,1)="",0,ROWS(_xlfn.UNIQUE(_xlpm.matched)))))</f>
        <v/>
      </c>
      <c r="AF351" s="6" t="str">
        <f ca="1">IF($B351="","",SUMIFS(LabData2016[HbA1c唯一],LabData2016[比對身分證前六碼],$AX351,LabData2016[最近一次HbA1c檢查日期],"&gt;="&amp;DATE(YEAR(TODAY()),1,1),LabData2016[最近一次HbA1c檢查日期],"&lt;"&amp;DATE(YEAR(TODAY()),7,1)))</f>
        <v/>
      </c>
      <c r="AG351" s="6" t="str">
        <f ca="1">IF($B351="","",SUMIFS(LabData2016[HbA1c唯一],LabData2016[比對身分證前六碼],$AX351,LabData2016[最近一次HbA1c檢查日期],"&gt;="&amp;DATE(YEAR(TODAY()),7,1),LabData2016[最近一次HbA1c檢查日期],"&lt;"&amp;DATE(YEAR(TODAY())+1,1,1)))</f>
        <v/>
      </c>
      <c r="AH351" s="6" t="str">
        <f ca="1">IF($B351="","",SUMIFS(LabData2016[LDL唯一],LabData2016[比對身分證前六碼],$AX351,LabData2016[最近一次LDL檢查日期],"&gt;="&amp;DATE(YEAR(TODAY()),1,1),LabData2016[最近一次LDL檢查日期],"&lt;"&amp;DATE(YEAR(TODAY()),7,1)))</f>
        <v/>
      </c>
      <c r="AI351" s="6" t="str">
        <f ca="1">IF($B351="","",SUMIFS(LabData2016[LDL唯一],LabData2016[比對身分證前六碼],$AX351,LabData2016[最近一次LDL檢查日期],"&gt;="&amp;DATE(YEAR(TODAY()),7,1),LabData2016[最近一次LDL檢查日期],"&lt;"&amp;DATE(YEAR(TODAY())+1,1,1)))</f>
        <v/>
      </c>
      <c r="AJ351" s="6" t="str">
        <f ca="1">IF($B351="","",SUMIFS(LabData2016[UACR唯一],LabData2016[比對身分證前六碼],$AX351,LabData2016[最近一次UACR檢查日期],"&gt;="&amp;DATE(YEAR(TODAY()),1,1),LabData2016[最近一次UACR檢查日期],"&lt;"&amp;DATE(YEAR(TODAY()),7,1)))</f>
        <v/>
      </c>
      <c r="AK351" s="6" t="str">
        <f ca="1">IF($B351="","",SUMIFS(LabData2016[UACR唯一],LabData2016[比對身分證前六碼],$AX351,LabData2016[最近一次UACR檢查日期],"&gt;="&amp;DATE(YEAR(TODAY()),7,1),LabData2016[最近一次UACR檢查日期],"&lt;"&amp;DATE(YEAR(TODAY())+1,1,1)))</f>
        <v/>
      </c>
      <c r="AL351" s="6" t="str">
        <f t="shared" si="78"/>
        <v/>
      </c>
      <c r="AM351" s="6" t="str">
        <f t="shared" si="79"/>
        <v/>
      </c>
      <c r="AN351" s="6" t="str">
        <f t="shared" si="80"/>
        <v/>
      </c>
      <c r="AO351" s="6" t="str">
        <f t="shared" si="81"/>
        <v/>
      </c>
      <c r="AP351" s="6" t="str" cm="1">
        <f t="array" ref="AP351">IF($B351="","",IFERROR(INDEX(相容設定!$B$2:$E$9,MATCH($D351,相容設定!$A$2:$A$9,0),MIN(VALUE(LEFT($AQ351,FIND("/",$AQ351)-1)),3)+1),0))</f>
        <v/>
      </c>
      <c r="AQ351" s="6" t="str">
        <f t="shared" si="82"/>
        <v/>
      </c>
      <c r="AR351" s="30" t="str">
        <f t="shared" si="83"/>
        <v/>
      </c>
      <c r="AS351" s="30" t="str">
        <f>IF($B351="","",250+30+IF(OR(ISNUMBER(SEARCH("DM",$D351)),ISNUMBER(SEARCH("+",$D351))),100,0)+IFERROR(INDEX(相容設定!$F$2:$F$9,MATCH($D351,相容設定!$A$2:$A$9,0)),0))</f>
        <v/>
      </c>
      <c r="AT351" s="31" t="str">
        <f t="shared" si="84"/>
        <v/>
      </c>
      <c r="AU351" s="32" t="str">
        <f t="shared" si="85"/>
        <v/>
      </c>
      <c r="AW351" t="str">
        <f t="shared" si="86"/>
        <v/>
      </c>
    </row>
    <row r="352" spans="1:49" x14ac:dyDescent="0.35">
      <c r="A352" s="26" t="str" cm="1">
        <f t="array" ref="A352">IFERROR(IF(INDEX(PatientCriteria[身分證號],ROWS($A$4:A352))="","",ROWS($A$4:A352)),"")</f>
        <v/>
      </c>
      <c r="B352" s="26" t="str" cm="1">
        <f t="array" ref="B352">IFERROR(IF(INDEX(PatientCriteria[身分證號],ROWS($A$4:A352))="","",INDEX(PatientCriteria[身分證號],ROWS($A$4:A352))),"")</f>
        <v/>
      </c>
      <c r="C352" s="26" t="str" cm="1">
        <f t="array" ref="C352">IF($B352="","",IFERROR(INDEX(PatientCriteria[生日],ROWS($A$4:A352)),""))</f>
        <v/>
      </c>
      <c r="D352" s="26" t="str" cm="1">
        <f t="array" ref="D352">IF($B352="","",IFERROR(INDEX(PatientCriteria[疾病組合],ROWS($A$4:A352)),""))</f>
        <v/>
      </c>
      <c r="E352" s="6" t="str" cm="1">
        <f t="array" ref="E352">IF($B352="","",IFERROR(INDEX(PatientCriteria[HbA1c達標標準],ROWS($A$4:A352)),""))</f>
        <v/>
      </c>
      <c r="F352" s="6" t="str">
        <f>IF($B352="","",IF($G352="","",IFERROR(SUMIFS(LabData2016[最近一次HbA1c檢查結果(%)],LabData2016[比對身分證前六碼],$AX352,LabData2016[最近一次HbA1c檢查日期],$G352,LabData2016[HbA1c唯一],1),"")))</f>
        <v/>
      </c>
      <c r="G352" s="36" t="str" cm="1">
        <f t="array" ref="G352">IF($B352="","",IFERROR(_xlfn.AGGREGATE(14,6,LabData2016[最近一次HbA1c檢查日期]/((LabData2016[比對身分證前六碼]=$AX352)*(LabData2016[HbA1c唯一]=1)),1),""))</f>
        <v/>
      </c>
      <c r="H352" s="6" t="str">
        <f>IF($B352="","",IF($I352="","",IFERROR(SUMIFS(LabData2016[最近一次HbA1c檢查結果(%)],LabData2016[比對身分證前六碼],$AX352,LabData2016[最近一次HbA1c檢查日期],$I352,LabData2016[HbA1c唯一],1),"")))</f>
        <v/>
      </c>
      <c r="I352" s="36" t="str" cm="1">
        <f t="array" ref="I352">IF($B352="","",IFERROR(_xlfn.AGGREGATE(14,6,LabData2016[最近一次HbA1c檢查日期]/((LabData2016[比對身分證前六碼]=$AX352)*(LabData2016[HbA1c唯一]=1)),2),""))</f>
        <v/>
      </c>
      <c r="J352" s="6" t="str">
        <f t="shared" si="75"/>
        <v/>
      </c>
      <c r="K352" s="27" t="str">
        <f ca="1">IF($B352="","",IF($E352="不適用","不適用",IF($F352="","未檢驗",IF(AND($AF352+$AG352&gt;=2,$AG352&gt;=1),IF(OR($F352&lt;VALUE(SUBSTITUTE(SUBSTITUTE($E352,"&lt;",""),"%","")),SUMIFS(LabData2016[HbA1c唯一],LabData2016[比對身分證前六碼],$AX352,LabData2016[最近一次HbA1c檢查結果(%)],"&lt;"&amp;VALUE(SUBSTITUTE(SUBSTITUTE($E352,"&lt;",""),"%","")),LabData2016[最近一次HbA1c檢查日期],"&gt;="&amp;DATE(YEAR(TODAY()),1,1),LabData2016[最近一次HbA1c檢查日期],"&lt;"&amp;DATE(YEAR(TODAY())+1,1,1))/($AF352+$AG352)&gt;=0.5),"控制達標",IF(ISNUMBER($H352),IF(AND($J352&gt;=84,$F352-$H352&lt;0),"進步達標","未達標"),"未達標")),"未達標"))))</f>
        <v/>
      </c>
      <c r="L352" s="33" t="str">
        <f ca="1">IF($B352="","",IF($K352="不適用","不適用",IF($K352="未檢驗","無檢驗資料","全年"&amp;($AF352+$AG352)&amp;"次／下半年"&amp;$AG352&amp;"次／"&amp;SUMIFS(LabData2016[HbA1c唯一],LabData2016[比對身分證前六碼],$AX352,LabData2016[最近一次HbA1c檢查結果(%)],"&lt;"&amp;VALUE(SUBSTITUTE(SUBSTITUTE($E352,"&lt;",""),"%","")),LabData2016[最近一次HbA1c檢查日期],"&gt;="&amp;DATE(YEAR(TODAY()),1,1),LabData2016[最近一次HbA1c檢查日期],"&lt;"&amp;DATE(YEAR(TODAY())+1,1,1))&amp;"/"&amp;($AF352+$AG352)&amp;"達標")))</f>
        <v/>
      </c>
      <c r="M352" s="6" t="str" cm="1">
        <f t="array" ref="M352">IF($B352="","",IFERROR(INDEX(PatientCriteria[LDL達標標準],ROWS($A$4:A352)),""))</f>
        <v/>
      </c>
      <c r="N352" s="6" t="str">
        <f>IF($B352="","",IF($O352="","",IFERROR(SUMIFS(LabData2016[最近一次LDL檢查結果(mg/dL)],LabData2016[比對身分證前六碼],$AX352,LabData2016[最近一次LDL檢查日期],$O352,LabData2016[LDL唯一],1),"")))</f>
        <v/>
      </c>
      <c r="O352" s="36" t="str" cm="1">
        <f t="array" ref="O352">IF($B352="","",IFERROR(_xlfn.AGGREGATE(14,6,LabData2016[最近一次LDL檢查日期]/((LabData2016[比對身分證前六碼]=$AX352)*(LabData2016[LDL唯一]=1)),1),""))</f>
        <v/>
      </c>
      <c r="P352" s="6" t="str">
        <f>IF($B352="","",IF($Q352="","",IFERROR(SUMIFS(LabData2016[最近一次LDL檢查結果(mg/dL)],LabData2016[比對身分證前六碼],$AX352,LabData2016[最近一次LDL檢查日期],$Q352,LabData2016[LDL唯一],1),"")))</f>
        <v/>
      </c>
      <c r="Q352" s="36" t="str" cm="1">
        <f t="array" ref="Q352">IF($B352="","",IFERROR(_xlfn.AGGREGATE(14,6,LabData2016[最近一次LDL檢查日期]/((LabData2016[比對身分證前六碼]=$AX352)*(LabData2016[LDL唯一]=1)),2),""))</f>
        <v/>
      </c>
      <c r="R352" s="6" t="str">
        <f t="shared" si="76"/>
        <v/>
      </c>
      <c r="S352" s="6" t="str" cm="1">
        <f t="array" ref="S352">IF($B352="","",IFERROR(_xlfn.AGGREGATE(15,6,LabData2016[最近一次LDL檢查結果(mg/dL)]/((LabData2016[比對身分證前六碼]=$AX352)*(LabData2016[LDL唯一]=1)),1),""))</f>
        <v/>
      </c>
      <c r="T352" s="28" t="str">
        <f ca="1">IF($B352="","",IF($M352="不適用","不適用",IF($N352="","未檢驗",IF(OR(AND($D352="DM only",$O352&gt;=DATE(YEAR(TODAY()),1,1),$O352&lt;DATE(YEAR(TODAY())+1,1,1),$N352&lt;VALUE(SUBSTITUTE($M352,"&lt;",""))),AND($AH352&gt;=1,$AI352&gt;=1,OR($N352&lt;VALUE(SUBSTITUTE($M352,"&lt;","")),SUMIFS(LabData2016[LDL唯一],LabData2016[比對身分證前六碼],$AX352,LabData2016[最近一次LDL檢查結果(mg/dL)],"&lt;"&amp;VALUE(SUBSTITUTE($M352,"&lt;","")),LabData2016[最近一次LDL檢查日期],"&gt;="&amp;DATE(YEAR(TODAY()),1,1),LabData2016[最近一次LDL檢查日期],"&lt;"&amp;DATE(YEAR(TODAY())+1,1,1))/($AH352+$AI352)&gt;=0.5))),"控制達標",IF(AND($AH352&gt;=1,$AI352&gt;=1,ISNUMBER($P352),$R352&gt;84,$N352-$P352&lt;0),"進步達標","未達標")))))</f>
        <v/>
      </c>
      <c r="U352" s="39" t="str">
        <f ca="1">IF($B352="","",IF($T352="不適用","不適用",IF($T352="未檢驗","無檢驗資料","全年"&amp;($AH352+$AI352)&amp;"次／下半年"&amp;$AI352&amp;"次／"&amp;SUMIFS(LabData2016[LDL唯一],LabData2016[比對身分證前六碼],$AX352,LabData2016[最近一次LDL檢查結果(mg/dL)],"&lt;"&amp;VALUE(SUBSTITUTE($M352,"&lt;","")),LabData2016[最近一次LDL檢查日期],"&gt;="&amp;DATE(YEAR(TODAY()),1,1),LabData2016[最近一次LDL檢查日期],"&lt;"&amp;DATE(YEAR(TODAY())+1,1,1))&amp;"/"&amp;($AH352+$AI352)&amp;"達標")))</f>
        <v/>
      </c>
      <c r="V352" s="6" t="str" cm="1">
        <f t="array" ref="V352">IF($B352="","",IFERROR(INDEX(PatientCriteria[UACR達標標準],ROWS($A$4:A352)),""))</f>
        <v/>
      </c>
      <c r="W352" s="6" t="str">
        <f>IF($B352="","",IF($X352="","",IFERROR(SUMIFS(LabData2016[最近一次UACR檢查結果(mg/gm)],LabData2016[比對身分證前六碼],$AX352,LabData2016[最近一次UACR檢查日期],$X352,LabData2016[UACR唯一],1),"")))</f>
        <v/>
      </c>
      <c r="X352" s="36" t="str" cm="1">
        <f t="array" ref="X352">IF($B352="","",IFERROR(_xlfn.AGGREGATE(14,6,LabData2016[最近一次UACR檢查日期]/((LabData2016[比對身分證前六碼]=$AX352)*(LabData2016[UACR唯一]=1)),1),""))</f>
        <v/>
      </c>
      <c r="Y352" s="6" t="str">
        <f>IF($B352="","",IF($Z352="","",IFERROR(SUMIFS(LabData2016[最近一次UACR檢查結果(mg/gm)],LabData2016[比對身分證前六碼],$AX352,LabData2016[最近一次UACR檢查日期],$Z352,LabData2016[UACR唯一],1),"")))</f>
        <v/>
      </c>
      <c r="Z352" s="36" t="str" cm="1">
        <f t="array" ref="Z352">IF($B352="","",IFERROR(_xlfn.AGGREGATE(14,6,LabData2016[最近一次UACR檢查日期]/((LabData2016[比對身分證前六碼]=$AX352)*(LabData2016[UACR唯一]=1)),2),""))</f>
        <v/>
      </c>
      <c r="AA352" s="6" t="str">
        <f t="shared" si="77"/>
        <v/>
      </c>
      <c r="AB352" s="29" t="str">
        <f ca="1">IF($B352="","",IF($V352="不適用","不適用",IF($W352="","未檢驗",IF(AND($AJ352+$AK352&gt;=2,$AK352&gt;=1),IF(OR($W352&lt;30,SUMIFS(LabData2016[UACR唯一],LabData2016[比對身分證前六碼],$AX352,LabData2016[最近一次UACR檢查結果(mg/gm)],"&lt;30",LabData2016[最近一次UACR檢查日期],"&gt;="&amp;DATE(YEAR(TODAY()),1,1),LabData2016[最近一次UACR檢查日期],"&lt;"&amp;DATE(YEAR(TODAY())+1,1,1))/($AJ352+$AK352)&gt;=0.5),"控制達標",IF(ISNUMBER($Y352),IF(AND($AA352&gt;=84,$W352-$Y352&lt;0),"進步達標","未達標"),"未達標")),"未達標"))))</f>
        <v/>
      </c>
      <c r="AC352" s="38" t="str">
        <f ca="1">IF($B352="","",IF($AB352="不適用","不適用",IF($AB352="未檢驗","無檢驗資料","全年"&amp;($AJ352+$AK352)&amp;"次／下半年"&amp;$AK352&amp;"次／"&amp;SUMIFS(LabData2016[UACR唯一],LabData2016[比對身分證前六碼],$AX352,LabData2016[最近一次UACR檢查結果(mg/gm)],"&lt;30",LabData2016[最近一次UACR檢查日期],"&gt;="&amp;DATE(YEAR(TODAY()),1,1),LabData2016[最近一次UACR檢查日期],"&lt;"&amp;DATE(YEAR(TODAY())+1,1,1))&amp;"/"&amp;($AJ352+$AK352)&amp;"達標")))</f>
        <v/>
      </c>
      <c r="AD352" s="6" t="str" cm="1">
        <f t="array" ref="AD352">IF($B352="","",IFERROR(INDEX(PatientCriteria[BP檢驗次數達標標準],ROWS($A$4:A352)),""))</f>
        <v/>
      </c>
      <c r="AE352" s="6" t="str" cm="1">
        <f t="array" aca="1" ref="AE352" ca="1">IF($B352="","",_xlfn.LET(_xlpm.bp,LabData2016[最近一次BP檢查日期],_xlpm.ym,IF(ISNUMBER(_xlpm.bp),TEXT(_xlpm.bp,"yyyy-mm"),LEFT(_xlpm.bp,7)),_xlpm.matched,_xlfn._xlws.FILTER(_xlpm.ym,(LabData2016[比對身分證前六碼]=$AX352)*(LabData2016[比對生日西元]=$AY352)*(_xlpm.ym&lt;&gt;"")*(LEFT(_xlpm.ym,4)=TEXT(YEAR(TODAY()),"0")),""),IF(INDEX(_xlpm.matched,1)="",0,ROWS(_xlfn.UNIQUE(_xlpm.matched)))))</f>
        <v/>
      </c>
      <c r="AF352" s="6" t="str">
        <f ca="1">IF($B352="","",SUMIFS(LabData2016[HbA1c唯一],LabData2016[比對身分證前六碼],$AX352,LabData2016[最近一次HbA1c檢查日期],"&gt;="&amp;DATE(YEAR(TODAY()),1,1),LabData2016[最近一次HbA1c檢查日期],"&lt;"&amp;DATE(YEAR(TODAY()),7,1)))</f>
        <v/>
      </c>
      <c r="AG352" s="6" t="str">
        <f ca="1">IF($B352="","",SUMIFS(LabData2016[HbA1c唯一],LabData2016[比對身分證前六碼],$AX352,LabData2016[最近一次HbA1c檢查日期],"&gt;="&amp;DATE(YEAR(TODAY()),7,1),LabData2016[最近一次HbA1c檢查日期],"&lt;"&amp;DATE(YEAR(TODAY())+1,1,1)))</f>
        <v/>
      </c>
      <c r="AH352" s="6" t="str">
        <f ca="1">IF($B352="","",SUMIFS(LabData2016[LDL唯一],LabData2016[比對身分證前六碼],$AX352,LabData2016[最近一次LDL檢查日期],"&gt;="&amp;DATE(YEAR(TODAY()),1,1),LabData2016[最近一次LDL檢查日期],"&lt;"&amp;DATE(YEAR(TODAY()),7,1)))</f>
        <v/>
      </c>
      <c r="AI352" s="6" t="str">
        <f ca="1">IF($B352="","",SUMIFS(LabData2016[LDL唯一],LabData2016[比對身分證前六碼],$AX352,LabData2016[最近一次LDL檢查日期],"&gt;="&amp;DATE(YEAR(TODAY()),7,1),LabData2016[最近一次LDL檢查日期],"&lt;"&amp;DATE(YEAR(TODAY())+1,1,1)))</f>
        <v/>
      </c>
      <c r="AJ352" s="6" t="str">
        <f ca="1">IF($B352="","",SUMIFS(LabData2016[UACR唯一],LabData2016[比對身分證前六碼],$AX352,LabData2016[最近一次UACR檢查日期],"&gt;="&amp;DATE(YEAR(TODAY()),1,1),LabData2016[最近一次UACR檢查日期],"&lt;"&amp;DATE(YEAR(TODAY()),7,1)))</f>
        <v/>
      </c>
      <c r="AK352" s="6" t="str">
        <f ca="1">IF($B352="","",SUMIFS(LabData2016[UACR唯一],LabData2016[比對身分證前六碼],$AX352,LabData2016[最近一次UACR檢查日期],"&gt;="&amp;DATE(YEAR(TODAY()),7,1),LabData2016[最近一次UACR檢查日期],"&lt;"&amp;DATE(YEAR(TODAY())+1,1,1)))</f>
        <v/>
      </c>
      <c r="AL352" s="6" t="str">
        <f t="shared" si="78"/>
        <v/>
      </c>
      <c r="AM352" s="6" t="str">
        <f t="shared" si="79"/>
        <v/>
      </c>
      <c r="AN352" s="6" t="str">
        <f t="shared" si="80"/>
        <v/>
      </c>
      <c r="AO352" s="6" t="str">
        <f t="shared" si="81"/>
        <v/>
      </c>
      <c r="AP352" s="6" t="str" cm="1">
        <f t="array" ref="AP352">IF($B352="","",IFERROR(INDEX(相容設定!$B$2:$E$9,MATCH($D352,相容設定!$A$2:$A$9,0),MIN(VALUE(LEFT($AQ352,FIND("/",$AQ352)-1)),3)+1),0))</f>
        <v/>
      </c>
      <c r="AQ352" s="6" t="str">
        <f t="shared" si="82"/>
        <v/>
      </c>
      <c r="AR352" s="30" t="str">
        <f t="shared" si="83"/>
        <v/>
      </c>
      <c r="AS352" s="30" t="str">
        <f>IF($B352="","",250+30+IF(OR(ISNUMBER(SEARCH("DM",$D352)),ISNUMBER(SEARCH("+",$D352))),100,0)+IFERROR(INDEX(相容設定!$F$2:$F$9,MATCH($D352,相容設定!$A$2:$A$9,0)),0))</f>
        <v/>
      </c>
      <c r="AT352" s="31" t="str">
        <f t="shared" si="84"/>
        <v/>
      </c>
      <c r="AU352" s="32" t="str">
        <f t="shared" si="85"/>
        <v/>
      </c>
      <c r="AW352" t="str">
        <f t="shared" si="86"/>
        <v/>
      </c>
    </row>
    <row r="353" spans="1:49" x14ac:dyDescent="0.35">
      <c r="A353" s="26" t="str" cm="1">
        <f t="array" ref="A353">IFERROR(IF(INDEX(PatientCriteria[身分證號],ROWS($A$4:A353))="","",ROWS($A$4:A353)),"")</f>
        <v/>
      </c>
      <c r="B353" s="26" t="str" cm="1">
        <f t="array" ref="B353">IFERROR(IF(INDEX(PatientCriteria[身分證號],ROWS($A$4:A353))="","",INDEX(PatientCriteria[身分證號],ROWS($A$4:A353))),"")</f>
        <v/>
      </c>
      <c r="C353" s="26" t="str" cm="1">
        <f t="array" ref="C353">IF($B353="","",IFERROR(INDEX(PatientCriteria[生日],ROWS($A$4:A353)),""))</f>
        <v/>
      </c>
      <c r="D353" s="26" t="str" cm="1">
        <f t="array" ref="D353">IF($B353="","",IFERROR(INDEX(PatientCriteria[疾病組合],ROWS($A$4:A353)),""))</f>
        <v/>
      </c>
      <c r="E353" s="6" t="str" cm="1">
        <f t="array" ref="E353">IF($B353="","",IFERROR(INDEX(PatientCriteria[HbA1c達標標準],ROWS($A$4:A353)),""))</f>
        <v/>
      </c>
      <c r="F353" s="6" t="str">
        <f>IF($B353="","",IF($G353="","",IFERROR(SUMIFS(LabData2016[最近一次HbA1c檢查結果(%)],LabData2016[比對身分證前六碼],$AX353,LabData2016[最近一次HbA1c檢查日期],$G353,LabData2016[HbA1c唯一],1),"")))</f>
        <v/>
      </c>
      <c r="G353" s="36" t="str" cm="1">
        <f t="array" ref="G353">IF($B353="","",IFERROR(_xlfn.AGGREGATE(14,6,LabData2016[最近一次HbA1c檢查日期]/((LabData2016[比對身分證前六碼]=$AX353)*(LabData2016[HbA1c唯一]=1)),1),""))</f>
        <v/>
      </c>
      <c r="H353" s="6" t="str">
        <f>IF($B353="","",IF($I353="","",IFERROR(SUMIFS(LabData2016[最近一次HbA1c檢查結果(%)],LabData2016[比對身分證前六碼],$AX353,LabData2016[最近一次HbA1c檢查日期],$I353,LabData2016[HbA1c唯一],1),"")))</f>
        <v/>
      </c>
      <c r="I353" s="36" t="str" cm="1">
        <f t="array" ref="I353">IF($B353="","",IFERROR(_xlfn.AGGREGATE(14,6,LabData2016[最近一次HbA1c檢查日期]/((LabData2016[比對身分證前六碼]=$AX353)*(LabData2016[HbA1c唯一]=1)),2),""))</f>
        <v/>
      </c>
      <c r="J353" s="6" t="str">
        <f t="shared" si="75"/>
        <v/>
      </c>
      <c r="K353" s="27" t="str">
        <f ca="1">IF($B353="","",IF($E353="不適用","不適用",IF($F353="","未檢驗",IF(AND($AF353+$AG353&gt;=2,$AG353&gt;=1),IF(OR($F353&lt;VALUE(SUBSTITUTE(SUBSTITUTE($E353,"&lt;",""),"%","")),SUMIFS(LabData2016[HbA1c唯一],LabData2016[比對身分證前六碼],$AX353,LabData2016[最近一次HbA1c檢查結果(%)],"&lt;"&amp;VALUE(SUBSTITUTE(SUBSTITUTE($E353,"&lt;",""),"%","")),LabData2016[最近一次HbA1c檢查日期],"&gt;="&amp;DATE(YEAR(TODAY()),1,1),LabData2016[最近一次HbA1c檢查日期],"&lt;"&amp;DATE(YEAR(TODAY())+1,1,1))/($AF353+$AG353)&gt;=0.5),"控制達標",IF(ISNUMBER($H353),IF(AND($J353&gt;=84,$F353-$H353&lt;0),"進步達標","未達標"),"未達標")),"未達標"))))</f>
        <v/>
      </c>
      <c r="L353" s="33" t="str">
        <f ca="1">IF($B353="","",IF($K353="不適用","不適用",IF($K353="未檢驗","無檢驗資料","全年"&amp;($AF353+$AG353)&amp;"次／下半年"&amp;$AG353&amp;"次／"&amp;SUMIFS(LabData2016[HbA1c唯一],LabData2016[比對身分證前六碼],$AX353,LabData2016[最近一次HbA1c檢查結果(%)],"&lt;"&amp;VALUE(SUBSTITUTE(SUBSTITUTE($E353,"&lt;",""),"%","")),LabData2016[最近一次HbA1c檢查日期],"&gt;="&amp;DATE(YEAR(TODAY()),1,1),LabData2016[最近一次HbA1c檢查日期],"&lt;"&amp;DATE(YEAR(TODAY())+1,1,1))&amp;"/"&amp;($AF353+$AG353)&amp;"達標")))</f>
        <v/>
      </c>
      <c r="M353" s="6" t="str" cm="1">
        <f t="array" ref="M353">IF($B353="","",IFERROR(INDEX(PatientCriteria[LDL達標標準],ROWS($A$4:A353)),""))</f>
        <v/>
      </c>
      <c r="N353" s="6" t="str">
        <f>IF($B353="","",IF($O353="","",IFERROR(SUMIFS(LabData2016[最近一次LDL檢查結果(mg/dL)],LabData2016[比對身分證前六碼],$AX353,LabData2016[最近一次LDL檢查日期],$O353,LabData2016[LDL唯一],1),"")))</f>
        <v/>
      </c>
      <c r="O353" s="36" t="str" cm="1">
        <f t="array" ref="O353">IF($B353="","",IFERROR(_xlfn.AGGREGATE(14,6,LabData2016[最近一次LDL檢查日期]/((LabData2016[比對身分證前六碼]=$AX353)*(LabData2016[LDL唯一]=1)),1),""))</f>
        <v/>
      </c>
      <c r="P353" s="6" t="str">
        <f>IF($B353="","",IF($Q353="","",IFERROR(SUMIFS(LabData2016[最近一次LDL檢查結果(mg/dL)],LabData2016[比對身分證前六碼],$AX353,LabData2016[最近一次LDL檢查日期],$Q353,LabData2016[LDL唯一],1),"")))</f>
        <v/>
      </c>
      <c r="Q353" s="36" t="str" cm="1">
        <f t="array" ref="Q353">IF($B353="","",IFERROR(_xlfn.AGGREGATE(14,6,LabData2016[最近一次LDL檢查日期]/((LabData2016[比對身分證前六碼]=$AX353)*(LabData2016[LDL唯一]=1)),2),""))</f>
        <v/>
      </c>
      <c r="R353" s="6" t="str">
        <f t="shared" si="76"/>
        <v/>
      </c>
      <c r="S353" s="6" t="str" cm="1">
        <f t="array" ref="S353">IF($B353="","",IFERROR(_xlfn.AGGREGATE(15,6,LabData2016[最近一次LDL檢查結果(mg/dL)]/((LabData2016[比對身分證前六碼]=$AX353)*(LabData2016[LDL唯一]=1)),1),""))</f>
        <v/>
      </c>
      <c r="T353" s="28" t="str">
        <f ca="1">IF($B353="","",IF($M353="不適用","不適用",IF($N353="","未檢驗",IF(OR(AND($D353="DM only",$O353&gt;=DATE(YEAR(TODAY()),1,1),$O353&lt;DATE(YEAR(TODAY())+1,1,1),$N353&lt;VALUE(SUBSTITUTE($M353,"&lt;",""))),AND($AH353&gt;=1,$AI353&gt;=1,OR($N353&lt;VALUE(SUBSTITUTE($M353,"&lt;","")),SUMIFS(LabData2016[LDL唯一],LabData2016[比對身分證前六碼],$AX353,LabData2016[最近一次LDL檢查結果(mg/dL)],"&lt;"&amp;VALUE(SUBSTITUTE($M353,"&lt;","")),LabData2016[最近一次LDL檢查日期],"&gt;="&amp;DATE(YEAR(TODAY()),1,1),LabData2016[最近一次LDL檢查日期],"&lt;"&amp;DATE(YEAR(TODAY())+1,1,1))/($AH353+$AI353)&gt;=0.5))),"控制達標",IF(AND($AH353&gt;=1,$AI353&gt;=1,ISNUMBER($P353),$R353&gt;84,$N353-$P353&lt;0),"進步達標","未達標")))))</f>
        <v/>
      </c>
      <c r="U353" s="39" t="str">
        <f ca="1">IF($B353="","",IF($T353="不適用","不適用",IF($T353="未檢驗","無檢驗資料","全年"&amp;($AH353+$AI353)&amp;"次／下半年"&amp;$AI353&amp;"次／"&amp;SUMIFS(LabData2016[LDL唯一],LabData2016[比對身分證前六碼],$AX353,LabData2016[最近一次LDL檢查結果(mg/dL)],"&lt;"&amp;VALUE(SUBSTITUTE($M353,"&lt;","")),LabData2016[最近一次LDL檢查日期],"&gt;="&amp;DATE(YEAR(TODAY()),1,1),LabData2016[最近一次LDL檢查日期],"&lt;"&amp;DATE(YEAR(TODAY())+1,1,1))&amp;"/"&amp;($AH353+$AI353)&amp;"達標")))</f>
        <v/>
      </c>
      <c r="V353" s="6" t="str" cm="1">
        <f t="array" ref="V353">IF($B353="","",IFERROR(INDEX(PatientCriteria[UACR達標標準],ROWS($A$4:A353)),""))</f>
        <v/>
      </c>
      <c r="W353" s="6" t="str">
        <f>IF($B353="","",IF($X353="","",IFERROR(SUMIFS(LabData2016[最近一次UACR檢查結果(mg/gm)],LabData2016[比對身分證前六碼],$AX353,LabData2016[最近一次UACR檢查日期],$X353,LabData2016[UACR唯一],1),"")))</f>
        <v/>
      </c>
      <c r="X353" s="36" t="str" cm="1">
        <f t="array" ref="X353">IF($B353="","",IFERROR(_xlfn.AGGREGATE(14,6,LabData2016[最近一次UACR檢查日期]/((LabData2016[比對身分證前六碼]=$AX353)*(LabData2016[UACR唯一]=1)),1),""))</f>
        <v/>
      </c>
      <c r="Y353" s="6" t="str">
        <f>IF($B353="","",IF($Z353="","",IFERROR(SUMIFS(LabData2016[最近一次UACR檢查結果(mg/gm)],LabData2016[比對身分證前六碼],$AX353,LabData2016[最近一次UACR檢查日期],$Z353,LabData2016[UACR唯一],1),"")))</f>
        <v/>
      </c>
      <c r="Z353" s="36" t="str" cm="1">
        <f t="array" ref="Z353">IF($B353="","",IFERROR(_xlfn.AGGREGATE(14,6,LabData2016[最近一次UACR檢查日期]/((LabData2016[比對身分證前六碼]=$AX353)*(LabData2016[UACR唯一]=1)),2),""))</f>
        <v/>
      </c>
      <c r="AA353" s="6" t="str">
        <f t="shared" si="77"/>
        <v/>
      </c>
      <c r="AB353" s="29" t="str">
        <f ca="1">IF($B353="","",IF($V353="不適用","不適用",IF($W353="","未檢驗",IF(AND($AJ353+$AK353&gt;=2,$AK353&gt;=1),IF(OR($W353&lt;30,SUMIFS(LabData2016[UACR唯一],LabData2016[比對身分證前六碼],$AX353,LabData2016[最近一次UACR檢查結果(mg/gm)],"&lt;30",LabData2016[最近一次UACR檢查日期],"&gt;="&amp;DATE(YEAR(TODAY()),1,1),LabData2016[最近一次UACR檢查日期],"&lt;"&amp;DATE(YEAR(TODAY())+1,1,1))/($AJ353+$AK353)&gt;=0.5),"控制達標",IF(ISNUMBER($Y353),IF(AND($AA353&gt;=84,$W353-$Y353&lt;0),"進步達標","未達標"),"未達標")),"未達標"))))</f>
        <v/>
      </c>
      <c r="AC353" s="38" t="str">
        <f ca="1">IF($B353="","",IF($AB353="不適用","不適用",IF($AB353="未檢驗","無檢驗資料","全年"&amp;($AJ353+$AK353)&amp;"次／下半年"&amp;$AK353&amp;"次／"&amp;SUMIFS(LabData2016[UACR唯一],LabData2016[比對身分證前六碼],$AX353,LabData2016[最近一次UACR檢查結果(mg/gm)],"&lt;30",LabData2016[最近一次UACR檢查日期],"&gt;="&amp;DATE(YEAR(TODAY()),1,1),LabData2016[最近一次UACR檢查日期],"&lt;"&amp;DATE(YEAR(TODAY())+1,1,1))&amp;"/"&amp;($AJ353+$AK353)&amp;"達標")))</f>
        <v/>
      </c>
      <c r="AD353" s="6" t="str" cm="1">
        <f t="array" ref="AD353">IF($B353="","",IFERROR(INDEX(PatientCriteria[BP檢驗次數達標標準],ROWS($A$4:A353)),""))</f>
        <v/>
      </c>
      <c r="AE353" s="6" t="str" cm="1">
        <f t="array" aca="1" ref="AE353" ca="1">IF($B353="","",_xlfn.LET(_xlpm.bp,LabData2016[最近一次BP檢查日期],_xlpm.ym,IF(ISNUMBER(_xlpm.bp),TEXT(_xlpm.bp,"yyyy-mm"),LEFT(_xlpm.bp,7)),_xlpm.matched,_xlfn._xlws.FILTER(_xlpm.ym,(LabData2016[比對身分證前六碼]=$AX353)*(LabData2016[比對生日西元]=$AY353)*(_xlpm.ym&lt;&gt;"")*(LEFT(_xlpm.ym,4)=TEXT(YEAR(TODAY()),"0")),""),IF(INDEX(_xlpm.matched,1)="",0,ROWS(_xlfn.UNIQUE(_xlpm.matched)))))</f>
        <v/>
      </c>
      <c r="AF353" s="6" t="str">
        <f ca="1">IF($B353="","",SUMIFS(LabData2016[HbA1c唯一],LabData2016[比對身分證前六碼],$AX353,LabData2016[最近一次HbA1c檢查日期],"&gt;="&amp;DATE(YEAR(TODAY()),1,1),LabData2016[最近一次HbA1c檢查日期],"&lt;"&amp;DATE(YEAR(TODAY()),7,1)))</f>
        <v/>
      </c>
      <c r="AG353" s="6" t="str">
        <f ca="1">IF($B353="","",SUMIFS(LabData2016[HbA1c唯一],LabData2016[比對身分證前六碼],$AX353,LabData2016[最近一次HbA1c檢查日期],"&gt;="&amp;DATE(YEAR(TODAY()),7,1),LabData2016[最近一次HbA1c檢查日期],"&lt;"&amp;DATE(YEAR(TODAY())+1,1,1)))</f>
        <v/>
      </c>
      <c r="AH353" s="6" t="str">
        <f ca="1">IF($B353="","",SUMIFS(LabData2016[LDL唯一],LabData2016[比對身分證前六碼],$AX353,LabData2016[最近一次LDL檢查日期],"&gt;="&amp;DATE(YEAR(TODAY()),1,1),LabData2016[最近一次LDL檢查日期],"&lt;"&amp;DATE(YEAR(TODAY()),7,1)))</f>
        <v/>
      </c>
      <c r="AI353" s="6" t="str">
        <f ca="1">IF($B353="","",SUMIFS(LabData2016[LDL唯一],LabData2016[比對身分證前六碼],$AX353,LabData2016[最近一次LDL檢查日期],"&gt;="&amp;DATE(YEAR(TODAY()),7,1),LabData2016[最近一次LDL檢查日期],"&lt;"&amp;DATE(YEAR(TODAY())+1,1,1)))</f>
        <v/>
      </c>
      <c r="AJ353" s="6" t="str">
        <f ca="1">IF($B353="","",SUMIFS(LabData2016[UACR唯一],LabData2016[比對身分證前六碼],$AX353,LabData2016[最近一次UACR檢查日期],"&gt;="&amp;DATE(YEAR(TODAY()),1,1),LabData2016[最近一次UACR檢查日期],"&lt;"&amp;DATE(YEAR(TODAY()),7,1)))</f>
        <v/>
      </c>
      <c r="AK353" s="6" t="str">
        <f ca="1">IF($B353="","",SUMIFS(LabData2016[UACR唯一],LabData2016[比對身分證前六碼],$AX353,LabData2016[最近一次UACR檢查日期],"&gt;="&amp;DATE(YEAR(TODAY()),7,1),LabData2016[最近一次UACR檢查日期],"&lt;"&amp;DATE(YEAR(TODAY())+1,1,1)))</f>
        <v/>
      </c>
      <c r="AL353" s="6" t="str">
        <f t="shared" si="78"/>
        <v/>
      </c>
      <c r="AM353" s="6" t="str">
        <f t="shared" si="79"/>
        <v/>
      </c>
      <c r="AN353" s="6" t="str">
        <f t="shared" si="80"/>
        <v/>
      </c>
      <c r="AO353" s="6" t="str">
        <f t="shared" si="81"/>
        <v/>
      </c>
      <c r="AP353" s="6" t="str" cm="1">
        <f t="array" ref="AP353">IF($B353="","",IFERROR(INDEX(相容設定!$B$2:$E$9,MATCH($D353,相容設定!$A$2:$A$9,0),MIN(VALUE(LEFT($AQ353,FIND("/",$AQ353)-1)),3)+1),0))</f>
        <v/>
      </c>
      <c r="AQ353" s="6" t="str">
        <f t="shared" si="82"/>
        <v/>
      </c>
      <c r="AR353" s="30" t="str">
        <f t="shared" si="83"/>
        <v/>
      </c>
      <c r="AS353" s="30" t="str">
        <f>IF($B353="","",250+30+IF(OR(ISNUMBER(SEARCH("DM",$D353)),ISNUMBER(SEARCH("+",$D353))),100,0)+IFERROR(INDEX(相容設定!$F$2:$F$9,MATCH($D353,相容設定!$A$2:$A$9,0)),0))</f>
        <v/>
      </c>
      <c r="AT353" s="31" t="str">
        <f t="shared" si="84"/>
        <v/>
      </c>
      <c r="AU353" s="32" t="str">
        <f t="shared" si="85"/>
        <v/>
      </c>
      <c r="AW353" t="str">
        <f t="shared" si="86"/>
        <v/>
      </c>
    </row>
    <row r="354" spans="1:49" x14ac:dyDescent="0.35">
      <c r="A354" s="26" t="str" cm="1">
        <f t="array" ref="A354">IFERROR(IF(INDEX(PatientCriteria[身分證號],ROWS($A$4:A354))="","",ROWS($A$4:A354)),"")</f>
        <v/>
      </c>
      <c r="B354" s="26" t="str" cm="1">
        <f t="array" ref="B354">IFERROR(IF(INDEX(PatientCriteria[身分證號],ROWS($A$4:A354))="","",INDEX(PatientCriteria[身分證號],ROWS($A$4:A354))),"")</f>
        <v/>
      </c>
      <c r="C354" s="26" t="str" cm="1">
        <f t="array" ref="C354">IF($B354="","",IFERROR(INDEX(PatientCriteria[生日],ROWS($A$4:A354)),""))</f>
        <v/>
      </c>
      <c r="D354" s="26" t="str" cm="1">
        <f t="array" ref="D354">IF($B354="","",IFERROR(INDEX(PatientCriteria[疾病組合],ROWS($A$4:A354)),""))</f>
        <v/>
      </c>
      <c r="E354" s="6" t="str" cm="1">
        <f t="array" ref="E354">IF($B354="","",IFERROR(INDEX(PatientCriteria[HbA1c達標標準],ROWS($A$4:A354)),""))</f>
        <v/>
      </c>
      <c r="F354" s="6" t="str">
        <f>IF($B354="","",IF($G354="","",IFERROR(SUMIFS(LabData2016[最近一次HbA1c檢查結果(%)],LabData2016[比對身分證前六碼],$AX354,LabData2016[最近一次HbA1c檢查日期],$G354,LabData2016[HbA1c唯一],1),"")))</f>
        <v/>
      </c>
      <c r="G354" s="36" t="str" cm="1">
        <f t="array" ref="G354">IF($B354="","",IFERROR(_xlfn.AGGREGATE(14,6,LabData2016[最近一次HbA1c檢查日期]/((LabData2016[比對身分證前六碼]=$AX354)*(LabData2016[HbA1c唯一]=1)),1),""))</f>
        <v/>
      </c>
      <c r="H354" s="6" t="str">
        <f>IF($B354="","",IF($I354="","",IFERROR(SUMIFS(LabData2016[最近一次HbA1c檢查結果(%)],LabData2016[比對身分證前六碼],$AX354,LabData2016[最近一次HbA1c檢查日期],$I354,LabData2016[HbA1c唯一],1),"")))</f>
        <v/>
      </c>
      <c r="I354" s="36" t="str" cm="1">
        <f t="array" ref="I354">IF($B354="","",IFERROR(_xlfn.AGGREGATE(14,6,LabData2016[最近一次HbA1c檢查日期]/((LabData2016[比對身分證前六碼]=$AX354)*(LabData2016[HbA1c唯一]=1)),2),""))</f>
        <v/>
      </c>
      <c r="J354" s="6" t="str">
        <f t="shared" si="75"/>
        <v/>
      </c>
      <c r="K354" s="27" t="str">
        <f ca="1">IF($B354="","",IF($E354="不適用","不適用",IF($F354="","未檢驗",IF(AND($AF354+$AG354&gt;=2,$AG354&gt;=1),IF(OR($F354&lt;VALUE(SUBSTITUTE(SUBSTITUTE($E354,"&lt;",""),"%","")),SUMIFS(LabData2016[HbA1c唯一],LabData2016[比對身分證前六碼],$AX354,LabData2016[最近一次HbA1c檢查結果(%)],"&lt;"&amp;VALUE(SUBSTITUTE(SUBSTITUTE($E354,"&lt;",""),"%","")),LabData2016[最近一次HbA1c檢查日期],"&gt;="&amp;DATE(YEAR(TODAY()),1,1),LabData2016[最近一次HbA1c檢查日期],"&lt;"&amp;DATE(YEAR(TODAY())+1,1,1))/($AF354+$AG354)&gt;=0.5),"控制達標",IF(ISNUMBER($H354),IF(AND($J354&gt;=84,$F354-$H354&lt;0),"進步達標","未達標"),"未達標")),"未達標"))))</f>
        <v/>
      </c>
      <c r="L354" s="33" t="str">
        <f ca="1">IF($B354="","",IF($K354="不適用","不適用",IF($K354="未檢驗","無檢驗資料","全年"&amp;($AF354+$AG354)&amp;"次／下半年"&amp;$AG354&amp;"次／"&amp;SUMIFS(LabData2016[HbA1c唯一],LabData2016[比對身分證前六碼],$AX354,LabData2016[最近一次HbA1c檢查結果(%)],"&lt;"&amp;VALUE(SUBSTITUTE(SUBSTITUTE($E354,"&lt;",""),"%","")),LabData2016[最近一次HbA1c檢查日期],"&gt;="&amp;DATE(YEAR(TODAY()),1,1),LabData2016[最近一次HbA1c檢查日期],"&lt;"&amp;DATE(YEAR(TODAY())+1,1,1))&amp;"/"&amp;($AF354+$AG354)&amp;"達標")))</f>
        <v/>
      </c>
      <c r="M354" s="6" t="str" cm="1">
        <f t="array" ref="M354">IF($B354="","",IFERROR(INDEX(PatientCriteria[LDL達標標準],ROWS($A$4:A354)),""))</f>
        <v/>
      </c>
      <c r="N354" s="6" t="str">
        <f>IF($B354="","",IF($O354="","",IFERROR(SUMIFS(LabData2016[最近一次LDL檢查結果(mg/dL)],LabData2016[比對身分證前六碼],$AX354,LabData2016[最近一次LDL檢查日期],$O354,LabData2016[LDL唯一],1),"")))</f>
        <v/>
      </c>
      <c r="O354" s="36" t="str" cm="1">
        <f t="array" ref="O354">IF($B354="","",IFERROR(_xlfn.AGGREGATE(14,6,LabData2016[最近一次LDL檢查日期]/((LabData2016[比對身分證前六碼]=$AX354)*(LabData2016[LDL唯一]=1)),1),""))</f>
        <v/>
      </c>
      <c r="P354" s="6" t="str">
        <f>IF($B354="","",IF($Q354="","",IFERROR(SUMIFS(LabData2016[最近一次LDL檢查結果(mg/dL)],LabData2016[比對身分證前六碼],$AX354,LabData2016[最近一次LDL檢查日期],$Q354,LabData2016[LDL唯一],1),"")))</f>
        <v/>
      </c>
      <c r="Q354" s="36" t="str" cm="1">
        <f t="array" ref="Q354">IF($B354="","",IFERROR(_xlfn.AGGREGATE(14,6,LabData2016[最近一次LDL檢查日期]/((LabData2016[比對身分證前六碼]=$AX354)*(LabData2016[LDL唯一]=1)),2),""))</f>
        <v/>
      </c>
      <c r="R354" s="6" t="str">
        <f t="shared" si="76"/>
        <v/>
      </c>
      <c r="S354" s="6" t="str" cm="1">
        <f t="array" ref="S354">IF($B354="","",IFERROR(_xlfn.AGGREGATE(15,6,LabData2016[最近一次LDL檢查結果(mg/dL)]/((LabData2016[比對身分證前六碼]=$AX354)*(LabData2016[LDL唯一]=1)),1),""))</f>
        <v/>
      </c>
      <c r="T354" s="28" t="str">
        <f ca="1">IF($B354="","",IF($M354="不適用","不適用",IF($N354="","未檢驗",IF(OR(AND($D354="DM only",$O354&gt;=DATE(YEAR(TODAY()),1,1),$O354&lt;DATE(YEAR(TODAY())+1,1,1),$N354&lt;VALUE(SUBSTITUTE($M354,"&lt;",""))),AND($AH354&gt;=1,$AI354&gt;=1,OR($N354&lt;VALUE(SUBSTITUTE($M354,"&lt;","")),SUMIFS(LabData2016[LDL唯一],LabData2016[比對身分證前六碼],$AX354,LabData2016[最近一次LDL檢查結果(mg/dL)],"&lt;"&amp;VALUE(SUBSTITUTE($M354,"&lt;","")),LabData2016[最近一次LDL檢查日期],"&gt;="&amp;DATE(YEAR(TODAY()),1,1),LabData2016[最近一次LDL檢查日期],"&lt;"&amp;DATE(YEAR(TODAY())+1,1,1))/($AH354+$AI354)&gt;=0.5))),"控制達標",IF(AND($AH354&gt;=1,$AI354&gt;=1,ISNUMBER($P354),$R354&gt;84,$N354-$P354&lt;0),"進步達標","未達標")))))</f>
        <v/>
      </c>
      <c r="U354" s="39" t="str">
        <f ca="1">IF($B354="","",IF($T354="不適用","不適用",IF($T354="未檢驗","無檢驗資料","全年"&amp;($AH354+$AI354)&amp;"次／下半年"&amp;$AI354&amp;"次／"&amp;SUMIFS(LabData2016[LDL唯一],LabData2016[比對身分證前六碼],$AX354,LabData2016[最近一次LDL檢查結果(mg/dL)],"&lt;"&amp;VALUE(SUBSTITUTE($M354,"&lt;","")),LabData2016[最近一次LDL檢查日期],"&gt;="&amp;DATE(YEAR(TODAY()),1,1),LabData2016[最近一次LDL檢查日期],"&lt;"&amp;DATE(YEAR(TODAY())+1,1,1))&amp;"/"&amp;($AH354+$AI354)&amp;"達標")))</f>
        <v/>
      </c>
      <c r="V354" s="6" t="str" cm="1">
        <f t="array" ref="V354">IF($B354="","",IFERROR(INDEX(PatientCriteria[UACR達標標準],ROWS($A$4:A354)),""))</f>
        <v/>
      </c>
      <c r="W354" s="6" t="str">
        <f>IF($B354="","",IF($X354="","",IFERROR(SUMIFS(LabData2016[最近一次UACR檢查結果(mg/gm)],LabData2016[比對身分證前六碼],$AX354,LabData2016[最近一次UACR檢查日期],$X354,LabData2016[UACR唯一],1),"")))</f>
        <v/>
      </c>
      <c r="X354" s="36" t="str" cm="1">
        <f t="array" ref="X354">IF($B354="","",IFERROR(_xlfn.AGGREGATE(14,6,LabData2016[最近一次UACR檢查日期]/((LabData2016[比對身分證前六碼]=$AX354)*(LabData2016[UACR唯一]=1)),1),""))</f>
        <v/>
      </c>
      <c r="Y354" s="6" t="str">
        <f>IF($B354="","",IF($Z354="","",IFERROR(SUMIFS(LabData2016[最近一次UACR檢查結果(mg/gm)],LabData2016[比對身分證前六碼],$AX354,LabData2016[最近一次UACR檢查日期],$Z354,LabData2016[UACR唯一],1),"")))</f>
        <v/>
      </c>
      <c r="Z354" s="36" t="str" cm="1">
        <f t="array" ref="Z354">IF($B354="","",IFERROR(_xlfn.AGGREGATE(14,6,LabData2016[最近一次UACR檢查日期]/((LabData2016[比對身分證前六碼]=$AX354)*(LabData2016[UACR唯一]=1)),2),""))</f>
        <v/>
      </c>
      <c r="AA354" s="6" t="str">
        <f t="shared" si="77"/>
        <v/>
      </c>
      <c r="AB354" s="29" t="str">
        <f ca="1">IF($B354="","",IF($V354="不適用","不適用",IF($W354="","未檢驗",IF(AND($AJ354+$AK354&gt;=2,$AK354&gt;=1),IF(OR($W354&lt;30,SUMIFS(LabData2016[UACR唯一],LabData2016[比對身分證前六碼],$AX354,LabData2016[最近一次UACR檢查結果(mg/gm)],"&lt;30",LabData2016[最近一次UACR檢查日期],"&gt;="&amp;DATE(YEAR(TODAY()),1,1),LabData2016[最近一次UACR檢查日期],"&lt;"&amp;DATE(YEAR(TODAY())+1,1,1))/($AJ354+$AK354)&gt;=0.5),"控制達標",IF(ISNUMBER($Y354),IF(AND($AA354&gt;=84,$W354-$Y354&lt;0),"進步達標","未達標"),"未達標")),"未達標"))))</f>
        <v/>
      </c>
      <c r="AC354" s="38" t="str">
        <f ca="1">IF($B354="","",IF($AB354="不適用","不適用",IF($AB354="未檢驗","無檢驗資料","全年"&amp;($AJ354+$AK354)&amp;"次／下半年"&amp;$AK354&amp;"次／"&amp;SUMIFS(LabData2016[UACR唯一],LabData2016[比對身分證前六碼],$AX354,LabData2016[最近一次UACR檢查結果(mg/gm)],"&lt;30",LabData2016[最近一次UACR檢查日期],"&gt;="&amp;DATE(YEAR(TODAY()),1,1),LabData2016[最近一次UACR檢查日期],"&lt;"&amp;DATE(YEAR(TODAY())+1,1,1))&amp;"/"&amp;($AJ354+$AK354)&amp;"達標")))</f>
        <v/>
      </c>
      <c r="AD354" s="6" t="str" cm="1">
        <f t="array" ref="AD354">IF($B354="","",IFERROR(INDEX(PatientCriteria[BP檢驗次數達標標準],ROWS($A$4:A354)),""))</f>
        <v/>
      </c>
      <c r="AE354" s="6" t="str" cm="1">
        <f t="array" aca="1" ref="AE354" ca="1">IF($B354="","",_xlfn.LET(_xlpm.bp,LabData2016[最近一次BP檢查日期],_xlpm.ym,IF(ISNUMBER(_xlpm.bp),TEXT(_xlpm.bp,"yyyy-mm"),LEFT(_xlpm.bp,7)),_xlpm.matched,_xlfn._xlws.FILTER(_xlpm.ym,(LabData2016[比對身分證前六碼]=$AX354)*(LabData2016[比對生日西元]=$AY354)*(_xlpm.ym&lt;&gt;"")*(LEFT(_xlpm.ym,4)=TEXT(YEAR(TODAY()),"0")),""),IF(INDEX(_xlpm.matched,1)="",0,ROWS(_xlfn.UNIQUE(_xlpm.matched)))))</f>
        <v/>
      </c>
      <c r="AF354" s="6" t="str">
        <f ca="1">IF($B354="","",SUMIFS(LabData2016[HbA1c唯一],LabData2016[比對身分證前六碼],$AX354,LabData2016[最近一次HbA1c檢查日期],"&gt;="&amp;DATE(YEAR(TODAY()),1,1),LabData2016[最近一次HbA1c檢查日期],"&lt;"&amp;DATE(YEAR(TODAY()),7,1)))</f>
        <v/>
      </c>
      <c r="AG354" s="6" t="str">
        <f ca="1">IF($B354="","",SUMIFS(LabData2016[HbA1c唯一],LabData2016[比對身分證前六碼],$AX354,LabData2016[最近一次HbA1c檢查日期],"&gt;="&amp;DATE(YEAR(TODAY()),7,1),LabData2016[最近一次HbA1c檢查日期],"&lt;"&amp;DATE(YEAR(TODAY())+1,1,1)))</f>
        <v/>
      </c>
      <c r="AH354" s="6" t="str">
        <f ca="1">IF($B354="","",SUMIFS(LabData2016[LDL唯一],LabData2016[比對身分證前六碼],$AX354,LabData2016[最近一次LDL檢查日期],"&gt;="&amp;DATE(YEAR(TODAY()),1,1),LabData2016[最近一次LDL檢查日期],"&lt;"&amp;DATE(YEAR(TODAY()),7,1)))</f>
        <v/>
      </c>
      <c r="AI354" s="6" t="str">
        <f ca="1">IF($B354="","",SUMIFS(LabData2016[LDL唯一],LabData2016[比對身分證前六碼],$AX354,LabData2016[最近一次LDL檢查日期],"&gt;="&amp;DATE(YEAR(TODAY()),7,1),LabData2016[最近一次LDL檢查日期],"&lt;"&amp;DATE(YEAR(TODAY())+1,1,1)))</f>
        <v/>
      </c>
      <c r="AJ354" s="6" t="str">
        <f ca="1">IF($B354="","",SUMIFS(LabData2016[UACR唯一],LabData2016[比對身分證前六碼],$AX354,LabData2016[最近一次UACR檢查日期],"&gt;="&amp;DATE(YEAR(TODAY()),1,1),LabData2016[最近一次UACR檢查日期],"&lt;"&amp;DATE(YEAR(TODAY()),7,1)))</f>
        <v/>
      </c>
      <c r="AK354" s="6" t="str">
        <f ca="1">IF($B354="","",SUMIFS(LabData2016[UACR唯一],LabData2016[比對身分證前六碼],$AX354,LabData2016[最近一次UACR檢查日期],"&gt;="&amp;DATE(YEAR(TODAY()),7,1),LabData2016[最近一次UACR檢查日期],"&lt;"&amp;DATE(YEAR(TODAY())+1,1,1)))</f>
        <v/>
      </c>
      <c r="AL354" s="6" t="str">
        <f t="shared" si="78"/>
        <v/>
      </c>
      <c r="AM354" s="6" t="str">
        <f t="shared" si="79"/>
        <v/>
      </c>
      <c r="AN354" s="6" t="str">
        <f t="shared" si="80"/>
        <v/>
      </c>
      <c r="AO354" s="6" t="str">
        <f t="shared" si="81"/>
        <v/>
      </c>
      <c r="AP354" s="6" t="str" cm="1">
        <f t="array" ref="AP354">IF($B354="","",IFERROR(INDEX(相容設定!$B$2:$E$9,MATCH($D354,相容設定!$A$2:$A$9,0),MIN(VALUE(LEFT($AQ354,FIND("/",$AQ354)-1)),3)+1),0))</f>
        <v/>
      </c>
      <c r="AQ354" s="6" t="str">
        <f t="shared" si="82"/>
        <v/>
      </c>
      <c r="AR354" s="30" t="str">
        <f t="shared" si="83"/>
        <v/>
      </c>
      <c r="AS354" s="30" t="str">
        <f>IF($B354="","",250+30+IF(OR(ISNUMBER(SEARCH("DM",$D354)),ISNUMBER(SEARCH("+",$D354))),100,0)+IFERROR(INDEX(相容設定!$F$2:$F$9,MATCH($D354,相容設定!$A$2:$A$9,0)),0))</f>
        <v/>
      </c>
      <c r="AT354" s="31" t="str">
        <f t="shared" si="84"/>
        <v/>
      </c>
      <c r="AU354" s="32" t="str">
        <f t="shared" si="85"/>
        <v/>
      </c>
      <c r="AW354" t="str">
        <f t="shared" si="86"/>
        <v/>
      </c>
    </row>
    <row r="355" spans="1:49" x14ac:dyDescent="0.35">
      <c r="A355" s="26" t="str" cm="1">
        <f t="array" ref="A355">IFERROR(IF(INDEX(PatientCriteria[身分證號],ROWS($A$4:A355))="","",ROWS($A$4:A355)),"")</f>
        <v/>
      </c>
      <c r="B355" s="26" t="str" cm="1">
        <f t="array" ref="B355">IFERROR(IF(INDEX(PatientCriteria[身分證號],ROWS($A$4:A355))="","",INDEX(PatientCriteria[身分證號],ROWS($A$4:A355))),"")</f>
        <v/>
      </c>
      <c r="C355" s="26" t="str" cm="1">
        <f t="array" ref="C355">IF($B355="","",IFERROR(INDEX(PatientCriteria[生日],ROWS($A$4:A355)),""))</f>
        <v/>
      </c>
      <c r="D355" s="26" t="str" cm="1">
        <f t="array" ref="D355">IF($B355="","",IFERROR(INDEX(PatientCriteria[疾病組合],ROWS($A$4:A355)),""))</f>
        <v/>
      </c>
      <c r="E355" s="6" t="str" cm="1">
        <f t="array" ref="E355">IF($B355="","",IFERROR(INDEX(PatientCriteria[HbA1c達標標準],ROWS($A$4:A355)),""))</f>
        <v/>
      </c>
      <c r="F355" s="6" t="str">
        <f>IF($B355="","",IF($G355="","",IFERROR(SUMIFS(LabData2016[最近一次HbA1c檢查結果(%)],LabData2016[比對身分證前六碼],$AX355,LabData2016[最近一次HbA1c檢查日期],$G355,LabData2016[HbA1c唯一],1),"")))</f>
        <v/>
      </c>
      <c r="G355" s="36" t="str" cm="1">
        <f t="array" ref="G355">IF($B355="","",IFERROR(_xlfn.AGGREGATE(14,6,LabData2016[最近一次HbA1c檢查日期]/((LabData2016[比對身分證前六碼]=$AX355)*(LabData2016[HbA1c唯一]=1)),1),""))</f>
        <v/>
      </c>
      <c r="H355" s="6" t="str">
        <f>IF($B355="","",IF($I355="","",IFERROR(SUMIFS(LabData2016[最近一次HbA1c檢查結果(%)],LabData2016[比對身分證前六碼],$AX355,LabData2016[最近一次HbA1c檢查日期],$I355,LabData2016[HbA1c唯一],1),"")))</f>
        <v/>
      </c>
      <c r="I355" s="36" t="str" cm="1">
        <f t="array" ref="I355">IF($B355="","",IFERROR(_xlfn.AGGREGATE(14,6,LabData2016[最近一次HbA1c檢查日期]/((LabData2016[比對身分證前六碼]=$AX355)*(LabData2016[HbA1c唯一]=1)),2),""))</f>
        <v/>
      </c>
      <c r="J355" s="6" t="str">
        <f t="shared" si="75"/>
        <v/>
      </c>
      <c r="K355" s="27" t="str">
        <f ca="1">IF($B355="","",IF($E355="不適用","不適用",IF($F355="","未檢驗",IF(AND($AF355+$AG355&gt;=2,$AG355&gt;=1),IF(OR($F355&lt;VALUE(SUBSTITUTE(SUBSTITUTE($E355,"&lt;",""),"%","")),SUMIFS(LabData2016[HbA1c唯一],LabData2016[比對身分證前六碼],$AX355,LabData2016[最近一次HbA1c檢查結果(%)],"&lt;"&amp;VALUE(SUBSTITUTE(SUBSTITUTE($E355,"&lt;",""),"%","")),LabData2016[最近一次HbA1c檢查日期],"&gt;="&amp;DATE(YEAR(TODAY()),1,1),LabData2016[最近一次HbA1c檢查日期],"&lt;"&amp;DATE(YEAR(TODAY())+1,1,1))/($AF355+$AG355)&gt;=0.5),"控制達標",IF(ISNUMBER($H355),IF(AND($J355&gt;=84,$F355-$H355&lt;0),"進步達標","未達標"),"未達標")),"未達標"))))</f>
        <v/>
      </c>
      <c r="L355" s="33" t="str">
        <f ca="1">IF($B355="","",IF($K355="不適用","不適用",IF($K355="未檢驗","無檢驗資料","全年"&amp;($AF355+$AG355)&amp;"次／下半年"&amp;$AG355&amp;"次／"&amp;SUMIFS(LabData2016[HbA1c唯一],LabData2016[比對身分證前六碼],$AX355,LabData2016[最近一次HbA1c檢查結果(%)],"&lt;"&amp;VALUE(SUBSTITUTE(SUBSTITUTE($E355,"&lt;",""),"%","")),LabData2016[最近一次HbA1c檢查日期],"&gt;="&amp;DATE(YEAR(TODAY()),1,1),LabData2016[最近一次HbA1c檢查日期],"&lt;"&amp;DATE(YEAR(TODAY())+1,1,1))&amp;"/"&amp;($AF355+$AG355)&amp;"達標")))</f>
        <v/>
      </c>
      <c r="M355" s="6" t="str" cm="1">
        <f t="array" ref="M355">IF($B355="","",IFERROR(INDEX(PatientCriteria[LDL達標標準],ROWS($A$4:A355)),""))</f>
        <v/>
      </c>
      <c r="N355" s="6" t="str">
        <f>IF($B355="","",IF($O355="","",IFERROR(SUMIFS(LabData2016[最近一次LDL檢查結果(mg/dL)],LabData2016[比對身分證前六碼],$AX355,LabData2016[最近一次LDL檢查日期],$O355,LabData2016[LDL唯一],1),"")))</f>
        <v/>
      </c>
      <c r="O355" s="36" t="str" cm="1">
        <f t="array" ref="O355">IF($B355="","",IFERROR(_xlfn.AGGREGATE(14,6,LabData2016[最近一次LDL檢查日期]/((LabData2016[比對身分證前六碼]=$AX355)*(LabData2016[LDL唯一]=1)),1),""))</f>
        <v/>
      </c>
      <c r="P355" s="6" t="str">
        <f>IF($B355="","",IF($Q355="","",IFERROR(SUMIFS(LabData2016[最近一次LDL檢查結果(mg/dL)],LabData2016[比對身分證前六碼],$AX355,LabData2016[最近一次LDL檢查日期],$Q355,LabData2016[LDL唯一],1),"")))</f>
        <v/>
      </c>
      <c r="Q355" s="36" t="str" cm="1">
        <f t="array" ref="Q355">IF($B355="","",IFERROR(_xlfn.AGGREGATE(14,6,LabData2016[最近一次LDL檢查日期]/((LabData2016[比對身分證前六碼]=$AX355)*(LabData2016[LDL唯一]=1)),2),""))</f>
        <v/>
      </c>
      <c r="R355" s="6" t="str">
        <f t="shared" si="76"/>
        <v/>
      </c>
      <c r="S355" s="6" t="str" cm="1">
        <f t="array" ref="S355">IF($B355="","",IFERROR(_xlfn.AGGREGATE(15,6,LabData2016[最近一次LDL檢查結果(mg/dL)]/((LabData2016[比對身分證前六碼]=$AX355)*(LabData2016[LDL唯一]=1)),1),""))</f>
        <v/>
      </c>
      <c r="T355" s="28" t="str">
        <f ca="1">IF($B355="","",IF($M355="不適用","不適用",IF($N355="","未檢驗",IF(OR(AND($D355="DM only",$O355&gt;=DATE(YEAR(TODAY()),1,1),$O355&lt;DATE(YEAR(TODAY())+1,1,1),$N355&lt;VALUE(SUBSTITUTE($M355,"&lt;",""))),AND($AH355&gt;=1,$AI355&gt;=1,OR($N355&lt;VALUE(SUBSTITUTE($M355,"&lt;","")),SUMIFS(LabData2016[LDL唯一],LabData2016[比對身分證前六碼],$AX355,LabData2016[最近一次LDL檢查結果(mg/dL)],"&lt;"&amp;VALUE(SUBSTITUTE($M355,"&lt;","")),LabData2016[最近一次LDL檢查日期],"&gt;="&amp;DATE(YEAR(TODAY()),1,1),LabData2016[最近一次LDL檢查日期],"&lt;"&amp;DATE(YEAR(TODAY())+1,1,1))/($AH355+$AI355)&gt;=0.5))),"控制達標",IF(AND($AH355&gt;=1,$AI355&gt;=1,ISNUMBER($P355),$R355&gt;84,$N355-$P355&lt;0),"進步達標","未達標")))))</f>
        <v/>
      </c>
      <c r="U355" s="39" t="str">
        <f ca="1">IF($B355="","",IF($T355="不適用","不適用",IF($T355="未檢驗","無檢驗資料","全年"&amp;($AH355+$AI355)&amp;"次／下半年"&amp;$AI355&amp;"次／"&amp;SUMIFS(LabData2016[LDL唯一],LabData2016[比對身分證前六碼],$AX355,LabData2016[最近一次LDL檢查結果(mg/dL)],"&lt;"&amp;VALUE(SUBSTITUTE($M355,"&lt;","")),LabData2016[最近一次LDL檢查日期],"&gt;="&amp;DATE(YEAR(TODAY()),1,1),LabData2016[最近一次LDL檢查日期],"&lt;"&amp;DATE(YEAR(TODAY())+1,1,1))&amp;"/"&amp;($AH355+$AI355)&amp;"達標")))</f>
        <v/>
      </c>
      <c r="V355" s="6" t="str" cm="1">
        <f t="array" ref="V355">IF($B355="","",IFERROR(INDEX(PatientCriteria[UACR達標標準],ROWS($A$4:A355)),""))</f>
        <v/>
      </c>
      <c r="W355" s="6" t="str">
        <f>IF($B355="","",IF($X355="","",IFERROR(SUMIFS(LabData2016[最近一次UACR檢查結果(mg/gm)],LabData2016[比對身分證前六碼],$AX355,LabData2016[最近一次UACR檢查日期],$X355,LabData2016[UACR唯一],1),"")))</f>
        <v/>
      </c>
      <c r="X355" s="36" t="str" cm="1">
        <f t="array" ref="X355">IF($B355="","",IFERROR(_xlfn.AGGREGATE(14,6,LabData2016[最近一次UACR檢查日期]/((LabData2016[比對身分證前六碼]=$AX355)*(LabData2016[UACR唯一]=1)),1),""))</f>
        <v/>
      </c>
      <c r="Y355" s="6" t="str">
        <f>IF($B355="","",IF($Z355="","",IFERROR(SUMIFS(LabData2016[最近一次UACR檢查結果(mg/gm)],LabData2016[比對身分證前六碼],$AX355,LabData2016[最近一次UACR檢查日期],$Z355,LabData2016[UACR唯一],1),"")))</f>
        <v/>
      </c>
      <c r="Z355" s="36" t="str" cm="1">
        <f t="array" ref="Z355">IF($B355="","",IFERROR(_xlfn.AGGREGATE(14,6,LabData2016[最近一次UACR檢查日期]/((LabData2016[比對身分證前六碼]=$AX355)*(LabData2016[UACR唯一]=1)),2),""))</f>
        <v/>
      </c>
      <c r="AA355" s="6" t="str">
        <f t="shared" si="77"/>
        <v/>
      </c>
      <c r="AB355" s="29" t="str">
        <f ca="1">IF($B355="","",IF($V355="不適用","不適用",IF($W355="","未檢驗",IF(AND($AJ355+$AK355&gt;=2,$AK355&gt;=1),IF(OR($W355&lt;30,SUMIFS(LabData2016[UACR唯一],LabData2016[比對身分證前六碼],$AX355,LabData2016[最近一次UACR檢查結果(mg/gm)],"&lt;30",LabData2016[最近一次UACR檢查日期],"&gt;="&amp;DATE(YEAR(TODAY()),1,1),LabData2016[最近一次UACR檢查日期],"&lt;"&amp;DATE(YEAR(TODAY())+1,1,1))/($AJ355+$AK355)&gt;=0.5),"控制達標",IF(ISNUMBER($Y355),IF(AND($AA355&gt;=84,$W355-$Y355&lt;0),"進步達標","未達標"),"未達標")),"未達標"))))</f>
        <v/>
      </c>
      <c r="AC355" s="38" t="str">
        <f ca="1">IF($B355="","",IF($AB355="不適用","不適用",IF($AB355="未檢驗","無檢驗資料","全年"&amp;($AJ355+$AK355)&amp;"次／下半年"&amp;$AK355&amp;"次／"&amp;SUMIFS(LabData2016[UACR唯一],LabData2016[比對身分證前六碼],$AX355,LabData2016[最近一次UACR檢查結果(mg/gm)],"&lt;30",LabData2016[最近一次UACR檢查日期],"&gt;="&amp;DATE(YEAR(TODAY()),1,1),LabData2016[最近一次UACR檢查日期],"&lt;"&amp;DATE(YEAR(TODAY())+1,1,1))&amp;"/"&amp;($AJ355+$AK355)&amp;"達標")))</f>
        <v/>
      </c>
      <c r="AD355" s="6" t="str" cm="1">
        <f t="array" ref="AD355">IF($B355="","",IFERROR(INDEX(PatientCriteria[BP檢驗次數達標標準],ROWS($A$4:A355)),""))</f>
        <v/>
      </c>
      <c r="AE355" s="6" t="str" cm="1">
        <f t="array" aca="1" ref="AE355" ca="1">IF($B355="","",_xlfn.LET(_xlpm.bp,LabData2016[最近一次BP檢查日期],_xlpm.ym,IF(ISNUMBER(_xlpm.bp),TEXT(_xlpm.bp,"yyyy-mm"),LEFT(_xlpm.bp,7)),_xlpm.matched,_xlfn._xlws.FILTER(_xlpm.ym,(LabData2016[比對身分證前六碼]=$AX355)*(LabData2016[比對生日西元]=$AY355)*(_xlpm.ym&lt;&gt;"")*(LEFT(_xlpm.ym,4)=TEXT(YEAR(TODAY()),"0")),""),IF(INDEX(_xlpm.matched,1)="",0,ROWS(_xlfn.UNIQUE(_xlpm.matched)))))</f>
        <v/>
      </c>
      <c r="AF355" s="6" t="str">
        <f ca="1">IF($B355="","",SUMIFS(LabData2016[HbA1c唯一],LabData2016[比對身分證前六碼],$AX355,LabData2016[最近一次HbA1c檢查日期],"&gt;="&amp;DATE(YEAR(TODAY()),1,1),LabData2016[最近一次HbA1c檢查日期],"&lt;"&amp;DATE(YEAR(TODAY()),7,1)))</f>
        <v/>
      </c>
      <c r="AG355" s="6" t="str">
        <f ca="1">IF($B355="","",SUMIFS(LabData2016[HbA1c唯一],LabData2016[比對身分證前六碼],$AX355,LabData2016[最近一次HbA1c檢查日期],"&gt;="&amp;DATE(YEAR(TODAY()),7,1),LabData2016[最近一次HbA1c檢查日期],"&lt;"&amp;DATE(YEAR(TODAY())+1,1,1)))</f>
        <v/>
      </c>
      <c r="AH355" s="6" t="str">
        <f ca="1">IF($B355="","",SUMIFS(LabData2016[LDL唯一],LabData2016[比對身分證前六碼],$AX355,LabData2016[最近一次LDL檢查日期],"&gt;="&amp;DATE(YEAR(TODAY()),1,1),LabData2016[最近一次LDL檢查日期],"&lt;"&amp;DATE(YEAR(TODAY()),7,1)))</f>
        <v/>
      </c>
      <c r="AI355" s="6" t="str">
        <f ca="1">IF($B355="","",SUMIFS(LabData2016[LDL唯一],LabData2016[比對身分證前六碼],$AX355,LabData2016[最近一次LDL檢查日期],"&gt;="&amp;DATE(YEAR(TODAY()),7,1),LabData2016[最近一次LDL檢查日期],"&lt;"&amp;DATE(YEAR(TODAY())+1,1,1)))</f>
        <v/>
      </c>
      <c r="AJ355" s="6" t="str">
        <f ca="1">IF($B355="","",SUMIFS(LabData2016[UACR唯一],LabData2016[比對身分證前六碼],$AX355,LabData2016[最近一次UACR檢查日期],"&gt;="&amp;DATE(YEAR(TODAY()),1,1),LabData2016[最近一次UACR檢查日期],"&lt;"&amp;DATE(YEAR(TODAY()),7,1)))</f>
        <v/>
      </c>
      <c r="AK355" s="6" t="str">
        <f ca="1">IF($B355="","",SUMIFS(LabData2016[UACR唯一],LabData2016[比對身分證前六碼],$AX355,LabData2016[最近一次UACR檢查日期],"&gt;="&amp;DATE(YEAR(TODAY()),7,1),LabData2016[最近一次UACR檢查日期],"&lt;"&amp;DATE(YEAR(TODAY())+1,1,1)))</f>
        <v/>
      </c>
      <c r="AL355" s="6" t="str">
        <f t="shared" si="78"/>
        <v/>
      </c>
      <c r="AM355" s="6" t="str">
        <f t="shared" si="79"/>
        <v/>
      </c>
      <c r="AN355" s="6" t="str">
        <f t="shared" si="80"/>
        <v/>
      </c>
      <c r="AO355" s="6" t="str">
        <f t="shared" si="81"/>
        <v/>
      </c>
      <c r="AP355" s="6" t="str" cm="1">
        <f t="array" ref="AP355">IF($B355="","",IFERROR(INDEX(相容設定!$B$2:$E$9,MATCH($D355,相容設定!$A$2:$A$9,0),MIN(VALUE(LEFT($AQ355,FIND("/",$AQ355)-1)),3)+1),0))</f>
        <v/>
      </c>
      <c r="AQ355" s="6" t="str">
        <f t="shared" si="82"/>
        <v/>
      </c>
      <c r="AR355" s="30" t="str">
        <f t="shared" si="83"/>
        <v/>
      </c>
      <c r="AS355" s="30" t="str">
        <f>IF($B355="","",250+30+IF(OR(ISNUMBER(SEARCH("DM",$D355)),ISNUMBER(SEARCH("+",$D355))),100,0)+IFERROR(INDEX(相容設定!$F$2:$F$9,MATCH($D355,相容設定!$A$2:$A$9,0)),0))</f>
        <v/>
      </c>
      <c r="AT355" s="31" t="str">
        <f t="shared" si="84"/>
        <v/>
      </c>
      <c r="AU355" s="32" t="str">
        <f t="shared" si="85"/>
        <v/>
      </c>
      <c r="AW355" t="str">
        <f t="shared" si="86"/>
        <v/>
      </c>
    </row>
    <row r="356" spans="1:49" x14ac:dyDescent="0.35">
      <c r="A356" s="26" t="str" cm="1">
        <f t="array" ref="A356">IFERROR(IF(INDEX(PatientCriteria[身分證號],ROWS($A$4:A356))="","",ROWS($A$4:A356)),"")</f>
        <v/>
      </c>
      <c r="B356" s="26" t="str" cm="1">
        <f t="array" ref="B356">IFERROR(IF(INDEX(PatientCriteria[身分證號],ROWS($A$4:A356))="","",INDEX(PatientCriteria[身分證號],ROWS($A$4:A356))),"")</f>
        <v/>
      </c>
      <c r="C356" s="26" t="str" cm="1">
        <f t="array" ref="C356">IF($B356="","",IFERROR(INDEX(PatientCriteria[生日],ROWS($A$4:A356)),""))</f>
        <v/>
      </c>
      <c r="D356" s="26" t="str" cm="1">
        <f t="array" ref="D356">IF($B356="","",IFERROR(INDEX(PatientCriteria[疾病組合],ROWS($A$4:A356)),""))</f>
        <v/>
      </c>
      <c r="E356" s="6" t="str" cm="1">
        <f t="array" ref="E356">IF($B356="","",IFERROR(INDEX(PatientCriteria[HbA1c達標標準],ROWS($A$4:A356)),""))</f>
        <v/>
      </c>
      <c r="F356" s="6" t="str">
        <f>IF($B356="","",IF($G356="","",IFERROR(SUMIFS(LabData2016[最近一次HbA1c檢查結果(%)],LabData2016[比對身分證前六碼],$AX356,LabData2016[最近一次HbA1c檢查日期],$G356,LabData2016[HbA1c唯一],1),"")))</f>
        <v/>
      </c>
      <c r="G356" s="36" t="str" cm="1">
        <f t="array" ref="G356">IF($B356="","",IFERROR(_xlfn.AGGREGATE(14,6,LabData2016[最近一次HbA1c檢查日期]/((LabData2016[比對身分證前六碼]=$AX356)*(LabData2016[HbA1c唯一]=1)),1),""))</f>
        <v/>
      </c>
      <c r="H356" s="6" t="str">
        <f>IF($B356="","",IF($I356="","",IFERROR(SUMIFS(LabData2016[最近一次HbA1c檢查結果(%)],LabData2016[比對身分證前六碼],$AX356,LabData2016[最近一次HbA1c檢查日期],$I356,LabData2016[HbA1c唯一],1),"")))</f>
        <v/>
      </c>
      <c r="I356" s="36" t="str" cm="1">
        <f t="array" ref="I356">IF($B356="","",IFERROR(_xlfn.AGGREGATE(14,6,LabData2016[最近一次HbA1c檢查日期]/((LabData2016[比對身分證前六碼]=$AX356)*(LabData2016[HbA1c唯一]=1)),2),""))</f>
        <v/>
      </c>
      <c r="J356" s="6" t="str">
        <f t="shared" si="75"/>
        <v/>
      </c>
      <c r="K356" s="27" t="str">
        <f ca="1">IF($B356="","",IF($E356="不適用","不適用",IF($F356="","未檢驗",IF(AND($AF356+$AG356&gt;=2,$AG356&gt;=1),IF(OR($F356&lt;VALUE(SUBSTITUTE(SUBSTITUTE($E356,"&lt;",""),"%","")),SUMIFS(LabData2016[HbA1c唯一],LabData2016[比對身分證前六碼],$AX356,LabData2016[最近一次HbA1c檢查結果(%)],"&lt;"&amp;VALUE(SUBSTITUTE(SUBSTITUTE($E356,"&lt;",""),"%","")),LabData2016[最近一次HbA1c檢查日期],"&gt;="&amp;DATE(YEAR(TODAY()),1,1),LabData2016[最近一次HbA1c檢查日期],"&lt;"&amp;DATE(YEAR(TODAY())+1,1,1))/($AF356+$AG356)&gt;=0.5),"控制達標",IF(ISNUMBER($H356),IF(AND($J356&gt;=84,$F356-$H356&lt;0),"進步達標","未達標"),"未達標")),"未達標"))))</f>
        <v/>
      </c>
      <c r="L356" s="33" t="str">
        <f ca="1">IF($B356="","",IF($K356="不適用","不適用",IF($K356="未檢驗","無檢驗資料","全年"&amp;($AF356+$AG356)&amp;"次／下半年"&amp;$AG356&amp;"次／"&amp;SUMIFS(LabData2016[HbA1c唯一],LabData2016[比對身分證前六碼],$AX356,LabData2016[最近一次HbA1c檢查結果(%)],"&lt;"&amp;VALUE(SUBSTITUTE(SUBSTITUTE($E356,"&lt;",""),"%","")),LabData2016[最近一次HbA1c檢查日期],"&gt;="&amp;DATE(YEAR(TODAY()),1,1),LabData2016[最近一次HbA1c檢查日期],"&lt;"&amp;DATE(YEAR(TODAY())+1,1,1))&amp;"/"&amp;($AF356+$AG356)&amp;"達標")))</f>
        <v/>
      </c>
      <c r="M356" s="6" t="str" cm="1">
        <f t="array" ref="M356">IF($B356="","",IFERROR(INDEX(PatientCriteria[LDL達標標準],ROWS($A$4:A356)),""))</f>
        <v/>
      </c>
      <c r="N356" s="6" t="str">
        <f>IF($B356="","",IF($O356="","",IFERROR(SUMIFS(LabData2016[最近一次LDL檢查結果(mg/dL)],LabData2016[比對身分證前六碼],$AX356,LabData2016[最近一次LDL檢查日期],$O356,LabData2016[LDL唯一],1),"")))</f>
        <v/>
      </c>
      <c r="O356" s="36" t="str" cm="1">
        <f t="array" ref="O356">IF($B356="","",IFERROR(_xlfn.AGGREGATE(14,6,LabData2016[最近一次LDL檢查日期]/((LabData2016[比對身分證前六碼]=$AX356)*(LabData2016[LDL唯一]=1)),1),""))</f>
        <v/>
      </c>
      <c r="P356" s="6" t="str">
        <f>IF($B356="","",IF($Q356="","",IFERROR(SUMIFS(LabData2016[最近一次LDL檢查結果(mg/dL)],LabData2016[比對身分證前六碼],$AX356,LabData2016[最近一次LDL檢查日期],$Q356,LabData2016[LDL唯一],1),"")))</f>
        <v/>
      </c>
      <c r="Q356" s="36" t="str" cm="1">
        <f t="array" ref="Q356">IF($B356="","",IFERROR(_xlfn.AGGREGATE(14,6,LabData2016[最近一次LDL檢查日期]/((LabData2016[比對身分證前六碼]=$AX356)*(LabData2016[LDL唯一]=1)),2),""))</f>
        <v/>
      </c>
      <c r="R356" s="6" t="str">
        <f t="shared" si="76"/>
        <v/>
      </c>
      <c r="S356" s="6" t="str" cm="1">
        <f t="array" ref="S356">IF($B356="","",IFERROR(_xlfn.AGGREGATE(15,6,LabData2016[最近一次LDL檢查結果(mg/dL)]/((LabData2016[比對身分證前六碼]=$AX356)*(LabData2016[LDL唯一]=1)),1),""))</f>
        <v/>
      </c>
      <c r="T356" s="28" t="str">
        <f ca="1">IF($B356="","",IF($M356="不適用","不適用",IF($N356="","未檢驗",IF(OR(AND($D356="DM only",$O356&gt;=DATE(YEAR(TODAY()),1,1),$O356&lt;DATE(YEAR(TODAY())+1,1,1),$N356&lt;VALUE(SUBSTITUTE($M356,"&lt;",""))),AND($AH356&gt;=1,$AI356&gt;=1,OR($N356&lt;VALUE(SUBSTITUTE($M356,"&lt;","")),SUMIFS(LabData2016[LDL唯一],LabData2016[比對身分證前六碼],$AX356,LabData2016[最近一次LDL檢查結果(mg/dL)],"&lt;"&amp;VALUE(SUBSTITUTE($M356,"&lt;","")),LabData2016[最近一次LDL檢查日期],"&gt;="&amp;DATE(YEAR(TODAY()),1,1),LabData2016[最近一次LDL檢查日期],"&lt;"&amp;DATE(YEAR(TODAY())+1,1,1))/($AH356+$AI356)&gt;=0.5))),"控制達標",IF(AND($AH356&gt;=1,$AI356&gt;=1,ISNUMBER($P356),$R356&gt;84,$N356-$P356&lt;0),"進步達標","未達標")))))</f>
        <v/>
      </c>
      <c r="U356" s="39" t="str">
        <f ca="1">IF($B356="","",IF($T356="不適用","不適用",IF($T356="未檢驗","無檢驗資料","全年"&amp;($AH356+$AI356)&amp;"次／下半年"&amp;$AI356&amp;"次／"&amp;SUMIFS(LabData2016[LDL唯一],LabData2016[比對身分證前六碼],$AX356,LabData2016[最近一次LDL檢查結果(mg/dL)],"&lt;"&amp;VALUE(SUBSTITUTE($M356,"&lt;","")),LabData2016[最近一次LDL檢查日期],"&gt;="&amp;DATE(YEAR(TODAY()),1,1),LabData2016[最近一次LDL檢查日期],"&lt;"&amp;DATE(YEAR(TODAY())+1,1,1))&amp;"/"&amp;($AH356+$AI356)&amp;"達標")))</f>
        <v/>
      </c>
      <c r="V356" s="6" t="str" cm="1">
        <f t="array" ref="V356">IF($B356="","",IFERROR(INDEX(PatientCriteria[UACR達標標準],ROWS($A$4:A356)),""))</f>
        <v/>
      </c>
      <c r="W356" s="6" t="str">
        <f>IF($B356="","",IF($X356="","",IFERROR(SUMIFS(LabData2016[最近一次UACR檢查結果(mg/gm)],LabData2016[比對身分證前六碼],$AX356,LabData2016[最近一次UACR檢查日期],$X356,LabData2016[UACR唯一],1),"")))</f>
        <v/>
      </c>
      <c r="X356" s="36" t="str" cm="1">
        <f t="array" ref="X356">IF($B356="","",IFERROR(_xlfn.AGGREGATE(14,6,LabData2016[最近一次UACR檢查日期]/((LabData2016[比對身分證前六碼]=$AX356)*(LabData2016[UACR唯一]=1)),1),""))</f>
        <v/>
      </c>
      <c r="Y356" s="6" t="str">
        <f>IF($B356="","",IF($Z356="","",IFERROR(SUMIFS(LabData2016[最近一次UACR檢查結果(mg/gm)],LabData2016[比對身分證前六碼],$AX356,LabData2016[最近一次UACR檢查日期],$Z356,LabData2016[UACR唯一],1),"")))</f>
        <v/>
      </c>
      <c r="Z356" s="36" t="str" cm="1">
        <f t="array" ref="Z356">IF($B356="","",IFERROR(_xlfn.AGGREGATE(14,6,LabData2016[最近一次UACR檢查日期]/((LabData2016[比對身分證前六碼]=$AX356)*(LabData2016[UACR唯一]=1)),2),""))</f>
        <v/>
      </c>
      <c r="AA356" s="6" t="str">
        <f t="shared" si="77"/>
        <v/>
      </c>
      <c r="AB356" s="29" t="str">
        <f ca="1">IF($B356="","",IF($V356="不適用","不適用",IF($W356="","未檢驗",IF(AND($AJ356+$AK356&gt;=2,$AK356&gt;=1),IF(OR($W356&lt;30,SUMIFS(LabData2016[UACR唯一],LabData2016[比對身分證前六碼],$AX356,LabData2016[最近一次UACR檢查結果(mg/gm)],"&lt;30",LabData2016[最近一次UACR檢查日期],"&gt;="&amp;DATE(YEAR(TODAY()),1,1),LabData2016[最近一次UACR檢查日期],"&lt;"&amp;DATE(YEAR(TODAY())+1,1,1))/($AJ356+$AK356)&gt;=0.5),"控制達標",IF(ISNUMBER($Y356),IF(AND($AA356&gt;=84,$W356-$Y356&lt;0),"進步達標","未達標"),"未達標")),"未達標"))))</f>
        <v/>
      </c>
      <c r="AC356" s="38" t="str">
        <f ca="1">IF($B356="","",IF($AB356="不適用","不適用",IF($AB356="未檢驗","無檢驗資料","全年"&amp;($AJ356+$AK356)&amp;"次／下半年"&amp;$AK356&amp;"次／"&amp;SUMIFS(LabData2016[UACR唯一],LabData2016[比對身分證前六碼],$AX356,LabData2016[最近一次UACR檢查結果(mg/gm)],"&lt;30",LabData2016[最近一次UACR檢查日期],"&gt;="&amp;DATE(YEAR(TODAY()),1,1),LabData2016[最近一次UACR檢查日期],"&lt;"&amp;DATE(YEAR(TODAY())+1,1,1))&amp;"/"&amp;($AJ356+$AK356)&amp;"達標")))</f>
        <v/>
      </c>
      <c r="AD356" s="6" t="str" cm="1">
        <f t="array" ref="AD356">IF($B356="","",IFERROR(INDEX(PatientCriteria[BP檢驗次數達標標準],ROWS($A$4:A356)),""))</f>
        <v/>
      </c>
      <c r="AE356" s="6" t="str" cm="1">
        <f t="array" aca="1" ref="AE356" ca="1">IF($B356="","",_xlfn.LET(_xlpm.bp,LabData2016[最近一次BP檢查日期],_xlpm.ym,IF(ISNUMBER(_xlpm.bp),TEXT(_xlpm.bp,"yyyy-mm"),LEFT(_xlpm.bp,7)),_xlpm.matched,_xlfn._xlws.FILTER(_xlpm.ym,(LabData2016[比對身分證前六碼]=$AX356)*(LabData2016[比對生日西元]=$AY356)*(_xlpm.ym&lt;&gt;"")*(LEFT(_xlpm.ym,4)=TEXT(YEAR(TODAY()),"0")),""),IF(INDEX(_xlpm.matched,1)="",0,ROWS(_xlfn.UNIQUE(_xlpm.matched)))))</f>
        <v/>
      </c>
      <c r="AF356" s="6" t="str">
        <f ca="1">IF($B356="","",SUMIFS(LabData2016[HbA1c唯一],LabData2016[比對身分證前六碼],$AX356,LabData2016[最近一次HbA1c檢查日期],"&gt;="&amp;DATE(YEAR(TODAY()),1,1),LabData2016[最近一次HbA1c檢查日期],"&lt;"&amp;DATE(YEAR(TODAY()),7,1)))</f>
        <v/>
      </c>
      <c r="AG356" s="6" t="str">
        <f ca="1">IF($B356="","",SUMIFS(LabData2016[HbA1c唯一],LabData2016[比對身分證前六碼],$AX356,LabData2016[最近一次HbA1c檢查日期],"&gt;="&amp;DATE(YEAR(TODAY()),7,1),LabData2016[最近一次HbA1c檢查日期],"&lt;"&amp;DATE(YEAR(TODAY())+1,1,1)))</f>
        <v/>
      </c>
      <c r="AH356" s="6" t="str">
        <f ca="1">IF($B356="","",SUMIFS(LabData2016[LDL唯一],LabData2016[比對身分證前六碼],$AX356,LabData2016[最近一次LDL檢查日期],"&gt;="&amp;DATE(YEAR(TODAY()),1,1),LabData2016[最近一次LDL檢查日期],"&lt;"&amp;DATE(YEAR(TODAY()),7,1)))</f>
        <v/>
      </c>
      <c r="AI356" s="6" t="str">
        <f ca="1">IF($B356="","",SUMIFS(LabData2016[LDL唯一],LabData2016[比對身分證前六碼],$AX356,LabData2016[最近一次LDL檢查日期],"&gt;="&amp;DATE(YEAR(TODAY()),7,1),LabData2016[最近一次LDL檢查日期],"&lt;"&amp;DATE(YEAR(TODAY())+1,1,1)))</f>
        <v/>
      </c>
      <c r="AJ356" s="6" t="str">
        <f ca="1">IF($B356="","",SUMIFS(LabData2016[UACR唯一],LabData2016[比對身分證前六碼],$AX356,LabData2016[最近一次UACR檢查日期],"&gt;="&amp;DATE(YEAR(TODAY()),1,1),LabData2016[最近一次UACR檢查日期],"&lt;"&amp;DATE(YEAR(TODAY()),7,1)))</f>
        <v/>
      </c>
      <c r="AK356" s="6" t="str">
        <f ca="1">IF($B356="","",SUMIFS(LabData2016[UACR唯一],LabData2016[比對身分證前六碼],$AX356,LabData2016[最近一次UACR檢查日期],"&gt;="&amp;DATE(YEAR(TODAY()),7,1),LabData2016[最近一次UACR檢查日期],"&lt;"&amp;DATE(YEAR(TODAY())+1,1,1)))</f>
        <v/>
      </c>
      <c r="AL356" s="6" t="str">
        <f t="shared" si="78"/>
        <v/>
      </c>
      <c r="AM356" s="6" t="str">
        <f t="shared" si="79"/>
        <v/>
      </c>
      <c r="AN356" s="6" t="str">
        <f t="shared" si="80"/>
        <v/>
      </c>
      <c r="AO356" s="6" t="str">
        <f t="shared" si="81"/>
        <v/>
      </c>
      <c r="AP356" s="6" t="str" cm="1">
        <f t="array" ref="AP356">IF($B356="","",IFERROR(INDEX(相容設定!$B$2:$E$9,MATCH($D356,相容設定!$A$2:$A$9,0),MIN(VALUE(LEFT($AQ356,FIND("/",$AQ356)-1)),3)+1),0))</f>
        <v/>
      </c>
      <c r="AQ356" s="6" t="str">
        <f t="shared" si="82"/>
        <v/>
      </c>
      <c r="AR356" s="30" t="str">
        <f t="shared" si="83"/>
        <v/>
      </c>
      <c r="AS356" s="30" t="str">
        <f>IF($B356="","",250+30+IF(OR(ISNUMBER(SEARCH("DM",$D356)),ISNUMBER(SEARCH("+",$D356))),100,0)+IFERROR(INDEX(相容設定!$F$2:$F$9,MATCH($D356,相容設定!$A$2:$A$9,0)),0))</f>
        <v/>
      </c>
      <c r="AT356" s="31" t="str">
        <f t="shared" si="84"/>
        <v/>
      </c>
      <c r="AU356" s="32" t="str">
        <f t="shared" si="85"/>
        <v/>
      </c>
      <c r="AW356" t="str">
        <f t="shared" si="86"/>
        <v/>
      </c>
    </row>
    <row r="357" spans="1:49" x14ac:dyDescent="0.35">
      <c r="A357" s="26" t="str" cm="1">
        <f t="array" ref="A357">IFERROR(IF(INDEX(PatientCriteria[身分證號],ROWS($A$4:A357))="","",ROWS($A$4:A357)),"")</f>
        <v/>
      </c>
      <c r="B357" s="26" t="str" cm="1">
        <f t="array" ref="B357">IFERROR(IF(INDEX(PatientCriteria[身分證號],ROWS($A$4:A357))="","",INDEX(PatientCriteria[身分證號],ROWS($A$4:A357))),"")</f>
        <v/>
      </c>
      <c r="C357" s="26" t="str" cm="1">
        <f t="array" ref="C357">IF($B357="","",IFERROR(INDEX(PatientCriteria[生日],ROWS($A$4:A357)),""))</f>
        <v/>
      </c>
      <c r="D357" s="26" t="str" cm="1">
        <f t="array" ref="D357">IF($B357="","",IFERROR(INDEX(PatientCriteria[疾病組合],ROWS($A$4:A357)),""))</f>
        <v/>
      </c>
      <c r="E357" s="6" t="str" cm="1">
        <f t="array" ref="E357">IF($B357="","",IFERROR(INDEX(PatientCriteria[HbA1c達標標準],ROWS($A$4:A357)),""))</f>
        <v/>
      </c>
      <c r="F357" s="6" t="str">
        <f>IF($B357="","",IF($G357="","",IFERROR(SUMIFS(LabData2016[最近一次HbA1c檢查結果(%)],LabData2016[比對身分證前六碼],$AX357,LabData2016[最近一次HbA1c檢查日期],$G357,LabData2016[HbA1c唯一],1),"")))</f>
        <v/>
      </c>
      <c r="G357" s="36" t="str" cm="1">
        <f t="array" ref="G357">IF($B357="","",IFERROR(_xlfn.AGGREGATE(14,6,LabData2016[最近一次HbA1c檢查日期]/((LabData2016[比對身分證前六碼]=$AX357)*(LabData2016[HbA1c唯一]=1)),1),""))</f>
        <v/>
      </c>
      <c r="H357" s="6" t="str">
        <f>IF($B357="","",IF($I357="","",IFERROR(SUMIFS(LabData2016[最近一次HbA1c檢查結果(%)],LabData2016[比對身分證前六碼],$AX357,LabData2016[最近一次HbA1c檢查日期],$I357,LabData2016[HbA1c唯一],1),"")))</f>
        <v/>
      </c>
      <c r="I357" s="36" t="str" cm="1">
        <f t="array" ref="I357">IF($B357="","",IFERROR(_xlfn.AGGREGATE(14,6,LabData2016[最近一次HbA1c檢查日期]/((LabData2016[比對身分證前六碼]=$AX357)*(LabData2016[HbA1c唯一]=1)),2),""))</f>
        <v/>
      </c>
      <c r="J357" s="6" t="str">
        <f t="shared" si="75"/>
        <v/>
      </c>
      <c r="K357" s="27" t="str">
        <f ca="1">IF($B357="","",IF($E357="不適用","不適用",IF($F357="","未檢驗",IF(AND($AF357+$AG357&gt;=2,$AG357&gt;=1),IF(OR($F357&lt;VALUE(SUBSTITUTE(SUBSTITUTE($E357,"&lt;",""),"%","")),SUMIFS(LabData2016[HbA1c唯一],LabData2016[比對身分證前六碼],$AX357,LabData2016[最近一次HbA1c檢查結果(%)],"&lt;"&amp;VALUE(SUBSTITUTE(SUBSTITUTE($E357,"&lt;",""),"%","")),LabData2016[最近一次HbA1c檢查日期],"&gt;="&amp;DATE(YEAR(TODAY()),1,1),LabData2016[最近一次HbA1c檢查日期],"&lt;"&amp;DATE(YEAR(TODAY())+1,1,1))/($AF357+$AG357)&gt;=0.5),"控制達標",IF(ISNUMBER($H357),IF(AND($J357&gt;=84,$F357-$H357&lt;0),"進步達標","未達標"),"未達標")),"未達標"))))</f>
        <v/>
      </c>
      <c r="L357" s="33" t="str">
        <f ca="1">IF($B357="","",IF($K357="不適用","不適用",IF($K357="未檢驗","無檢驗資料","全年"&amp;($AF357+$AG357)&amp;"次／下半年"&amp;$AG357&amp;"次／"&amp;SUMIFS(LabData2016[HbA1c唯一],LabData2016[比對身分證前六碼],$AX357,LabData2016[最近一次HbA1c檢查結果(%)],"&lt;"&amp;VALUE(SUBSTITUTE(SUBSTITUTE($E357,"&lt;",""),"%","")),LabData2016[最近一次HbA1c檢查日期],"&gt;="&amp;DATE(YEAR(TODAY()),1,1),LabData2016[最近一次HbA1c檢查日期],"&lt;"&amp;DATE(YEAR(TODAY())+1,1,1))&amp;"/"&amp;($AF357+$AG357)&amp;"達標")))</f>
        <v/>
      </c>
      <c r="M357" s="6" t="str" cm="1">
        <f t="array" ref="M357">IF($B357="","",IFERROR(INDEX(PatientCriteria[LDL達標標準],ROWS($A$4:A357)),""))</f>
        <v/>
      </c>
      <c r="N357" s="6" t="str">
        <f>IF($B357="","",IF($O357="","",IFERROR(SUMIFS(LabData2016[最近一次LDL檢查結果(mg/dL)],LabData2016[比對身分證前六碼],$AX357,LabData2016[最近一次LDL檢查日期],$O357,LabData2016[LDL唯一],1),"")))</f>
        <v/>
      </c>
      <c r="O357" s="36" t="str" cm="1">
        <f t="array" ref="O357">IF($B357="","",IFERROR(_xlfn.AGGREGATE(14,6,LabData2016[最近一次LDL檢查日期]/((LabData2016[比對身分證前六碼]=$AX357)*(LabData2016[LDL唯一]=1)),1),""))</f>
        <v/>
      </c>
      <c r="P357" s="6" t="str">
        <f>IF($B357="","",IF($Q357="","",IFERROR(SUMIFS(LabData2016[最近一次LDL檢查結果(mg/dL)],LabData2016[比對身分證前六碼],$AX357,LabData2016[最近一次LDL檢查日期],$Q357,LabData2016[LDL唯一],1),"")))</f>
        <v/>
      </c>
      <c r="Q357" s="36" t="str" cm="1">
        <f t="array" ref="Q357">IF($B357="","",IFERROR(_xlfn.AGGREGATE(14,6,LabData2016[最近一次LDL檢查日期]/((LabData2016[比對身分證前六碼]=$AX357)*(LabData2016[LDL唯一]=1)),2),""))</f>
        <v/>
      </c>
      <c r="R357" s="6" t="str">
        <f t="shared" si="76"/>
        <v/>
      </c>
      <c r="S357" s="6" t="str" cm="1">
        <f t="array" ref="S357">IF($B357="","",IFERROR(_xlfn.AGGREGATE(15,6,LabData2016[最近一次LDL檢查結果(mg/dL)]/((LabData2016[比對身分證前六碼]=$AX357)*(LabData2016[LDL唯一]=1)),1),""))</f>
        <v/>
      </c>
      <c r="T357" s="28" t="str">
        <f ca="1">IF($B357="","",IF($M357="不適用","不適用",IF($N357="","未檢驗",IF(OR(AND($D357="DM only",$O357&gt;=DATE(YEAR(TODAY()),1,1),$O357&lt;DATE(YEAR(TODAY())+1,1,1),$N357&lt;VALUE(SUBSTITUTE($M357,"&lt;",""))),AND($AH357&gt;=1,$AI357&gt;=1,OR($N357&lt;VALUE(SUBSTITUTE($M357,"&lt;","")),SUMIFS(LabData2016[LDL唯一],LabData2016[比對身分證前六碼],$AX357,LabData2016[最近一次LDL檢查結果(mg/dL)],"&lt;"&amp;VALUE(SUBSTITUTE($M357,"&lt;","")),LabData2016[最近一次LDL檢查日期],"&gt;="&amp;DATE(YEAR(TODAY()),1,1),LabData2016[最近一次LDL檢查日期],"&lt;"&amp;DATE(YEAR(TODAY())+1,1,1))/($AH357+$AI357)&gt;=0.5))),"控制達標",IF(AND($AH357&gt;=1,$AI357&gt;=1,ISNUMBER($P357),$R357&gt;84,$N357-$P357&lt;0),"進步達標","未達標")))))</f>
        <v/>
      </c>
      <c r="U357" s="39" t="str">
        <f ca="1">IF($B357="","",IF($T357="不適用","不適用",IF($T357="未檢驗","無檢驗資料","全年"&amp;($AH357+$AI357)&amp;"次／下半年"&amp;$AI357&amp;"次／"&amp;SUMIFS(LabData2016[LDL唯一],LabData2016[比對身分證前六碼],$AX357,LabData2016[最近一次LDL檢查結果(mg/dL)],"&lt;"&amp;VALUE(SUBSTITUTE($M357,"&lt;","")),LabData2016[最近一次LDL檢查日期],"&gt;="&amp;DATE(YEAR(TODAY()),1,1),LabData2016[最近一次LDL檢查日期],"&lt;"&amp;DATE(YEAR(TODAY())+1,1,1))&amp;"/"&amp;($AH357+$AI357)&amp;"達標")))</f>
        <v/>
      </c>
      <c r="V357" s="6" t="str" cm="1">
        <f t="array" ref="V357">IF($B357="","",IFERROR(INDEX(PatientCriteria[UACR達標標準],ROWS($A$4:A357)),""))</f>
        <v/>
      </c>
      <c r="W357" s="6" t="str">
        <f>IF($B357="","",IF($X357="","",IFERROR(SUMIFS(LabData2016[最近一次UACR檢查結果(mg/gm)],LabData2016[比對身分證前六碼],$AX357,LabData2016[最近一次UACR檢查日期],$X357,LabData2016[UACR唯一],1),"")))</f>
        <v/>
      </c>
      <c r="X357" s="36" t="str" cm="1">
        <f t="array" ref="X357">IF($B357="","",IFERROR(_xlfn.AGGREGATE(14,6,LabData2016[最近一次UACR檢查日期]/((LabData2016[比對身分證前六碼]=$AX357)*(LabData2016[UACR唯一]=1)),1),""))</f>
        <v/>
      </c>
      <c r="Y357" s="6" t="str">
        <f>IF($B357="","",IF($Z357="","",IFERROR(SUMIFS(LabData2016[最近一次UACR檢查結果(mg/gm)],LabData2016[比對身分證前六碼],$AX357,LabData2016[最近一次UACR檢查日期],$Z357,LabData2016[UACR唯一],1),"")))</f>
        <v/>
      </c>
      <c r="Z357" s="36" t="str" cm="1">
        <f t="array" ref="Z357">IF($B357="","",IFERROR(_xlfn.AGGREGATE(14,6,LabData2016[最近一次UACR檢查日期]/((LabData2016[比對身分證前六碼]=$AX357)*(LabData2016[UACR唯一]=1)),2),""))</f>
        <v/>
      </c>
      <c r="AA357" s="6" t="str">
        <f t="shared" si="77"/>
        <v/>
      </c>
      <c r="AB357" s="29" t="str">
        <f ca="1">IF($B357="","",IF($V357="不適用","不適用",IF($W357="","未檢驗",IF(AND($AJ357+$AK357&gt;=2,$AK357&gt;=1),IF(OR($W357&lt;30,SUMIFS(LabData2016[UACR唯一],LabData2016[比對身分證前六碼],$AX357,LabData2016[最近一次UACR檢查結果(mg/gm)],"&lt;30",LabData2016[最近一次UACR檢查日期],"&gt;="&amp;DATE(YEAR(TODAY()),1,1),LabData2016[最近一次UACR檢查日期],"&lt;"&amp;DATE(YEAR(TODAY())+1,1,1))/($AJ357+$AK357)&gt;=0.5),"控制達標",IF(ISNUMBER($Y357),IF(AND($AA357&gt;=84,$W357-$Y357&lt;0),"進步達標","未達標"),"未達標")),"未達標"))))</f>
        <v/>
      </c>
      <c r="AC357" s="38" t="str">
        <f ca="1">IF($B357="","",IF($AB357="不適用","不適用",IF($AB357="未檢驗","無檢驗資料","全年"&amp;($AJ357+$AK357)&amp;"次／下半年"&amp;$AK357&amp;"次／"&amp;SUMIFS(LabData2016[UACR唯一],LabData2016[比對身分證前六碼],$AX357,LabData2016[最近一次UACR檢查結果(mg/gm)],"&lt;30",LabData2016[最近一次UACR檢查日期],"&gt;="&amp;DATE(YEAR(TODAY()),1,1),LabData2016[最近一次UACR檢查日期],"&lt;"&amp;DATE(YEAR(TODAY())+1,1,1))&amp;"/"&amp;($AJ357+$AK357)&amp;"達標")))</f>
        <v/>
      </c>
      <c r="AD357" s="6" t="str" cm="1">
        <f t="array" ref="AD357">IF($B357="","",IFERROR(INDEX(PatientCriteria[BP檢驗次數達標標準],ROWS($A$4:A357)),""))</f>
        <v/>
      </c>
      <c r="AE357" s="6" t="str" cm="1">
        <f t="array" aca="1" ref="AE357" ca="1">IF($B357="","",_xlfn.LET(_xlpm.bp,LabData2016[最近一次BP檢查日期],_xlpm.ym,IF(ISNUMBER(_xlpm.bp),TEXT(_xlpm.bp,"yyyy-mm"),LEFT(_xlpm.bp,7)),_xlpm.matched,_xlfn._xlws.FILTER(_xlpm.ym,(LabData2016[比對身分證前六碼]=$AX357)*(LabData2016[比對生日西元]=$AY357)*(_xlpm.ym&lt;&gt;"")*(LEFT(_xlpm.ym,4)=TEXT(YEAR(TODAY()),"0")),""),IF(INDEX(_xlpm.matched,1)="",0,ROWS(_xlfn.UNIQUE(_xlpm.matched)))))</f>
        <v/>
      </c>
      <c r="AF357" s="6" t="str">
        <f ca="1">IF($B357="","",SUMIFS(LabData2016[HbA1c唯一],LabData2016[比對身分證前六碼],$AX357,LabData2016[最近一次HbA1c檢查日期],"&gt;="&amp;DATE(YEAR(TODAY()),1,1),LabData2016[最近一次HbA1c檢查日期],"&lt;"&amp;DATE(YEAR(TODAY()),7,1)))</f>
        <v/>
      </c>
      <c r="AG357" s="6" t="str">
        <f ca="1">IF($B357="","",SUMIFS(LabData2016[HbA1c唯一],LabData2016[比對身分證前六碼],$AX357,LabData2016[最近一次HbA1c檢查日期],"&gt;="&amp;DATE(YEAR(TODAY()),7,1),LabData2016[最近一次HbA1c檢查日期],"&lt;"&amp;DATE(YEAR(TODAY())+1,1,1)))</f>
        <v/>
      </c>
      <c r="AH357" s="6" t="str">
        <f ca="1">IF($B357="","",SUMIFS(LabData2016[LDL唯一],LabData2016[比對身分證前六碼],$AX357,LabData2016[最近一次LDL檢查日期],"&gt;="&amp;DATE(YEAR(TODAY()),1,1),LabData2016[最近一次LDL檢查日期],"&lt;"&amp;DATE(YEAR(TODAY()),7,1)))</f>
        <v/>
      </c>
      <c r="AI357" s="6" t="str">
        <f ca="1">IF($B357="","",SUMIFS(LabData2016[LDL唯一],LabData2016[比對身分證前六碼],$AX357,LabData2016[最近一次LDL檢查日期],"&gt;="&amp;DATE(YEAR(TODAY()),7,1),LabData2016[最近一次LDL檢查日期],"&lt;"&amp;DATE(YEAR(TODAY())+1,1,1)))</f>
        <v/>
      </c>
      <c r="AJ357" s="6" t="str">
        <f ca="1">IF($B357="","",SUMIFS(LabData2016[UACR唯一],LabData2016[比對身分證前六碼],$AX357,LabData2016[最近一次UACR檢查日期],"&gt;="&amp;DATE(YEAR(TODAY()),1,1),LabData2016[最近一次UACR檢查日期],"&lt;"&amp;DATE(YEAR(TODAY()),7,1)))</f>
        <v/>
      </c>
      <c r="AK357" s="6" t="str">
        <f ca="1">IF($B357="","",SUMIFS(LabData2016[UACR唯一],LabData2016[比對身分證前六碼],$AX357,LabData2016[最近一次UACR檢查日期],"&gt;="&amp;DATE(YEAR(TODAY()),7,1),LabData2016[最近一次UACR檢查日期],"&lt;"&amp;DATE(YEAR(TODAY())+1,1,1)))</f>
        <v/>
      </c>
      <c r="AL357" s="6" t="str">
        <f t="shared" si="78"/>
        <v/>
      </c>
      <c r="AM357" s="6" t="str">
        <f t="shared" si="79"/>
        <v/>
      </c>
      <c r="AN357" s="6" t="str">
        <f t="shared" si="80"/>
        <v/>
      </c>
      <c r="AO357" s="6" t="str">
        <f t="shared" si="81"/>
        <v/>
      </c>
      <c r="AP357" s="6" t="str" cm="1">
        <f t="array" ref="AP357">IF($B357="","",IFERROR(INDEX(相容設定!$B$2:$E$9,MATCH($D357,相容設定!$A$2:$A$9,0),MIN(VALUE(LEFT($AQ357,FIND("/",$AQ357)-1)),3)+1),0))</f>
        <v/>
      </c>
      <c r="AQ357" s="6" t="str">
        <f t="shared" si="82"/>
        <v/>
      </c>
      <c r="AR357" s="30" t="str">
        <f t="shared" si="83"/>
        <v/>
      </c>
      <c r="AS357" s="30" t="str">
        <f>IF($B357="","",250+30+IF(OR(ISNUMBER(SEARCH("DM",$D357)),ISNUMBER(SEARCH("+",$D357))),100,0)+IFERROR(INDEX(相容設定!$F$2:$F$9,MATCH($D357,相容設定!$A$2:$A$9,0)),0))</f>
        <v/>
      </c>
      <c r="AT357" s="31" t="str">
        <f t="shared" si="84"/>
        <v/>
      </c>
      <c r="AU357" s="32" t="str">
        <f t="shared" si="85"/>
        <v/>
      </c>
      <c r="AW357" t="str">
        <f t="shared" si="86"/>
        <v/>
      </c>
    </row>
    <row r="358" spans="1:49" x14ac:dyDescent="0.35">
      <c r="A358" s="26" t="str" cm="1">
        <f t="array" ref="A358">IFERROR(IF(INDEX(PatientCriteria[身分證號],ROWS($A$4:A358))="","",ROWS($A$4:A358)),"")</f>
        <v/>
      </c>
      <c r="B358" s="26" t="str" cm="1">
        <f t="array" ref="B358">IFERROR(IF(INDEX(PatientCriteria[身分證號],ROWS($A$4:A358))="","",INDEX(PatientCriteria[身分證號],ROWS($A$4:A358))),"")</f>
        <v/>
      </c>
      <c r="C358" s="26" t="str" cm="1">
        <f t="array" ref="C358">IF($B358="","",IFERROR(INDEX(PatientCriteria[生日],ROWS($A$4:A358)),""))</f>
        <v/>
      </c>
      <c r="D358" s="26" t="str" cm="1">
        <f t="array" ref="D358">IF($B358="","",IFERROR(INDEX(PatientCriteria[疾病組合],ROWS($A$4:A358)),""))</f>
        <v/>
      </c>
      <c r="E358" s="6" t="str" cm="1">
        <f t="array" ref="E358">IF($B358="","",IFERROR(INDEX(PatientCriteria[HbA1c達標標準],ROWS($A$4:A358)),""))</f>
        <v/>
      </c>
      <c r="F358" s="6" t="str">
        <f>IF($B358="","",IF($G358="","",IFERROR(SUMIFS(LabData2016[最近一次HbA1c檢查結果(%)],LabData2016[比對身分證前六碼],$AX358,LabData2016[最近一次HbA1c檢查日期],$G358,LabData2016[HbA1c唯一],1),"")))</f>
        <v/>
      </c>
      <c r="G358" s="36" t="str" cm="1">
        <f t="array" ref="G358">IF($B358="","",IFERROR(_xlfn.AGGREGATE(14,6,LabData2016[最近一次HbA1c檢查日期]/((LabData2016[比對身分證前六碼]=$AX358)*(LabData2016[HbA1c唯一]=1)),1),""))</f>
        <v/>
      </c>
      <c r="H358" s="6" t="str">
        <f>IF($B358="","",IF($I358="","",IFERROR(SUMIFS(LabData2016[最近一次HbA1c檢查結果(%)],LabData2016[比對身分證前六碼],$AX358,LabData2016[最近一次HbA1c檢查日期],$I358,LabData2016[HbA1c唯一],1),"")))</f>
        <v/>
      </c>
      <c r="I358" s="36" t="str" cm="1">
        <f t="array" ref="I358">IF($B358="","",IFERROR(_xlfn.AGGREGATE(14,6,LabData2016[最近一次HbA1c檢查日期]/((LabData2016[比對身分證前六碼]=$AX358)*(LabData2016[HbA1c唯一]=1)),2),""))</f>
        <v/>
      </c>
      <c r="J358" s="6" t="str">
        <f t="shared" si="75"/>
        <v/>
      </c>
      <c r="K358" s="27" t="str">
        <f ca="1">IF($B358="","",IF($E358="不適用","不適用",IF($F358="","未檢驗",IF(AND($AF358+$AG358&gt;=2,$AG358&gt;=1),IF(OR($F358&lt;VALUE(SUBSTITUTE(SUBSTITUTE($E358,"&lt;",""),"%","")),SUMIFS(LabData2016[HbA1c唯一],LabData2016[比對身分證前六碼],$AX358,LabData2016[最近一次HbA1c檢查結果(%)],"&lt;"&amp;VALUE(SUBSTITUTE(SUBSTITUTE($E358,"&lt;",""),"%","")),LabData2016[最近一次HbA1c檢查日期],"&gt;="&amp;DATE(YEAR(TODAY()),1,1),LabData2016[最近一次HbA1c檢查日期],"&lt;"&amp;DATE(YEAR(TODAY())+1,1,1))/($AF358+$AG358)&gt;=0.5),"控制達標",IF(ISNUMBER($H358),IF(AND($J358&gt;=84,$F358-$H358&lt;0),"進步達標","未達標"),"未達標")),"未達標"))))</f>
        <v/>
      </c>
      <c r="L358" s="33" t="str">
        <f ca="1">IF($B358="","",IF($K358="不適用","不適用",IF($K358="未檢驗","無檢驗資料","全年"&amp;($AF358+$AG358)&amp;"次／下半年"&amp;$AG358&amp;"次／"&amp;SUMIFS(LabData2016[HbA1c唯一],LabData2016[比對身分證前六碼],$AX358,LabData2016[最近一次HbA1c檢查結果(%)],"&lt;"&amp;VALUE(SUBSTITUTE(SUBSTITUTE($E358,"&lt;",""),"%","")),LabData2016[最近一次HbA1c檢查日期],"&gt;="&amp;DATE(YEAR(TODAY()),1,1),LabData2016[最近一次HbA1c檢查日期],"&lt;"&amp;DATE(YEAR(TODAY())+1,1,1))&amp;"/"&amp;($AF358+$AG358)&amp;"達標")))</f>
        <v/>
      </c>
      <c r="M358" s="6" t="str" cm="1">
        <f t="array" ref="M358">IF($B358="","",IFERROR(INDEX(PatientCriteria[LDL達標標準],ROWS($A$4:A358)),""))</f>
        <v/>
      </c>
      <c r="N358" s="6" t="str">
        <f>IF($B358="","",IF($O358="","",IFERROR(SUMIFS(LabData2016[最近一次LDL檢查結果(mg/dL)],LabData2016[比對身分證前六碼],$AX358,LabData2016[最近一次LDL檢查日期],$O358,LabData2016[LDL唯一],1),"")))</f>
        <v/>
      </c>
      <c r="O358" s="36" t="str" cm="1">
        <f t="array" ref="O358">IF($B358="","",IFERROR(_xlfn.AGGREGATE(14,6,LabData2016[最近一次LDL檢查日期]/((LabData2016[比對身分證前六碼]=$AX358)*(LabData2016[LDL唯一]=1)),1),""))</f>
        <v/>
      </c>
      <c r="P358" s="6" t="str">
        <f>IF($B358="","",IF($Q358="","",IFERROR(SUMIFS(LabData2016[最近一次LDL檢查結果(mg/dL)],LabData2016[比對身分證前六碼],$AX358,LabData2016[最近一次LDL檢查日期],$Q358,LabData2016[LDL唯一],1),"")))</f>
        <v/>
      </c>
      <c r="Q358" s="36" t="str" cm="1">
        <f t="array" ref="Q358">IF($B358="","",IFERROR(_xlfn.AGGREGATE(14,6,LabData2016[最近一次LDL檢查日期]/((LabData2016[比對身分證前六碼]=$AX358)*(LabData2016[LDL唯一]=1)),2),""))</f>
        <v/>
      </c>
      <c r="R358" s="6" t="str">
        <f t="shared" si="76"/>
        <v/>
      </c>
      <c r="S358" s="6" t="str" cm="1">
        <f t="array" ref="S358">IF($B358="","",IFERROR(_xlfn.AGGREGATE(15,6,LabData2016[最近一次LDL檢查結果(mg/dL)]/((LabData2016[比對身分證前六碼]=$AX358)*(LabData2016[LDL唯一]=1)),1),""))</f>
        <v/>
      </c>
      <c r="T358" s="28" t="str">
        <f ca="1">IF($B358="","",IF($M358="不適用","不適用",IF($N358="","未檢驗",IF(OR(AND($D358="DM only",$O358&gt;=DATE(YEAR(TODAY()),1,1),$O358&lt;DATE(YEAR(TODAY())+1,1,1),$N358&lt;VALUE(SUBSTITUTE($M358,"&lt;",""))),AND($AH358&gt;=1,$AI358&gt;=1,OR($N358&lt;VALUE(SUBSTITUTE($M358,"&lt;","")),SUMIFS(LabData2016[LDL唯一],LabData2016[比對身分證前六碼],$AX358,LabData2016[最近一次LDL檢查結果(mg/dL)],"&lt;"&amp;VALUE(SUBSTITUTE($M358,"&lt;","")),LabData2016[最近一次LDL檢查日期],"&gt;="&amp;DATE(YEAR(TODAY()),1,1),LabData2016[最近一次LDL檢查日期],"&lt;"&amp;DATE(YEAR(TODAY())+1,1,1))/($AH358+$AI358)&gt;=0.5))),"控制達標",IF(AND($AH358&gt;=1,$AI358&gt;=1,ISNUMBER($P358),$R358&gt;84,$N358-$P358&lt;0),"進步達標","未達標")))))</f>
        <v/>
      </c>
      <c r="U358" s="39" t="str">
        <f ca="1">IF($B358="","",IF($T358="不適用","不適用",IF($T358="未檢驗","無檢驗資料","全年"&amp;($AH358+$AI358)&amp;"次／下半年"&amp;$AI358&amp;"次／"&amp;SUMIFS(LabData2016[LDL唯一],LabData2016[比對身分證前六碼],$AX358,LabData2016[最近一次LDL檢查結果(mg/dL)],"&lt;"&amp;VALUE(SUBSTITUTE($M358,"&lt;","")),LabData2016[最近一次LDL檢查日期],"&gt;="&amp;DATE(YEAR(TODAY()),1,1),LabData2016[最近一次LDL檢查日期],"&lt;"&amp;DATE(YEAR(TODAY())+1,1,1))&amp;"/"&amp;($AH358+$AI358)&amp;"達標")))</f>
        <v/>
      </c>
      <c r="V358" s="6" t="str" cm="1">
        <f t="array" ref="V358">IF($B358="","",IFERROR(INDEX(PatientCriteria[UACR達標標準],ROWS($A$4:A358)),""))</f>
        <v/>
      </c>
      <c r="W358" s="6" t="str">
        <f>IF($B358="","",IF($X358="","",IFERROR(SUMIFS(LabData2016[最近一次UACR檢查結果(mg/gm)],LabData2016[比對身分證前六碼],$AX358,LabData2016[最近一次UACR檢查日期],$X358,LabData2016[UACR唯一],1),"")))</f>
        <v/>
      </c>
      <c r="X358" s="36" t="str" cm="1">
        <f t="array" ref="X358">IF($B358="","",IFERROR(_xlfn.AGGREGATE(14,6,LabData2016[最近一次UACR檢查日期]/((LabData2016[比對身分證前六碼]=$AX358)*(LabData2016[UACR唯一]=1)),1),""))</f>
        <v/>
      </c>
      <c r="Y358" s="6" t="str">
        <f>IF($B358="","",IF($Z358="","",IFERROR(SUMIFS(LabData2016[最近一次UACR檢查結果(mg/gm)],LabData2016[比對身分證前六碼],$AX358,LabData2016[最近一次UACR檢查日期],$Z358,LabData2016[UACR唯一],1),"")))</f>
        <v/>
      </c>
      <c r="Z358" s="36" t="str" cm="1">
        <f t="array" ref="Z358">IF($B358="","",IFERROR(_xlfn.AGGREGATE(14,6,LabData2016[最近一次UACR檢查日期]/((LabData2016[比對身分證前六碼]=$AX358)*(LabData2016[UACR唯一]=1)),2),""))</f>
        <v/>
      </c>
      <c r="AA358" s="6" t="str">
        <f t="shared" si="77"/>
        <v/>
      </c>
      <c r="AB358" s="29" t="str">
        <f ca="1">IF($B358="","",IF($V358="不適用","不適用",IF($W358="","未檢驗",IF(AND($AJ358+$AK358&gt;=2,$AK358&gt;=1),IF(OR($W358&lt;30,SUMIFS(LabData2016[UACR唯一],LabData2016[比對身分證前六碼],$AX358,LabData2016[最近一次UACR檢查結果(mg/gm)],"&lt;30",LabData2016[最近一次UACR檢查日期],"&gt;="&amp;DATE(YEAR(TODAY()),1,1),LabData2016[最近一次UACR檢查日期],"&lt;"&amp;DATE(YEAR(TODAY())+1,1,1))/($AJ358+$AK358)&gt;=0.5),"控制達標",IF(ISNUMBER($Y358),IF(AND($AA358&gt;=84,$W358-$Y358&lt;0),"進步達標","未達標"),"未達標")),"未達標"))))</f>
        <v/>
      </c>
      <c r="AC358" s="38" t="str">
        <f ca="1">IF($B358="","",IF($AB358="不適用","不適用",IF($AB358="未檢驗","無檢驗資料","全年"&amp;($AJ358+$AK358)&amp;"次／下半年"&amp;$AK358&amp;"次／"&amp;SUMIFS(LabData2016[UACR唯一],LabData2016[比對身分證前六碼],$AX358,LabData2016[最近一次UACR檢查結果(mg/gm)],"&lt;30",LabData2016[最近一次UACR檢查日期],"&gt;="&amp;DATE(YEAR(TODAY()),1,1),LabData2016[最近一次UACR檢查日期],"&lt;"&amp;DATE(YEAR(TODAY())+1,1,1))&amp;"/"&amp;($AJ358+$AK358)&amp;"達標")))</f>
        <v/>
      </c>
      <c r="AD358" s="6" t="str" cm="1">
        <f t="array" ref="AD358">IF($B358="","",IFERROR(INDEX(PatientCriteria[BP檢驗次數達標標準],ROWS($A$4:A358)),""))</f>
        <v/>
      </c>
      <c r="AE358" s="6" t="str" cm="1">
        <f t="array" aca="1" ref="AE358" ca="1">IF($B358="","",_xlfn.LET(_xlpm.bp,LabData2016[最近一次BP檢查日期],_xlpm.ym,IF(ISNUMBER(_xlpm.bp),TEXT(_xlpm.bp,"yyyy-mm"),LEFT(_xlpm.bp,7)),_xlpm.matched,_xlfn._xlws.FILTER(_xlpm.ym,(LabData2016[比對身分證前六碼]=$AX358)*(LabData2016[比對生日西元]=$AY358)*(_xlpm.ym&lt;&gt;"")*(LEFT(_xlpm.ym,4)=TEXT(YEAR(TODAY()),"0")),""),IF(INDEX(_xlpm.matched,1)="",0,ROWS(_xlfn.UNIQUE(_xlpm.matched)))))</f>
        <v/>
      </c>
      <c r="AF358" s="6" t="str">
        <f ca="1">IF($B358="","",SUMIFS(LabData2016[HbA1c唯一],LabData2016[比對身分證前六碼],$AX358,LabData2016[最近一次HbA1c檢查日期],"&gt;="&amp;DATE(YEAR(TODAY()),1,1),LabData2016[最近一次HbA1c檢查日期],"&lt;"&amp;DATE(YEAR(TODAY()),7,1)))</f>
        <v/>
      </c>
      <c r="AG358" s="6" t="str">
        <f ca="1">IF($B358="","",SUMIFS(LabData2016[HbA1c唯一],LabData2016[比對身分證前六碼],$AX358,LabData2016[最近一次HbA1c檢查日期],"&gt;="&amp;DATE(YEAR(TODAY()),7,1),LabData2016[最近一次HbA1c檢查日期],"&lt;"&amp;DATE(YEAR(TODAY())+1,1,1)))</f>
        <v/>
      </c>
      <c r="AH358" s="6" t="str">
        <f ca="1">IF($B358="","",SUMIFS(LabData2016[LDL唯一],LabData2016[比對身分證前六碼],$AX358,LabData2016[最近一次LDL檢查日期],"&gt;="&amp;DATE(YEAR(TODAY()),1,1),LabData2016[最近一次LDL檢查日期],"&lt;"&amp;DATE(YEAR(TODAY()),7,1)))</f>
        <v/>
      </c>
      <c r="AI358" s="6" t="str">
        <f ca="1">IF($B358="","",SUMIFS(LabData2016[LDL唯一],LabData2016[比對身分證前六碼],$AX358,LabData2016[最近一次LDL檢查日期],"&gt;="&amp;DATE(YEAR(TODAY()),7,1),LabData2016[最近一次LDL檢查日期],"&lt;"&amp;DATE(YEAR(TODAY())+1,1,1)))</f>
        <v/>
      </c>
      <c r="AJ358" s="6" t="str">
        <f ca="1">IF($B358="","",SUMIFS(LabData2016[UACR唯一],LabData2016[比對身分證前六碼],$AX358,LabData2016[最近一次UACR檢查日期],"&gt;="&amp;DATE(YEAR(TODAY()),1,1),LabData2016[最近一次UACR檢查日期],"&lt;"&amp;DATE(YEAR(TODAY()),7,1)))</f>
        <v/>
      </c>
      <c r="AK358" s="6" t="str">
        <f ca="1">IF($B358="","",SUMIFS(LabData2016[UACR唯一],LabData2016[比對身分證前六碼],$AX358,LabData2016[最近一次UACR檢查日期],"&gt;="&amp;DATE(YEAR(TODAY()),7,1),LabData2016[最近一次UACR檢查日期],"&lt;"&amp;DATE(YEAR(TODAY())+1,1,1)))</f>
        <v/>
      </c>
      <c r="AL358" s="6" t="str">
        <f t="shared" si="78"/>
        <v/>
      </c>
      <c r="AM358" s="6" t="str">
        <f t="shared" si="79"/>
        <v/>
      </c>
      <c r="AN358" s="6" t="str">
        <f t="shared" si="80"/>
        <v/>
      </c>
      <c r="AO358" s="6" t="str">
        <f t="shared" si="81"/>
        <v/>
      </c>
      <c r="AP358" s="6" t="str" cm="1">
        <f t="array" ref="AP358">IF($B358="","",IFERROR(INDEX(相容設定!$B$2:$E$9,MATCH($D358,相容設定!$A$2:$A$9,0),MIN(VALUE(LEFT($AQ358,FIND("/",$AQ358)-1)),3)+1),0))</f>
        <v/>
      </c>
      <c r="AQ358" s="6" t="str">
        <f t="shared" si="82"/>
        <v/>
      </c>
      <c r="AR358" s="30" t="str">
        <f t="shared" si="83"/>
        <v/>
      </c>
      <c r="AS358" s="30" t="str">
        <f>IF($B358="","",250+30+IF(OR(ISNUMBER(SEARCH("DM",$D358)),ISNUMBER(SEARCH("+",$D358))),100,0)+IFERROR(INDEX(相容設定!$F$2:$F$9,MATCH($D358,相容設定!$A$2:$A$9,0)),0))</f>
        <v/>
      </c>
      <c r="AT358" s="31" t="str">
        <f t="shared" si="84"/>
        <v/>
      </c>
      <c r="AU358" s="32" t="str">
        <f t="shared" si="85"/>
        <v/>
      </c>
      <c r="AW358" t="str">
        <f t="shared" si="86"/>
        <v/>
      </c>
    </row>
    <row r="359" spans="1:49" x14ac:dyDescent="0.35">
      <c r="A359" s="26" t="str" cm="1">
        <f t="array" ref="A359">IFERROR(IF(INDEX(PatientCriteria[身分證號],ROWS($A$4:A359))="","",ROWS($A$4:A359)),"")</f>
        <v/>
      </c>
      <c r="B359" s="26" t="str" cm="1">
        <f t="array" ref="B359">IFERROR(IF(INDEX(PatientCriteria[身分證號],ROWS($A$4:A359))="","",INDEX(PatientCriteria[身分證號],ROWS($A$4:A359))),"")</f>
        <v/>
      </c>
      <c r="C359" s="26" t="str" cm="1">
        <f t="array" ref="C359">IF($B359="","",IFERROR(INDEX(PatientCriteria[生日],ROWS($A$4:A359)),""))</f>
        <v/>
      </c>
      <c r="D359" s="26" t="str" cm="1">
        <f t="array" ref="D359">IF($B359="","",IFERROR(INDEX(PatientCriteria[疾病組合],ROWS($A$4:A359)),""))</f>
        <v/>
      </c>
      <c r="E359" s="6" t="str" cm="1">
        <f t="array" ref="E359">IF($B359="","",IFERROR(INDEX(PatientCriteria[HbA1c達標標準],ROWS($A$4:A359)),""))</f>
        <v/>
      </c>
      <c r="F359" s="6" t="str">
        <f>IF($B359="","",IF($G359="","",IFERROR(SUMIFS(LabData2016[最近一次HbA1c檢查結果(%)],LabData2016[比對身分證前六碼],$AX359,LabData2016[最近一次HbA1c檢查日期],$G359,LabData2016[HbA1c唯一],1),"")))</f>
        <v/>
      </c>
      <c r="G359" s="36" t="str" cm="1">
        <f t="array" ref="G359">IF($B359="","",IFERROR(_xlfn.AGGREGATE(14,6,LabData2016[最近一次HbA1c檢查日期]/((LabData2016[比對身分證前六碼]=$AX359)*(LabData2016[HbA1c唯一]=1)),1),""))</f>
        <v/>
      </c>
      <c r="H359" s="6" t="str">
        <f>IF($B359="","",IF($I359="","",IFERROR(SUMIFS(LabData2016[最近一次HbA1c檢查結果(%)],LabData2016[比對身分證前六碼],$AX359,LabData2016[最近一次HbA1c檢查日期],$I359,LabData2016[HbA1c唯一],1),"")))</f>
        <v/>
      </c>
      <c r="I359" s="36" t="str" cm="1">
        <f t="array" ref="I359">IF($B359="","",IFERROR(_xlfn.AGGREGATE(14,6,LabData2016[最近一次HbA1c檢查日期]/((LabData2016[比對身分證前六碼]=$AX359)*(LabData2016[HbA1c唯一]=1)),2),""))</f>
        <v/>
      </c>
      <c r="J359" s="6" t="str">
        <f t="shared" si="75"/>
        <v/>
      </c>
      <c r="K359" s="27" t="str">
        <f ca="1">IF($B359="","",IF($E359="不適用","不適用",IF($F359="","未檢驗",IF(AND($AF359+$AG359&gt;=2,$AG359&gt;=1),IF(OR($F359&lt;VALUE(SUBSTITUTE(SUBSTITUTE($E359,"&lt;",""),"%","")),SUMIFS(LabData2016[HbA1c唯一],LabData2016[比對身分證前六碼],$AX359,LabData2016[最近一次HbA1c檢查結果(%)],"&lt;"&amp;VALUE(SUBSTITUTE(SUBSTITUTE($E359,"&lt;",""),"%","")),LabData2016[最近一次HbA1c檢查日期],"&gt;="&amp;DATE(YEAR(TODAY()),1,1),LabData2016[最近一次HbA1c檢查日期],"&lt;"&amp;DATE(YEAR(TODAY())+1,1,1))/($AF359+$AG359)&gt;=0.5),"控制達標",IF(ISNUMBER($H359),IF(AND($J359&gt;=84,$F359-$H359&lt;0),"進步達標","未達標"),"未達標")),"未達標"))))</f>
        <v/>
      </c>
      <c r="L359" s="33" t="str">
        <f ca="1">IF($B359="","",IF($K359="不適用","不適用",IF($K359="未檢驗","無檢驗資料","全年"&amp;($AF359+$AG359)&amp;"次／下半年"&amp;$AG359&amp;"次／"&amp;SUMIFS(LabData2016[HbA1c唯一],LabData2016[比對身分證前六碼],$AX359,LabData2016[最近一次HbA1c檢查結果(%)],"&lt;"&amp;VALUE(SUBSTITUTE(SUBSTITUTE($E359,"&lt;",""),"%","")),LabData2016[最近一次HbA1c檢查日期],"&gt;="&amp;DATE(YEAR(TODAY()),1,1),LabData2016[最近一次HbA1c檢查日期],"&lt;"&amp;DATE(YEAR(TODAY())+1,1,1))&amp;"/"&amp;($AF359+$AG359)&amp;"達標")))</f>
        <v/>
      </c>
      <c r="M359" s="6" t="str" cm="1">
        <f t="array" ref="M359">IF($B359="","",IFERROR(INDEX(PatientCriteria[LDL達標標準],ROWS($A$4:A359)),""))</f>
        <v/>
      </c>
      <c r="N359" s="6" t="str">
        <f>IF($B359="","",IF($O359="","",IFERROR(SUMIFS(LabData2016[最近一次LDL檢查結果(mg/dL)],LabData2016[比對身分證前六碼],$AX359,LabData2016[最近一次LDL檢查日期],$O359,LabData2016[LDL唯一],1),"")))</f>
        <v/>
      </c>
      <c r="O359" s="36" t="str" cm="1">
        <f t="array" ref="O359">IF($B359="","",IFERROR(_xlfn.AGGREGATE(14,6,LabData2016[最近一次LDL檢查日期]/((LabData2016[比對身分證前六碼]=$AX359)*(LabData2016[LDL唯一]=1)),1),""))</f>
        <v/>
      </c>
      <c r="P359" s="6" t="str">
        <f>IF($B359="","",IF($Q359="","",IFERROR(SUMIFS(LabData2016[最近一次LDL檢查結果(mg/dL)],LabData2016[比對身分證前六碼],$AX359,LabData2016[最近一次LDL檢查日期],$Q359,LabData2016[LDL唯一],1),"")))</f>
        <v/>
      </c>
      <c r="Q359" s="36" t="str" cm="1">
        <f t="array" ref="Q359">IF($B359="","",IFERROR(_xlfn.AGGREGATE(14,6,LabData2016[最近一次LDL檢查日期]/((LabData2016[比對身分證前六碼]=$AX359)*(LabData2016[LDL唯一]=1)),2),""))</f>
        <v/>
      </c>
      <c r="R359" s="6" t="str">
        <f t="shared" si="76"/>
        <v/>
      </c>
      <c r="S359" s="6" t="str" cm="1">
        <f t="array" ref="S359">IF($B359="","",IFERROR(_xlfn.AGGREGATE(15,6,LabData2016[最近一次LDL檢查結果(mg/dL)]/((LabData2016[比對身分證前六碼]=$AX359)*(LabData2016[LDL唯一]=1)),1),""))</f>
        <v/>
      </c>
      <c r="T359" s="28" t="str">
        <f ca="1">IF($B359="","",IF($M359="不適用","不適用",IF($N359="","未檢驗",IF(OR(AND($D359="DM only",$O359&gt;=DATE(YEAR(TODAY()),1,1),$O359&lt;DATE(YEAR(TODAY())+1,1,1),$N359&lt;VALUE(SUBSTITUTE($M359,"&lt;",""))),AND($AH359&gt;=1,$AI359&gt;=1,OR($N359&lt;VALUE(SUBSTITUTE($M359,"&lt;","")),SUMIFS(LabData2016[LDL唯一],LabData2016[比對身分證前六碼],$AX359,LabData2016[最近一次LDL檢查結果(mg/dL)],"&lt;"&amp;VALUE(SUBSTITUTE($M359,"&lt;","")),LabData2016[最近一次LDL檢查日期],"&gt;="&amp;DATE(YEAR(TODAY()),1,1),LabData2016[最近一次LDL檢查日期],"&lt;"&amp;DATE(YEAR(TODAY())+1,1,1))/($AH359+$AI359)&gt;=0.5))),"控制達標",IF(AND($AH359&gt;=1,$AI359&gt;=1,ISNUMBER($P359),$R359&gt;84,$N359-$P359&lt;0),"進步達標","未達標")))))</f>
        <v/>
      </c>
      <c r="U359" s="39" t="str">
        <f ca="1">IF($B359="","",IF($T359="不適用","不適用",IF($T359="未檢驗","無檢驗資料","全年"&amp;($AH359+$AI359)&amp;"次／下半年"&amp;$AI359&amp;"次／"&amp;SUMIFS(LabData2016[LDL唯一],LabData2016[比對身分證前六碼],$AX359,LabData2016[最近一次LDL檢查結果(mg/dL)],"&lt;"&amp;VALUE(SUBSTITUTE($M359,"&lt;","")),LabData2016[最近一次LDL檢查日期],"&gt;="&amp;DATE(YEAR(TODAY()),1,1),LabData2016[最近一次LDL檢查日期],"&lt;"&amp;DATE(YEAR(TODAY())+1,1,1))&amp;"/"&amp;($AH359+$AI359)&amp;"達標")))</f>
        <v/>
      </c>
      <c r="V359" s="6" t="str" cm="1">
        <f t="array" ref="V359">IF($B359="","",IFERROR(INDEX(PatientCriteria[UACR達標標準],ROWS($A$4:A359)),""))</f>
        <v/>
      </c>
      <c r="W359" s="6" t="str">
        <f>IF($B359="","",IF($X359="","",IFERROR(SUMIFS(LabData2016[最近一次UACR檢查結果(mg/gm)],LabData2016[比對身分證前六碼],$AX359,LabData2016[最近一次UACR檢查日期],$X359,LabData2016[UACR唯一],1),"")))</f>
        <v/>
      </c>
      <c r="X359" s="36" t="str" cm="1">
        <f t="array" ref="X359">IF($B359="","",IFERROR(_xlfn.AGGREGATE(14,6,LabData2016[最近一次UACR檢查日期]/((LabData2016[比對身分證前六碼]=$AX359)*(LabData2016[UACR唯一]=1)),1),""))</f>
        <v/>
      </c>
      <c r="Y359" s="6" t="str">
        <f>IF($B359="","",IF($Z359="","",IFERROR(SUMIFS(LabData2016[最近一次UACR檢查結果(mg/gm)],LabData2016[比對身分證前六碼],$AX359,LabData2016[最近一次UACR檢查日期],$Z359,LabData2016[UACR唯一],1),"")))</f>
        <v/>
      </c>
      <c r="Z359" s="36" t="str" cm="1">
        <f t="array" ref="Z359">IF($B359="","",IFERROR(_xlfn.AGGREGATE(14,6,LabData2016[最近一次UACR檢查日期]/((LabData2016[比對身分證前六碼]=$AX359)*(LabData2016[UACR唯一]=1)),2),""))</f>
        <v/>
      </c>
      <c r="AA359" s="6" t="str">
        <f t="shared" si="77"/>
        <v/>
      </c>
      <c r="AB359" s="29" t="str">
        <f ca="1">IF($B359="","",IF($V359="不適用","不適用",IF($W359="","未檢驗",IF(AND($AJ359+$AK359&gt;=2,$AK359&gt;=1),IF(OR($W359&lt;30,SUMIFS(LabData2016[UACR唯一],LabData2016[比對身分證前六碼],$AX359,LabData2016[最近一次UACR檢查結果(mg/gm)],"&lt;30",LabData2016[最近一次UACR檢查日期],"&gt;="&amp;DATE(YEAR(TODAY()),1,1),LabData2016[最近一次UACR檢查日期],"&lt;"&amp;DATE(YEAR(TODAY())+1,1,1))/($AJ359+$AK359)&gt;=0.5),"控制達標",IF(ISNUMBER($Y359),IF(AND($AA359&gt;=84,$W359-$Y359&lt;0),"進步達標","未達標"),"未達標")),"未達標"))))</f>
        <v/>
      </c>
      <c r="AC359" s="38" t="str">
        <f ca="1">IF($B359="","",IF($AB359="不適用","不適用",IF($AB359="未檢驗","無檢驗資料","全年"&amp;($AJ359+$AK359)&amp;"次／下半年"&amp;$AK359&amp;"次／"&amp;SUMIFS(LabData2016[UACR唯一],LabData2016[比對身分證前六碼],$AX359,LabData2016[最近一次UACR檢查結果(mg/gm)],"&lt;30",LabData2016[最近一次UACR檢查日期],"&gt;="&amp;DATE(YEAR(TODAY()),1,1),LabData2016[最近一次UACR檢查日期],"&lt;"&amp;DATE(YEAR(TODAY())+1,1,1))&amp;"/"&amp;($AJ359+$AK359)&amp;"達標")))</f>
        <v/>
      </c>
      <c r="AD359" s="6" t="str" cm="1">
        <f t="array" ref="AD359">IF($B359="","",IFERROR(INDEX(PatientCriteria[BP檢驗次數達標標準],ROWS($A$4:A359)),""))</f>
        <v/>
      </c>
      <c r="AE359" s="6" t="str" cm="1">
        <f t="array" aca="1" ref="AE359" ca="1">IF($B359="","",_xlfn.LET(_xlpm.bp,LabData2016[最近一次BP檢查日期],_xlpm.ym,IF(ISNUMBER(_xlpm.bp),TEXT(_xlpm.bp,"yyyy-mm"),LEFT(_xlpm.bp,7)),_xlpm.matched,_xlfn._xlws.FILTER(_xlpm.ym,(LabData2016[比對身分證前六碼]=$AX359)*(LabData2016[比對生日西元]=$AY359)*(_xlpm.ym&lt;&gt;"")*(LEFT(_xlpm.ym,4)=TEXT(YEAR(TODAY()),"0")),""),IF(INDEX(_xlpm.matched,1)="",0,ROWS(_xlfn.UNIQUE(_xlpm.matched)))))</f>
        <v/>
      </c>
      <c r="AF359" s="6" t="str">
        <f ca="1">IF($B359="","",SUMIFS(LabData2016[HbA1c唯一],LabData2016[比對身分證前六碼],$AX359,LabData2016[最近一次HbA1c檢查日期],"&gt;="&amp;DATE(YEAR(TODAY()),1,1),LabData2016[最近一次HbA1c檢查日期],"&lt;"&amp;DATE(YEAR(TODAY()),7,1)))</f>
        <v/>
      </c>
      <c r="AG359" s="6" t="str">
        <f ca="1">IF($B359="","",SUMIFS(LabData2016[HbA1c唯一],LabData2016[比對身分證前六碼],$AX359,LabData2016[最近一次HbA1c檢查日期],"&gt;="&amp;DATE(YEAR(TODAY()),7,1),LabData2016[最近一次HbA1c檢查日期],"&lt;"&amp;DATE(YEAR(TODAY())+1,1,1)))</f>
        <v/>
      </c>
      <c r="AH359" s="6" t="str">
        <f ca="1">IF($B359="","",SUMIFS(LabData2016[LDL唯一],LabData2016[比對身分證前六碼],$AX359,LabData2016[最近一次LDL檢查日期],"&gt;="&amp;DATE(YEAR(TODAY()),1,1),LabData2016[最近一次LDL檢查日期],"&lt;"&amp;DATE(YEAR(TODAY()),7,1)))</f>
        <v/>
      </c>
      <c r="AI359" s="6" t="str">
        <f ca="1">IF($B359="","",SUMIFS(LabData2016[LDL唯一],LabData2016[比對身分證前六碼],$AX359,LabData2016[最近一次LDL檢查日期],"&gt;="&amp;DATE(YEAR(TODAY()),7,1),LabData2016[最近一次LDL檢查日期],"&lt;"&amp;DATE(YEAR(TODAY())+1,1,1)))</f>
        <v/>
      </c>
      <c r="AJ359" s="6" t="str">
        <f ca="1">IF($B359="","",SUMIFS(LabData2016[UACR唯一],LabData2016[比對身分證前六碼],$AX359,LabData2016[最近一次UACR檢查日期],"&gt;="&amp;DATE(YEAR(TODAY()),1,1),LabData2016[最近一次UACR檢查日期],"&lt;"&amp;DATE(YEAR(TODAY()),7,1)))</f>
        <v/>
      </c>
      <c r="AK359" s="6" t="str">
        <f ca="1">IF($B359="","",SUMIFS(LabData2016[UACR唯一],LabData2016[比對身分證前六碼],$AX359,LabData2016[最近一次UACR檢查日期],"&gt;="&amp;DATE(YEAR(TODAY()),7,1),LabData2016[最近一次UACR檢查日期],"&lt;"&amp;DATE(YEAR(TODAY())+1,1,1)))</f>
        <v/>
      </c>
      <c r="AL359" s="6" t="str">
        <f t="shared" si="78"/>
        <v/>
      </c>
      <c r="AM359" s="6" t="str">
        <f t="shared" si="79"/>
        <v/>
      </c>
      <c r="AN359" s="6" t="str">
        <f t="shared" si="80"/>
        <v/>
      </c>
      <c r="AO359" s="6" t="str">
        <f t="shared" si="81"/>
        <v/>
      </c>
      <c r="AP359" s="6" t="str" cm="1">
        <f t="array" ref="AP359">IF($B359="","",IFERROR(INDEX(相容設定!$B$2:$E$9,MATCH($D359,相容設定!$A$2:$A$9,0),MIN(VALUE(LEFT($AQ359,FIND("/",$AQ359)-1)),3)+1),0))</f>
        <v/>
      </c>
      <c r="AQ359" s="6" t="str">
        <f t="shared" si="82"/>
        <v/>
      </c>
      <c r="AR359" s="30" t="str">
        <f t="shared" si="83"/>
        <v/>
      </c>
      <c r="AS359" s="30" t="str">
        <f>IF($B359="","",250+30+IF(OR(ISNUMBER(SEARCH("DM",$D359)),ISNUMBER(SEARCH("+",$D359))),100,0)+IFERROR(INDEX(相容設定!$F$2:$F$9,MATCH($D359,相容設定!$A$2:$A$9,0)),0))</f>
        <v/>
      </c>
      <c r="AT359" s="31" t="str">
        <f t="shared" si="84"/>
        <v/>
      </c>
      <c r="AU359" s="32" t="str">
        <f t="shared" si="85"/>
        <v/>
      </c>
      <c r="AW359" t="str">
        <f t="shared" si="86"/>
        <v/>
      </c>
    </row>
    <row r="360" spans="1:49" x14ac:dyDescent="0.35">
      <c r="A360" s="26" t="str" cm="1">
        <f t="array" ref="A360">IFERROR(IF(INDEX(PatientCriteria[身分證號],ROWS($A$4:A360))="","",ROWS($A$4:A360)),"")</f>
        <v/>
      </c>
      <c r="B360" s="26" t="str" cm="1">
        <f t="array" ref="B360">IFERROR(IF(INDEX(PatientCriteria[身分證號],ROWS($A$4:A360))="","",INDEX(PatientCriteria[身分證號],ROWS($A$4:A360))),"")</f>
        <v/>
      </c>
      <c r="C360" s="26" t="str" cm="1">
        <f t="array" ref="C360">IF($B360="","",IFERROR(INDEX(PatientCriteria[生日],ROWS($A$4:A360)),""))</f>
        <v/>
      </c>
      <c r="D360" s="26" t="str" cm="1">
        <f t="array" ref="D360">IF($B360="","",IFERROR(INDEX(PatientCriteria[疾病組合],ROWS($A$4:A360)),""))</f>
        <v/>
      </c>
      <c r="E360" s="6" t="str" cm="1">
        <f t="array" ref="E360">IF($B360="","",IFERROR(INDEX(PatientCriteria[HbA1c達標標準],ROWS($A$4:A360)),""))</f>
        <v/>
      </c>
      <c r="F360" s="6" t="str">
        <f>IF($B360="","",IF($G360="","",IFERROR(SUMIFS(LabData2016[最近一次HbA1c檢查結果(%)],LabData2016[比對身分證前六碼],$AX360,LabData2016[最近一次HbA1c檢查日期],$G360,LabData2016[HbA1c唯一],1),"")))</f>
        <v/>
      </c>
      <c r="G360" s="36" t="str" cm="1">
        <f t="array" ref="G360">IF($B360="","",IFERROR(_xlfn.AGGREGATE(14,6,LabData2016[最近一次HbA1c檢查日期]/((LabData2016[比對身分證前六碼]=$AX360)*(LabData2016[HbA1c唯一]=1)),1),""))</f>
        <v/>
      </c>
      <c r="H360" s="6" t="str">
        <f>IF($B360="","",IF($I360="","",IFERROR(SUMIFS(LabData2016[最近一次HbA1c檢查結果(%)],LabData2016[比對身分證前六碼],$AX360,LabData2016[最近一次HbA1c檢查日期],$I360,LabData2016[HbA1c唯一],1),"")))</f>
        <v/>
      </c>
      <c r="I360" s="36" t="str" cm="1">
        <f t="array" ref="I360">IF($B360="","",IFERROR(_xlfn.AGGREGATE(14,6,LabData2016[最近一次HbA1c檢查日期]/((LabData2016[比對身分證前六碼]=$AX360)*(LabData2016[HbA1c唯一]=1)),2),""))</f>
        <v/>
      </c>
      <c r="J360" s="6" t="str">
        <f t="shared" si="75"/>
        <v/>
      </c>
      <c r="K360" s="27" t="str">
        <f ca="1">IF($B360="","",IF($E360="不適用","不適用",IF($F360="","未檢驗",IF(AND($AF360+$AG360&gt;=2,$AG360&gt;=1),IF(OR($F360&lt;VALUE(SUBSTITUTE(SUBSTITUTE($E360,"&lt;",""),"%","")),SUMIFS(LabData2016[HbA1c唯一],LabData2016[比對身分證前六碼],$AX360,LabData2016[最近一次HbA1c檢查結果(%)],"&lt;"&amp;VALUE(SUBSTITUTE(SUBSTITUTE($E360,"&lt;",""),"%","")),LabData2016[最近一次HbA1c檢查日期],"&gt;="&amp;DATE(YEAR(TODAY()),1,1),LabData2016[最近一次HbA1c檢查日期],"&lt;"&amp;DATE(YEAR(TODAY())+1,1,1))/($AF360+$AG360)&gt;=0.5),"控制達標",IF(ISNUMBER($H360),IF(AND($J360&gt;=84,$F360-$H360&lt;0),"進步達標","未達標"),"未達標")),"未達標"))))</f>
        <v/>
      </c>
      <c r="L360" s="33" t="str">
        <f ca="1">IF($B360="","",IF($K360="不適用","不適用",IF($K360="未檢驗","無檢驗資料","全年"&amp;($AF360+$AG360)&amp;"次／下半年"&amp;$AG360&amp;"次／"&amp;SUMIFS(LabData2016[HbA1c唯一],LabData2016[比對身分證前六碼],$AX360,LabData2016[最近一次HbA1c檢查結果(%)],"&lt;"&amp;VALUE(SUBSTITUTE(SUBSTITUTE($E360,"&lt;",""),"%","")),LabData2016[最近一次HbA1c檢查日期],"&gt;="&amp;DATE(YEAR(TODAY()),1,1),LabData2016[最近一次HbA1c檢查日期],"&lt;"&amp;DATE(YEAR(TODAY())+1,1,1))&amp;"/"&amp;($AF360+$AG360)&amp;"達標")))</f>
        <v/>
      </c>
      <c r="M360" s="6" t="str" cm="1">
        <f t="array" ref="M360">IF($B360="","",IFERROR(INDEX(PatientCriteria[LDL達標標準],ROWS($A$4:A360)),""))</f>
        <v/>
      </c>
      <c r="N360" s="6" t="str">
        <f>IF($B360="","",IF($O360="","",IFERROR(SUMIFS(LabData2016[最近一次LDL檢查結果(mg/dL)],LabData2016[比對身分證前六碼],$AX360,LabData2016[最近一次LDL檢查日期],$O360,LabData2016[LDL唯一],1),"")))</f>
        <v/>
      </c>
      <c r="O360" s="36" t="str" cm="1">
        <f t="array" ref="O360">IF($B360="","",IFERROR(_xlfn.AGGREGATE(14,6,LabData2016[最近一次LDL檢查日期]/((LabData2016[比對身分證前六碼]=$AX360)*(LabData2016[LDL唯一]=1)),1),""))</f>
        <v/>
      </c>
      <c r="P360" s="6" t="str">
        <f>IF($B360="","",IF($Q360="","",IFERROR(SUMIFS(LabData2016[最近一次LDL檢查結果(mg/dL)],LabData2016[比對身分證前六碼],$AX360,LabData2016[最近一次LDL檢查日期],$Q360,LabData2016[LDL唯一],1),"")))</f>
        <v/>
      </c>
      <c r="Q360" s="36" t="str" cm="1">
        <f t="array" ref="Q360">IF($B360="","",IFERROR(_xlfn.AGGREGATE(14,6,LabData2016[最近一次LDL檢查日期]/((LabData2016[比對身分證前六碼]=$AX360)*(LabData2016[LDL唯一]=1)),2),""))</f>
        <v/>
      </c>
      <c r="R360" s="6" t="str">
        <f t="shared" si="76"/>
        <v/>
      </c>
      <c r="S360" s="6" t="str" cm="1">
        <f t="array" ref="S360">IF($B360="","",IFERROR(_xlfn.AGGREGATE(15,6,LabData2016[最近一次LDL檢查結果(mg/dL)]/((LabData2016[比對身分證前六碼]=$AX360)*(LabData2016[LDL唯一]=1)),1),""))</f>
        <v/>
      </c>
      <c r="T360" s="28" t="str">
        <f ca="1">IF($B360="","",IF($M360="不適用","不適用",IF($N360="","未檢驗",IF(OR(AND($D360="DM only",$O360&gt;=DATE(YEAR(TODAY()),1,1),$O360&lt;DATE(YEAR(TODAY())+1,1,1),$N360&lt;VALUE(SUBSTITUTE($M360,"&lt;",""))),AND($AH360&gt;=1,$AI360&gt;=1,OR($N360&lt;VALUE(SUBSTITUTE($M360,"&lt;","")),SUMIFS(LabData2016[LDL唯一],LabData2016[比對身分證前六碼],$AX360,LabData2016[最近一次LDL檢查結果(mg/dL)],"&lt;"&amp;VALUE(SUBSTITUTE($M360,"&lt;","")),LabData2016[最近一次LDL檢查日期],"&gt;="&amp;DATE(YEAR(TODAY()),1,1),LabData2016[最近一次LDL檢查日期],"&lt;"&amp;DATE(YEAR(TODAY())+1,1,1))/($AH360+$AI360)&gt;=0.5))),"控制達標",IF(AND($AH360&gt;=1,$AI360&gt;=1,ISNUMBER($P360),$R360&gt;84,$N360-$P360&lt;0),"進步達標","未達標")))))</f>
        <v/>
      </c>
      <c r="U360" s="39" t="str">
        <f ca="1">IF($B360="","",IF($T360="不適用","不適用",IF($T360="未檢驗","無檢驗資料","全年"&amp;($AH360+$AI360)&amp;"次／下半年"&amp;$AI360&amp;"次／"&amp;SUMIFS(LabData2016[LDL唯一],LabData2016[比對身分證前六碼],$AX360,LabData2016[最近一次LDL檢查結果(mg/dL)],"&lt;"&amp;VALUE(SUBSTITUTE($M360,"&lt;","")),LabData2016[最近一次LDL檢查日期],"&gt;="&amp;DATE(YEAR(TODAY()),1,1),LabData2016[最近一次LDL檢查日期],"&lt;"&amp;DATE(YEAR(TODAY())+1,1,1))&amp;"/"&amp;($AH360+$AI360)&amp;"達標")))</f>
        <v/>
      </c>
      <c r="V360" s="6" t="str" cm="1">
        <f t="array" ref="V360">IF($B360="","",IFERROR(INDEX(PatientCriteria[UACR達標標準],ROWS($A$4:A360)),""))</f>
        <v/>
      </c>
      <c r="W360" s="6" t="str">
        <f>IF($B360="","",IF($X360="","",IFERROR(SUMIFS(LabData2016[最近一次UACR檢查結果(mg/gm)],LabData2016[比對身分證前六碼],$AX360,LabData2016[最近一次UACR檢查日期],$X360,LabData2016[UACR唯一],1),"")))</f>
        <v/>
      </c>
      <c r="X360" s="36" t="str" cm="1">
        <f t="array" ref="X360">IF($B360="","",IFERROR(_xlfn.AGGREGATE(14,6,LabData2016[最近一次UACR檢查日期]/((LabData2016[比對身分證前六碼]=$AX360)*(LabData2016[UACR唯一]=1)),1),""))</f>
        <v/>
      </c>
      <c r="Y360" s="6" t="str">
        <f>IF($B360="","",IF($Z360="","",IFERROR(SUMIFS(LabData2016[最近一次UACR檢查結果(mg/gm)],LabData2016[比對身分證前六碼],$AX360,LabData2016[最近一次UACR檢查日期],$Z360,LabData2016[UACR唯一],1),"")))</f>
        <v/>
      </c>
      <c r="Z360" s="36" t="str" cm="1">
        <f t="array" ref="Z360">IF($B360="","",IFERROR(_xlfn.AGGREGATE(14,6,LabData2016[最近一次UACR檢查日期]/((LabData2016[比對身分證前六碼]=$AX360)*(LabData2016[UACR唯一]=1)),2),""))</f>
        <v/>
      </c>
      <c r="AA360" s="6" t="str">
        <f t="shared" si="77"/>
        <v/>
      </c>
      <c r="AB360" s="29" t="str">
        <f ca="1">IF($B360="","",IF($V360="不適用","不適用",IF($W360="","未檢驗",IF(AND($AJ360+$AK360&gt;=2,$AK360&gt;=1),IF(OR($W360&lt;30,SUMIFS(LabData2016[UACR唯一],LabData2016[比對身分證前六碼],$AX360,LabData2016[最近一次UACR檢查結果(mg/gm)],"&lt;30",LabData2016[最近一次UACR檢查日期],"&gt;="&amp;DATE(YEAR(TODAY()),1,1),LabData2016[最近一次UACR檢查日期],"&lt;"&amp;DATE(YEAR(TODAY())+1,1,1))/($AJ360+$AK360)&gt;=0.5),"控制達標",IF(ISNUMBER($Y360),IF(AND($AA360&gt;=84,$W360-$Y360&lt;0),"進步達標","未達標"),"未達標")),"未達標"))))</f>
        <v/>
      </c>
      <c r="AC360" s="38" t="str">
        <f ca="1">IF($B360="","",IF($AB360="不適用","不適用",IF($AB360="未檢驗","無檢驗資料","全年"&amp;($AJ360+$AK360)&amp;"次／下半年"&amp;$AK360&amp;"次／"&amp;SUMIFS(LabData2016[UACR唯一],LabData2016[比對身分證前六碼],$AX360,LabData2016[最近一次UACR檢查結果(mg/gm)],"&lt;30",LabData2016[最近一次UACR檢查日期],"&gt;="&amp;DATE(YEAR(TODAY()),1,1),LabData2016[最近一次UACR檢查日期],"&lt;"&amp;DATE(YEAR(TODAY())+1,1,1))&amp;"/"&amp;($AJ360+$AK360)&amp;"達標")))</f>
        <v/>
      </c>
      <c r="AD360" s="6" t="str" cm="1">
        <f t="array" ref="AD360">IF($B360="","",IFERROR(INDEX(PatientCriteria[BP檢驗次數達標標準],ROWS($A$4:A360)),""))</f>
        <v/>
      </c>
      <c r="AE360" s="6" t="str" cm="1">
        <f t="array" aca="1" ref="AE360" ca="1">IF($B360="","",_xlfn.LET(_xlpm.bp,LabData2016[最近一次BP檢查日期],_xlpm.ym,IF(ISNUMBER(_xlpm.bp),TEXT(_xlpm.bp,"yyyy-mm"),LEFT(_xlpm.bp,7)),_xlpm.matched,_xlfn._xlws.FILTER(_xlpm.ym,(LabData2016[比對身分證前六碼]=$AX360)*(LabData2016[比對生日西元]=$AY360)*(_xlpm.ym&lt;&gt;"")*(LEFT(_xlpm.ym,4)=TEXT(YEAR(TODAY()),"0")),""),IF(INDEX(_xlpm.matched,1)="",0,ROWS(_xlfn.UNIQUE(_xlpm.matched)))))</f>
        <v/>
      </c>
      <c r="AF360" s="6" t="str">
        <f ca="1">IF($B360="","",SUMIFS(LabData2016[HbA1c唯一],LabData2016[比對身分證前六碼],$AX360,LabData2016[最近一次HbA1c檢查日期],"&gt;="&amp;DATE(YEAR(TODAY()),1,1),LabData2016[最近一次HbA1c檢查日期],"&lt;"&amp;DATE(YEAR(TODAY()),7,1)))</f>
        <v/>
      </c>
      <c r="AG360" s="6" t="str">
        <f ca="1">IF($B360="","",SUMIFS(LabData2016[HbA1c唯一],LabData2016[比對身分證前六碼],$AX360,LabData2016[最近一次HbA1c檢查日期],"&gt;="&amp;DATE(YEAR(TODAY()),7,1),LabData2016[最近一次HbA1c檢查日期],"&lt;"&amp;DATE(YEAR(TODAY())+1,1,1)))</f>
        <v/>
      </c>
      <c r="AH360" s="6" t="str">
        <f ca="1">IF($B360="","",SUMIFS(LabData2016[LDL唯一],LabData2016[比對身分證前六碼],$AX360,LabData2016[最近一次LDL檢查日期],"&gt;="&amp;DATE(YEAR(TODAY()),1,1),LabData2016[最近一次LDL檢查日期],"&lt;"&amp;DATE(YEAR(TODAY()),7,1)))</f>
        <v/>
      </c>
      <c r="AI360" s="6" t="str">
        <f ca="1">IF($B360="","",SUMIFS(LabData2016[LDL唯一],LabData2016[比對身分證前六碼],$AX360,LabData2016[最近一次LDL檢查日期],"&gt;="&amp;DATE(YEAR(TODAY()),7,1),LabData2016[最近一次LDL檢查日期],"&lt;"&amp;DATE(YEAR(TODAY())+1,1,1)))</f>
        <v/>
      </c>
      <c r="AJ360" s="6" t="str">
        <f ca="1">IF($B360="","",SUMIFS(LabData2016[UACR唯一],LabData2016[比對身分證前六碼],$AX360,LabData2016[最近一次UACR檢查日期],"&gt;="&amp;DATE(YEAR(TODAY()),1,1),LabData2016[最近一次UACR檢查日期],"&lt;"&amp;DATE(YEAR(TODAY()),7,1)))</f>
        <v/>
      </c>
      <c r="AK360" s="6" t="str">
        <f ca="1">IF($B360="","",SUMIFS(LabData2016[UACR唯一],LabData2016[比對身分證前六碼],$AX360,LabData2016[最近一次UACR檢查日期],"&gt;="&amp;DATE(YEAR(TODAY()),7,1),LabData2016[最近一次UACR檢查日期],"&lt;"&amp;DATE(YEAR(TODAY())+1,1,1)))</f>
        <v/>
      </c>
      <c r="AL360" s="6" t="str">
        <f t="shared" si="78"/>
        <v/>
      </c>
      <c r="AM360" s="6" t="str">
        <f t="shared" si="79"/>
        <v/>
      </c>
      <c r="AN360" s="6" t="str">
        <f t="shared" si="80"/>
        <v/>
      </c>
      <c r="AO360" s="6" t="str">
        <f t="shared" si="81"/>
        <v/>
      </c>
      <c r="AP360" s="6" t="str" cm="1">
        <f t="array" ref="AP360">IF($B360="","",IFERROR(INDEX(相容設定!$B$2:$E$9,MATCH($D360,相容設定!$A$2:$A$9,0),MIN(VALUE(LEFT($AQ360,FIND("/",$AQ360)-1)),3)+1),0))</f>
        <v/>
      </c>
      <c r="AQ360" s="6" t="str">
        <f t="shared" si="82"/>
        <v/>
      </c>
      <c r="AR360" s="30" t="str">
        <f t="shared" si="83"/>
        <v/>
      </c>
      <c r="AS360" s="30" t="str">
        <f>IF($B360="","",250+30+IF(OR(ISNUMBER(SEARCH("DM",$D360)),ISNUMBER(SEARCH("+",$D360))),100,0)+IFERROR(INDEX(相容設定!$F$2:$F$9,MATCH($D360,相容設定!$A$2:$A$9,0)),0))</f>
        <v/>
      </c>
      <c r="AT360" s="31" t="str">
        <f t="shared" si="84"/>
        <v/>
      </c>
      <c r="AU360" s="32" t="str">
        <f t="shared" si="85"/>
        <v/>
      </c>
      <c r="AW360" t="str">
        <f t="shared" si="86"/>
        <v/>
      </c>
    </row>
    <row r="361" spans="1:49" x14ac:dyDescent="0.35">
      <c r="A361" s="26" t="str" cm="1">
        <f t="array" ref="A361">IFERROR(IF(INDEX(PatientCriteria[身分證號],ROWS($A$4:A361))="","",ROWS($A$4:A361)),"")</f>
        <v/>
      </c>
      <c r="B361" s="26" t="str" cm="1">
        <f t="array" ref="B361">IFERROR(IF(INDEX(PatientCriteria[身分證號],ROWS($A$4:A361))="","",INDEX(PatientCriteria[身分證號],ROWS($A$4:A361))),"")</f>
        <v/>
      </c>
      <c r="C361" s="26" t="str" cm="1">
        <f t="array" ref="C361">IF($B361="","",IFERROR(INDEX(PatientCriteria[生日],ROWS($A$4:A361)),""))</f>
        <v/>
      </c>
      <c r="D361" s="26" t="str" cm="1">
        <f t="array" ref="D361">IF($B361="","",IFERROR(INDEX(PatientCriteria[疾病組合],ROWS($A$4:A361)),""))</f>
        <v/>
      </c>
      <c r="E361" s="6" t="str" cm="1">
        <f t="array" ref="E361">IF($B361="","",IFERROR(INDEX(PatientCriteria[HbA1c達標標準],ROWS($A$4:A361)),""))</f>
        <v/>
      </c>
      <c r="F361" s="6" t="str">
        <f>IF($B361="","",IF($G361="","",IFERROR(SUMIFS(LabData2016[最近一次HbA1c檢查結果(%)],LabData2016[比對身分證前六碼],$AX361,LabData2016[最近一次HbA1c檢查日期],$G361,LabData2016[HbA1c唯一],1),"")))</f>
        <v/>
      </c>
      <c r="G361" s="36" t="str" cm="1">
        <f t="array" ref="G361">IF($B361="","",IFERROR(_xlfn.AGGREGATE(14,6,LabData2016[最近一次HbA1c檢查日期]/((LabData2016[比對身分證前六碼]=$AX361)*(LabData2016[HbA1c唯一]=1)),1),""))</f>
        <v/>
      </c>
      <c r="H361" s="6" t="str">
        <f>IF($B361="","",IF($I361="","",IFERROR(SUMIFS(LabData2016[最近一次HbA1c檢查結果(%)],LabData2016[比對身分證前六碼],$AX361,LabData2016[最近一次HbA1c檢查日期],$I361,LabData2016[HbA1c唯一],1),"")))</f>
        <v/>
      </c>
      <c r="I361" s="36" t="str" cm="1">
        <f t="array" ref="I361">IF($B361="","",IFERROR(_xlfn.AGGREGATE(14,6,LabData2016[最近一次HbA1c檢查日期]/((LabData2016[比對身分證前六碼]=$AX361)*(LabData2016[HbA1c唯一]=1)),2),""))</f>
        <v/>
      </c>
      <c r="J361" s="6" t="str">
        <f t="shared" si="75"/>
        <v/>
      </c>
      <c r="K361" s="27" t="str">
        <f ca="1">IF($B361="","",IF($E361="不適用","不適用",IF($F361="","未檢驗",IF(AND($AF361+$AG361&gt;=2,$AG361&gt;=1),IF(OR($F361&lt;VALUE(SUBSTITUTE(SUBSTITUTE($E361,"&lt;",""),"%","")),SUMIFS(LabData2016[HbA1c唯一],LabData2016[比對身分證前六碼],$AX361,LabData2016[最近一次HbA1c檢查結果(%)],"&lt;"&amp;VALUE(SUBSTITUTE(SUBSTITUTE($E361,"&lt;",""),"%","")),LabData2016[最近一次HbA1c檢查日期],"&gt;="&amp;DATE(YEAR(TODAY()),1,1),LabData2016[最近一次HbA1c檢查日期],"&lt;"&amp;DATE(YEAR(TODAY())+1,1,1))/($AF361+$AG361)&gt;=0.5),"控制達標",IF(ISNUMBER($H361),IF(AND($J361&gt;=84,$F361-$H361&lt;0),"進步達標","未達標"),"未達標")),"未達標"))))</f>
        <v/>
      </c>
      <c r="L361" s="33" t="str">
        <f ca="1">IF($B361="","",IF($K361="不適用","不適用",IF($K361="未檢驗","無檢驗資料","全年"&amp;($AF361+$AG361)&amp;"次／下半年"&amp;$AG361&amp;"次／"&amp;SUMIFS(LabData2016[HbA1c唯一],LabData2016[比對身分證前六碼],$AX361,LabData2016[最近一次HbA1c檢查結果(%)],"&lt;"&amp;VALUE(SUBSTITUTE(SUBSTITUTE($E361,"&lt;",""),"%","")),LabData2016[最近一次HbA1c檢查日期],"&gt;="&amp;DATE(YEAR(TODAY()),1,1),LabData2016[最近一次HbA1c檢查日期],"&lt;"&amp;DATE(YEAR(TODAY())+1,1,1))&amp;"/"&amp;($AF361+$AG361)&amp;"達標")))</f>
        <v/>
      </c>
      <c r="M361" s="6" t="str" cm="1">
        <f t="array" ref="M361">IF($B361="","",IFERROR(INDEX(PatientCriteria[LDL達標標準],ROWS($A$4:A361)),""))</f>
        <v/>
      </c>
      <c r="N361" s="6" t="str">
        <f>IF($B361="","",IF($O361="","",IFERROR(SUMIFS(LabData2016[最近一次LDL檢查結果(mg/dL)],LabData2016[比對身分證前六碼],$AX361,LabData2016[最近一次LDL檢查日期],$O361,LabData2016[LDL唯一],1),"")))</f>
        <v/>
      </c>
      <c r="O361" s="36" t="str" cm="1">
        <f t="array" ref="O361">IF($B361="","",IFERROR(_xlfn.AGGREGATE(14,6,LabData2016[最近一次LDL檢查日期]/((LabData2016[比對身分證前六碼]=$AX361)*(LabData2016[LDL唯一]=1)),1),""))</f>
        <v/>
      </c>
      <c r="P361" s="6" t="str">
        <f>IF($B361="","",IF($Q361="","",IFERROR(SUMIFS(LabData2016[最近一次LDL檢查結果(mg/dL)],LabData2016[比對身分證前六碼],$AX361,LabData2016[最近一次LDL檢查日期],$Q361,LabData2016[LDL唯一],1),"")))</f>
        <v/>
      </c>
      <c r="Q361" s="36" t="str" cm="1">
        <f t="array" ref="Q361">IF($B361="","",IFERROR(_xlfn.AGGREGATE(14,6,LabData2016[最近一次LDL檢查日期]/((LabData2016[比對身分證前六碼]=$AX361)*(LabData2016[LDL唯一]=1)),2),""))</f>
        <v/>
      </c>
      <c r="R361" s="6" t="str">
        <f t="shared" si="76"/>
        <v/>
      </c>
      <c r="S361" s="6" t="str" cm="1">
        <f t="array" ref="S361">IF($B361="","",IFERROR(_xlfn.AGGREGATE(15,6,LabData2016[最近一次LDL檢查結果(mg/dL)]/((LabData2016[比對身分證前六碼]=$AX361)*(LabData2016[LDL唯一]=1)),1),""))</f>
        <v/>
      </c>
      <c r="T361" s="28" t="str">
        <f ca="1">IF($B361="","",IF($M361="不適用","不適用",IF($N361="","未檢驗",IF(OR(AND($D361="DM only",$O361&gt;=DATE(YEAR(TODAY()),1,1),$O361&lt;DATE(YEAR(TODAY())+1,1,1),$N361&lt;VALUE(SUBSTITUTE($M361,"&lt;",""))),AND($AH361&gt;=1,$AI361&gt;=1,OR($N361&lt;VALUE(SUBSTITUTE($M361,"&lt;","")),SUMIFS(LabData2016[LDL唯一],LabData2016[比對身分證前六碼],$AX361,LabData2016[最近一次LDL檢查結果(mg/dL)],"&lt;"&amp;VALUE(SUBSTITUTE($M361,"&lt;","")),LabData2016[最近一次LDL檢查日期],"&gt;="&amp;DATE(YEAR(TODAY()),1,1),LabData2016[最近一次LDL檢查日期],"&lt;"&amp;DATE(YEAR(TODAY())+1,1,1))/($AH361+$AI361)&gt;=0.5))),"控制達標",IF(AND($AH361&gt;=1,$AI361&gt;=1,ISNUMBER($P361),$R361&gt;84,$N361-$P361&lt;0),"進步達標","未達標")))))</f>
        <v/>
      </c>
      <c r="U361" s="39" t="str">
        <f ca="1">IF($B361="","",IF($T361="不適用","不適用",IF($T361="未檢驗","無檢驗資料","全年"&amp;($AH361+$AI361)&amp;"次／下半年"&amp;$AI361&amp;"次／"&amp;SUMIFS(LabData2016[LDL唯一],LabData2016[比對身分證前六碼],$AX361,LabData2016[最近一次LDL檢查結果(mg/dL)],"&lt;"&amp;VALUE(SUBSTITUTE($M361,"&lt;","")),LabData2016[最近一次LDL檢查日期],"&gt;="&amp;DATE(YEAR(TODAY()),1,1),LabData2016[最近一次LDL檢查日期],"&lt;"&amp;DATE(YEAR(TODAY())+1,1,1))&amp;"/"&amp;($AH361+$AI361)&amp;"達標")))</f>
        <v/>
      </c>
      <c r="V361" s="6" t="str" cm="1">
        <f t="array" ref="V361">IF($B361="","",IFERROR(INDEX(PatientCriteria[UACR達標標準],ROWS($A$4:A361)),""))</f>
        <v/>
      </c>
      <c r="W361" s="6" t="str">
        <f>IF($B361="","",IF($X361="","",IFERROR(SUMIFS(LabData2016[最近一次UACR檢查結果(mg/gm)],LabData2016[比對身分證前六碼],$AX361,LabData2016[最近一次UACR檢查日期],$X361,LabData2016[UACR唯一],1),"")))</f>
        <v/>
      </c>
      <c r="X361" s="36" t="str" cm="1">
        <f t="array" ref="X361">IF($B361="","",IFERROR(_xlfn.AGGREGATE(14,6,LabData2016[最近一次UACR檢查日期]/((LabData2016[比對身分證前六碼]=$AX361)*(LabData2016[UACR唯一]=1)),1),""))</f>
        <v/>
      </c>
      <c r="Y361" s="6" t="str">
        <f>IF($B361="","",IF($Z361="","",IFERROR(SUMIFS(LabData2016[最近一次UACR檢查結果(mg/gm)],LabData2016[比對身分證前六碼],$AX361,LabData2016[最近一次UACR檢查日期],$Z361,LabData2016[UACR唯一],1),"")))</f>
        <v/>
      </c>
      <c r="Z361" s="36" t="str" cm="1">
        <f t="array" ref="Z361">IF($B361="","",IFERROR(_xlfn.AGGREGATE(14,6,LabData2016[最近一次UACR檢查日期]/((LabData2016[比對身分證前六碼]=$AX361)*(LabData2016[UACR唯一]=1)),2),""))</f>
        <v/>
      </c>
      <c r="AA361" s="6" t="str">
        <f t="shared" si="77"/>
        <v/>
      </c>
      <c r="AB361" s="29" t="str">
        <f ca="1">IF($B361="","",IF($V361="不適用","不適用",IF($W361="","未檢驗",IF(AND($AJ361+$AK361&gt;=2,$AK361&gt;=1),IF(OR($W361&lt;30,SUMIFS(LabData2016[UACR唯一],LabData2016[比對身分證前六碼],$AX361,LabData2016[最近一次UACR檢查結果(mg/gm)],"&lt;30",LabData2016[最近一次UACR檢查日期],"&gt;="&amp;DATE(YEAR(TODAY()),1,1),LabData2016[最近一次UACR檢查日期],"&lt;"&amp;DATE(YEAR(TODAY())+1,1,1))/($AJ361+$AK361)&gt;=0.5),"控制達標",IF(ISNUMBER($Y361),IF(AND($AA361&gt;=84,$W361-$Y361&lt;0),"進步達標","未達標"),"未達標")),"未達標"))))</f>
        <v/>
      </c>
      <c r="AC361" s="38" t="str">
        <f ca="1">IF($B361="","",IF($AB361="不適用","不適用",IF($AB361="未檢驗","無檢驗資料","全年"&amp;($AJ361+$AK361)&amp;"次／下半年"&amp;$AK361&amp;"次／"&amp;SUMIFS(LabData2016[UACR唯一],LabData2016[比對身分證前六碼],$AX361,LabData2016[最近一次UACR檢查結果(mg/gm)],"&lt;30",LabData2016[最近一次UACR檢查日期],"&gt;="&amp;DATE(YEAR(TODAY()),1,1),LabData2016[最近一次UACR檢查日期],"&lt;"&amp;DATE(YEAR(TODAY())+1,1,1))&amp;"/"&amp;($AJ361+$AK361)&amp;"達標")))</f>
        <v/>
      </c>
      <c r="AD361" s="6" t="str" cm="1">
        <f t="array" ref="AD361">IF($B361="","",IFERROR(INDEX(PatientCriteria[BP檢驗次數達標標準],ROWS($A$4:A361)),""))</f>
        <v/>
      </c>
      <c r="AE361" s="6" t="str" cm="1">
        <f t="array" aca="1" ref="AE361" ca="1">IF($B361="","",_xlfn.LET(_xlpm.bp,LabData2016[最近一次BP檢查日期],_xlpm.ym,IF(ISNUMBER(_xlpm.bp),TEXT(_xlpm.bp,"yyyy-mm"),LEFT(_xlpm.bp,7)),_xlpm.matched,_xlfn._xlws.FILTER(_xlpm.ym,(LabData2016[比對身分證前六碼]=$AX361)*(LabData2016[比對生日西元]=$AY361)*(_xlpm.ym&lt;&gt;"")*(LEFT(_xlpm.ym,4)=TEXT(YEAR(TODAY()),"0")),""),IF(INDEX(_xlpm.matched,1)="",0,ROWS(_xlfn.UNIQUE(_xlpm.matched)))))</f>
        <v/>
      </c>
      <c r="AF361" s="6" t="str">
        <f ca="1">IF($B361="","",SUMIFS(LabData2016[HbA1c唯一],LabData2016[比對身分證前六碼],$AX361,LabData2016[最近一次HbA1c檢查日期],"&gt;="&amp;DATE(YEAR(TODAY()),1,1),LabData2016[最近一次HbA1c檢查日期],"&lt;"&amp;DATE(YEAR(TODAY()),7,1)))</f>
        <v/>
      </c>
      <c r="AG361" s="6" t="str">
        <f ca="1">IF($B361="","",SUMIFS(LabData2016[HbA1c唯一],LabData2016[比對身分證前六碼],$AX361,LabData2016[最近一次HbA1c檢查日期],"&gt;="&amp;DATE(YEAR(TODAY()),7,1),LabData2016[最近一次HbA1c檢查日期],"&lt;"&amp;DATE(YEAR(TODAY())+1,1,1)))</f>
        <v/>
      </c>
      <c r="AH361" s="6" t="str">
        <f ca="1">IF($B361="","",SUMIFS(LabData2016[LDL唯一],LabData2016[比對身分證前六碼],$AX361,LabData2016[最近一次LDL檢查日期],"&gt;="&amp;DATE(YEAR(TODAY()),1,1),LabData2016[最近一次LDL檢查日期],"&lt;"&amp;DATE(YEAR(TODAY()),7,1)))</f>
        <v/>
      </c>
      <c r="AI361" s="6" t="str">
        <f ca="1">IF($B361="","",SUMIFS(LabData2016[LDL唯一],LabData2016[比對身分證前六碼],$AX361,LabData2016[最近一次LDL檢查日期],"&gt;="&amp;DATE(YEAR(TODAY()),7,1),LabData2016[最近一次LDL檢查日期],"&lt;"&amp;DATE(YEAR(TODAY())+1,1,1)))</f>
        <v/>
      </c>
      <c r="AJ361" s="6" t="str">
        <f ca="1">IF($B361="","",SUMIFS(LabData2016[UACR唯一],LabData2016[比對身分證前六碼],$AX361,LabData2016[最近一次UACR檢查日期],"&gt;="&amp;DATE(YEAR(TODAY()),1,1),LabData2016[最近一次UACR檢查日期],"&lt;"&amp;DATE(YEAR(TODAY()),7,1)))</f>
        <v/>
      </c>
      <c r="AK361" s="6" t="str">
        <f ca="1">IF($B361="","",SUMIFS(LabData2016[UACR唯一],LabData2016[比對身分證前六碼],$AX361,LabData2016[最近一次UACR檢查日期],"&gt;="&amp;DATE(YEAR(TODAY()),7,1),LabData2016[最近一次UACR檢查日期],"&lt;"&amp;DATE(YEAR(TODAY())+1,1,1)))</f>
        <v/>
      </c>
      <c r="AL361" s="6" t="str">
        <f t="shared" si="78"/>
        <v/>
      </c>
      <c r="AM361" s="6" t="str">
        <f t="shared" si="79"/>
        <v/>
      </c>
      <c r="AN361" s="6" t="str">
        <f t="shared" si="80"/>
        <v/>
      </c>
      <c r="AO361" s="6" t="str">
        <f t="shared" si="81"/>
        <v/>
      </c>
      <c r="AP361" s="6" t="str" cm="1">
        <f t="array" ref="AP361">IF($B361="","",IFERROR(INDEX(相容設定!$B$2:$E$9,MATCH($D361,相容設定!$A$2:$A$9,0),MIN(VALUE(LEFT($AQ361,FIND("/",$AQ361)-1)),3)+1),0))</f>
        <v/>
      </c>
      <c r="AQ361" s="6" t="str">
        <f t="shared" si="82"/>
        <v/>
      </c>
      <c r="AR361" s="30" t="str">
        <f t="shared" si="83"/>
        <v/>
      </c>
      <c r="AS361" s="30" t="str">
        <f>IF($B361="","",250+30+IF(OR(ISNUMBER(SEARCH("DM",$D361)),ISNUMBER(SEARCH("+",$D361))),100,0)+IFERROR(INDEX(相容設定!$F$2:$F$9,MATCH($D361,相容設定!$A$2:$A$9,0)),0))</f>
        <v/>
      </c>
      <c r="AT361" s="31" t="str">
        <f t="shared" si="84"/>
        <v/>
      </c>
      <c r="AU361" s="32" t="str">
        <f t="shared" si="85"/>
        <v/>
      </c>
      <c r="AW361" t="str">
        <f t="shared" si="86"/>
        <v/>
      </c>
    </row>
    <row r="362" spans="1:49" x14ac:dyDescent="0.35">
      <c r="A362" s="26" t="str" cm="1">
        <f t="array" ref="A362">IFERROR(IF(INDEX(PatientCriteria[身分證號],ROWS($A$4:A362))="","",ROWS($A$4:A362)),"")</f>
        <v/>
      </c>
      <c r="B362" s="26" t="str" cm="1">
        <f t="array" ref="B362">IFERROR(IF(INDEX(PatientCriteria[身分證號],ROWS($A$4:A362))="","",INDEX(PatientCriteria[身分證號],ROWS($A$4:A362))),"")</f>
        <v/>
      </c>
      <c r="C362" s="26" t="str" cm="1">
        <f t="array" ref="C362">IF($B362="","",IFERROR(INDEX(PatientCriteria[生日],ROWS($A$4:A362)),""))</f>
        <v/>
      </c>
      <c r="D362" s="26" t="str" cm="1">
        <f t="array" ref="D362">IF($B362="","",IFERROR(INDEX(PatientCriteria[疾病組合],ROWS($A$4:A362)),""))</f>
        <v/>
      </c>
      <c r="E362" s="6" t="str" cm="1">
        <f t="array" ref="E362">IF($B362="","",IFERROR(INDEX(PatientCriteria[HbA1c達標標準],ROWS($A$4:A362)),""))</f>
        <v/>
      </c>
      <c r="F362" s="6" t="str">
        <f>IF($B362="","",IF($G362="","",IFERROR(SUMIFS(LabData2016[最近一次HbA1c檢查結果(%)],LabData2016[比對身分證前六碼],$AX362,LabData2016[最近一次HbA1c檢查日期],$G362,LabData2016[HbA1c唯一],1),"")))</f>
        <v/>
      </c>
      <c r="G362" s="36" t="str" cm="1">
        <f t="array" ref="G362">IF($B362="","",IFERROR(_xlfn.AGGREGATE(14,6,LabData2016[最近一次HbA1c檢查日期]/((LabData2016[比對身分證前六碼]=$AX362)*(LabData2016[HbA1c唯一]=1)),1),""))</f>
        <v/>
      </c>
      <c r="H362" s="6" t="str">
        <f>IF($B362="","",IF($I362="","",IFERROR(SUMIFS(LabData2016[最近一次HbA1c檢查結果(%)],LabData2016[比對身分證前六碼],$AX362,LabData2016[最近一次HbA1c檢查日期],$I362,LabData2016[HbA1c唯一],1),"")))</f>
        <v/>
      </c>
      <c r="I362" s="36" t="str" cm="1">
        <f t="array" ref="I362">IF($B362="","",IFERROR(_xlfn.AGGREGATE(14,6,LabData2016[最近一次HbA1c檢查日期]/((LabData2016[比對身分證前六碼]=$AX362)*(LabData2016[HbA1c唯一]=1)),2),""))</f>
        <v/>
      </c>
      <c r="J362" s="6" t="str">
        <f t="shared" si="75"/>
        <v/>
      </c>
      <c r="K362" s="27" t="str">
        <f ca="1">IF($B362="","",IF($E362="不適用","不適用",IF($F362="","未檢驗",IF(AND($AF362+$AG362&gt;=2,$AG362&gt;=1),IF(OR($F362&lt;VALUE(SUBSTITUTE(SUBSTITUTE($E362,"&lt;",""),"%","")),SUMIFS(LabData2016[HbA1c唯一],LabData2016[比對身分證前六碼],$AX362,LabData2016[最近一次HbA1c檢查結果(%)],"&lt;"&amp;VALUE(SUBSTITUTE(SUBSTITUTE($E362,"&lt;",""),"%","")),LabData2016[最近一次HbA1c檢查日期],"&gt;="&amp;DATE(YEAR(TODAY()),1,1),LabData2016[最近一次HbA1c檢查日期],"&lt;"&amp;DATE(YEAR(TODAY())+1,1,1))/($AF362+$AG362)&gt;=0.5),"控制達標",IF(ISNUMBER($H362),IF(AND($J362&gt;=84,$F362-$H362&lt;0),"進步達標","未達標"),"未達標")),"未達標"))))</f>
        <v/>
      </c>
      <c r="L362" s="33" t="str">
        <f ca="1">IF($B362="","",IF($K362="不適用","不適用",IF($K362="未檢驗","無檢驗資料","全年"&amp;($AF362+$AG362)&amp;"次／下半年"&amp;$AG362&amp;"次／"&amp;SUMIFS(LabData2016[HbA1c唯一],LabData2016[比對身分證前六碼],$AX362,LabData2016[最近一次HbA1c檢查結果(%)],"&lt;"&amp;VALUE(SUBSTITUTE(SUBSTITUTE($E362,"&lt;",""),"%","")),LabData2016[最近一次HbA1c檢查日期],"&gt;="&amp;DATE(YEAR(TODAY()),1,1),LabData2016[最近一次HbA1c檢查日期],"&lt;"&amp;DATE(YEAR(TODAY())+1,1,1))&amp;"/"&amp;($AF362+$AG362)&amp;"達標")))</f>
        <v/>
      </c>
      <c r="M362" s="6" t="str" cm="1">
        <f t="array" ref="M362">IF($B362="","",IFERROR(INDEX(PatientCriteria[LDL達標標準],ROWS($A$4:A362)),""))</f>
        <v/>
      </c>
      <c r="N362" s="6" t="str">
        <f>IF($B362="","",IF($O362="","",IFERROR(SUMIFS(LabData2016[最近一次LDL檢查結果(mg/dL)],LabData2016[比對身分證前六碼],$AX362,LabData2016[最近一次LDL檢查日期],$O362,LabData2016[LDL唯一],1),"")))</f>
        <v/>
      </c>
      <c r="O362" s="36" t="str" cm="1">
        <f t="array" ref="O362">IF($B362="","",IFERROR(_xlfn.AGGREGATE(14,6,LabData2016[最近一次LDL檢查日期]/((LabData2016[比對身分證前六碼]=$AX362)*(LabData2016[LDL唯一]=1)),1),""))</f>
        <v/>
      </c>
      <c r="P362" s="6" t="str">
        <f>IF($B362="","",IF($Q362="","",IFERROR(SUMIFS(LabData2016[最近一次LDL檢查結果(mg/dL)],LabData2016[比對身分證前六碼],$AX362,LabData2016[最近一次LDL檢查日期],$Q362,LabData2016[LDL唯一],1),"")))</f>
        <v/>
      </c>
      <c r="Q362" s="36" t="str" cm="1">
        <f t="array" ref="Q362">IF($B362="","",IFERROR(_xlfn.AGGREGATE(14,6,LabData2016[最近一次LDL檢查日期]/((LabData2016[比對身分證前六碼]=$AX362)*(LabData2016[LDL唯一]=1)),2),""))</f>
        <v/>
      </c>
      <c r="R362" s="6" t="str">
        <f t="shared" si="76"/>
        <v/>
      </c>
      <c r="S362" s="6" t="str" cm="1">
        <f t="array" ref="S362">IF($B362="","",IFERROR(_xlfn.AGGREGATE(15,6,LabData2016[最近一次LDL檢查結果(mg/dL)]/((LabData2016[比對身分證前六碼]=$AX362)*(LabData2016[LDL唯一]=1)),1),""))</f>
        <v/>
      </c>
      <c r="T362" s="28" t="str">
        <f ca="1">IF($B362="","",IF($M362="不適用","不適用",IF($N362="","未檢驗",IF(OR(AND($D362="DM only",$O362&gt;=DATE(YEAR(TODAY()),1,1),$O362&lt;DATE(YEAR(TODAY())+1,1,1),$N362&lt;VALUE(SUBSTITUTE($M362,"&lt;",""))),AND($AH362&gt;=1,$AI362&gt;=1,OR($N362&lt;VALUE(SUBSTITUTE($M362,"&lt;","")),SUMIFS(LabData2016[LDL唯一],LabData2016[比對身分證前六碼],$AX362,LabData2016[最近一次LDL檢查結果(mg/dL)],"&lt;"&amp;VALUE(SUBSTITUTE($M362,"&lt;","")),LabData2016[最近一次LDL檢查日期],"&gt;="&amp;DATE(YEAR(TODAY()),1,1),LabData2016[最近一次LDL檢查日期],"&lt;"&amp;DATE(YEAR(TODAY())+1,1,1))/($AH362+$AI362)&gt;=0.5))),"控制達標",IF(AND($AH362&gt;=1,$AI362&gt;=1,ISNUMBER($P362),$R362&gt;84,$N362-$P362&lt;0),"進步達標","未達標")))))</f>
        <v/>
      </c>
      <c r="U362" s="39" t="str">
        <f ca="1">IF($B362="","",IF($T362="不適用","不適用",IF($T362="未檢驗","無檢驗資料","全年"&amp;($AH362+$AI362)&amp;"次／下半年"&amp;$AI362&amp;"次／"&amp;SUMIFS(LabData2016[LDL唯一],LabData2016[比對身分證前六碼],$AX362,LabData2016[最近一次LDL檢查結果(mg/dL)],"&lt;"&amp;VALUE(SUBSTITUTE($M362,"&lt;","")),LabData2016[最近一次LDL檢查日期],"&gt;="&amp;DATE(YEAR(TODAY()),1,1),LabData2016[最近一次LDL檢查日期],"&lt;"&amp;DATE(YEAR(TODAY())+1,1,1))&amp;"/"&amp;($AH362+$AI362)&amp;"達標")))</f>
        <v/>
      </c>
      <c r="V362" s="6" t="str" cm="1">
        <f t="array" ref="V362">IF($B362="","",IFERROR(INDEX(PatientCriteria[UACR達標標準],ROWS($A$4:A362)),""))</f>
        <v/>
      </c>
      <c r="W362" s="6" t="str">
        <f>IF($B362="","",IF($X362="","",IFERROR(SUMIFS(LabData2016[最近一次UACR檢查結果(mg/gm)],LabData2016[比對身分證前六碼],$AX362,LabData2016[最近一次UACR檢查日期],$X362,LabData2016[UACR唯一],1),"")))</f>
        <v/>
      </c>
      <c r="X362" s="36" t="str" cm="1">
        <f t="array" ref="X362">IF($B362="","",IFERROR(_xlfn.AGGREGATE(14,6,LabData2016[最近一次UACR檢查日期]/((LabData2016[比對身分證前六碼]=$AX362)*(LabData2016[UACR唯一]=1)),1),""))</f>
        <v/>
      </c>
      <c r="Y362" s="6" t="str">
        <f>IF($B362="","",IF($Z362="","",IFERROR(SUMIFS(LabData2016[最近一次UACR檢查結果(mg/gm)],LabData2016[比對身分證前六碼],$AX362,LabData2016[最近一次UACR檢查日期],$Z362,LabData2016[UACR唯一],1),"")))</f>
        <v/>
      </c>
      <c r="Z362" s="36" t="str" cm="1">
        <f t="array" ref="Z362">IF($B362="","",IFERROR(_xlfn.AGGREGATE(14,6,LabData2016[最近一次UACR檢查日期]/((LabData2016[比對身分證前六碼]=$AX362)*(LabData2016[UACR唯一]=1)),2),""))</f>
        <v/>
      </c>
      <c r="AA362" s="6" t="str">
        <f t="shared" si="77"/>
        <v/>
      </c>
      <c r="AB362" s="29" t="str">
        <f ca="1">IF($B362="","",IF($V362="不適用","不適用",IF($W362="","未檢驗",IF(AND($AJ362+$AK362&gt;=2,$AK362&gt;=1),IF(OR($W362&lt;30,SUMIFS(LabData2016[UACR唯一],LabData2016[比對身分證前六碼],$AX362,LabData2016[最近一次UACR檢查結果(mg/gm)],"&lt;30",LabData2016[最近一次UACR檢查日期],"&gt;="&amp;DATE(YEAR(TODAY()),1,1),LabData2016[最近一次UACR檢查日期],"&lt;"&amp;DATE(YEAR(TODAY())+1,1,1))/($AJ362+$AK362)&gt;=0.5),"控制達標",IF(ISNUMBER($Y362),IF(AND($AA362&gt;=84,$W362-$Y362&lt;0),"進步達標","未達標"),"未達標")),"未達標"))))</f>
        <v/>
      </c>
      <c r="AC362" s="38" t="str">
        <f ca="1">IF($B362="","",IF($AB362="不適用","不適用",IF($AB362="未檢驗","無檢驗資料","全年"&amp;($AJ362+$AK362)&amp;"次／下半年"&amp;$AK362&amp;"次／"&amp;SUMIFS(LabData2016[UACR唯一],LabData2016[比對身分證前六碼],$AX362,LabData2016[最近一次UACR檢查結果(mg/gm)],"&lt;30",LabData2016[最近一次UACR檢查日期],"&gt;="&amp;DATE(YEAR(TODAY()),1,1),LabData2016[最近一次UACR檢查日期],"&lt;"&amp;DATE(YEAR(TODAY())+1,1,1))&amp;"/"&amp;($AJ362+$AK362)&amp;"達標")))</f>
        <v/>
      </c>
      <c r="AD362" s="6" t="str" cm="1">
        <f t="array" ref="AD362">IF($B362="","",IFERROR(INDEX(PatientCriteria[BP檢驗次數達標標準],ROWS($A$4:A362)),""))</f>
        <v/>
      </c>
      <c r="AE362" s="6" t="str" cm="1">
        <f t="array" aca="1" ref="AE362" ca="1">IF($B362="","",_xlfn.LET(_xlpm.bp,LabData2016[最近一次BP檢查日期],_xlpm.ym,IF(ISNUMBER(_xlpm.bp),TEXT(_xlpm.bp,"yyyy-mm"),LEFT(_xlpm.bp,7)),_xlpm.matched,_xlfn._xlws.FILTER(_xlpm.ym,(LabData2016[比對身分證前六碼]=$AX362)*(LabData2016[比對生日西元]=$AY362)*(_xlpm.ym&lt;&gt;"")*(LEFT(_xlpm.ym,4)=TEXT(YEAR(TODAY()),"0")),""),IF(INDEX(_xlpm.matched,1)="",0,ROWS(_xlfn.UNIQUE(_xlpm.matched)))))</f>
        <v/>
      </c>
      <c r="AF362" s="6" t="str">
        <f ca="1">IF($B362="","",SUMIFS(LabData2016[HbA1c唯一],LabData2016[比對身分證前六碼],$AX362,LabData2016[最近一次HbA1c檢查日期],"&gt;="&amp;DATE(YEAR(TODAY()),1,1),LabData2016[最近一次HbA1c檢查日期],"&lt;"&amp;DATE(YEAR(TODAY()),7,1)))</f>
        <v/>
      </c>
      <c r="AG362" s="6" t="str">
        <f ca="1">IF($B362="","",SUMIFS(LabData2016[HbA1c唯一],LabData2016[比對身分證前六碼],$AX362,LabData2016[最近一次HbA1c檢查日期],"&gt;="&amp;DATE(YEAR(TODAY()),7,1),LabData2016[最近一次HbA1c檢查日期],"&lt;"&amp;DATE(YEAR(TODAY())+1,1,1)))</f>
        <v/>
      </c>
      <c r="AH362" s="6" t="str">
        <f ca="1">IF($B362="","",SUMIFS(LabData2016[LDL唯一],LabData2016[比對身分證前六碼],$AX362,LabData2016[最近一次LDL檢查日期],"&gt;="&amp;DATE(YEAR(TODAY()),1,1),LabData2016[最近一次LDL檢查日期],"&lt;"&amp;DATE(YEAR(TODAY()),7,1)))</f>
        <v/>
      </c>
      <c r="AI362" s="6" t="str">
        <f ca="1">IF($B362="","",SUMIFS(LabData2016[LDL唯一],LabData2016[比對身分證前六碼],$AX362,LabData2016[最近一次LDL檢查日期],"&gt;="&amp;DATE(YEAR(TODAY()),7,1),LabData2016[最近一次LDL檢查日期],"&lt;"&amp;DATE(YEAR(TODAY())+1,1,1)))</f>
        <v/>
      </c>
      <c r="AJ362" s="6" t="str">
        <f ca="1">IF($B362="","",SUMIFS(LabData2016[UACR唯一],LabData2016[比對身分證前六碼],$AX362,LabData2016[最近一次UACR檢查日期],"&gt;="&amp;DATE(YEAR(TODAY()),1,1),LabData2016[最近一次UACR檢查日期],"&lt;"&amp;DATE(YEAR(TODAY()),7,1)))</f>
        <v/>
      </c>
      <c r="AK362" s="6" t="str">
        <f ca="1">IF($B362="","",SUMIFS(LabData2016[UACR唯一],LabData2016[比對身分證前六碼],$AX362,LabData2016[最近一次UACR檢查日期],"&gt;="&amp;DATE(YEAR(TODAY()),7,1),LabData2016[最近一次UACR檢查日期],"&lt;"&amp;DATE(YEAR(TODAY())+1,1,1)))</f>
        <v/>
      </c>
      <c r="AL362" s="6" t="str">
        <f t="shared" si="78"/>
        <v/>
      </c>
      <c r="AM362" s="6" t="str">
        <f t="shared" si="79"/>
        <v/>
      </c>
      <c r="AN362" s="6" t="str">
        <f t="shared" si="80"/>
        <v/>
      </c>
      <c r="AO362" s="6" t="str">
        <f t="shared" si="81"/>
        <v/>
      </c>
      <c r="AP362" s="6" t="str" cm="1">
        <f t="array" ref="AP362">IF($B362="","",IFERROR(INDEX(相容設定!$B$2:$E$9,MATCH($D362,相容設定!$A$2:$A$9,0),MIN(VALUE(LEFT($AQ362,FIND("/",$AQ362)-1)),3)+1),0))</f>
        <v/>
      </c>
      <c r="AQ362" s="6" t="str">
        <f t="shared" si="82"/>
        <v/>
      </c>
      <c r="AR362" s="30" t="str">
        <f t="shared" si="83"/>
        <v/>
      </c>
      <c r="AS362" s="30" t="str">
        <f>IF($B362="","",250+30+IF(OR(ISNUMBER(SEARCH("DM",$D362)),ISNUMBER(SEARCH("+",$D362))),100,0)+IFERROR(INDEX(相容設定!$F$2:$F$9,MATCH($D362,相容設定!$A$2:$A$9,0)),0))</f>
        <v/>
      </c>
      <c r="AT362" s="31" t="str">
        <f t="shared" si="84"/>
        <v/>
      </c>
      <c r="AU362" s="32" t="str">
        <f t="shared" si="85"/>
        <v/>
      </c>
      <c r="AW362" t="str">
        <f t="shared" si="86"/>
        <v/>
      </c>
    </row>
    <row r="363" spans="1:49" x14ac:dyDescent="0.35">
      <c r="A363" s="26" t="str" cm="1">
        <f t="array" ref="A363">IFERROR(IF(INDEX(PatientCriteria[身分證號],ROWS($A$4:A363))="","",ROWS($A$4:A363)),"")</f>
        <v/>
      </c>
      <c r="B363" s="26" t="str" cm="1">
        <f t="array" ref="B363">IFERROR(IF(INDEX(PatientCriteria[身分證號],ROWS($A$4:A363))="","",INDEX(PatientCriteria[身分證號],ROWS($A$4:A363))),"")</f>
        <v/>
      </c>
      <c r="C363" s="26" t="str" cm="1">
        <f t="array" ref="C363">IF($B363="","",IFERROR(INDEX(PatientCriteria[生日],ROWS($A$4:A363)),""))</f>
        <v/>
      </c>
      <c r="D363" s="26" t="str" cm="1">
        <f t="array" ref="D363">IF($B363="","",IFERROR(INDEX(PatientCriteria[疾病組合],ROWS($A$4:A363)),""))</f>
        <v/>
      </c>
      <c r="E363" s="6" t="str" cm="1">
        <f t="array" ref="E363">IF($B363="","",IFERROR(INDEX(PatientCriteria[HbA1c達標標準],ROWS($A$4:A363)),""))</f>
        <v/>
      </c>
      <c r="F363" s="6" t="str">
        <f>IF($B363="","",IF($G363="","",IFERROR(SUMIFS(LabData2016[最近一次HbA1c檢查結果(%)],LabData2016[比對身分證前六碼],$AX363,LabData2016[最近一次HbA1c檢查日期],$G363,LabData2016[HbA1c唯一],1),"")))</f>
        <v/>
      </c>
      <c r="G363" s="36" t="str" cm="1">
        <f t="array" ref="G363">IF($B363="","",IFERROR(_xlfn.AGGREGATE(14,6,LabData2016[最近一次HbA1c檢查日期]/((LabData2016[比對身分證前六碼]=$AX363)*(LabData2016[HbA1c唯一]=1)),1),""))</f>
        <v/>
      </c>
      <c r="H363" s="6" t="str">
        <f>IF($B363="","",IF($I363="","",IFERROR(SUMIFS(LabData2016[最近一次HbA1c檢查結果(%)],LabData2016[比對身分證前六碼],$AX363,LabData2016[最近一次HbA1c檢查日期],$I363,LabData2016[HbA1c唯一],1),"")))</f>
        <v/>
      </c>
      <c r="I363" s="36" t="str" cm="1">
        <f t="array" ref="I363">IF($B363="","",IFERROR(_xlfn.AGGREGATE(14,6,LabData2016[最近一次HbA1c檢查日期]/((LabData2016[比對身分證前六碼]=$AX363)*(LabData2016[HbA1c唯一]=1)),2),""))</f>
        <v/>
      </c>
      <c r="J363" s="6" t="str">
        <f t="shared" si="75"/>
        <v/>
      </c>
      <c r="K363" s="27" t="str">
        <f ca="1">IF($B363="","",IF($E363="不適用","不適用",IF($F363="","未檢驗",IF(AND($AF363+$AG363&gt;=2,$AG363&gt;=1),IF(OR($F363&lt;VALUE(SUBSTITUTE(SUBSTITUTE($E363,"&lt;",""),"%","")),SUMIFS(LabData2016[HbA1c唯一],LabData2016[比對身分證前六碼],$AX363,LabData2016[最近一次HbA1c檢查結果(%)],"&lt;"&amp;VALUE(SUBSTITUTE(SUBSTITUTE($E363,"&lt;",""),"%","")),LabData2016[最近一次HbA1c檢查日期],"&gt;="&amp;DATE(YEAR(TODAY()),1,1),LabData2016[最近一次HbA1c檢查日期],"&lt;"&amp;DATE(YEAR(TODAY())+1,1,1))/($AF363+$AG363)&gt;=0.5),"控制達標",IF(ISNUMBER($H363),IF(AND($J363&gt;=84,$F363-$H363&lt;0),"進步達標","未達標"),"未達標")),"未達標"))))</f>
        <v/>
      </c>
      <c r="L363" s="33" t="str">
        <f ca="1">IF($B363="","",IF($K363="不適用","不適用",IF($K363="未檢驗","無檢驗資料","全年"&amp;($AF363+$AG363)&amp;"次／下半年"&amp;$AG363&amp;"次／"&amp;SUMIFS(LabData2016[HbA1c唯一],LabData2016[比對身分證前六碼],$AX363,LabData2016[最近一次HbA1c檢查結果(%)],"&lt;"&amp;VALUE(SUBSTITUTE(SUBSTITUTE($E363,"&lt;",""),"%","")),LabData2016[最近一次HbA1c檢查日期],"&gt;="&amp;DATE(YEAR(TODAY()),1,1),LabData2016[最近一次HbA1c檢查日期],"&lt;"&amp;DATE(YEAR(TODAY())+1,1,1))&amp;"/"&amp;($AF363+$AG363)&amp;"達標")))</f>
        <v/>
      </c>
      <c r="M363" s="6" t="str" cm="1">
        <f t="array" ref="M363">IF($B363="","",IFERROR(INDEX(PatientCriteria[LDL達標標準],ROWS($A$4:A363)),""))</f>
        <v/>
      </c>
      <c r="N363" s="6" t="str">
        <f>IF($B363="","",IF($O363="","",IFERROR(SUMIFS(LabData2016[最近一次LDL檢查結果(mg/dL)],LabData2016[比對身分證前六碼],$AX363,LabData2016[最近一次LDL檢查日期],$O363,LabData2016[LDL唯一],1),"")))</f>
        <v/>
      </c>
      <c r="O363" s="36" t="str" cm="1">
        <f t="array" ref="O363">IF($B363="","",IFERROR(_xlfn.AGGREGATE(14,6,LabData2016[最近一次LDL檢查日期]/((LabData2016[比對身分證前六碼]=$AX363)*(LabData2016[LDL唯一]=1)),1),""))</f>
        <v/>
      </c>
      <c r="P363" s="6" t="str">
        <f>IF($B363="","",IF($Q363="","",IFERROR(SUMIFS(LabData2016[最近一次LDL檢查結果(mg/dL)],LabData2016[比對身分證前六碼],$AX363,LabData2016[最近一次LDL檢查日期],$Q363,LabData2016[LDL唯一],1),"")))</f>
        <v/>
      </c>
      <c r="Q363" s="36" t="str" cm="1">
        <f t="array" ref="Q363">IF($B363="","",IFERROR(_xlfn.AGGREGATE(14,6,LabData2016[最近一次LDL檢查日期]/((LabData2016[比對身分證前六碼]=$AX363)*(LabData2016[LDL唯一]=1)),2),""))</f>
        <v/>
      </c>
      <c r="R363" s="6" t="str">
        <f t="shared" si="76"/>
        <v/>
      </c>
      <c r="S363" s="6" t="str" cm="1">
        <f t="array" ref="S363">IF($B363="","",IFERROR(_xlfn.AGGREGATE(15,6,LabData2016[最近一次LDL檢查結果(mg/dL)]/((LabData2016[比對身分證前六碼]=$AX363)*(LabData2016[LDL唯一]=1)),1),""))</f>
        <v/>
      </c>
      <c r="T363" s="28" t="str">
        <f ca="1">IF($B363="","",IF($M363="不適用","不適用",IF($N363="","未檢驗",IF(OR(AND($D363="DM only",$O363&gt;=DATE(YEAR(TODAY()),1,1),$O363&lt;DATE(YEAR(TODAY())+1,1,1),$N363&lt;VALUE(SUBSTITUTE($M363,"&lt;",""))),AND($AH363&gt;=1,$AI363&gt;=1,OR($N363&lt;VALUE(SUBSTITUTE($M363,"&lt;","")),SUMIFS(LabData2016[LDL唯一],LabData2016[比對身分證前六碼],$AX363,LabData2016[最近一次LDL檢查結果(mg/dL)],"&lt;"&amp;VALUE(SUBSTITUTE($M363,"&lt;","")),LabData2016[最近一次LDL檢查日期],"&gt;="&amp;DATE(YEAR(TODAY()),1,1),LabData2016[最近一次LDL檢查日期],"&lt;"&amp;DATE(YEAR(TODAY())+1,1,1))/($AH363+$AI363)&gt;=0.5))),"控制達標",IF(AND($AH363&gt;=1,$AI363&gt;=1,ISNUMBER($P363),$R363&gt;84,$N363-$P363&lt;0),"進步達標","未達標")))))</f>
        <v/>
      </c>
      <c r="U363" s="39" t="str">
        <f ca="1">IF($B363="","",IF($T363="不適用","不適用",IF($T363="未檢驗","無檢驗資料","全年"&amp;($AH363+$AI363)&amp;"次／下半年"&amp;$AI363&amp;"次／"&amp;SUMIFS(LabData2016[LDL唯一],LabData2016[比對身分證前六碼],$AX363,LabData2016[最近一次LDL檢查結果(mg/dL)],"&lt;"&amp;VALUE(SUBSTITUTE($M363,"&lt;","")),LabData2016[最近一次LDL檢查日期],"&gt;="&amp;DATE(YEAR(TODAY()),1,1),LabData2016[最近一次LDL檢查日期],"&lt;"&amp;DATE(YEAR(TODAY())+1,1,1))&amp;"/"&amp;($AH363+$AI363)&amp;"達標")))</f>
        <v/>
      </c>
      <c r="V363" s="6" t="str" cm="1">
        <f t="array" ref="V363">IF($B363="","",IFERROR(INDEX(PatientCriteria[UACR達標標準],ROWS($A$4:A363)),""))</f>
        <v/>
      </c>
      <c r="W363" s="6" t="str">
        <f>IF($B363="","",IF($X363="","",IFERROR(SUMIFS(LabData2016[最近一次UACR檢查結果(mg/gm)],LabData2016[比對身分證前六碼],$AX363,LabData2016[最近一次UACR檢查日期],$X363,LabData2016[UACR唯一],1),"")))</f>
        <v/>
      </c>
      <c r="X363" s="36" t="str" cm="1">
        <f t="array" ref="X363">IF($B363="","",IFERROR(_xlfn.AGGREGATE(14,6,LabData2016[最近一次UACR檢查日期]/((LabData2016[比對身分證前六碼]=$AX363)*(LabData2016[UACR唯一]=1)),1),""))</f>
        <v/>
      </c>
      <c r="Y363" s="6" t="str">
        <f>IF($B363="","",IF($Z363="","",IFERROR(SUMIFS(LabData2016[最近一次UACR檢查結果(mg/gm)],LabData2016[比對身分證前六碼],$AX363,LabData2016[最近一次UACR檢查日期],$Z363,LabData2016[UACR唯一],1),"")))</f>
        <v/>
      </c>
      <c r="Z363" s="36" t="str" cm="1">
        <f t="array" ref="Z363">IF($B363="","",IFERROR(_xlfn.AGGREGATE(14,6,LabData2016[最近一次UACR檢查日期]/((LabData2016[比對身分證前六碼]=$AX363)*(LabData2016[UACR唯一]=1)),2),""))</f>
        <v/>
      </c>
      <c r="AA363" s="6" t="str">
        <f t="shared" si="77"/>
        <v/>
      </c>
      <c r="AB363" s="29" t="str">
        <f ca="1">IF($B363="","",IF($V363="不適用","不適用",IF($W363="","未檢驗",IF(AND($AJ363+$AK363&gt;=2,$AK363&gt;=1),IF(OR($W363&lt;30,SUMIFS(LabData2016[UACR唯一],LabData2016[比對身分證前六碼],$AX363,LabData2016[最近一次UACR檢查結果(mg/gm)],"&lt;30",LabData2016[最近一次UACR檢查日期],"&gt;="&amp;DATE(YEAR(TODAY()),1,1),LabData2016[最近一次UACR檢查日期],"&lt;"&amp;DATE(YEAR(TODAY())+1,1,1))/($AJ363+$AK363)&gt;=0.5),"控制達標",IF(ISNUMBER($Y363),IF(AND($AA363&gt;=84,$W363-$Y363&lt;0),"進步達標","未達標"),"未達標")),"未達標"))))</f>
        <v/>
      </c>
      <c r="AC363" s="38" t="str">
        <f ca="1">IF($B363="","",IF($AB363="不適用","不適用",IF($AB363="未檢驗","無檢驗資料","全年"&amp;($AJ363+$AK363)&amp;"次／下半年"&amp;$AK363&amp;"次／"&amp;SUMIFS(LabData2016[UACR唯一],LabData2016[比對身分證前六碼],$AX363,LabData2016[最近一次UACR檢查結果(mg/gm)],"&lt;30",LabData2016[最近一次UACR檢查日期],"&gt;="&amp;DATE(YEAR(TODAY()),1,1),LabData2016[最近一次UACR檢查日期],"&lt;"&amp;DATE(YEAR(TODAY())+1,1,1))&amp;"/"&amp;($AJ363+$AK363)&amp;"達標")))</f>
        <v/>
      </c>
      <c r="AD363" s="6" t="str" cm="1">
        <f t="array" ref="AD363">IF($B363="","",IFERROR(INDEX(PatientCriteria[BP檢驗次數達標標準],ROWS($A$4:A363)),""))</f>
        <v/>
      </c>
      <c r="AE363" s="6" t="str" cm="1">
        <f t="array" aca="1" ref="AE363" ca="1">IF($B363="","",_xlfn.LET(_xlpm.bp,LabData2016[最近一次BP檢查日期],_xlpm.ym,IF(ISNUMBER(_xlpm.bp),TEXT(_xlpm.bp,"yyyy-mm"),LEFT(_xlpm.bp,7)),_xlpm.matched,_xlfn._xlws.FILTER(_xlpm.ym,(LabData2016[比對身分證前六碼]=$AX363)*(LabData2016[比對生日西元]=$AY363)*(_xlpm.ym&lt;&gt;"")*(LEFT(_xlpm.ym,4)=TEXT(YEAR(TODAY()),"0")),""),IF(INDEX(_xlpm.matched,1)="",0,ROWS(_xlfn.UNIQUE(_xlpm.matched)))))</f>
        <v/>
      </c>
      <c r="AF363" s="6" t="str">
        <f ca="1">IF($B363="","",SUMIFS(LabData2016[HbA1c唯一],LabData2016[比對身分證前六碼],$AX363,LabData2016[最近一次HbA1c檢查日期],"&gt;="&amp;DATE(YEAR(TODAY()),1,1),LabData2016[最近一次HbA1c檢查日期],"&lt;"&amp;DATE(YEAR(TODAY()),7,1)))</f>
        <v/>
      </c>
      <c r="AG363" s="6" t="str">
        <f ca="1">IF($B363="","",SUMIFS(LabData2016[HbA1c唯一],LabData2016[比對身分證前六碼],$AX363,LabData2016[最近一次HbA1c檢查日期],"&gt;="&amp;DATE(YEAR(TODAY()),7,1),LabData2016[最近一次HbA1c檢查日期],"&lt;"&amp;DATE(YEAR(TODAY())+1,1,1)))</f>
        <v/>
      </c>
      <c r="AH363" s="6" t="str">
        <f ca="1">IF($B363="","",SUMIFS(LabData2016[LDL唯一],LabData2016[比對身分證前六碼],$AX363,LabData2016[最近一次LDL檢查日期],"&gt;="&amp;DATE(YEAR(TODAY()),1,1),LabData2016[最近一次LDL檢查日期],"&lt;"&amp;DATE(YEAR(TODAY()),7,1)))</f>
        <v/>
      </c>
      <c r="AI363" s="6" t="str">
        <f ca="1">IF($B363="","",SUMIFS(LabData2016[LDL唯一],LabData2016[比對身分證前六碼],$AX363,LabData2016[最近一次LDL檢查日期],"&gt;="&amp;DATE(YEAR(TODAY()),7,1),LabData2016[最近一次LDL檢查日期],"&lt;"&amp;DATE(YEAR(TODAY())+1,1,1)))</f>
        <v/>
      </c>
      <c r="AJ363" s="6" t="str">
        <f ca="1">IF($B363="","",SUMIFS(LabData2016[UACR唯一],LabData2016[比對身分證前六碼],$AX363,LabData2016[最近一次UACR檢查日期],"&gt;="&amp;DATE(YEAR(TODAY()),1,1),LabData2016[最近一次UACR檢查日期],"&lt;"&amp;DATE(YEAR(TODAY()),7,1)))</f>
        <v/>
      </c>
      <c r="AK363" s="6" t="str">
        <f ca="1">IF($B363="","",SUMIFS(LabData2016[UACR唯一],LabData2016[比對身分證前六碼],$AX363,LabData2016[最近一次UACR檢查日期],"&gt;="&amp;DATE(YEAR(TODAY()),7,1),LabData2016[最近一次UACR檢查日期],"&lt;"&amp;DATE(YEAR(TODAY())+1,1,1)))</f>
        <v/>
      </c>
      <c r="AL363" s="6" t="str">
        <f t="shared" si="78"/>
        <v/>
      </c>
      <c r="AM363" s="6" t="str">
        <f t="shared" si="79"/>
        <v/>
      </c>
      <c r="AN363" s="6" t="str">
        <f t="shared" si="80"/>
        <v/>
      </c>
      <c r="AO363" s="6" t="str">
        <f t="shared" si="81"/>
        <v/>
      </c>
      <c r="AP363" s="6" t="str" cm="1">
        <f t="array" ref="AP363">IF($B363="","",IFERROR(INDEX(相容設定!$B$2:$E$9,MATCH($D363,相容設定!$A$2:$A$9,0),MIN(VALUE(LEFT($AQ363,FIND("/",$AQ363)-1)),3)+1),0))</f>
        <v/>
      </c>
      <c r="AQ363" s="6" t="str">
        <f t="shared" si="82"/>
        <v/>
      </c>
      <c r="AR363" s="30" t="str">
        <f t="shared" si="83"/>
        <v/>
      </c>
      <c r="AS363" s="30" t="str">
        <f>IF($B363="","",250+30+IF(OR(ISNUMBER(SEARCH("DM",$D363)),ISNUMBER(SEARCH("+",$D363))),100,0)+IFERROR(INDEX(相容設定!$F$2:$F$9,MATCH($D363,相容設定!$A$2:$A$9,0)),0))</f>
        <v/>
      </c>
      <c r="AT363" s="31" t="str">
        <f t="shared" si="84"/>
        <v/>
      </c>
      <c r="AU363" s="32" t="str">
        <f t="shared" si="85"/>
        <v/>
      </c>
      <c r="AW363" t="str">
        <f t="shared" si="86"/>
        <v/>
      </c>
    </row>
    <row r="364" spans="1:49" x14ac:dyDescent="0.35">
      <c r="A364" s="26" t="str" cm="1">
        <f t="array" ref="A364">IFERROR(IF(INDEX(PatientCriteria[身分證號],ROWS($A$4:A364))="","",ROWS($A$4:A364)),"")</f>
        <v/>
      </c>
      <c r="B364" s="26" t="str" cm="1">
        <f t="array" ref="B364">IFERROR(IF(INDEX(PatientCriteria[身分證號],ROWS($A$4:A364))="","",INDEX(PatientCriteria[身分證號],ROWS($A$4:A364))),"")</f>
        <v/>
      </c>
      <c r="C364" s="26" t="str" cm="1">
        <f t="array" ref="C364">IF($B364="","",IFERROR(INDEX(PatientCriteria[生日],ROWS($A$4:A364)),""))</f>
        <v/>
      </c>
      <c r="D364" s="26" t="str" cm="1">
        <f t="array" ref="D364">IF($B364="","",IFERROR(INDEX(PatientCriteria[疾病組合],ROWS($A$4:A364)),""))</f>
        <v/>
      </c>
      <c r="E364" s="6" t="str" cm="1">
        <f t="array" ref="E364">IF($B364="","",IFERROR(INDEX(PatientCriteria[HbA1c達標標準],ROWS($A$4:A364)),""))</f>
        <v/>
      </c>
      <c r="F364" s="6" t="str">
        <f>IF($B364="","",IF($G364="","",IFERROR(SUMIFS(LabData2016[最近一次HbA1c檢查結果(%)],LabData2016[比對身分證前六碼],$AX364,LabData2016[最近一次HbA1c檢查日期],$G364,LabData2016[HbA1c唯一],1),"")))</f>
        <v/>
      </c>
      <c r="G364" s="36" t="str" cm="1">
        <f t="array" ref="G364">IF($B364="","",IFERROR(_xlfn.AGGREGATE(14,6,LabData2016[最近一次HbA1c檢查日期]/((LabData2016[比對身分證前六碼]=$AX364)*(LabData2016[HbA1c唯一]=1)),1),""))</f>
        <v/>
      </c>
      <c r="H364" s="6" t="str">
        <f>IF($B364="","",IF($I364="","",IFERROR(SUMIFS(LabData2016[最近一次HbA1c檢查結果(%)],LabData2016[比對身分證前六碼],$AX364,LabData2016[最近一次HbA1c檢查日期],$I364,LabData2016[HbA1c唯一],1),"")))</f>
        <v/>
      </c>
      <c r="I364" s="36" t="str" cm="1">
        <f t="array" ref="I364">IF($B364="","",IFERROR(_xlfn.AGGREGATE(14,6,LabData2016[最近一次HbA1c檢查日期]/((LabData2016[比對身分證前六碼]=$AX364)*(LabData2016[HbA1c唯一]=1)),2),""))</f>
        <v/>
      </c>
      <c r="J364" s="6" t="str">
        <f t="shared" si="75"/>
        <v/>
      </c>
      <c r="K364" s="27" t="str">
        <f ca="1">IF($B364="","",IF($E364="不適用","不適用",IF($F364="","未檢驗",IF(AND($AF364+$AG364&gt;=2,$AG364&gt;=1),IF(OR($F364&lt;VALUE(SUBSTITUTE(SUBSTITUTE($E364,"&lt;",""),"%","")),SUMIFS(LabData2016[HbA1c唯一],LabData2016[比對身分證前六碼],$AX364,LabData2016[最近一次HbA1c檢查結果(%)],"&lt;"&amp;VALUE(SUBSTITUTE(SUBSTITUTE($E364,"&lt;",""),"%","")),LabData2016[最近一次HbA1c檢查日期],"&gt;="&amp;DATE(YEAR(TODAY()),1,1),LabData2016[最近一次HbA1c檢查日期],"&lt;"&amp;DATE(YEAR(TODAY())+1,1,1))/($AF364+$AG364)&gt;=0.5),"控制達標",IF(ISNUMBER($H364),IF(AND($J364&gt;=84,$F364-$H364&lt;0),"進步達標","未達標"),"未達標")),"未達標"))))</f>
        <v/>
      </c>
      <c r="L364" s="33" t="str">
        <f ca="1">IF($B364="","",IF($K364="不適用","不適用",IF($K364="未檢驗","無檢驗資料","全年"&amp;($AF364+$AG364)&amp;"次／下半年"&amp;$AG364&amp;"次／"&amp;SUMIFS(LabData2016[HbA1c唯一],LabData2016[比對身分證前六碼],$AX364,LabData2016[最近一次HbA1c檢查結果(%)],"&lt;"&amp;VALUE(SUBSTITUTE(SUBSTITUTE($E364,"&lt;",""),"%","")),LabData2016[最近一次HbA1c檢查日期],"&gt;="&amp;DATE(YEAR(TODAY()),1,1),LabData2016[最近一次HbA1c檢查日期],"&lt;"&amp;DATE(YEAR(TODAY())+1,1,1))&amp;"/"&amp;($AF364+$AG364)&amp;"達標")))</f>
        <v/>
      </c>
      <c r="M364" s="6" t="str" cm="1">
        <f t="array" ref="M364">IF($B364="","",IFERROR(INDEX(PatientCriteria[LDL達標標準],ROWS($A$4:A364)),""))</f>
        <v/>
      </c>
      <c r="N364" s="6" t="str">
        <f>IF($B364="","",IF($O364="","",IFERROR(SUMIFS(LabData2016[最近一次LDL檢查結果(mg/dL)],LabData2016[比對身分證前六碼],$AX364,LabData2016[最近一次LDL檢查日期],$O364,LabData2016[LDL唯一],1),"")))</f>
        <v/>
      </c>
      <c r="O364" s="36" t="str" cm="1">
        <f t="array" ref="O364">IF($B364="","",IFERROR(_xlfn.AGGREGATE(14,6,LabData2016[最近一次LDL檢查日期]/((LabData2016[比對身分證前六碼]=$AX364)*(LabData2016[LDL唯一]=1)),1),""))</f>
        <v/>
      </c>
      <c r="P364" s="6" t="str">
        <f>IF($B364="","",IF($Q364="","",IFERROR(SUMIFS(LabData2016[最近一次LDL檢查結果(mg/dL)],LabData2016[比對身分證前六碼],$AX364,LabData2016[最近一次LDL檢查日期],$Q364,LabData2016[LDL唯一],1),"")))</f>
        <v/>
      </c>
      <c r="Q364" s="36" t="str" cm="1">
        <f t="array" ref="Q364">IF($B364="","",IFERROR(_xlfn.AGGREGATE(14,6,LabData2016[最近一次LDL檢查日期]/((LabData2016[比對身分證前六碼]=$AX364)*(LabData2016[LDL唯一]=1)),2),""))</f>
        <v/>
      </c>
      <c r="R364" s="6" t="str">
        <f t="shared" si="76"/>
        <v/>
      </c>
      <c r="S364" s="6" t="str" cm="1">
        <f t="array" ref="S364">IF($B364="","",IFERROR(_xlfn.AGGREGATE(15,6,LabData2016[最近一次LDL檢查結果(mg/dL)]/((LabData2016[比對身分證前六碼]=$AX364)*(LabData2016[LDL唯一]=1)),1),""))</f>
        <v/>
      </c>
      <c r="T364" s="28" t="str">
        <f ca="1">IF($B364="","",IF($M364="不適用","不適用",IF($N364="","未檢驗",IF(OR(AND($D364="DM only",$O364&gt;=DATE(YEAR(TODAY()),1,1),$O364&lt;DATE(YEAR(TODAY())+1,1,1),$N364&lt;VALUE(SUBSTITUTE($M364,"&lt;",""))),AND($AH364&gt;=1,$AI364&gt;=1,OR($N364&lt;VALUE(SUBSTITUTE($M364,"&lt;","")),SUMIFS(LabData2016[LDL唯一],LabData2016[比對身分證前六碼],$AX364,LabData2016[最近一次LDL檢查結果(mg/dL)],"&lt;"&amp;VALUE(SUBSTITUTE($M364,"&lt;","")),LabData2016[最近一次LDL檢查日期],"&gt;="&amp;DATE(YEAR(TODAY()),1,1),LabData2016[最近一次LDL檢查日期],"&lt;"&amp;DATE(YEAR(TODAY())+1,1,1))/($AH364+$AI364)&gt;=0.5))),"控制達標",IF(AND($AH364&gt;=1,$AI364&gt;=1,ISNUMBER($P364),$R364&gt;84,$N364-$P364&lt;0),"進步達標","未達標")))))</f>
        <v/>
      </c>
      <c r="U364" s="39" t="str">
        <f ca="1">IF($B364="","",IF($T364="不適用","不適用",IF($T364="未檢驗","無檢驗資料","全年"&amp;($AH364+$AI364)&amp;"次／下半年"&amp;$AI364&amp;"次／"&amp;SUMIFS(LabData2016[LDL唯一],LabData2016[比對身分證前六碼],$AX364,LabData2016[最近一次LDL檢查結果(mg/dL)],"&lt;"&amp;VALUE(SUBSTITUTE($M364,"&lt;","")),LabData2016[最近一次LDL檢查日期],"&gt;="&amp;DATE(YEAR(TODAY()),1,1),LabData2016[最近一次LDL檢查日期],"&lt;"&amp;DATE(YEAR(TODAY())+1,1,1))&amp;"/"&amp;($AH364+$AI364)&amp;"達標")))</f>
        <v/>
      </c>
      <c r="V364" s="6" t="str" cm="1">
        <f t="array" ref="V364">IF($B364="","",IFERROR(INDEX(PatientCriteria[UACR達標標準],ROWS($A$4:A364)),""))</f>
        <v/>
      </c>
      <c r="W364" s="6" t="str">
        <f>IF($B364="","",IF($X364="","",IFERROR(SUMIFS(LabData2016[最近一次UACR檢查結果(mg/gm)],LabData2016[比對身分證前六碼],$AX364,LabData2016[最近一次UACR檢查日期],$X364,LabData2016[UACR唯一],1),"")))</f>
        <v/>
      </c>
      <c r="X364" s="36" t="str" cm="1">
        <f t="array" ref="X364">IF($B364="","",IFERROR(_xlfn.AGGREGATE(14,6,LabData2016[最近一次UACR檢查日期]/((LabData2016[比對身分證前六碼]=$AX364)*(LabData2016[UACR唯一]=1)),1),""))</f>
        <v/>
      </c>
      <c r="Y364" s="6" t="str">
        <f>IF($B364="","",IF($Z364="","",IFERROR(SUMIFS(LabData2016[最近一次UACR檢查結果(mg/gm)],LabData2016[比對身分證前六碼],$AX364,LabData2016[最近一次UACR檢查日期],$Z364,LabData2016[UACR唯一],1),"")))</f>
        <v/>
      </c>
      <c r="Z364" s="36" t="str" cm="1">
        <f t="array" ref="Z364">IF($B364="","",IFERROR(_xlfn.AGGREGATE(14,6,LabData2016[最近一次UACR檢查日期]/((LabData2016[比對身分證前六碼]=$AX364)*(LabData2016[UACR唯一]=1)),2),""))</f>
        <v/>
      </c>
      <c r="AA364" s="6" t="str">
        <f t="shared" si="77"/>
        <v/>
      </c>
      <c r="AB364" s="29" t="str">
        <f ca="1">IF($B364="","",IF($V364="不適用","不適用",IF($W364="","未檢驗",IF(AND($AJ364+$AK364&gt;=2,$AK364&gt;=1),IF(OR($W364&lt;30,SUMIFS(LabData2016[UACR唯一],LabData2016[比對身分證前六碼],$AX364,LabData2016[最近一次UACR檢查結果(mg/gm)],"&lt;30",LabData2016[最近一次UACR檢查日期],"&gt;="&amp;DATE(YEAR(TODAY()),1,1),LabData2016[最近一次UACR檢查日期],"&lt;"&amp;DATE(YEAR(TODAY())+1,1,1))/($AJ364+$AK364)&gt;=0.5),"控制達標",IF(ISNUMBER($Y364),IF(AND($AA364&gt;=84,$W364-$Y364&lt;0),"進步達標","未達標"),"未達標")),"未達標"))))</f>
        <v/>
      </c>
      <c r="AC364" s="38" t="str">
        <f ca="1">IF($B364="","",IF($AB364="不適用","不適用",IF($AB364="未檢驗","無檢驗資料","全年"&amp;($AJ364+$AK364)&amp;"次／下半年"&amp;$AK364&amp;"次／"&amp;SUMIFS(LabData2016[UACR唯一],LabData2016[比對身分證前六碼],$AX364,LabData2016[最近一次UACR檢查結果(mg/gm)],"&lt;30",LabData2016[最近一次UACR檢查日期],"&gt;="&amp;DATE(YEAR(TODAY()),1,1),LabData2016[最近一次UACR檢查日期],"&lt;"&amp;DATE(YEAR(TODAY())+1,1,1))&amp;"/"&amp;($AJ364+$AK364)&amp;"達標")))</f>
        <v/>
      </c>
      <c r="AD364" s="6" t="str" cm="1">
        <f t="array" ref="AD364">IF($B364="","",IFERROR(INDEX(PatientCriteria[BP檢驗次數達標標準],ROWS($A$4:A364)),""))</f>
        <v/>
      </c>
      <c r="AE364" s="6" t="str" cm="1">
        <f t="array" aca="1" ref="AE364" ca="1">IF($B364="","",_xlfn.LET(_xlpm.bp,LabData2016[最近一次BP檢查日期],_xlpm.ym,IF(ISNUMBER(_xlpm.bp),TEXT(_xlpm.bp,"yyyy-mm"),LEFT(_xlpm.bp,7)),_xlpm.matched,_xlfn._xlws.FILTER(_xlpm.ym,(LabData2016[比對身分證前六碼]=$AX364)*(LabData2016[比對生日西元]=$AY364)*(_xlpm.ym&lt;&gt;"")*(LEFT(_xlpm.ym,4)=TEXT(YEAR(TODAY()),"0")),""),IF(INDEX(_xlpm.matched,1)="",0,ROWS(_xlfn.UNIQUE(_xlpm.matched)))))</f>
        <v/>
      </c>
      <c r="AF364" s="6" t="str">
        <f ca="1">IF($B364="","",SUMIFS(LabData2016[HbA1c唯一],LabData2016[比對身分證前六碼],$AX364,LabData2016[最近一次HbA1c檢查日期],"&gt;="&amp;DATE(YEAR(TODAY()),1,1),LabData2016[最近一次HbA1c檢查日期],"&lt;"&amp;DATE(YEAR(TODAY()),7,1)))</f>
        <v/>
      </c>
      <c r="AG364" s="6" t="str">
        <f ca="1">IF($B364="","",SUMIFS(LabData2016[HbA1c唯一],LabData2016[比對身分證前六碼],$AX364,LabData2016[最近一次HbA1c檢查日期],"&gt;="&amp;DATE(YEAR(TODAY()),7,1),LabData2016[最近一次HbA1c檢查日期],"&lt;"&amp;DATE(YEAR(TODAY())+1,1,1)))</f>
        <v/>
      </c>
      <c r="AH364" s="6" t="str">
        <f ca="1">IF($B364="","",SUMIFS(LabData2016[LDL唯一],LabData2016[比對身分證前六碼],$AX364,LabData2016[最近一次LDL檢查日期],"&gt;="&amp;DATE(YEAR(TODAY()),1,1),LabData2016[最近一次LDL檢查日期],"&lt;"&amp;DATE(YEAR(TODAY()),7,1)))</f>
        <v/>
      </c>
      <c r="AI364" s="6" t="str">
        <f ca="1">IF($B364="","",SUMIFS(LabData2016[LDL唯一],LabData2016[比對身分證前六碼],$AX364,LabData2016[最近一次LDL檢查日期],"&gt;="&amp;DATE(YEAR(TODAY()),7,1),LabData2016[最近一次LDL檢查日期],"&lt;"&amp;DATE(YEAR(TODAY())+1,1,1)))</f>
        <v/>
      </c>
      <c r="AJ364" s="6" t="str">
        <f ca="1">IF($B364="","",SUMIFS(LabData2016[UACR唯一],LabData2016[比對身分證前六碼],$AX364,LabData2016[最近一次UACR檢查日期],"&gt;="&amp;DATE(YEAR(TODAY()),1,1),LabData2016[最近一次UACR檢查日期],"&lt;"&amp;DATE(YEAR(TODAY()),7,1)))</f>
        <v/>
      </c>
      <c r="AK364" s="6" t="str">
        <f ca="1">IF($B364="","",SUMIFS(LabData2016[UACR唯一],LabData2016[比對身分證前六碼],$AX364,LabData2016[最近一次UACR檢查日期],"&gt;="&amp;DATE(YEAR(TODAY()),7,1),LabData2016[最近一次UACR檢查日期],"&lt;"&amp;DATE(YEAR(TODAY())+1,1,1)))</f>
        <v/>
      </c>
      <c r="AL364" s="6" t="str">
        <f t="shared" si="78"/>
        <v/>
      </c>
      <c r="AM364" s="6" t="str">
        <f t="shared" si="79"/>
        <v/>
      </c>
      <c r="AN364" s="6" t="str">
        <f t="shared" si="80"/>
        <v/>
      </c>
      <c r="AO364" s="6" t="str">
        <f t="shared" si="81"/>
        <v/>
      </c>
      <c r="AP364" s="6" t="str" cm="1">
        <f t="array" ref="AP364">IF($B364="","",IFERROR(INDEX(相容設定!$B$2:$E$9,MATCH($D364,相容設定!$A$2:$A$9,0),MIN(VALUE(LEFT($AQ364,FIND("/",$AQ364)-1)),3)+1),0))</f>
        <v/>
      </c>
      <c r="AQ364" s="6" t="str">
        <f t="shared" si="82"/>
        <v/>
      </c>
      <c r="AR364" s="30" t="str">
        <f t="shared" si="83"/>
        <v/>
      </c>
      <c r="AS364" s="30" t="str">
        <f>IF($B364="","",250+30+IF(OR(ISNUMBER(SEARCH("DM",$D364)),ISNUMBER(SEARCH("+",$D364))),100,0)+IFERROR(INDEX(相容設定!$F$2:$F$9,MATCH($D364,相容設定!$A$2:$A$9,0)),0))</f>
        <v/>
      </c>
      <c r="AT364" s="31" t="str">
        <f t="shared" si="84"/>
        <v/>
      </c>
      <c r="AU364" s="32" t="str">
        <f t="shared" si="85"/>
        <v/>
      </c>
      <c r="AW364" t="str">
        <f t="shared" si="86"/>
        <v/>
      </c>
    </row>
    <row r="365" spans="1:49" x14ac:dyDescent="0.35">
      <c r="A365" s="26" t="str" cm="1">
        <f t="array" ref="A365">IFERROR(IF(INDEX(PatientCriteria[身分證號],ROWS($A$4:A365))="","",ROWS($A$4:A365)),"")</f>
        <v/>
      </c>
      <c r="B365" s="26" t="str" cm="1">
        <f t="array" ref="B365">IFERROR(IF(INDEX(PatientCriteria[身分證號],ROWS($A$4:A365))="","",INDEX(PatientCriteria[身分證號],ROWS($A$4:A365))),"")</f>
        <v/>
      </c>
      <c r="C365" s="26" t="str" cm="1">
        <f t="array" ref="C365">IF($B365="","",IFERROR(INDEX(PatientCriteria[生日],ROWS($A$4:A365)),""))</f>
        <v/>
      </c>
      <c r="D365" s="26" t="str" cm="1">
        <f t="array" ref="D365">IF($B365="","",IFERROR(INDEX(PatientCriteria[疾病組合],ROWS($A$4:A365)),""))</f>
        <v/>
      </c>
      <c r="E365" s="6" t="str" cm="1">
        <f t="array" ref="E365">IF($B365="","",IFERROR(INDEX(PatientCriteria[HbA1c達標標準],ROWS($A$4:A365)),""))</f>
        <v/>
      </c>
      <c r="F365" s="6" t="str">
        <f>IF($B365="","",IF($G365="","",IFERROR(SUMIFS(LabData2016[最近一次HbA1c檢查結果(%)],LabData2016[比對身分證前六碼],$AX365,LabData2016[最近一次HbA1c檢查日期],$G365,LabData2016[HbA1c唯一],1),"")))</f>
        <v/>
      </c>
      <c r="G365" s="36" t="str" cm="1">
        <f t="array" ref="G365">IF($B365="","",IFERROR(_xlfn.AGGREGATE(14,6,LabData2016[最近一次HbA1c檢查日期]/((LabData2016[比對身分證前六碼]=$AX365)*(LabData2016[HbA1c唯一]=1)),1),""))</f>
        <v/>
      </c>
      <c r="H365" s="6" t="str">
        <f>IF($B365="","",IF($I365="","",IFERROR(SUMIFS(LabData2016[最近一次HbA1c檢查結果(%)],LabData2016[比對身分證前六碼],$AX365,LabData2016[最近一次HbA1c檢查日期],$I365,LabData2016[HbA1c唯一],1),"")))</f>
        <v/>
      </c>
      <c r="I365" s="36" t="str" cm="1">
        <f t="array" ref="I365">IF($B365="","",IFERROR(_xlfn.AGGREGATE(14,6,LabData2016[最近一次HbA1c檢查日期]/((LabData2016[比對身分證前六碼]=$AX365)*(LabData2016[HbA1c唯一]=1)),2),""))</f>
        <v/>
      </c>
      <c r="J365" s="6" t="str">
        <f t="shared" si="75"/>
        <v/>
      </c>
      <c r="K365" s="27" t="str">
        <f ca="1">IF($B365="","",IF($E365="不適用","不適用",IF($F365="","未檢驗",IF(AND($AF365+$AG365&gt;=2,$AG365&gt;=1),IF(OR($F365&lt;VALUE(SUBSTITUTE(SUBSTITUTE($E365,"&lt;",""),"%","")),SUMIFS(LabData2016[HbA1c唯一],LabData2016[比對身分證前六碼],$AX365,LabData2016[最近一次HbA1c檢查結果(%)],"&lt;"&amp;VALUE(SUBSTITUTE(SUBSTITUTE($E365,"&lt;",""),"%","")),LabData2016[最近一次HbA1c檢查日期],"&gt;="&amp;DATE(YEAR(TODAY()),1,1),LabData2016[最近一次HbA1c檢查日期],"&lt;"&amp;DATE(YEAR(TODAY())+1,1,1))/($AF365+$AG365)&gt;=0.5),"控制達標",IF(ISNUMBER($H365),IF(AND($J365&gt;=84,$F365-$H365&lt;0),"進步達標","未達標"),"未達標")),"未達標"))))</f>
        <v/>
      </c>
      <c r="L365" s="33" t="str">
        <f ca="1">IF($B365="","",IF($K365="不適用","不適用",IF($K365="未檢驗","無檢驗資料","全年"&amp;($AF365+$AG365)&amp;"次／下半年"&amp;$AG365&amp;"次／"&amp;SUMIFS(LabData2016[HbA1c唯一],LabData2016[比對身分證前六碼],$AX365,LabData2016[最近一次HbA1c檢查結果(%)],"&lt;"&amp;VALUE(SUBSTITUTE(SUBSTITUTE($E365,"&lt;",""),"%","")),LabData2016[最近一次HbA1c檢查日期],"&gt;="&amp;DATE(YEAR(TODAY()),1,1),LabData2016[最近一次HbA1c檢查日期],"&lt;"&amp;DATE(YEAR(TODAY())+1,1,1))&amp;"/"&amp;($AF365+$AG365)&amp;"達標")))</f>
        <v/>
      </c>
      <c r="M365" s="6" t="str" cm="1">
        <f t="array" ref="M365">IF($B365="","",IFERROR(INDEX(PatientCriteria[LDL達標標準],ROWS($A$4:A365)),""))</f>
        <v/>
      </c>
      <c r="N365" s="6" t="str">
        <f>IF($B365="","",IF($O365="","",IFERROR(SUMIFS(LabData2016[最近一次LDL檢查結果(mg/dL)],LabData2016[比對身分證前六碼],$AX365,LabData2016[最近一次LDL檢查日期],$O365,LabData2016[LDL唯一],1),"")))</f>
        <v/>
      </c>
      <c r="O365" s="36" t="str" cm="1">
        <f t="array" ref="O365">IF($B365="","",IFERROR(_xlfn.AGGREGATE(14,6,LabData2016[最近一次LDL檢查日期]/((LabData2016[比對身分證前六碼]=$AX365)*(LabData2016[LDL唯一]=1)),1),""))</f>
        <v/>
      </c>
      <c r="P365" s="6" t="str">
        <f>IF($B365="","",IF($Q365="","",IFERROR(SUMIFS(LabData2016[最近一次LDL檢查結果(mg/dL)],LabData2016[比對身分證前六碼],$AX365,LabData2016[最近一次LDL檢查日期],$Q365,LabData2016[LDL唯一],1),"")))</f>
        <v/>
      </c>
      <c r="Q365" s="36" t="str" cm="1">
        <f t="array" ref="Q365">IF($B365="","",IFERROR(_xlfn.AGGREGATE(14,6,LabData2016[最近一次LDL檢查日期]/((LabData2016[比對身分證前六碼]=$AX365)*(LabData2016[LDL唯一]=1)),2),""))</f>
        <v/>
      </c>
      <c r="R365" s="6" t="str">
        <f t="shared" si="76"/>
        <v/>
      </c>
      <c r="S365" s="6" t="str" cm="1">
        <f t="array" ref="S365">IF($B365="","",IFERROR(_xlfn.AGGREGATE(15,6,LabData2016[最近一次LDL檢查結果(mg/dL)]/((LabData2016[比對身分證前六碼]=$AX365)*(LabData2016[LDL唯一]=1)),1),""))</f>
        <v/>
      </c>
      <c r="T365" s="28" t="str">
        <f ca="1">IF($B365="","",IF($M365="不適用","不適用",IF($N365="","未檢驗",IF(OR(AND($D365="DM only",$O365&gt;=DATE(YEAR(TODAY()),1,1),$O365&lt;DATE(YEAR(TODAY())+1,1,1),$N365&lt;VALUE(SUBSTITUTE($M365,"&lt;",""))),AND($AH365&gt;=1,$AI365&gt;=1,OR($N365&lt;VALUE(SUBSTITUTE($M365,"&lt;","")),SUMIFS(LabData2016[LDL唯一],LabData2016[比對身分證前六碼],$AX365,LabData2016[最近一次LDL檢查結果(mg/dL)],"&lt;"&amp;VALUE(SUBSTITUTE($M365,"&lt;","")),LabData2016[最近一次LDL檢查日期],"&gt;="&amp;DATE(YEAR(TODAY()),1,1),LabData2016[最近一次LDL檢查日期],"&lt;"&amp;DATE(YEAR(TODAY())+1,1,1))/($AH365+$AI365)&gt;=0.5))),"控制達標",IF(AND($AH365&gt;=1,$AI365&gt;=1,ISNUMBER($P365),$R365&gt;84,$N365-$P365&lt;0),"進步達標","未達標")))))</f>
        <v/>
      </c>
      <c r="U365" s="39" t="str">
        <f ca="1">IF($B365="","",IF($T365="不適用","不適用",IF($T365="未檢驗","無檢驗資料","全年"&amp;($AH365+$AI365)&amp;"次／下半年"&amp;$AI365&amp;"次／"&amp;SUMIFS(LabData2016[LDL唯一],LabData2016[比對身分證前六碼],$AX365,LabData2016[最近一次LDL檢查結果(mg/dL)],"&lt;"&amp;VALUE(SUBSTITUTE($M365,"&lt;","")),LabData2016[最近一次LDL檢查日期],"&gt;="&amp;DATE(YEAR(TODAY()),1,1),LabData2016[最近一次LDL檢查日期],"&lt;"&amp;DATE(YEAR(TODAY())+1,1,1))&amp;"/"&amp;($AH365+$AI365)&amp;"達標")))</f>
        <v/>
      </c>
      <c r="V365" s="6" t="str" cm="1">
        <f t="array" ref="V365">IF($B365="","",IFERROR(INDEX(PatientCriteria[UACR達標標準],ROWS($A$4:A365)),""))</f>
        <v/>
      </c>
      <c r="W365" s="6" t="str">
        <f>IF($B365="","",IF($X365="","",IFERROR(SUMIFS(LabData2016[最近一次UACR檢查結果(mg/gm)],LabData2016[比對身分證前六碼],$AX365,LabData2016[最近一次UACR檢查日期],$X365,LabData2016[UACR唯一],1),"")))</f>
        <v/>
      </c>
      <c r="X365" s="36" t="str" cm="1">
        <f t="array" ref="X365">IF($B365="","",IFERROR(_xlfn.AGGREGATE(14,6,LabData2016[最近一次UACR檢查日期]/((LabData2016[比對身分證前六碼]=$AX365)*(LabData2016[UACR唯一]=1)),1),""))</f>
        <v/>
      </c>
      <c r="Y365" s="6" t="str">
        <f>IF($B365="","",IF($Z365="","",IFERROR(SUMIFS(LabData2016[最近一次UACR檢查結果(mg/gm)],LabData2016[比對身分證前六碼],$AX365,LabData2016[最近一次UACR檢查日期],$Z365,LabData2016[UACR唯一],1),"")))</f>
        <v/>
      </c>
      <c r="Z365" s="36" t="str" cm="1">
        <f t="array" ref="Z365">IF($B365="","",IFERROR(_xlfn.AGGREGATE(14,6,LabData2016[最近一次UACR檢查日期]/((LabData2016[比對身分證前六碼]=$AX365)*(LabData2016[UACR唯一]=1)),2),""))</f>
        <v/>
      </c>
      <c r="AA365" s="6" t="str">
        <f t="shared" si="77"/>
        <v/>
      </c>
      <c r="AB365" s="29" t="str">
        <f ca="1">IF($B365="","",IF($V365="不適用","不適用",IF($W365="","未檢驗",IF(AND($AJ365+$AK365&gt;=2,$AK365&gt;=1),IF(OR($W365&lt;30,SUMIFS(LabData2016[UACR唯一],LabData2016[比對身分證前六碼],$AX365,LabData2016[最近一次UACR檢查結果(mg/gm)],"&lt;30",LabData2016[最近一次UACR檢查日期],"&gt;="&amp;DATE(YEAR(TODAY()),1,1),LabData2016[最近一次UACR檢查日期],"&lt;"&amp;DATE(YEAR(TODAY())+1,1,1))/($AJ365+$AK365)&gt;=0.5),"控制達標",IF(ISNUMBER($Y365),IF(AND($AA365&gt;=84,$W365-$Y365&lt;0),"進步達標","未達標"),"未達標")),"未達標"))))</f>
        <v/>
      </c>
      <c r="AC365" s="38" t="str">
        <f ca="1">IF($B365="","",IF($AB365="不適用","不適用",IF($AB365="未檢驗","無檢驗資料","全年"&amp;($AJ365+$AK365)&amp;"次／下半年"&amp;$AK365&amp;"次／"&amp;SUMIFS(LabData2016[UACR唯一],LabData2016[比對身分證前六碼],$AX365,LabData2016[最近一次UACR檢查結果(mg/gm)],"&lt;30",LabData2016[最近一次UACR檢查日期],"&gt;="&amp;DATE(YEAR(TODAY()),1,1),LabData2016[最近一次UACR檢查日期],"&lt;"&amp;DATE(YEAR(TODAY())+1,1,1))&amp;"/"&amp;($AJ365+$AK365)&amp;"達標")))</f>
        <v/>
      </c>
      <c r="AD365" s="6" t="str" cm="1">
        <f t="array" ref="AD365">IF($B365="","",IFERROR(INDEX(PatientCriteria[BP檢驗次數達標標準],ROWS($A$4:A365)),""))</f>
        <v/>
      </c>
      <c r="AE365" s="6" t="str" cm="1">
        <f t="array" aca="1" ref="AE365" ca="1">IF($B365="","",_xlfn.LET(_xlpm.bp,LabData2016[最近一次BP檢查日期],_xlpm.ym,IF(ISNUMBER(_xlpm.bp),TEXT(_xlpm.bp,"yyyy-mm"),LEFT(_xlpm.bp,7)),_xlpm.matched,_xlfn._xlws.FILTER(_xlpm.ym,(LabData2016[比對身分證前六碼]=$AX365)*(LabData2016[比對生日西元]=$AY365)*(_xlpm.ym&lt;&gt;"")*(LEFT(_xlpm.ym,4)=TEXT(YEAR(TODAY()),"0")),""),IF(INDEX(_xlpm.matched,1)="",0,ROWS(_xlfn.UNIQUE(_xlpm.matched)))))</f>
        <v/>
      </c>
      <c r="AF365" s="6" t="str">
        <f ca="1">IF($B365="","",SUMIFS(LabData2016[HbA1c唯一],LabData2016[比對身分證前六碼],$AX365,LabData2016[最近一次HbA1c檢查日期],"&gt;="&amp;DATE(YEAR(TODAY()),1,1),LabData2016[最近一次HbA1c檢查日期],"&lt;"&amp;DATE(YEAR(TODAY()),7,1)))</f>
        <v/>
      </c>
      <c r="AG365" s="6" t="str">
        <f ca="1">IF($B365="","",SUMIFS(LabData2016[HbA1c唯一],LabData2016[比對身分證前六碼],$AX365,LabData2016[最近一次HbA1c檢查日期],"&gt;="&amp;DATE(YEAR(TODAY()),7,1),LabData2016[最近一次HbA1c檢查日期],"&lt;"&amp;DATE(YEAR(TODAY())+1,1,1)))</f>
        <v/>
      </c>
      <c r="AH365" s="6" t="str">
        <f ca="1">IF($B365="","",SUMIFS(LabData2016[LDL唯一],LabData2016[比對身分證前六碼],$AX365,LabData2016[最近一次LDL檢查日期],"&gt;="&amp;DATE(YEAR(TODAY()),1,1),LabData2016[最近一次LDL檢查日期],"&lt;"&amp;DATE(YEAR(TODAY()),7,1)))</f>
        <v/>
      </c>
      <c r="AI365" s="6" t="str">
        <f ca="1">IF($B365="","",SUMIFS(LabData2016[LDL唯一],LabData2016[比對身分證前六碼],$AX365,LabData2016[最近一次LDL檢查日期],"&gt;="&amp;DATE(YEAR(TODAY()),7,1),LabData2016[最近一次LDL檢查日期],"&lt;"&amp;DATE(YEAR(TODAY())+1,1,1)))</f>
        <v/>
      </c>
      <c r="AJ365" s="6" t="str">
        <f ca="1">IF($B365="","",SUMIFS(LabData2016[UACR唯一],LabData2016[比對身分證前六碼],$AX365,LabData2016[最近一次UACR檢查日期],"&gt;="&amp;DATE(YEAR(TODAY()),1,1),LabData2016[最近一次UACR檢查日期],"&lt;"&amp;DATE(YEAR(TODAY()),7,1)))</f>
        <v/>
      </c>
      <c r="AK365" s="6" t="str">
        <f ca="1">IF($B365="","",SUMIFS(LabData2016[UACR唯一],LabData2016[比對身分證前六碼],$AX365,LabData2016[最近一次UACR檢查日期],"&gt;="&amp;DATE(YEAR(TODAY()),7,1),LabData2016[最近一次UACR檢查日期],"&lt;"&amp;DATE(YEAR(TODAY())+1,1,1)))</f>
        <v/>
      </c>
      <c r="AL365" s="6" t="str">
        <f t="shared" si="78"/>
        <v/>
      </c>
      <c r="AM365" s="6" t="str">
        <f t="shared" si="79"/>
        <v/>
      </c>
      <c r="AN365" s="6" t="str">
        <f t="shared" si="80"/>
        <v/>
      </c>
      <c r="AO365" s="6" t="str">
        <f t="shared" si="81"/>
        <v/>
      </c>
      <c r="AP365" s="6" t="str" cm="1">
        <f t="array" ref="AP365">IF($B365="","",IFERROR(INDEX(相容設定!$B$2:$E$9,MATCH($D365,相容設定!$A$2:$A$9,0),MIN(VALUE(LEFT($AQ365,FIND("/",$AQ365)-1)),3)+1),0))</f>
        <v/>
      </c>
      <c r="AQ365" s="6" t="str">
        <f t="shared" si="82"/>
        <v/>
      </c>
      <c r="AR365" s="30" t="str">
        <f t="shared" si="83"/>
        <v/>
      </c>
      <c r="AS365" s="30" t="str">
        <f>IF($B365="","",250+30+IF(OR(ISNUMBER(SEARCH("DM",$D365)),ISNUMBER(SEARCH("+",$D365))),100,0)+IFERROR(INDEX(相容設定!$F$2:$F$9,MATCH($D365,相容設定!$A$2:$A$9,0)),0))</f>
        <v/>
      </c>
      <c r="AT365" s="31" t="str">
        <f t="shared" si="84"/>
        <v/>
      </c>
      <c r="AU365" s="32" t="str">
        <f t="shared" si="85"/>
        <v/>
      </c>
      <c r="AW365" t="str">
        <f t="shared" si="86"/>
        <v/>
      </c>
    </row>
    <row r="366" spans="1:49" x14ac:dyDescent="0.35">
      <c r="A366" s="26" t="str" cm="1">
        <f t="array" ref="A366">IFERROR(IF(INDEX(PatientCriteria[身分證號],ROWS($A$4:A366))="","",ROWS($A$4:A366)),"")</f>
        <v/>
      </c>
      <c r="B366" s="26" t="str" cm="1">
        <f t="array" ref="B366">IFERROR(IF(INDEX(PatientCriteria[身分證號],ROWS($A$4:A366))="","",INDEX(PatientCriteria[身分證號],ROWS($A$4:A366))),"")</f>
        <v/>
      </c>
      <c r="C366" s="26" t="str" cm="1">
        <f t="array" ref="C366">IF($B366="","",IFERROR(INDEX(PatientCriteria[生日],ROWS($A$4:A366)),""))</f>
        <v/>
      </c>
      <c r="D366" s="26" t="str" cm="1">
        <f t="array" ref="D366">IF($B366="","",IFERROR(INDEX(PatientCriteria[疾病組合],ROWS($A$4:A366)),""))</f>
        <v/>
      </c>
      <c r="E366" s="6" t="str" cm="1">
        <f t="array" ref="E366">IF($B366="","",IFERROR(INDEX(PatientCriteria[HbA1c達標標準],ROWS($A$4:A366)),""))</f>
        <v/>
      </c>
      <c r="F366" s="6" t="str">
        <f>IF($B366="","",IF($G366="","",IFERROR(SUMIFS(LabData2016[最近一次HbA1c檢查結果(%)],LabData2016[比對身分證前六碼],$AX366,LabData2016[最近一次HbA1c檢查日期],$G366,LabData2016[HbA1c唯一],1),"")))</f>
        <v/>
      </c>
      <c r="G366" s="36" t="str" cm="1">
        <f t="array" ref="G366">IF($B366="","",IFERROR(_xlfn.AGGREGATE(14,6,LabData2016[最近一次HbA1c檢查日期]/((LabData2016[比對身分證前六碼]=$AX366)*(LabData2016[HbA1c唯一]=1)),1),""))</f>
        <v/>
      </c>
      <c r="H366" s="6" t="str">
        <f>IF($B366="","",IF($I366="","",IFERROR(SUMIFS(LabData2016[最近一次HbA1c檢查結果(%)],LabData2016[比對身分證前六碼],$AX366,LabData2016[最近一次HbA1c檢查日期],$I366,LabData2016[HbA1c唯一],1),"")))</f>
        <v/>
      </c>
      <c r="I366" s="36" t="str" cm="1">
        <f t="array" ref="I366">IF($B366="","",IFERROR(_xlfn.AGGREGATE(14,6,LabData2016[最近一次HbA1c檢查日期]/((LabData2016[比對身分證前六碼]=$AX366)*(LabData2016[HbA1c唯一]=1)),2),""))</f>
        <v/>
      </c>
      <c r="J366" s="6" t="str">
        <f t="shared" si="75"/>
        <v/>
      </c>
      <c r="K366" s="27" t="str">
        <f ca="1">IF($B366="","",IF($E366="不適用","不適用",IF($F366="","未檢驗",IF(AND($AF366+$AG366&gt;=2,$AG366&gt;=1),IF(OR($F366&lt;VALUE(SUBSTITUTE(SUBSTITUTE($E366,"&lt;",""),"%","")),SUMIFS(LabData2016[HbA1c唯一],LabData2016[比對身分證前六碼],$AX366,LabData2016[最近一次HbA1c檢查結果(%)],"&lt;"&amp;VALUE(SUBSTITUTE(SUBSTITUTE($E366,"&lt;",""),"%","")),LabData2016[最近一次HbA1c檢查日期],"&gt;="&amp;DATE(YEAR(TODAY()),1,1),LabData2016[最近一次HbA1c檢查日期],"&lt;"&amp;DATE(YEAR(TODAY())+1,1,1))/($AF366+$AG366)&gt;=0.5),"控制達標",IF(ISNUMBER($H366),IF(AND($J366&gt;=84,$F366-$H366&lt;0),"進步達標","未達標"),"未達標")),"未達標"))))</f>
        <v/>
      </c>
      <c r="L366" s="33" t="str">
        <f ca="1">IF($B366="","",IF($K366="不適用","不適用",IF($K366="未檢驗","無檢驗資料","全年"&amp;($AF366+$AG366)&amp;"次／下半年"&amp;$AG366&amp;"次／"&amp;SUMIFS(LabData2016[HbA1c唯一],LabData2016[比對身分證前六碼],$AX366,LabData2016[最近一次HbA1c檢查結果(%)],"&lt;"&amp;VALUE(SUBSTITUTE(SUBSTITUTE($E366,"&lt;",""),"%","")),LabData2016[最近一次HbA1c檢查日期],"&gt;="&amp;DATE(YEAR(TODAY()),1,1),LabData2016[最近一次HbA1c檢查日期],"&lt;"&amp;DATE(YEAR(TODAY())+1,1,1))&amp;"/"&amp;($AF366+$AG366)&amp;"達標")))</f>
        <v/>
      </c>
      <c r="M366" s="6" t="str" cm="1">
        <f t="array" ref="M366">IF($B366="","",IFERROR(INDEX(PatientCriteria[LDL達標標準],ROWS($A$4:A366)),""))</f>
        <v/>
      </c>
      <c r="N366" s="6" t="str">
        <f>IF($B366="","",IF($O366="","",IFERROR(SUMIFS(LabData2016[最近一次LDL檢查結果(mg/dL)],LabData2016[比對身分證前六碼],$AX366,LabData2016[最近一次LDL檢查日期],$O366,LabData2016[LDL唯一],1),"")))</f>
        <v/>
      </c>
      <c r="O366" s="36" t="str" cm="1">
        <f t="array" ref="O366">IF($B366="","",IFERROR(_xlfn.AGGREGATE(14,6,LabData2016[最近一次LDL檢查日期]/((LabData2016[比對身分證前六碼]=$AX366)*(LabData2016[LDL唯一]=1)),1),""))</f>
        <v/>
      </c>
      <c r="P366" s="6" t="str">
        <f>IF($B366="","",IF($Q366="","",IFERROR(SUMIFS(LabData2016[最近一次LDL檢查結果(mg/dL)],LabData2016[比對身分證前六碼],$AX366,LabData2016[最近一次LDL檢查日期],$Q366,LabData2016[LDL唯一],1),"")))</f>
        <v/>
      </c>
      <c r="Q366" s="36" t="str" cm="1">
        <f t="array" ref="Q366">IF($B366="","",IFERROR(_xlfn.AGGREGATE(14,6,LabData2016[最近一次LDL檢查日期]/((LabData2016[比對身分證前六碼]=$AX366)*(LabData2016[LDL唯一]=1)),2),""))</f>
        <v/>
      </c>
      <c r="R366" s="6" t="str">
        <f t="shared" si="76"/>
        <v/>
      </c>
      <c r="S366" s="6" t="str" cm="1">
        <f t="array" ref="S366">IF($B366="","",IFERROR(_xlfn.AGGREGATE(15,6,LabData2016[最近一次LDL檢查結果(mg/dL)]/((LabData2016[比對身分證前六碼]=$AX366)*(LabData2016[LDL唯一]=1)),1),""))</f>
        <v/>
      </c>
      <c r="T366" s="28" t="str">
        <f ca="1">IF($B366="","",IF($M366="不適用","不適用",IF($N366="","未檢驗",IF(OR(AND($D366="DM only",$O366&gt;=DATE(YEAR(TODAY()),1,1),$O366&lt;DATE(YEAR(TODAY())+1,1,1),$N366&lt;VALUE(SUBSTITUTE($M366,"&lt;",""))),AND($AH366&gt;=1,$AI366&gt;=1,OR($N366&lt;VALUE(SUBSTITUTE($M366,"&lt;","")),SUMIFS(LabData2016[LDL唯一],LabData2016[比對身分證前六碼],$AX366,LabData2016[最近一次LDL檢查結果(mg/dL)],"&lt;"&amp;VALUE(SUBSTITUTE($M366,"&lt;","")),LabData2016[最近一次LDL檢查日期],"&gt;="&amp;DATE(YEAR(TODAY()),1,1),LabData2016[最近一次LDL檢查日期],"&lt;"&amp;DATE(YEAR(TODAY())+1,1,1))/($AH366+$AI366)&gt;=0.5))),"控制達標",IF(AND($AH366&gt;=1,$AI366&gt;=1,ISNUMBER($P366),$R366&gt;84,$N366-$P366&lt;0),"進步達標","未達標")))))</f>
        <v/>
      </c>
      <c r="U366" s="39" t="str">
        <f ca="1">IF($B366="","",IF($T366="不適用","不適用",IF($T366="未檢驗","無檢驗資料","全年"&amp;($AH366+$AI366)&amp;"次／下半年"&amp;$AI366&amp;"次／"&amp;SUMIFS(LabData2016[LDL唯一],LabData2016[比對身分證前六碼],$AX366,LabData2016[最近一次LDL檢查結果(mg/dL)],"&lt;"&amp;VALUE(SUBSTITUTE($M366,"&lt;","")),LabData2016[最近一次LDL檢查日期],"&gt;="&amp;DATE(YEAR(TODAY()),1,1),LabData2016[最近一次LDL檢查日期],"&lt;"&amp;DATE(YEAR(TODAY())+1,1,1))&amp;"/"&amp;($AH366+$AI366)&amp;"達標")))</f>
        <v/>
      </c>
      <c r="V366" s="6" t="str" cm="1">
        <f t="array" ref="V366">IF($B366="","",IFERROR(INDEX(PatientCriteria[UACR達標標準],ROWS($A$4:A366)),""))</f>
        <v/>
      </c>
      <c r="W366" s="6" t="str">
        <f>IF($B366="","",IF($X366="","",IFERROR(SUMIFS(LabData2016[最近一次UACR檢查結果(mg/gm)],LabData2016[比對身分證前六碼],$AX366,LabData2016[最近一次UACR檢查日期],$X366,LabData2016[UACR唯一],1),"")))</f>
        <v/>
      </c>
      <c r="X366" s="36" t="str" cm="1">
        <f t="array" ref="X366">IF($B366="","",IFERROR(_xlfn.AGGREGATE(14,6,LabData2016[最近一次UACR檢查日期]/((LabData2016[比對身分證前六碼]=$AX366)*(LabData2016[UACR唯一]=1)),1),""))</f>
        <v/>
      </c>
      <c r="Y366" s="6" t="str">
        <f>IF($B366="","",IF($Z366="","",IFERROR(SUMIFS(LabData2016[最近一次UACR檢查結果(mg/gm)],LabData2016[比對身分證前六碼],$AX366,LabData2016[最近一次UACR檢查日期],$Z366,LabData2016[UACR唯一],1),"")))</f>
        <v/>
      </c>
      <c r="Z366" s="36" t="str" cm="1">
        <f t="array" ref="Z366">IF($B366="","",IFERROR(_xlfn.AGGREGATE(14,6,LabData2016[最近一次UACR檢查日期]/((LabData2016[比對身分證前六碼]=$AX366)*(LabData2016[UACR唯一]=1)),2),""))</f>
        <v/>
      </c>
      <c r="AA366" s="6" t="str">
        <f t="shared" si="77"/>
        <v/>
      </c>
      <c r="AB366" s="29" t="str">
        <f ca="1">IF($B366="","",IF($V366="不適用","不適用",IF($W366="","未檢驗",IF(AND($AJ366+$AK366&gt;=2,$AK366&gt;=1),IF(OR($W366&lt;30,SUMIFS(LabData2016[UACR唯一],LabData2016[比對身分證前六碼],$AX366,LabData2016[最近一次UACR檢查結果(mg/gm)],"&lt;30",LabData2016[最近一次UACR檢查日期],"&gt;="&amp;DATE(YEAR(TODAY()),1,1),LabData2016[最近一次UACR檢查日期],"&lt;"&amp;DATE(YEAR(TODAY())+1,1,1))/($AJ366+$AK366)&gt;=0.5),"控制達標",IF(ISNUMBER($Y366),IF(AND($AA366&gt;=84,$W366-$Y366&lt;0),"進步達標","未達標"),"未達標")),"未達標"))))</f>
        <v/>
      </c>
      <c r="AC366" s="38" t="str">
        <f ca="1">IF($B366="","",IF($AB366="不適用","不適用",IF($AB366="未檢驗","無檢驗資料","全年"&amp;($AJ366+$AK366)&amp;"次／下半年"&amp;$AK366&amp;"次／"&amp;SUMIFS(LabData2016[UACR唯一],LabData2016[比對身分證前六碼],$AX366,LabData2016[最近一次UACR檢查結果(mg/gm)],"&lt;30",LabData2016[最近一次UACR檢查日期],"&gt;="&amp;DATE(YEAR(TODAY()),1,1),LabData2016[最近一次UACR檢查日期],"&lt;"&amp;DATE(YEAR(TODAY())+1,1,1))&amp;"/"&amp;($AJ366+$AK366)&amp;"達標")))</f>
        <v/>
      </c>
      <c r="AD366" s="6" t="str" cm="1">
        <f t="array" ref="AD366">IF($B366="","",IFERROR(INDEX(PatientCriteria[BP檢驗次數達標標準],ROWS($A$4:A366)),""))</f>
        <v/>
      </c>
      <c r="AE366" s="6" t="str" cm="1">
        <f t="array" aca="1" ref="AE366" ca="1">IF($B366="","",_xlfn.LET(_xlpm.bp,LabData2016[最近一次BP檢查日期],_xlpm.ym,IF(ISNUMBER(_xlpm.bp),TEXT(_xlpm.bp,"yyyy-mm"),LEFT(_xlpm.bp,7)),_xlpm.matched,_xlfn._xlws.FILTER(_xlpm.ym,(LabData2016[比對身分證前六碼]=$AX366)*(LabData2016[比對生日西元]=$AY366)*(_xlpm.ym&lt;&gt;"")*(LEFT(_xlpm.ym,4)=TEXT(YEAR(TODAY()),"0")),""),IF(INDEX(_xlpm.matched,1)="",0,ROWS(_xlfn.UNIQUE(_xlpm.matched)))))</f>
        <v/>
      </c>
      <c r="AF366" s="6" t="str">
        <f ca="1">IF($B366="","",SUMIFS(LabData2016[HbA1c唯一],LabData2016[比對身分證前六碼],$AX366,LabData2016[最近一次HbA1c檢查日期],"&gt;="&amp;DATE(YEAR(TODAY()),1,1),LabData2016[最近一次HbA1c檢查日期],"&lt;"&amp;DATE(YEAR(TODAY()),7,1)))</f>
        <v/>
      </c>
      <c r="AG366" s="6" t="str">
        <f ca="1">IF($B366="","",SUMIFS(LabData2016[HbA1c唯一],LabData2016[比對身分證前六碼],$AX366,LabData2016[最近一次HbA1c檢查日期],"&gt;="&amp;DATE(YEAR(TODAY()),7,1),LabData2016[最近一次HbA1c檢查日期],"&lt;"&amp;DATE(YEAR(TODAY())+1,1,1)))</f>
        <v/>
      </c>
      <c r="AH366" s="6" t="str">
        <f ca="1">IF($B366="","",SUMIFS(LabData2016[LDL唯一],LabData2016[比對身分證前六碼],$AX366,LabData2016[最近一次LDL檢查日期],"&gt;="&amp;DATE(YEAR(TODAY()),1,1),LabData2016[最近一次LDL檢查日期],"&lt;"&amp;DATE(YEAR(TODAY()),7,1)))</f>
        <v/>
      </c>
      <c r="AI366" s="6" t="str">
        <f ca="1">IF($B366="","",SUMIFS(LabData2016[LDL唯一],LabData2016[比對身分證前六碼],$AX366,LabData2016[最近一次LDL檢查日期],"&gt;="&amp;DATE(YEAR(TODAY()),7,1),LabData2016[最近一次LDL檢查日期],"&lt;"&amp;DATE(YEAR(TODAY())+1,1,1)))</f>
        <v/>
      </c>
      <c r="AJ366" s="6" t="str">
        <f ca="1">IF($B366="","",SUMIFS(LabData2016[UACR唯一],LabData2016[比對身分證前六碼],$AX366,LabData2016[最近一次UACR檢查日期],"&gt;="&amp;DATE(YEAR(TODAY()),1,1),LabData2016[最近一次UACR檢查日期],"&lt;"&amp;DATE(YEAR(TODAY()),7,1)))</f>
        <v/>
      </c>
      <c r="AK366" s="6" t="str">
        <f ca="1">IF($B366="","",SUMIFS(LabData2016[UACR唯一],LabData2016[比對身分證前六碼],$AX366,LabData2016[最近一次UACR檢查日期],"&gt;="&amp;DATE(YEAR(TODAY()),7,1),LabData2016[最近一次UACR檢查日期],"&lt;"&amp;DATE(YEAR(TODAY())+1,1,1)))</f>
        <v/>
      </c>
      <c r="AL366" s="6" t="str">
        <f t="shared" si="78"/>
        <v/>
      </c>
      <c r="AM366" s="6" t="str">
        <f t="shared" si="79"/>
        <v/>
      </c>
      <c r="AN366" s="6" t="str">
        <f t="shared" si="80"/>
        <v/>
      </c>
      <c r="AO366" s="6" t="str">
        <f t="shared" si="81"/>
        <v/>
      </c>
      <c r="AP366" s="6" t="str" cm="1">
        <f t="array" ref="AP366">IF($B366="","",IFERROR(INDEX(相容設定!$B$2:$E$9,MATCH($D366,相容設定!$A$2:$A$9,0),MIN(VALUE(LEFT($AQ366,FIND("/",$AQ366)-1)),3)+1),0))</f>
        <v/>
      </c>
      <c r="AQ366" s="6" t="str">
        <f t="shared" si="82"/>
        <v/>
      </c>
      <c r="AR366" s="30" t="str">
        <f t="shared" si="83"/>
        <v/>
      </c>
      <c r="AS366" s="30" t="str">
        <f>IF($B366="","",250+30+IF(OR(ISNUMBER(SEARCH("DM",$D366)),ISNUMBER(SEARCH("+",$D366))),100,0)+IFERROR(INDEX(相容設定!$F$2:$F$9,MATCH($D366,相容設定!$A$2:$A$9,0)),0))</f>
        <v/>
      </c>
      <c r="AT366" s="31" t="str">
        <f t="shared" si="84"/>
        <v/>
      </c>
      <c r="AU366" s="32" t="str">
        <f t="shared" si="85"/>
        <v/>
      </c>
      <c r="AW366" t="str">
        <f t="shared" si="86"/>
        <v/>
      </c>
    </row>
    <row r="367" spans="1:49" x14ac:dyDescent="0.35">
      <c r="A367" s="26" t="str" cm="1">
        <f t="array" ref="A367">IFERROR(IF(INDEX(PatientCriteria[身分證號],ROWS($A$4:A367))="","",ROWS($A$4:A367)),"")</f>
        <v/>
      </c>
      <c r="B367" s="26" t="str" cm="1">
        <f t="array" ref="B367">IFERROR(IF(INDEX(PatientCriteria[身分證號],ROWS($A$4:A367))="","",INDEX(PatientCriteria[身分證號],ROWS($A$4:A367))),"")</f>
        <v/>
      </c>
      <c r="C367" s="26" t="str" cm="1">
        <f t="array" ref="C367">IF($B367="","",IFERROR(INDEX(PatientCriteria[生日],ROWS($A$4:A367)),""))</f>
        <v/>
      </c>
      <c r="D367" s="26" t="str" cm="1">
        <f t="array" ref="D367">IF($B367="","",IFERROR(INDEX(PatientCriteria[疾病組合],ROWS($A$4:A367)),""))</f>
        <v/>
      </c>
      <c r="E367" s="6" t="str" cm="1">
        <f t="array" ref="E367">IF($B367="","",IFERROR(INDEX(PatientCriteria[HbA1c達標標準],ROWS($A$4:A367)),""))</f>
        <v/>
      </c>
      <c r="F367" s="6" t="str">
        <f>IF($B367="","",IF($G367="","",IFERROR(SUMIFS(LabData2016[最近一次HbA1c檢查結果(%)],LabData2016[比對身分證前六碼],$AX367,LabData2016[最近一次HbA1c檢查日期],$G367,LabData2016[HbA1c唯一],1),"")))</f>
        <v/>
      </c>
      <c r="G367" s="36" t="str" cm="1">
        <f t="array" ref="G367">IF($B367="","",IFERROR(_xlfn.AGGREGATE(14,6,LabData2016[最近一次HbA1c檢查日期]/((LabData2016[比對身分證前六碼]=$AX367)*(LabData2016[HbA1c唯一]=1)),1),""))</f>
        <v/>
      </c>
      <c r="H367" s="6" t="str">
        <f>IF($B367="","",IF($I367="","",IFERROR(SUMIFS(LabData2016[最近一次HbA1c檢查結果(%)],LabData2016[比對身分證前六碼],$AX367,LabData2016[最近一次HbA1c檢查日期],$I367,LabData2016[HbA1c唯一],1),"")))</f>
        <v/>
      </c>
      <c r="I367" s="36" t="str" cm="1">
        <f t="array" ref="I367">IF($B367="","",IFERROR(_xlfn.AGGREGATE(14,6,LabData2016[最近一次HbA1c檢查日期]/((LabData2016[比對身分證前六碼]=$AX367)*(LabData2016[HbA1c唯一]=1)),2),""))</f>
        <v/>
      </c>
      <c r="J367" s="6" t="str">
        <f t="shared" si="75"/>
        <v/>
      </c>
      <c r="K367" s="27" t="str">
        <f ca="1">IF($B367="","",IF($E367="不適用","不適用",IF($F367="","未檢驗",IF(AND($AF367+$AG367&gt;=2,$AG367&gt;=1),IF(OR($F367&lt;VALUE(SUBSTITUTE(SUBSTITUTE($E367,"&lt;",""),"%","")),SUMIFS(LabData2016[HbA1c唯一],LabData2016[比對身分證前六碼],$AX367,LabData2016[最近一次HbA1c檢查結果(%)],"&lt;"&amp;VALUE(SUBSTITUTE(SUBSTITUTE($E367,"&lt;",""),"%","")),LabData2016[最近一次HbA1c檢查日期],"&gt;="&amp;DATE(YEAR(TODAY()),1,1),LabData2016[最近一次HbA1c檢查日期],"&lt;"&amp;DATE(YEAR(TODAY())+1,1,1))/($AF367+$AG367)&gt;=0.5),"控制達標",IF(ISNUMBER($H367),IF(AND($J367&gt;=84,$F367-$H367&lt;0),"進步達標","未達標"),"未達標")),"未達標"))))</f>
        <v/>
      </c>
      <c r="L367" s="33" t="str">
        <f ca="1">IF($B367="","",IF($K367="不適用","不適用",IF($K367="未檢驗","無檢驗資料","全年"&amp;($AF367+$AG367)&amp;"次／下半年"&amp;$AG367&amp;"次／"&amp;SUMIFS(LabData2016[HbA1c唯一],LabData2016[比對身分證前六碼],$AX367,LabData2016[最近一次HbA1c檢查結果(%)],"&lt;"&amp;VALUE(SUBSTITUTE(SUBSTITUTE($E367,"&lt;",""),"%","")),LabData2016[最近一次HbA1c檢查日期],"&gt;="&amp;DATE(YEAR(TODAY()),1,1),LabData2016[最近一次HbA1c檢查日期],"&lt;"&amp;DATE(YEAR(TODAY())+1,1,1))&amp;"/"&amp;($AF367+$AG367)&amp;"達標")))</f>
        <v/>
      </c>
      <c r="M367" s="6" t="str" cm="1">
        <f t="array" ref="M367">IF($B367="","",IFERROR(INDEX(PatientCriteria[LDL達標標準],ROWS($A$4:A367)),""))</f>
        <v/>
      </c>
      <c r="N367" s="6" t="str">
        <f>IF($B367="","",IF($O367="","",IFERROR(SUMIFS(LabData2016[最近一次LDL檢查結果(mg/dL)],LabData2016[比對身分證前六碼],$AX367,LabData2016[最近一次LDL檢查日期],$O367,LabData2016[LDL唯一],1),"")))</f>
        <v/>
      </c>
      <c r="O367" s="36" t="str" cm="1">
        <f t="array" ref="O367">IF($B367="","",IFERROR(_xlfn.AGGREGATE(14,6,LabData2016[最近一次LDL檢查日期]/((LabData2016[比對身分證前六碼]=$AX367)*(LabData2016[LDL唯一]=1)),1),""))</f>
        <v/>
      </c>
      <c r="P367" s="6" t="str">
        <f>IF($B367="","",IF($Q367="","",IFERROR(SUMIFS(LabData2016[最近一次LDL檢查結果(mg/dL)],LabData2016[比對身分證前六碼],$AX367,LabData2016[最近一次LDL檢查日期],$Q367,LabData2016[LDL唯一],1),"")))</f>
        <v/>
      </c>
      <c r="Q367" s="36" t="str" cm="1">
        <f t="array" ref="Q367">IF($B367="","",IFERROR(_xlfn.AGGREGATE(14,6,LabData2016[最近一次LDL檢查日期]/((LabData2016[比對身分證前六碼]=$AX367)*(LabData2016[LDL唯一]=1)),2),""))</f>
        <v/>
      </c>
      <c r="R367" s="6" t="str">
        <f t="shared" si="76"/>
        <v/>
      </c>
      <c r="S367" s="6" t="str" cm="1">
        <f t="array" ref="S367">IF($B367="","",IFERROR(_xlfn.AGGREGATE(15,6,LabData2016[最近一次LDL檢查結果(mg/dL)]/((LabData2016[比對身分證前六碼]=$AX367)*(LabData2016[LDL唯一]=1)),1),""))</f>
        <v/>
      </c>
      <c r="T367" s="28" t="str">
        <f ca="1">IF($B367="","",IF($M367="不適用","不適用",IF($N367="","未檢驗",IF(OR(AND($D367="DM only",$O367&gt;=DATE(YEAR(TODAY()),1,1),$O367&lt;DATE(YEAR(TODAY())+1,1,1),$N367&lt;VALUE(SUBSTITUTE($M367,"&lt;",""))),AND($AH367&gt;=1,$AI367&gt;=1,OR($N367&lt;VALUE(SUBSTITUTE($M367,"&lt;","")),SUMIFS(LabData2016[LDL唯一],LabData2016[比對身分證前六碼],$AX367,LabData2016[最近一次LDL檢查結果(mg/dL)],"&lt;"&amp;VALUE(SUBSTITUTE($M367,"&lt;","")),LabData2016[最近一次LDL檢查日期],"&gt;="&amp;DATE(YEAR(TODAY()),1,1),LabData2016[最近一次LDL檢查日期],"&lt;"&amp;DATE(YEAR(TODAY())+1,1,1))/($AH367+$AI367)&gt;=0.5))),"控制達標",IF(AND($AH367&gt;=1,$AI367&gt;=1,ISNUMBER($P367),$R367&gt;84,$N367-$P367&lt;0),"進步達標","未達標")))))</f>
        <v/>
      </c>
      <c r="U367" s="39" t="str">
        <f ca="1">IF($B367="","",IF($T367="不適用","不適用",IF($T367="未檢驗","無檢驗資料","全年"&amp;($AH367+$AI367)&amp;"次／下半年"&amp;$AI367&amp;"次／"&amp;SUMIFS(LabData2016[LDL唯一],LabData2016[比對身分證前六碼],$AX367,LabData2016[最近一次LDL檢查結果(mg/dL)],"&lt;"&amp;VALUE(SUBSTITUTE($M367,"&lt;","")),LabData2016[最近一次LDL檢查日期],"&gt;="&amp;DATE(YEAR(TODAY()),1,1),LabData2016[最近一次LDL檢查日期],"&lt;"&amp;DATE(YEAR(TODAY())+1,1,1))&amp;"/"&amp;($AH367+$AI367)&amp;"達標")))</f>
        <v/>
      </c>
      <c r="V367" s="6" t="str" cm="1">
        <f t="array" ref="V367">IF($B367="","",IFERROR(INDEX(PatientCriteria[UACR達標標準],ROWS($A$4:A367)),""))</f>
        <v/>
      </c>
      <c r="W367" s="6" t="str">
        <f>IF($B367="","",IF($X367="","",IFERROR(SUMIFS(LabData2016[最近一次UACR檢查結果(mg/gm)],LabData2016[比對身分證前六碼],$AX367,LabData2016[最近一次UACR檢查日期],$X367,LabData2016[UACR唯一],1),"")))</f>
        <v/>
      </c>
      <c r="X367" s="36" t="str" cm="1">
        <f t="array" ref="X367">IF($B367="","",IFERROR(_xlfn.AGGREGATE(14,6,LabData2016[最近一次UACR檢查日期]/((LabData2016[比對身分證前六碼]=$AX367)*(LabData2016[UACR唯一]=1)),1),""))</f>
        <v/>
      </c>
      <c r="Y367" s="6" t="str">
        <f>IF($B367="","",IF($Z367="","",IFERROR(SUMIFS(LabData2016[最近一次UACR檢查結果(mg/gm)],LabData2016[比對身分證前六碼],$AX367,LabData2016[最近一次UACR檢查日期],$Z367,LabData2016[UACR唯一],1),"")))</f>
        <v/>
      </c>
      <c r="Z367" s="36" t="str" cm="1">
        <f t="array" ref="Z367">IF($B367="","",IFERROR(_xlfn.AGGREGATE(14,6,LabData2016[最近一次UACR檢查日期]/((LabData2016[比對身分證前六碼]=$AX367)*(LabData2016[UACR唯一]=1)),2),""))</f>
        <v/>
      </c>
      <c r="AA367" s="6" t="str">
        <f t="shared" si="77"/>
        <v/>
      </c>
      <c r="AB367" s="29" t="str">
        <f ca="1">IF($B367="","",IF($V367="不適用","不適用",IF($W367="","未檢驗",IF(AND($AJ367+$AK367&gt;=2,$AK367&gt;=1),IF(OR($W367&lt;30,SUMIFS(LabData2016[UACR唯一],LabData2016[比對身分證前六碼],$AX367,LabData2016[最近一次UACR檢查結果(mg/gm)],"&lt;30",LabData2016[最近一次UACR檢查日期],"&gt;="&amp;DATE(YEAR(TODAY()),1,1),LabData2016[最近一次UACR檢查日期],"&lt;"&amp;DATE(YEAR(TODAY())+1,1,1))/($AJ367+$AK367)&gt;=0.5),"控制達標",IF(ISNUMBER($Y367),IF(AND($AA367&gt;=84,$W367-$Y367&lt;0),"進步達標","未達標"),"未達標")),"未達標"))))</f>
        <v/>
      </c>
      <c r="AC367" s="38" t="str">
        <f ca="1">IF($B367="","",IF($AB367="不適用","不適用",IF($AB367="未檢驗","無檢驗資料","全年"&amp;($AJ367+$AK367)&amp;"次／下半年"&amp;$AK367&amp;"次／"&amp;SUMIFS(LabData2016[UACR唯一],LabData2016[比對身分證前六碼],$AX367,LabData2016[最近一次UACR檢查結果(mg/gm)],"&lt;30",LabData2016[最近一次UACR檢查日期],"&gt;="&amp;DATE(YEAR(TODAY()),1,1),LabData2016[最近一次UACR檢查日期],"&lt;"&amp;DATE(YEAR(TODAY())+1,1,1))&amp;"/"&amp;($AJ367+$AK367)&amp;"達標")))</f>
        <v/>
      </c>
      <c r="AD367" s="6" t="str" cm="1">
        <f t="array" ref="AD367">IF($B367="","",IFERROR(INDEX(PatientCriteria[BP檢驗次數達標標準],ROWS($A$4:A367)),""))</f>
        <v/>
      </c>
      <c r="AE367" s="6" t="str" cm="1">
        <f t="array" aca="1" ref="AE367" ca="1">IF($B367="","",_xlfn.LET(_xlpm.bp,LabData2016[最近一次BP檢查日期],_xlpm.ym,IF(ISNUMBER(_xlpm.bp),TEXT(_xlpm.bp,"yyyy-mm"),LEFT(_xlpm.bp,7)),_xlpm.matched,_xlfn._xlws.FILTER(_xlpm.ym,(LabData2016[比對身分證前六碼]=$AX367)*(LabData2016[比對生日西元]=$AY367)*(_xlpm.ym&lt;&gt;"")*(LEFT(_xlpm.ym,4)=TEXT(YEAR(TODAY()),"0")),""),IF(INDEX(_xlpm.matched,1)="",0,ROWS(_xlfn.UNIQUE(_xlpm.matched)))))</f>
        <v/>
      </c>
      <c r="AF367" s="6" t="str">
        <f ca="1">IF($B367="","",SUMIFS(LabData2016[HbA1c唯一],LabData2016[比對身分證前六碼],$AX367,LabData2016[最近一次HbA1c檢查日期],"&gt;="&amp;DATE(YEAR(TODAY()),1,1),LabData2016[最近一次HbA1c檢查日期],"&lt;"&amp;DATE(YEAR(TODAY()),7,1)))</f>
        <v/>
      </c>
      <c r="AG367" s="6" t="str">
        <f ca="1">IF($B367="","",SUMIFS(LabData2016[HbA1c唯一],LabData2016[比對身分證前六碼],$AX367,LabData2016[最近一次HbA1c檢查日期],"&gt;="&amp;DATE(YEAR(TODAY()),7,1),LabData2016[最近一次HbA1c檢查日期],"&lt;"&amp;DATE(YEAR(TODAY())+1,1,1)))</f>
        <v/>
      </c>
      <c r="AH367" s="6" t="str">
        <f ca="1">IF($B367="","",SUMIFS(LabData2016[LDL唯一],LabData2016[比對身分證前六碼],$AX367,LabData2016[最近一次LDL檢查日期],"&gt;="&amp;DATE(YEAR(TODAY()),1,1),LabData2016[最近一次LDL檢查日期],"&lt;"&amp;DATE(YEAR(TODAY()),7,1)))</f>
        <v/>
      </c>
      <c r="AI367" s="6" t="str">
        <f ca="1">IF($B367="","",SUMIFS(LabData2016[LDL唯一],LabData2016[比對身分證前六碼],$AX367,LabData2016[最近一次LDL檢查日期],"&gt;="&amp;DATE(YEAR(TODAY()),7,1),LabData2016[最近一次LDL檢查日期],"&lt;"&amp;DATE(YEAR(TODAY())+1,1,1)))</f>
        <v/>
      </c>
      <c r="AJ367" s="6" t="str">
        <f ca="1">IF($B367="","",SUMIFS(LabData2016[UACR唯一],LabData2016[比對身分證前六碼],$AX367,LabData2016[最近一次UACR檢查日期],"&gt;="&amp;DATE(YEAR(TODAY()),1,1),LabData2016[最近一次UACR檢查日期],"&lt;"&amp;DATE(YEAR(TODAY()),7,1)))</f>
        <v/>
      </c>
      <c r="AK367" s="6" t="str">
        <f ca="1">IF($B367="","",SUMIFS(LabData2016[UACR唯一],LabData2016[比對身分證前六碼],$AX367,LabData2016[最近一次UACR檢查日期],"&gt;="&amp;DATE(YEAR(TODAY()),7,1),LabData2016[最近一次UACR檢查日期],"&lt;"&amp;DATE(YEAR(TODAY())+1,1,1)))</f>
        <v/>
      </c>
      <c r="AL367" s="6" t="str">
        <f t="shared" si="78"/>
        <v/>
      </c>
      <c r="AM367" s="6" t="str">
        <f t="shared" si="79"/>
        <v/>
      </c>
      <c r="AN367" s="6" t="str">
        <f t="shared" si="80"/>
        <v/>
      </c>
      <c r="AO367" s="6" t="str">
        <f t="shared" si="81"/>
        <v/>
      </c>
      <c r="AP367" s="6" t="str" cm="1">
        <f t="array" ref="AP367">IF($B367="","",IFERROR(INDEX(相容設定!$B$2:$E$9,MATCH($D367,相容設定!$A$2:$A$9,0),MIN(VALUE(LEFT($AQ367,FIND("/",$AQ367)-1)),3)+1),0))</f>
        <v/>
      </c>
      <c r="AQ367" s="6" t="str">
        <f t="shared" si="82"/>
        <v/>
      </c>
      <c r="AR367" s="30" t="str">
        <f t="shared" si="83"/>
        <v/>
      </c>
      <c r="AS367" s="30" t="str">
        <f>IF($B367="","",250+30+IF(OR(ISNUMBER(SEARCH("DM",$D367)),ISNUMBER(SEARCH("+",$D367))),100,0)+IFERROR(INDEX(相容設定!$F$2:$F$9,MATCH($D367,相容設定!$A$2:$A$9,0)),0))</f>
        <v/>
      </c>
      <c r="AT367" s="31" t="str">
        <f t="shared" si="84"/>
        <v/>
      </c>
      <c r="AU367" s="32" t="str">
        <f t="shared" si="85"/>
        <v/>
      </c>
      <c r="AW367" t="str">
        <f t="shared" si="86"/>
        <v/>
      </c>
    </row>
    <row r="368" spans="1:49" x14ac:dyDescent="0.35">
      <c r="A368" s="26" t="str" cm="1">
        <f t="array" ref="A368">IFERROR(IF(INDEX(PatientCriteria[身分證號],ROWS($A$4:A368))="","",ROWS($A$4:A368)),"")</f>
        <v/>
      </c>
      <c r="B368" s="26" t="str" cm="1">
        <f t="array" ref="B368">IFERROR(IF(INDEX(PatientCriteria[身分證號],ROWS($A$4:A368))="","",INDEX(PatientCriteria[身分證號],ROWS($A$4:A368))),"")</f>
        <v/>
      </c>
      <c r="C368" s="26" t="str" cm="1">
        <f t="array" ref="C368">IF($B368="","",IFERROR(INDEX(PatientCriteria[生日],ROWS($A$4:A368)),""))</f>
        <v/>
      </c>
      <c r="D368" s="26" t="str" cm="1">
        <f t="array" ref="D368">IF($B368="","",IFERROR(INDEX(PatientCriteria[疾病組合],ROWS($A$4:A368)),""))</f>
        <v/>
      </c>
      <c r="E368" s="6" t="str" cm="1">
        <f t="array" ref="E368">IF($B368="","",IFERROR(INDEX(PatientCriteria[HbA1c達標標準],ROWS($A$4:A368)),""))</f>
        <v/>
      </c>
      <c r="F368" s="6" t="str">
        <f>IF($B368="","",IF($G368="","",IFERROR(SUMIFS(LabData2016[最近一次HbA1c檢查結果(%)],LabData2016[比對身分證前六碼],$AX368,LabData2016[最近一次HbA1c檢查日期],$G368,LabData2016[HbA1c唯一],1),"")))</f>
        <v/>
      </c>
      <c r="G368" s="36" t="str" cm="1">
        <f t="array" ref="G368">IF($B368="","",IFERROR(_xlfn.AGGREGATE(14,6,LabData2016[最近一次HbA1c檢查日期]/((LabData2016[比對身分證前六碼]=$AX368)*(LabData2016[HbA1c唯一]=1)),1),""))</f>
        <v/>
      </c>
      <c r="H368" s="6" t="str">
        <f>IF($B368="","",IF($I368="","",IFERROR(SUMIFS(LabData2016[最近一次HbA1c檢查結果(%)],LabData2016[比對身分證前六碼],$AX368,LabData2016[最近一次HbA1c檢查日期],$I368,LabData2016[HbA1c唯一],1),"")))</f>
        <v/>
      </c>
      <c r="I368" s="36" t="str" cm="1">
        <f t="array" ref="I368">IF($B368="","",IFERROR(_xlfn.AGGREGATE(14,6,LabData2016[最近一次HbA1c檢查日期]/((LabData2016[比對身分證前六碼]=$AX368)*(LabData2016[HbA1c唯一]=1)),2),""))</f>
        <v/>
      </c>
      <c r="J368" s="6" t="str">
        <f t="shared" si="75"/>
        <v/>
      </c>
      <c r="K368" s="27" t="str">
        <f ca="1">IF($B368="","",IF($E368="不適用","不適用",IF($F368="","未檢驗",IF(AND($AF368+$AG368&gt;=2,$AG368&gt;=1),IF(OR($F368&lt;VALUE(SUBSTITUTE(SUBSTITUTE($E368,"&lt;",""),"%","")),SUMIFS(LabData2016[HbA1c唯一],LabData2016[比對身分證前六碼],$AX368,LabData2016[最近一次HbA1c檢查結果(%)],"&lt;"&amp;VALUE(SUBSTITUTE(SUBSTITUTE($E368,"&lt;",""),"%","")),LabData2016[最近一次HbA1c檢查日期],"&gt;="&amp;DATE(YEAR(TODAY()),1,1),LabData2016[最近一次HbA1c檢查日期],"&lt;"&amp;DATE(YEAR(TODAY())+1,1,1))/($AF368+$AG368)&gt;=0.5),"控制達標",IF(ISNUMBER($H368),IF(AND($J368&gt;=84,$F368-$H368&lt;0),"進步達標","未達標"),"未達標")),"未達標"))))</f>
        <v/>
      </c>
      <c r="L368" s="33" t="str">
        <f ca="1">IF($B368="","",IF($K368="不適用","不適用",IF($K368="未檢驗","無檢驗資料","全年"&amp;($AF368+$AG368)&amp;"次／下半年"&amp;$AG368&amp;"次／"&amp;SUMIFS(LabData2016[HbA1c唯一],LabData2016[比對身分證前六碼],$AX368,LabData2016[最近一次HbA1c檢查結果(%)],"&lt;"&amp;VALUE(SUBSTITUTE(SUBSTITUTE($E368,"&lt;",""),"%","")),LabData2016[最近一次HbA1c檢查日期],"&gt;="&amp;DATE(YEAR(TODAY()),1,1),LabData2016[最近一次HbA1c檢查日期],"&lt;"&amp;DATE(YEAR(TODAY())+1,1,1))&amp;"/"&amp;($AF368+$AG368)&amp;"達標")))</f>
        <v/>
      </c>
      <c r="M368" s="6" t="str" cm="1">
        <f t="array" ref="M368">IF($B368="","",IFERROR(INDEX(PatientCriteria[LDL達標標準],ROWS($A$4:A368)),""))</f>
        <v/>
      </c>
      <c r="N368" s="6" t="str">
        <f>IF($B368="","",IF($O368="","",IFERROR(SUMIFS(LabData2016[最近一次LDL檢查結果(mg/dL)],LabData2016[比對身分證前六碼],$AX368,LabData2016[最近一次LDL檢查日期],$O368,LabData2016[LDL唯一],1),"")))</f>
        <v/>
      </c>
      <c r="O368" s="36" t="str" cm="1">
        <f t="array" ref="O368">IF($B368="","",IFERROR(_xlfn.AGGREGATE(14,6,LabData2016[最近一次LDL檢查日期]/((LabData2016[比對身分證前六碼]=$AX368)*(LabData2016[LDL唯一]=1)),1),""))</f>
        <v/>
      </c>
      <c r="P368" s="6" t="str">
        <f>IF($B368="","",IF($Q368="","",IFERROR(SUMIFS(LabData2016[最近一次LDL檢查結果(mg/dL)],LabData2016[比對身分證前六碼],$AX368,LabData2016[最近一次LDL檢查日期],$Q368,LabData2016[LDL唯一],1),"")))</f>
        <v/>
      </c>
      <c r="Q368" s="36" t="str" cm="1">
        <f t="array" ref="Q368">IF($B368="","",IFERROR(_xlfn.AGGREGATE(14,6,LabData2016[最近一次LDL檢查日期]/((LabData2016[比對身分證前六碼]=$AX368)*(LabData2016[LDL唯一]=1)),2),""))</f>
        <v/>
      </c>
      <c r="R368" s="6" t="str">
        <f t="shared" si="76"/>
        <v/>
      </c>
      <c r="S368" s="6" t="str" cm="1">
        <f t="array" ref="S368">IF($B368="","",IFERROR(_xlfn.AGGREGATE(15,6,LabData2016[最近一次LDL檢查結果(mg/dL)]/((LabData2016[比對身分證前六碼]=$AX368)*(LabData2016[LDL唯一]=1)),1),""))</f>
        <v/>
      </c>
      <c r="T368" s="28" t="str">
        <f ca="1">IF($B368="","",IF($M368="不適用","不適用",IF($N368="","未檢驗",IF(OR(AND($D368="DM only",$O368&gt;=DATE(YEAR(TODAY()),1,1),$O368&lt;DATE(YEAR(TODAY())+1,1,1),$N368&lt;VALUE(SUBSTITUTE($M368,"&lt;",""))),AND($AH368&gt;=1,$AI368&gt;=1,OR($N368&lt;VALUE(SUBSTITUTE($M368,"&lt;","")),SUMIFS(LabData2016[LDL唯一],LabData2016[比對身分證前六碼],$AX368,LabData2016[最近一次LDL檢查結果(mg/dL)],"&lt;"&amp;VALUE(SUBSTITUTE($M368,"&lt;","")),LabData2016[最近一次LDL檢查日期],"&gt;="&amp;DATE(YEAR(TODAY()),1,1),LabData2016[最近一次LDL檢查日期],"&lt;"&amp;DATE(YEAR(TODAY())+1,1,1))/($AH368+$AI368)&gt;=0.5))),"控制達標",IF(AND($AH368&gt;=1,$AI368&gt;=1,ISNUMBER($P368),$R368&gt;84,$N368-$P368&lt;0),"進步達標","未達標")))))</f>
        <v/>
      </c>
      <c r="U368" s="39" t="str">
        <f ca="1">IF($B368="","",IF($T368="不適用","不適用",IF($T368="未檢驗","無檢驗資料","全年"&amp;($AH368+$AI368)&amp;"次／下半年"&amp;$AI368&amp;"次／"&amp;SUMIFS(LabData2016[LDL唯一],LabData2016[比對身分證前六碼],$AX368,LabData2016[最近一次LDL檢查結果(mg/dL)],"&lt;"&amp;VALUE(SUBSTITUTE($M368,"&lt;","")),LabData2016[最近一次LDL檢查日期],"&gt;="&amp;DATE(YEAR(TODAY()),1,1),LabData2016[最近一次LDL檢查日期],"&lt;"&amp;DATE(YEAR(TODAY())+1,1,1))&amp;"/"&amp;($AH368+$AI368)&amp;"達標")))</f>
        <v/>
      </c>
      <c r="V368" s="6" t="str" cm="1">
        <f t="array" ref="V368">IF($B368="","",IFERROR(INDEX(PatientCriteria[UACR達標標準],ROWS($A$4:A368)),""))</f>
        <v/>
      </c>
      <c r="W368" s="6" t="str">
        <f>IF($B368="","",IF($X368="","",IFERROR(SUMIFS(LabData2016[最近一次UACR檢查結果(mg/gm)],LabData2016[比對身分證前六碼],$AX368,LabData2016[最近一次UACR檢查日期],$X368,LabData2016[UACR唯一],1),"")))</f>
        <v/>
      </c>
      <c r="X368" s="36" t="str" cm="1">
        <f t="array" ref="X368">IF($B368="","",IFERROR(_xlfn.AGGREGATE(14,6,LabData2016[最近一次UACR檢查日期]/((LabData2016[比對身分證前六碼]=$AX368)*(LabData2016[UACR唯一]=1)),1),""))</f>
        <v/>
      </c>
      <c r="Y368" s="6" t="str">
        <f>IF($B368="","",IF($Z368="","",IFERROR(SUMIFS(LabData2016[最近一次UACR檢查結果(mg/gm)],LabData2016[比對身分證前六碼],$AX368,LabData2016[最近一次UACR檢查日期],$Z368,LabData2016[UACR唯一],1),"")))</f>
        <v/>
      </c>
      <c r="Z368" s="36" t="str" cm="1">
        <f t="array" ref="Z368">IF($B368="","",IFERROR(_xlfn.AGGREGATE(14,6,LabData2016[最近一次UACR檢查日期]/((LabData2016[比對身分證前六碼]=$AX368)*(LabData2016[UACR唯一]=1)),2),""))</f>
        <v/>
      </c>
      <c r="AA368" s="6" t="str">
        <f t="shared" si="77"/>
        <v/>
      </c>
      <c r="AB368" s="29" t="str">
        <f ca="1">IF($B368="","",IF($V368="不適用","不適用",IF($W368="","未檢驗",IF(AND($AJ368+$AK368&gt;=2,$AK368&gt;=1),IF(OR($W368&lt;30,SUMIFS(LabData2016[UACR唯一],LabData2016[比對身分證前六碼],$AX368,LabData2016[最近一次UACR檢查結果(mg/gm)],"&lt;30",LabData2016[最近一次UACR檢查日期],"&gt;="&amp;DATE(YEAR(TODAY()),1,1),LabData2016[最近一次UACR檢查日期],"&lt;"&amp;DATE(YEAR(TODAY())+1,1,1))/($AJ368+$AK368)&gt;=0.5),"控制達標",IF(ISNUMBER($Y368),IF(AND($AA368&gt;=84,$W368-$Y368&lt;0),"進步達標","未達標"),"未達標")),"未達標"))))</f>
        <v/>
      </c>
      <c r="AC368" s="38" t="str">
        <f ca="1">IF($B368="","",IF($AB368="不適用","不適用",IF($AB368="未檢驗","無檢驗資料","全年"&amp;($AJ368+$AK368)&amp;"次／下半年"&amp;$AK368&amp;"次／"&amp;SUMIFS(LabData2016[UACR唯一],LabData2016[比對身分證前六碼],$AX368,LabData2016[最近一次UACR檢查結果(mg/gm)],"&lt;30",LabData2016[最近一次UACR檢查日期],"&gt;="&amp;DATE(YEAR(TODAY()),1,1),LabData2016[最近一次UACR檢查日期],"&lt;"&amp;DATE(YEAR(TODAY())+1,1,1))&amp;"/"&amp;($AJ368+$AK368)&amp;"達標")))</f>
        <v/>
      </c>
      <c r="AD368" s="6" t="str" cm="1">
        <f t="array" ref="AD368">IF($B368="","",IFERROR(INDEX(PatientCriteria[BP檢驗次數達標標準],ROWS($A$4:A368)),""))</f>
        <v/>
      </c>
      <c r="AE368" s="6" t="str" cm="1">
        <f t="array" aca="1" ref="AE368" ca="1">IF($B368="","",_xlfn.LET(_xlpm.bp,LabData2016[最近一次BP檢查日期],_xlpm.ym,IF(ISNUMBER(_xlpm.bp),TEXT(_xlpm.bp,"yyyy-mm"),LEFT(_xlpm.bp,7)),_xlpm.matched,_xlfn._xlws.FILTER(_xlpm.ym,(LabData2016[比對身分證前六碼]=$AX368)*(LabData2016[比對生日西元]=$AY368)*(_xlpm.ym&lt;&gt;"")*(LEFT(_xlpm.ym,4)=TEXT(YEAR(TODAY()),"0")),""),IF(INDEX(_xlpm.matched,1)="",0,ROWS(_xlfn.UNIQUE(_xlpm.matched)))))</f>
        <v/>
      </c>
      <c r="AF368" s="6" t="str">
        <f ca="1">IF($B368="","",SUMIFS(LabData2016[HbA1c唯一],LabData2016[比對身分證前六碼],$AX368,LabData2016[最近一次HbA1c檢查日期],"&gt;="&amp;DATE(YEAR(TODAY()),1,1),LabData2016[最近一次HbA1c檢查日期],"&lt;"&amp;DATE(YEAR(TODAY()),7,1)))</f>
        <v/>
      </c>
      <c r="AG368" s="6" t="str">
        <f ca="1">IF($B368="","",SUMIFS(LabData2016[HbA1c唯一],LabData2016[比對身分證前六碼],$AX368,LabData2016[最近一次HbA1c檢查日期],"&gt;="&amp;DATE(YEAR(TODAY()),7,1),LabData2016[最近一次HbA1c檢查日期],"&lt;"&amp;DATE(YEAR(TODAY())+1,1,1)))</f>
        <v/>
      </c>
      <c r="AH368" s="6" t="str">
        <f ca="1">IF($B368="","",SUMIFS(LabData2016[LDL唯一],LabData2016[比對身分證前六碼],$AX368,LabData2016[最近一次LDL檢查日期],"&gt;="&amp;DATE(YEAR(TODAY()),1,1),LabData2016[最近一次LDL檢查日期],"&lt;"&amp;DATE(YEAR(TODAY()),7,1)))</f>
        <v/>
      </c>
      <c r="AI368" s="6" t="str">
        <f ca="1">IF($B368="","",SUMIFS(LabData2016[LDL唯一],LabData2016[比對身分證前六碼],$AX368,LabData2016[最近一次LDL檢查日期],"&gt;="&amp;DATE(YEAR(TODAY()),7,1),LabData2016[最近一次LDL檢查日期],"&lt;"&amp;DATE(YEAR(TODAY())+1,1,1)))</f>
        <v/>
      </c>
      <c r="AJ368" s="6" t="str">
        <f ca="1">IF($B368="","",SUMIFS(LabData2016[UACR唯一],LabData2016[比對身分證前六碼],$AX368,LabData2016[最近一次UACR檢查日期],"&gt;="&amp;DATE(YEAR(TODAY()),1,1),LabData2016[最近一次UACR檢查日期],"&lt;"&amp;DATE(YEAR(TODAY()),7,1)))</f>
        <v/>
      </c>
      <c r="AK368" s="6" t="str">
        <f ca="1">IF($B368="","",SUMIFS(LabData2016[UACR唯一],LabData2016[比對身分證前六碼],$AX368,LabData2016[最近一次UACR檢查日期],"&gt;="&amp;DATE(YEAR(TODAY()),7,1),LabData2016[最近一次UACR檢查日期],"&lt;"&amp;DATE(YEAR(TODAY())+1,1,1)))</f>
        <v/>
      </c>
      <c r="AL368" s="6" t="str">
        <f t="shared" si="78"/>
        <v/>
      </c>
      <c r="AM368" s="6" t="str">
        <f t="shared" si="79"/>
        <v/>
      </c>
      <c r="AN368" s="6" t="str">
        <f t="shared" si="80"/>
        <v/>
      </c>
      <c r="AO368" s="6" t="str">
        <f t="shared" si="81"/>
        <v/>
      </c>
      <c r="AP368" s="6" t="str" cm="1">
        <f t="array" ref="AP368">IF($B368="","",IFERROR(INDEX(相容設定!$B$2:$E$9,MATCH($D368,相容設定!$A$2:$A$9,0),MIN(VALUE(LEFT($AQ368,FIND("/",$AQ368)-1)),3)+1),0))</f>
        <v/>
      </c>
      <c r="AQ368" s="6" t="str">
        <f t="shared" si="82"/>
        <v/>
      </c>
      <c r="AR368" s="30" t="str">
        <f t="shared" si="83"/>
        <v/>
      </c>
      <c r="AS368" s="30" t="str">
        <f>IF($B368="","",250+30+IF(OR(ISNUMBER(SEARCH("DM",$D368)),ISNUMBER(SEARCH("+",$D368))),100,0)+IFERROR(INDEX(相容設定!$F$2:$F$9,MATCH($D368,相容設定!$A$2:$A$9,0)),0))</f>
        <v/>
      </c>
      <c r="AT368" s="31" t="str">
        <f t="shared" si="84"/>
        <v/>
      </c>
      <c r="AU368" s="32" t="str">
        <f t="shared" si="85"/>
        <v/>
      </c>
      <c r="AW368" t="str">
        <f t="shared" si="86"/>
        <v/>
      </c>
    </row>
    <row r="369" spans="1:49" x14ac:dyDescent="0.35">
      <c r="A369" s="26" t="str" cm="1">
        <f t="array" ref="A369">IFERROR(IF(INDEX(PatientCriteria[身分證號],ROWS($A$4:A369))="","",ROWS($A$4:A369)),"")</f>
        <v/>
      </c>
      <c r="B369" s="26" t="str" cm="1">
        <f t="array" ref="B369">IFERROR(IF(INDEX(PatientCriteria[身分證號],ROWS($A$4:A369))="","",INDEX(PatientCriteria[身分證號],ROWS($A$4:A369))),"")</f>
        <v/>
      </c>
      <c r="C369" s="26" t="str" cm="1">
        <f t="array" ref="C369">IF($B369="","",IFERROR(INDEX(PatientCriteria[生日],ROWS($A$4:A369)),""))</f>
        <v/>
      </c>
      <c r="D369" s="26" t="str" cm="1">
        <f t="array" ref="D369">IF($B369="","",IFERROR(INDEX(PatientCriteria[疾病組合],ROWS($A$4:A369)),""))</f>
        <v/>
      </c>
      <c r="E369" s="6" t="str" cm="1">
        <f t="array" ref="E369">IF($B369="","",IFERROR(INDEX(PatientCriteria[HbA1c達標標準],ROWS($A$4:A369)),""))</f>
        <v/>
      </c>
      <c r="F369" s="6" t="str">
        <f>IF($B369="","",IF($G369="","",IFERROR(SUMIFS(LabData2016[最近一次HbA1c檢查結果(%)],LabData2016[比對身分證前六碼],$AX369,LabData2016[最近一次HbA1c檢查日期],$G369,LabData2016[HbA1c唯一],1),"")))</f>
        <v/>
      </c>
      <c r="G369" s="36" t="str" cm="1">
        <f t="array" ref="G369">IF($B369="","",IFERROR(_xlfn.AGGREGATE(14,6,LabData2016[最近一次HbA1c檢查日期]/((LabData2016[比對身分證前六碼]=$AX369)*(LabData2016[HbA1c唯一]=1)),1),""))</f>
        <v/>
      </c>
      <c r="H369" s="6" t="str">
        <f>IF($B369="","",IF($I369="","",IFERROR(SUMIFS(LabData2016[最近一次HbA1c檢查結果(%)],LabData2016[比對身分證前六碼],$AX369,LabData2016[最近一次HbA1c檢查日期],$I369,LabData2016[HbA1c唯一],1),"")))</f>
        <v/>
      </c>
      <c r="I369" s="36" t="str" cm="1">
        <f t="array" ref="I369">IF($B369="","",IFERROR(_xlfn.AGGREGATE(14,6,LabData2016[最近一次HbA1c檢查日期]/((LabData2016[比對身分證前六碼]=$AX369)*(LabData2016[HbA1c唯一]=1)),2),""))</f>
        <v/>
      </c>
      <c r="J369" s="6" t="str">
        <f t="shared" si="75"/>
        <v/>
      </c>
      <c r="K369" s="27" t="str">
        <f ca="1">IF($B369="","",IF($E369="不適用","不適用",IF($F369="","未檢驗",IF(AND($AF369+$AG369&gt;=2,$AG369&gt;=1),IF(OR($F369&lt;VALUE(SUBSTITUTE(SUBSTITUTE($E369,"&lt;",""),"%","")),SUMIFS(LabData2016[HbA1c唯一],LabData2016[比對身分證前六碼],$AX369,LabData2016[最近一次HbA1c檢查結果(%)],"&lt;"&amp;VALUE(SUBSTITUTE(SUBSTITUTE($E369,"&lt;",""),"%","")),LabData2016[最近一次HbA1c檢查日期],"&gt;="&amp;DATE(YEAR(TODAY()),1,1),LabData2016[最近一次HbA1c檢查日期],"&lt;"&amp;DATE(YEAR(TODAY())+1,1,1))/($AF369+$AG369)&gt;=0.5),"控制達標",IF(ISNUMBER($H369),IF(AND($J369&gt;=84,$F369-$H369&lt;0),"進步達標","未達標"),"未達標")),"未達標"))))</f>
        <v/>
      </c>
      <c r="L369" s="33" t="str">
        <f ca="1">IF($B369="","",IF($K369="不適用","不適用",IF($K369="未檢驗","無檢驗資料","全年"&amp;($AF369+$AG369)&amp;"次／下半年"&amp;$AG369&amp;"次／"&amp;SUMIFS(LabData2016[HbA1c唯一],LabData2016[比對身分證前六碼],$AX369,LabData2016[最近一次HbA1c檢查結果(%)],"&lt;"&amp;VALUE(SUBSTITUTE(SUBSTITUTE($E369,"&lt;",""),"%","")),LabData2016[最近一次HbA1c檢查日期],"&gt;="&amp;DATE(YEAR(TODAY()),1,1),LabData2016[最近一次HbA1c檢查日期],"&lt;"&amp;DATE(YEAR(TODAY())+1,1,1))&amp;"/"&amp;($AF369+$AG369)&amp;"達標")))</f>
        <v/>
      </c>
      <c r="M369" s="6" t="str" cm="1">
        <f t="array" ref="M369">IF($B369="","",IFERROR(INDEX(PatientCriteria[LDL達標標準],ROWS($A$4:A369)),""))</f>
        <v/>
      </c>
      <c r="N369" s="6" t="str">
        <f>IF($B369="","",IF($O369="","",IFERROR(SUMIFS(LabData2016[最近一次LDL檢查結果(mg/dL)],LabData2016[比對身分證前六碼],$AX369,LabData2016[最近一次LDL檢查日期],$O369,LabData2016[LDL唯一],1),"")))</f>
        <v/>
      </c>
      <c r="O369" s="36" t="str" cm="1">
        <f t="array" ref="O369">IF($B369="","",IFERROR(_xlfn.AGGREGATE(14,6,LabData2016[最近一次LDL檢查日期]/((LabData2016[比對身分證前六碼]=$AX369)*(LabData2016[LDL唯一]=1)),1),""))</f>
        <v/>
      </c>
      <c r="P369" s="6" t="str">
        <f>IF($B369="","",IF($Q369="","",IFERROR(SUMIFS(LabData2016[最近一次LDL檢查結果(mg/dL)],LabData2016[比對身分證前六碼],$AX369,LabData2016[最近一次LDL檢查日期],$Q369,LabData2016[LDL唯一],1),"")))</f>
        <v/>
      </c>
      <c r="Q369" s="36" t="str" cm="1">
        <f t="array" ref="Q369">IF($B369="","",IFERROR(_xlfn.AGGREGATE(14,6,LabData2016[最近一次LDL檢查日期]/((LabData2016[比對身分證前六碼]=$AX369)*(LabData2016[LDL唯一]=1)),2),""))</f>
        <v/>
      </c>
      <c r="R369" s="6" t="str">
        <f t="shared" si="76"/>
        <v/>
      </c>
      <c r="S369" s="6" t="str" cm="1">
        <f t="array" ref="S369">IF($B369="","",IFERROR(_xlfn.AGGREGATE(15,6,LabData2016[最近一次LDL檢查結果(mg/dL)]/((LabData2016[比對身分證前六碼]=$AX369)*(LabData2016[LDL唯一]=1)),1),""))</f>
        <v/>
      </c>
      <c r="T369" s="28" t="str">
        <f ca="1">IF($B369="","",IF($M369="不適用","不適用",IF($N369="","未檢驗",IF(OR(AND($D369="DM only",$O369&gt;=DATE(YEAR(TODAY()),1,1),$O369&lt;DATE(YEAR(TODAY())+1,1,1),$N369&lt;VALUE(SUBSTITUTE($M369,"&lt;",""))),AND($AH369&gt;=1,$AI369&gt;=1,OR($N369&lt;VALUE(SUBSTITUTE($M369,"&lt;","")),SUMIFS(LabData2016[LDL唯一],LabData2016[比對身分證前六碼],$AX369,LabData2016[最近一次LDL檢查結果(mg/dL)],"&lt;"&amp;VALUE(SUBSTITUTE($M369,"&lt;","")),LabData2016[最近一次LDL檢查日期],"&gt;="&amp;DATE(YEAR(TODAY()),1,1),LabData2016[最近一次LDL檢查日期],"&lt;"&amp;DATE(YEAR(TODAY())+1,1,1))/($AH369+$AI369)&gt;=0.5))),"控制達標",IF(AND($AH369&gt;=1,$AI369&gt;=1,ISNUMBER($P369),$R369&gt;84,$N369-$P369&lt;0),"進步達標","未達標")))))</f>
        <v/>
      </c>
      <c r="U369" s="39" t="str">
        <f ca="1">IF($B369="","",IF($T369="不適用","不適用",IF($T369="未檢驗","無檢驗資料","全年"&amp;($AH369+$AI369)&amp;"次／下半年"&amp;$AI369&amp;"次／"&amp;SUMIFS(LabData2016[LDL唯一],LabData2016[比對身分證前六碼],$AX369,LabData2016[最近一次LDL檢查結果(mg/dL)],"&lt;"&amp;VALUE(SUBSTITUTE($M369,"&lt;","")),LabData2016[最近一次LDL檢查日期],"&gt;="&amp;DATE(YEAR(TODAY()),1,1),LabData2016[最近一次LDL檢查日期],"&lt;"&amp;DATE(YEAR(TODAY())+1,1,1))&amp;"/"&amp;($AH369+$AI369)&amp;"達標")))</f>
        <v/>
      </c>
      <c r="V369" s="6" t="str" cm="1">
        <f t="array" ref="V369">IF($B369="","",IFERROR(INDEX(PatientCriteria[UACR達標標準],ROWS($A$4:A369)),""))</f>
        <v/>
      </c>
      <c r="W369" s="6" t="str">
        <f>IF($B369="","",IF($X369="","",IFERROR(SUMIFS(LabData2016[最近一次UACR檢查結果(mg/gm)],LabData2016[比對身分證前六碼],$AX369,LabData2016[最近一次UACR檢查日期],$X369,LabData2016[UACR唯一],1),"")))</f>
        <v/>
      </c>
      <c r="X369" s="36" t="str" cm="1">
        <f t="array" ref="X369">IF($B369="","",IFERROR(_xlfn.AGGREGATE(14,6,LabData2016[最近一次UACR檢查日期]/((LabData2016[比對身分證前六碼]=$AX369)*(LabData2016[UACR唯一]=1)),1),""))</f>
        <v/>
      </c>
      <c r="Y369" s="6" t="str">
        <f>IF($B369="","",IF($Z369="","",IFERROR(SUMIFS(LabData2016[最近一次UACR檢查結果(mg/gm)],LabData2016[比對身分證前六碼],$AX369,LabData2016[最近一次UACR檢查日期],$Z369,LabData2016[UACR唯一],1),"")))</f>
        <v/>
      </c>
      <c r="Z369" s="36" t="str" cm="1">
        <f t="array" ref="Z369">IF($B369="","",IFERROR(_xlfn.AGGREGATE(14,6,LabData2016[最近一次UACR檢查日期]/((LabData2016[比對身分證前六碼]=$AX369)*(LabData2016[UACR唯一]=1)),2),""))</f>
        <v/>
      </c>
      <c r="AA369" s="6" t="str">
        <f t="shared" si="77"/>
        <v/>
      </c>
      <c r="AB369" s="29" t="str">
        <f ca="1">IF($B369="","",IF($V369="不適用","不適用",IF($W369="","未檢驗",IF(AND($AJ369+$AK369&gt;=2,$AK369&gt;=1),IF(OR($W369&lt;30,SUMIFS(LabData2016[UACR唯一],LabData2016[比對身分證前六碼],$AX369,LabData2016[最近一次UACR檢查結果(mg/gm)],"&lt;30",LabData2016[最近一次UACR檢查日期],"&gt;="&amp;DATE(YEAR(TODAY()),1,1),LabData2016[最近一次UACR檢查日期],"&lt;"&amp;DATE(YEAR(TODAY())+1,1,1))/($AJ369+$AK369)&gt;=0.5),"控制達標",IF(ISNUMBER($Y369),IF(AND($AA369&gt;=84,$W369-$Y369&lt;0),"進步達標","未達標"),"未達標")),"未達標"))))</f>
        <v/>
      </c>
      <c r="AC369" s="38" t="str">
        <f ca="1">IF($B369="","",IF($AB369="不適用","不適用",IF($AB369="未檢驗","無檢驗資料","全年"&amp;($AJ369+$AK369)&amp;"次／下半年"&amp;$AK369&amp;"次／"&amp;SUMIFS(LabData2016[UACR唯一],LabData2016[比對身分證前六碼],$AX369,LabData2016[最近一次UACR檢查結果(mg/gm)],"&lt;30",LabData2016[最近一次UACR檢查日期],"&gt;="&amp;DATE(YEAR(TODAY()),1,1),LabData2016[最近一次UACR檢查日期],"&lt;"&amp;DATE(YEAR(TODAY())+1,1,1))&amp;"/"&amp;($AJ369+$AK369)&amp;"達標")))</f>
        <v/>
      </c>
      <c r="AD369" s="6" t="str" cm="1">
        <f t="array" ref="AD369">IF($B369="","",IFERROR(INDEX(PatientCriteria[BP檢驗次數達標標準],ROWS($A$4:A369)),""))</f>
        <v/>
      </c>
      <c r="AE369" s="6" t="str" cm="1">
        <f t="array" aca="1" ref="AE369" ca="1">IF($B369="","",_xlfn.LET(_xlpm.bp,LabData2016[最近一次BP檢查日期],_xlpm.ym,IF(ISNUMBER(_xlpm.bp),TEXT(_xlpm.bp,"yyyy-mm"),LEFT(_xlpm.bp,7)),_xlpm.matched,_xlfn._xlws.FILTER(_xlpm.ym,(LabData2016[比對身分證前六碼]=$AX369)*(LabData2016[比對生日西元]=$AY369)*(_xlpm.ym&lt;&gt;"")*(LEFT(_xlpm.ym,4)=TEXT(YEAR(TODAY()),"0")),""),IF(INDEX(_xlpm.matched,1)="",0,ROWS(_xlfn.UNIQUE(_xlpm.matched)))))</f>
        <v/>
      </c>
      <c r="AF369" s="6" t="str">
        <f ca="1">IF($B369="","",SUMIFS(LabData2016[HbA1c唯一],LabData2016[比對身分證前六碼],$AX369,LabData2016[最近一次HbA1c檢查日期],"&gt;="&amp;DATE(YEAR(TODAY()),1,1),LabData2016[最近一次HbA1c檢查日期],"&lt;"&amp;DATE(YEAR(TODAY()),7,1)))</f>
        <v/>
      </c>
      <c r="AG369" s="6" t="str">
        <f ca="1">IF($B369="","",SUMIFS(LabData2016[HbA1c唯一],LabData2016[比對身分證前六碼],$AX369,LabData2016[最近一次HbA1c檢查日期],"&gt;="&amp;DATE(YEAR(TODAY()),7,1),LabData2016[最近一次HbA1c檢查日期],"&lt;"&amp;DATE(YEAR(TODAY())+1,1,1)))</f>
        <v/>
      </c>
      <c r="AH369" s="6" t="str">
        <f ca="1">IF($B369="","",SUMIFS(LabData2016[LDL唯一],LabData2016[比對身分證前六碼],$AX369,LabData2016[最近一次LDL檢查日期],"&gt;="&amp;DATE(YEAR(TODAY()),1,1),LabData2016[最近一次LDL檢查日期],"&lt;"&amp;DATE(YEAR(TODAY()),7,1)))</f>
        <v/>
      </c>
      <c r="AI369" s="6" t="str">
        <f ca="1">IF($B369="","",SUMIFS(LabData2016[LDL唯一],LabData2016[比對身分證前六碼],$AX369,LabData2016[最近一次LDL檢查日期],"&gt;="&amp;DATE(YEAR(TODAY()),7,1),LabData2016[最近一次LDL檢查日期],"&lt;"&amp;DATE(YEAR(TODAY())+1,1,1)))</f>
        <v/>
      </c>
      <c r="AJ369" s="6" t="str">
        <f ca="1">IF($B369="","",SUMIFS(LabData2016[UACR唯一],LabData2016[比對身分證前六碼],$AX369,LabData2016[最近一次UACR檢查日期],"&gt;="&amp;DATE(YEAR(TODAY()),1,1),LabData2016[最近一次UACR檢查日期],"&lt;"&amp;DATE(YEAR(TODAY()),7,1)))</f>
        <v/>
      </c>
      <c r="AK369" s="6" t="str">
        <f ca="1">IF($B369="","",SUMIFS(LabData2016[UACR唯一],LabData2016[比對身分證前六碼],$AX369,LabData2016[最近一次UACR檢查日期],"&gt;="&amp;DATE(YEAR(TODAY()),7,1),LabData2016[最近一次UACR檢查日期],"&lt;"&amp;DATE(YEAR(TODAY())+1,1,1)))</f>
        <v/>
      </c>
      <c r="AL369" s="6" t="str">
        <f t="shared" si="78"/>
        <v/>
      </c>
      <c r="AM369" s="6" t="str">
        <f t="shared" si="79"/>
        <v/>
      </c>
      <c r="AN369" s="6" t="str">
        <f t="shared" si="80"/>
        <v/>
      </c>
      <c r="AO369" s="6" t="str">
        <f t="shared" si="81"/>
        <v/>
      </c>
      <c r="AP369" s="6" t="str" cm="1">
        <f t="array" ref="AP369">IF($B369="","",IFERROR(INDEX(相容設定!$B$2:$E$9,MATCH($D369,相容設定!$A$2:$A$9,0),MIN(VALUE(LEFT($AQ369,FIND("/",$AQ369)-1)),3)+1),0))</f>
        <v/>
      </c>
      <c r="AQ369" s="6" t="str">
        <f t="shared" si="82"/>
        <v/>
      </c>
      <c r="AR369" s="30" t="str">
        <f t="shared" si="83"/>
        <v/>
      </c>
      <c r="AS369" s="30" t="str">
        <f>IF($B369="","",250+30+IF(OR(ISNUMBER(SEARCH("DM",$D369)),ISNUMBER(SEARCH("+",$D369))),100,0)+IFERROR(INDEX(相容設定!$F$2:$F$9,MATCH($D369,相容設定!$A$2:$A$9,0)),0))</f>
        <v/>
      </c>
      <c r="AT369" s="31" t="str">
        <f t="shared" si="84"/>
        <v/>
      </c>
      <c r="AU369" s="32" t="str">
        <f t="shared" si="85"/>
        <v/>
      </c>
      <c r="AW369" t="str">
        <f t="shared" si="86"/>
        <v/>
      </c>
    </row>
    <row r="370" spans="1:49" x14ac:dyDescent="0.35">
      <c r="A370" s="26" t="str" cm="1">
        <f t="array" ref="A370">IFERROR(IF(INDEX(PatientCriteria[身分證號],ROWS($A$4:A370))="","",ROWS($A$4:A370)),"")</f>
        <v/>
      </c>
      <c r="B370" s="26" t="str" cm="1">
        <f t="array" ref="B370">IFERROR(IF(INDEX(PatientCriteria[身分證號],ROWS($A$4:A370))="","",INDEX(PatientCriteria[身分證號],ROWS($A$4:A370))),"")</f>
        <v/>
      </c>
      <c r="C370" s="26" t="str" cm="1">
        <f t="array" ref="C370">IF($B370="","",IFERROR(INDEX(PatientCriteria[生日],ROWS($A$4:A370)),""))</f>
        <v/>
      </c>
      <c r="D370" s="26" t="str" cm="1">
        <f t="array" ref="D370">IF($B370="","",IFERROR(INDEX(PatientCriteria[疾病組合],ROWS($A$4:A370)),""))</f>
        <v/>
      </c>
      <c r="E370" s="6" t="str" cm="1">
        <f t="array" ref="E370">IF($B370="","",IFERROR(INDEX(PatientCriteria[HbA1c達標標準],ROWS($A$4:A370)),""))</f>
        <v/>
      </c>
      <c r="F370" s="6" t="str">
        <f>IF($B370="","",IF($G370="","",IFERROR(SUMIFS(LabData2016[最近一次HbA1c檢查結果(%)],LabData2016[比對身分證前六碼],$AX370,LabData2016[最近一次HbA1c檢查日期],$G370,LabData2016[HbA1c唯一],1),"")))</f>
        <v/>
      </c>
      <c r="G370" s="36" t="str" cm="1">
        <f t="array" ref="G370">IF($B370="","",IFERROR(_xlfn.AGGREGATE(14,6,LabData2016[最近一次HbA1c檢查日期]/((LabData2016[比對身分證前六碼]=$AX370)*(LabData2016[HbA1c唯一]=1)),1),""))</f>
        <v/>
      </c>
      <c r="H370" s="6" t="str">
        <f>IF($B370="","",IF($I370="","",IFERROR(SUMIFS(LabData2016[最近一次HbA1c檢查結果(%)],LabData2016[比對身分證前六碼],$AX370,LabData2016[最近一次HbA1c檢查日期],$I370,LabData2016[HbA1c唯一],1),"")))</f>
        <v/>
      </c>
      <c r="I370" s="36" t="str" cm="1">
        <f t="array" ref="I370">IF($B370="","",IFERROR(_xlfn.AGGREGATE(14,6,LabData2016[最近一次HbA1c檢查日期]/((LabData2016[比對身分證前六碼]=$AX370)*(LabData2016[HbA1c唯一]=1)),2),""))</f>
        <v/>
      </c>
      <c r="J370" s="6" t="str">
        <f t="shared" si="75"/>
        <v/>
      </c>
      <c r="K370" s="27" t="str">
        <f ca="1">IF($B370="","",IF($E370="不適用","不適用",IF($F370="","未檢驗",IF(AND($AF370+$AG370&gt;=2,$AG370&gt;=1),IF(OR($F370&lt;VALUE(SUBSTITUTE(SUBSTITUTE($E370,"&lt;",""),"%","")),SUMIFS(LabData2016[HbA1c唯一],LabData2016[比對身分證前六碼],$AX370,LabData2016[最近一次HbA1c檢查結果(%)],"&lt;"&amp;VALUE(SUBSTITUTE(SUBSTITUTE($E370,"&lt;",""),"%","")),LabData2016[最近一次HbA1c檢查日期],"&gt;="&amp;DATE(YEAR(TODAY()),1,1),LabData2016[最近一次HbA1c檢查日期],"&lt;"&amp;DATE(YEAR(TODAY())+1,1,1))/($AF370+$AG370)&gt;=0.5),"控制達標",IF(ISNUMBER($H370),IF(AND($J370&gt;=84,$F370-$H370&lt;0),"進步達標","未達標"),"未達標")),"未達標"))))</f>
        <v/>
      </c>
      <c r="L370" s="33" t="str">
        <f ca="1">IF($B370="","",IF($K370="不適用","不適用",IF($K370="未檢驗","無檢驗資料","全年"&amp;($AF370+$AG370)&amp;"次／下半年"&amp;$AG370&amp;"次／"&amp;SUMIFS(LabData2016[HbA1c唯一],LabData2016[比對身分證前六碼],$AX370,LabData2016[最近一次HbA1c檢查結果(%)],"&lt;"&amp;VALUE(SUBSTITUTE(SUBSTITUTE($E370,"&lt;",""),"%","")),LabData2016[最近一次HbA1c檢查日期],"&gt;="&amp;DATE(YEAR(TODAY()),1,1),LabData2016[最近一次HbA1c檢查日期],"&lt;"&amp;DATE(YEAR(TODAY())+1,1,1))&amp;"/"&amp;($AF370+$AG370)&amp;"達標")))</f>
        <v/>
      </c>
      <c r="M370" s="6" t="str" cm="1">
        <f t="array" ref="M370">IF($B370="","",IFERROR(INDEX(PatientCriteria[LDL達標標準],ROWS($A$4:A370)),""))</f>
        <v/>
      </c>
      <c r="N370" s="6" t="str">
        <f>IF($B370="","",IF($O370="","",IFERROR(SUMIFS(LabData2016[最近一次LDL檢查結果(mg/dL)],LabData2016[比對身分證前六碼],$AX370,LabData2016[最近一次LDL檢查日期],$O370,LabData2016[LDL唯一],1),"")))</f>
        <v/>
      </c>
      <c r="O370" s="36" t="str" cm="1">
        <f t="array" ref="O370">IF($B370="","",IFERROR(_xlfn.AGGREGATE(14,6,LabData2016[最近一次LDL檢查日期]/((LabData2016[比對身分證前六碼]=$AX370)*(LabData2016[LDL唯一]=1)),1),""))</f>
        <v/>
      </c>
      <c r="P370" s="6" t="str">
        <f>IF($B370="","",IF($Q370="","",IFERROR(SUMIFS(LabData2016[最近一次LDL檢查結果(mg/dL)],LabData2016[比對身分證前六碼],$AX370,LabData2016[最近一次LDL檢查日期],$Q370,LabData2016[LDL唯一],1),"")))</f>
        <v/>
      </c>
      <c r="Q370" s="36" t="str" cm="1">
        <f t="array" ref="Q370">IF($B370="","",IFERROR(_xlfn.AGGREGATE(14,6,LabData2016[最近一次LDL檢查日期]/((LabData2016[比對身分證前六碼]=$AX370)*(LabData2016[LDL唯一]=1)),2),""))</f>
        <v/>
      </c>
      <c r="R370" s="6" t="str">
        <f t="shared" si="76"/>
        <v/>
      </c>
      <c r="S370" s="6" t="str" cm="1">
        <f t="array" ref="S370">IF($B370="","",IFERROR(_xlfn.AGGREGATE(15,6,LabData2016[最近一次LDL檢查結果(mg/dL)]/((LabData2016[比對身分證前六碼]=$AX370)*(LabData2016[LDL唯一]=1)),1),""))</f>
        <v/>
      </c>
      <c r="T370" s="28" t="str">
        <f ca="1">IF($B370="","",IF($M370="不適用","不適用",IF($N370="","未檢驗",IF(OR(AND($D370="DM only",$O370&gt;=DATE(YEAR(TODAY()),1,1),$O370&lt;DATE(YEAR(TODAY())+1,1,1),$N370&lt;VALUE(SUBSTITUTE($M370,"&lt;",""))),AND($AH370&gt;=1,$AI370&gt;=1,OR($N370&lt;VALUE(SUBSTITUTE($M370,"&lt;","")),SUMIFS(LabData2016[LDL唯一],LabData2016[比對身分證前六碼],$AX370,LabData2016[最近一次LDL檢查結果(mg/dL)],"&lt;"&amp;VALUE(SUBSTITUTE($M370,"&lt;","")),LabData2016[最近一次LDL檢查日期],"&gt;="&amp;DATE(YEAR(TODAY()),1,1),LabData2016[最近一次LDL檢查日期],"&lt;"&amp;DATE(YEAR(TODAY())+1,1,1))/($AH370+$AI370)&gt;=0.5))),"控制達標",IF(AND($AH370&gt;=1,$AI370&gt;=1,ISNUMBER($P370),$R370&gt;84,$N370-$P370&lt;0),"進步達標","未達標")))))</f>
        <v/>
      </c>
      <c r="U370" s="39" t="str">
        <f ca="1">IF($B370="","",IF($T370="不適用","不適用",IF($T370="未檢驗","無檢驗資料","全年"&amp;($AH370+$AI370)&amp;"次／下半年"&amp;$AI370&amp;"次／"&amp;SUMIFS(LabData2016[LDL唯一],LabData2016[比對身分證前六碼],$AX370,LabData2016[最近一次LDL檢查結果(mg/dL)],"&lt;"&amp;VALUE(SUBSTITUTE($M370,"&lt;","")),LabData2016[最近一次LDL檢查日期],"&gt;="&amp;DATE(YEAR(TODAY()),1,1),LabData2016[最近一次LDL檢查日期],"&lt;"&amp;DATE(YEAR(TODAY())+1,1,1))&amp;"/"&amp;($AH370+$AI370)&amp;"達標")))</f>
        <v/>
      </c>
      <c r="V370" s="6" t="str" cm="1">
        <f t="array" ref="V370">IF($B370="","",IFERROR(INDEX(PatientCriteria[UACR達標標準],ROWS($A$4:A370)),""))</f>
        <v/>
      </c>
      <c r="W370" s="6" t="str">
        <f>IF($B370="","",IF($X370="","",IFERROR(SUMIFS(LabData2016[最近一次UACR檢查結果(mg/gm)],LabData2016[比對身分證前六碼],$AX370,LabData2016[最近一次UACR檢查日期],$X370,LabData2016[UACR唯一],1),"")))</f>
        <v/>
      </c>
      <c r="X370" s="36" t="str" cm="1">
        <f t="array" ref="X370">IF($B370="","",IFERROR(_xlfn.AGGREGATE(14,6,LabData2016[最近一次UACR檢查日期]/((LabData2016[比對身分證前六碼]=$AX370)*(LabData2016[UACR唯一]=1)),1),""))</f>
        <v/>
      </c>
      <c r="Y370" s="6" t="str">
        <f>IF($B370="","",IF($Z370="","",IFERROR(SUMIFS(LabData2016[最近一次UACR檢查結果(mg/gm)],LabData2016[比對身分證前六碼],$AX370,LabData2016[最近一次UACR檢查日期],$Z370,LabData2016[UACR唯一],1),"")))</f>
        <v/>
      </c>
      <c r="Z370" s="36" t="str" cm="1">
        <f t="array" ref="Z370">IF($B370="","",IFERROR(_xlfn.AGGREGATE(14,6,LabData2016[最近一次UACR檢查日期]/((LabData2016[比對身分證前六碼]=$AX370)*(LabData2016[UACR唯一]=1)),2),""))</f>
        <v/>
      </c>
      <c r="AA370" s="6" t="str">
        <f t="shared" si="77"/>
        <v/>
      </c>
      <c r="AB370" s="29" t="str">
        <f ca="1">IF($B370="","",IF($V370="不適用","不適用",IF($W370="","未檢驗",IF(AND($AJ370+$AK370&gt;=2,$AK370&gt;=1),IF(OR($W370&lt;30,SUMIFS(LabData2016[UACR唯一],LabData2016[比對身分證前六碼],$AX370,LabData2016[最近一次UACR檢查結果(mg/gm)],"&lt;30",LabData2016[最近一次UACR檢查日期],"&gt;="&amp;DATE(YEAR(TODAY()),1,1),LabData2016[最近一次UACR檢查日期],"&lt;"&amp;DATE(YEAR(TODAY())+1,1,1))/($AJ370+$AK370)&gt;=0.5),"控制達標",IF(ISNUMBER($Y370),IF(AND($AA370&gt;=84,$W370-$Y370&lt;0),"進步達標","未達標"),"未達標")),"未達標"))))</f>
        <v/>
      </c>
      <c r="AC370" s="38" t="str">
        <f ca="1">IF($B370="","",IF($AB370="不適用","不適用",IF($AB370="未檢驗","無檢驗資料","全年"&amp;($AJ370+$AK370)&amp;"次／下半年"&amp;$AK370&amp;"次／"&amp;SUMIFS(LabData2016[UACR唯一],LabData2016[比對身分證前六碼],$AX370,LabData2016[最近一次UACR檢查結果(mg/gm)],"&lt;30",LabData2016[最近一次UACR檢查日期],"&gt;="&amp;DATE(YEAR(TODAY()),1,1),LabData2016[最近一次UACR檢查日期],"&lt;"&amp;DATE(YEAR(TODAY())+1,1,1))&amp;"/"&amp;($AJ370+$AK370)&amp;"達標")))</f>
        <v/>
      </c>
      <c r="AD370" s="6" t="str" cm="1">
        <f t="array" ref="AD370">IF($B370="","",IFERROR(INDEX(PatientCriteria[BP檢驗次數達標標準],ROWS($A$4:A370)),""))</f>
        <v/>
      </c>
      <c r="AE370" s="6" t="str" cm="1">
        <f t="array" aca="1" ref="AE370" ca="1">IF($B370="","",_xlfn.LET(_xlpm.bp,LabData2016[最近一次BP檢查日期],_xlpm.ym,IF(ISNUMBER(_xlpm.bp),TEXT(_xlpm.bp,"yyyy-mm"),LEFT(_xlpm.bp,7)),_xlpm.matched,_xlfn._xlws.FILTER(_xlpm.ym,(LabData2016[比對身分證前六碼]=$AX370)*(LabData2016[比對生日西元]=$AY370)*(_xlpm.ym&lt;&gt;"")*(LEFT(_xlpm.ym,4)=TEXT(YEAR(TODAY()),"0")),""),IF(INDEX(_xlpm.matched,1)="",0,ROWS(_xlfn.UNIQUE(_xlpm.matched)))))</f>
        <v/>
      </c>
      <c r="AF370" s="6" t="str">
        <f ca="1">IF($B370="","",SUMIFS(LabData2016[HbA1c唯一],LabData2016[比對身分證前六碼],$AX370,LabData2016[最近一次HbA1c檢查日期],"&gt;="&amp;DATE(YEAR(TODAY()),1,1),LabData2016[最近一次HbA1c檢查日期],"&lt;"&amp;DATE(YEAR(TODAY()),7,1)))</f>
        <v/>
      </c>
      <c r="AG370" s="6" t="str">
        <f ca="1">IF($B370="","",SUMIFS(LabData2016[HbA1c唯一],LabData2016[比對身分證前六碼],$AX370,LabData2016[最近一次HbA1c檢查日期],"&gt;="&amp;DATE(YEAR(TODAY()),7,1),LabData2016[最近一次HbA1c檢查日期],"&lt;"&amp;DATE(YEAR(TODAY())+1,1,1)))</f>
        <v/>
      </c>
      <c r="AH370" s="6" t="str">
        <f ca="1">IF($B370="","",SUMIFS(LabData2016[LDL唯一],LabData2016[比對身分證前六碼],$AX370,LabData2016[最近一次LDL檢查日期],"&gt;="&amp;DATE(YEAR(TODAY()),1,1),LabData2016[最近一次LDL檢查日期],"&lt;"&amp;DATE(YEAR(TODAY()),7,1)))</f>
        <v/>
      </c>
      <c r="AI370" s="6" t="str">
        <f ca="1">IF($B370="","",SUMIFS(LabData2016[LDL唯一],LabData2016[比對身分證前六碼],$AX370,LabData2016[最近一次LDL檢查日期],"&gt;="&amp;DATE(YEAR(TODAY()),7,1),LabData2016[最近一次LDL檢查日期],"&lt;"&amp;DATE(YEAR(TODAY())+1,1,1)))</f>
        <v/>
      </c>
      <c r="AJ370" s="6" t="str">
        <f ca="1">IF($B370="","",SUMIFS(LabData2016[UACR唯一],LabData2016[比對身分證前六碼],$AX370,LabData2016[最近一次UACR檢查日期],"&gt;="&amp;DATE(YEAR(TODAY()),1,1),LabData2016[最近一次UACR檢查日期],"&lt;"&amp;DATE(YEAR(TODAY()),7,1)))</f>
        <v/>
      </c>
      <c r="AK370" s="6" t="str">
        <f ca="1">IF($B370="","",SUMIFS(LabData2016[UACR唯一],LabData2016[比對身分證前六碼],$AX370,LabData2016[最近一次UACR檢查日期],"&gt;="&amp;DATE(YEAR(TODAY()),7,1),LabData2016[最近一次UACR檢查日期],"&lt;"&amp;DATE(YEAR(TODAY())+1,1,1)))</f>
        <v/>
      </c>
      <c r="AL370" s="6" t="str">
        <f t="shared" si="78"/>
        <v/>
      </c>
      <c r="AM370" s="6" t="str">
        <f t="shared" si="79"/>
        <v/>
      </c>
      <c r="AN370" s="6" t="str">
        <f t="shared" si="80"/>
        <v/>
      </c>
      <c r="AO370" s="6" t="str">
        <f t="shared" si="81"/>
        <v/>
      </c>
      <c r="AP370" s="6" t="str" cm="1">
        <f t="array" ref="AP370">IF($B370="","",IFERROR(INDEX(相容設定!$B$2:$E$9,MATCH($D370,相容設定!$A$2:$A$9,0),MIN(VALUE(LEFT($AQ370,FIND("/",$AQ370)-1)),3)+1),0))</f>
        <v/>
      </c>
      <c r="AQ370" s="6" t="str">
        <f t="shared" si="82"/>
        <v/>
      </c>
      <c r="AR370" s="30" t="str">
        <f t="shared" si="83"/>
        <v/>
      </c>
      <c r="AS370" s="30" t="str">
        <f>IF($B370="","",250+30+IF(OR(ISNUMBER(SEARCH("DM",$D370)),ISNUMBER(SEARCH("+",$D370))),100,0)+IFERROR(INDEX(相容設定!$F$2:$F$9,MATCH($D370,相容設定!$A$2:$A$9,0)),0))</f>
        <v/>
      </c>
      <c r="AT370" s="31" t="str">
        <f t="shared" si="84"/>
        <v/>
      </c>
      <c r="AU370" s="32" t="str">
        <f t="shared" si="85"/>
        <v/>
      </c>
      <c r="AW370" t="str">
        <f t="shared" si="86"/>
        <v/>
      </c>
    </row>
    <row r="371" spans="1:49" x14ac:dyDescent="0.35">
      <c r="A371" s="26" t="str" cm="1">
        <f t="array" ref="A371">IFERROR(IF(INDEX(PatientCriteria[身分證號],ROWS($A$4:A371))="","",ROWS($A$4:A371)),"")</f>
        <v/>
      </c>
      <c r="B371" s="26" t="str" cm="1">
        <f t="array" ref="B371">IFERROR(IF(INDEX(PatientCriteria[身分證號],ROWS($A$4:A371))="","",INDEX(PatientCriteria[身分證號],ROWS($A$4:A371))),"")</f>
        <v/>
      </c>
      <c r="C371" s="26" t="str" cm="1">
        <f t="array" ref="C371">IF($B371="","",IFERROR(INDEX(PatientCriteria[生日],ROWS($A$4:A371)),""))</f>
        <v/>
      </c>
      <c r="D371" s="26" t="str" cm="1">
        <f t="array" ref="D371">IF($B371="","",IFERROR(INDEX(PatientCriteria[疾病組合],ROWS($A$4:A371)),""))</f>
        <v/>
      </c>
      <c r="E371" s="6" t="str" cm="1">
        <f t="array" ref="E371">IF($B371="","",IFERROR(INDEX(PatientCriteria[HbA1c達標標準],ROWS($A$4:A371)),""))</f>
        <v/>
      </c>
      <c r="F371" s="6" t="str">
        <f>IF($B371="","",IF($G371="","",IFERROR(SUMIFS(LabData2016[最近一次HbA1c檢查結果(%)],LabData2016[比對身分證前六碼],$AX371,LabData2016[最近一次HbA1c檢查日期],$G371,LabData2016[HbA1c唯一],1),"")))</f>
        <v/>
      </c>
      <c r="G371" s="36" t="str" cm="1">
        <f t="array" ref="G371">IF($B371="","",IFERROR(_xlfn.AGGREGATE(14,6,LabData2016[最近一次HbA1c檢查日期]/((LabData2016[比對身分證前六碼]=$AX371)*(LabData2016[HbA1c唯一]=1)),1),""))</f>
        <v/>
      </c>
      <c r="H371" s="6" t="str">
        <f>IF($B371="","",IF($I371="","",IFERROR(SUMIFS(LabData2016[最近一次HbA1c檢查結果(%)],LabData2016[比對身分證前六碼],$AX371,LabData2016[最近一次HbA1c檢查日期],$I371,LabData2016[HbA1c唯一],1),"")))</f>
        <v/>
      </c>
      <c r="I371" s="36" t="str" cm="1">
        <f t="array" ref="I371">IF($B371="","",IFERROR(_xlfn.AGGREGATE(14,6,LabData2016[最近一次HbA1c檢查日期]/((LabData2016[比對身分證前六碼]=$AX371)*(LabData2016[HbA1c唯一]=1)),2),""))</f>
        <v/>
      </c>
      <c r="J371" s="6" t="str">
        <f t="shared" si="75"/>
        <v/>
      </c>
      <c r="K371" s="27" t="str">
        <f ca="1">IF($B371="","",IF($E371="不適用","不適用",IF($F371="","未檢驗",IF(AND($AF371+$AG371&gt;=2,$AG371&gt;=1),IF(OR($F371&lt;VALUE(SUBSTITUTE(SUBSTITUTE($E371,"&lt;",""),"%","")),SUMIFS(LabData2016[HbA1c唯一],LabData2016[比對身分證前六碼],$AX371,LabData2016[最近一次HbA1c檢查結果(%)],"&lt;"&amp;VALUE(SUBSTITUTE(SUBSTITUTE($E371,"&lt;",""),"%","")),LabData2016[最近一次HbA1c檢查日期],"&gt;="&amp;DATE(YEAR(TODAY()),1,1),LabData2016[最近一次HbA1c檢查日期],"&lt;"&amp;DATE(YEAR(TODAY())+1,1,1))/($AF371+$AG371)&gt;=0.5),"控制達標",IF(ISNUMBER($H371),IF(AND($J371&gt;=84,$F371-$H371&lt;0),"進步達標","未達標"),"未達標")),"未達標"))))</f>
        <v/>
      </c>
      <c r="L371" s="33" t="str">
        <f ca="1">IF($B371="","",IF($K371="不適用","不適用",IF($K371="未檢驗","無檢驗資料","全年"&amp;($AF371+$AG371)&amp;"次／下半年"&amp;$AG371&amp;"次／"&amp;SUMIFS(LabData2016[HbA1c唯一],LabData2016[比對身分證前六碼],$AX371,LabData2016[最近一次HbA1c檢查結果(%)],"&lt;"&amp;VALUE(SUBSTITUTE(SUBSTITUTE($E371,"&lt;",""),"%","")),LabData2016[最近一次HbA1c檢查日期],"&gt;="&amp;DATE(YEAR(TODAY()),1,1),LabData2016[最近一次HbA1c檢查日期],"&lt;"&amp;DATE(YEAR(TODAY())+1,1,1))&amp;"/"&amp;($AF371+$AG371)&amp;"達標")))</f>
        <v/>
      </c>
      <c r="M371" s="6" t="str" cm="1">
        <f t="array" ref="M371">IF($B371="","",IFERROR(INDEX(PatientCriteria[LDL達標標準],ROWS($A$4:A371)),""))</f>
        <v/>
      </c>
      <c r="N371" s="6" t="str">
        <f>IF($B371="","",IF($O371="","",IFERROR(SUMIFS(LabData2016[最近一次LDL檢查結果(mg/dL)],LabData2016[比對身分證前六碼],$AX371,LabData2016[最近一次LDL檢查日期],$O371,LabData2016[LDL唯一],1),"")))</f>
        <v/>
      </c>
      <c r="O371" s="36" t="str" cm="1">
        <f t="array" ref="O371">IF($B371="","",IFERROR(_xlfn.AGGREGATE(14,6,LabData2016[最近一次LDL檢查日期]/((LabData2016[比對身分證前六碼]=$AX371)*(LabData2016[LDL唯一]=1)),1),""))</f>
        <v/>
      </c>
      <c r="P371" s="6" t="str">
        <f>IF($B371="","",IF($Q371="","",IFERROR(SUMIFS(LabData2016[最近一次LDL檢查結果(mg/dL)],LabData2016[比對身分證前六碼],$AX371,LabData2016[最近一次LDL檢查日期],$Q371,LabData2016[LDL唯一],1),"")))</f>
        <v/>
      </c>
      <c r="Q371" s="36" t="str" cm="1">
        <f t="array" ref="Q371">IF($B371="","",IFERROR(_xlfn.AGGREGATE(14,6,LabData2016[最近一次LDL檢查日期]/((LabData2016[比對身分證前六碼]=$AX371)*(LabData2016[LDL唯一]=1)),2),""))</f>
        <v/>
      </c>
      <c r="R371" s="6" t="str">
        <f t="shared" si="76"/>
        <v/>
      </c>
      <c r="S371" s="6" t="str" cm="1">
        <f t="array" ref="S371">IF($B371="","",IFERROR(_xlfn.AGGREGATE(15,6,LabData2016[最近一次LDL檢查結果(mg/dL)]/((LabData2016[比對身分證前六碼]=$AX371)*(LabData2016[LDL唯一]=1)),1),""))</f>
        <v/>
      </c>
      <c r="T371" s="28" t="str">
        <f ca="1">IF($B371="","",IF($M371="不適用","不適用",IF($N371="","未檢驗",IF(OR(AND($D371="DM only",$O371&gt;=DATE(YEAR(TODAY()),1,1),$O371&lt;DATE(YEAR(TODAY())+1,1,1),$N371&lt;VALUE(SUBSTITUTE($M371,"&lt;",""))),AND($AH371&gt;=1,$AI371&gt;=1,OR($N371&lt;VALUE(SUBSTITUTE($M371,"&lt;","")),SUMIFS(LabData2016[LDL唯一],LabData2016[比對身分證前六碼],$AX371,LabData2016[最近一次LDL檢查結果(mg/dL)],"&lt;"&amp;VALUE(SUBSTITUTE($M371,"&lt;","")),LabData2016[最近一次LDL檢查日期],"&gt;="&amp;DATE(YEAR(TODAY()),1,1),LabData2016[最近一次LDL檢查日期],"&lt;"&amp;DATE(YEAR(TODAY())+1,1,1))/($AH371+$AI371)&gt;=0.5))),"控制達標",IF(AND($AH371&gt;=1,$AI371&gt;=1,ISNUMBER($P371),$R371&gt;84,$N371-$P371&lt;0),"進步達標","未達標")))))</f>
        <v/>
      </c>
      <c r="U371" s="39" t="str">
        <f ca="1">IF($B371="","",IF($T371="不適用","不適用",IF($T371="未檢驗","無檢驗資料","全年"&amp;($AH371+$AI371)&amp;"次／下半年"&amp;$AI371&amp;"次／"&amp;SUMIFS(LabData2016[LDL唯一],LabData2016[比對身分證前六碼],$AX371,LabData2016[最近一次LDL檢查結果(mg/dL)],"&lt;"&amp;VALUE(SUBSTITUTE($M371,"&lt;","")),LabData2016[最近一次LDL檢查日期],"&gt;="&amp;DATE(YEAR(TODAY()),1,1),LabData2016[最近一次LDL檢查日期],"&lt;"&amp;DATE(YEAR(TODAY())+1,1,1))&amp;"/"&amp;($AH371+$AI371)&amp;"達標")))</f>
        <v/>
      </c>
      <c r="V371" s="6" t="str" cm="1">
        <f t="array" ref="V371">IF($B371="","",IFERROR(INDEX(PatientCriteria[UACR達標標準],ROWS($A$4:A371)),""))</f>
        <v/>
      </c>
      <c r="W371" s="6" t="str">
        <f>IF($B371="","",IF($X371="","",IFERROR(SUMIFS(LabData2016[最近一次UACR檢查結果(mg/gm)],LabData2016[比對身分證前六碼],$AX371,LabData2016[最近一次UACR檢查日期],$X371,LabData2016[UACR唯一],1),"")))</f>
        <v/>
      </c>
      <c r="X371" s="36" t="str" cm="1">
        <f t="array" ref="X371">IF($B371="","",IFERROR(_xlfn.AGGREGATE(14,6,LabData2016[最近一次UACR檢查日期]/((LabData2016[比對身分證前六碼]=$AX371)*(LabData2016[UACR唯一]=1)),1),""))</f>
        <v/>
      </c>
      <c r="Y371" s="6" t="str">
        <f>IF($B371="","",IF($Z371="","",IFERROR(SUMIFS(LabData2016[最近一次UACR檢查結果(mg/gm)],LabData2016[比對身分證前六碼],$AX371,LabData2016[最近一次UACR檢查日期],$Z371,LabData2016[UACR唯一],1),"")))</f>
        <v/>
      </c>
      <c r="Z371" s="36" t="str" cm="1">
        <f t="array" ref="Z371">IF($B371="","",IFERROR(_xlfn.AGGREGATE(14,6,LabData2016[最近一次UACR檢查日期]/((LabData2016[比對身分證前六碼]=$AX371)*(LabData2016[UACR唯一]=1)),2),""))</f>
        <v/>
      </c>
      <c r="AA371" s="6" t="str">
        <f t="shared" si="77"/>
        <v/>
      </c>
      <c r="AB371" s="29" t="str">
        <f ca="1">IF($B371="","",IF($V371="不適用","不適用",IF($W371="","未檢驗",IF(AND($AJ371+$AK371&gt;=2,$AK371&gt;=1),IF(OR($W371&lt;30,SUMIFS(LabData2016[UACR唯一],LabData2016[比對身分證前六碼],$AX371,LabData2016[最近一次UACR檢查結果(mg/gm)],"&lt;30",LabData2016[最近一次UACR檢查日期],"&gt;="&amp;DATE(YEAR(TODAY()),1,1),LabData2016[最近一次UACR檢查日期],"&lt;"&amp;DATE(YEAR(TODAY())+1,1,1))/($AJ371+$AK371)&gt;=0.5),"控制達標",IF(ISNUMBER($Y371),IF(AND($AA371&gt;=84,$W371-$Y371&lt;0),"進步達標","未達標"),"未達標")),"未達標"))))</f>
        <v/>
      </c>
      <c r="AC371" s="38" t="str">
        <f ca="1">IF($B371="","",IF($AB371="不適用","不適用",IF($AB371="未檢驗","無檢驗資料","全年"&amp;($AJ371+$AK371)&amp;"次／下半年"&amp;$AK371&amp;"次／"&amp;SUMIFS(LabData2016[UACR唯一],LabData2016[比對身分證前六碼],$AX371,LabData2016[最近一次UACR檢查結果(mg/gm)],"&lt;30",LabData2016[最近一次UACR檢查日期],"&gt;="&amp;DATE(YEAR(TODAY()),1,1),LabData2016[最近一次UACR檢查日期],"&lt;"&amp;DATE(YEAR(TODAY())+1,1,1))&amp;"/"&amp;($AJ371+$AK371)&amp;"達標")))</f>
        <v/>
      </c>
      <c r="AD371" s="6" t="str" cm="1">
        <f t="array" ref="AD371">IF($B371="","",IFERROR(INDEX(PatientCriteria[BP檢驗次數達標標準],ROWS($A$4:A371)),""))</f>
        <v/>
      </c>
      <c r="AE371" s="6" t="str" cm="1">
        <f t="array" aca="1" ref="AE371" ca="1">IF($B371="","",_xlfn.LET(_xlpm.bp,LabData2016[最近一次BP檢查日期],_xlpm.ym,IF(ISNUMBER(_xlpm.bp),TEXT(_xlpm.bp,"yyyy-mm"),LEFT(_xlpm.bp,7)),_xlpm.matched,_xlfn._xlws.FILTER(_xlpm.ym,(LabData2016[比對身分證前六碼]=$AX371)*(LabData2016[比對生日西元]=$AY371)*(_xlpm.ym&lt;&gt;"")*(LEFT(_xlpm.ym,4)=TEXT(YEAR(TODAY()),"0")),""),IF(INDEX(_xlpm.matched,1)="",0,ROWS(_xlfn.UNIQUE(_xlpm.matched)))))</f>
        <v/>
      </c>
      <c r="AF371" s="6" t="str">
        <f ca="1">IF($B371="","",SUMIFS(LabData2016[HbA1c唯一],LabData2016[比對身分證前六碼],$AX371,LabData2016[最近一次HbA1c檢查日期],"&gt;="&amp;DATE(YEAR(TODAY()),1,1),LabData2016[最近一次HbA1c檢查日期],"&lt;"&amp;DATE(YEAR(TODAY()),7,1)))</f>
        <v/>
      </c>
      <c r="AG371" s="6" t="str">
        <f ca="1">IF($B371="","",SUMIFS(LabData2016[HbA1c唯一],LabData2016[比對身分證前六碼],$AX371,LabData2016[最近一次HbA1c檢查日期],"&gt;="&amp;DATE(YEAR(TODAY()),7,1),LabData2016[最近一次HbA1c檢查日期],"&lt;"&amp;DATE(YEAR(TODAY())+1,1,1)))</f>
        <v/>
      </c>
      <c r="AH371" s="6" t="str">
        <f ca="1">IF($B371="","",SUMIFS(LabData2016[LDL唯一],LabData2016[比對身分證前六碼],$AX371,LabData2016[最近一次LDL檢查日期],"&gt;="&amp;DATE(YEAR(TODAY()),1,1),LabData2016[最近一次LDL檢查日期],"&lt;"&amp;DATE(YEAR(TODAY()),7,1)))</f>
        <v/>
      </c>
      <c r="AI371" s="6" t="str">
        <f ca="1">IF($B371="","",SUMIFS(LabData2016[LDL唯一],LabData2016[比對身分證前六碼],$AX371,LabData2016[最近一次LDL檢查日期],"&gt;="&amp;DATE(YEAR(TODAY()),7,1),LabData2016[最近一次LDL檢查日期],"&lt;"&amp;DATE(YEAR(TODAY())+1,1,1)))</f>
        <v/>
      </c>
      <c r="AJ371" s="6" t="str">
        <f ca="1">IF($B371="","",SUMIFS(LabData2016[UACR唯一],LabData2016[比對身分證前六碼],$AX371,LabData2016[最近一次UACR檢查日期],"&gt;="&amp;DATE(YEAR(TODAY()),1,1),LabData2016[最近一次UACR檢查日期],"&lt;"&amp;DATE(YEAR(TODAY()),7,1)))</f>
        <v/>
      </c>
      <c r="AK371" s="6" t="str">
        <f ca="1">IF($B371="","",SUMIFS(LabData2016[UACR唯一],LabData2016[比對身分證前六碼],$AX371,LabData2016[最近一次UACR檢查日期],"&gt;="&amp;DATE(YEAR(TODAY()),7,1),LabData2016[最近一次UACR檢查日期],"&lt;"&amp;DATE(YEAR(TODAY())+1,1,1)))</f>
        <v/>
      </c>
      <c r="AL371" s="6" t="str">
        <f t="shared" si="78"/>
        <v/>
      </c>
      <c r="AM371" s="6" t="str">
        <f t="shared" si="79"/>
        <v/>
      </c>
      <c r="AN371" s="6" t="str">
        <f t="shared" si="80"/>
        <v/>
      </c>
      <c r="AO371" s="6" t="str">
        <f t="shared" si="81"/>
        <v/>
      </c>
      <c r="AP371" s="6" t="str" cm="1">
        <f t="array" ref="AP371">IF($B371="","",IFERROR(INDEX(相容設定!$B$2:$E$9,MATCH($D371,相容設定!$A$2:$A$9,0),MIN(VALUE(LEFT($AQ371,FIND("/",$AQ371)-1)),3)+1),0))</f>
        <v/>
      </c>
      <c r="AQ371" s="6" t="str">
        <f t="shared" si="82"/>
        <v/>
      </c>
      <c r="AR371" s="30" t="str">
        <f t="shared" si="83"/>
        <v/>
      </c>
      <c r="AS371" s="30" t="str">
        <f>IF($B371="","",250+30+IF(OR(ISNUMBER(SEARCH("DM",$D371)),ISNUMBER(SEARCH("+",$D371))),100,0)+IFERROR(INDEX(相容設定!$F$2:$F$9,MATCH($D371,相容設定!$A$2:$A$9,0)),0))</f>
        <v/>
      </c>
      <c r="AT371" s="31" t="str">
        <f t="shared" si="84"/>
        <v/>
      </c>
      <c r="AU371" s="32" t="str">
        <f t="shared" si="85"/>
        <v/>
      </c>
      <c r="AW371" t="str">
        <f t="shared" si="86"/>
        <v/>
      </c>
    </row>
    <row r="372" spans="1:49" x14ac:dyDescent="0.35">
      <c r="A372" s="26" t="str" cm="1">
        <f t="array" ref="A372">IFERROR(IF(INDEX(PatientCriteria[身分證號],ROWS($A$4:A372))="","",ROWS($A$4:A372)),"")</f>
        <v/>
      </c>
      <c r="B372" s="26" t="str" cm="1">
        <f t="array" ref="B372">IFERROR(IF(INDEX(PatientCriteria[身分證號],ROWS($A$4:A372))="","",INDEX(PatientCriteria[身分證號],ROWS($A$4:A372))),"")</f>
        <v/>
      </c>
      <c r="C372" s="26" t="str" cm="1">
        <f t="array" ref="C372">IF($B372="","",IFERROR(INDEX(PatientCriteria[生日],ROWS($A$4:A372)),""))</f>
        <v/>
      </c>
      <c r="D372" s="26" t="str" cm="1">
        <f t="array" ref="D372">IF($B372="","",IFERROR(INDEX(PatientCriteria[疾病組合],ROWS($A$4:A372)),""))</f>
        <v/>
      </c>
      <c r="E372" s="6" t="str" cm="1">
        <f t="array" ref="E372">IF($B372="","",IFERROR(INDEX(PatientCriteria[HbA1c達標標準],ROWS($A$4:A372)),""))</f>
        <v/>
      </c>
      <c r="F372" s="6" t="str">
        <f>IF($B372="","",IF($G372="","",IFERROR(SUMIFS(LabData2016[最近一次HbA1c檢查結果(%)],LabData2016[比對身分證前六碼],$AX372,LabData2016[最近一次HbA1c檢查日期],$G372,LabData2016[HbA1c唯一],1),"")))</f>
        <v/>
      </c>
      <c r="G372" s="36" t="str" cm="1">
        <f t="array" ref="G372">IF($B372="","",IFERROR(_xlfn.AGGREGATE(14,6,LabData2016[最近一次HbA1c檢查日期]/((LabData2016[比對身分證前六碼]=$AX372)*(LabData2016[HbA1c唯一]=1)),1),""))</f>
        <v/>
      </c>
      <c r="H372" s="6" t="str">
        <f>IF($B372="","",IF($I372="","",IFERROR(SUMIFS(LabData2016[最近一次HbA1c檢查結果(%)],LabData2016[比對身分證前六碼],$AX372,LabData2016[最近一次HbA1c檢查日期],$I372,LabData2016[HbA1c唯一],1),"")))</f>
        <v/>
      </c>
      <c r="I372" s="36" t="str" cm="1">
        <f t="array" ref="I372">IF($B372="","",IFERROR(_xlfn.AGGREGATE(14,6,LabData2016[最近一次HbA1c檢查日期]/((LabData2016[比對身分證前六碼]=$AX372)*(LabData2016[HbA1c唯一]=1)),2),""))</f>
        <v/>
      </c>
      <c r="J372" s="6" t="str">
        <f t="shared" si="75"/>
        <v/>
      </c>
      <c r="K372" s="27" t="str">
        <f ca="1">IF($B372="","",IF($E372="不適用","不適用",IF($F372="","未檢驗",IF(AND($AF372+$AG372&gt;=2,$AG372&gt;=1),IF(OR($F372&lt;VALUE(SUBSTITUTE(SUBSTITUTE($E372,"&lt;",""),"%","")),SUMIFS(LabData2016[HbA1c唯一],LabData2016[比對身分證前六碼],$AX372,LabData2016[最近一次HbA1c檢查結果(%)],"&lt;"&amp;VALUE(SUBSTITUTE(SUBSTITUTE($E372,"&lt;",""),"%","")),LabData2016[最近一次HbA1c檢查日期],"&gt;="&amp;DATE(YEAR(TODAY()),1,1),LabData2016[最近一次HbA1c檢查日期],"&lt;"&amp;DATE(YEAR(TODAY())+1,1,1))/($AF372+$AG372)&gt;=0.5),"控制達標",IF(ISNUMBER($H372),IF(AND($J372&gt;=84,$F372-$H372&lt;0),"進步達標","未達標"),"未達標")),"未達標"))))</f>
        <v/>
      </c>
      <c r="L372" s="33" t="str">
        <f ca="1">IF($B372="","",IF($K372="不適用","不適用",IF($K372="未檢驗","無檢驗資料","全年"&amp;($AF372+$AG372)&amp;"次／下半年"&amp;$AG372&amp;"次／"&amp;SUMIFS(LabData2016[HbA1c唯一],LabData2016[比對身分證前六碼],$AX372,LabData2016[最近一次HbA1c檢查結果(%)],"&lt;"&amp;VALUE(SUBSTITUTE(SUBSTITUTE($E372,"&lt;",""),"%","")),LabData2016[最近一次HbA1c檢查日期],"&gt;="&amp;DATE(YEAR(TODAY()),1,1),LabData2016[最近一次HbA1c檢查日期],"&lt;"&amp;DATE(YEAR(TODAY())+1,1,1))&amp;"/"&amp;($AF372+$AG372)&amp;"達標")))</f>
        <v/>
      </c>
      <c r="M372" s="6" t="str" cm="1">
        <f t="array" ref="M372">IF($B372="","",IFERROR(INDEX(PatientCriteria[LDL達標標準],ROWS($A$4:A372)),""))</f>
        <v/>
      </c>
      <c r="N372" s="6" t="str">
        <f>IF($B372="","",IF($O372="","",IFERROR(SUMIFS(LabData2016[最近一次LDL檢查結果(mg/dL)],LabData2016[比對身分證前六碼],$AX372,LabData2016[最近一次LDL檢查日期],$O372,LabData2016[LDL唯一],1),"")))</f>
        <v/>
      </c>
      <c r="O372" s="36" t="str" cm="1">
        <f t="array" ref="O372">IF($B372="","",IFERROR(_xlfn.AGGREGATE(14,6,LabData2016[最近一次LDL檢查日期]/((LabData2016[比對身分證前六碼]=$AX372)*(LabData2016[LDL唯一]=1)),1),""))</f>
        <v/>
      </c>
      <c r="P372" s="6" t="str">
        <f>IF($B372="","",IF($Q372="","",IFERROR(SUMIFS(LabData2016[最近一次LDL檢查結果(mg/dL)],LabData2016[比對身分證前六碼],$AX372,LabData2016[最近一次LDL檢查日期],$Q372,LabData2016[LDL唯一],1),"")))</f>
        <v/>
      </c>
      <c r="Q372" s="36" t="str" cm="1">
        <f t="array" ref="Q372">IF($B372="","",IFERROR(_xlfn.AGGREGATE(14,6,LabData2016[最近一次LDL檢查日期]/((LabData2016[比對身分證前六碼]=$AX372)*(LabData2016[LDL唯一]=1)),2),""))</f>
        <v/>
      </c>
      <c r="R372" s="6" t="str">
        <f t="shared" si="76"/>
        <v/>
      </c>
      <c r="S372" s="6" t="str" cm="1">
        <f t="array" ref="S372">IF($B372="","",IFERROR(_xlfn.AGGREGATE(15,6,LabData2016[最近一次LDL檢查結果(mg/dL)]/((LabData2016[比對身分證前六碼]=$AX372)*(LabData2016[LDL唯一]=1)),1),""))</f>
        <v/>
      </c>
      <c r="T372" s="28" t="str">
        <f ca="1">IF($B372="","",IF($M372="不適用","不適用",IF($N372="","未檢驗",IF(OR(AND($D372="DM only",$O372&gt;=DATE(YEAR(TODAY()),1,1),$O372&lt;DATE(YEAR(TODAY())+1,1,1),$N372&lt;VALUE(SUBSTITUTE($M372,"&lt;",""))),AND($AH372&gt;=1,$AI372&gt;=1,OR($N372&lt;VALUE(SUBSTITUTE($M372,"&lt;","")),SUMIFS(LabData2016[LDL唯一],LabData2016[比對身分證前六碼],$AX372,LabData2016[最近一次LDL檢查結果(mg/dL)],"&lt;"&amp;VALUE(SUBSTITUTE($M372,"&lt;","")),LabData2016[最近一次LDL檢查日期],"&gt;="&amp;DATE(YEAR(TODAY()),1,1),LabData2016[最近一次LDL檢查日期],"&lt;"&amp;DATE(YEAR(TODAY())+1,1,1))/($AH372+$AI372)&gt;=0.5))),"控制達標",IF(AND($AH372&gt;=1,$AI372&gt;=1,ISNUMBER($P372),$R372&gt;84,$N372-$P372&lt;0),"進步達標","未達標")))))</f>
        <v/>
      </c>
      <c r="U372" s="39" t="str">
        <f ca="1">IF($B372="","",IF($T372="不適用","不適用",IF($T372="未檢驗","無檢驗資料","全年"&amp;($AH372+$AI372)&amp;"次／下半年"&amp;$AI372&amp;"次／"&amp;SUMIFS(LabData2016[LDL唯一],LabData2016[比對身分證前六碼],$AX372,LabData2016[最近一次LDL檢查結果(mg/dL)],"&lt;"&amp;VALUE(SUBSTITUTE($M372,"&lt;","")),LabData2016[最近一次LDL檢查日期],"&gt;="&amp;DATE(YEAR(TODAY()),1,1),LabData2016[最近一次LDL檢查日期],"&lt;"&amp;DATE(YEAR(TODAY())+1,1,1))&amp;"/"&amp;($AH372+$AI372)&amp;"達標")))</f>
        <v/>
      </c>
      <c r="V372" s="6" t="str" cm="1">
        <f t="array" ref="V372">IF($B372="","",IFERROR(INDEX(PatientCriteria[UACR達標標準],ROWS($A$4:A372)),""))</f>
        <v/>
      </c>
      <c r="W372" s="6" t="str">
        <f>IF($B372="","",IF($X372="","",IFERROR(SUMIFS(LabData2016[最近一次UACR檢查結果(mg/gm)],LabData2016[比對身分證前六碼],$AX372,LabData2016[最近一次UACR檢查日期],$X372,LabData2016[UACR唯一],1),"")))</f>
        <v/>
      </c>
      <c r="X372" s="36" t="str" cm="1">
        <f t="array" ref="X372">IF($B372="","",IFERROR(_xlfn.AGGREGATE(14,6,LabData2016[最近一次UACR檢查日期]/((LabData2016[比對身分證前六碼]=$AX372)*(LabData2016[UACR唯一]=1)),1),""))</f>
        <v/>
      </c>
      <c r="Y372" s="6" t="str">
        <f>IF($B372="","",IF($Z372="","",IFERROR(SUMIFS(LabData2016[最近一次UACR檢查結果(mg/gm)],LabData2016[比對身分證前六碼],$AX372,LabData2016[最近一次UACR檢查日期],$Z372,LabData2016[UACR唯一],1),"")))</f>
        <v/>
      </c>
      <c r="Z372" s="36" t="str" cm="1">
        <f t="array" ref="Z372">IF($B372="","",IFERROR(_xlfn.AGGREGATE(14,6,LabData2016[最近一次UACR檢查日期]/((LabData2016[比對身分證前六碼]=$AX372)*(LabData2016[UACR唯一]=1)),2),""))</f>
        <v/>
      </c>
      <c r="AA372" s="6" t="str">
        <f t="shared" si="77"/>
        <v/>
      </c>
      <c r="AB372" s="29" t="str">
        <f ca="1">IF($B372="","",IF($V372="不適用","不適用",IF($W372="","未檢驗",IF(AND($AJ372+$AK372&gt;=2,$AK372&gt;=1),IF(OR($W372&lt;30,SUMIFS(LabData2016[UACR唯一],LabData2016[比對身分證前六碼],$AX372,LabData2016[最近一次UACR檢查結果(mg/gm)],"&lt;30",LabData2016[最近一次UACR檢查日期],"&gt;="&amp;DATE(YEAR(TODAY()),1,1),LabData2016[最近一次UACR檢查日期],"&lt;"&amp;DATE(YEAR(TODAY())+1,1,1))/($AJ372+$AK372)&gt;=0.5),"控制達標",IF(ISNUMBER($Y372),IF(AND($AA372&gt;=84,$W372-$Y372&lt;0),"進步達標","未達標"),"未達標")),"未達標"))))</f>
        <v/>
      </c>
      <c r="AC372" s="38" t="str">
        <f ca="1">IF($B372="","",IF($AB372="不適用","不適用",IF($AB372="未檢驗","無檢驗資料","全年"&amp;($AJ372+$AK372)&amp;"次／下半年"&amp;$AK372&amp;"次／"&amp;SUMIFS(LabData2016[UACR唯一],LabData2016[比對身分證前六碼],$AX372,LabData2016[最近一次UACR檢查結果(mg/gm)],"&lt;30",LabData2016[最近一次UACR檢查日期],"&gt;="&amp;DATE(YEAR(TODAY()),1,1),LabData2016[最近一次UACR檢查日期],"&lt;"&amp;DATE(YEAR(TODAY())+1,1,1))&amp;"/"&amp;($AJ372+$AK372)&amp;"達標")))</f>
        <v/>
      </c>
      <c r="AD372" s="6" t="str" cm="1">
        <f t="array" ref="AD372">IF($B372="","",IFERROR(INDEX(PatientCriteria[BP檢驗次數達標標準],ROWS($A$4:A372)),""))</f>
        <v/>
      </c>
      <c r="AE372" s="6" t="str" cm="1">
        <f t="array" aca="1" ref="AE372" ca="1">IF($B372="","",_xlfn.LET(_xlpm.bp,LabData2016[最近一次BP檢查日期],_xlpm.ym,IF(ISNUMBER(_xlpm.bp),TEXT(_xlpm.bp,"yyyy-mm"),LEFT(_xlpm.bp,7)),_xlpm.matched,_xlfn._xlws.FILTER(_xlpm.ym,(LabData2016[比對身分證前六碼]=$AX372)*(LabData2016[比對生日西元]=$AY372)*(_xlpm.ym&lt;&gt;"")*(LEFT(_xlpm.ym,4)=TEXT(YEAR(TODAY()),"0")),""),IF(INDEX(_xlpm.matched,1)="",0,ROWS(_xlfn.UNIQUE(_xlpm.matched)))))</f>
        <v/>
      </c>
      <c r="AF372" s="6" t="str">
        <f ca="1">IF($B372="","",SUMIFS(LabData2016[HbA1c唯一],LabData2016[比對身分證前六碼],$AX372,LabData2016[最近一次HbA1c檢查日期],"&gt;="&amp;DATE(YEAR(TODAY()),1,1),LabData2016[最近一次HbA1c檢查日期],"&lt;"&amp;DATE(YEAR(TODAY()),7,1)))</f>
        <v/>
      </c>
      <c r="AG372" s="6" t="str">
        <f ca="1">IF($B372="","",SUMIFS(LabData2016[HbA1c唯一],LabData2016[比對身分證前六碼],$AX372,LabData2016[最近一次HbA1c檢查日期],"&gt;="&amp;DATE(YEAR(TODAY()),7,1),LabData2016[最近一次HbA1c檢查日期],"&lt;"&amp;DATE(YEAR(TODAY())+1,1,1)))</f>
        <v/>
      </c>
      <c r="AH372" s="6" t="str">
        <f ca="1">IF($B372="","",SUMIFS(LabData2016[LDL唯一],LabData2016[比對身分證前六碼],$AX372,LabData2016[最近一次LDL檢查日期],"&gt;="&amp;DATE(YEAR(TODAY()),1,1),LabData2016[最近一次LDL檢查日期],"&lt;"&amp;DATE(YEAR(TODAY()),7,1)))</f>
        <v/>
      </c>
      <c r="AI372" s="6" t="str">
        <f ca="1">IF($B372="","",SUMIFS(LabData2016[LDL唯一],LabData2016[比對身分證前六碼],$AX372,LabData2016[最近一次LDL檢查日期],"&gt;="&amp;DATE(YEAR(TODAY()),7,1),LabData2016[最近一次LDL檢查日期],"&lt;"&amp;DATE(YEAR(TODAY())+1,1,1)))</f>
        <v/>
      </c>
      <c r="AJ372" s="6" t="str">
        <f ca="1">IF($B372="","",SUMIFS(LabData2016[UACR唯一],LabData2016[比對身分證前六碼],$AX372,LabData2016[最近一次UACR檢查日期],"&gt;="&amp;DATE(YEAR(TODAY()),1,1),LabData2016[最近一次UACR檢查日期],"&lt;"&amp;DATE(YEAR(TODAY()),7,1)))</f>
        <v/>
      </c>
      <c r="AK372" s="6" t="str">
        <f ca="1">IF($B372="","",SUMIFS(LabData2016[UACR唯一],LabData2016[比對身分證前六碼],$AX372,LabData2016[最近一次UACR檢查日期],"&gt;="&amp;DATE(YEAR(TODAY()),7,1),LabData2016[最近一次UACR檢查日期],"&lt;"&amp;DATE(YEAR(TODAY())+1,1,1)))</f>
        <v/>
      </c>
      <c r="AL372" s="6" t="str">
        <f t="shared" si="78"/>
        <v/>
      </c>
      <c r="AM372" s="6" t="str">
        <f t="shared" si="79"/>
        <v/>
      </c>
      <c r="AN372" s="6" t="str">
        <f t="shared" si="80"/>
        <v/>
      </c>
      <c r="AO372" s="6" t="str">
        <f t="shared" si="81"/>
        <v/>
      </c>
      <c r="AP372" s="6" t="str" cm="1">
        <f t="array" ref="AP372">IF($B372="","",IFERROR(INDEX(相容設定!$B$2:$E$9,MATCH($D372,相容設定!$A$2:$A$9,0),MIN(VALUE(LEFT($AQ372,FIND("/",$AQ372)-1)),3)+1),0))</f>
        <v/>
      </c>
      <c r="AQ372" s="6" t="str">
        <f t="shared" si="82"/>
        <v/>
      </c>
      <c r="AR372" s="30" t="str">
        <f t="shared" si="83"/>
        <v/>
      </c>
      <c r="AS372" s="30" t="str">
        <f>IF($B372="","",250+30+IF(OR(ISNUMBER(SEARCH("DM",$D372)),ISNUMBER(SEARCH("+",$D372))),100,0)+IFERROR(INDEX(相容設定!$F$2:$F$9,MATCH($D372,相容設定!$A$2:$A$9,0)),0))</f>
        <v/>
      </c>
      <c r="AT372" s="31" t="str">
        <f t="shared" si="84"/>
        <v/>
      </c>
      <c r="AU372" s="32" t="str">
        <f t="shared" si="85"/>
        <v/>
      </c>
      <c r="AW372" t="str">
        <f t="shared" si="86"/>
        <v/>
      </c>
    </row>
    <row r="373" spans="1:49" x14ac:dyDescent="0.35">
      <c r="A373" s="26" t="str" cm="1">
        <f t="array" ref="A373">IFERROR(IF(INDEX(PatientCriteria[身分證號],ROWS($A$4:A373))="","",ROWS($A$4:A373)),"")</f>
        <v/>
      </c>
      <c r="B373" s="26" t="str" cm="1">
        <f t="array" ref="B373">IFERROR(IF(INDEX(PatientCriteria[身分證號],ROWS($A$4:A373))="","",INDEX(PatientCriteria[身分證號],ROWS($A$4:A373))),"")</f>
        <v/>
      </c>
      <c r="C373" s="26" t="str" cm="1">
        <f t="array" ref="C373">IF($B373="","",IFERROR(INDEX(PatientCriteria[生日],ROWS($A$4:A373)),""))</f>
        <v/>
      </c>
      <c r="D373" s="26" t="str" cm="1">
        <f t="array" ref="D373">IF($B373="","",IFERROR(INDEX(PatientCriteria[疾病組合],ROWS($A$4:A373)),""))</f>
        <v/>
      </c>
      <c r="E373" s="6" t="str" cm="1">
        <f t="array" ref="E373">IF($B373="","",IFERROR(INDEX(PatientCriteria[HbA1c達標標準],ROWS($A$4:A373)),""))</f>
        <v/>
      </c>
      <c r="F373" s="6" t="str">
        <f>IF($B373="","",IF($G373="","",IFERROR(SUMIFS(LabData2016[最近一次HbA1c檢查結果(%)],LabData2016[比對身分證前六碼],$AX373,LabData2016[最近一次HbA1c檢查日期],$G373,LabData2016[HbA1c唯一],1),"")))</f>
        <v/>
      </c>
      <c r="G373" s="36" t="str" cm="1">
        <f t="array" ref="G373">IF($B373="","",IFERROR(_xlfn.AGGREGATE(14,6,LabData2016[最近一次HbA1c檢查日期]/((LabData2016[比對身分證前六碼]=$AX373)*(LabData2016[HbA1c唯一]=1)),1),""))</f>
        <v/>
      </c>
      <c r="H373" s="6" t="str">
        <f>IF($B373="","",IF($I373="","",IFERROR(SUMIFS(LabData2016[最近一次HbA1c檢查結果(%)],LabData2016[比對身分證前六碼],$AX373,LabData2016[最近一次HbA1c檢查日期],$I373,LabData2016[HbA1c唯一],1),"")))</f>
        <v/>
      </c>
      <c r="I373" s="36" t="str" cm="1">
        <f t="array" ref="I373">IF($B373="","",IFERROR(_xlfn.AGGREGATE(14,6,LabData2016[最近一次HbA1c檢查日期]/((LabData2016[比對身分證前六碼]=$AX373)*(LabData2016[HbA1c唯一]=1)),2),""))</f>
        <v/>
      </c>
      <c r="J373" s="6" t="str">
        <f t="shared" si="75"/>
        <v/>
      </c>
      <c r="K373" s="27" t="str">
        <f ca="1">IF($B373="","",IF($E373="不適用","不適用",IF($F373="","未檢驗",IF(AND($AF373+$AG373&gt;=2,$AG373&gt;=1),IF(OR($F373&lt;VALUE(SUBSTITUTE(SUBSTITUTE($E373,"&lt;",""),"%","")),SUMIFS(LabData2016[HbA1c唯一],LabData2016[比對身分證前六碼],$AX373,LabData2016[最近一次HbA1c檢查結果(%)],"&lt;"&amp;VALUE(SUBSTITUTE(SUBSTITUTE($E373,"&lt;",""),"%","")),LabData2016[最近一次HbA1c檢查日期],"&gt;="&amp;DATE(YEAR(TODAY()),1,1),LabData2016[最近一次HbA1c檢查日期],"&lt;"&amp;DATE(YEAR(TODAY())+1,1,1))/($AF373+$AG373)&gt;=0.5),"控制達標",IF(ISNUMBER($H373),IF(AND($J373&gt;=84,$F373-$H373&lt;0),"進步達標","未達標"),"未達標")),"未達標"))))</f>
        <v/>
      </c>
      <c r="L373" s="33" t="str">
        <f ca="1">IF($B373="","",IF($K373="不適用","不適用",IF($K373="未檢驗","無檢驗資料","全年"&amp;($AF373+$AG373)&amp;"次／下半年"&amp;$AG373&amp;"次／"&amp;SUMIFS(LabData2016[HbA1c唯一],LabData2016[比對身分證前六碼],$AX373,LabData2016[最近一次HbA1c檢查結果(%)],"&lt;"&amp;VALUE(SUBSTITUTE(SUBSTITUTE($E373,"&lt;",""),"%","")),LabData2016[最近一次HbA1c檢查日期],"&gt;="&amp;DATE(YEAR(TODAY()),1,1),LabData2016[最近一次HbA1c檢查日期],"&lt;"&amp;DATE(YEAR(TODAY())+1,1,1))&amp;"/"&amp;($AF373+$AG373)&amp;"達標")))</f>
        <v/>
      </c>
      <c r="M373" s="6" t="str" cm="1">
        <f t="array" ref="M373">IF($B373="","",IFERROR(INDEX(PatientCriteria[LDL達標標準],ROWS($A$4:A373)),""))</f>
        <v/>
      </c>
      <c r="N373" s="6" t="str">
        <f>IF($B373="","",IF($O373="","",IFERROR(SUMIFS(LabData2016[最近一次LDL檢查結果(mg/dL)],LabData2016[比對身分證前六碼],$AX373,LabData2016[最近一次LDL檢查日期],$O373,LabData2016[LDL唯一],1),"")))</f>
        <v/>
      </c>
      <c r="O373" s="36" t="str" cm="1">
        <f t="array" ref="O373">IF($B373="","",IFERROR(_xlfn.AGGREGATE(14,6,LabData2016[最近一次LDL檢查日期]/((LabData2016[比對身分證前六碼]=$AX373)*(LabData2016[LDL唯一]=1)),1),""))</f>
        <v/>
      </c>
      <c r="P373" s="6" t="str">
        <f>IF($B373="","",IF($Q373="","",IFERROR(SUMIFS(LabData2016[最近一次LDL檢查結果(mg/dL)],LabData2016[比對身分證前六碼],$AX373,LabData2016[最近一次LDL檢查日期],$Q373,LabData2016[LDL唯一],1),"")))</f>
        <v/>
      </c>
      <c r="Q373" s="36" t="str" cm="1">
        <f t="array" ref="Q373">IF($B373="","",IFERROR(_xlfn.AGGREGATE(14,6,LabData2016[最近一次LDL檢查日期]/((LabData2016[比對身分證前六碼]=$AX373)*(LabData2016[LDL唯一]=1)),2),""))</f>
        <v/>
      </c>
      <c r="R373" s="6" t="str">
        <f t="shared" si="76"/>
        <v/>
      </c>
      <c r="S373" s="6" t="str" cm="1">
        <f t="array" ref="S373">IF($B373="","",IFERROR(_xlfn.AGGREGATE(15,6,LabData2016[最近一次LDL檢查結果(mg/dL)]/((LabData2016[比對身分證前六碼]=$AX373)*(LabData2016[LDL唯一]=1)),1),""))</f>
        <v/>
      </c>
      <c r="T373" s="28" t="str">
        <f ca="1">IF($B373="","",IF($M373="不適用","不適用",IF($N373="","未檢驗",IF(OR(AND($D373="DM only",$O373&gt;=DATE(YEAR(TODAY()),1,1),$O373&lt;DATE(YEAR(TODAY())+1,1,1),$N373&lt;VALUE(SUBSTITUTE($M373,"&lt;",""))),AND($AH373&gt;=1,$AI373&gt;=1,OR($N373&lt;VALUE(SUBSTITUTE($M373,"&lt;","")),SUMIFS(LabData2016[LDL唯一],LabData2016[比對身分證前六碼],$AX373,LabData2016[最近一次LDL檢查結果(mg/dL)],"&lt;"&amp;VALUE(SUBSTITUTE($M373,"&lt;","")),LabData2016[最近一次LDL檢查日期],"&gt;="&amp;DATE(YEAR(TODAY()),1,1),LabData2016[最近一次LDL檢查日期],"&lt;"&amp;DATE(YEAR(TODAY())+1,1,1))/($AH373+$AI373)&gt;=0.5))),"控制達標",IF(AND($AH373&gt;=1,$AI373&gt;=1,ISNUMBER($P373),$R373&gt;84,$N373-$P373&lt;0),"進步達標","未達標")))))</f>
        <v/>
      </c>
      <c r="U373" s="39" t="str">
        <f ca="1">IF($B373="","",IF($T373="不適用","不適用",IF($T373="未檢驗","無檢驗資料","全年"&amp;($AH373+$AI373)&amp;"次／下半年"&amp;$AI373&amp;"次／"&amp;SUMIFS(LabData2016[LDL唯一],LabData2016[比對身分證前六碼],$AX373,LabData2016[最近一次LDL檢查結果(mg/dL)],"&lt;"&amp;VALUE(SUBSTITUTE($M373,"&lt;","")),LabData2016[最近一次LDL檢查日期],"&gt;="&amp;DATE(YEAR(TODAY()),1,1),LabData2016[最近一次LDL檢查日期],"&lt;"&amp;DATE(YEAR(TODAY())+1,1,1))&amp;"/"&amp;($AH373+$AI373)&amp;"達標")))</f>
        <v/>
      </c>
      <c r="V373" s="6" t="str" cm="1">
        <f t="array" ref="V373">IF($B373="","",IFERROR(INDEX(PatientCriteria[UACR達標標準],ROWS($A$4:A373)),""))</f>
        <v/>
      </c>
      <c r="W373" s="6" t="str">
        <f>IF($B373="","",IF($X373="","",IFERROR(SUMIFS(LabData2016[最近一次UACR檢查結果(mg/gm)],LabData2016[比對身分證前六碼],$AX373,LabData2016[最近一次UACR檢查日期],$X373,LabData2016[UACR唯一],1),"")))</f>
        <v/>
      </c>
      <c r="X373" s="36" t="str" cm="1">
        <f t="array" ref="X373">IF($B373="","",IFERROR(_xlfn.AGGREGATE(14,6,LabData2016[最近一次UACR檢查日期]/((LabData2016[比對身分證前六碼]=$AX373)*(LabData2016[UACR唯一]=1)),1),""))</f>
        <v/>
      </c>
      <c r="Y373" s="6" t="str">
        <f>IF($B373="","",IF($Z373="","",IFERROR(SUMIFS(LabData2016[最近一次UACR檢查結果(mg/gm)],LabData2016[比對身分證前六碼],$AX373,LabData2016[最近一次UACR檢查日期],$Z373,LabData2016[UACR唯一],1),"")))</f>
        <v/>
      </c>
      <c r="Z373" s="36" t="str" cm="1">
        <f t="array" ref="Z373">IF($B373="","",IFERROR(_xlfn.AGGREGATE(14,6,LabData2016[最近一次UACR檢查日期]/((LabData2016[比對身分證前六碼]=$AX373)*(LabData2016[UACR唯一]=1)),2),""))</f>
        <v/>
      </c>
      <c r="AA373" s="6" t="str">
        <f t="shared" si="77"/>
        <v/>
      </c>
      <c r="AB373" s="29" t="str">
        <f ca="1">IF($B373="","",IF($V373="不適用","不適用",IF($W373="","未檢驗",IF(AND($AJ373+$AK373&gt;=2,$AK373&gt;=1),IF(OR($W373&lt;30,SUMIFS(LabData2016[UACR唯一],LabData2016[比對身分證前六碼],$AX373,LabData2016[最近一次UACR檢查結果(mg/gm)],"&lt;30",LabData2016[最近一次UACR檢查日期],"&gt;="&amp;DATE(YEAR(TODAY()),1,1),LabData2016[最近一次UACR檢查日期],"&lt;"&amp;DATE(YEAR(TODAY())+1,1,1))/($AJ373+$AK373)&gt;=0.5),"控制達標",IF(ISNUMBER($Y373),IF(AND($AA373&gt;=84,$W373-$Y373&lt;0),"進步達標","未達標"),"未達標")),"未達標"))))</f>
        <v/>
      </c>
      <c r="AC373" s="38" t="str">
        <f ca="1">IF($B373="","",IF($AB373="不適用","不適用",IF($AB373="未檢驗","無檢驗資料","全年"&amp;($AJ373+$AK373)&amp;"次／下半年"&amp;$AK373&amp;"次／"&amp;SUMIFS(LabData2016[UACR唯一],LabData2016[比對身分證前六碼],$AX373,LabData2016[最近一次UACR檢查結果(mg/gm)],"&lt;30",LabData2016[最近一次UACR檢查日期],"&gt;="&amp;DATE(YEAR(TODAY()),1,1),LabData2016[最近一次UACR檢查日期],"&lt;"&amp;DATE(YEAR(TODAY())+1,1,1))&amp;"/"&amp;($AJ373+$AK373)&amp;"達標")))</f>
        <v/>
      </c>
      <c r="AD373" s="6" t="str" cm="1">
        <f t="array" ref="AD373">IF($B373="","",IFERROR(INDEX(PatientCriteria[BP檢驗次數達標標準],ROWS($A$4:A373)),""))</f>
        <v/>
      </c>
      <c r="AE373" s="6" t="str" cm="1">
        <f t="array" aca="1" ref="AE373" ca="1">IF($B373="","",_xlfn.LET(_xlpm.bp,LabData2016[最近一次BP檢查日期],_xlpm.ym,IF(ISNUMBER(_xlpm.bp),TEXT(_xlpm.bp,"yyyy-mm"),LEFT(_xlpm.bp,7)),_xlpm.matched,_xlfn._xlws.FILTER(_xlpm.ym,(LabData2016[比對身分證前六碼]=$AX373)*(LabData2016[比對生日西元]=$AY373)*(_xlpm.ym&lt;&gt;"")*(LEFT(_xlpm.ym,4)=TEXT(YEAR(TODAY()),"0")),""),IF(INDEX(_xlpm.matched,1)="",0,ROWS(_xlfn.UNIQUE(_xlpm.matched)))))</f>
        <v/>
      </c>
      <c r="AF373" s="6" t="str">
        <f ca="1">IF($B373="","",SUMIFS(LabData2016[HbA1c唯一],LabData2016[比對身分證前六碼],$AX373,LabData2016[最近一次HbA1c檢查日期],"&gt;="&amp;DATE(YEAR(TODAY()),1,1),LabData2016[最近一次HbA1c檢查日期],"&lt;"&amp;DATE(YEAR(TODAY()),7,1)))</f>
        <v/>
      </c>
      <c r="AG373" s="6" t="str">
        <f ca="1">IF($B373="","",SUMIFS(LabData2016[HbA1c唯一],LabData2016[比對身分證前六碼],$AX373,LabData2016[最近一次HbA1c檢查日期],"&gt;="&amp;DATE(YEAR(TODAY()),7,1),LabData2016[最近一次HbA1c檢查日期],"&lt;"&amp;DATE(YEAR(TODAY())+1,1,1)))</f>
        <v/>
      </c>
      <c r="AH373" s="6" t="str">
        <f ca="1">IF($B373="","",SUMIFS(LabData2016[LDL唯一],LabData2016[比對身分證前六碼],$AX373,LabData2016[最近一次LDL檢查日期],"&gt;="&amp;DATE(YEAR(TODAY()),1,1),LabData2016[最近一次LDL檢查日期],"&lt;"&amp;DATE(YEAR(TODAY()),7,1)))</f>
        <v/>
      </c>
      <c r="AI373" s="6" t="str">
        <f ca="1">IF($B373="","",SUMIFS(LabData2016[LDL唯一],LabData2016[比對身分證前六碼],$AX373,LabData2016[最近一次LDL檢查日期],"&gt;="&amp;DATE(YEAR(TODAY()),7,1),LabData2016[最近一次LDL檢查日期],"&lt;"&amp;DATE(YEAR(TODAY())+1,1,1)))</f>
        <v/>
      </c>
      <c r="AJ373" s="6" t="str">
        <f ca="1">IF($B373="","",SUMIFS(LabData2016[UACR唯一],LabData2016[比對身分證前六碼],$AX373,LabData2016[最近一次UACR檢查日期],"&gt;="&amp;DATE(YEAR(TODAY()),1,1),LabData2016[最近一次UACR檢查日期],"&lt;"&amp;DATE(YEAR(TODAY()),7,1)))</f>
        <v/>
      </c>
      <c r="AK373" s="6" t="str">
        <f ca="1">IF($B373="","",SUMIFS(LabData2016[UACR唯一],LabData2016[比對身分證前六碼],$AX373,LabData2016[最近一次UACR檢查日期],"&gt;="&amp;DATE(YEAR(TODAY()),7,1),LabData2016[最近一次UACR檢查日期],"&lt;"&amp;DATE(YEAR(TODAY())+1,1,1)))</f>
        <v/>
      </c>
      <c r="AL373" s="6" t="str">
        <f t="shared" si="78"/>
        <v/>
      </c>
      <c r="AM373" s="6" t="str">
        <f t="shared" si="79"/>
        <v/>
      </c>
      <c r="AN373" s="6" t="str">
        <f t="shared" si="80"/>
        <v/>
      </c>
      <c r="AO373" s="6" t="str">
        <f t="shared" si="81"/>
        <v/>
      </c>
      <c r="AP373" s="6" t="str" cm="1">
        <f t="array" ref="AP373">IF($B373="","",IFERROR(INDEX(相容設定!$B$2:$E$9,MATCH($D373,相容設定!$A$2:$A$9,0),MIN(VALUE(LEFT($AQ373,FIND("/",$AQ373)-1)),3)+1),0))</f>
        <v/>
      </c>
      <c r="AQ373" s="6" t="str">
        <f t="shared" si="82"/>
        <v/>
      </c>
      <c r="AR373" s="30" t="str">
        <f t="shared" si="83"/>
        <v/>
      </c>
      <c r="AS373" s="30" t="str">
        <f>IF($B373="","",250+30+IF(OR(ISNUMBER(SEARCH("DM",$D373)),ISNUMBER(SEARCH("+",$D373))),100,0)+IFERROR(INDEX(相容設定!$F$2:$F$9,MATCH($D373,相容設定!$A$2:$A$9,0)),0))</f>
        <v/>
      </c>
      <c r="AT373" s="31" t="str">
        <f t="shared" si="84"/>
        <v/>
      </c>
      <c r="AU373" s="32" t="str">
        <f t="shared" si="85"/>
        <v/>
      </c>
      <c r="AW373" t="str">
        <f t="shared" si="86"/>
        <v/>
      </c>
    </row>
    <row r="374" spans="1:49" x14ac:dyDescent="0.35">
      <c r="A374" s="26" t="str" cm="1">
        <f t="array" ref="A374">IFERROR(IF(INDEX(PatientCriteria[身分證號],ROWS($A$4:A374))="","",ROWS($A$4:A374)),"")</f>
        <v/>
      </c>
      <c r="B374" s="26" t="str" cm="1">
        <f t="array" ref="B374">IFERROR(IF(INDEX(PatientCriteria[身分證號],ROWS($A$4:A374))="","",INDEX(PatientCriteria[身分證號],ROWS($A$4:A374))),"")</f>
        <v/>
      </c>
      <c r="C374" s="26" t="str" cm="1">
        <f t="array" ref="C374">IF($B374="","",IFERROR(INDEX(PatientCriteria[生日],ROWS($A$4:A374)),""))</f>
        <v/>
      </c>
      <c r="D374" s="26" t="str" cm="1">
        <f t="array" ref="D374">IF($B374="","",IFERROR(INDEX(PatientCriteria[疾病組合],ROWS($A$4:A374)),""))</f>
        <v/>
      </c>
      <c r="E374" s="6" t="str" cm="1">
        <f t="array" ref="E374">IF($B374="","",IFERROR(INDEX(PatientCriteria[HbA1c達標標準],ROWS($A$4:A374)),""))</f>
        <v/>
      </c>
      <c r="F374" s="6" t="str">
        <f>IF($B374="","",IF($G374="","",IFERROR(SUMIFS(LabData2016[最近一次HbA1c檢查結果(%)],LabData2016[比對身分證前六碼],$AX374,LabData2016[最近一次HbA1c檢查日期],$G374,LabData2016[HbA1c唯一],1),"")))</f>
        <v/>
      </c>
      <c r="G374" s="36" t="str" cm="1">
        <f t="array" ref="G374">IF($B374="","",IFERROR(_xlfn.AGGREGATE(14,6,LabData2016[最近一次HbA1c檢查日期]/((LabData2016[比對身分證前六碼]=$AX374)*(LabData2016[HbA1c唯一]=1)),1),""))</f>
        <v/>
      </c>
      <c r="H374" s="6" t="str">
        <f>IF($B374="","",IF($I374="","",IFERROR(SUMIFS(LabData2016[最近一次HbA1c檢查結果(%)],LabData2016[比對身分證前六碼],$AX374,LabData2016[最近一次HbA1c檢查日期],$I374,LabData2016[HbA1c唯一],1),"")))</f>
        <v/>
      </c>
      <c r="I374" s="36" t="str" cm="1">
        <f t="array" ref="I374">IF($B374="","",IFERROR(_xlfn.AGGREGATE(14,6,LabData2016[最近一次HbA1c檢查日期]/((LabData2016[比對身分證前六碼]=$AX374)*(LabData2016[HbA1c唯一]=1)),2),""))</f>
        <v/>
      </c>
      <c r="J374" s="6" t="str">
        <f t="shared" si="75"/>
        <v/>
      </c>
      <c r="K374" s="27" t="str">
        <f ca="1">IF($B374="","",IF($E374="不適用","不適用",IF($F374="","未檢驗",IF(AND($AF374+$AG374&gt;=2,$AG374&gt;=1),IF(OR($F374&lt;VALUE(SUBSTITUTE(SUBSTITUTE($E374,"&lt;",""),"%","")),SUMIFS(LabData2016[HbA1c唯一],LabData2016[比對身分證前六碼],$AX374,LabData2016[最近一次HbA1c檢查結果(%)],"&lt;"&amp;VALUE(SUBSTITUTE(SUBSTITUTE($E374,"&lt;",""),"%","")),LabData2016[最近一次HbA1c檢查日期],"&gt;="&amp;DATE(YEAR(TODAY()),1,1),LabData2016[最近一次HbA1c檢查日期],"&lt;"&amp;DATE(YEAR(TODAY())+1,1,1))/($AF374+$AG374)&gt;=0.5),"控制達標",IF(ISNUMBER($H374),IF(AND($J374&gt;=84,$F374-$H374&lt;0),"進步達標","未達標"),"未達標")),"未達標"))))</f>
        <v/>
      </c>
      <c r="L374" s="33" t="str">
        <f ca="1">IF($B374="","",IF($K374="不適用","不適用",IF($K374="未檢驗","無檢驗資料","全年"&amp;($AF374+$AG374)&amp;"次／下半年"&amp;$AG374&amp;"次／"&amp;SUMIFS(LabData2016[HbA1c唯一],LabData2016[比對身分證前六碼],$AX374,LabData2016[最近一次HbA1c檢查結果(%)],"&lt;"&amp;VALUE(SUBSTITUTE(SUBSTITUTE($E374,"&lt;",""),"%","")),LabData2016[最近一次HbA1c檢查日期],"&gt;="&amp;DATE(YEAR(TODAY()),1,1),LabData2016[最近一次HbA1c檢查日期],"&lt;"&amp;DATE(YEAR(TODAY())+1,1,1))&amp;"/"&amp;($AF374+$AG374)&amp;"達標")))</f>
        <v/>
      </c>
      <c r="M374" s="6" t="str" cm="1">
        <f t="array" ref="M374">IF($B374="","",IFERROR(INDEX(PatientCriteria[LDL達標標準],ROWS($A$4:A374)),""))</f>
        <v/>
      </c>
      <c r="N374" s="6" t="str">
        <f>IF($B374="","",IF($O374="","",IFERROR(SUMIFS(LabData2016[最近一次LDL檢查結果(mg/dL)],LabData2016[比對身分證前六碼],$AX374,LabData2016[最近一次LDL檢查日期],$O374,LabData2016[LDL唯一],1),"")))</f>
        <v/>
      </c>
      <c r="O374" s="36" t="str" cm="1">
        <f t="array" ref="O374">IF($B374="","",IFERROR(_xlfn.AGGREGATE(14,6,LabData2016[最近一次LDL檢查日期]/((LabData2016[比對身分證前六碼]=$AX374)*(LabData2016[LDL唯一]=1)),1),""))</f>
        <v/>
      </c>
      <c r="P374" s="6" t="str">
        <f>IF($B374="","",IF($Q374="","",IFERROR(SUMIFS(LabData2016[最近一次LDL檢查結果(mg/dL)],LabData2016[比對身分證前六碼],$AX374,LabData2016[最近一次LDL檢查日期],$Q374,LabData2016[LDL唯一],1),"")))</f>
        <v/>
      </c>
      <c r="Q374" s="36" t="str" cm="1">
        <f t="array" ref="Q374">IF($B374="","",IFERROR(_xlfn.AGGREGATE(14,6,LabData2016[最近一次LDL檢查日期]/((LabData2016[比對身分證前六碼]=$AX374)*(LabData2016[LDL唯一]=1)),2),""))</f>
        <v/>
      </c>
      <c r="R374" s="6" t="str">
        <f t="shared" si="76"/>
        <v/>
      </c>
      <c r="S374" s="6" t="str" cm="1">
        <f t="array" ref="S374">IF($B374="","",IFERROR(_xlfn.AGGREGATE(15,6,LabData2016[最近一次LDL檢查結果(mg/dL)]/((LabData2016[比對身分證前六碼]=$AX374)*(LabData2016[LDL唯一]=1)),1),""))</f>
        <v/>
      </c>
      <c r="T374" s="28" t="str">
        <f ca="1">IF($B374="","",IF($M374="不適用","不適用",IF($N374="","未檢驗",IF(OR(AND($D374="DM only",$O374&gt;=DATE(YEAR(TODAY()),1,1),$O374&lt;DATE(YEAR(TODAY())+1,1,1),$N374&lt;VALUE(SUBSTITUTE($M374,"&lt;",""))),AND($AH374&gt;=1,$AI374&gt;=1,OR($N374&lt;VALUE(SUBSTITUTE($M374,"&lt;","")),SUMIFS(LabData2016[LDL唯一],LabData2016[比對身分證前六碼],$AX374,LabData2016[最近一次LDL檢查結果(mg/dL)],"&lt;"&amp;VALUE(SUBSTITUTE($M374,"&lt;","")),LabData2016[最近一次LDL檢查日期],"&gt;="&amp;DATE(YEAR(TODAY()),1,1),LabData2016[最近一次LDL檢查日期],"&lt;"&amp;DATE(YEAR(TODAY())+1,1,1))/($AH374+$AI374)&gt;=0.5))),"控制達標",IF(AND($AH374&gt;=1,$AI374&gt;=1,ISNUMBER($P374),$R374&gt;84,$N374-$P374&lt;0),"進步達標","未達標")))))</f>
        <v/>
      </c>
      <c r="U374" s="39" t="str">
        <f ca="1">IF($B374="","",IF($T374="不適用","不適用",IF($T374="未檢驗","無檢驗資料","全年"&amp;($AH374+$AI374)&amp;"次／下半年"&amp;$AI374&amp;"次／"&amp;SUMIFS(LabData2016[LDL唯一],LabData2016[比對身分證前六碼],$AX374,LabData2016[最近一次LDL檢查結果(mg/dL)],"&lt;"&amp;VALUE(SUBSTITUTE($M374,"&lt;","")),LabData2016[最近一次LDL檢查日期],"&gt;="&amp;DATE(YEAR(TODAY()),1,1),LabData2016[最近一次LDL檢查日期],"&lt;"&amp;DATE(YEAR(TODAY())+1,1,1))&amp;"/"&amp;($AH374+$AI374)&amp;"達標")))</f>
        <v/>
      </c>
      <c r="V374" s="6" t="str" cm="1">
        <f t="array" ref="V374">IF($B374="","",IFERROR(INDEX(PatientCriteria[UACR達標標準],ROWS($A$4:A374)),""))</f>
        <v/>
      </c>
      <c r="W374" s="6" t="str">
        <f>IF($B374="","",IF($X374="","",IFERROR(SUMIFS(LabData2016[最近一次UACR檢查結果(mg/gm)],LabData2016[比對身分證前六碼],$AX374,LabData2016[最近一次UACR檢查日期],$X374,LabData2016[UACR唯一],1),"")))</f>
        <v/>
      </c>
      <c r="X374" s="36" t="str" cm="1">
        <f t="array" ref="X374">IF($B374="","",IFERROR(_xlfn.AGGREGATE(14,6,LabData2016[最近一次UACR檢查日期]/((LabData2016[比對身分證前六碼]=$AX374)*(LabData2016[UACR唯一]=1)),1),""))</f>
        <v/>
      </c>
      <c r="Y374" s="6" t="str">
        <f>IF($B374="","",IF($Z374="","",IFERROR(SUMIFS(LabData2016[最近一次UACR檢查結果(mg/gm)],LabData2016[比對身分證前六碼],$AX374,LabData2016[最近一次UACR檢查日期],$Z374,LabData2016[UACR唯一],1),"")))</f>
        <v/>
      </c>
      <c r="Z374" s="36" t="str" cm="1">
        <f t="array" ref="Z374">IF($B374="","",IFERROR(_xlfn.AGGREGATE(14,6,LabData2016[最近一次UACR檢查日期]/((LabData2016[比對身分證前六碼]=$AX374)*(LabData2016[UACR唯一]=1)),2),""))</f>
        <v/>
      </c>
      <c r="AA374" s="6" t="str">
        <f t="shared" si="77"/>
        <v/>
      </c>
      <c r="AB374" s="29" t="str">
        <f ca="1">IF($B374="","",IF($V374="不適用","不適用",IF($W374="","未檢驗",IF(AND($AJ374+$AK374&gt;=2,$AK374&gt;=1),IF(OR($W374&lt;30,SUMIFS(LabData2016[UACR唯一],LabData2016[比對身分證前六碼],$AX374,LabData2016[最近一次UACR檢查結果(mg/gm)],"&lt;30",LabData2016[最近一次UACR檢查日期],"&gt;="&amp;DATE(YEAR(TODAY()),1,1),LabData2016[最近一次UACR檢查日期],"&lt;"&amp;DATE(YEAR(TODAY())+1,1,1))/($AJ374+$AK374)&gt;=0.5),"控制達標",IF(ISNUMBER($Y374),IF(AND($AA374&gt;=84,$W374-$Y374&lt;0),"進步達標","未達標"),"未達標")),"未達標"))))</f>
        <v/>
      </c>
      <c r="AC374" s="38" t="str">
        <f ca="1">IF($B374="","",IF($AB374="不適用","不適用",IF($AB374="未檢驗","無檢驗資料","全年"&amp;($AJ374+$AK374)&amp;"次／下半年"&amp;$AK374&amp;"次／"&amp;SUMIFS(LabData2016[UACR唯一],LabData2016[比對身分證前六碼],$AX374,LabData2016[最近一次UACR檢查結果(mg/gm)],"&lt;30",LabData2016[最近一次UACR檢查日期],"&gt;="&amp;DATE(YEAR(TODAY()),1,1),LabData2016[最近一次UACR檢查日期],"&lt;"&amp;DATE(YEAR(TODAY())+1,1,1))&amp;"/"&amp;($AJ374+$AK374)&amp;"達標")))</f>
        <v/>
      </c>
      <c r="AD374" s="6" t="str" cm="1">
        <f t="array" ref="AD374">IF($B374="","",IFERROR(INDEX(PatientCriteria[BP檢驗次數達標標準],ROWS($A$4:A374)),""))</f>
        <v/>
      </c>
      <c r="AE374" s="6" t="str" cm="1">
        <f t="array" aca="1" ref="AE374" ca="1">IF($B374="","",_xlfn.LET(_xlpm.bp,LabData2016[最近一次BP檢查日期],_xlpm.ym,IF(ISNUMBER(_xlpm.bp),TEXT(_xlpm.bp,"yyyy-mm"),LEFT(_xlpm.bp,7)),_xlpm.matched,_xlfn._xlws.FILTER(_xlpm.ym,(LabData2016[比對身分證前六碼]=$AX374)*(LabData2016[比對生日西元]=$AY374)*(_xlpm.ym&lt;&gt;"")*(LEFT(_xlpm.ym,4)=TEXT(YEAR(TODAY()),"0")),""),IF(INDEX(_xlpm.matched,1)="",0,ROWS(_xlfn.UNIQUE(_xlpm.matched)))))</f>
        <v/>
      </c>
      <c r="AF374" s="6" t="str">
        <f ca="1">IF($B374="","",SUMIFS(LabData2016[HbA1c唯一],LabData2016[比對身分證前六碼],$AX374,LabData2016[最近一次HbA1c檢查日期],"&gt;="&amp;DATE(YEAR(TODAY()),1,1),LabData2016[最近一次HbA1c檢查日期],"&lt;"&amp;DATE(YEAR(TODAY()),7,1)))</f>
        <v/>
      </c>
      <c r="AG374" s="6" t="str">
        <f ca="1">IF($B374="","",SUMIFS(LabData2016[HbA1c唯一],LabData2016[比對身分證前六碼],$AX374,LabData2016[最近一次HbA1c檢查日期],"&gt;="&amp;DATE(YEAR(TODAY()),7,1),LabData2016[最近一次HbA1c檢查日期],"&lt;"&amp;DATE(YEAR(TODAY())+1,1,1)))</f>
        <v/>
      </c>
      <c r="AH374" s="6" t="str">
        <f ca="1">IF($B374="","",SUMIFS(LabData2016[LDL唯一],LabData2016[比對身分證前六碼],$AX374,LabData2016[最近一次LDL檢查日期],"&gt;="&amp;DATE(YEAR(TODAY()),1,1),LabData2016[最近一次LDL檢查日期],"&lt;"&amp;DATE(YEAR(TODAY()),7,1)))</f>
        <v/>
      </c>
      <c r="AI374" s="6" t="str">
        <f ca="1">IF($B374="","",SUMIFS(LabData2016[LDL唯一],LabData2016[比對身分證前六碼],$AX374,LabData2016[最近一次LDL檢查日期],"&gt;="&amp;DATE(YEAR(TODAY()),7,1),LabData2016[最近一次LDL檢查日期],"&lt;"&amp;DATE(YEAR(TODAY())+1,1,1)))</f>
        <v/>
      </c>
      <c r="AJ374" s="6" t="str">
        <f ca="1">IF($B374="","",SUMIFS(LabData2016[UACR唯一],LabData2016[比對身分證前六碼],$AX374,LabData2016[最近一次UACR檢查日期],"&gt;="&amp;DATE(YEAR(TODAY()),1,1),LabData2016[最近一次UACR檢查日期],"&lt;"&amp;DATE(YEAR(TODAY()),7,1)))</f>
        <v/>
      </c>
      <c r="AK374" s="6" t="str">
        <f ca="1">IF($B374="","",SUMIFS(LabData2016[UACR唯一],LabData2016[比對身分證前六碼],$AX374,LabData2016[最近一次UACR檢查日期],"&gt;="&amp;DATE(YEAR(TODAY()),7,1),LabData2016[最近一次UACR檢查日期],"&lt;"&amp;DATE(YEAR(TODAY())+1,1,1)))</f>
        <v/>
      </c>
      <c r="AL374" s="6" t="str">
        <f t="shared" si="78"/>
        <v/>
      </c>
      <c r="AM374" s="6" t="str">
        <f t="shared" si="79"/>
        <v/>
      </c>
      <c r="AN374" s="6" t="str">
        <f t="shared" si="80"/>
        <v/>
      </c>
      <c r="AO374" s="6" t="str">
        <f t="shared" si="81"/>
        <v/>
      </c>
      <c r="AP374" s="6" t="str" cm="1">
        <f t="array" ref="AP374">IF($B374="","",IFERROR(INDEX(相容設定!$B$2:$E$9,MATCH($D374,相容設定!$A$2:$A$9,0),MIN(VALUE(LEFT($AQ374,FIND("/",$AQ374)-1)),3)+1),0))</f>
        <v/>
      </c>
      <c r="AQ374" s="6" t="str">
        <f t="shared" si="82"/>
        <v/>
      </c>
      <c r="AR374" s="30" t="str">
        <f t="shared" si="83"/>
        <v/>
      </c>
      <c r="AS374" s="30" t="str">
        <f>IF($B374="","",250+30+IF(OR(ISNUMBER(SEARCH("DM",$D374)),ISNUMBER(SEARCH("+",$D374))),100,0)+IFERROR(INDEX(相容設定!$F$2:$F$9,MATCH($D374,相容設定!$A$2:$A$9,0)),0))</f>
        <v/>
      </c>
      <c r="AT374" s="31" t="str">
        <f t="shared" si="84"/>
        <v/>
      </c>
      <c r="AU374" s="32" t="str">
        <f t="shared" si="85"/>
        <v/>
      </c>
      <c r="AW374" t="str">
        <f t="shared" si="86"/>
        <v/>
      </c>
    </row>
    <row r="375" spans="1:49" x14ac:dyDescent="0.35">
      <c r="A375" s="26" t="str" cm="1">
        <f t="array" ref="A375">IFERROR(IF(INDEX(PatientCriteria[身分證號],ROWS($A$4:A375))="","",ROWS($A$4:A375)),"")</f>
        <v/>
      </c>
      <c r="B375" s="26" t="str" cm="1">
        <f t="array" ref="B375">IFERROR(IF(INDEX(PatientCriteria[身分證號],ROWS($A$4:A375))="","",INDEX(PatientCriteria[身分證號],ROWS($A$4:A375))),"")</f>
        <v/>
      </c>
      <c r="C375" s="26" t="str" cm="1">
        <f t="array" ref="C375">IF($B375="","",IFERROR(INDEX(PatientCriteria[生日],ROWS($A$4:A375)),""))</f>
        <v/>
      </c>
      <c r="D375" s="26" t="str" cm="1">
        <f t="array" ref="D375">IF($B375="","",IFERROR(INDEX(PatientCriteria[疾病組合],ROWS($A$4:A375)),""))</f>
        <v/>
      </c>
      <c r="E375" s="6" t="str" cm="1">
        <f t="array" ref="E375">IF($B375="","",IFERROR(INDEX(PatientCriteria[HbA1c達標標準],ROWS($A$4:A375)),""))</f>
        <v/>
      </c>
      <c r="F375" s="6" t="str">
        <f>IF($B375="","",IF($G375="","",IFERROR(SUMIFS(LabData2016[最近一次HbA1c檢查結果(%)],LabData2016[比對身分證前六碼],$AX375,LabData2016[最近一次HbA1c檢查日期],$G375,LabData2016[HbA1c唯一],1),"")))</f>
        <v/>
      </c>
      <c r="G375" s="36" t="str" cm="1">
        <f t="array" ref="G375">IF($B375="","",IFERROR(_xlfn.AGGREGATE(14,6,LabData2016[最近一次HbA1c檢查日期]/((LabData2016[比對身分證前六碼]=$AX375)*(LabData2016[HbA1c唯一]=1)),1),""))</f>
        <v/>
      </c>
      <c r="H375" s="6" t="str">
        <f>IF($B375="","",IF($I375="","",IFERROR(SUMIFS(LabData2016[最近一次HbA1c檢查結果(%)],LabData2016[比對身分證前六碼],$AX375,LabData2016[最近一次HbA1c檢查日期],$I375,LabData2016[HbA1c唯一],1),"")))</f>
        <v/>
      </c>
      <c r="I375" s="36" t="str" cm="1">
        <f t="array" ref="I375">IF($B375="","",IFERROR(_xlfn.AGGREGATE(14,6,LabData2016[最近一次HbA1c檢查日期]/((LabData2016[比對身分證前六碼]=$AX375)*(LabData2016[HbA1c唯一]=1)),2),""))</f>
        <v/>
      </c>
      <c r="J375" s="6" t="str">
        <f t="shared" si="75"/>
        <v/>
      </c>
      <c r="K375" s="27" t="str">
        <f ca="1">IF($B375="","",IF($E375="不適用","不適用",IF($F375="","未檢驗",IF(AND($AF375+$AG375&gt;=2,$AG375&gt;=1),IF(OR($F375&lt;VALUE(SUBSTITUTE(SUBSTITUTE($E375,"&lt;",""),"%","")),SUMIFS(LabData2016[HbA1c唯一],LabData2016[比對身分證前六碼],$AX375,LabData2016[最近一次HbA1c檢查結果(%)],"&lt;"&amp;VALUE(SUBSTITUTE(SUBSTITUTE($E375,"&lt;",""),"%","")),LabData2016[最近一次HbA1c檢查日期],"&gt;="&amp;DATE(YEAR(TODAY()),1,1),LabData2016[最近一次HbA1c檢查日期],"&lt;"&amp;DATE(YEAR(TODAY())+1,1,1))/($AF375+$AG375)&gt;=0.5),"控制達標",IF(ISNUMBER($H375),IF(AND($J375&gt;=84,$F375-$H375&lt;0),"進步達標","未達標"),"未達標")),"未達標"))))</f>
        <v/>
      </c>
      <c r="L375" s="33" t="str">
        <f ca="1">IF($B375="","",IF($K375="不適用","不適用",IF($K375="未檢驗","無檢驗資料","全年"&amp;($AF375+$AG375)&amp;"次／下半年"&amp;$AG375&amp;"次／"&amp;SUMIFS(LabData2016[HbA1c唯一],LabData2016[比對身分證前六碼],$AX375,LabData2016[最近一次HbA1c檢查結果(%)],"&lt;"&amp;VALUE(SUBSTITUTE(SUBSTITUTE($E375,"&lt;",""),"%","")),LabData2016[最近一次HbA1c檢查日期],"&gt;="&amp;DATE(YEAR(TODAY()),1,1),LabData2016[最近一次HbA1c檢查日期],"&lt;"&amp;DATE(YEAR(TODAY())+1,1,1))&amp;"/"&amp;($AF375+$AG375)&amp;"達標")))</f>
        <v/>
      </c>
      <c r="M375" s="6" t="str" cm="1">
        <f t="array" ref="M375">IF($B375="","",IFERROR(INDEX(PatientCriteria[LDL達標標準],ROWS($A$4:A375)),""))</f>
        <v/>
      </c>
      <c r="N375" s="6" t="str">
        <f>IF($B375="","",IF($O375="","",IFERROR(SUMIFS(LabData2016[最近一次LDL檢查結果(mg/dL)],LabData2016[比對身分證前六碼],$AX375,LabData2016[最近一次LDL檢查日期],$O375,LabData2016[LDL唯一],1),"")))</f>
        <v/>
      </c>
      <c r="O375" s="36" t="str" cm="1">
        <f t="array" ref="O375">IF($B375="","",IFERROR(_xlfn.AGGREGATE(14,6,LabData2016[最近一次LDL檢查日期]/((LabData2016[比對身分證前六碼]=$AX375)*(LabData2016[LDL唯一]=1)),1),""))</f>
        <v/>
      </c>
      <c r="P375" s="6" t="str">
        <f>IF($B375="","",IF($Q375="","",IFERROR(SUMIFS(LabData2016[最近一次LDL檢查結果(mg/dL)],LabData2016[比對身分證前六碼],$AX375,LabData2016[最近一次LDL檢查日期],$Q375,LabData2016[LDL唯一],1),"")))</f>
        <v/>
      </c>
      <c r="Q375" s="36" t="str" cm="1">
        <f t="array" ref="Q375">IF($B375="","",IFERROR(_xlfn.AGGREGATE(14,6,LabData2016[最近一次LDL檢查日期]/((LabData2016[比對身分證前六碼]=$AX375)*(LabData2016[LDL唯一]=1)),2),""))</f>
        <v/>
      </c>
      <c r="R375" s="6" t="str">
        <f t="shared" si="76"/>
        <v/>
      </c>
      <c r="S375" s="6" t="str" cm="1">
        <f t="array" ref="S375">IF($B375="","",IFERROR(_xlfn.AGGREGATE(15,6,LabData2016[最近一次LDL檢查結果(mg/dL)]/((LabData2016[比對身分證前六碼]=$AX375)*(LabData2016[LDL唯一]=1)),1),""))</f>
        <v/>
      </c>
      <c r="T375" s="28" t="str">
        <f ca="1">IF($B375="","",IF($M375="不適用","不適用",IF($N375="","未檢驗",IF(OR(AND($D375="DM only",$O375&gt;=DATE(YEAR(TODAY()),1,1),$O375&lt;DATE(YEAR(TODAY())+1,1,1),$N375&lt;VALUE(SUBSTITUTE($M375,"&lt;",""))),AND($AH375&gt;=1,$AI375&gt;=1,OR($N375&lt;VALUE(SUBSTITUTE($M375,"&lt;","")),SUMIFS(LabData2016[LDL唯一],LabData2016[比對身分證前六碼],$AX375,LabData2016[最近一次LDL檢查結果(mg/dL)],"&lt;"&amp;VALUE(SUBSTITUTE($M375,"&lt;","")),LabData2016[最近一次LDL檢查日期],"&gt;="&amp;DATE(YEAR(TODAY()),1,1),LabData2016[最近一次LDL檢查日期],"&lt;"&amp;DATE(YEAR(TODAY())+1,1,1))/($AH375+$AI375)&gt;=0.5))),"控制達標",IF(AND($AH375&gt;=1,$AI375&gt;=1,ISNUMBER($P375),$R375&gt;84,$N375-$P375&lt;0),"進步達標","未達標")))))</f>
        <v/>
      </c>
      <c r="U375" s="39" t="str">
        <f ca="1">IF($B375="","",IF($T375="不適用","不適用",IF($T375="未檢驗","無檢驗資料","全年"&amp;($AH375+$AI375)&amp;"次／下半年"&amp;$AI375&amp;"次／"&amp;SUMIFS(LabData2016[LDL唯一],LabData2016[比對身分證前六碼],$AX375,LabData2016[最近一次LDL檢查結果(mg/dL)],"&lt;"&amp;VALUE(SUBSTITUTE($M375,"&lt;","")),LabData2016[最近一次LDL檢查日期],"&gt;="&amp;DATE(YEAR(TODAY()),1,1),LabData2016[最近一次LDL檢查日期],"&lt;"&amp;DATE(YEAR(TODAY())+1,1,1))&amp;"/"&amp;($AH375+$AI375)&amp;"達標")))</f>
        <v/>
      </c>
      <c r="V375" s="6" t="str" cm="1">
        <f t="array" ref="V375">IF($B375="","",IFERROR(INDEX(PatientCriteria[UACR達標標準],ROWS($A$4:A375)),""))</f>
        <v/>
      </c>
      <c r="W375" s="6" t="str">
        <f>IF($B375="","",IF($X375="","",IFERROR(SUMIFS(LabData2016[最近一次UACR檢查結果(mg/gm)],LabData2016[比對身分證前六碼],$AX375,LabData2016[最近一次UACR檢查日期],$X375,LabData2016[UACR唯一],1),"")))</f>
        <v/>
      </c>
      <c r="X375" s="36" t="str" cm="1">
        <f t="array" ref="X375">IF($B375="","",IFERROR(_xlfn.AGGREGATE(14,6,LabData2016[最近一次UACR檢查日期]/((LabData2016[比對身分證前六碼]=$AX375)*(LabData2016[UACR唯一]=1)),1),""))</f>
        <v/>
      </c>
      <c r="Y375" s="6" t="str">
        <f>IF($B375="","",IF($Z375="","",IFERROR(SUMIFS(LabData2016[最近一次UACR檢查結果(mg/gm)],LabData2016[比對身分證前六碼],$AX375,LabData2016[最近一次UACR檢查日期],$Z375,LabData2016[UACR唯一],1),"")))</f>
        <v/>
      </c>
      <c r="Z375" s="36" t="str" cm="1">
        <f t="array" ref="Z375">IF($B375="","",IFERROR(_xlfn.AGGREGATE(14,6,LabData2016[最近一次UACR檢查日期]/((LabData2016[比對身分證前六碼]=$AX375)*(LabData2016[UACR唯一]=1)),2),""))</f>
        <v/>
      </c>
      <c r="AA375" s="6" t="str">
        <f t="shared" si="77"/>
        <v/>
      </c>
      <c r="AB375" s="29" t="str">
        <f ca="1">IF($B375="","",IF($V375="不適用","不適用",IF($W375="","未檢驗",IF(AND($AJ375+$AK375&gt;=2,$AK375&gt;=1),IF(OR($W375&lt;30,SUMIFS(LabData2016[UACR唯一],LabData2016[比對身分證前六碼],$AX375,LabData2016[最近一次UACR檢查結果(mg/gm)],"&lt;30",LabData2016[最近一次UACR檢查日期],"&gt;="&amp;DATE(YEAR(TODAY()),1,1),LabData2016[最近一次UACR檢查日期],"&lt;"&amp;DATE(YEAR(TODAY())+1,1,1))/($AJ375+$AK375)&gt;=0.5),"控制達標",IF(ISNUMBER($Y375),IF(AND($AA375&gt;=84,$W375-$Y375&lt;0),"進步達標","未達標"),"未達標")),"未達標"))))</f>
        <v/>
      </c>
      <c r="AC375" s="38" t="str">
        <f ca="1">IF($B375="","",IF($AB375="不適用","不適用",IF($AB375="未檢驗","無檢驗資料","全年"&amp;($AJ375+$AK375)&amp;"次／下半年"&amp;$AK375&amp;"次／"&amp;SUMIFS(LabData2016[UACR唯一],LabData2016[比對身分證前六碼],$AX375,LabData2016[最近一次UACR檢查結果(mg/gm)],"&lt;30",LabData2016[最近一次UACR檢查日期],"&gt;="&amp;DATE(YEAR(TODAY()),1,1),LabData2016[最近一次UACR檢查日期],"&lt;"&amp;DATE(YEAR(TODAY())+1,1,1))&amp;"/"&amp;($AJ375+$AK375)&amp;"達標")))</f>
        <v/>
      </c>
      <c r="AD375" s="6" t="str" cm="1">
        <f t="array" ref="AD375">IF($B375="","",IFERROR(INDEX(PatientCriteria[BP檢驗次數達標標準],ROWS($A$4:A375)),""))</f>
        <v/>
      </c>
      <c r="AE375" s="6" t="str" cm="1">
        <f t="array" aca="1" ref="AE375" ca="1">IF($B375="","",_xlfn.LET(_xlpm.bp,LabData2016[最近一次BP檢查日期],_xlpm.ym,IF(ISNUMBER(_xlpm.bp),TEXT(_xlpm.bp,"yyyy-mm"),LEFT(_xlpm.bp,7)),_xlpm.matched,_xlfn._xlws.FILTER(_xlpm.ym,(LabData2016[比對身分證前六碼]=$AX375)*(LabData2016[比對生日西元]=$AY375)*(_xlpm.ym&lt;&gt;"")*(LEFT(_xlpm.ym,4)=TEXT(YEAR(TODAY()),"0")),""),IF(INDEX(_xlpm.matched,1)="",0,ROWS(_xlfn.UNIQUE(_xlpm.matched)))))</f>
        <v/>
      </c>
      <c r="AF375" s="6" t="str">
        <f ca="1">IF($B375="","",SUMIFS(LabData2016[HbA1c唯一],LabData2016[比對身分證前六碼],$AX375,LabData2016[最近一次HbA1c檢查日期],"&gt;="&amp;DATE(YEAR(TODAY()),1,1),LabData2016[最近一次HbA1c檢查日期],"&lt;"&amp;DATE(YEAR(TODAY()),7,1)))</f>
        <v/>
      </c>
      <c r="AG375" s="6" t="str">
        <f ca="1">IF($B375="","",SUMIFS(LabData2016[HbA1c唯一],LabData2016[比對身分證前六碼],$AX375,LabData2016[最近一次HbA1c檢查日期],"&gt;="&amp;DATE(YEAR(TODAY()),7,1),LabData2016[最近一次HbA1c檢查日期],"&lt;"&amp;DATE(YEAR(TODAY())+1,1,1)))</f>
        <v/>
      </c>
      <c r="AH375" s="6" t="str">
        <f ca="1">IF($B375="","",SUMIFS(LabData2016[LDL唯一],LabData2016[比對身分證前六碼],$AX375,LabData2016[最近一次LDL檢查日期],"&gt;="&amp;DATE(YEAR(TODAY()),1,1),LabData2016[最近一次LDL檢查日期],"&lt;"&amp;DATE(YEAR(TODAY()),7,1)))</f>
        <v/>
      </c>
      <c r="AI375" s="6" t="str">
        <f ca="1">IF($B375="","",SUMIFS(LabData2016[LDL唯一],LabData2016[比對身分證前六碼],$AX375,LabData2016[最近一次LDL檢查日期],"&gt;="&amp;DATE(YEAR(TODAY()),7,1),LabData2016[最近一次LDL檢查日期],"&lt;"&amp;DATE(YEAR(TODAY())+1,1,1)))</f>
        <v/>
      </c>
      <c r="AJ375" s="6" t="str">
        <f ca="1">IF($B375="","",SUMIFS(LabData2016[UACR唯一],LabData2016[比對身分證前六碼],$AX375,LabData2016[最近一次UACR檢查日期],"&gt;="&amp;DATE(YEAR(TODAY()),1,1),LabData2016[最近一次UACR檢查日期],"&lt;"&amp;DATE(YEAR(TODAY()),7,1)))</f>
        <v/>
      </c>
      <c r="AK375" s="6" t="str">
        <f ca="1">IF($B375="","",SUMIFS(LabData2016[UACR唯一],LabData2016[比對身分證前六碼],$AX375,LabData2016[最近一次UACR檢查日期],"&gt;="&amp;DATE(YEAR(TODAY()),7,1),LabData2016[最近一次UACR檢查日期],"&lt;"&amp;DATE(YEAR(TODAY())+1,1,1)))</f>
        <v/>
      </c>
      <c r="AL375" s="6" t="str">
        <f t="shared" si="78"/>
        <v/>
      </c>
      <c r="AM375" s="6" t="str">
        <f t="shared" si="79"/>
        <v/>
      </c>
      <c r="AN375" s="6" t="str">
        <f t="shared" si="80"/>
        <v/>
      </c>
      <c r="AO375" s="6" t="str">
        <f t="shared" si="81"/>
        <v/>
      </c>
      <c r="AP375" s="6" t="str" cm="1">
        <f t="array" ref="AP375">IF($B375="","",IFERROR(INDEX(相容設定!$B$2:$E$9,MATCH($D375,相容設定!$A$2:$A$9,0),MIN(VALUE(LEFT($AQ375,FIND("/",$AQ375)-1)),3)+1),0))</f>
        <v/>
      </c>
      <c r="AQ375" s="6" t="str">
        <f t="shared" si="82"/>
        <v/>
      </c>
      <c r="AR375" s="30" t="str">
        <f t="shared" si="83"/>
        <v/>
      </c>
      <c r="AS375" s="30" t="str">
        <f>IF($B375="","",250+30+IF(OR(ISNUMBER(SEARCH("DM",$D375)),ISNUMBER(SEARCH("+",$D375))),100,0)+IFERROR(INDEX(相容設定!$F$2:$F$9,MATCH($D375,相容設定!$A$2:$A$9,0)),0))</f>
        <v/>
      </c>
      <c r="AT375" s="31" t="str">
        <f t="shared" si="84"/>
        <v/>
      </c>
      <c r="AU375" s="32" t="str">
        <f t="shared" si="85"/>
        <v/>
      </c>
      <c r="AW375" t="str">
        <f t="shared" si="86"/>
        <v/>
      </c>
    </row>
    <row r="376" spans="1:49" x14ac:dyDescent="0.35">
      <c r="A376" s="26" t="str" cm="1">
        <f t="array" ref="A376">IFERROR(IF(INDEX(PatientCriteria[身分證號],ROWS($A$4:A376))="","",ROWS($A$4:A376)),"")</f>
        <v/>
      </c>
      <c r="B376" s="26" t="str" cm="1">
        <f t="array" ref="B376">IFERROR(IF(INDEX(PatientCriteria[身分證號],ROWS($A$4:A376))="","",INDEX(PatientCriteria[身分證號],ROWS($A$4:A376))),"")</f>
        <v/>
      </c>
      <c r="C376" s="26" t="str" cm="1">
        <f t="array" ref="C376">IF($B376="","",IFERROR(INDEX(PatientCriteria[生日],ROWS($A$4:A376)),""))</f>
        <v/>
      </c>
      <c r="D376" s="26" t="str" cm="1">
        <f t="array" ref="D376">IF($B376="","",IFERROR(INDEX(PatientCriteria[疾病組合],ROWS($A$4:A376)),""))</f>
        <v/>
      </c>
      <c r="E376" s="6" t="str" cm="1">
        <f t="array" ref="E376">IF($B376="","",IFERROR(INDEX(PatientCriteria[HbA1c達標標準],ROWS($A$4:A376)),""))</f>
        <v/>
      </c>
      <c r="F376" s="6" t="str">
        <f>IF($B376="","",IF($G376="","",IFERROR(SUMIFS(LabData2016[最近一次HbA1c檢查結果(%)],LabData2016[比對身分證前六碼],$AX376,LabData2016[最近一次HbA1c檢查日期],$G376,LabData2016[HbA1c唯一],1),"")))</f>
        <v/>
      </c>
      <c r="G376" s="36" t="str" cm="1">
        <f t="array" ref="G376">IF($B376="","",IFERROR(_xlfn.AGGREGATE(14,6,LabData2016[最近一次HbA1c檢查日期]/((LabData2016[比對身分證前六碼]=$AX376)*(LabData2016[HbA1c唯一]=1)),1),""))</f>
        <v/>
      </c>
      <c r="H376" s="6" t="str">
        <f>IF($B376="","",IF($I376="","",IFERROR(SUMIFS(LabData2016[最近一次HbA1c檢查結果(%)],LabData2016[比對身分證前六碼],$AX376,LabData2016[最近一次HbA1c檢查日期],$I376,LabData2016[HbA1c唯一],1),"")))</f>
        <v/>
      </c>
      <c r="I376" s="36" t="str" cm="1">
        <f t="array" ref="I376">IF($B376="","",IFERROR(_xlfn.AGGREGATE(14,6,LabData2016[最近一次HbA1c檢查日期]/((LabData2016[比對身分證前六碼]=$AX376)*(LabData2016[HbA1c唯一]=1)),2),""))</f>
        <v/>
      </c>
      <c r="J376" s="6" t="str">
        <f t="shared" si="75"/>
        <v/>
      </c>
      <c r="K376" s="27" t="str">
        <f ca="1">IF($B376="","",IF($E376="不適用","不適用",IF($F376="","未檢驗",IF(AND($AF376+$AG376&gt;=2,$AG376&gt;=1),IF(OR($F376&lt;VALUE(SUBSTITUTE(SUBSTITUTE($E376,"&lt;",""),"%","")),SUMIFS(LabData2016[HbA1c唯一],LabData2016[比對身分證前六碼],$AX376,LabData2016[最近一次HbA1c檢查結果(%)],"&lt;"&amp;VALUE(SUBSTITUTE(SUBSTITUTE($E376,"&lt;",""),"%","")),LabData2016[最近一次HbA1c檢查日期],"&gt;="&amp;DATE(YEAR(TODAY()),1,1),LabData2016[最近一次HbA1c檢查日期],"&lt;"&amp;DATE(YEAR(TODAY())+1,1,1))/($AF376+$AG376)&gt;=0.5),"控制達標",IF(ISNUMBER($H376),IF(AND($J376&gt;=84,$F376-$H376&lt;0),"進步達標","未達標"),"未達標")),"未達標"))))</f>
        <v/>
      </c>
      <c r="L376" s="33" t="str">
        <f ca="1">IF($B376="","",IF($K376="不適用","不適用",IF($K376="未檢驗","無檢驗資料","全年"&amp;($AF376+$AG376)&amp;"次／下半年"&amp;$AG376&amp;"次／"&amp;SUMIFS(LabData2016[HbA1c唯一],LabData2016[比對身分證前六碼],$AX376,LabData2016[最近一次HbA1c檢查結果(%)],"&lt;"&amp;VALUE(SUBSTITUTE(SUBSTITUTE($E376,"&lt;",""),"%","")),LabData2016[最近一次HbA1c檢查日期],"&gt;="&amp;DATE(YEAR(TODAY()),1,1),LabData2016[最近一次HbA1c檢查日期],"&lt;"&amp;DATE(YEAR(TODAY())+1,1,1))&amp;"/"&amp;($AF376+$AG376)&amp;"達標")))</f>
        <v/>
      </c>
      <c r="M376" s="6" t="str" cm="1">
        <f t="array" ref="M376">IF($B376="","",IFERROR(INDEX(PatientCriteria[LDL達標標準],ROWS($A$4:A376)),""))</f>
        <v/>
      </c>
      <c r="N376" s="6" t="str">
        <f>IF($B376="","",IF($O376="","",IFERROR(SUMIFS(LabData2016[最近一次LDL檢查結果(mg/dL)],LabData2016[比對身分證前六碼],$AX376,LabData2016[最近一次LDL檢查日期],$O376,LabData2016[LDL唯一],1),"")))</f>
        <v/>
      </c>
      <c r="O376" s="36" t="str" cm="1">
        <f t="array" ref="O376">IF($B376="","",IFERROR(_xlfn.AGGREGATE(14,6,LabData2016[最近一次LDL檢查日期]/((LabData2016[比對身分證前六碼]=$AX376)*(LabData2016[LDL唯一]=1)),1),""))</f>
        <v/>
      </c>
      <c r="P376" s="6" t="str">
        <f>IF($B376="","",IF($Q376="","",IFERROR(SUMIFS(LabData2016[最近一次LDL檢查結果(mg/dL)],LabData2016[比對身分證前六碼],$AX376,LabData2016[最近一次LDL檢查日期],$Q376,LabData2016[LDL唯一],1),"")))</f>
        <v/>
      </c>
      <c r="Q376" s="36" t="str" cm="1">
        <f t="array" ref="Q376">IF($B376="","",IFERROR(_xlfn.AGGREGATE(14,6,LabData2016[最近一次LDL檢查日期]/((LabData2016[比對身分證前六碼]=$AX376)*(LabData2016[LDL唯一]=1)),2),""))</f>
        <v/>
      </c>
      <c r="R376" s="6" t="str">
        <f t="shared" si="76"/>
        <v/>
      </c>
      <c r="S376" s="6" t="str" cm="1">
        <f t="array" ref="S376">IF($B376="","",IFERROR(_xlfn.AGGREGATE(15,6,LabData2016[最近一次LDL檢查結果(mg/dL)]/((LabData2016[比對身分證前六碼]=$AX376)*(LabData2016[LDL唯一]=1)),1),""))</f>
        <v/>
      </c>
      <c r="T376" s="28" t="str">
        <f ca="1">IF($B376="","",IF($M376="不適用","不適用",IF($N376="","未檢驗",IF(OR(AND($D376="DM only",$O376&gt;=DATE(YEAR(TODAY()),1,1),$O376&lt;DATE(YEAR(TODAY())+1,1,1),$N376&lt;VALUE(SUBSTITUTE($M376,"&lt;",""))),AND($AH376&gt;=1,$AI376&gt;=1,OR($N376&lt;VALUE(SUBSTITUTE($M376,"&lt;","")),SUMIFS(LabData2016[LDL唯一],LabData2016[比對身分證前六碼],$AX376,LabData2016[最近一次LDL檢查結果(mg/dL)],"&lt;"&amp;VALUE(SUBSTITUTE($M376,"&lt;","")),LabData2016[最近一次LDL檢查日期],"&gt;="&amp;DATE(YEAR(TODAY()),1,1),LabData2016[最近一次LDL檢查日期],"&lt;"&amp;DATE(YEAR(TODAY())+1,1,1))/($AH376+$AI376)&gt;=0.5))),"控制達標",IF(AND($AH376&gt;=1,$AI376&gt;=1,ISNUMBER($P376),$R376&gt;84,$N376-$P376&lt;0),"進步達標","未達標")))))</f>
        <v/>
      </c>
      <c r="U376" s="39" t="str">
        <f ca="1">IF($B376="","",IF($T376="不適用","不適用",IF($T376="未檢驗","無檢驗資料","全年"&amp;($AH376+$AI376)&amp;"次／下半年"&amp;$AI376&amp;"次／"&amp;SUMIFS(LabData2016[LDL唯一],LabData2016[比對身分證前六碼],$AX376,LabData2016[最近一次LDL檢查結果(mg/dL)],"&lt;"&amp;VALUE(SUBSTITUTE($M376,"&lt;","")),LabData2016[最近一次LDL檢查日期],"&gt;="&amp;DATE(YEAR(TODAY()),1,1),LabData2016[最近一次LDL檢查日期],"&lt;"&amp;DATE(YEAR(TODAY())+1,1,1))&amp;"/"&amp;($AH376+$AI376)&amp;"達標")))</f>
        <v/>
      </c>
      <c r="V376" s="6" t="str" cm="1">
        <f t="array" ref="V376">IF($B376="","",IFERROR(INDEX(PatientCriteria[UACR達標標準],ROWS($A$4:A376)),""))</f>
        <v/>
      </c>
      <c r="W376" s="6" t="str">
        <f>IF($B376="","",IF($X376="","",IFERROR(SUMIFS(LabData2016[最近一次UACR檢查結果(mg/gm)],LabData2016[比對身分證前六碼],$AX376,LabData2016[最近一次UACR檢查日期],$X376,LabData2016[UACR唯一],1),"")))</f>
        <v/>
      </c>
      <c r="X376" s="36" t="str" cm="1">
        <f t="array" ref="X376">IF($B376="","",IFERROR(_xlfn.AGGREGATE(14,6,LabData2016[最近一次UACR檢查日期]/((LabData2016[比對身分證前六碼]=$AX376)*(LabData2016[UACR唯一]=1)),1),""))</f>
        <v/>
      </c>
      <c r="Y376" s="6" t="str">
        <f>IF($B376="","",IF($Z376="","",IFERROR(SUMIFS(LabData2016[最近一次UACR檢查結果(mg/gm)],LabData2016[比對身分證前六碼],$AX376,LabData2016[最近一次UACR檢查日期],$Z376,LabData2016[UACR唯一],1),"")))</f>
        <v/>
      </c>
      <c r="Z376" s="36" t="str" cm="1">
        <f t="array" ref="Z376">IF($B376="","",IFERROR(_xlfn.AGGREGATE(14,6,LabData2016[最近一次UACR檢查日期]/((LabData2016[比對身分證前六碼]=$AX376)*(LabData2016[UACR唯一]=1)),2),""))</f>
        <v/>
      </c>
      <c r="AA376" s="6" t="str">
        <f t="shared" si="77"/>
        <v/>
      </c>
      <c r="AB376" s="29" t="str">
        <f ca="1">IF($B376="","",IF($V376="不適用","不適用",IF($W376="","未檢驗",IF(AND($AJ376+$AK376&gt;=2,$AK376&gt;=1),IF(OR($W376&lt;30,SUMIFS(LabData2016[UACR唯一],LabData2016[比對身分證前六碼],$AX376,LabData2016[最近一次UACR檢查結果(mg/gm)],"&lt;30",LabData2016[最近一次UACR檢查日期],"&gt;="&amp;DATE(YEAR(TODAY()),1,1),LabData2016[最近一次UACR檢查日期],"&lt;"&amp;DATE(YEAR(TODAY())+1,1,1))/($AJ376+$AK376)&gt;=0.5),"控制達標",IF(ISNUMBER($Y376),IF(AND($AA376&gt;=84,$W376-$Y376&lt;0),"進步達標","未達標"),"未達標")),"未達標"))))</f>
        <v/>
      </c>
      <c r="AC376" s="38" t="str">
        <f ca="1">IF($B376="","",IF($AB376="不適用","不適用",IF($AB376="未檢驗","無檢驗資料","全年"&amp;($AJ376+$AK376)&amp;"次／下半年"&amp;$AK376&amp;"次／"&amp;SUMIFS(LabData2016[UACR唯一],LabData2016[比對身分證前六碼],$AX376,LabData2016[最近一次UACR檢查結果(mg/gm)],"&lt;30",LabData2016[最近一次UACR檢查日期],"&gt;="&amp;DATE(YEAR(TODAY()),1,1),LabData2016[最近一次UACR檢查日期],"&lt;"&amp;DATE(YEAR(TODAY())+1,1,1))&amp;"/"&amp;($AJ376+$AK376)&amp;"達標")))</f>
        <v/>
      </c>
      <c r="AD376" s="6" t="str" cm="1">
        <f t="array" ref="AD376">IF($B376="","",IFERROR(INDEX(PatientCriteria[BP檢驗次數達標標準],ROWS($A$4:A376)),""))</f>
        <v/>
      </c>
      <c r="AE376" s="6" t="str" cm="1">
        <f t="array" aca="1" ref="AE376" ca="1">IF($B376="","",_xlfn.LET(_xlpm.bp,LabData2016[最近一次BP檢查日期],_xlpm.ym,IF(ISNUMBER(_xlpm.bp),TEXT(_xlpm.bp,"yyyy-mm"),LEFT(_xlpm.bp,7)),_xlpm.matched,_xlfn._xlws.FILTER(_xlpm.ym,(LabData2016[比對身分證前六碼]=$AX376)*(LabData2016[比對生日西元]=$AY376)*(_xlpm.ym&lt;&gt;"")*(LEFT(_xlpm.ym,4)=TEXT(YEAR(TODAY()),"0")),""),IF(INDEX(_xlpm.matched,1)="",0,ROWS(_xlfn.UNIQUE(_xlpm.matched)))))</f>
        <v/>
      </c>
      <c r="AF376" s="6" t="str">
        <f ca="1">IF($B376="","",SUMIFS(LabData2016[HbA1c唯一],LabData2016[比對身分證前六碼],$AX376,LabData2016[最近一次HbA1c檢查日期],"&gt;="&amp;DATE(YEAR(TODAY()),1,1),LabData2016[最近一次HbA1c檢查日期],"&lt;"&amp;DATE(YEAR(TODAY()),7,1)))</f>
        <v/>
      </c>
      <c r="AG376" s="6" t="str">
        <f ca="1">IF($B376="","",SUMIFS(LabData2016[HbA1c唯一],LabData2016[比對身分證前六碼],$AX376,LabData2016[最近一次HbA1c檢查日期],"&gt;="&amp;DATE(YEAR(TODAY()),7,1),LabData2016[最近一次HbA1c檢查日期],"&lt;"&amp;DATE(YEAR(TODAY())+1,1,1)))</f>
        <v/>
      </c>
      <c r="AH376" s="6" t="str">
        <f ca="1">IF($B376="","",SUMIFS(LabData2016[LDL唯一],LabData2016[比對身分證前六碼],$AX376,LabData2016[最近一次LDL檢查日期],"&gt;="&amp;DATE(YEAR(TODAY()),1,1),LabData2016[最近一次LDL檢查日期],"&lt;"&amp;DATE(YEAR(TODAY()),7,1)))</f>
        <v/>
      </c>
      <c r="AI376" s="6" t="str">
        <f ca="1">IF($B376="","",SUMIFS(LabData2016[LDL唯一],LabData2016[比對身分證前六碼],$AX376,LabData2016[最近一次LDL檢查日期],"&gt;="&amp;DATE(YEAR(TODAY()),7,1),LabData2016[最近一次LDL檢查日期],"&lt;"&amp;DATE(YEAR(TODAY())+1,1,1)))</f>
        <v/>
      </c>
      <c r="AJ376" s="6" t="str">
        <f ca="1">IF($B376="","",SUMIFS(LabData2016[UACR唯一],LabData2016[比對身分證前六碼],$AX376,LabData2016[最近一次UACR檢查日期],"&gt;="&amp;DATE(YEAR(TODAY()),1,1),LabData2016[最近一次UACR檢查日期],"&lt;"&amp;DATE(YEAR(TODAY()),7,1)))</f>
        <v/>
      </c>
      <c r="AK376" s="6" t="str">
        <f ca="1">IF($B376="","",SUMIFS(LabData2016[UACR唯一],LabData2016[比對身分證前六碼],$AX376,LabData2016[最近一次UACR檢查日期],"&gt;="&amp;DATE(YEAR(TODAY()),7,1),LabData2016[最近一次UACR檢查日期],"&lt;"&amp;DATE(YEAR(TODAY())+1,1,1)))</f>
        <v/>
      </c>
      <c r="AL376" s="6" t="str">
        <f t="shared" si="78"/>
        <v/>
      </c>
      <c r="AM376" s="6" t="str">
        <f t="shared" si="79"/>
        <v/>
      </c>
      <c r="AN376" s="6" t="str">
        <f t="shared" si="80"/>
        <v/>
      </c>
      <c r="AO376" s="6" t="str">
        <f t="shared" si="81"/>
        <v/>
      </c>
      <c r="AP376" s="6" t="str" cm="1">
        <f t="array" ref="AP376">IF($B376="","",IFERROR(INDEX(相容設定!$B$2:$E$9,MATCH($D376,相容設定!$A$2:$A$9,0),MIN(VALUE(LEFT($AQ376,FIND("/",$AQ376)-1)),3)+1),0))</f>
        <v/>
      </c>
      <c r="AQ376" s="6" t="str">
        <f t="shared" si="82"/>
        <v/>
      </c>
      <c r="AR376" s="30" t="str">
        <f t="shared" si="83"/>
        <v/>
      </c>
      <c r="AS376" s="30" t="str">
        <f>IF($B376="","",250+30+IF(OR(ISNUMBER(SEARCH("DM",$D376)),ISNUMBER(SEARCH("+",$D376))),100,0)+IFERROR(INDEX(相容設定!$F$2:$F$9,MATCH($D376,相容設定!$A$2:$A$9,0)),0))</f>
        <v/>
      </c>
      <c r="AT376" s="31" t="str">
        <f t="shared" si="84"/>
        <v/>
      </c>
      <c r="AU376" s="32" t="str">
        <f t="shared" si="85"/>
        <v/>
      </c>
      <c r="AW376" t="str">
        <f t="shared" si="86"/>
        <v/>
      </c>
    </row>
    <row r="377" spans="1:49" x14ac:dyDescent="0.35">
      <c r="A377" s="26" t="str" cm="1">
        <f t="array" ref="A377">IFERROR(IF(INDEX(PatientCriteria[身分證號],ROWS($A$4:A377))="","",ROWS($A$4:A377)),"")</f>
        <v/>
      </c>
      <c r="B377" s="26" t="str" cm="1">
        <f t="array" ref="B377">IFERROR(IF(INDEX(PatientCriteria[身分證號],ROWS($A$4:A377))="","",INDEX(PatientCriteria[身分證號],ROWS($A$4:A377))),"")</f>
        <v/>
      </c>
      <c r="C377" s="26" t="str" cm="1">
        <f t="array" ref="C377">IF($B377="","",IFERROR(INDEX(PatientCriteria[生日],ROWS($A$4:A377)),""))</f>
        <v/>
      </c>
      <c r="D377" s="26" t="str" cm="1">
        <f t="array" ref="D377">IF($B377="","",IFERROR(INDEX(PatientCriteria[疾病組合],ROWS($A$4:A377)),""))</f>
        <v/>
      </c>
      <c r="E377" s="6" t="str" cm="1">
        <f t="array" ref="E377">IF($B377="","",IFERROR(INDEX(PatientCriteria[HbA1c達標標準],ROWS($A$4:A377)),""))</f>
        <v/>
      </c>
      <c r="F377" s="6" t="str">
        <f>IF($B377="","",IF($G377="","",IFERROR(SUMIFS(LabData2016[最近一次HbA1c檢查結果(%)],LabData2016[比對身分證前六碼],$AX377,LabData2016[最近一次HbA1c檢查日期],$G377,LabData2016[HbA1c唯一],1),"")))</f>
        <v/>
      </c>
      <c r="G377" s="36" t="str" cm="1">
        <f t="array" ref="G377">IF($B377="","",IFERROR(_xlfn.AGGREGATE(14,6,LabData2016[最近一次HbA1c檢查日期]/((LabData2016[比對身分證前六碼]=$AX377)*(LabData2016[HbA1c唯一]=1)),1),""))</f>
        <v/>
      </c>
      <c r="H377" s="6" t="str">
        <f>IF($B377="","",IF($I377="","",IFERROR(SUMIFS(LabData2016[最近一次HbA1c檢查結果(%)],LabData2016[比對身分證前六碼],$AX377,LabData2016[最近一次HbA1c檢查日期],$I377,LabData2016[HbA1c唯一],1),"")))</f>
        <v/>
      </c>
      <c r="I377" s="36" t="str" cm="1">
        <f t="array" ref="I377">IF($B377="","",IFERROR(_xlfn.AGGREGATE(14,6,LabData2016[最近一次HbA1c檢查日期]/((LabData2016[比對身分證前六碼]=$AX377)*(LabData2016[HbA1c唯一]=1)),2),""))</f>
        <v/>
      </c>
      <c r="J377" s="6" t="str">
        <f t="shared" si="75"/>
        <v/>
      </c>
      <c r="K377" s="27" t="str">
        <f ca="1">IF($B377="","",IF($E377="不適用","不適用",IF($F377="","未檢驗",IF(AND($AF377+$AG377&gt;=2,$AG377&gt;=1),IF(OR($F377&lt;VALUE(SUBSTITUTE(SUBSTITUTE($E377,"&lt;",""),"%","")),SUMIFS(LabData2016[HbA1c唯一],LabData2016[比對身分證前六碼],$AX377,LabData2016[最近一次HbA1c檢查結果(%)],"&lt;"&amp;VALUE(SUBSTITUTE(SUBSTITUTE($E377,"&lt;",""),"%","")),LabData2016[最近一次HbA1c檢查日期],"&gt;="&amp;DATE(YEAR(TODAY()),1,1),LabData2016[最近一次HbA1c檢查日期],"&lt;"&amp;DATE(YEAR(TODAY())+1,1,1))/($AF377+$AG377)&gt;=0.5),"控制達標",IF(ISNUMBER($H377),IF(AND($J377&gt;=84,$F377-$H377&lt;0),"進步達標","未達標"),"未達標")),"未達標"))))</f>
        <v/>
      </c>
      <c r="L377" s="33" t="str">
        <f ca="1">IF($B377="","",IF($K377="不適用","不適用",IF($K377="未檢驗","無檢驗資料","全年"&amp;($AF377+$AG377)&amp;"次／下半年"&amp;$AG377&amp;"次／"&amp;SUMIFS(LabData2016[HbA1c唯一],LabData2016[比對身分證前六碼],$AX377,LabData2016[最近一次HbA1c檢查結果(%)],"&lt;"&amp;VALUE(SUBSTITUTE(SUBSTITUTE($E377,"&lt;",""),"%","")),LabData2016[最近一次HbA1c檢查日期],"&gt;="&amp;DATE(YEAR(TODAY()),1,1),LabData2016[最近一次HbA1c檢查日期],"&lt;"&amp;DATE(YEAR(TODAY())+1,1,1))&amp;"/"&amp;($AF377+$AG377)&amp;"達標")))</f>
        <v/>
      </c>
      <c r="M377" s="6" t="str" cm="1">
        <f t="array" ref="M377">IF($B377="","",IFERROR(INDEX(PatientCriteria[LDL達標標準],ROWS($A$4:A377)),""))</f>
        <v/>
      </c>
      <c r="N377" s="6" t="str">
        <f>IF($B377="","",IF($O377="","",IFERROR(SUMIFS(LabData2016[最近一次LDL檢查結果(mg/dL)],LabData2016[比對身分證前六碼],$AX377,LabData2016[最近一次LDL檢查日期],$O377,LabData2016[LDL唯一],1),"")))</f>
        <v/>
      </c>
      <c r="O377" s="36" t="str" cm="1">
        <f t="array" ref="O377">IF($B377="","",IFERROR(_xlfn.AGGREGATE(14,6,LabData2016[最近一次LDL檢查日期]/((LabData2016[比對身分證前六碼]=$AX377)*(LabData2016[LDL唯一]=1)),1),""))</f>
        <v/>
      </c>
      <c r="P377" s="6" t="str">
        <f>IF($B377="","",IF($Q377="","",IFERROR(SUMIFS(LabData2016[最近一次LDL檢查結果(mg/dL)],LabData2016[比對身分證前六碼],$AX377,LabData2016[最近一次LDL檢查日期],$Q377,LabData2016[LDL唯一],1),"")))</f>
        <v/>
      </c>
      <c r="Q377" s="36" t="str" cm="1">
        <f t="array" ref="Q377">IF($B377="","",IFERROR(_xlfn.AGGREGATE(14,6,LabData2016[最近一次LDL檢查日期]/((LabData2016[比對身分證前六碼]=$AX377)*(LabData2016[LDL唯一]=1)),2),""))</f>
        <v/>
      </c>
      <c r="R377" s="6" t="str">
        <f t="shared" si="76"/>
        <v/>
      </c>
      <c r="S377" s="6" t="str" cm="1">
        <f t="array" ref="S377">IF($B377="","",IFERROR(_xlfn.AGGREGATE(15,6,LabData2016[最近一次LDL檢查結果(mg/dL)]/((LabData2016[比對身分證前六碼]=$AX377)*(LabData2016[LDL唯一]=1)),1),""))</f>
        <v/>
      </c>
      <c r="T377" s="28" t="str">
        <f ca="1">IF($B377="","",IF($M377="不適用","不適用",IF($N377="","未檢驗",IF(OR(AND($D377="DM only",$O377&gt;=DATE(YEAR(TODAY()),1,1),$O377&lt;DATE(YEAR(TODAY())+1,1,1),$N377&lt;VALUE(SUBSTITUTE($M377,"&lt;",""))),AND($AH377&gt;=1,$AI377&gt;=1,OR($N377&lt;VALUE(SUBSTITUTE($M377,"&lt;","")),SUMIFS(LabData2016[LDL唯一],LabData2016[比對身分證前六碼],$AX377,LabData2016[最近一次LDL檢查結果(mg/dL)],"&lt;"&amp;VALUE(SUBSTITUTE($M377,"&lt;","")),LabData2016[最近一次LDL檢查日期],"&gt;="&amp;DATE(YEAR(TODAY()),1,1),LabData2016[最近一次LDL檢查日期],"&lt;"&amp;DATE(YEAR(TODAY())+1,1,1))/($AH377+$AI377)&gt;=0.5))),"控制達標",IF(AND($AH377&gt;=1,$AI377&gt;=1,ISNUMBER($P377),$R377&gt;84,$N377-$P377&lt;0),"進步達標","未達標")))))</f>
        <v/>
      </c>
      <c r="U377" s="39" t="str">
        <f ca="1">IF($B377="","",IF($T377="不適用","不適用",IF($T377="未檢驗","無檢驗資料","全年"&amp;($AH377+$AI377)&amp;"次／下半年"&amp;$AI377&amp;"次／"&amp;SUMIFS(LabData2016[LDL唯一],LabData2016[比對身分證前六碼],$AX377,LabData2016[最近一次LDL檢查結果(mg/dL)],"&lt;"&amp;VALUE(SUBSTITUTE($M377,"&lt;","")),LabData2016[最近一次LDL檢查日期],"&gt;="&amp;DATE(YEAR(TODAY()),1,1),LabData2016[最近一次LDL檢查日期],"&lt;"&amp;DATE(YEAR(TODAY())+1,1,1))&amp;"/"&amp;($AH377+$AI377)&amp;"達標")))</f>
        <v/>
      </c>
      <c r="V377" s="6" t="str" cm="1">
        <f t="array" ref="V377">IF($B377="","",IFERROR(INDEX(PatientCriteria[UACR達標標準],ROWS($A$4:A377)),""))</f>
        <v/>
      </c>
      <c r="W377" s="6" t="str">
        <f>IF($B377="","",IF($X377="","",IFERROR(SUMIFS(LabData2016[最近一次UACR檢查結果(mg/gm)],LabData2016[比對身分證前六碼],$AX377,LabData2016[最近一次UACR檢查日期],$X377,LabData2016[UACR唯一],1),"")))</f>
        <v/>
      </c>
      <c r="X377" s="36" t="str" cm="1">
        <f t="array" ref="X377">IF($B377="","",IFERROR(_xlfn.AGGREGATE(14,6,LabData2016[最近一次UACR檢查日期]/((LabData2016[比對身分證前六碼]=$AX377)*(LabData2016[UACR唯一]=1)),1),""))</f>
        <v/>
      </c>
      <c r="Y377" s="6" t="str">
        <f>IF($B377="","",IF($Z377="","",IFERROR(SUMIFS(LabData2016[最近一次UACR檢查結果(mg/gm)],LabData2016[比對身分證前六碼],$AX377,LabData2016[最近一次UACR檢查日期],$Z377,LabData2016[UACR唯一],1),"")))</f>
        <v/>
      </c>
      <c r="Z377" s="36" t="str" cm="1">
        <f t="array" ref="Z377">IF($B377="","",IFERROR(_xlfn.AGGREGATE(14,6,LabData2016[最近一次UACR檢查日期]/((LabData2016[比對身分證前六碼]=$AX377)*(LabData2016[UACR唯一]=1)),2),""))</f>
        <v/>
      </c>
      <c r="AA377" s="6" t="str">
        <f t="shared" si="77"/>
        <v/>
      </c>
      <c r="AB377" s="29" t="str">
        <f ca="1">IF($B377="","",IF($V377="不適用","不適用",IF($W377="","未檢驗",IF(AND($AJ377+$AK377&gt;=2,$AK377&gt;=1),IF(OR($W377&lt;30,SUMIFS(LabData2016[UACR唯一],LabData2016[比對身分證前六碼],$AX377,LabData2016[最近一次UACR檢查結果(mg/gm)],"&lt;30",LabData2016[最近一次UACR檢查日期],"&gt;="&amp;DATE(YEAR(TODAY()),1,1),LabData2016[最近一次UACR檢查日期],"&lt;"&amp;DATE(YEAR(TODAY())+1,1,1))/($AJ377+$AK377)&gt;=0.5),"控制達標",IF(ISNUMBER($Y377),IF(AND($AA377&gt;=84,$W377-$Y377&lt;0),"進步達標","未達標"),"未達標")),"未達標"))))</f>
        <v/>
      </c>
      <c r="AC377" s="38" t="str">
        <f ca="1">IF($B377="","",IF($AB377="不適用","不適用",IF($AB377="未檢驗","無檢驗資料","全年"&amp;($AJ377+$AK377)&amp;"次／下半年"&amp;$AK377&amp;"次／"&amp;SUMIFS(LabData2016[UACR唯一],LabData2016[比對身分證前六碼],$AX377,LabData2016[最近一次UACR檢查結果(mg/gm)],"&lt;30",LabData2016[最近一次UACR檢查日期],"&gt;="&amp;DATE(YEAR(TODAY()),1,1),LabData2016[最近一次UACR檢查日期],"&lt;"&amp;DATE(YEAR(TODAY())+1,1,1))&amp;"/"&amp;($AJ377+$AK377)&amp;"達標")))</f>
        <v/>
      </c>
      <c r="AD377" s="6" t="str" cm="1">
        <f t="array" ref="AD377">IF($B377="","",IFERROR(INDEX(PatientCriteria[BP檢驗次數達標標準],ROWS($A$4:A377)),""))</f>
        <v/>
      </c>
      <c r="AE377" s="6" t="str" cm="1">
        <f t="array" aca="1" ref="AE377" ca="1">IF($B377="","",_xlfn.LET(_xlpm.bp,LabData2016[最近一次BP檢查日期],_xlpm.ym,IF(ISNUMBER(_xlpm.bp),TEXT(_xlpm.bp,"yyyy-mm"),LEFT(_xlpm.bp,7)),_xlpm.matched,_xlfn._xlws.FILTER(_xlpm.ym,(LabData2016[比對身分證前六碼]=$AX377)*(LabData2016[比對生日西元]=$AY377)*(_xlpm.ym&lt;&gt;"")*(LEFT(_xlpm.ym,4)=TEXT(YEAR(TODAY()),"0")),""),IF(INDEX(_xlpm.matched,1)="",0,ROWS(_xlfn.UNIQUE(_xlpm.matched)))))</f>
        <v/>
      </c>
      <c r="AF377" s="6" t="str">
        <f ca="1">IF($B377="","",SUMIFS(LabData2016[HbA1c唯一],LabData2016[比對身分證前六碼],$AX377,LabData2016[最近一次HbA1c檢查日期],"&gt;="&amp;DATE(YEAR(TODAY()),1,1),LabData2016[最近一次HbA1c檢查日期],"&lt;"&amp;DATE(YEAR(TODAY()),7,1)))</f>
        <v/>
      </c>
      <c r="AG377" s="6" t="str">
        <f ca="1">IF($B377="","",SUMIFS(LabData2016[HbA1c唯一],LabData2016[比對身分證前六碼],$AX377,LabData2016[最近一次HbA1c檢查日期],"&gt;="&amp;DATE(YEAR(TODAY()),7,1),LabData2016[最近一次HbA1c檢查日期],"&lt;"&amp;DATE(YEAR(TODAY())+1,1,1)))</f>
        <v/>
      </c>
      <c r="AH377" s="6" t="str">
        <f ca="1">IF($B377="","",SUMIFS(LabData2016[LDL唯一],LabData2016[比對身分證前六碼],$AX377,LabData2016[最近一次LDL檢查日期],"&gt;="&amp;DATE(YEAR(TODAY()),1,1),LabData2016[最近一次LDL檢查日期],"&lt;"&amp;DATE(YEAR(TODAY()),7,1)))</f>
        <v/>
      </c>
      <c r="AI377" s="6" t="str">
        <f ca="1">IF($B377="","",SUMIFS(LabData2016[LDL唯一],LabData2016[比對身分證前六碼],$AX377,LabData2016[最近一次LDL檢查日期],"&gt;="&amp;DATE(YEAR(TODAY()),7,1),LabData2016[最近一次LDL檢查日期],"&lt;"&amp;DATE(YEAR(TODAY())+1,1,1)))</f>
        <v/>
      </c>
      <c r="AJ377" s="6" t="str">
        <f ca="1">IF($B377="","",SUMIFS(LabData2016[UACR唯一],LabData2016[比對身分證前六碼],$AX377,LabData2016[最近一次UACR檢查日期],"&gt;="&amp;DATE(YEAR(TODAY()),1,1),LabData2016[最近一次UACR檢查日期],"&lt;"&amp;DATE(YEAR(TODAY()),7,1)))</f>
        <v/>
      </c>
      <c r="AK377" s="6" t="str">
        <f ca="1">IF($B377="","",SUMIFS(LabData2016[UACR唯一],LabData2016[比對身分證前六碼],$AX377,LabData2016[最近一次UACR檢查日期],"&gt;="&amp;DATE(YEAR(TODAY()),7,1),LabData2016[最近一次UACR檢查日期],"&lt;"&amp;DATE(YEAR(TODAY())+1,1,1)))</f>
        <v/>
      </c>
      <c r="AL377" s="6" t="str">
        <f t="shared" si="78"/>
        <v/>
      </c>
      <c r="AM377" s="6" t="str">
        <f t="shared" si="79"/>
        <v/>
      </c>
      <c r="AN377" s="6" t="str">
        <f t="shared" si="80"/>
        <v/>
      </c>
      <c r="AO377" s="6" t="str">
        <f t="shared" si="81"/>
        <v/>
      </c>
      <c r="AP377" s="6" t="str" cm="1">
        <f t="array" ref="AP377">IF($B377="","",IFERROR(INDEX(相容設定!$B$2:$E$9,MATCH($D377,相容設定!$A$2:$A$9,0),MIN(VALUE(LEFT($AQ377,FIND("/",$AQ377)-1)),3)+1),0))</f>
        <v/>
      </c>
      <c r="AQ377" s="6" t="str">
        <f t="shared" si="82"/>
        <v/>
      </c>
      <c r="AR377" s="30" t="str">
        <f t="shared" si="83"/>
        <v/>
      </c>
      <c r="AS377" s="30" t="str">
        <f>IF($B377="","",250+30+IF(OR(ISNUMBER(SEARCH("DM",$D377)),ISNUMBER(SEARCH("+",$D377))),100,0)+IFERROR(INDEX(相容設定!$F$2:$F$9,MATCH($D377,相容設定!$A$2:$A$9,0)),0))</f>
        <v/>
      </c>
      <c r="AT377" s="31" t="str">
        <f t="shared" si="84"/>
        <v/>
      </c>
      <c r="AU377" s="32" t="str">
        <f t="shared" si="85"/>
        <v/>
      </c>
      <c r="AW377" t="str">
        <f t="shared" si="86"/>
        <v/>
      </c>
    </row>
    <row r="378" spans="1:49" x14ac:dyDescent="0.35">
      <c r="A378" s="26" t="str" cm="1">
        <f t="array" ref="A378">IFERROR(IF(INDEX(PatientCriteria[身分證號],ROWS($A$4:A378))="","",ROWS($A$4:A378)),"")</f>
        <v/>
      </c>
      <c r="B378" s="26" t="str" cm="1">
        <f t="array" ref="B378">IFERROR(IF(INDEX(PatientCriteria[身分證號],ROWS($A$4:A378))="","",INDEX(PatientCriteria[身分證號],ROWS($A$4:A378))),"")</f>
        <v/>
      </c>
      <c r="C378" s="26" t="str" cm="1">
        <f t="array" ref="C378">IF($B378="","",IFERROR(INDEX(PatientCriteria[生日],ROWS($A$4:A378)),""))</f>
        <v/>
      </c>
      <c r="D378" s="26" t="str" cm="1">
        <f t="array" ref="D378">IF($B378="","",IFERROR(INDEX(PatientCriteria[疾病組合],ROWS($A$4:A378)),""))</f>
        <v/>
      </c>
      <c r="E378" s="6" t="str" cm="1">
        <f t="array" ref="E378">IF($B378="","",IFERROR(INDEX(PatientCriteria[HbA1c達標標準],ROWS($A$4:A378)),""))</f>
        <v/>
      </c>
      <c r="F378" s="6" t="str">
        <f>IF($B378="","",IF($G378="","",IFERROR(SUMIFS(LabData2016[最近一次HbA1c檢查結果(%)],LabData2016[比對身分證前六碼],$AX378,LabData2016[最近一次HbA1c檢查日期],$G378,LabData2016[HbA1c唯一],1),"")))</f>
        <v/>
      </c>
      <c r="G378" s="36" t="str" cm="1">
        <f t="array" ref="G378">IF($B378="","",IFERROR(_xlfn.AGGREGATE(14,6,LabData2016[最近一次HbA1c檢查日期]/((LabData2016[比對身分證前六碼]=$AX378)*(LabData2016[HbA1c唯一]=1)),1),""))</f>
        <v/>
      </c>
      <c r="H378" s="6" t="str">
        <f>IF($B378="","",IF($I378="","",IFERROR(SUMIFS(LabData2016[最近一次HbA1c檢查結果(%)],LabData2016[比對身分證前六碼],$AX378,LabData2016[最近一次HbA1c檢查日期],$I378,LabData2016[HbA1c唯一],1),"")))</f>
        <v/>
      </c>
      <c r="I378" s="36" t="str" cm="1">
        <f t="array" ref="I378">IF($B378="","",IFERROR(_xlfn.AGGREGATE(14,6,LabData2016[最近一次HbA1c檢查日期]/((LabData2016[比對身分證前六碼]=$AX378)*(LabData2016[HbA1c唯一]=1)),2),""))</f>
        <v/>
      </c>
      <c r="J378" s="6" t="str">
        <f t="shared" si="75"/>
        <v/>
      </c>
      <c r="K378" s="27" t="str">
        <f ca="1">IF($B378="","",IF($E378="不適用","不適用",IF($F378="","未檢驗",IF(AND($AF378+$AG378&gt;=2,$AG378&gt;=1),IF(OR($F378&lt;VALUE(SUBSTITUTE(SUBSTITUTE($E378,"&lt;",""),"%","")),SUMIFS(LabData2016[HbA1c唯一],LabData2016[比對身分證前六碼],$AX378,LabData2016[最近一次HbA1c檢查結果(%)],"&lt;"&amp;VALUE(SUBSTITUTE(SUBSTITUTE($E378,"&lt;",""),"%","")),LabData2016[最近一次HbA1c檢查日期],"&gt;="&amp;DATE(YEAR(TODAY()),1,1),LabData2016[最近一次HbA1c檢查日期],"&lt;"&amp;DATE(YEAR(TODAY())+1,1,1))/($AF378+$AG378)&gt;=0.5),"控制達標",IF(ISNUMBER($H378),IF(AND($J378&gt;=84,$F378-$H378&lt;0),"進步達標","未達標"),"未達標")),"未達標"))))</f>
        <v/>
      </c>
      <c r="L378" s="33" t="str">
        <f ca="1">IF($B378="","",IF($K378="不適用","不適用",IF($K378="未檢驗","無檢驗資料","全年"&amp;($AF378+$AG378)&amp;"次／下半年"&amp;$AG378&amp;"次／"&amp;SUMIFS(LabData2016[HbA1c唯一],LabData2016[比對身分證前六碼],$AX378,LabData2016[最近一次HbA1c檢查結果(%)],"&lt;"&amp;VALUE(SUBSTITUTE(SUBSTITUTE($E378,"&lt;",""),"%","")),LabData2016[最近一次HbA1c檢查日期],"&gt;="&amp;DATE(YEAR(TODAY()),1,1),LabData2016[最近一次HbA1c檢查日期],"&lt;"&amp;DATE(YEAR(TODAY())+1,1,1))&amp;"/"&amp;($AF378+$AG378)&amp;"達標")))</f>
        <v/>
      </c>
      <c r="M378" s="6" t="str" cm="1">
        <f t="array" ref="M378">IF($B378="","",IFERROR(INDEX(PatientCriteria[LDL達標標準],ROWS($A$4:A378)),""))</f>
        <v/>
      </c>
      <c r="N378" s="6" t="str">
        <f>IF($B378="","",IF($O378="","",IFERROR(SUMIFS(LabData2016[最近一次LDL檢查結果(mg/dL)],LabData2016[比對身分證前六碼],$AX378,LabData2016[最近一次LDL檢查日期],$O378,LabData2016[LDL唯一],1),"")))</f>
        <v/>
      </c>
      <c r="O378" s="36" t="str" cm="1">
        <f t="array" ref="O378">IF($B378="","",IFERROR(_xlfn.AGGREGATE(14,6,LabData2016[最近一次LDL檢查日期]/((LabData2016[比對身分證前六碼]=$AX378)*(LabData2016[LDL唯一]=1)),1),""))</f>
        <v/>
      </c>
      <c r="P378" s="6" t="str">
        <f>IF($B378="","",IF($Q378="","",IFERROR(SUMIFS(LabData2016[最近一次LDL檢查結果(mg/dL)],LabData2016[比對身分證前六碼],$AX378,LabData2016[最近一次LDL檢查日期],$Q378,LabData2016[LDL唯一],1),"")))</f>
        <v/>
      </c>
      <c r="Q378" s="36" t="str" cm="1">
        <f t="array" ref="Q378">IF($B378="","",IFERROR(_xlfn.AGGREGATE(14,6,LabData2016[最近一次LDL檢查日期]/((LabData2016[比對身分證前六碼]=$AX378)*(LabData2016[LDL唯一]=1)),2),""))</f>
        <v/>
      </c>
      <c r="R378" s="6" t="str">
        <f t="shared" si="76"/>
        <v/>
      </c>
      <c r="S378" s="6" t="str" cm="1">
        <f t="array" ref="S378">IF($B378="","",IFERROR(_xlfn.AGGREGATE(15,6,LabData2016[最近一次LDL檢查結果(mg/dL)]/((LabData2016[比對身分證前六碼]=$AX378)*(LabData2016[LDL唯一]=1)),1),""))</f>
        <v/>
      </c>
      <c r="T378" s="28" t="str">
        <f ca="1">IF($B378="","",IF($M378="不適用","不適用",IF($N378="","未檢驗",IF(OR(AND($D378="DM only",$O378&gt;=DATE(YEAR(TODAY()),1,1),$O378&lt;DATE(YEAR(TODAY())+1,1,1),$N378&lt;VALUE(SUBSTITUTE($M378,"&lt;",""))),AND($AH378&gt;=1,$AI378&gt;=1,OR($N378&lt;VALUE(SUBSTITUTE($M378,"&lt;","")),SUMIFS(LabData2016[LDL唯一],LabData2016[比對身分證前六碼],$AX378,LabData2016[最近一次LDL檢查結果(mg/dL)],"&lt;"&amp;VALUE(SUBSTITUTE($M378,"&lt;","")),LabData2016[最近一次LDL檢查日期],"&gt;="&amp;DATE(YEAR(TODAY()),1,1),LabData2016[最近一次LDL檢查日期],"&lt;"&amp;DATE(YEAR(TODAY())+1,1,1))/($AH378+$AI378)&gt;=0.5))),"控制達標",IF(AND($AH378&gt;=1,$AI378&gt;=1,ISNUMBER($P378),$R378&gt;84,$N378-$P378&lt;0),"進步達標","未達標")))))</f>
        <v/>
      </c>
      <c r="U378" s="39" t="str">
        <f ca="1">IF($B378="","",IF($T378="不適用","不適用",IF($T378="未檢驗","無檢驗資料","全年"&amp;($AH378+$AI378)&amp;"次／下半年"&amp;$AI378&amp;"次／"&amp;SUMIFS(LabData2016[LDL唯一],LabData2016[比對身分證前六碼],$AX378,LabData2016[最近一次LDL檢查結果(mg/dL)],"&lt;"&amp;VALUE(SUBSTITUTE($M378,"&lt;","")),LabData2016[最近一次LDL檢查日期],"&gt;="&amp;DATE(YEAR(TODAY()),1,1),LabData2016[最近一次LDL檢查日期],"&lt;"&amp;DATE(YEAR(TODAY())+1,1,1))&amp;"/"&amp;($AH378+$AI378)&amp;"達標")))</f>
        <v/>
      </c>
      <c r="V378" s="6" t="str" cm="1">
        <f t="array" ref="V378">IF($B378="","",IFERROR(INDEX(PatientCriteria[UACR達標標準],ROWS($A$4:A378)),""))</f>
        <v/>
      </c>
      <c r="W378" s="6" t="str">
        <f>IF($B378="","",IF($X378="","",IFERROR(SUMIFS(LabData2016[最近一次UACR檢查結果(mg/gm)],LabData2016[比對身分證前六碼],$AX378,LabData2016[最近一次UACR檢查日期],$X378,LabData2016[UACR唯一],1),"")))</f>
        <v/>
      </c>
      <c r="X378" s="36" t="str" cm="1">
        <f t="array" ref="X378">IF($B378="","",IFERROR(_xlfn.AGGREGATE(14,6,LabData2016[最近一次UACR檢查日期]/((LabData2016[比對身分證前六碼]=$AX378)*(LabData2016[UACR唯一]=1)),1),""))</f>
        <v/>
      </c>
      <c r="Y378" s="6" t="str">
        <f>IF($B378="","",IF($Z378="","",IFERROR(SUMIFS(LabData2016[最近一次UACR檢查結果(mg/gm)],LabData2016[比對身分證前六碼],$AX378,LabData2016[最近一次UACR檢查日期],$Z378,LabData2016[UACR唯一],1),"")))</f>
        <v/>
      </c>
      <c r="Z378" s="36" t="str" cm="1">
        <f t="array" ref="Z378">IF($B378="","",IFERROR(_xlfn.AGGREGATE(14,6,LabData2016[最近一次UACR檢查日期]/((LabData2016[比對身分證前六碼]=$AX378)*(LabData2016[UACR唯一]=1)),2),""))</f>
        <v/>
      </c>
      <c r="AA378" s="6" t="str">
        <f t="shared" si="77"/>
        <v/>
      </c>
      <c r="AB378" s="29" t="str">
        <f ca="1">IF($B378="","",IF($V378="不適用","不適用",IF($W378="","未檢驗",IF(AND($AJ378+$AK378&gt;=2,$AK378&gt;=1),IF(OR($W378&lt;30,SUMIFS(LabData2016[UACR唯一],LabData2016[比對身分證前六碼],$AX378,LabData2016[最近一次UACR檢查結果(mg/gm)],"&lt;30",LabData2016[最近一次UACR檢查日期],"&gt;="&amp;DATE(YEAR(TODAY()),1,1),LabData2016[最近一次UACR檢查日期],"&lt;"&amp;DATE(YEAR(TODAY())+1,1,1))/($AJ378+$AK378)&gt;=0.5),"控制達標",IF(ISNUMBER($Y378),IF(AND($AA378&gt;=84,$W378-$Y378&lt;0),"進步達標","未達標"),"未達標")),"未達標"))))</f>
        <v/>
      </c>
      <c r="AC378" s="38" t="str">
        <f ca="1">IF($B378="","",IF($AB378="不適用","不適用",IF($AB378="未檢驗","無檢驗資料","全年"&amp;($AJ378+$AK378)&amp;"次／下半年"&amp;$AK378&amp;"次／"&amp;SUMIFS(LabData2016[UACR唯一],LabData2016[比對身分證前六碼],$AX378,LabData2016[最近一次UACR檢查結果(mg/gm)],"&lt;30",LabData2016[最近一次UACR檢查日期],"&gt;="&amp;DATE(YEAR(TODAY()),1,1),LabData2016[最近一次UACR檢查日期],"&lt;"&amp;DATE(YEAR(TODAY())+1,1,1))&amp;"/"&amp;($AJ378+$AK378)&amp;"達標")))</f>
        <v/>
      </c>
      <c r="AD378" s="6" t="str" cm="1">
        <f t="array" ref="AD378">IF($B378="","",IFERROR(INDEX(PatientCriteria[BP檢驗次數達標標準],ROWS($A$4:A378)),""))</f>
        <v/>
      </c>
      <c r="AE378" s="6" t="str" cm="1">
        <f t="array" aca="1" ref="AE378" ca="1">IF($B378="","",_xlfn.LET(_xlpm.bp,LabData2016[最近一次BP檢查日期],_xlpm.ym,IF(ISNUMBER(_xlpm.bp),TEXT(_xlpm.bp,"yyyy-mm"),LEFT(_xlpm.bp,7)),_xlpm.matched,_xlfn._xlws.FILTER(_xlpm.ym,(LabData2016[比對身分證前六碼]=$AX378)*(LabData2016[比對生日西元]=$AY378)*(_xlpm.ym&lt;&gt;"")*(LEFT(_xlpm.ym,4)=TEXT(YEAR(TODAY()),"0")),""),IF(INDEX(_xlpm.matched,1)="",0,ROWS(_xlfn.UNIQUE(_xlpm.matched)))))</f>
        <v/>
      </c>
      <c r="AF378" s="6" t="str">
        <f ca="1">IF($B378="","",SUMIFS(LabData2016[HbA1c唯一],LabData2016[比對身分證前六碼],$AX378,LabData2016[最近一次HbA1c檢查日期],"&gt;="&amp;DATE(YEAR(TODAY()),1,1),LabData2016[最近一次HbA1c檢查日期],"&lt;"&amp;DATE(YEAR(TODAY()),7,1)))</f>
        <v/>
      </c>
      <c r="AG378" s="6" t="str">
        <f ca="1">IF($B378="","",SUMIFS(LabData2016[HbA1c唯一],LabData2016[比對身分證前六碼],$AX378,LabData2016[最近一次HbA1c檢查日期],"&gt;="&amp;DATE(YEAR(TODAY()),7,1),LabData2016[最近一次HbA1c檢查日期],"&lt;"&amp;DATE(YEAR(TODAY())+1,1,1)))</f>
        <v/>
      </c>
      <c r="AH378" s="6" t="str">
        <f ca="1">IF($B378="","",SUMIFS(LabData2016[LDL唯一],LabData2016[比對身分證前六碼],$AX378,LabData2016[最近一次LDL檢查日期],"&gt;="&amp;DATE(YEAR(TODAY()),1,1),LabData2016[最近一次LDL檢查日期],"&lt;"&amp;DATE(YEAR(TODAY()),7,1)))</f>
        <v/>
      </c>
      <c r="AI378" s="6" t="str">
        <f ca="1">IF($B378="","",SUMIFS(LabData2016[LDL唯一],LabData2016[比對身分證前六碼],$AX378,LabData2016[最近一次LDL檢查日期],"&gt;="&amp;DATE(YEAR(TODAY()),7,1),LabData2016[最近一次LDL檢查日期],"&lt;"&amp;DATE(YEAR(TODAY())+1,1,1)))</f>
        <v/>
      </c>
      <c r="AJ378" s="6" t="str">
        <f ca="1">IF($B378="","",SUMIFS(LabData2016[UACR唯一],LabData2016[比對身分證前六碼],$AX378,LabData2016[最近一次UACR檢查日期],"&gt;="&amp;DATE(YEAR(TODAY()),1,1),LabData2016[最近一次UACR檢查日期],"&lt;"&amp;DATE(YEAR(TODAY()),7,1)))</f>
        <v/>
      </c>
      <c r="AK378" s="6" t="str">
        <f ca="1">IF($B378="","",SUMIFS(LabData2016[UACR唯一],LabData2016[比對身分證前六碼],$AX378,LabData2016[最近一次UACR檢查日期],"&gt;="&amp;DATE(YEAR(TODAY()),7,1),LabData2016[最近一次UACR檢查日期],"&lt;"&amp;DATE(YEAR(TODAY())+1,1,1)))</f>
        <v/>
      </c>
      <c r="AL378" s="6" t="str">
        <f t="shared" si="78"/>
        <v/>
      </c>
      <c r="AM378" s="6" t="str">
        <f t="shared" si="79"/>
        <v/>
      </c>
      <c r="AN378" s="6" t="str">
        <f t="shared" si="80"/>
        <v/>
      </c>
      <c r="AO378" s="6" t="str">
        <f t="shared" si="81"/>
        <v/>
      </c>
      <c r="AP378" s="6" t="str" cm="1">
        <f t="array" ref="AP378">IF($B378="","",IFERROR(INDEX(相容設定!$B$2:$E$9,MATCH($D378,相容設定!$A$2:$A$9,0),MIN(VALUE(LEFT($AQ378,FIND("/",$AQ378)-1)),3)+1),0))</f>
        <v/>
      </c>
      <c r="AQ378" s="6" t="str">
        <f t="shared" si="82"/>
        <v/>
      </c>
      <c r="AR378" s="30" t="str">
        <f t="shared" si="83"/>
        <v/>
      </c>
      <c r="AS378" s="30" t="str">
        <f>IF($B378="","",250+30+IF(OR(ISNUMBER(SEARCH("DM",$D378)),ISNUMBER(SEARCH("+",$D378))),100,0)+IFERROR(INDEX(相容設定!$F$2:$F$9,MATCH($D378,相容設定!$A$2:$A$9,0)),0))</f>
        <v/>
      </c>
      <c r="AT378" s="31" t="str">
        <f t="shared" si="84"/>
        <v/>
      </c>
      <c r="AU378" s="32" t="str">
        <f t="shared" si="85"/>
        <v/>
      </c>
      <c r="AW378" t="str">
        <f t="shared" si="86"/>
        <v/>
      </c>
    </row>
    <row r="379" spans="1:49" x14ac:dyDescent="0.35">
      <c r="A379" s="26" t="str" cm="1">
        <f t="array" ref="A379">IFERROR(IF(INDEX(PatientCriteria[身分證號],ROWS($A$4:A379))="","",ROWS($A$4:A379)),"")</f>
        <v/>
      </c>
      <c r="B379" s="26" t="str" cm="1">
        <f t="array" ref="B379">IFERROR(IF(INDEX(PatientCriteria[身分證號],ROWS($A$4:A379))="","",INDEX(PatientCriteria[身分證號],ROWS($A$4:A379))),"")</f>
        <v/>
      </c>
      <c r="C379" s="26" t="str" cm="1">
        <f t="array" ref="C379">IF($B379="","",IFERROR(INDEX(PatientCriteria[生日],ROWS($A$4:A379)),""))</f>
        <v/>
      </c>
      <c r="D379" s="26" t="str" cm="1">
        <f t="array" ref="D379">IF($B379="","",IFERROR(INDEX(PatientCriteria[疾病組合],ROWS($A$4:A379)),""))</f>
        <v/>
      </c>
      <c r="E379" s="6" t="str" cm="1">
        <f t="array" ref="E379">IF($B379="","",IFERROR(INDEX(PatientCriteria[HbA1c達標標準],ROWS($A$4:A379)),""))</f>
        <v/>
      </c>
      <c r="F379" s="6" t="str">
        <f>IF($B379="","",IF($G379="","",IFERROR(SUMIFS(LabData2016[最近一次HbA1c檢查結果(%)],LabData2016[比對身分證前六碼],$AX379,LabData2016[最近一次HbA1c檢查日期],$G379,LabData2016[HbA1c唯一],1),"")))</f>
        <v/>
      </c>
      <c r="G379" s="36" t="str" cm="1">
        <f t="array" ref="G379">IF($B379="","",IFERROR(_xlfn.AGGREGATE(14,6,LabData2016[最近一次HbA1c檢查日期]/((LabData2016[比對身分證前六碼]=$AX379)*(LabData2016[HbA1c唯一]=1)),1),""))</f>
        <v/>
      </c>
      <c r="H379" s="6" t="str">
        <f>IF($B379="","",IF($I379="","",IFERROR(SUMIFS(LabData2016[最近一次HbA1c檢查結果(%)],LabData2016[比對身分證前六碼],$AX379,LabData2016[最近一次HbA1c檢查日期],$I379,LabData2016[HbA1c唯一],1),"")))</f>
        <v/>
      </c>
      <c r="I379" s="36" t="str" cm="1">
        <f t="array" ref="I379">IF($B379="","",IFERROR(_xlfn.AGGREGATE(14,6,LabData2016[最近一次HbA1c檢查日期]/((LabData2016[比對身分證前六碼]=$AX379)*(LabData2016[HbA1c唯一]=1)),2),""))</f>
        <v/>
      </c>
      <c r="J379" s="6" t="str">
        <f t="shared" si="75"/>
        <v/>
      </c>
      <c r="K379" s="27" t="str">
        <f ca="1">IF($B379="","",IF($E379="不適用","不適用",IF($F379="","未檢驗",IF(AND($AF379+$AG379&gt;=2,$AG379&gt;=1),IF(OR($F379&lt;VALUE(SUBSTITUTE(SUBSTITUTE($E379,"&lt;",""),"%","")),SUMIFS(LabData2016[HbA1c唯一],LabData2016[比對身分證前六碼],$AX379,LabData2016[最近一次HbA1c檢查結果(%)],"&lt;"&amp;VALUE(SUBSTITUTE(SUBSTITUTE($E379,"&lt;",""),"%","")),LabData2016[最近一次HbA1c檢查日期],"&gt;="&amp;DATE(YEAR(TODAY()),1,1),LabData2016[最近一次HbA1c檢查日期],"&lt;"&amp;DATE(YEAR(TODAY())+1,1,1))/($AF379+$AG379)&gt;=0.5),"控制達標",IF(ISNUMBER($H379),IF(AND($J379&gt;=84,$F379-$H379&lt;0),"進步達標","未達標"),"未達標")),"未達標"))))</f>
        <v/>
      </c>
      <c r="L379" s="33" t="str">
        <f ca="1">IF($B379="","",IF($K379="不適用","不適用",IF($K379="未檢驗","無檢驗資料","全年"&amp;($AF379+$AG379)&amp;"次／下半年"&amp;$AG379&amp;"次／"&amp;SUMIFS(LabData2016[HbA1c唯一],LabData2016[比對身分證前六碼],$AX379,LabData2016[最近一次HbA1c檢查結果(%)],"&lt;"&amp;VALUE(SUBSTITUTE(SUBSTITUTE($E379,"&lt;",""),"%","")),LabData2016[最近一次HbA1c檢查日期],"&gt;="&amp;DATE(YEAR(TODAY()),1,1),LabData2016[最近一次HbA1c檢查日期],"&lt;"&amp;DATE(YEAR(TODAY())+1,1,1))&amp;"/"&amp;($AF379+$AG379)&amp;"達標")))</f>
        <v/>
      </c>
      <c r="M379" s="6" t="str" cm="1">
        <f t="array" ref="M379">IF($B379="","",IFERROR(INDEX(PatientCriteria[LDL達標標準],ROWS($A$4:A379)),""))</f>
        <v/>
      </c>
      <c r="N379" s="6" t="str">
        <f>IF($B379="","",IF($O379="","",IFERROR(SUMIFS(LabData2016[最近一次LDL檢查結果(mg/dL)],LabData2016[比對身分證前六碼],$AX379,LabData2016[最近一次LDL檢查日期],$O379,LabData2016[LDL唯一],1),"")))</f>
        <v/>
      </c>
      <c r="O379" s="36" t="str" cm="1">
        <f t="array" ref="O379">IF($B379="","",IFERROR(_xlfn.AGGREGATE(14,6,LabData2016[最近一次LDL檢查日期]/((LabData2016[比對身分證前六碼]=$AX379)*(LabData2016[LDL唯一]=1)),1),""))</f>
        <v/>
      </c>
      <c r="P379" s="6" t="str">
        <f>IF($B379="","",IF($Q379="","",IFERROR(SUMIFS(LabData2016[最近一次LDL檢查結果(mg/dL)],LabData2016[比對身分證前六碼],$AX379,LabData2016[最近一次LDL檢查日期],$Q379,LabData2016[LDL唯一],1),"")))</f>
        <v/>
      </c>
      <c r="Q379" s="36" t="str" cm="1">
        <f t="array" ref="Q379">IF($B379="","",IFERROR(_xlfn.AGGREGATE(14,6,LabData2016[最近一次LDL檢查日期]/((LabData2016[比對身分證前六碼]=$AX379)*(LabData2016[LDL唯一]=1)),2),""))</f>
        <v/>
      </c>
      <c r="R379" s="6" t="str">
        <f t="shared" si="76"/>
        <v/>
      </c>
      <c r="S379" s="6" t="str" cm="1">
        <f t="array" ref="S379">IF($B379="","",IFERROR(_xlfn.AGGREGATE(15,6,LabData2016[最近一次LDL檢查結果(mg/dL)]/((LabData2016[比對身分證前六碼]=$AX379)*(LabData2016[LDL唯一]=1)),1),""))</f>
        <v/>
      </c>
      <c r="T379" s="28" t="str">
        <f ca="1">IF($B379="","",IF($M379="不適用","不適用",IF($N379="","未檢驗",IF(OR(AND($D379="DM only",$O379&gt;=DATE(YEAR(TODAY()),1,1),$O379&lt;DATE(YEAR(TODAY())+1,1,1),$N379&lt;VALUE(SUBSTITUTE($M379,"&lt;",""))),AND($AH379&gt;=1,$AI379&gt;=1,OR($N379&lt;VALUE(SUBSTITUTE($M379,"&lt;","")),SUMIFS(LabData2016[LDL唯一],LabData2016[比對身分證前六碼],$AX379,LabData2016[最近一次LDL檢查結果(mg/dL)],"&lt;"&amp;VALUE(SUBSTITUTE($M379,"&lt;","")),LabData2016[最近一次LDL檢查日期],"&gt;="&amp;DATE(YEAR(TODAY()),1,1),LabData2016[最近一次LDL檢查日期],"&lt;"&amp;DATE(YEAR(TODAY())+1,1,1))/($AH379+$AI379)&gt;=0.5))),"控制達標",IF(AND($AH379&gt;=1,$AI379&gt;=1,ISNUMBER($P379),$R379&gt;84,$N379-$P379&lt;0),"進步達標","未達標")))))</f>
        <v/>
      </c>
      <c r="U379" s="39" t="str">
        <f ca="1">IF($B379="","",IF($T379="不適用","不適用",IF($T379="未檢驗","無檢驗資料","全年"&amp;($AH379+$AI379)&amp;"次／下半年"&amp;$AI379&amp;"次／"&amp;SUMIFS(LabData2016[LDL唯一],LabData2016[比對身分證前六碼],$AX379,LabData2016[最近一次LDL檢查結果(mg/dL)],"&lt;"&amp;VALUE(SUBSTITUTE($M379,"&lt;","")),LabData2016[最近一次LDL檢查日期],"&gt;="&amp;DATE(YEAR(TODAY()),1,1),LabData2016[最近一次LDL檢查日期],"&lt;"&amp;DATE(YEAR(TODAY())+1,1,1))&amp;"/"&amp;($AH379+$AI379)&amp;"達標")))</f>
        <v/>
      </c>
      <c r="V379" s="6" t="str" cm="1">
        <f t="array" ref="V379">IF($B379="","",IFERROR(INDEX(PatientCriteria[UACR達標標準],ROWS($A$4:A379)),""))</f>
        <v/>
      </c>
      <c r="W379" s="6" t="str">
        <f>IF($B379="","",IF($X379="","",IFERROR(SUMIFS(LabData2016[最近一次UACR檢查結果(mg/gm)],LabData2016[比對身分證前六碼],$AX379,LabData2016[最近一次UACR檢查日期],$X379,LabData2016[UACR唯一],1),"")))</f>
        <v/>
      </c>
      <c r="X379" s="36" t="str" cm="1">
        <f t="array" ref="X379">IF($B379="","",IFERROR(_xlfn.AGGREGATE(14,6,LabData2016[最近一次UACR檢查日期]/((LabData2016[比對身分證前六碼]=$AX379)*(LabData2016[UACR唯一]=1)),1),""))</f>
        <v/>
      </c>
      <c r="Y379" s="6" t="str">
        <f>IF($B379="","",IF($Z379="","",IFERROR(SUMIFS(LabData2016[最近一次UACR檢查結果(mg/gm)],LabData2016[比對身分證前六碼],$AX379,LabData2016[最近一次UACR檢查日期],$Z379,LabData2016[UACR唯一],1),"")))</f>
        <v/>
      </c>
      <c r="Z379" s="36" t="str" cm="1">
        <f t="array" ref="Z379">IF($B379="","",IFERROR(_xlfn.AGGREGATE(14,6,LabData2016[最近一次UACR檢查日期]/((LabData2016[比對身分證前六碼]=$AX379)*(LabData2016[UACR唯一]=1)),2),""))</f>
        <v/>
      </c>
      <c r="AA379" s="6" t="str">
        <f t="shared" si="77"/>
        <v/>
      </c>
      <c r="AB379" s="29" t="str">
        <f ca="1">IF($B379="","",IF($V379="不適用","不適用",IF($W379="","未檢驗",IF(AND($AJ379+$AK379&gt;=2,$AK379&gt;=1),IF(OR($W379&lt;30,SUMIFS(LabData2016[UACR唯一],LabData2016[比對身分證前六碼],$AX379,LabData2016[最近一次UACR檢查結果(mg/gm)],"&lt;30",LabData2016[最近一次UACR檢查日期],"&gt;="&amp;DATE(YEAR(TODAY()),1,1),LabData2016[最近一次UACR檢查日期],"&lt;"&amp;DATE(YEAR(TODAY())+1,1,1))/($AJ379+$AK379)&gt;=0.5),"控制達標",IF(ISNUMBER($Y379),IF(AND($AA379&gt;=84,$W379-$Y379&lt;0),"進步達標","未達標"),"未達標")),"未達標"))))</f>
        <v/>
      </c>
      <c r="AC379" s="38" t="str">
        <f ca="1">IF($B379="","",IF($AB379="不適用","不適用",IF($AB379="未檢驗","無檢驗資料","全年"&amp;($AJ379+$AK379)&amp;"次／下半年"&amp;$AK379&amp;"次／"&amp;SUMIFS(LabData2016[UACR唯一],LabData2016[比對身分證前六碼],$AX379,LabData2016[最近一次UACR檢查結果(mg/gm)],"&lt;30",LabData2016[最近一次UACR檢查日期],"&gt;="&amp;DATE(YEAR(TODAY()),1,1),LabData2016[最近一次UACR檢查日期],"&lt;"&amp;DATE(YEAR(TODAY())+1,1,1))&amp;"/"&amp;($AJ379+$AK379)&amp;"達標")))</f>
        <v/>
      </c>
      <c r="AD379" s="6" t="str" cm="1">
        <f t="array" ref="AD379">IF($B379="","",IFERROR(INDEX(PatientCriteria[BP檢驗次數達標標準],ROWS($A$4:A379)),""))</f>
        <v/>
      </c>
      <c r="AE379" s="6" t="str" cm="1">
        <f t="array" aca="1" ref="AE379" ca="1">IF($B379="","",_xlfn.LET(_xlpm.bp,LabData2016[最近一次BP檢查日期],_xlpm.ym,IF(ISNUMBER(_xlpm.bp),TEXT(_xlpm.bp,"yyyy-mm"),LEFT(_xlpm.bp,7)),_xlpm.matched,_xlfn._xlws.FILTER(_xlpm.ym,(LabData2016[比對身分證前六碼]=$AX379)*(LabData2016[比對生日西元]=$AY379)*(_xlpm.ym&lt;&gt;"")*(LEFT(_xlpm.ym,4)=TEXT(YEAR(TODAY()),"0")),""),IF(INDEX(_xlpm.matched,1)="",0,ROWS(_xlfn.UNIQUE(_xlpm.matched)))))</f>
        <v/>
      </c>
      <c r="AF379" s="6" t="str">
        <f ca="1">IF($B379="","",SUMIFS(LabData2016[HbA1c唯一],LabData2016[比對身分證前六碼],$AX379,LabData2016[最近一次HbA1c檢查日期],"&gt;="&amp;DATE(YEAR(TODAY()),1,1),LabData2016[最近一次HbA1c檢查日期],"&lt;"&amp;DATE(YEAR(TODAY()),7,1)))</f>
        <v/>
      </c>
      <c r="AG379" s="6" t="str">
        <f ca="1">IF($B379="","",SUMIFS(LabData2016[HbA1c唯一],LabData2016[比對身分證前六碼],$AX379,LabData2016[最近一次HbA1c檢查日期],"&gt;="&amp;DATE(YEAR(TODAY()),7,1),LabData2016[最近一次HbA1c檢查日期],"&lt;"&amp;DATE(YEAR(TODAY())+1,1,1)))</f>
        <v/>
      </c>
      <c r="AH379" s="6" t="str">
        <f ca="1">IF($B379="","",SUMIFS(LabData2016[LDL唯一],LabData2016[比對身分證前六碼],$AX379,LabData2016[最近一次LDL檢查日期],"&gt;="&amp;DATE(YEAR(TODAY()),1,1),LabData2016[最近一次LDL檢查日期],"&lt;"&amp;DATE(YEAR(TODAY()),7,1)))</f>
        <v/>
      </c>
      <c r="AI379" s="6" t="str">
        <f ca="1">IF($B379="","",SUMIFS(LabData2016[LDL唯一],LabData2016[比對身分證前六碼],$AX379,LabData2016[最近一次LDL檢查日期],"&gt;="&amp;DATE(YEAR(TODAY()),7,1),LabData2016[最近一次LDL檢查日期],"&lt;"&amp;DATE(YEAR(TODAY())+1,1,1)))</f>
        <v/>
      </c>
      <c r="AJ379" s="6" t="str">
        <f ca="1">IF($B379="","",SUMIFS(LabData2016[UACR唯一],LabData2016[比對身分證前六碼],$AX379,LabData2016[最近一次UACR檢查日期],"&gt;="&amp;DATE(YEAR(TODAY()),1,1),LabData2016[最近一次UACR檢查日期],"&lt;"&amp;DATE(YEAR(TODAY()),7,1)))</f>
        <v/>
      </c>
      <c r="AK379" s="6" t="str">
        <f ca="1">IF($B379="","",SUMIFS(LabData2016[UACR唯一],LabData2016[比對身分證前六碼],$AX379,LabData2016[最近一次UACR檢查日期],"&gt;="&amp;DATE(YEAR(TODAY()),7,1),LabData2016[最近一次UACR檢查日期],"&lt;"&amp;DATE(YEAR(TODAY())+1,1,1)))</f>
        <v/>
      </c>
      <c r="AL379" s="6" t="str">
        <f t="shared" si="78"/>
        <v/>
      </c>
      <c r="AM379" s="6" t="str">
        <f t="shared" si="79"/>
        <v/>
      </c>
      <c r="AN379" s="6" t="str">
        <f t="shared" si="80"/>
        <v/>
      </c>
      <c r="AO379" s="6" t="str">
        <f t="shared" si="81"/>
        <v/>
      </c>
      <c r="AP379" s="6" t="str" cm="1">
        <f t="array" ref="AP379">IF($B379="","",IFERROR(INDEX(相容設定!$B$2:$E$9,MATCH($D379,相容設定!$A$2:$A$9,0),MIN(VALUE(LEFT($AQ379,FIND("/",$AQ379)-1)),3)+1),0))</f>
        <v/>
      </c>
      <c r="AQ379" s="6" t="str">
        <f t="shared" si="82"/>
        <v/>
      </c>
      <c r="AR379" s="30" t="str">
        <f t="shared" si="83"/>
        <v/>
      </c>
      <c r="AS379" s="30" t="str">
        <f>IF($B379="","",250+30+IF(OR(ISNUMBER(SEARCH("DM",$D379)),ISNUMBER(SEARCH("+",$D379))),100,0)+IFERROR(INDEX(相容設定!$F$2:$F$9,MATCH($D379,相容設定!$A$2:$A$9,0)),0))</f>
        <v/>
      </c>
      <c r="AT379" s="31" t="str">
        <f t="shared" si="84"/>
        <v/>
      </c>
      <c r="AU379" s="32" t="str">
        <f t="shared" si="85"/>
        <v/>
      </c>
      <c r="AW379" t="str">
        <f t="shared" si="86"/>
        <v/>
      </c>
    </row>
    <row r="380" spans="1:49" x14ac:dyDescent="0.35">
      <c r="A380" s="26" t="str" cm="1">
        <f t="array" ref="A380">IFERROR(IF(INDEX(PatientCriteria[身分證號],ROWS($A$4:A380))="","",ROWS($A$4:A380)),"")</f>
        <v/>
      </c>
      <c r="B380" s="26" t="str" cm="1">
        <f t="array" ref="B380">IFERROR(IF(INDEX(PatientCriteria[身分證號],ROWS($A$4:A380))="","",INDEX(PatientCriteria[身分證號],ROWS($A$4:A380))),"")</f>
        <v/>
      </c>
      <c r="C380" s="26" t="str" cm="1">
        <f t="array" ref="C380">IF($B380="","",IFERROR(INDEX(PatientCriteria[生日],ROWS($A$4:A380)),""))</f>
        <v/>
      </c>
      <c r="D380" s="26" t="str" cm="1">
        <f t="array" ref="D380">IF($B380="","",IFERROR(INDEX(PatientCriteria[疾病組合],ROWS($A$4:A380)),""))</f>
        <v/>
      </c>
      <c r="E380" s="6" t="str" cm="1">
        <f t="array" ref="E380">IF($B380="","",IFERROR(INDEX(PatientCriteria[HbA1c達標標準],ROWS($A$4:A380)),""))</f>
        <v/>
      </c>
      <c r="F380" s="6" t="str">
        <f>IF($B380="","",IF($G380="","",IFERROR(SUMIFS(LabData2016[最近一次HbA1c檢查結果(%)],LabData2016[比對身分證前六碼],$AX380,LabData2016[最近一次HbA1c檢查日期],$G380,LabData2016[HbA1c唯一],1),"")))</f>
        <v/>
      </c>
      <c r="G380" s="36" t="str" cm="1">
        <f t="array" ref="G380">IF($B380="","",IFERROR(_xlfn.AGGREGATE(14,6,LabData2016[最近一次HbA1c檢查日期]/((LabData2016[比對身分證前六碼]=$AX380)*(LabData2016[HbA1c唯一]=1)),1),""))</f>
        <v/>
      </c>
      <c r="H380" s="6" t="str">
        <f>IF($B380="","",IF($I380="","",IFERROR(SUMIFS(LabData2016[最近一次HbA1c檢查結果(%)],LabData2016[比對身分證前六碼],$AX380,LabData2016[最近一次HbA1c檢查日期],$I380,LabData2016[HbA1c唯一],1),"")))</f>
        <v/>
      </c>
      <c r="I380" s="36" t="str" cm="1">
        <f t="array" ref="I380">IF($B380="","",IFERROR(_xlfn.AGGREGATE(14,6,LabData2016[最近一次HbA1c檢查日期]/((LabData2016[比對身分證前六碼]=$AX380)*(LabData2016[HbA1c唯一]=1)),2),""))</f>
        <v/>
      </c>
      <c r="J380" s="6" t="str">
        <f t="shared" si="75"/>
        <v/>
      </c>
      <c r="K380" s="27" t="str">
        <f ca="1">IF($B380="","",IF($E380="不適用","不適用",IF($F380="","未檢驗",IF(AND($AF380+$AG380&gt;=2,$AG380&gt;=1),IF(OR($F380&lt;VALUE(SUBSTITUTE(SUBSTITUTE($E380,"&lt;",""),"%","")),SUMIFS(LabData2016[HbA1c唯一],LabData2016[比對身分證前六碼],$AX380,LabData2016[最近一次HbA1c檢查結果(%)],"&lt;"&amp;VALUE(SUBSTITUTE(SUBSTITUTE($E380,"&lt;",""),"%","")),LabData2016[最近一次HbA1c檢查日期],"&gt;="&amp;DATE(YEAR(TODAY()),1,1),LabData2016[最近一次HbA1c檢查日期],"&lt;"&amp;DATE(YEAR(TODAY())+1,1,1))/($AF380+$AG380)&gt;=0.5),"控制達標",IF(ISNUMBER($H380),IF(AND($J380&gt;=84,$F380-$H380&lt;0),"進步達標","未達標"),"未達標")),"未達標"))))</f>
        <v/>
      </c>
      <c r="L380" s="33" t="str">
        <f ca="1">IF($B380="","",IF($K380="不適用","不適用",IF($K380="未檢驗","無檢驗資料","全年"&amp;($AF380+$AG380)&amp;"次／下半年"&amp;$AG380&amp;"次／"&amp;SUMIFS(LabData2016[HbA1c唯一],LabData2016[比對身分證前六碼],$AX380,LabData2016[最近一次HbA1c檢查結果(%)],"&lt;"&amp;VALUE(SUBSTITUTE(SUBSTITUTE($E380,"&lt;",""),"%","")),LabData2016[最近一次HbA1c檢查日期],"&gt;="&amp;DATE(YEAR(TODAY()),1,1),LabData2016[最近一次HbA1c檢查日期],"&lt;"&amp;DATE(YEAR(TODAY())+1,1,1))&amp;"/"&amp;($AF380+$AG380)&amp;"達標")))</f>
        <v/>
      </c>
      <c r="M380" s="6" t="str" cm="1">
        <f t="array" ref="M380">IF($B380="","",IFERROR(INDEX(PatientCriteria[LDL達標標準],ROWS($A$4:A380)),""))</f>
        <v/>
      </c>
      <c r="N380" s="6" t="str">
        <f>IF($B380="","",IF($O380="","",IFERROR(SUMIFS(LabData2016[最近一次LDL檢查結果(mg/dL)],LabData2016[比對身分證前六碼],$AX380,LabData2016[最近一次LDL檢查日期],$O380,LabData2016[LDL唯一],1),"")))</f>
        <v/>
      </c>
      <c r="O380" s="36" t="str" cm="1">
        <f t="array" ref="O380">IF($B380="","",IFERROR(_xlfn.AGGREGATE(14,6,LabData2016[最近一次LDL檢查日期]/((LabData2016[比對身分證前六碼]=$AX380)*(LabData2016[LDL唯一]=1)),1),""))</f>
        <v/>
      </c>
      <c r="P380" s="6" t="str">
        <f>IF($B380="","",IF($Q380="","",IFERROR(SUMIFS(LabData2016[最近一次LDL檢查結果(mg/dL)],LabData2016[比對身分證前六碼],$AX380,LabData2016[最近一次LDL檢查日期],$Q380,LabData2016[LDL唯一],1),"")))</f>
        <v/>
      </c>
      <c r="Q380" s="36" t="str" cm="1">
        <f t="array" ref="Q380">IF($B380="","",IFERROR(_xlfn.AGGREGATE(14,6,LabData2016[最近一次LDL檢查日期]/((LabData2016[比對身分證前六碼]=$AX380)*(LabData2016[LDL唯一]=1)),2),""))</f>
        <v/>
      </c>
      <c r="R380" s="6" t="str">
        <f t="shared" si="76"/>
        <v/>
      </c>
      <c r="S380" s="6" t="str" cm="1">
        <f t="array" ref="S380">IF($B380="","",IFERROR(_xlfn.AGGREGATE(15,6,LabData2016[最近一次LDL檢查結果(mg/dL)]/((LabData2016[比對身分證前六碼]=$AX380)*(LabData2016[LDL唯一]=1)),1),""))</f>
        <v/>
      </c>
      <c r="T380" s="28" t="str">
        <f ca="1">IF($B380="","",IF($M380="不適用","不適用",IF($N380="","未檢驗",IF(OR(AND($D380="DM only",$O380&gt;=DATE(YEAR(TODAY()),1,1),$O380&lt;DATE(YEAR(TODAY())+1,1,1),$N380&lt;VALUE(SUBSTITUTE($M380,"&lt;",""))),AND($AH380&gt;=1,$AI380&gt;=1,OR($N380&lt;VALUE(SUBSTITUTE($M380,"&lt;","")),SUMIFS(LabData2016[LDL唯一],LabData2016[比對身分證前六碼],$AX380,LabData2016[最近一次LDL檢查結果(mg/dL)],"&lt;"&amp;VALUE(SUBSTITUTE($M380,"&lt;","")),LabData2016[最近一次LDL檢查日期],"&gt;="&amp;DATE(YEAR(TODAY()),1,1),LabData2016[最近一次LDL檢查日期],"&lt;"&amp;DATE(YEAR(TODAY())+1,1,1))/($AH380+$AI380)&gt;=0.5))),"控制達標",IF(AND($AH380&gt;=1,$AI380&gt;=1,ISNUMBER($P380),$R380&gt;84,$N380-$P380&lt;0),"進步達標","未達標")))))</f>
        <v/>
      </c>
      <c r="U380" s="39" t="str">
        <f ca="1">IF($B380="","",IF($T380="不適用","不適用",IF($T380="未檢驗","無檢驗資料","全年"&amp;($AH380+$AI380)&amp;"次／下半年"&amp;$AI380&amp;"次／"&amp;SUMIFS(LabData2016[LDL唯一],LabData2016[比對身分證前六碼],$AX380,LabData2016[最近一次LDL檢查結果(mg/dL)],"&lt;"&amp;VALUE(SUBSTITUTE($M380,"&lt;","")),LabData2016[最近一次LDL檢查日期],"&gt;="&amp;DATE(YEAR(TODAY()),1,1),LabData2016[最近一次LDL檢查日期],"&lt;"&amp;DATE(YEAR(TODAY())+1,1,1))&amp;"/"&amp;($AH380+$AI380)&amp;"達標")))</f>
        <v/>
      </c>
      <c r="V380" s="6" t="str" cm="1">
        <f t="array" ref="V380">IF($B380="","",IFERROR(INDEX(PatientCriteria[UACR達標標準],ROWS($A$4:A380)),""))</f>
        <v/>
      </c>
      <c r="W380" s="6" t="str">
        <f>IF($B380="","",IF($X380="","",IFERROR(SUMIFS(LabData2016[最近一次UACR檢查結果(mg/gm)],LabData2016[比對身分證前六碼],$AX380,LabData2016[最近一次UACR檢查日期],$X380,LabData2016[UACR唯一],1),"")))</f>
        <v/>
      </c>
      <c r="X380" s="36" t="str" cm="1">
        <f t="array" ref="X380">IF($B380="","",IFERROR(_xlfn.AGGREGATE(14,6,LabData2016[最近一次UACR檢查日期]/((LabData2016[比對身分證前六碼]=$AX380)*(LabData2016[UACR唯一]=1)),1),""))</f>
        <v/>
      </c>
      <c r="Y380" s="6" t="str">
        <f>IF($B380="","",IF($Z380="","",IFERROR(SUMIFS(LabData2016[最近一次UACR檢查結果(mg/gm)],LabData2016[比對身分證前六碼],$AX380,LabData2016[最近一次UACR檢查日期],$Z380,LabData2016[UACR唯一],1),"")))</f>
        <v/>
      </c>
      <c r="Z380" s="36" t="str" cm="1">
        <f t="array" ref="Z380">IF($B380="","",IFERROR(_xlfn.AGGREGATE(14,6,LabData2016[最近一次UACR檢查日期]/((LabData2016[比對身分證前六碼]=$AX380)*(LabData2016[UACR唯一]=1)),2),""))</f>
        <v/>
      </c>
      <c r="AA380" s="6" t="str">
        <f t="shared" si="77"/>
        <v/>
      </c>
      <c r="AB380" s="29" t="str">
        <f ca="1">IF($B380="","",IF($V380="不適用","不適用",IF($W380="","未檢驗",IF(AND($AJ380+$AK380&gt;=2,$AK380&gt;=1),IF(OR($W380&lt;30,SUMIFS(LabData2016[UACR唯一],LabData2016[比對身分證前六碼],$AX380,LabData2016[最近一次UACR檢查結果(mg/gm)],"&lt;30",LabData2016[最近一次UACR檢查日期],"&gt;="&amp;DATE(YEAR(TODAY()),1,1),LabData2016[最近一次UACR檢查日期],"&lt;"&amp;DATE(YEAR(TODAY())+1,1,1))/($AJ380+$AK380)&gt;=0.5),"控制達標",IF(ISNUMBER($Y380),IF(AND($AA380&gt;=84,$W380-$Y380&lt;0),"進步達標","未達標"),"未達標")),"未達標"))))</f>
        <v/>
      </c>
      <c r="AC380" s="38" t="str">
        <f ca="1">IF($B380="","",IF($AB380="不適用","不適用",IF($AB380="未檢驗","無檢驗資料","全年"&amp;($AJ380+$AK380)&amp;"次／下半年"&amp;$AK380&amp;"次／"&amp;SUMIFS(LabData2016[UACR唯一],LabData2016[比對身分證前六碼],$AX380,LabData2016[最近一次UACR檢查結果(mg/gm)],"&lt;30",LabData2016[最近一次UACR檢查日期],"&gt;="&amp;DATE(YEAR(TODAY()),1,1),LabData2016[最近一次UACR檢查日期],"&lt;"&amp;DATE(YEAR(TODAY())+1,1,1))&amp;"/"&amp;($AJ380+$AK380)&amp;"達標")))</f>
        <v/>
      </c>
      <c r="AD380" s="6" t="str" cm="1">
        <f t="array" ref="AD380">IF($B380="","",IFERROR(INDEX(PatientCriteria[BP檢驗次數達標標準],ROWS($A$4:A380)),""))</f>
        <v/>
      </c>
      <c r="AE380" s="6" t="str" cm="1">
        <f t="array" aca="1" ref="AE380" ca="1">IF($B380="","",_xlfn.LET(_xlpm.bp,LabData2016[最近一次BP檢查日期],_xlpm.ym,IF(ISNUMBER(_xlpm.bp),TEXT(_xlpm.bp,"yyyy-mm"),LEFT(_xlpm.bp,7)),_xlpm.matched,_xlfn._xlws.FILTER(_xlpm.ym,(LabData2016[比對身分證前六碼]=$AX380)*(LabData2016[比對生日西元]=$AY380)*(_xlpm.ym&lt;&gt;"")*(LEFT(_xlpm.ym,4)=TEXT(YEAR(TODAY()),"0")),""),IF(INDEX(_xlpm.matched,1)="",0,ROWS(_xlfn.UNIQUE(_xlpm.matched)))))</f>
        <v/>
      </c>
      <c r="AF380" s="6" t="str">
        <f ca="1">IF($B380="","",SUMIFS(LabData2016[HbA1c唯一],LabData2016[比對身分證前六碼],$AX380,LabData2016[最近一次HbA1c檢查日期],"&gt;="&amp;DATE(YEAR(TODAY()),1,1),LabData2016[最近一次HbA1c檢查日期],"&lt;"&amp;DATE(YEAR(TODAY()),7,1)))</f>
        <v/>
      </c>
      <c r="AG380" s="6" t="str">
        <f ca="1">IF($B380="","",SUMIFS(LabData2016[HbA1c唯一],LabData2016[比對身分證前六碼],$AX380,LabData2016[最近一次HbA1c檢查日期],"&gt;="&amp;DATE(YEAR(TODAY()),7,1),LabData2016[最近一次HbA1c檢查日期],"&lt;"&amp;DATE(YEAR(TODAY())+1,1,1)))</f>
        <v/>
      </c>
      <c r="AH380" s="6" t="str">
        <f ca="1">IF($B380="","",SUMIFS(LabData2016[LDL唯一],LabData2016[比對身分證前六碼],$AX380,LabData2016[最近一次LDL檢查日期],"&gt;="&amp;DATE(YEAR(TODAY()),1,1),LabData2016[最近一次LDL檢查日期],"&lt;"&amp;DATE(YEAR(TODAY()),7,1)))</f>
        <v/>
      </c>
      <c r="AI380" s="6" t="str">
        <f ca="1">IF($B380="","",SUMIFS(LabData2016[LDL唯一],LabData2016[比對身分證前六碼],$AX380,LabData2016[最近一次LDL檢查日期],"&gt;="&amp;DATE(YEAR(TODAY()),7,1),LabData2016[最近一次LDL檢查日期],"&lt;"&amp;DATE(YEAR(TODAY())+1,1,1)))</f>
        <v/>
      </c>
      <c r="AJ380" s="6" t="str">
        <f ca="1">IF($B380="","",SUMIFS(LabData2016[UACR唯一],LabData2016[比對身分證前六碼],$AX380,LabData2016[最近一次UACR檢查日期],"&gt;="&amp;DATE(YEAR(TODAY()),1,1),LabData2016[最近一次UACR檢查日期],"&lt;"&amp;DATE(YEAR(TODAY()),7,1)))</f>
        <v/>
      </c>
      <c r="AK380" s="6" t="str">
        <f ca="1">IF($B380="","",SUMIFS(LabData2016[UACR唯一],LabData2016[比對身分證前六碼],$AX380,LabData2016[最近一次UACR檢查日期],"&gt;="&amp;DATE(YEAR(TODAY()),7,1),LabData2016[最近一次UACR檢查日期],"&lt;"&amp;DATE(YEAR(TODAY())+1,1,1)))</f>
        <v/>
      </c>
      <c r="AL380" s="6" t="str">
        <f t="shared" si="78"/>
        <v/>
      </c>
      <c r="AM380" s="6" t="str">
        <f t="shared" si="79"/>
        <v/>
      </c>
      <c r="AN380" s="6" t="str">
        <f t="shared" si="80"/>
        <v/>
      </c>
      <c r="AO380" s="6" t="str">
        <f t="shared" si="81"/>
        <v/>
      </c>
      <c r="AP380" s="6" t="str" cm="1">
        <f t="array" ref="AP380">IF($B380="","",IFERROR(INDEX(相容設定!$B$2:$E$9,MATCH($D380,相容設定!$A$2:$A$9,0),MIN(VALUE(LEFT($AQ380,FIND("/",$AQ380)-1)),3)+1),0))</f>
        <v/>
      </c>
      <c r="AQ380" s="6" t="str">
        <f t="shared" si="82"/>
        <v/>
      </c>
      <c r="AR380" s="30" t="str">
        <f t="shared" si="83"/>
        <v/>
      </c>
      <c r="AS380" s="30" t="str">
        <f>IF($B380="","",250+30+IF(OR(ISNUMBER(SEARCH("DM",$D380)),ISNUMBER(SEARCH("+",$D380))),100,0)+IFERROR(INDEX(相容設定!$F$2:$F$9,MATCH($D380,相容設定!$A$2:$A$9,0)),0))</f>
        <v/>
      </c>
      <c r="AT380" s="31" t="str">
        <f t="shared" si="84"/>
        <v/>
      </c>
      <c r="AU380" s="32" t="str">
        <f t="shared" si="85"/>
        <v/>
      </c>
      <c r="AW380" t="str">
        <f t="shared" si="86"/>
        <v/>
      </c>
    </row>
    <row r="381" spans="1:49" x14ac:dyDescent="0.35">
      <c r="A381" s="26" t="str" cm="1">
        <f t="array" ref="A381">IFERROR(IF(INDEX(PatientCriteria[身分證號],ROWS($A$4:A381))="","",ROWS($A$4:A381)),"")</f>
        <v/>
      </c>
      <c r="B381" s="26" t="str" cm="1">
        <f t="array" ref="B381">IFERROR(IF(INDEX(PatientCriteria[身分證號],ROWS($A$4:A381))="","",INDEX(PatientCriteria[身分證號],ROWS($A$4:A381))),"")</f>
        <v/>
      </c>
      <c r="C381" s="26" t="str" cm="1">
        <f t="array" ref="C381">IF($B381="","",IFERROR(INDEX(PatientCriteria[生日],ROWS($A$4:A381)),""))</f>
        <v/>
      </c>
      <c r="D381" s="26" t="str" cm="1">
        <f t="array" ref="D381">IF($B381="","",IFERROR(INDEX(PatientCriteria[疾病組合],ROWS($A$4:A381)),""))</f>
        <v/>
      </c>
      <c r="E381" s="6" t="str" cm="1">
        <f t="array" ref="E381">IF($B381="","",IFERROR(INDEX(PatientCriteria[HbA1c達標標準],ROWS($A$4:A381)),""))</f>
        <v/>
      </c>
      <c r="F381" s="6" t="str">
        <f>IF($B381="","",IF($G381="","",IFERROR(SUMIFS(LabData2016[最近一次HbA1c檢查結果(%)],LabData2016[比對身分證前六碼],$AX381,LabData2016[最近一次HbA1c檢查日期],$G381,LabData2016[HbA1c唯一],1),"")))</f>
        <v/>
      </c>
      <c r="G381" s="36" t="str" cm="1">
        <f t="array" ref="G381">IF($B381="","",IFERROR(_xlfn.AGGREGATE(14,6,LabData2016[最近一次HbA1c檢查日期]/((LabData2016[比對身分證前六碼]=$AX381)*(LabData2016[HbA1c唯一]=1)),1),""))</f>
        <v/>
      </c>
      <c r="H381" s="6" t="str">
        <f>IF($B381="","",IF($I381="","",IFERROR(SUMIFS(LabData2016[最近一次HbA1c檢查結果(%)],LabData2016[比對身分證前六碼],$AX381,LabData2016[最近一次HbA1c檢查日期],$I381,LabData2016[HbA1c唯一],1),"")))</f>
        <v/>
      </c>
      <c r="I381" s="36" t="str" cm="1">
        <f t="array" ref="I381">IF($B381="","",IFERROR(_xlfn.AGGREGATE(14,6,LabData2016[最近一次HbA1c檢查日期]/((LabData2016[比對身分證前六碼]=$AX381)*(LabData2016[HbA1c唯一]=1)),2),""))</f>
        <v/>
      </c>
      <c r="J381" s="6" t="str">
        <f t="shared" si="75"/>
        <v/>
      </c>
      <c r="K381" s="27" t="str">
        <f ca="1">IF($B381="","",IF($E381="不適用","不適用",IF($F381="","未檢驗",IF(AND($AF381+$AG381&gt;=2,$AG381&gt;=1),IF(OR($F381&lt;VALUE(SUBSTITUTE(SUBSTITUTE($E381,"&lt;",""),"%","")),SUMIFS(LabData2016[HbA1c唯一],LabData2016[比對身分證前六碼],$AX381,LabData2016[最近一次HbA1c檢查結果(%)],"&lt;"&amp;VALUE(SUBSTITUTE(SUBSTITUTE($E381,"&lt;",""),"%","")),LabData2016[最近一次HbA1c檢查日期],"&gt;="&amp;DATE(YEAR(TODAY()),1,1),LabData2016[最近一次HbA1c檢查日期],"&lt;"&amp;DATE(YEAR(TODAY())+1,1,1))/($AF381+$AG381)&gt;=0.5),"控制達標",IF(ISNUMBER($H381),IF(AND($J381&gt;=84,$F381-$H381&lt;0),"進步達標","未達標"),"未達標")),"未達標"))))</f>
        <v/>
      </c>
      <c r="L381" s="33" t="str">
        <f ca="1">IF($B381="","",IF($K381="不適用","不適用",IF($K381="未檢驗","無檢驗資料","全年"&amp;($AF381+$AG381)&amp;"次／下半年"&amp;$AG381&amp;"次／"&amp;SUMIFS(LabData2016[HbA1c唯一],LabData2016[比對身分證前六碼],$AX381,LabData2016[最近一次HbA1c檢查結果(%)],"&lt;"&amp;VALUE(SUBSTITUTE(SUBSTITUTE($E381,"&lt;",""),"%","")),LabData2016[最近一次HbA1c檢查日期],"&gt;="&amp;DATE(YEAR(TODAY()),1,1),LabData2016[最近一次HbA1c檢查日期],"&lt;"&amp;DATE(YEAR(TODAY())+1,1,1))&amp;"/"&amp;($AF381+$AG381)&amp;"達標")))</f>
        <v/>
      </c>
      <c r="M381" s="6" t="str" cm="1">
        <f t="array" ref="M381">IF($B381="","",IFERROR(INDEX(PatientCriteria[LDL達標標準],ROWS($A$4:A381)),""))</f>
        <v/>
      </c>
      <c r="N381" s="6" t="str">
        <f>IF($B381="","",IF($O381="","",IFERROR(SUMIFS(LabData2016[最近一次LDL檢查結果(mg/dL)],LabData2016[比對身分證前六碼],$AX381,LabData2016[最近一次LDL檢查日期],$O381,LabData2016[LDL唯一],1),"")))</f>
        <v/>
      </c>
      <c r="O381" s="36" t="str" cm="1">
        <f t="array" ref="O381">IF($B381="","",IFERROR(_xlfn.AGGREGATE(14,6,LabData2016[最近一次LDL檢查日期]/((LabData2016[比對身分證前六碼]=$AX381)*(LabData2016[LDL唯一]=1)),1),""))</f>
        <v/>
      </c>
      <c r="P381" s="6" t="str">
        <f>IF($B381="","",IF($Q381="","",IFERROR(SUMIFS(LabData2016[最近一次LDL檢查結果(mg/dL)],LabData2016[比對身分證前六碼],$AX381,LabData2016[最近一次LDL檢查日期],$Q381,LabData2016[LDL唯一],1),"")))</f>
        <v/>
      </c>
      <c r="Q381" s="36" t="str" cm="1">
        <f t="array" ref="Q381">IF($B381="","",IFERROR(_xlfn.AGGREGATE(14,6,LabData2016[最近一次LDL檢查日期]/((LabData2016[比對身分證前六碼]=$AX381)*(LabData2016[LDL唯一]=1)),2),""))</f>
        <v/>
      </c>
      <c r="R381" s="6" t="str">
        <f t="shared" si="76"/>
        <v/>
      </c>
      <c r="S381" s="6" t="str" cm="1">
        <f t="array" ref="S381">IF($B381="","",IFERROR(_xlfn.AGGREGATE(15,6,LabData2016[最近一次LDL檢查結果(mg/dL)]/((LabData2016[比對身分證前六碼]=$AX381)*(LabData2016[LDL唯一]=1)),1),""))</f>
        <v/>
      </c>
      <c r="T381" s="28" t="str">
        <f ca="1">IF($B381="","",IF($M381="不適用","不適用",IF($N381="","未檢驗",IF(OR(AND($D381="DM only",$O381&gt;=DATE(YEAR(TODAY()),1,1),$O381&lt;DATE(YEAR(TODAY())+1,1,1),$N381&lt;VALUE(SUBSTITUTE($M381,"&lt;",""))),AND($AH381&gt;=1,$AI381&gt;=1,OR($N381&lt;VALUE(SUBSTITUTE($M381,"&lt;","")),SUMIFS(LabData2016[LDL唯一],LabData2016[比對身分證前六碼],$AX381,LabData2016[最近一次LDL檢查結果(mg/dL)],"&lt;"&amp;VALUE(SUBSTITUTE($M381,"&lt;","")),LabData2016[最近一次LDL檢查日期],"&gt;="&amp;DATE(YEAR(TODAY()),1,1),LabData2016[最近一次LDL檢查日期],"&lt;"&amp;DATE(YEAR(TODAY())+1,1,1))/($AH381+$AI381)&gt;=0.5))),"控制達標",IF(AND($AH381&gt;=1,$AI381&gt;=1,ISNUMBER($P381),$R381&gt;84,$N381-$P381&lt;0),"進步達標","未達標")))))</f>
        <v/>
      </c>
      <c r="U381" s="39" t="str">
        <f ca="1">IF($B381="","",IF($T381="不適用","不適用",IF($T381="未檢驗","無檢驗資料","全年"&amp;($AH381+$AI381)&amp;"次／下半年"&amp;$AI381&amp;"次／"&amp;SUMIFS(LabData2016[LDL唯一],LabData2016[比對身分證前六碼],$AX381,LabData2016[最近一次LDL檢查結果(mg/dL)],"&lt;"&amp;VALUE(SUBSTITUTE($M381,"&lt;","")),LabData2016[最近一次LDL檢查日期],"&gt;="&amp;DATE(YEAR(TODAY()),1,1),LabData2016[最近一次LDL檢查日期],"&lt;"&amp;DATE(YEAR(TODAY())+1,1,1))&amp;"/"&amp;($AH381+$AI381)&amp;"達標")))</f>
        <v/>
      </c>
      <c r="V381" s="6" t="str" cm="1">
        <f t="array" ref="V381">IF($B381="","",IFERROR(INDEX(PatientCriteria[UACR達標標準],ROWS($A$4:A381)),""))</f>
        <v/>
      </c>
      <c r="W381" s="6" t="str">
        <f>IF($B381="","",IF($X381="","",IFERROR(SUMIFS(LabData2016[最近一次UACR檢查結果(mg/gm)],LabData2016[比對身分證前六碼],$AX381,LabData2016[最近一次UACR檢查日期],$X381,LabData2016[UACR唯一],1),"")))</f>
        <v/>
      </c>
      <c r="X381" s="36" t="str" cm="1">
        <f t="array" ref="X381">IF($B381="","",IFERROR(_xlfn.AGGREGATE(14,6,LabData2016[最近一次UACR檢查日期]/((LabData2016[比對身分證前六碼]=$AX381)*(LabData2016[UACR唯一]=1)),1),""))</f>
        <v/>
      </c>
      <c r="Y381" s="6" t="str">
        <f>IF($B381="","",IF($Z381="","",IFERROR(SUMIFS(LabData2016[最近一次UACR檢查結果(mg/gm)],LabData2016[比對身分證前六碼],$AX381,LabData2016[最近一次UACR檢查日期],$Z381,LabData2016[UACR唯一],1),"")))</f>
        <v/>
      </c>
      <c r="Z381" s="36" t="str" cm="1">
        <f t="array" ref="Z381">IF($B381="","",IFERROR(_xlfn.AGGREGATE(14,6,LabData2016[最近一次UACR檢查日期]/((LabData2016[比對身分證前六碼]=$AX381)*(LabData2016[UACR唯一]=1)),2),""))</f>
        <v/>
      </c>
      <c r="AA381" s="6" t="str">
        <f t="shared" si="77"/>
        <v/>
      </c>
      <c r="AB381" s="29" t="str">
        <f ca="1">IF($B381="","",IF($V381="不適用","不適用",IF($W381="","未檢驗",IF(AND($AJ381+$AK381&gt;=2,$AK381&gt;=1),IF(OR($W381&lt;30,SUMIFS(LabData2016[UACR唯一],LabData2016[比對身分證前六碼],$AX381,LabData2016[最近一次UACR檢查結果(mg/gm)],"&lt;30",LabData2016[最近一次UACR檢查日期],"&gt;="&amp;DATE(YEAR(TODAY()),1,1),LabData2016[最近一次UACR檢查日期],"&lt;"&amp;DATE(YEAR(TODAY())+1,1,1))/($AJ381+$AK381)&gt;=0.5),"控制達標",IF(ISNUMBER($Y381),IF(AND($AA381&gt;=84,$W381-$Y381&lt;0),"進步達標","未達標"),"未達標")),"未達標"))))</f>
        <v/>
      </c>
      <c r="AC381" s="38" t="str">
        <f ca="1">IF($B381="","",IF($AB381="不適用","不適用",IF($AB381="未檢驗","無檢驗資料","全年"&amp;($AJ381+$AK381)&amp;"次／下半年"&amp;$AK381&amp;"次／"&amp;SUMIFS(LabData2016[UACR唯一],LabData2016[比對身分證前六碼],$AX381,LabData2016[最近一次UACR檢查結果(mg/gm)],"&lt;30",LabData2016[最近一次UACR檢查日期],"&gt;="&amp;DATE(YEAR(TODAY()),1,1),LabData2016[最近一次UACR檢查日期],"&lt;"&amp;DATE(YEAR(TODAY())+1,1,1))&amp;"/"&amp;($AJ381+$AK381)&amp;"達標")))</f>
        <v/>
      </c>
      <c r="AD381" s="6" t="str" cm="1">
        <f t="array" ref="AD381">IF($B381="","",IFERROR(INDEX(PatientCriteria[BP檢驗次數達標標準],ROWS($A$4:A381)),""))</f>
        <v/>
      </c>
      <c r="AE381" s="6" t="str" cm="1">
        <f t="array" aca="1" ref="AE381" ca="1">IF($B381="","",_xlfn.LET(_xlpm.bp,LabData2016[最近一次BP檢查日期],_xlpm.ym,IF(ISNUMBER(_xlpm.bp),TEXT(_xlpm.bp,"yyyy-mm"),LEFT(_xlpm.bp,7)),_xlpm.matched,_xlfn._xlws.FILTER(_xlpm.ym,(LabData2016[比對身分證前六碼]=$AX381)*(LabData2016[比對生日西元]=$AY381)*(_xlpm.ym&lt;&gt;"")*(LEFT(_xlpm.ym,4)=TEXT(YEAR(TODAY()),"0")),""),IF(INDEX(_xlpm.matched,1)="",0,ROWS(_xlfn.UNIQUE(_xlpm.matched)))))</f>
        <v/>
      </c>
      <c r="AF381" s="6" t="str">
        <f ca="1">IF($B381="","",SUMIFS(LabData2016[HbA1c唯一],LabData2016[比對身分證前六碼],$AX381,LabData2016[最近一次HbA1c檢查日期],"&gt;="&amp;DATE(YEAR(TODAY()),1,1),LabData2016[最近一次HbA1c檢查日期],"&lt;"&amp;DATE(YEAR(TODAY()),7,1)))</f>
        <v/>
      </c>
      <c r="AG381" s="6" t="str">
        <f ca="1">IF($B381="","",SUMIFS(LabData2016[HbA1c唯一],LabData2016[比對身分證前六碼],$AX381,LabData2016[最近一次HbA1c檢查日期],"&gt;="&amp;DATE(YEAR(TODAY()),7,1),LabData2016[最近一次HbA1c檢查日期],"&lt;"&amp;DATE(YEAR(TODAY())+1,1,1)))</f>
        <v/>
      </c>
      <c r="AH381" s="6" t="str">
        <f ca="1">IF($B381="","",SUMIFS(LabData2016[LDL唯一],LabData2016[比對身分證前六碼],$AX381,LabData2016[最近一次LDL檢查日期],"&gt;="&amp;DATE(YEAR(TODAY()),1,1),LabData2016[最近一次LDL檢查日期],"&lt;"&amp;DATE(YEAR(TODAY()),7,1)))</f>
        <v/>
      </c>
      <c r="AI381" s="6" t="str">
        <f ca="1">IF($B381="","",SUMIFS(LabData2016[LDL唯一],LabData2016[比對身分證前六碼],$AX381,LabData2016[最近一次LDL檢查日期],"&gt;="&amp;DATE(YEAR(TODAY()),7,1),LabData2016[最近一次LDL檢查日期],"&lt;"&amp;DATE(YEAR(TODAY())+1,1,1)))</f>
        <v/>
      </c>
      <c r="AJ381" s="6" t="str">
        <f ca="1">IF($B381="","",SUMIFS(LabData2016[UACR唯一],LabData2016[比對身分證前六碼],$AX381,LabData2016[最近一次UACR檢查日期],"&gt;="&amp;DATE(YEAR(TODAY()),1,1),LabData2016[最近一次UACR檢查日期],"&lt;"&amp;DATE(YEAR(TODAY()),7,1)))</f>
        <v/>
      </c>
      <c r="AK381" s="6" t="str">
        <f ca="1">IF($B381="","",SUMIFS(LabData2016[UACR唯一],LabData2016[比對身分證前六碼],$AX381,LabData2016[最近一次UACR檢查日期],"&gt;="&amp;DATE(YEAR(TODAY()),7,1),LabData2016[最近一次UACR檢查日期],"&lt;"&amp;DATE(YEAR(TODAY())+1,1,1)))</f>
        <v/>
      </c>
      <c r="AL381" s="6" t="str">
        <f t="shared" si="78"/>
        <v/>
      </c>
      <c r="AM381" s="6" t="str">
        <f t="shared" si="79"/>
        <v/>
      </c>
      <c r="AN381" s="6" t="str">
        <f t="shared" si="80"/>
        <v/>
      </c>
      <c r="AO381" s="6" t="str">
        <f t="shared" si="81"/>
        <v/>
      </c>
      <c r="AP381" s="6" t="str" cm="1">
        <f t="array" ref="AP381">IF($B381="","",IFERROR(INDEX(相容設定!$B$2:$E$9,MATCH($D381,相容設定!$A$2:$A$9,0),MIN(VALUE(LEFT($AQ381,FIND("/",$AQ381)-1)),3)+1),0))</f>
        <v/>
      </c>
      <c r="AQ381" s="6" t="str">
        <f t="shared" si="82"/>
        <v/>
      </c>
      <c r="AR381" s="30" t="str">
        <f t="shared" si="83"/>
        <v/>
      </c>
      <c r="AS381" s="30" t="str">
        <f>IF($B381="","",250+30+IF(OR(ISNUMBER(SEARCH("DM",$D381)),ISNUMBER(SEARCH("+",$D381))),100,0)+IFERROR(INDEX(相容設定!$F$2:$F$9,MATCH($D381,相容設定!$A$2:$A$9,0)),0))</f>
        <v/>
      </c>
      <c r="AT381" s="31" t="str">
        <f t="shared" si="84"/>
        <v/>
      </c>
      <c r="AU381" s="32" t="str">
        <f t="shared" si="85"/>
        <v/>
      </c>
      <c r="AW381" t="str">
        <f t="shared" si="86"/>
        <v/>
      </c>
    </row>
    <row r="382" spans="1:49" x14ac:dyDescent="0.35">
      <c r="A382" s="26" t="str" cm="1">
        <f t="array" ref="A382">IFERROR(IF(INDEX(PatientCriteria[身分證號],ROWS($A$4:A382))="","",ROWS($A$4:A382)),"")</f>
        <v/>
      </c>
      <c r="B382" s="26" t="str" cm="1">
        <f t="array" ref="B382">IFERROR(IF(INDEX(PatientCriteria[身分證號],ROWS($A$4:A382))="","",INDEX(PatientCriteria[身分證號],ROWS($A$4:A382))),"")</f>
        <v/>
      </c>
      <c r="C382" s="26" t="str" cm="1">
        <f t="array" ref="C382">IF($B382="","",IFERROR(INDEX(PatientCriteria[生日],ROWS($A$4:A382)),""))</f>
        <v/>
      </c>
      <c r="D382" s="26" t="str" cm="1">
        <f t="array" ref="D382">IF($B382="","",IFERROR(INDEX(PatientCriteria[疾病組合],ROWS($A$4:A382)),""))</f>
        <v/>
      </c>
      <c r="E382" s="6" t="str" cm="1">
        <f t="array" ref="E382">IF($B382="","",IFERROR(INDEX(PatientCriteria[HbA1c達標標準],ROWS($A$4:A382)),""))</f>
        <v/>
      </c>
      <c r="F382" s="6" t="str">
        <f>IF($B382="","",IF($G382="","",IFERROR(SUMIFS(LabData2016[最近一次HbA1c檢查結果(%)],LabData2016[比對身分證前六碼],$AX382,LabData2016[最近一次HbA1c檢查日期],$G382,LabData2016[HbA1c唯一],1),"")))</f>
        <v/>
      </c>
      <c r="G382" s="36" t="str" cm="1">
        <f t="array" ref="G382">IF($B382="","",IFERROR(_xlfn.AGGREGATE(14,6,LabData2016[最近一次HbA1c檢查日期]/((LabData2016[比對身分證前六碼]=$AX382)*(LabData2016[HbA1c唯一]=1)),1),""))</f>
        <v/>
      </c>
      <c r="H382" s="6" t="str">
        <f>IF($B382="","",IF($I382="","",IFERROR(SUMIFS(LabData2016[最近一次HbA1c檢查結果(%)],LabData2016[比對身分證前六碼],$AX382,LabData2016[最近一次HbA1c檢查日期],$I382,LabData2016[HbA1c唯一],1),"")))</f>
        <v/>
      </c>
      <c r="I382" s="36" t="str" cm="1">
        <f t="array" ref="I382">IF($B382="","",IFERROR(_xlfn.AGGREGATE(14,6,LabData2016[最近一次HbA1c檢查日期]/((LabData2016[比對身分證前六碼]=$AX382)*(LabData2016[HbA1c唯一]=1)),2),""))</f>
        <v/>
      </c>
      <c r="J382" s="6" t="str">
        <f t="shared" si="75"/>
        <v/>
      </c>
      <c r="K382" s="27" t="str">
        <f ca="1">IF($B382="","",IF($E382="不適用","不適用",IF($F382="","未檢驗",IF(AND($AF382+$AG382&gt;=2,$AG382&gt;=1),IF(OR($F382&lt;VALUE(SUBSTITUTE(SUBSTITUTE($E382,"&lt;",""),"%","")),SUMIFS(LabData2016[HbA1c唯一],LabData2016[比對身分證前六碼],$AX382,LabData2016[最近一次HbA1c檢查結果(%)],"&lt;"&amp;VALUE(SUBSTITUTE(SUBSTITUTE($E382,"&lt;",""),"%","")),LabData2016[最近一次HbA1c檢查日期],"&gt;="&amp;DATE(YEAR(TODAY()),1,1),LabData2016[最近一次HbA1c檢查日期],"&lt;"&amp;DATE(YEAR(TODAY())+1,1,1))/($AF382+$AG382)&gt;=0.5),"控制達標",IF(ISNUMBER($H382),IF(AND($J382&gt;=84,$F382-$H382&lt;0),"進步達標","未達標"),"未達標")),"未達標"))))</f>
        <v/>
      </c>
      <c r="L382" s="33" t="str">
        <f ca="1">IF($B382="","",IF($K382="不適用","不適用",IF($K382="未檢驗","無檢驗資料","全年"&amp;($AF382+$AG382)&amp;"次／下半年"&amp;$AG382&amp;"次／"&amp;SUMIFS(LabData2016[HbA1c唯一],LabData2016[比對身分證前六碼],$AX382,LabData2016[最近一次HbA1c檢查結果(%)],"&lt;"&amp;VALUE(SUBSTITUTE(SUBSTITUTE($E382,"&lt;",""),"%","")),LabData2016[最近一次HbA1c檢查日期],"&gt;="&amp;DATE(YEAR(TODAY()),1,1),LabData2016[最近一次HbA1c檢查日期],"&lt;"&amp;DATE(YEAR(TODAY())+1,1,1))&amp;"/"&amp;($AF382+$AG382)&amp;"達標")))</f>
        <v/>
      </c>
      <c r="M382" s="6" t="str" cm="1">
        <f t="array" ref="M382">IF($B382="","",IFERROR(INDEX(PatientCriteria[LDL達標標準],ROWS($A$4:A382)),""))</f>
        <v/>
      </c>
      <c r="N382" s="6" t="str">
        <f>IF($B382="","",IF($O382="","",IFERROR(SUMIFS(LabData2016[最近一次LDL檢查結果(mg/dL)],LabData2016[比對身分證前六碼],$AX382,LabData2016[最近一次LDL檢查日期],$O382,LabData2016[LDL唯一],1),"")))</f>
        <v/>
      </c>
      <c r="O382" s="36" t="str" cm="1">
        <f t="array" ref="O382">IF($B382="","",IFERROR(_xlfn.AGGREGATE(14,6,LabData2016[最近一次LDL檢查日期]/((LabData2016[比對身分證前六碼]=$AX382)*(LabData2016[LDL唯一]=1)),1),""))</f>
        <v/>
      </c>
      <c r="P382" s="6" t="str">
        <f>IF($B382="","",IF($Q382="","",IFERROR(SUMIFS(LabData2016[最近一次LDL檢查結果(mg/dL)],LabData2016[比對身分證前六碼],$AX382,LabData2016[最近一次LDL檢查日期],$Q382,LabData2016[LDL唯一],1),"")))</f>
        <v/>
      </c>
      <c r="Q382" s="36" t="str" cm="1">
        <f t="array" ref="Q382">IF($B382="","",IFERROR(_xlfn.AGGREGATE(14,6,LabData2016[最近一次LDL檢查日期]/((LabData2016[比對身分證前六碼]=$AX382)*(LabData2016[LDL唯一]=1)),2),""))</f>
        <v/>
      </c>
      <c r="R382" s="6" t="str">
        <f t="shared" si="76"/>
        <v/>
      </c>
      <c r="S382" s="6" t="str" cm="1">
        <f t="array" ref="S382">IF($B382="","",IFERROR(_xlfn.AGGREGATE(15,6,LabData2016[最近一次LDL檢查結果(mg/dL)]/((LabData2016[比對身分證前六碼]=$AX382)*(LabData2016[LDL唯一]=1)),1),""))</f>
        <v/>
      </c>
      <c r="T382" s="28" t="str">
        <f ca="1">IF($B382="","",IF($M382="不適用","不適用",IF($N382="","未檢驗",IF(OR(AND($D382="DM only",$O382&gt;=DATE(YEAR(TODAY()),1,1),$O382&lt;DATE(YEAR(TODAY())+1,1,1),$N382&lt;VALUE(SUBSTITUTE($M382,"&lt;",""))),AND($AH382&gt;=1,$AI382&gt;=1,OR($N382&lt;VALUE(SUBSTITUTE($M382,"&lt;","")),SUMIFS(LabData2016[LDL唯一],LabData2016[比對身分證前六碼],$AX382,LabData2016[最近一次LDL檢查結果(mg/dL)],"&lt;"&amp;VALUE(SUBSTITUTE($M382,"&lt;","")),LabData2016[最近一次LDL檢查日期],"&gt;="&amp;DATE(YEAR(TODAY()),1,1),LabData2016[最近一次LDL檢查日期],"&lt;"&amp;DATE(YEAR(TODAY())+1,1,1))/($AH382+$AI382)&gt;=0.5))),"控制達標",IF(AND($AH382&gt;=1,$AI382&gt;=1,ISNUMBER($P382),$R382&gt;84,$N382-$P382&lt;0),"進步達標","未達標")))))</f>
        <v/>
      </c>
      <c r="U382" s="39" t="str">
        <f ca="1">IF($B382="","",IF($T382="不適用","不適用",IF($T382="未檢驗","無檢驗資料","全年"&amp;($AH382+$AI382)&amp;"次／下半年"&amp;$AI382&amp;"次／"&amp;SUMIFS(LabData2016[LDL唯一],LabData2016[比對身分證前六碼],$AX382,LabData2016[最近一次LDL檢查結果(mg/dL)],"&lt;"&amp;VALUE(SUBSTITUTE($M382,"&lt;","")),LabData2016[最近一次LDL檢查日期],"&gt;="&amp;DATE(YEAR(TODAY()),1,1),LabData2016[最近一次LDL檢查日期],"&lt;"&amp;DATE(YEAR(TODAY())+1,1,1))&amp;"/"&amp;($AH382+$AI382)&amp;"達標")))</f>
        <v/>
      </c>
      <c r="V382" s="6" t="str" cm="1">
        <f t="array" ref="V382">IF($B382="","",IFERROR(INDEX(PatientCriteria[UACR達標標準],ROWS($A$4:A382)),""))</f>
        <v/>
      </c>
      <c r="W382" s="6" t="str">
        <f>IF($B382="","",IF($X382="","",IFERROR(SUMIFS(LabData2016[最近一次UACR檢查結果(mg/gm)],LabData2016[比對身分證前六碼],$AX382,LabData2016[最近一次UACR檢查日期],$X382,LabData2016[UACR唯一],1),"")))</f>
        <v/>
      </c>
      <c r="X382" s="36" t="str" cm="1">
        <f t="array" ref="X382">IF($B382="","",IFERROR(_xlfn.AGGREGATE(14,6,LabData2016[最近一次UACR檢查日期]/((LabData2016[比對身分證前六碼]=$AX382)*(LabData2016[UACR唯一]=1)),1),""))</f>
        <v/>
      </c>
      <c r="Y382" s="6" t="str">
        <f>IF($B382="","",IF($Z382="","",IFERROR(SUMIFS(LabData2016[最近一次UACR檢查結果(mg/gm)],LabData2016[比對身分證前六碼],$AX382,LabData2016[最近一次UACR檢查日期],$Z382,LabData2016[UACR唯一],1),"")))</f>
        <v/>
      </c>
      <c r="Z382" s="36" t="str" cm="1">
        <f t="array" ref="Z382">IF($B382="","",IFERROR(_xlfn.AGGREGATE(14,6,LabData2016[最近一次UACR檢查日期]/((LabData2016[比對身分證前六碼]=$AX382)*(LabData2016[UACR唯一]=1)),2),""))</f>
        <v/>
      </c>
      <c r="AA382" s="6" t="str">
        <f t="shared" si="77"/>
        <v/>
      </c>
      <c r="AB382" s="29" t="str">
        <f ca="1">IF($B382="","",IF($V382="不適用","不適用",IF($W382="","未檢驗",IF(AND($AJ382+$AK382&gt;=2,$AK382&gt;=1),IF(OR($W382&lt;30,SUMIFS(LabData2016[UACR唯一],LabData2016[比對身分證前六碼],$AX382,LabData2016[最近一次UACR檢查結果(mg/gm)],"&lt;30",LabData2016[最近一次UACR檢查日期],"&gt;="&amp;DATE(YEAR(TODAY()),1,1),LabData2016[最近一次UACR檢查日期],"&lt;"&amp;DATE(YEAR(TODAY())+1,1,1))/($AJ382+$AK382)&gt;=0.5),"控制達標",IF(ISNUMBER($Y382),IF(AND($AA382&gt;=84,$W382-$Y382&lt;0),"進步達標","未達標"),"未達標")),"未達標"))))</f>
        <v/>
      </c>
      <c r="AC382" s="38" t="str">
        <f ca="1">IF($B382="","",IF($AB382="不適用","不適用",IF($AB382="未檢驗","無檢驗資料","全年"&amp;($AJ382+$AK382)&amp;"次／下半年"&amp;$AK382&amp;"次／"&amp;SUMIFS(LabData2016[UACR唯一],LabData2016[比對身分證前六碼],$AX382,LabData2016[最近一次UACR檢查結果(mg/gm)],"&lt;30",LabData2016[最近一次UACR檢查日期],"&gt;="&amp;DATE(YEAR(TODAY()),1,1),LabData2016[最近一次UACR檢查日期],"&lt;"&amp;DATE(YEAR(TODAY())+1,1,1))&amp;"/"&amp;($AJ382+$AK382)&amp;"達標")))</f>
        <v/>
      </c>
      <c r="AD382" s="6" t="str" cm="1">
        <f t="array" ref="AD382">IF($B382="","",IFERROR(INDEX(PatientCriteria[BP檢驗次數達標標準],ROWS($A$4:A382)),""))</f>
        <v/>
      </c>
      <c r="AE382" s="6" t="str" cm="1">
        <f t="array" aca="1" ref="AE382" ca="1">IF($B382="","",_xlfn.LET(_xlpm.bp,LabData2016[最近一次BP檢查日期],_xlpm.ym,IF(ISNUMBER(_xlpm.bp),TEXT(_xlpm.bp,"yyyy-mm"),LEFT(_xlpm.bp,7)),_xlpm.matched,_xlfn._xlws.FILTER(_xlpm.ym,(LabData2016[比對身分證前六碼]=$AX382)*(LabData2016[比對生日西元]=$AY382)*(_xlpm.ym&lt;&gt;"")*(LEFT(_xlpm.ym,4)=TEXT(YEAR(TODAY()),"0")),""),IF(INDEX(_xlpm.matched,1)="",0,ROWS(_xlfn.UNIQUE(_xlpm.matched)))))</f>
        <v/>
      </c>
      <c r="AF382" s="6" t="str">
        <f ca="1">IF($B382="","",SUMIFS(LabData2016[HbA1c唯一],LabData2016[比對身分證前六碼],$AX382,LabData2016[最近一次HbA1c檢查日期],"&gt;="&amp;DATE(YEAR(TODAY()),1,1),LabData2016[最近一次HbA1c檢查日期],"&lt;"&amp;DATE(YEAR(TODAY()),7,1)))</f>
        <v/>
      </c>
      <c r="AG382" s="6" t="str">
        <f ca="1">IF($B382="","",SUMIFS(LabData2016[HbA1c唯一],LabData2016[比對身分證前六碼],$AX382,LabData2016[最近一次HbA1c檢查日期],"&gt;="&amp;DATE(YEAR(TODAY()),7,1),LabData2016[最近一次HbA1c檢查日期],"&lt;"&amp;DATE(YEAR(TODAY())+1,1,1)))</f>
        <v/>
      </c>
      <c r="AH382" s="6" t="str">
        <f ca="1">IF($B382="","",SUMIFS(LabData2016[LDL唯一],LabData2016[比對身分證前六碼],$AX382,LabData2016[最近一次LDL檢查日期],"&gt;="&amp;DATE(YEAR(TODAY()),1,1),LabData2016[最近一次LDL檢查日期],"&lt;"&amp;DATE(YEAR(TODAY()),7,1)))</f>
        <v/>
      </c>
      <c r="AI382" s="6" t="str">
        <f ca="1">IF($B382="","",SUMIFS(LabData2016[LDL唯一],LabData2016[比對身分證前六碼],$AX382,LabData2016[最近一次LDL檢查日期],"&gt;="&amp;DATE(YEAR(TODAY()),7,1),LabData2016[最近一次LDL檢查日期],"&lt;"&amp;DATE(YEAR(TODAY())+1,1,1)))</f>
        <v/>
      </c>
      <c r="AJ382" s="6" t="str">
        <f ca="1">IF($B382="","",SUMIFS(LabData2016[UACR唯一],LabData2016[比對身分證前六碼],$AX382,LabData2016[最近一次UACR檢查日期],"&gt;="&amp;DATE(YEAR(TODAY()),1,1),LabData2016[最近一次UACR檢查日期],"&lt;"&amp;DATE(YEAR(TODAY()),7,1)))</f>
        <v/>
      </c>
      <c r="AK382" s="6" t="str">
        <f ca="1">IF($B382="","",SUMIFS(LabData2016[UACR唯一],LabData2016[比對身分證前六碼],$AX382,LabData2016[最近一次UACR檢查日期],"&gt;="&amp;DATE(YEAR(TODAY()),7,1),LabData2016[最近一次UACR檢查日期],"&lt;"&amp;DATE(YEAR(TODAY())+1,1,1)))</f>
        <v/>
      </c>
      <c r="AL382" s="6" t="str">
        <f t="shared" si="78"/>
        <v/>
      </c>
      <c r="AM382" s="6" t="str">
        <f t="shared" si="79"/>
        <v/>
      </c>
      <c r="AN382" s="6" t="str">
        <f t="shared" si="80"/>
        <v/>
      </c>
      <c r="AO382" s="6" t="str">
        <f t="shared" si="81"/>
        <v/>
      </c>
      <c r="AP382" s="6" t="str" cm="1">
        <f t="array" ref="AP382">IF($B382="","",IFERROR(INDEX(相容設定!$B$2:$E$9,MATCH($D382,相容設定!$A$2:$A$9,0),MIN(VALUE(LEFT($AQ382,FIND("/",$AQ382)-1)),3)+1),0))</f>
        <v/>
      </c>
      <c r="AQ382" s="6" t="str">
        <f t="shared" si="82"/>
        <v/>
      </c>
      <c r="AR382" s="30" t="str">
        <f t="shared" si="83"/>
        <v/>
      </c>
      <c r="AS382" s="30" t="str">
        <f>IF($B382="","",250+30+IF(OR(ISNUMBER(SEARCH("DM",$D382)),ISNUMBER(SEARCH("+",$D382))),100,0)+IFERROR(INDEX(相容設定!$F$2:$F$9,MATCH($D382,相容設定!$A$2:$A$9,0)),0))</f>
        <v/>
      </c>
      <c r="AT382" s="31" t="str">
        <f t="shared" si="84"/>
        <v/>
      </c>
      <c r="AU382" s="32" t="str">
        <f t="shared" si="85"/>
        <v/>
      </c>
      <c r="AW382" t="str">
        <f t="shared" si="86"/>
        <v/>
      </c>
    </row>
    <row r="383" spans="1:49" x14ac:dyDescent="0.35">
      <c r="A383" s="26" t="str" cm="1">
        <f t="array" ref="A383">IFERROR(IF(INDEX(PatientCriteria[身分證號],ROWS($A$4:A383))="","",ROWS($A$4:A383)),"")</f>
        <v/>
      </c>
      <c r="B383" s="26" t="str" cm="1">
        <f t="array" ref="B383">IFERROR(IF(INDEX(PatientCriteria[身分證號],ROWS($A$4:A383))="","",INDEX(PatientCriteria[身分證號],ROWS($A$4:A383))),"")</f>
        <v/>
      </c>
      <c r="C383" s="26" t="str" cm="1">
        <f t="array" ref="C383">IF($B383="","",IFERROR(INDEX(PatientCriteria[生日],ROWS($A$4:A383)),""))</f>
        <v/>
      </c>
      <c r="D383" s="26" t="str" cm="1">
        <f t="array" ref="D383">IF($B383="","",IFERROR(INDEX(PatientCriteria[疾病組合],ROWS($A$4:A383)),""))</f>
        <v/>
      </c>
      <c r="E383" s="6" t="str" cm="1">
        <f t="array" ref="E383">IF($B383="","",IFERROR(INDEX(PatientCriteria[HbA1c達標標準],ROWS($A$4:A383)),""))</f>
        <v/>
      </c>
      <c r="F383" s="6" t="str">
        <f>IF($B383="","",IF($G383="","",IFERROR(SUMIFS(LabData2016[最近一次HbA1c檢查結果(%)],LabData2016[比對身分證前六碼],$AX383,LabData2016[最近一次HbA1c檢查日期],$G383,LabData2016[HbA1c唯一],1),"")))</f>
        <v/>
      </c>
      <c r="G383" s="36" t="str" cm="1">
        <f t="array" ref="G383">IF($B383="","",IFERROR(_xlfn.AGGREGATE(14,6,LabData2016[最近一次HbA1c檢查日期]/((LabData2016[比對身分證前六碼]=$AX383)*(LabData2016[HbA1c唯一]=1)),1),""))</f>
        <v/>
      </c>
      <c r="H383" s="6" t="str">
        <f>IF($B383="","",IF($I383="","",IFERROR(SUMIFS(LabData2016[最近一次HbA1c檢查結果(%)],LabData2016[比對身分證前六碼],$AX383,LabData2016[最近一次HbA1c檢查日期],$I383,LabData2016[HbA1c唯一],1),"")))</f>
        <v/>
      </c>
      <c r="I383" s="36" t="str" cm="1">
        <f t="array" ref="I383">IF($B383="","",IFERROR(_xlfn.AGGREGATE(14,6,LabData2016[最近一次HbA1c檢查日期]/((LabData2016[比對身分證前六碼]=$AX383)*(LabData2016[HbA1c唯一]=1)),2),""))</f>
        <v/>
      </c>
      <c r="J383" s="6" t="str">
        <f t="shared" si="75"/>
        <v/>
      </c>
      <c r="K383" s="27" t="str">
        <f ca="1">IF($B383="","",IF($E383="不適用","不適用",IF($F383="","未檢驗",IF(AND($AF383+$AG383&gt;=2,$AG383&gt;=1),IF(OR($F383&lt;VALUE(SUBSTITUTE(SUBSTITUTE($E383,"&lt;",""),"%","")),SUMIFS(LabData2016[HbA1c唯一],LabData2016[比對身分證前六碼],$AX383,LabData2016[最近一次HbA1c檢查結果(%)],"&lt;"&amp;VALUE(SUBSTITUTE(SUBSTITUTE($E383,"&lt;",""),"%","")),LabData2016[最近一次HbA1c檢查日期],"&gt;="&amp;DATE(YEAR(TODAY()),1,1),LabData2016[最近一次HbA1c檢查日期],"&lt;"&amp;DATE(YEAR(TODAY())+1,1,1))/($AF383+$AG383)&gt;=0.5),"控制達標",IF(ISNUMBER($H383),IF(AND($J383&gt;=84,$F383-$H383&lt;0),"進步達標","未達標"),"未達標")),"未達標"))))</f>
        <v/>
      </c>
      <c r="L383" s="33" t="str">
        <f ca="1">IF($B383="","",IF($K383="不適用","不適用",IF($K383="未檢驗","無檢驗資料","全年"&amp;($AF383+$AG383)&amp;"次／下半年"&amp;$AG383&amp;"次／"&amp;SUMIFS(LabData2016[HbA1c唯一],LabData2016[比對身分證前六碼],$AX383,LabData2016[最近一次HbA1c檢查結果(%)],"&lt;"&amp;VALUE(SUBSTITUTE(SUBSTITUTE($E383,"&lt;",""),"%","")),LabData2016[最近一次HbA1c檢查日期],"&gt;="&amp;DATE(YEAR(TODAY()),1,1),LabData2016[最近一次HbA1c檢查日期],"&lt;"&amp;DATE(YEAR(TODAY())+1,1,1))&amp;"/"&amp;($AF383+$AG383)&amp;"達標")))</f>
        <v/>
      </c>
      <c r="M383" s="6" t="str" cm="1">
        <f t="array" ref="M383">IF($B383="","",IFERROR(INDEX(PatientCriteria[LDL達標標準],ROWS($A$4:A383)),""))</f>
        <v/>
      </c>
      <c r="N383" s="6" t="str">
        <f>IF($B383="","",IF($O383="","",IFERROR(SUMIFS(LabData2016[最近一次LDL檢查結果(mg/dL)],LabData2016[比對身分證前六碼],$AX383,LabData2016[最近一次LDL檢查日期],$O383,LabData2016[LDL唯一],1),"")))</f>
        <v/>
      </c>
      <c r="O383" s="36" t="str" cm="1">
        <f t="array" ref="O383">IF($B383="","",IFERROR(_xlfn.AGGREGATE(14,6,LabData2016[最近一次LDL檢查日期]/((LabData2016[比對身分證前六碼]=$AX383)*(LabData2016[LDL唯一]=1)),1),""))</f>
        <v/>
      </c>
      <c r="P383" s="6" t="str">
        <f>IF($B383="","",IF($Q383="","",IFERROR(SUMIFS(LabData2016[最近一次LDL檢查結果(mg/dL)],LabData2016[比對身分證前六碼],$AX383,LabData2016[最近一次LDL檢查日期],$Q383,LabData2016[LDL唯一],1),"")))</f>
        <v/>
      </c>
      <c r="Q383" s="36" t="str" cm="1">
        <f t="array" ref="Q383">IF($B383="","",IFERROR(_xlfn.AGGREGATE(14,6,LabData2016[最近一次LDL檢查日期]/((LabData2016[比對身分證前六碼]=$AX383)*(LabData2016[LDL唯一]=1)),2),""))</f>
        <v/>
      </c>
      <c r="R383" s="6" t="str">
        <f t="shared" si="76"/>
        <v/>
      </c>
      <c r="S383" s="6" t="str" cm="1">
        <f t="array" ref="S383">IF($B383="","",IFERROR(_xlfn.AGGREGATE(15,6,LabData2016[最近一次LDL檢查結果(mg/dL)]/((LabData2016[比對身分證前六碼]=$AX383)*(LabData2016[LDL唯一]=1)),1),""))</f>
        <v/>
      </c>
      <c r="T383" s="28" t="str">
        <f ca="1">IF($B383="","",IF($M383="不適用","不適用",IF($N383="","未檢驗",IF(OR(AND($D383="DM only",$O383&gt;=DATE(YEAR(TODAY()),1,1),$O383&lt;DATE(YEAR(TODAY())+1,1,1),$N383&lt;VALUE(SUBSTITUTE($M383,"&lt;",""))),AND($AH383&gt;=1,$AI383&gt;=1,OR($N383&lt;VALUE(SUBSTITUTE($M383,"&lt;","")),SUMIFS(LabData2016[LDL唯一],LabData2016[比對身分證前六碼],$AX383,LabData2016[最近一次LDL檢查結果(mg/dL)],"&lt;"&amp;VALUE(SUBSTITUTE($M383,"&lt;","")),LabData2016[最近一次LDL檢查日期],"&gt;="&amp;DATE(YEAR(TODAY()),1,1),LabData2016[最近一次LDL檢查日期],"&lt;"&amp;DATE(YEAR(TODAY())+1,1,1))/($AH383+$AI383)&gt;=0.5))),"控制達標",IF(AND($AH383&gt;=1,$AI383&gt;=1,ISNUMBER($P383),$R383&gt;84,$N383-$P383&lt;0),"進步達標","未達標")))))</f>
        <v/>
      </c>
      <c r="U383" s="39" t="str">
        <f ca="1">IF($B383="","",IF($T383="不適用","不適用",IF($T383="未檢驗","無檢驗資料","全年"&amp;($AH383+$AI383)&amp;"次／下半年"&amp;$AI383&amp;"次／"&amp;SUMIFS(LabData2016[LDL唯一],LabData2016[比對身分證前六碼],$AX383,LabData2016[最近一次LDL檢查結果(mg/dL)],"&lt;"&amp;VALUE(SUBSTITUTE($M383,"&lt;","")),LabData2016[最近一次LDL檢查日期],"&gt;="&amp;DATE(YEAR(TODAY()),1,1),LabData2016[最近一次LDL檢查日期],"&lt;"&amp;DATE(YEAR(TODAY())+1,1,1))&amp;"/"&amp;($AH383+$AI383)&amp;"達標")))</f>
        <v/>
      </c>
      <c r="V383" s="6" t="str" cm="1">
        <f t="array" ref="V383">IF($B383="","",IFERROR(INDEX(PatientCriteria[UACR達標標準],ROWS($A$4:A383)),""))</f>
        <v/>
      </c>
      <c r="W383" s="6" t="str">
        <f>IF($B383="","",IF($X383="","",IFERROR(SUMIFS(LabData2016[最近一次UACR檢查結果(mg/gm)],LabData2016[比對身分證前六碼],$AX383,LabData2016[最近一次UACR檢查日期],$X383,LabData2016[UACR唯一],1),"")))</f>
        <v/>
      </c>
      <c r="X383" s="36" t="str" cm="1">
        <f t="array" ref="X383">IF($B383="","",IFERROR(_xlfn.AGGREGATE(14,6,LabData2016[最近一次UACR檢查日期]/((LabData2016[比對身分證前六碼]=$AX383)*(LabData2016[UACR唯一]=1)),1),""))</f>
        <v/>
      </c>
      <c r="Y383" s="6" t="str">
        <f>IF($B383="","",IF($Z383="","",IFERROR(SUMIFS(LabData2016[最近一次UACR檢查結果(mg/gm)],LabData2016[比對身分證前六碼],$AX383,LabData2016[最近一次UACR檢查日期],$Z383,LabData2016[UACR唯一],1),"")))</f>
        <v/>
      </c>
      <c r="Z383" s="36" t="str" cm="1">
        <f t="array" ref="Z383">IF($B383="","",IFERROR(_xlfn.AGGREGATE(14,6,LabData2016[最近一次UACR檢查日期]/((LabData2016[比對身分證前六碼]=$AX383)*(LabData2016[UACR唯一]=1)),2),""))</f>
        <v/>
      </c>
      <c r="AA383" s="6" t="str">
        <f t="shared" si="77"/>
        <v/>
      </c>
      <c r="AB383" s="29" t="str">
        <f ca="1">IF($B383="","",IF($V383="不適用","不適用",IF($W383="","未檢驗",IF(AND($AJ383+$AK383&gt;=2,$AK383&gt;=1),IF(OR($W383&lt;30,SUMIFS(LabData2016[UACR唯一],LabData2016[比對身分證前六碼],$AX383,LabData2016[最近一次UACR檢查結果(mg/gm)],"&lt;30",LabData2016[最近一次UACR檢查日期],"&gt;="&amp;DATE(YEAR(TODAY()),1,1),LabData2016[最近一次UACR檢查日期],"&lt;"&amp;DATE(YEAR(TODAY())+1,1,1))/($AJ383+$AK383)&gt;=0.5),"控制達標",IF(ISNUMBER($Y383),IF(AND($AA383&gt;=84,$W383-$Y383&lt;0),"進步達標","未達標"),"未達標")),"未達標"))))</f>
        <v/>
      </c>
      <c r="AC383" s="38" t="str">
        <f ca="1">IF($B383="","",IF($AB383="不適用","不適用",IF($AB383="未檢驗","無檢驗資料","全年"&amp;($AJ383+$AK383)&amp;"次／下半年"&amp;$AK383&amp;"次／"&amp;SUMIFS(LabData2016[UACR唯一],LabData2016[比對身分證前六碼],$AX383,LabData2016[最近一次UACR檢查結果(mg/gm)],"&lt;30",LabData2016[最近一次UACR檢查日期],"&gt;="&amp;DATE(YEAR(TODAY()),1,1),LabData2016[最近一次UACR檢查日期],"&lt;"&amp;DATE(YEAR(TODAY())+1,1,1))&amp;"/"&amp;($AJ383+$AK383)&amp;"達標")))</f>
        <v/>
      </c>
      <c r="AD383" s="6" t="str" cm="1">
        <f t="array" ref="AD383">IF($B383="","",IFERROR(INDEX(PatientCriteria[BP檢驗次數達標標準],ROWS($A$4:A383)),""))</f>
        <v/>
      </c>
      <c r="AE383" s="6" t="str" cm="1">
        <f t="array" aca="1" ref="AE383" ca="1">IF($B383="","",_xlfn.LET(_xlpm.bp,LabData2016[最近一次BP檢查日期],_xlpm.ym,IF(ISNUMBER(_xlpm.bp),TEXT(_xlpm.bp,"yyyy-mm"),LEFT(_xlpm.bp,7)),_xlpm.matched,_xlfn._xlws.FILTER(_xlpm.ym,(LabData2016[比對身分證前六碼]=$AX383)*(LabData2016[比對生日西元]=$AY383)*(_xlpm.ym&lt;&gt;"")*(LEFT(_xlpm.ym,4)=TEXT(YEAR(TODAY()),"0")),""),IF(INDEX(_xlpm.matched,1)="",0,ROWS(_xlfn.UNIQUE(_xlpm.matched)))))</f>
        <v/>
      </c>
      <c r="AF383" s="6" t="str">
        <f ca="1">IF($B383="","",SUMIFS(LabData2016[HbA1c唯一],LabData2016[比對身分證前六碼],$AX383,LabData2016[最近一次HbA1c檢查日期],"&gt;="&amp;DATE(YEAR(TODAY()),1,1),LabData2016[最近一次HbA1c檢查日期],"&lt;"&amp;DATE(YEAR(TODAY()),7,1)))</f>
        <v/>
      </c>
      <c r="AG383" s="6" t="str">
        <f ca="1">IF($B383="","",SUMIFS(LabData2016[HbA1c唯一],LabData2016[比對身分證前六碼],$AX383,LabData2016[最近一次HbA1c檢查日期],"&gt;="&amp;DATE(YEAR(TODAY()),7,1),LabData2016[最近一次HbA1c檢查日期],"&lt;"&amp;DATE(YEAR(TODAY())+1,1,1)))</f>
        <v/>
      </c>
      <c r="AH383" s="6" t="str">
        <f ca="1">IF($B383="","",SUMIFS(LabData2016[LDL唯一],LabData2016[比對身分證前六碼],$AX383,LabData2016[最近一次LDL檢查日期],"&gt;="&amp;DATE(YEAR(TODAY()),1,1),LabData2016[最近一次LDL檢查日期],"&lt;"&amp;DATE(YEAR(TODAY()),7,1)))</f>
        <v/>
      </c>
      <c r="AI383" s="6" t="str">
        <f ca="1">IF($B383="","",SUMIFS(LabData2016[LDL唯一],LabData2016[比對身分證前六碼],$AX383,LabData2016[最近一次LDL檢查日期],"&gt;="&amp;DATE(YEAR(TODAY()),7,1),LabData2016[最近一次LDL檢查日期],"&lt;"&amp;DATE(YEAR(TODAY())+1,1,1)))</f>
        <v/>
      </c>
      <c r="AJ383" s="6" t="str">
        <f ca="1">IF($B383="","",SUMIFS(LabData2016[UACR唯一],LabData2016[比對身分證前六碼],$AX383,LabData2016[最近一次UACR檢查日期],"&gt;="&amp;DATE(YEAR(TODAY()),1,1),LabData2016[最近一次UACR檢查日期],"&lt;"&amp;DATE(YEAR(TODAY()),7,1)))</f>
        <v/>
      </c>
      <c r="AK383" s="6" t="str">
        <f ca="1">IF($B383="","",SUMIFS(LabData2016[UACR唯一],LabData2016[比對身分證前六碼],$AX383,LabData2016[最近一次UACR檢查日期],"&gt;="&amp;DATE(YEAR(TODAY()),7,1),LabData2016[最近一次UACR檢查日期],"&lt;"&amp;DATE(YEAR(TODAY())+1,1,1)))</f>
        <v/>
      </c>
      <c r="AL383" s="6" t="str">
        <f t="shared" si="78"/>
        <v/>
      </c>
      <c r="AM383" s="6" t="str">
        <f t="shared" si="79"/>
        <v/>
      </c>
      <c r="AN383" s="6" t="str">
        <f t="shared" si="80"/>
        <v/>
      </c>
      <c r="AO383" s="6" t="str">
        <f t="shared" si="81"/>
        <v/>
      </c>
      <c r="AP383" s="6" t="str" cm="1">
        <f t="array" ref="AP383">IF($B383="","",IFERROR(INDEX(相容設定!$B$2:$E$9,MATCH($D383,相容設定!$A$2:$A$9,0),MIN(VALUE(LEFT($AQ383,FIND("/",$AQ383)-1)),3)+1),0))</f>
        <v/>
      </c>
      <c r="AQ383" s="6" t="str">
        <f t="shared" si="82"/>
        <v/>
      </c>
      <c r="AR383" s="30" t="str">
        <f t="shared" si="83"/>
        <v/>
      </c>
      <c r="AS383" s="30" t="str">
        <f>IF($B383="","",250+30+IF(OR(ISNUMBER(SEARCH("DM",$D383)),ISNUMBER(SEARCH("+",$D383))),100,0)+IFERROR(INDEX(相容設定!$F$2:$F$9,MATCH($D383,相容設定!$A$2:$A$9,0)),0))</f>
        <v/>
      </c>
      <c r="AT383" s="31" t="str">
        <f t="shared" si="84"/>
        <v/>
      </c>
      <c r="AU383" s="32" t="str">
        <f t="shared" si="85"/>
        <v/>
      </c>
      <c r="AW383" t="str">
        <f t="shared" si="86"/>
        <v/>
      </c>
    </row>
    <row r="384" spans="1:49" x14ac:dyDescent="0.35">
      <c r="A384" s="26" t="str" cm="1">
        <f t="array" ref="A384">IFERROR(IF(INDEX(PatientCriteria[身分證號],ROWS($A$4:A384))="","",ROWS($A$4:A384)),"")</f>
        <v/>
      </c>
      <c r="B384" s="26" t="str" cm="1">
        <f t="array" ref="B384">IFERROR(IF(INDEX(PatientCriteria[身分證號],ROWS($A$4:A384))="","",INDEX(PatientCriteria[身分證號],ROWS($A$4:A384))),"")</f>
        <v/>
      </c>
      <c r="C384" s="26" t="str" cm="1">
        <f t="array" ref="C384">IF($B384="","",IFERROR(INDEX(PatientCriteria[生日],ROWS($A$4:A384)),""))</f>
        <v/>
      </c>
      <c r="D384" s="26" t="str" cm="1">
        <f t="array" ref="D384">IF($B384="","",IFERROR(INDEX(PatientCriteria[疾病組合],ROWS($A$4:A384)),""))</f>
        <v/>
      </c>
      <c r="E384" s="6" t="str" cm="1">
        <f t="array" ref="E384">IF($B384="","",IFERROR(INDEX(PatientCriteria[HbA1c達標標準],ROWS($A$4:A384)),""))</f>
        <v/>
      </c>
      <c r="F384" s="6" t="str">
        <f>IF($B384="","",IF($G384="","",IFERROR(SUMIFS(LabData2016[最近一次HbA1c檢查結果(%)],LabData2016[比對身分證前六碼],$AX384,LabData2016[最近一次HbA1c檢查日期],$G384,LabData2016[HbA1c唯一],1),"")))</f>
        <v/>
      </c>
      <c r="G384" s="36" t="str" cm="1">
        <f t="array" ref="G384">IF($B384="","",IFERROR(_xlfn.AGGREGATE(14,6,LabData2016[最近一次HbA1c檢查日期]/((LabData2016[比對身分證前六碼]=$AX384)*(LabData2016[HbA1c唯一]=1)),1),""))</f>
        <v/>
      </c>
      <c r="H384" s="6" t="str">
        <f>IF($B384="","",IF($I384="","",IFERROR(SUMIFS(LabData2016[最近一次HbA1c檢查結果(%)],LabData2016[比對身分證前六碼],$AX384,LabData2016[最近一次HbA1c檢查日期],$I384,LabData2016[HbA1c唯一],1),"")))</f>
        <v/>
      </c>
      <c r="I384" s="36" t="str" cm="1">
        <f t="array" ref="I384">IF($B384="","",IFERROR(_xlfn.AGGREGATE(14,6,LabData2016[最近一次HbA1c檢查日期]/((LabData2016[比對身分證前六碼]=$AX384)*(LabData2016[HbA1c唯一]=1)),2),""))</f>
        <v/>
      </c>
      <c r="J384" s="6" t="str">
        <f t="shared" si="75"/>
        <v/>
      </c>
      <c r="K384" s="27" t="str">
        <f ca="1">IF($B384="","",IF($E384="不適用","不適用",IF($F384="","未檢驗",IF(AND($AF384+$AG384&gt;=2,$AG384&gt;=1),IF(OR($F384&lt;VALUE(SUBSTITUTE(SUBSTITUTE($E384,"&lt;",""),"%","")),SUMIFS(LabData2016[HbA1c唯一],LabData2016[比對身分證前六碼],$AX384,LabData2016[最近一次HbA1c檢查結果(%)],"&lt;"&amp;VALUE(SUBSTITUTE(SUBSTITUTE($E384,"&lt;",""),"%","")),LabData2016[最近一次HbA1c檢查日期],"&gt;="&amp;DATE(YEAR(TODAY()),1,1),LabData2016[最近一次HbA1c檢查日期],"&lt;"&amp;DATE(YEAR(TODAY())+1,1,1))/($AF384+$AG384)&gt;=0.5),"控制達標",IF(ISNUMBER($H384),IF(AND($J384&gt;=84,$F384-$H384&lt;0),"進步達標","未達標"),"未達標")),"未達標"))))</f>
        <v/>
      </c>
      <c r="L384" s="33" t="str">
        <f ca="1">IF($B384="","",IF($K384="不適用","不適用",IF($K384="未檢驗","無檢驗資料","全年"&amp;($AF384+$AG384)&amp;"次／下半年"&amp;$AG384&amp;"次／"&amp;SUMIFS(LabData2016[HbA1c唯一],LabData2016[比對身分證前六碼],$AX384,LabData2016[最近一次HbA1c檢查結果(%)],"&lt;"&amp;VALUE(SUBSTITUTE(SUBSTITUTE($E384,"&lt;",""),"%","")),LabData2016[最近一次HbA1c檢查日期],"&gt;="&amp;DATE(YEAR(TODAY()),1,1),LabData2016[最近一次HbA1c檢查日期],"&lt;"&amp;DATE(YEAR(TODAY())+1,1,1))&amp;"/"&amp;($AF384+$AG384)&amp;"達標")))</f>
        <v/>
      </c>
      <c r="M384" s="6" t="str" cm="1">
        <f t="array" ref="M384">IF($B384="","",IFERROR(INDEX(PatientCriteria[LDL達標標準],ROWS($A$4:A384)),""))</f>
        <v/>
      </c>
      <c r="N384" s="6" t="str">
        <f>IF($B384="","",IF($O384="","",IFERROR(SUMIFS(LabData2016[最近一次LDL檢查結果(mg/dL)],LabData2016[比對身分證前六碼],$AX384,LabData2016[最近一次LDL檢查日期],$O384,LabData2016[LDL唯一],1),"")))</f>
        <v/>
      </c>
      <c r="O384" s="36" t="str" cm="1">
        <f t="array" ref="O384">IF($B384="","",IFERROR(_xlfn.AGGREGATE(14,6,LabData2016[最近一次LDL檢查日期]/((LabData2016[比對身分證前六碼]=$AX384)*(LabData2016[LDL唯一]=1)),1),""))</f>
        <v/>
      </c>
      <c r="P384" s="6" t="str">
        <f>IF($B384="","",IF($Q384="","",IFERROR(SUMIFS(LabData2016[最近一次LDL檢查結果(mg/dL)],LabData2016[比對身分證前六碼],$AX384,LabData2016[最近一次LDL檢查日期],$Q384,LabData2016[LDL唯一],1),"")))</f>
        <v/>
      </c>
      <c r="Q384" s="36" t="str" cm="1">
        <f t="array" ref="Q384">IF($B384="","",IFERROR(_xlfn.AGGREGATE(14,6,LabData2016[最近一次LDL檢查日期]/((LabData2016[比對身分證前六碼]=$AX384)*(LabData2016[LDL唯一]=1)),2),""))</f>
        <v/>
      </c>
      <c r="R384" s="6" t="str">
        <f t="shared" si="76"/>
        <v/>
      </c>
      <c r="S384" s="6" t="str" cm="1">
        <f t="array" ref="S384">IF($B384="","",IFERROR(_xlfn.AGGREGATE(15,6,LabData2016[最近一次LDL檢查結果(mg/dL)]/((LabData2016[比對身分證前六碼]=$AX384)*(LabData2016[LDL唯一]=1)),1),""))</f>
        <v/>
      </c>
      <c r="T384" s="28" t="str">
        <f ca="1">IF($B384="","",IF($M384="不適用","不適用",IF($N384="","未檢驗",IF(OR(AND($D384="DM only",$O384&gt;=DATE(YEAR(TODAY()),1,1),$O384&lt;DATE(YEAR(TODAY())+1,1,1),$N384&lt;VALUE(SUBSTITUTE($M384,"&lt;",""))),AND($AH384&gt;=1,$AI384&gt;=1,OR($N384&lt;VALUE(SUBSTITUTE($M384,"&lt;","")),SUMIFS(LabData2016[LDL唯一],LabData2016[比對身分證前六碼],$AX384,LabData2016[最近一次LDL檢查結果(mg/dL)],"&lt;"&amp;VALUE(SUBSTITUTE($M384,"&lt;","")),LabData2016[最近一次LDL檢查日期],"&gt;="&amp;DATE(YEAR(TODAY()),1,1),LabData2016[最近一次LDL檢查日期],"&lt;"&amp;DATE(YEAR(TODAY())+1,1,1))/($AH384+$AI384)&gt;=0.5))),"控制達標",IF(AND($AH384&gt;=1,$AI384&gt;=1,ISNUMBER($P384),$R384&gt;84,$N384-$P384&lt;0),"進步達標","未達標")))))</f>
        <v/>
      </c>
      <c r="U384" s="39" t="str">
        <f ca="1">IF($B384="","",IF($T384="不適用","不適用",IF($T384="未檢驗","無檢驗資料","全年"&amp;($AH384+$AI384)&amp;"次／下半年"&amp;$AI384&amp;"次／"&amp;SUMIFS(LabData2016[LDL唯一],LabData2016[比對身分證前六碼],$AX384,LabData2016[最近一次LDL檢查結果(mg/dL)],"&lt;"&amp;VALUE(SUBSTITUTE($M384,"&lt;","")),LabData2016[最近一次LDL檢查日期],"&gt;="&amp;DATE(YEAR(TODAY()),1,1),LabData2016[最近一次LDL檢查日期],"&lt;"&amp;DATE(YEAR(TODAY())+1,1,1))&amp;"/"&amp;($AH384+$AI384)&amp;"達標")))</f>
        <v/>
      </c>
      <c r="V384" s="6" t="str" cm="1">
        <f t="array" ref="V384">IF($B384="","",IFERROR(INDEX(PatientCriteria[UACR達標標準],ROWS($A$4:A384)),""))</f>
        <v/>
      </c>
      <c r="W384" s="6" t="str">
        <f>IF($B384="","",IF($X384="","",IFERROR(SUMIFS(LabData2016[最近一次UACR檢查結果(mg/gm)],LabData2016[比對身分證前六碼],$AX384,LabData2016[最近一次UACR檢查日期],$X384,LabData2016[UACR唯一],1),"")))</f>
        <v/>
      </c>
      <c r="X384" s="36" t="str" cm="1">
        <f t="array" ref="X384">IF($B384="","",IFERROR(_xlfn.AGGREGATE(14,6,LabData2016[最近一次UACR檢查日期]/((LabData2016[比對身分證前六碼]=$AX384)*(LabData2016[UACR唯一]=1)),1),""))</f>
        <v/>
      </c>
      <c r="Y384" s="6" t="str">
        <f>IF($B384="","",IF($Z384="","",IFERROR(SUMIFS(LabData2016[最近一次UACR檢查結果(mg/gm)],LabData2016[比對身分證前六碼],$AX384,LabData2016[最近一次UACR檢查日期],$Z384,LabData2016[UACR唯一],1),"")))</f>
        <v/>
      </c>
      <c r="Z384" s="36" t="str" cm="1">
        <f t="array" ref="Z384">IF($B384="","",IFERROR(_xlfn.AGGREGATE(14,6,LabData2016[最近一次UACR檢查日期]/((LabData2016[比對身分證前六碼]=$AX384)*(LabData2016[UACR唯一]=1)),2),""))</f>
        <v/>
      </c>
      <c r="AA384" s="6" t="str">
        <f t="shared" si="77"/>
        <v/>
      </c>
      <c r="AB384" s="29" t="str">
        <f ca="1">IF($B384="","",IF($V384="不適用","不適用",IF($W384="","未檢驗",IF(AND($AJ384+$AK384&gt;=2,$AK384&gt;=1),IF(OR($W384&lt;30,SUMIFS(LabData2016[UACR唯一],LabData2016[比對身分證前六碼],$AX384,LabData2016[最近一次UACR檢查結果(mg/gm)],"&lt;30",LabData2016[最近一次UACR檢查日期],"&gt;="&amp;DATE(YEAR(TODAY()),1,1),LabData2016[最近一次UACR檢查日期],"&lt;"&amp;DATE(YEAR(TODAY())+1,1,1))/($AJ384+$AK384)&gt;=0.5),"控制達標",IF(ISNUMBER($Y384),IF(AND($AA384&gt;=84,$W384-$Y384&lt;0),"進步達標","未達標"),"未達標")),"未達標"))))</f>
        <v/>
      </c>
      <c r="AC384" s="38" t="str">
        <f ca="1">IF($B384="","",IF($AB384="不適用","不適用",IF($AB384="未檢驗","無檢驗資料","全年"&amp;($AJ384+$AK384)&amp;"次／下半年"&amp;$AK384&amp;"次／"&amp;SUMIFS(LabData2016[UACR唯一],LabData2016[比對身分證前六碼],$AX384,LabData2016[最近一次UACR檢查結果(mg/gm)],"&lt;30",LabData2016[最近一次UACR檢查日期],"&gt;="&amp;DATE(YEAR(TODAY()),1,1),LabData2016[最近一次UACR檢查日期],"&lt;"&amp;DATE(YEAR(TODAY())+1,1,1))&amp;"/"&amp;($AJ384+$AK384)&amp;"達標")))</f>
        <v/>
      </c>
      <c r="AD384" s="6" t="str" cm="1">
        <f t="array" ref="AD384">IF($B384="","",IFERROR(INDEX(PatientCriteria[BP檢驗次數達標標準],ROWS($A$4:A384)),""))</f>
        <v/>
      </c>
      <c r="AE384" s="6" t="str" cm="1">
        <f t="array" aca="1" ref="AE384" ca="1">IF($B384="","",_xlfn.LET(_xlpm.bp,LabData2016[最近一次BP檢查日期],_xlpm.ym,IF(ISNUMBER(_xlpm.bp),TEXT(_xlpm.bp,"yyyy-mm"),LEFT(_xlpm.bp,7)),_xlpm.matched,_xlfn._xlws.FILTER(_xlpm.ym,(LabData2016[比對身分證前六碼]=$AX384)*(LabData2016[比對生日西元]=$AY384)*(_xlpm.ym&lt;&gt;"")*(LEFT(_xlpm.ym,4)=TEXT(YEAR(TODAY()),"0")),""),IF(INDEX(_xlpm.matched,1)="",0,ROWS(_xlfn.UNIQUE(_xlpm.matched)))))</f>
        <v/>
      </c>
      <c r="AF384" s="6" t="str">
        <f ca="1">IF($B384="","",SUMIFS(LabData2016[HbA1c唯一],LabData2016[比對身分證前六碼],$AX384,LabData2016[最近一次HbA1c檢查日期],"&gt;="&amp;DATE(YEAR(TODAY()),1,1),LabData2016[最近一次HbA1c檢查日期],"&lt;"&amp;DATE(YEAR(TODAY()),7,1)))</f>
        <v/>
      </c>
      <c r="AG384" s="6" t="str">
        <f ca="1">IF($B384="","",SUMIFS(LabData2016[HbA1c唯一],LabData2016[比對身分證前六碼],$AX384,LabData2016[最近一次HbA1c檢查日期],"&gt;="&amp;DATE(YEAR(TODAY()),7,1),LabData2016[最近一次HbA1c檢查日期],"&lt;"&amp;DATE(YEAR(TODAY())+1,1,1)))</f>
        <v/>
      </c>
      <c r="AH384" s="6" t="str">
        <f ca="1">IF($B384="","",SUMIFS(LabData2016[LDL唯一],LabData2016[比對身分證前六碼],$AX384,LabData2016[最近一次LDL檢查日期],"&gt;="&amp;DATE(YEAR(TODAY()),1,1),LabData2016[最近一次LDL檢查日期],"&lt;"&amp;DATE(YEAR(TODAY()),7,1)))</f>
        <v/>
      </c>
      <c r="AI384" s="6" t="str">
        <f ca="1">IF($B384="","",SUMIFS(LabData2016[LDL唯一],LabData2016[比對身分證前六碼],$AX384,LabData2016[最近一次LDL檢查日期],"&gt;="&amp;DATE(YEAR(TODAY()),7,1),LabData2016[最近一次LDL檢查日期],"&lt;"&amp;DATE(YEAR(TODAY())+1,1,1)))</f>
        <v/>
      </c>
      <c r="AJ384" s="6" t="str">
        <f ca="1">IF($B384="","",SUMIFS(LabData2016[UACR唯一],LabData2016[比對身分證前六碼],$AX384,LabData2016[最近一次UACR檢查日期],"&gt;="&amp;DATE(YEAR(TODAY()),1,1),LabData2016[最近一次UACR檢查日期],"&lt;"&amp;DATE(YEAR(TODAY()),7,1)))</f>
        <v/>
      </c>
      <c r="AK384" s="6" t="str">
        <f ca="1">IF($B384="","",SUMIFS(LabData2016[UACR唯一],LabData2016[比對身分證前六碼],$AX384,LabData2016[最近一次UACR檢查日期],"&gt;="&amp;DATE(YEAR(TODAY()),7,1),LabData2016[最近一次UACR檢查日期],"&lt;"&amp;DATE(YEAR(TODAY())+1,1,1)))</f>
        <v/>
      </c>
      <c r="AL384" s="6" t="str">
        <f t="shared" si="78"/>
        <v/>
      </c>
      <c r="AM384" s="6" t="str">
        <f t="shared" si="79"/>
        <v/>
      </c>
      <c r="AN384" s="6" t="str">
        <f t="shared" si="80"/>
        <v/>
      </c>
      <c r="AO384" s="6" t="str">
        <f t="shared" si="81"/>
        <v/>
      </c>
      <c r="AP384" s="6" t="str" cm="1">
        <f t="array" ref="AP384">IF($B384="","",IFERROR(INDEX(相容設定!$B$2:$E$9,MATCH($D384,相容設定!$A$2:$A$9,0),MIN(VALUE(LEFT($AQ384,FIND("/",$AQ384)-1)),3)+1),0))</f>
        <v/>
      </c>
      <c r="AQ384" s="6" t="str">
        <f t="shared" si="82"/>
        <v/>
      </c>
      <c r="AR384" s="30" t="str">
        <f t="shared" si="83"/>
        <v/>
      </c>
      <c r="AS384" s="30" t="str">
        <f>IF($B384="","",250+30+IF(OR(ISNUMBER(SEARCH("DM",$D384)),ISNUMBER(SEARCH("+",$D384))),100,0)+IFERROR(INDEX(相容設定!$F$2:$F$9,MATCH($D384,相容設定!$A$2:$A$9,0)),0))</f>
        <v/>
      </c>
      <c r="AT384" s="31" t="str">
        <f t="shared" si="84"/>
        <v/>
      </c>
      <c r="AU384" s="32" t="str">
        <f t="shared" si="85"/>
        <v/>
      </c>
      <c r="AW384" t="str">
        <f t="shared" si="86"/>
        <v/>
      </c>
    </row>
    <row r="385" spans="1:49" x14ac:dyDescent="0.35">
      <c r="A385" s="26" t="str" cm="1">
        <f t="array" ref="A385">IFERROR(IF(INDEX(PatientCriteria[身分證號],ROWS($A$4:A385))="","",ROWS($A$4:A385)),"")</f>
        <v/>
      </c>
      <c r="B385" s="26" t="str" cm="1">
        <f t="array" ref="B385">IFERROR(IF(INDEX(PatientCriteria[身分證號],ROWS($A$4:A385))="","",INDEX(PatientCriteria[身分證號],ROWS($A$4:A385))),"")</f>
        <v/>
      </c>
      <c r="C385" s="26" t="str" cm="1">
        <f t="array" ref="C385">IF($B385="","",IFERROR(INDEX(PatientCriteria[生日],ROWS($A$4:A385)),""))</f>
        <v/>
      </c>
      <c r="D385" s="26" t="str" cm="1">
        <f t="array" ref="D385">IF($B385="","",IFERROR(INDEX(PatientCriteria[疾病組合],ROWS($A$4:A385)),""))</f>
        <v/>
      </c>
      <c r="E385" s="6" t="str" cm="1">
        <f t="array" ref="E385">IF($B385="","",IFERROR(INDEX(PatientCriteria[HbA1c達標標準],ROWS($A$4:A385)),""))</f>
        <v/>
      </c>
      <c r="F385" s="6" t="str">
        <f>IF($B385="","",IF($G385="","",IFERROR(SUMIFS(LabData2016[最近一次HbA1c檢查結果(%)],LabData2016[比對身分證前六碼],$AX385,LabData2016[最近一次HbA1c檢查日期],$G385,LabData2016[HbA1c唯一],1),"")))</f>
        <v/>
      </c>
      <c r="G385" s="36" t="str" cm="1">
        <f t="array" ref="G385">IF($B385="","",IFERROR(_xlfn.AGGREGATE(14,6,LabData2016[最近一次HbA1c檢查日期]/((LabData2016[比對身分證前六碼]=$AX385)*(LabData2016[HbA1c唯一]=1)),1),""))</f>
        <v/>
      </c>
      <c r="H385" s="6" t="str">
        <f>IF($B385="","",IF($I385="","",IFERROR(SUMIFS(LabData2016[最近一次HbA1c檢查結果(%)],LabData2016[比對身分證前六碼],$AX385,LabData2016[最近一次HbA1c檢查日期],$I385,LabData2016[HbA1c唯一],1),"")))</f>
        <v/>
      </c>
      <c r="I385" s="36" t="str" cm="1">
        <f t="array" ref="I385">IF($B385="","",IFERROR(_xlfn.AGGREGATE(14,6,LabData2016[最近一次HbA1c檢查日期]/((LabData2016[比對身分證前六碼]=$AX385)*(LabData2016[HbA1c唯一]=1)),2),""))</f>
        <v/>
      </c>
      <c r="J385" s="6" t="str">
        <f t="shared" si="75"/>
        <v/>
      </c>
      <c r="K385" s="27" t="str">
        <f ca="1">IF($B385="","",IF($E385="不適用","不適用",IF($F385="","未檢驗",IF(AND($AF385+$AG385&gt;=2,$AG385&gt;=1),IF(OR($F385&lt;VALUE(SUBSTITUTE(SUBSTITUTE($E385,"&lt;",""),"%","")),SUMIFS(LabData2016[HbA1c唯一],LabData2016[比對身分證前六碼],$AX385,LabData2016[最近一次HbA1c檢查結果(%)],"&lt;"&amp;VALUE(SUBSTITUTE(SUBSTITUTE($E385,"&lt;",""),"%","")),LabData2016[最近一次HbA1c檢查日期],"&gt;="&amp;DATE(YEAR(TODAY()),1,1),LabData2016[最近一次HbA1c檢查日期],"&lt;"&amp;DATE(YEAR(TODAY())+1,1,1))/($AF385+$AG385)&gt;=0.5),"控制達標",IF(ISNUMBER($H385),IF(AND($J385&gt;=84,$F385-$H385&lt;0),"進步達標","未達標"),"未達標")),"未達標"))))</f>
        <v/>
      </c>
      <c r="L385" s="33" t="str">
        <f ca="1">IF($B385="","",IF($K385="不適用","不適用",IF($K385="未檢驗","無檢驗資料","全年"&amp;($AF385+$AG385)&amp;"次／下半年"&amp;$AG385&amp;"次／"&amp;SUMIFS(LabData2016[HbA1c唯一],LabData2016[比對身分證前六碼],$AX385,LabData2016[最近一次HbA1c檢查結果(%)],"&lt;"&amp;VALUE(SUBSTITUTE(SUBSTITUTE($E385,"&lt;",""),"%","")),LabData2016[最近一次HbA1c檢查日期],"&gt;="&amp;DATE(YEAR(TODAY()),1,1),LabData2016[最近一次HbA1c檢查日期],"&lt;"&amp;DATE(YEAR(TODAY())+1,1,1))&amp;"/"&amp;($AF385+$AG385)&amp;"達標")))</f>
        <v/>
      </c>
      <c r="M385" s="6" t="str" cm="1">
        <f t="array" ref="M385">IF($B385="","",IFERROR(INDEX(PatientCriteria[LDL達標標準],ROWS($A$4:A385)),""))</f>
        <v/>
      </c>
      <c r="N385" s="6" t="str">
        <f>IF($B385="","",IF($O385="","",IFERROR(SUMIFS(LabData2016[最近一次LDL檢查結果(mg/dL)],LabData2016[比對身分證前六碼],$AX385,LabData2016[最近一次LDL檢查日期],$O385,LabData2016[LDL唯一],1),"")))</f>
        <v/>
      </c>
      <c r="O385" s="36" t="str" cm="1">
        <f t="array" ref="O385">IF($B385="","",IFERROR(_xlfn.AGGREGATE(14,6,LabData2016[最近一次LDL檢查日期]/((LabData2016[比對身分證前六碼]=$AX385)*(LabData2016[LDL唯一]=1)),1),""))</f>
        <v/>
      </c>
      <c r="P385" s="6" t="str">
        <f>IF($B385="","",IF($Q385="","",IFERROR(SUMIFS(LabData2016[最近一次LDL檢查結果(mg/dL)],LabData2016[比對身分證前六碼],$AX385,LabData2016[最近一次LDL檢查日期],$Q385,LabData2016[LDL唯一],1),"")))</f>
        <v/>
      </c>
      <c r="Q385" s="36" t="str" cm="1">
        <f t="array" ref="Q385">IF($B385="","",IFERROR(_xlfn.AGGREGATE(14,6,LabData2016[最近一次LDL檢查日期]/((LabData2016[比對身分證前六碼]=$AX385)*(LabData2016[LDL唯一]=1)),2),""))</f>
        <v/>
      </c>
      <c r="R385" s="6" t="str">
        <f t="shared" si="76"/>
        <v/>
      </c>
      <c r="S385" s="6" t="str" cm="1">
        <f t="array" ref="S385">IF($B385="","",IFERROR(_xlfn.AGGREGATE(15,6,LabData2016[最近一次LDL檢查結果(mg/dL)]/((LabData2016[比對身分證前六碼]=$AX385)*(LabData2016[LDL唯一]=1)),1),""))</f>
        <v/>
      </c>
      <c r="T385" s="28" t="str">
        <f ca="1">IF($B385="","",IF($M385="不適用","不適用",IF($N385="","未檢驗",IF(OR(AND($D385="DM only",$O385&gt;=DATE(YEAR(TODAY()),1,1),$O385&lt;DATE(YEAR(TODAY())+1,1,1),$N385&lt;VALUE(SUBSTITUTE($M385,"&lt;",""))),AND($AH385&gt;=1,$AI385&gt;=1,OR($N385&lt;VALUE(SUBSTITUTE($M385,"&lt;","")),SUMIFS(LabData2016[LDL唯一],LabData2016[比對身分證前六碼],$AX385,LabData2016[最近一次LDL檢查結果(mg/dL)],"&lt;"&amp;VALUE(SUBSTITUTE($M385,"&lt;","")),LabData2016[最近一次LDL檢查日期],"&gt;="&amp;DATE(YEAR(TODAY()),1,1),LabData2016[最近一次LDL檢查日期],"&lt;"&amp;DATE(YEAR(TODAY())+1,1,1))/($AH385+$AI385)&gt;=0.5))),"控制達標",IF(AND($AH385&gt;=1,$AI385&gt;=1,ISNUMBER($P385),$R385&gt;84,$N385-$P385&lt;0),"進步達標","未達標")))))</f>
        <v/>
      </c>
      <c r="U385" s="39" t="str">
        <f ca="1">IF($B385="","",IF($T385="不適用","不適用",IF($T385="未檢驗","無檢驗資料","全年"&amp;($AH385+$AI385)&amp;"次／下半年"&amp;$AI385&amp;"次／"&amp;SUMIFS(LabData2016[LDL唯一],LabData2016[比對身分證前六碼],$AX385,LabData2016[最近一次LDL檢查結果(mg/dL)],"&lt;"&amp;VALUE(SUBSTITUTE($M385,"&lt;","")),LabData2016[最近一次LDL檢查日期],"&gt;="&amp;DATE(YEAR(TODAY()),1,1),LabData2016[最近一次LDL檢查日期],"&lt;"&amp;DATE(YEAR(TODAY())+1,1,1))&amp;"/"&amp;($AH385+$AI385)&amp;"達標")))</f>
        <v/>
      </c>
      <c r="V385" s="6" t="str" cm="1">
        <f t="array" ref="V385">IF($B385="","",IFERROR(INDEX(PatientCriteria[UACR達標標準],ROWS($A$4:A385)),""))</f>
        <v/>
      </c>
      <c r="W385" s="6" t="str">
        <f>IF($B385="","",IF($X385="","",IFERROR(SUMIFS(LabData2016[最近一次UACR檢查結果(mg/gm)],LabData2016[比對身分證前六碼],$AX385,LabData2016[最近一次UACR檢查日期],$X385,LabData2016[UACR唯一],1),"")))</f>
        <v/>
      </c>
      <c r="X385" s="36" t="str" cm="1">
        <f t="array" ref="X385">IF($B385="","",IFERROR(_xlfn.AGGREGATE(14,6,LabData2016[最近一次UACR檢查日期]/((LabData2016[比對身分證前六碼]=$AX385)*(LabData2016[UACR唯一]=1)),1),""))</f>
        <v/>
      </c>
      <c r="Y385" s="6" t="str">
        <f>IF($B385="","",IF($Z385="","",IFERROR(SUMIFS(LabData2016[最近一次UACR檢查結果(mg/gm)],LabData2016[比對身分證前六碼],$AX385,LabData2016[最近一次UACR檢查日期],$Z385,LabData2016[UACR唯一],1),"")))</f>
        <v/>
      </c>
      <c r="Z385" s="36" t="str" cm="1">
        <f t="array" ref="Z385">IF($B385="","",IFERROR(_xlfn.AGGREGATE(14,6,LabData2016[最近一次UACR檢查日期]/((LabData2016[比對身分證前六碼]=$AX385)*(LabData2016[UACR唯一]=1)),2),""))</f>
        <v/>
      </c>
      <c r="AA385" s="6" t="str">
        <f t="shared" si="77"/>
        <v/>
      </c>
      <c r="AB385" s="29" t="str">
        <f ca="1">IF($B385="","",IF($V385="不適用","不適用",IF($W385="","未檢驗",IF(AND($AJ385+$AK385&gt;=2,$AK385&gt;=1),IF(OR($W385&lt;30,SUMIFS(LabData2016[UACR唯一],LabData2016[比對身分證前六碼],$AX385,LabData2016[最近一次UACR檢查結果(mg/gm)],"&lt;30",LabData2016[最近一次UACR檢查日期],"&gt;="&amp;DATE(YEAR(TODAY()),1,1),LabData2016[最近一次UACR檢查日期],"&lt;"&amp;DATE(YEAR(TODAY())+1,1,1))/($AJ385+$AK385)&gt;=0.5),"控制達標",IF(ISNUMBER($Y385),IF(AND($AA385&gt;=84,$W385-$Y385&lt;0),"進步達標","未達標"),"未達標")),"未達標"))))</f>
        <v/>
      </c>
      <c r="AC385" s="38" t="str">
        <f ca="1">IF($B385="","",IF($AB385="不適用","不適用",IF($AB385="未檢驗","無檢驗資料","全年"&amp;($AJ385+$AK385)&amp;"次／下半年"&amp;$AK385&amp;"次／"&amp;SUMIFS(LabData2016[UACR唯一],LabData2016[比對身分證前六碼],$AX385,LabData2016[最近一次UACR檢查結果(mg/gm)],"&lt;30",LabData2016[最近一次UACR檢查日期],"&gt;="&amp;DATE(YEAR(TODAY()),1,1),LabData2016[最近一次UACR檢查日期],"&lt;"&amp;DATE(YEAR(TODAY())+1,1,1))&amp;"/"&amp;($AJ385+$AK385)&amp;"達標")))</f>
        <v/>
      </c>
      <c r="AD385" s="6" t="str" cm="1">
        <f t="array" ref="AD385">IF($B385="","",IFERROR(INDEX(PatientCriteria[BP檢驗次數達標標準],ROWS($A$4:A385)),""))</f>
        <v/>
      </c>
      <c r="AE385" s="6" t="str" cm="1">
        <f t="array" aca="1" ref="AE385" ca="1">IF($B385="","",_xlfn.LET(_xlpm.bp,LabData2016[最近一次BP檢查日期],_xlpm.ym,IF(ISNUMBER(_xlpm.bp),TEXT(_xlpm.bp,"yyyy-mm"),LEFT(_xlpm.bp,7)),_xlpm.matched,_xlfn._xlws.FILTER(_xlpm.ym,(LabData2016[比對身分證前六碼]=$AX385)*(LabData2016[比對生日西元]=$AY385)*(_xlpm.ym&lt;&gt;"")*(LEFT(_xlpm.ym,4)=TEXT(YEAR(TODAY()),"0")),""),IF(INDEX(_xlpm.matched,1)="",0,ROWS(_xlfn.UNIQUE(_xlpm.matched)))))</f>
        <v/>
      </c>
      <c r="AF385" s="6" t="str">
        <f ca="1">IF($B385="","",SUMIFS(LabData2016[HbA1c唯一],LabData2016[比對身分證前六碼],$AX385,LabData2016[最近一次HbA1c檢查日期],"&gt;="&amp;DATE(YEAR(TODAY()),1,1),LabData2016[最近一次HbA1c檢查日期],"&lt;"&amp;DATE(YEAR(TODAY()),7,1)))</f>
        <v/>
      </c>
      <c r="AG385" s="6" t="str">
        <f ca="1">IF($B385="","",SUMIFS(LabData2016[HbA1c唯一],LabData2016[比對身分證前六碼],$AX385,LabData2016[最近一次HbA1c檢查日期],"&gt;="&amp;DATE(YEAR(TODAY()),7,1),LabData2016[最近一次HbA1c檢查日期],"&lt;"&amp;DATE(YEAR(TODAY())+1,1,1)))</f>
        <v/>
      </c>
      <c r="AH385" s="6" t="str">
        <f ca="1">IF($B385="","",SUMIFS(LabData2016[LDL唯一],LabData2016[比對身分證前六碼],$AX385,LabData2016[最近一次LDL檢查日期],"&gt;="&amp;DATE(YEAR(TODAY()),1,1),LabData2016[最近一次LDL檢查日期],"&lt;"&amp;DATE(YEAR(TODAY()),7,1)))</f>
        <v/>
      </c>
      <c r="AI385" s="6" t="str">
        <f ca="1">IF($B385="","",SUMIFS(LabData2016[LDL唯一],LabData2016[比對身分證前六碼],$AX385,LabData2016[最近一次LDL檢查日期],"&gt;="&amp;DATE(YEAR(TODAY()),7,1),LabData2016[最近一次LDL檢查日期],"&lt;"&amp;DATE(YEAR(TODAY())+1,1,1)))</f>
        <v/>
      </c>
      <c r="AJ385" s="6" t="str">
        <f ca="1">IF($B385="","",SUMIFS(LabData2016[UACR唯一],LabData2016[比對身分證前六碼],$AX385,LabData2016[最近一次UACR檢查日期],"&gt;="&amp;DATE(YEAR(TODAY()),1,1),LabData2016[最近一次UACR檢查日期],"&lt;"&amp;DATE(YEAR(TODAY()),7,1)))</f>
        <v/>
      </c>
      <c r="AK385" s="6" t="str">
        <f ca="1">IF($B385="","",SUMIFS(LabData2016[UACR唯一],LabData2016[比對身分證前六碼],$AX385,LabData2016[最近一次UACR檢查日期],"&gt;="&amp;DATE(YEAR(TODAY()),7,1),LabData2016[最近一次UACR檢查日期],"&lt;"&amp;DATE(YEAR(TODAY())+1,1,1)))</f>
        <v/>
      </c>
      <c r="AL385" s="6" t="str">
        <f t="shared" si="78"/>
        <v/>
      </c>
      <c r="AM385" s="6" t="str">
        <f t="shared" si="79"/>
        <v/>
      </c>
      <c r="AN385" s="6" t="str">
        <f t="shared" si="80"/>
        <v/>
      </c>
      <c r="AO385" s="6" t="str">
        <f t="shared" si="81"/>
        <v/>
      </c>
      <c r="AP385" s="6" t="str" cm="1">
        <f t="array" ref="AP385">IF($B385="","",IFERROR(INDEX(相容設定!$B$2:$E$9,MATCH($D385,相容設定!$A$2:$A$9,0),MIN(VALUE(LEFT($AQ385,FIND("/",$AQ385)-1)),3)+1),0))</f>
        <v/>
      </c>
      <c r="AQ385" s="6" t="str">
        <f t="shared" si="82"/>
        <v/>
      </c>
      <c r="AR385" s="30" t="str">
        <f t="shared" si="83"/>
        <v/>
      </c>
      <c r="AS385" s="30" t="str">
        <f>IF($B385="","",250+30+IF(OR(ISNUMBER(SEARCH("DM",$D385)),ISNUMBER(SEARCH("+",$D385))),100,0)+IFERROR(INDEX(相容設定!$F$2:$F$9,MATCH($D385,相容設定!$A$2:$A$9,0)),0))</f>
        <v/>
      </c>
      <c r="AT385" s="31" t="str">
        <f t="shared" si="84"/>
        <v/>
      </c>
      <c r="AU385" s="32" t="str">
        <f t="shared" si="85"/>
        <v/>
      </c>
      <c r="AW385" t="str">
        <f t="shared" si="86"/>
        <v/>
      </c>
    </row>
    <row r="386" spans="1:49" x14ac:dyDescent="0.35">
      <c r="A386" s="26" t="str" cm="1">
        <f t="array" ref="A386">IFERROR(IF(INDEX(PatientCriteria[身分證號],ROWS($A$4:A386))="","",ROWS($A$4:A386)),"")</f>
        <v/>
      </c>
      <c r="B386" s="26" t="str" cm="1">
        <f t="array" ref="B386">IFERROR(IF(INDEX(PatientCriteria[身分證號],ROWS($A$4:A386))="","",INDEX(PatientCriteria[身分證號],ROWS($A$4:A386))),"")</f>
        <v/>
      </c>
      <c r="C386" s="26" t="str" cm="1">
        <f t="array" ref="C386">IF($B386="","",IFERROR(INDEX(PatientCriteria[生日],ROWS($A$4:A386)),""))</f>
        <v/>
      </c>
      <c r="D386" s="26" t="str" cm="1">
        <f t="array" ref="D386">IF($B386="","",IFERROR(INDEX(PatientCriteria[疾病組合],ROWS($A$4:A386)),""))</f>
        <v/>
      </c>
      <c r="E386" s="6" t="str" cm="1">
        <f t="array" ref="E386">IF($B386="","",IFERROR(INDEX(PatientCriteria[HbA1c達標標準],ROWS($A$4:A386)),""))</f>
        <v/>
      </c>
      <c r="F386" s="6" t="str">
        <f>IF($B386="","",IF($G386="","",IFERROR(SUMIFS(LabData2016[最近一次HbA1c檢查結果(%)],LabData2016[比對身分證前六碼],$AX386,LabData2016[最近一次HbA1c檢查日期],$G386,LabData2016[HbA1c唯一],1),"")))</f>
        <v/>
      </c>
      <c r="G386" s="36" t="str" cm="1">
        <f t="array" ref="G386">IF($B386="","",IFERROR(_xlfn.AGGREGATE(14,6,LabData2016[最近一次HbA1c檢查日期]/((LabData2016[比對身分證前六碼]=$AX386)*(LabData2016[HbA1c唯一]=1)),1),""))</f>
        <v/>
      </c>
      <c r="H386" s="6" t="str">
        <f>IF($B386="","",IF($I386="","",IFERROR(SUMIFS(LabData2016[最近一次HbA1c檢查結果(%)],LabData2016[比對身分證前六碼],$AX386,LabData2016[最近一次HbA1c檢查日期],$I386,LabData2016[HbA1c唯一],1),"")))</f>
        <v/>
      </c>
      <c r="I386" s="36" t="str" cm="1">
        <f t="array" ref="I386">IF($B386="","",IFERROR(_xlfn.AGGREGATE(14,6,LabData2016[最近一次HbA1c檢查日期]/((LabData2016[比對身分證前六碼]=$AX386)*(LabData2016[HbA1c唯一]=1)),2),""))</f>
        <v/>
      </c>
      <c r="J386" s="6" t="str">
        <f t="shared" si="75"/>
        <v/>
      </c>
      <c r="K386" s="27" t="str">
        <f ca="1">IF($B386="","",IF($E386="不適用","不適用",IF($F386="","未檢驗",IF(AND($AF386+$AG386&gt;=2,$AG386&gt;=1),IF(OR($F386&lt;VALUE(SUBSTITUTE(SUBSTITUTE($E386,"&lt;",""),"%","")),SUMIFS(LabData2016[HbA1c唯一],LabData2016[比對身分證前六碼],$AX386,LabData2016[最近一次HbA1c檢查結果(%)],"&lt;"&amp;VALUE(SUBSTITUTE(SUBSTITUTE($E386,"&lt;",""),"%","")),LabData2016[最近一次HbA1c檢查日期],"&gt;="&amp;DATE(YEAR(TODAY()),1,1),LabData2016[最近一次HbA1c檢查日期],"&lt;"&amp;DATE(YEAR(TODAY())+1,1,1))/($AF386+$AG386)&gt;=0.5),"控制達標",IF(ISNUMBER($H386),IF(AND($J386&gt;=84,$F386-$H386&lt;0),"進步達標","未達標"),"未達標")),"未達標"))))</f>
        <v/>
      </c>
      <c r="L386" s="33" t="str">
        <f ca="1">IF($B386="","",IF($K386="不適用","不適用",IF($K386="未檢驗","無檢驗資料","全年"&amp;($AF386+$AG386)&amp;"次／下半年"&amp;$AG386&amp;"次／"&amp;SUMIFS(LabData2016[HbA1c唯一],LabData2016[比對身分證前六碼],$AX386,LabData2016[最近一次HbA1c檢查結果(%)],"&lt;"&amp;VALUE(SUBSTITUTE(SUBSTITUTE($E386,"&lt;",""),"%","")),LabData2016[最近一次HbA1c檢查日期],"&gt;="&amp;DATE(YEAR(TODAY()),1,1),LabData2016[最近一次HbA1c檢查日期],"&lt;"&amp;DATE(YEAR(TODAY())+1,1,1))&amp;"/"&amp;($AF386+$AG386)&amp;"達標")))</f>
        <v/>
      </c>
      <c r="M386" s="6" t="str" cm="1">
        <f t="array" ref="M386">IF($B386="","",IFERROR(INDEX(PatientCriteria[LDL達標標準],ROWS($A$4:A386)),""))</f>
        <v/>
      </c>
      <c r="N386" s="6" t="str">
        <f>IF($B386="","",IF($O386="","",IFERROR(SUMIFS(LabData2016[最近一次LDL檢查結果(mg/dL)],LabData2016[比對身分證前六碼],$AX386,LabData2016[最近一次LDL檢查日期],$O386,LabData2016[LDL唯一],1),"")))</f>
        <v/>
      </c>
      <c r="O386" s="36" t="str" cm="1">
        <f t="array" ref="O386">IF($B386="","",IFERROR(_xlfn.AGGREGATE(14,6,LabData2016[最近一次LDL檢查日期]/((LabData2016[比對身分證前六碼]=$AX386)*(LabData2016[LDL唯一]=1)),1),""))</f>
        <v/>
      </c>
      <c r="P386" s="6" t="str">
        <f>IF($B386="","",IF($Q386="","",IFERROR(SUMIFS(LabData2016[最近一次LDL檢查結果(mg/dL)],LabData2016[比對身分證前六碼],$AX386,LabData2016[最近一次LDL檢查日期],$Q386,LabData2016[LDL唯一],1),"")))</f>
        <v/>
      </c>
      <c r="Q386" s="36" t="str" cm="1">
        <f t="array" ref="Q386">IF($B386="","",IFERROR(_xlfn.AGGREGATE(14,6,LabData2016[最近一次LDL檢查日期]/((LabData2016[比對身分證前六碼]=$AX386)*(LabData2016[LDL唯一]=1)),2),""))</f>
        <v/>
      </c>
      <c r="R386" s="6" t="str">
        <f t="shared" si="76"/>
        <v/>
      </c>
      <c r="S386" s="6" t="str" cm="1">
        <f t="array" ref="S386">IF($B386="","",IFERROR(_xlfn.AGGREGATE(15,6,LabData2016[最近一次LDL檢查結果(mg/dL)]/((LabData2016[比對身分證前六碼]=$AX386)*(LabData2016[LDL唯一]=1)),1),""))</f>
        <v/>
      </c>
      <c r="T386" s="28" t="str">
        <f ca="1">IF($B386="","",IF($M386="不適用","不適用",IF($N386="","未檢驗",IF(OR(AND($D386="DM only",$O386&gt;=DATE(YEAR(TODAY()),1,1),$O386&lt;DATE(YEAR(TODAY())+1,1,1),$N386&lt;VALUE(SUBSTITUTE($M386,"&lt;",""))),AND($AH386&gt;=1,$AI386&gt;=1,OR($N386&lt;VALUE(SUBSTITUTE($M386,"&lt;","")),SUMIFS(LabData2016[LDL唯一],LabData2016[比對身分證前六碼],$AX386,LabData2016[最近一次LDL檢查結果(mg/dL)],"&lt;"&amp;VALUE(SUBSTITUTE($M386,"&lt;","")),LabData2016[最近一次LDL檢查日期],"&gt;="&amp;DATE(YEAR(TODAY()),1,1),LabData2016[最近一次LDL檢查日期],"&lt;"&amp;DATE(YEAR(TODAY())+1,1,1))/($AH386+$AI386)&gt;=0.5))),"控制達標",IF(AND($AH386&gt;=1,$AI386&gt;=1,ISNUMBER($P386),$R386&gt;84,$N386-$P386&lt;0),"進步達標","未達標")))))</f>
        <v/>
      </c>
      <c r="U386" s="39" t="str">
        <f ca="1">IF($B386="","",IF($T386="不適用","不適用",IF($T386="未檢驗","無檢驗資料","全年"&amp;($AH386+$AI386)&amp;"次／下半年"&amp;$AI386&amp;"次／"&amp;SUMIFS(LabData2016[LDL唯一],LabData2016[比對身分證前六碼],$AX386,LabData2016[最近一次LDL檢查結果(mg/dL)],"&lt;"&amp;VALUE(SUBSTITUTE($M386,"&lt;","")),LabData2016[最近一次LDL檢查日期],"&gt;="&amp;DATE(YEAR(TODAY()),1,1),LabData2016[最近一次LDL檢查日期],"&lt;"&amp;DATE(YEAR(TODAY())+1,1,1))&amp;"/"&amp;($AH386+$AI386)&amp;"達標")))</f>
        <v/>
      </c>
      <c r="V386" s="6" t="str" cm="1">
        <f t="array" ref="V386">IF($B386="","",IFERROR(INDEX(PatientCriteria[UACR達標標準],ROWS($A$4:A386)),""))</f>
        <v/>
      </c>
      <c r="W386" s="6" t="str">
        <f>IF($B386="","",IF($X386="","",IFERROR(SUMIFS(LabData2016[最近一次UACR檢查結果(mg/gm)],LabData2016[比對身分證前六碼],$AX386,LabData2016[最近一次UACR檢查日期],$X386,LabData2016[UACR唯一],1),"")))</f>
        <v/>
      </c>
      <c r="X386" s="36" t="str" cm="1">
        <f t="array" ref="X386">IF($B386="","",IFERROR(_xlfn.AGGREGATE(14,6,LabData2016[最近一次UACR檢查日期]/((LabData2016[比對身分證前六碼]=$AX386)*(LabData2016[UACR唯一]=1)),1),""))</f>
        <v/>
      </c>
      <c r="Y386" s="6" t="str">
        <f>IF($B386="","",IF($Z386="","",IFERROR(SUMIFS(LabData2016[最近一次UACR檢查結果(mg/gm)],LabData2016[比對身分證前六碼],$AX386,LabData2016[最近一次UACR檢查日期],$Z386,LabData2016[UACR唯一],1),"")))</f>
        <v/>
      </c>
      <c r="Z386" s="36" t="str" cm="1">
        <f t="array" ref="Z386">IF($B386="","",IFERROR(_xlfn.AGGREGATE(14,6,LabData2016[最近一次UACR檢查日期]/((LabData2016[比對身分證前六碼]=$AX386)*(LabData2016[UACR唯一]=1)),2),""))</f>
        <v/>
      </c>
      <c r="AA386" s="6" t="str">
        <f t="shared" si="77"/>
        <v/>
      </c>
      <c r="AB386" s="29" t="str">
        <f ca="1">IF($B386="","",IF($V386="不適用","不適用",IF($W386="","未檢驗",IF(AND($AJ386+$AK386&gt;=2,$AK386&gt;=1),IF(OR($W386&lt;30,SUMIFS(LabData2016[UACR唯一],LabData2016[比對身分證前六碼],$AX386,LabData2016[最近一次UACR檢查結果(mg/gm)],"&lt;30",LabData2016[最近一次UACR檢查日期],"&gt;="&amp;DATE(YEAR(TODAY()),1,1),LabData2016[最近一次UACR檢查日期],"&lt;"&amp;DATE(YEAR(TODAY())+1,1,1))/($AJ386+$AK386)&gt;=0.5),"控制達標",IF(ISNUMBER($Y386),IF(AND($AA386&gt;=84,$W386-$Y386&lt;0),"進步達標","未達標"),"未達標")),"未達標"))))</f>
        <v/>
      </c>
      <c r="AC386" s="38" t="str">
        <f ca="1">IF($B386="","",IF($AB386="不適用","不適用",IF($AB386="未檢驗","無檢驗資料","全年"&amp;($AJ386+$AK386)&amp;"次／下半年"&amp;$AK386&amp;"次／"&amp;SUMIFS(LabData2016[UACR唯一],LabData2016[比對身分證前六碼],$AX386,LabData2016[最近一次UACR檢查結果(mg/gm)],"&lt;30",LabData2016[最近一次UACR檢查日期],"&gt;="&amp;DATE(YEAR(TODAY()),1,1),LabData2016[最近一次UACR檢查日期],"&lt;"&amp;DATE(YEAR(TODAY())+1,1,1))&amp;"/"&amp;($AJ386+$AK386)&amp;"達標")))</f>
        <v/>
      </c>
      <c r="AD386" s="6" t="str" cm="1">
        <f t="array" ref="AD386">IF($B386="","",IFERROR(INDEX(PatientCriteria[BP檢驗次數達標標準],ROWS($A$4:A386)),""))</f>
        <v/>
      </c>
      <c r="AE386" s="6" t="str" cm="1">
        <f t="array" aca="1" ref="AE386" ca="1">IF($B386="","",_xlfn.LET(_xlpm.bp,LabData2016[最近一次BP檢查日期],_xlpm.ym,IF(ISNUMBER(_xlpm.bp),TEXT(_xlpm.bp,"yyyy-mm"),LEFT(_xlpm.bp,7)),_xlpm.matched,_xlfn._xlws.FILTER(_xlpm.ym,(LabData2016[比對身分證前六碼]=$AX386)*(LabData2016[比對生日西元]=$AY386)*(_xlpm.ym&lt;&gt;"")*(LEFT(_xlpm.ym,4)=TEXT(YEAR(TODAY()),"0")),""),IF(INDEX(_xlpm.matched,1)="",0,ROWS(_xlfn.UNIQUE(_xlpm.matched)))))</f>
        <v/>
      </c>
      <c r="AF386" s="6" t="str">
        <f ca="1">IF($B386="","",SUMIFS(LabData2016[HbA1c唯一],LabData2016[比對身分證前六碼],$AX386,LabData2016[最近一次HbA1c檢查日期],"&gt;="&amp;DATE(YEAR(TODAY()),1,1),LabData2016[最近一次HbA1c檢查日期],"&lt;"&amp;DATE(YEAR(TODAY()),7,1)))</f>
        <v/>
      </c>
      <c r="AG386" s="6" t="str">
        <f ca="1">IF($B386="","",SUMIFS(LabData2016[HbA1c唯一],LabData2016[比對身分證前六碼],$AX386,LabData2016[最近一次HbA1c檢查日期],"&gt;="&amp;DATE(YEAR(TODAY()),7,1),LabData2016[最近一次HbA1c檢查日期],"&lt;"&amp;DATE(YEAR(TODAY())+1,1,1)))</f>
        <v/>
      </c>
      <c r="AH386" s="6" t="str">
        <f ca="1">IF($B386="","",SUMIFS(LabData2016[LDL唯一],LabData2016[比對身分證前六碼],$AX386,LabData2016[最近一次LDL檢查日期],"&gt;="&amp;DATE(YEAR(TODAY()),1,1),LabData2016[最近一次LDL檢查日期],"&lt;"&amp;DATE(YEAR(TODAY()),7,1)))</f>
        <v/>
      </c>
      <c r="AI386" s="6" t="str">
        <f ca="1">IF($B386="","",SUMIFS(LabData2016[LDL唯一],LabData2016[比對身分證前六碼],$AX386,LabData2016[最近一次LDL檢查日期],"&gt;="&amp;DATE(YEAR(TODAY()),7,1),LabData2016[最近一次LDL檢查日期],"&lt;"&amp;DATE(YEAR(TODAY())+1,1,1)))</f>
        <v/>
      </c>
      <c r="AJ386" s="6" t="str">
        <f ca="1">IF($B386="","",SUMIFS(LabData2016[UACR唯一],LabData2016[比對身分證前六碼],$AX386,LabData2016[最近一次UACR檢查日期],"&gt;="&amp;DATE(YEAR(TODAY()),1,1),LabData2016[最近一次UACR檢查日期],"&lt;"&amp;DATE(YEAR(TODAY()),7,1)))</f>
        <v/>
      </c>
      <c r="AK386" s="6" t="str">
        <f ca="1">IF($B386="","",SUMIFS(LabData2016[UACR唯一],LabData2016[比對身分證前六碼],$AX386,LabData2016[最近一次UACR檢查日期],"&gt;="&amp;DATE(YEAR(TODAY()),7,1),LabData2016[最近一次UACR檢查日期],"&lt;"&amp;DATE(YEAR(TODAY())+1,1,1)))</f>
        <v/>
      </c>
      <c r="AL386" s="6" t="str">
        <f t="shared" si="78"/>
        <v/>
      </c>
      <c r="AM386" s="6" t="str">
        <f t="shared" si="79"/>
        <v/>
      </c>
      <c r="AN386" s="6" t="str">
        <f t="shared" si="80"/>
        <v/>
      </c>
      <c r="AO386" s="6" t="str">
        <f t="shared" si="81"/>
        <v/>
      </c>
      <c r="AP386" s="6" t="str" cm="1">
        <f t="array" ref="AP386">IF($B386="","",IFERROR(INDEX(相容設定!$B$2:$E$9,MATCH($D386,相容設定!$A$2:$A$9,0),MIN(VALUE(LEFT($AQ386,FIND("/",$AQ386)-1)),3)+1),0))</f>
        <v/>
      </c>
      <c r="AQ386" s="6" t="str">
        <f t="shared" si="82"/>
        <v/>
      </c>
      <c r="AR386" s="30" t="str">
        <f t="shared" si="83"/>
        <v/>
      </c>
      <c r="AS386" s="30" t="str">
        <f>IF($B386="","",250+30+IF(OR(ISNUMBER(SEARCH("DM",$D386)),ISNUMBER(SEARCH("+",$D386))),100,0)+IFERROR(INDEX(相容設定!$F$2:$F$9,MATCH($D386,相容設定!$A$2:$A$9,0)),0))</f>
        <v/>
      </c>
      <c r="AT386" s="31" t="str">
        <f t="shared" si="84"/>
        <v/>
      </c>
      <c r="AU386" s="32" t="str">
        <f t="shared" si="85"/>
        <v/>
      </c>
      <c r="AW386" t="str">
        <f t="shared" si="86"/>
        <v/>
      </c>
    </row>
    <row r="387" spans="1:49" x14ac:dyDescent="0.35">
      <c r="A387" s="26" t="str" cm="1">
        <f t="array" ref="A387">IFERROR(IF(INDEX(PatientCriteria[身分證號],ROWS($A$4:A387))="","",ROWS($A$4:A387)),"")</f>
        <v/>
      </c>
      <c r="B387" s="26" t="str" cm="1">
        <f t="array" ref="B387">IFERROR(IF(INDEX(PatientCriteria[身分證號],ROWS($A$4:A387))="","",INDEX(PatientCriteria[身分證號],ROWS($A$4:A387))),"")</f>
        <v/>
      </c>
      <c r="C387" s="26" t="str" cm="1">
        <f t="array" ref="C387">IF($B387="","",IFERROR(INDEX(PatientCriteria[生日],ROWS($A$4:A387)),""))</f>
        <v/>
      </c>
      <c r="D387" s="26" t="str" cm="1">
        <f t="array" ref="D387">IF($B387="","",IFERROR(INDEX(PatientCriteria[疾病組合],ROWS($A$4:A387)),""))</f>
        <v/>
      </c>
      <c r="E387" s="6" t="str" cm="1">
        <f t="array" ref="E387">IF($B387="","",IFERROR(INDEX(PatientCriteria[HbA1c達標標準],ROWS($A$4:A387)),""))</f>
        <v/>
      </c>
      <c r="F387" s="6" t="str">
        <f>IF($B387="","",IF($G387="","",IFERROR(SUMIFS(LabData2016[最近一次HbA1c檢查結果(%)],LabData2016[比對身分證前六碼],$AX387,LabData2016[最近一次HbA1c檢查日期],$G387,LabData2016[HbA1c唯一],1),"")))</f>
        <v/>
      </c>
      <c r="G387" s="36" t="str" cm="1">
        <f t="array" ref="G387">IF($B387="","",IFERROR(_xlfn.AGGREGATE(14,6,LabData2016[最近一次HbA1c檢查日期]/((LabData2016[比對身分證前六碼]=$AX387)*(LabData2016[HbA1c唯一]=1)),1),""))</f>
        <v/>
      </c>
      <c r="H387" s="6" t="str">
        <f>IF($B387="","",IF($I387="","",IFERROR(SUMIFS(LabData2016[最近一次HbA1c檢查結果(%)],LabData2016[比對身分證前六碼],$AX387,LabData2016[最近一次HbA1c檢查日期],$I387,LabData2016[HbA1c唯一],1),"")))</f>
        <v/>
      </c>
      <c r="I387" s="36" t="str" cm="1">
        <f t="array" ref="I387">IF($B387="","",IFERROR(_xlfn.AGGREGATE(14,6,LabData2016[最近一次HbA1c檢查日期]/((LabData2016[比對身分證前六碼]=$AX387)*(LabData2016[HbA1c唯一]=1)),2),""))</f>
        <v/>
      </c>
      <c r="J387" s="6" t="str">
        <f t="shared" si="75"/>
        <v/>
      </c>
      <c r="K387" s="27" t="str">
        <f ca="1">IF($B387="","",IF($E387="不適用","不適用",IF($F387="","未檢驗",IF(AND($AF387+$AG387&gt;=2,$AG387&gt;=1),IF(OR($F387&lt;VALUE(SUBSTITUTE(SUBSTITUTE($E387,"&lt;",""),"%","")),SUMIFS(LabData2016[HbA1c唯一],LabData2016[比對身分證前六碼],$AX387,LabData2016[最近一次HbA1c檢查結果(%)],"&lt;"&amp;VALUE(SUBSTITUTE(SUBSTITUTE($E387,"&lt;",""),"%","")),LabData2016[最近一次HbA1c檢查日期],"&gt;="&amp;DATE(YEAR(TODAY()),1,1),LabData2016[最近一次HbA1c檢查日期],"&lt;"&amp;DATE(YEAR(TODAY())+1,1,1))/($AF387+$AG387)&gt;=0.5),"控制達標",IF(ISNUMBER($H387),IF(AND($J387&gt;=84,$F387-$H387&lt;0),"進步達標","未達標"),"未達標")),"未達標"))))</f>
        <v/>
      </c>
      <c r="L387" s="33" t="str">
        <f ca="1">IF($B387="","",IF($K387="不適用","不適用",IF($K387="未檢驗","無檢驗資料","全年"&amp;($AF387+$AG387)&amp;"次／下半年"&amp;$AG387&amp;"次／"&amp;SUMIFS(LabData2016[HbA1c唯一],LabData2016[比對身分證前六碼],$AX387,LabData2016[最近一次HbA1c檢查結果(%)],"&lt;"&amp;VALUE(SUBSTITUTE(SUBSTITUTE($E387,"&lt;",""),"%","")),LabData2016[最近一次HbA1c檢查日期],"&gt;="&amp;DATE(YEAR(TODAY()),1,1),LabData2016[最近一次HbA1c檢查日期],"&lt;"&amp;DATE(YEAR(TODAY())+1,1,1))&amp;"/"&amp;($AF387+$AG387)&amp;"達標")))</f>
        <v/>
      </c>
      <c r="M387" s="6" t="str" cm="1">
        <f t="array" ref="M387">IF($B387="","",IFERROR(INDEX(PatientCriteria[LDL達標標準],ROWS($A$4:A387)),""))</f>
        <v/>
      </c>
      <c r="N387" s="6" t="str">
        <f>IF($B387="","",IF($O387="","",IFERROR(SUMIFS(LabData2016[最近一次LDL檢查結果(mg/dL)],LabData2016[比對身分證前六碼],$AX387,LabData2016[最近一次LDL檢查日期],$O387,LabData2016[LDL唯一],1),"")))</f>
        <v/>
      </c>
      <c r="O387" s="36" t="str" cm="1">
        <f t="array" ref="O387">IF($B387="","",IFERROR(_xlfn.AGGREGATE(14,6,LabData2016[最近一次LDL檢查日期]/((LabData2016[比對身分證前六碼]=$AX387)*(LabData2016[LDL唯一]=1)),1),""))</f>
        <v/>
      </c>
      <c r="P387" s="6" t="str">
        <f>IF($B387="","",IF($Q387="","",IFERROR(SUMIFS(LabData2016[最近一次LDL檢查結果(mg/dL)],LabData2016[比對身分證前六碼],$AX387,LabData2016[最近一次LDL檢查日期],$Q387,LabData2016[LDL唯一],1),"")))</f>
        <v/>
      </c>
      <c r="Q387" s="36" t="str" cm="1">
        <f t="array" ref="Q387">IF($B387="","",IFERROR(_xlfn.AGGREGATE(14,6,LabData2016[最近一次LDL檢查日期]/((LabData2016[比對身分證前六碼]=$AX387)*(LabData2016[LDL唯一]=1)),2),""))</f>
        <v/>
      </c>
      <c r="R387" s="6" t="str">
        <f t="shared" si="76"/>
        <v/>
      </c>
      <c r="S387" s="6" t="str" cm="1">
        <f t="array" ref="S387">IF($B387="","",IFERROR(_xlfn.AGGREGATE(15,6,LabData2016[最近一次LDL檢查結果(mg/dL)]/((LabData2016[比對身分證前六碼]=$AX387)*(LabData2016[LDL唯一]=1)),1),""))</f>
        <v/>
      </c>
      <c r="T387" s="28" t="str">
        <f ca="1">IF($B387="","",IF($M387="不適用","不適用",IF($N387="","未檢驗",IF(OR(AND($D387="DM only",$O387&gt;=DATE(YEAR(TODAY()),1,1),$O387&lt;DATE(YEAR(TODAY())+1,1,1),$N387&lt;VALUE(SUBSTITUTE($M387,"&lt;",""))),AND($AH387&gt;=1,$AI387&gt;=1,OR($N387&lt;VALUE(SUBSTITUTE($M387,"&lt;","")),SUMIFS(LabData2016[LDL唯一],LabData2016[比對身分證前六碼],$AX387,LabData2016[最近一次LDL檢查結果(mg/dL)],"&lt;"&amp;VALUE(SUBSTITUTE($M387,"&lt;","")),LabData2016[最近一次LDL檢查日期],"&gt;="&amp;DATE(YEAR(TODAY()),1,1),LabData2016[最近一次LDL檢查日期],"&lt;"&amp;DATE(YEAR(TODAY())+1,1,1))/($AH387+$AI387)&gt;=0.5))),"控制達標",IF(AND($AH387&gt;=1,$AI387&gt;=1,ISNUMBER($P387),$R387&gt;84,$N387-$P387&lt;0),"進步達標","未達標")))))</f>
        <v/>
      </c>
      <c r="U387" s="39" t="str">
        <f ca="1">IF($B387="","",IF($T387="不適用","不適用",IF($T387="未檢驗","無檢驗資料","全年"&amp;($AH387+$AI387)&amp;"次／下半年"&amp;$AI387&amp;"次／"&amp;SUMIFS(LabData2016[LDL唯一],LabData2016[比對身分證前六碼],$AX387,LabData2016[最近一次LDL檢查結果(mg/dL)],"&lt;"&amp;VALUE(SUBSTITUTE($M387,"&lt;","")),LabData2016[最近一次LDL檢查日期],"&gt;="&amp;DATE(YEAR(TODAY()),1,1),LabData2016[最近一次LDL檢查日期],"&lt;"&amp;DATE(YEAR(TODAY())+1,1,1))&amp;"/"&amp;($AH387+$AI387)&amp;"達標")))</f>
        <v/>
      </c>
      <c r="V387" s="6" t="str" cm="1">
        <f t="array" ref="V387">IF($B387="","",IFERROR(INDEX(PatientCriteria[UACR達標標準],ROWS($A$4:A387)),""))</f>
        <v/>
      </c>
      <c r="W387" s="6" t="str">
        <f>IF($B387="","",IF($X387="","",IFERROR(SUMIFS(LabData2016[最近一次UACR檢查結果(mg/gm)],LabData2016[比對身分證前六碼],$AX387,LabData2016[最近一次UACR檢查日期],$X387,LabData2016[UACR唯一],1),"")))</f>
        <v/>
      </c>
      <c r="X387" s="36" t="str" cm="1">
        <f t="array" ref="X387">IF($B387="","",IFERROR(_xlfn.AGGREGATE(14,6,LabData2016[最近一次UACR檢查日期]/((LabData2016[比對身分證前六碼]=$AX387)*(LabData2016[UACR唯一]=1)),1),""))</f>
        <v/>
      </c>
      <c r="Y387" s="6" t="str">
        <f>IF($B387="","",IF($Z387="","",IFERROR(SUMIFS(LabData2016[最近一次UACR檢查結果(mg/gm)],LabData2016[比對身分證前六碼],$AX387,LabData2016[最近一次UACR檢查日期],$Z387,LabData2016[UACR唯一],1),"")))</f>
        <v/>
      </c>
      <c r="Z387" s="36" t="str" cm="1">
        <f t="array" ref="Z387">IF($B387="","",IFERROR(_xlfn.AGGREGATE(14,6,LabData2016[最近一次UACR檢查日期]/((LabData2016[比對身分證前六碼]=$AX387)*(LabData2016[UACR唯一]=1)),2),""))</f>
        <v/>
      </c>
      <c r="AA387" s="6" t="str">
        <f t="shared" si="77"/>
        <v/>
      </c>
      <c r="AB387" s="29" t="str">
        <f ca="1">IF($B387="","",IF($V387="不適用","不適用",IF($W387="","未檢驗",IF(AND($AJ387+$AK387&gt;=2,$AK387&gt;=1),IF(OR($W387&lt;30,SUMIFS(LabData2016[UACR唯一],LabData2016[比對身分證前六碼],$AX387,LabData2016[最近一次UACR檢查結果(mg/gm)],"&lt;30",LabData2016[最近一次UACR檢查日期],"&gt;="&amp;DATE(YEAR(TODAY()),1,1),LabData2016[最近一次UACR檢查日期],"&lt;"&amp;DATE(YEAR(TODAY())+1,1,1))/($AJ387+$AK387)&gt;=0.5),"控制達標",IF(ISNUMBER($Y387),IF(AND($AA387&gt;=84,$W387-$Y387&lt;0),"進步達標","未達標"),"未達標")),"未達標"))))</f>
        <v/>
      </c>
      <c r="AC387" s="38" t="str">
        <f ca="1">IF($B387="","",IF($AB387="不適用","不適用",IF($AB387="未檢驗","無檢驗資料","全年"&amp;($AJ387+$AK387)&amp;"次／下半年"&amp;$AK387&amp;"次／"&amp;SUMIFS(LabData2016[UACR唯一],LabData2016[比對身分證前六碼],$AX387,LabData2016[最近一次UACR檢查結果(mg/gm)],"&lt;30",LabData2016[最近一次UACR檢查日期],"&gt;="&amp;DATE(YEAR(TODAY()),1,1),LabData2016[最近一次UACR檢查日期],"&lt;"&amp;DATE(YEAR(TODAY())+1,1,1))&amp;"/"&amp;($AJ387+$AK387)&amp;"達標")))</f>
        <v/>
      </c>
      <c r="AD387" s="6" t="str" cm="1">
        <f t="array" ref="AD387">IF($B387="","",IFERROR(INDEX(PatientCriteria[BP檢驗次數達標標準],ROWS($A$4:A387)),""))</f>
        <v/>
      </c>
      <c r="AE387" s="6" t="str" cm="1">
        <f t="array" aca="1" ref="AE387" ca="1">IF($B387="","",_xlfn.LET(_xlpm.bp,LabData2016[最近一次BP檢查日期],_xlpm.ym,IF(ISNUMBER(_xlpm.bp),TEXT(_xlpm.bp,"yyyy-mm"),LEFT(_xlpm.bp,7)),_xlpm.matched,_xlfn._xlws.FILTER(_xlpm.ym,(LabData2016[比對身分證前六碼]=$AX387)*(LabData2016[比對生日西元]=$AY387)*(_xlpm.ym&lt;&gt;"")*(LEFT(_xlpm.ym,4)=TEXT(YEAR(TODAY()),"0")),""),IF(INDEX(_xlpm.matched,1)="",0,ROWS(_xlfn.UNIQUE(_xlpm.matched)))))</f>
        <v/>
      </c>
      <c r="AF387" s="6" t="str">
        <f ca="1">IF($B387="","",SUMIFS(LabData2016[HbA1c唯一],LabData2016[比對身分證前六碼],$AX387,LabData2016[最近一次HbA1c檢查日期],"&gt;="&amp;DATE(YEAR(TODAY()),1,1),LabData2016[最近一次HbA1c檢查日期],"&lt;"&amp;DATE(YEAR(TODAY()),7,1)))</f>
        <v/>
      </c>
      <c r="AG387" s="6" t="str">
        <f ca="1">IF($B387="","",SUMIFS(LabData2016[HbA1c唯一],LabData2016[比對身分證前六碼],$AX387,LabData2016[最近一次HbA1c檢查日期],"&gt;="&amp;DATE(YEAR(TODAY()),7,1),LabData2016[最近一次HbA1c檢查日期],"&lt;"&amp;DATE(YEAR(TODAY())+1,1,1)))</f>
        <v/>
      </c>
      <c r="AH387" s="6" t="str">
        <f ca="1">IF($B387="","",SUMIFS(LabData2016[LDL唯一],LabData2016[比對身分證前六碼],$AX387,LabData2016[最近一次LDL檢查日期],"&gt;="&amp;DATE(YEAR(TODAY()),1,1),LabData2016[最近一次LDL檢查日期],"&lt;"&amp;DATE(YEAR(TODAY()),7,1)))</f>
        <v/>
      </c>
      <c r="AI387" s="6" t="str">
        <f ca="1">IF($B387="","",SUMIFS(LabData2016[LDL唯一],LabData2016[比對身分證前六碼],$AX387,LabData2016[最近一次LDL檢查日期],"&gt;="&amp;DATE(YEAR(TODAY()),7,1),LabData2016[最近一次LDL檢查日期],"&lt;"&amp;DATE(YEAR(TODAY())+1,1,1)))</f>
        <v/>
      </c>
      <c r="AJ387" s="6" t="str">
        <f ca="1">IF($B387="","",SUMIFS(LabData2016[UACR唯一],LabData2016[比對身分證前六碼],$AX387,LabData2016[最近一次UACR檢查日期],"&gt;="&amp;DATE(YEAR(TODAY()),1,1),LabData2016[最近一次UACR檢查日期],"&lt;"&amp;DATE(YEAR(TODAY()),7,1)))</f>
        <v/>
      </c>
      <c r="AK387" s="6" t="str">
        <f ca="1">IF($B387="","",SUMIFS(LabData2016[UACR唯一],LabData2016[比對身分證前六碼],$AX387,LabData2016[最近一次UACR檢查日期],"&gt;="&amp;DATE(YEAR(TODAY()),7,1),LabData2016[最近一次UACR檢查日期],"&lt;"&amp;DATE(YEAR(TODAY())+1,1,1)))</f>
        <v/>
      </c>
      <c r="AL387" s="6" t="str">
        <f t="shared" si="78"/>
        <v/>
      </c>
      <c r="AM387" s="6" t="str">
        <f t="shared" si="79"/>
        <v/>
      </c>
      <c r="AN387" s="6" t="str">
        <f t="shared" si="80"/>
        <v/>
      </c>
      <c r="AO387" s="6" t="str">
        <f t="shared" si="81"/>
        <v/>
      </c>
      <c r="AP387" s="6" t="str" cm="1">
        <f t="array" ref="AP387">IF($B387="","",IFERROR(INDEX(相容設定!$B$2:$E$9,MATCH($D387,相容設定!$A$2:$A$9,0),MIN(VALUE(LEFT($AQ387,FIND("/",$AQ387)-1)),3)+1),0))</f>
        <v/>
      </c>
      <c r="AQ387" s="6" t="str">
        <f t="shared" si="82"/>
        <v/>
      </c>
      <c r="AR387" s="30" t="str">
        <f t="shared" si="83"/>
        <v/>
      </c>
      <c r="AS387" s="30" t="str">
        <f>IF($B387="","",250+30+IF(OR(ISNUMBER(SEARCH("DM",$D387)),ISNUMBER(SEARCH("+",$D387))),100,0)+IFERROR(INDEX(相容設定!$F$2:$F$9,MATCH($D387,相容設定!$A$2:$A$9,0)),0))</f>
        <v/>
      </c>
      <c r="AT387" s="31" t="str">
        <f t="shared" si="84"/>
        <v/>
      </c>
      <c r="AU387" s="32" t="str">
        <f t="shared" si="85"/>
        <v/>
      </c>
      <c r="AW387" t="str">
        <f t="shared" si="86"/>
        <v/>
      </c>
    </row>
    <row r="388" spans="1:49" x14ac:dyDescent="0.35">
      <c r="A388" s="26" t="str" cm="1">
        <f t="array" ref="A388">IFERROR(IF(INDEX(PatientCriteria[身分證號],ROWS($A$4:A388))="","",ROWS($A$4:A388)),"")</f>
        <v/>
      </c>
      <c r="B388" s="26" t="str" cm="1">
        <f t="array" ref="B388">IFERROR(IF(INDEX(PatientCriteria[身分證號],ROWS($A$4:A388))="","",INDEX(PatientCriteria[身分證號],ROWS($A$4:A388))),"")</f>
        <v/>
      </c>
      <c r="C388" s="26" t="str" cm="1">
        <f t="array" ref="C388">IF($B388="","",IFERROR(INDEX(PatientCriteria[生日],ROWS($A$4:A388)),""))</f>
        <v/>
      </c>
      <c r="D388" s="26" t="str" cm="1">
        <f t="array" ref="D388">IF($B388="","",IFERROR(INDEX(PatientCriteria[疾病組合],ROWS($A$4:A388)),""))</f>
        <v/>
      </c>
      <c r="E388" s="6" t="str" cm="1">
        <f t="array" ref="E388">IF($B388="","",IFERROR(INDEX(PatientCriteria[HbA1c達標標準],ROWS($A$4:A388)),""))</f>
        <v/>
      </c>
      <c r="F388" s="6" t="str">
        <f>IF($B388="","",IF($G388="","",IFERROR(SUMIFS(LabData2016[最近一次HbA1c檢查結果(%)],LabData2016[比對身分證前六碼],$AX388,LabData2016[最近一次HbA1c檢查日期],$G388,LabData2016[HbA1c唯一],1),"")))</f>
        <v/>
      </c>
      <c r="G388" s="36" t="str" cm="1">
        <f t="array" ref="G388">IF($B388="","",IFERROR(_xlfn.AGGREGATE(14,6,LabData2016[最近一次HbA1c檢查日期]/((LabData2016[比對身分證前六碼]=$AX388)*(LabData2016[HbA1c唯一]=1)),1),""))</f>
        <v/>
      </c>
      <c r="H388" s="6" t="str">
        <f>IF($B388="","",IF($I388="","",IFERROR(SUMIFS(LabData2016[最近一次HbA1c檢查結果(%)],LabData2016[比對身分證前六碼],$AX388,LabData2016[最近一次HbA1c檢查日期],$I388,LabData2016[HbA1c唯一],1),"")))</f>
        <v/>
      </c>
      <c r="I388" s="36" t="str" cm="1">
        <f t="array" ref="I388">IF($B388="","",IFERROR(_xlfn.AGGREGATE(14,6,LabData2016[最近一次HbA1c檢查日期]/((LabData2016[比對身分證前六碼]=$AX388)*(LabData2016[HbA1c唯一]=1)),2),""))</f>
        <v/>
      </c>
      <c r="J388" s="6" t="str">
        <f t="shared" ref="J388:J451" si="87">IF($B388="","",IF(AND(G388&lt;&gt;"",I388&lt;&gt;""),G388-I388,""))</f>
        <v/>
      </c>
      <c r="K388" s="27" t="str">
        <f ca="1">IF($B388="","",IF($E388="不適用","不適用",IF($F388="","未檢驗",IF(AND($AF388+$AG388&gt;=2,$AG388&gt;=1),IF(OR($F388&lt;VALUE(SUBSTITUTE(SUBSTITUTE($E388,"&lt;",""),"%","")),SUMIFS(LabData2016[HbA1c唯一],LabData2016[比對身分證前六碼],$AX388,LabData2016[最近一次HbA1c檢查結果(%)],"&lt;"&amp;VALUE(SUBSTITUTE(SUBSTITUTE($E388,"&lt;",""),"%","")),LabData2016[最近一次HbA1c檢查日期],"&gt;="&amp;DATE(YEAR(TODAY()),1,1),LabData2016[最近一次HbA1c檢查日期],"&lt;"&amp;DATE(YEAR(TODAY())+1,1,1))/($AF388+$AG388)&gt;=0.5),"控制達標",IF(ISNUMBER($H388),IF(AND($J388&gt;=84,$F388-$H388&lt;0),"進步達標","未達標"),"未達標")),"未達標"))))</f>
        <v/>
      </c>
      <c r="L388" s="33" t="str">
        <f ca="1">IF($B388="","",IF($K388="不適用","不適用",IF($K388="未檢驗","無檢驗資料","全年"&amp;($AF388+$AG388)&amp;"次／下半年"&amp;$AG388&amp;"次／"&amp;SUMIFS(LabData2016[HbA1c唯一],LabData2016[比對身分證前六碼],$AX388,LabData2016[最近一次HbA1c檢查結果(%)],"&lt;"&amp;VALUE(SUBSTITUTE(SUBSTITUTE($E388,"&lt;",""),"%","")),LabData2016[最近一次HbA1c檢查日期],"&gt;="&amp;DATE(YEAR(TODAY()),1,1),LabData2016[最近一次HbA1c檢查日期],"&lt;"&amp;DATE(YEAR(TODAY())+1,1,1))&amp;"/"&amp;($AF388+$AG388)&amp;"達標")))</f>
        <v/>
      </c>
      <c r="M388" s="6" t="str" cm="1">
        <f t="array" ref="M388">IF($B388="","",IFERROR(INDEX(PatientCriteria[LDL達標標準],ROWS($A$4:A388)),""))</f>
        <v/>
      </c>
      <c r="N388" s="6" t="str">
        <f>IF($B388="","",IF($O388="","",IFERROR(SUMIFS(LabData2016[最近一次LDL檢查結果(mg/dL)],LabData2016[比對身分證前六碼],$AX388,LabData2016[最近一次LDL檢查日期],$O388,LabData2016[LDL唯一],1),"")))</f>
        <v/>
      </c>
      <c r="O388" s="36" t="str" cm="1">
        <f t="array" ref="O388">IF($B388="","",IFERROR(_xlfn.AGGREGATE(14,6,LabData2016[最近一次LDL檢查日期]/((LabData2016[比對身分證前六碼]=$AX388)*(LabData2016[LDL唯一]=1)),1),""))</f>
        <v/>
      </c>
      <c r="P388" s="6" t="str">
        <f>IF($B388="","",IF($Q388="","",IFERROR(SUMIFS(LabData2016[最近一次LDL檢查結果(mg/dL)],LabData2016[比對身分證前六碼],$AX388,LabData2016[最近一次LDL檢查日期],$Q388,LabData2016[LDL唯一],1),"")))</f>
        <v/>
      </c>
      <c r="Q388" s="36" t="str" cm="1">
        <f t="array" ref="Q388">IF($B388="","",IFERROR(_xlfn.AGGREGATE(14,6,LabData2016[最近一次LDL檢查日期]/((LabData2016[比對身分證前六碼]=$AX388)*(LabData2016[LDL唯一]=1)),2),""))</f>
        <v/>
      </c>
      <c r="R388" s="6" t="str">
        <f t="shared" ref="R388:R451" si="88">IF($B388="","",IF(AND(O388&lt;&gt;"",Q388&lt;&gt;""),O388-Q388,""))</f>
        <v/>
      </c>
      <c r="S388" s="6" t="str" cm="1">
        <f t="array" ref="S388">IF($B388="","",IFERROR(_xlfn.AGGREGATE(15,6,LabData2016[最近一次LDL檢查結果(mg/dL)]/((LabData2016[比對身分證前六碼]=$AX388)*(LabData2016[LDL唯一]=1)),1),""))</f>
        <v/>
      </c>
      <c r="T388" s="28" t="str">
        <f ca="1">IF($B388="","",IF($M388="不適用","不適用",IF($N388="","未檢驗",IF(OR(AND($D388="DM only",$O388&gt;=DATE(YEAR(TODAY()),1,1),$O388&lt;DATE(YEAR(TODAY())+1,1,1),$N388&lt;VALUE(SUBSTITUTE($M388,"&lt;",""))),AND($AH388&gt;=1,$AI388&gt;=1,OR($N388&lt;VALUE(SUBSTITUTE($M388,"&lt;","")),SUMIFS(LabData2016[LDL唯一],LabData2016[比對身分證前六碼],$AX388,LabData2016[最近一次LDL檢查結果(mg/dL)],"&lt;"&amp;VALUE(SUBSTITUTE($M388,"&lt;","")),LabData2016[最近一次LDL檢查日期],"&gt;="&amp;DATE(YEAR(TODAY()),1,1),LabData2016[最近一次LDL檢查日期],"&lt;"&amp;DATE(YEAR(TODAY())+1,1,1))/($AH388+$AI388)&gt;=0.5))),"控制達標",IF(AND($AH388&gt;=1,$AI388&gt;=1,ISNUMBER($P388),$R388&gt;84,$N388-$P388&lt;0),"進步達標","未達標")))))</f>
        <v/>
      </c>
      <c r="U388" s="39" t="str">
        <f ca="1">IF($B388="","",IF($T388="不適用","不適用",IF($T388="未檢驗","無檢驗資料","全年"&amp;($AH388+$AI388)&amp;"次／下半年"&amp;$AI388&amp;"次／"&amp;SUMIFS(LabData2016[LDL唯一],LabData2016[比對身分證前六碼],$AX388,LabData2016[最近一次LDL檢查結果(mg/dL)],"&lt;"&amp;VALUE(SUBSTITUTE($M388,"&lt;","")),LabData2016[最近一次LDL檢查日期],"&gt;="&amp;DATE(YEAR(TODAY()),1,1),LabData2016[最近一次LDL檢查日期],"&lt;"&amp;DATE(YEAR(TODAY())+1,1,1))&amp;"/"&amp;($AH388+$AI388)&amp;"達標")))</f>
        <v/>
      </c>
      <c r="V388" s="6" t="str" cm="1">
        <f t="array" ref="V388">IF($B388="","",IFERROR(INDEX(PatientCriteria[UACR達標標準],ROWS($A$4:A388)),""))</f>
        <v/>
      </c>
      <c r="W388" s="6" t="str">
        <f>IF($B388="","",IF($X388="","",IFERROR(SUMIFS(LabData2016[最近一次UACR檢查結果(mg/gm)],LabData2016[比對身分證前六碼],$AX388,LabData2016[最近一次UACR檢查日期],$X388,LabData2016[UACR唯一],1),"")))</f>
        <v/>
      </c>
      <c r="X388" s="36" t="str" cm="1">
        <f t="array" ref="X388">IF($B388="","",IFERROR(_xlfn.AGGREGATE(14,6,LabData2016[最近一次UACR檢查日期]/((LabData2016[比對身分證前六碼]=$AX388)*(LabData2016[UACR唯一]=1)),1),""))</f>
        <v/>
      </c>
      <c r="Y388" s="6" t="str">
        <f>IF($B388="","",IF($Z388="","",IFERROR(SUMIFS(LabData2016[最近一次UACR檢查結果(mg/gm)],LabData2016[比對身分證前六碼],$AX388,LabData2016[最近一次UACR檢查日期],$Z388,LabData2016[UACR唯一],1),"")))</f>
        <v/>
      </c>
      <c r="Z388" s="36" t="str" cm="1">
        <f t="array" ref="Z388">IF($B388="","",IFERROR(_xlfn.AGGREGATE(14,6,LabData2016[最近一次UACR檢查日期]/((LabData2016[比對身分證前六碼]=$AX388)*(LabData2016[UACR唯一]=1)),2),""))</f>
        <v/>
      </c>
      <c r="AA388" s="6" t="str">
        <f t="shared" ref="AA388:AA451" si="89">IF($B388="","",IF(AND(X388&lt;&gt;"",Z388&lt;&gt;""),X388-Z388,""))</f>
        <v/>
      </c>
      <c r="AB388" s="29" t="str">
        <f ca="1">IF($B388="","",IF($V388="不適用","不適用",IF($W388="","未檢驗",IF(AND($AJ388+$AK388&gt;=2,$AK388&gt;=1),IF(OR($W388&lt;30,SUMIFS(LabData2016[UACR唯一],LabData2016[比對身分證前六碼],$AX388,LabData2016[最近一次UACR檢查結果(mg/gm)],"&lt;30",LabData2016[最近一次UACR檢查日期],"&gt;="&amp;DATE(YEAR(TODAY()),1,1),LabData2016[最近一次UACR檢查日期],"&lt;"&amp;DATE(YEAR(TODAY())+1,1,1))/($AJ388+$AK388)&gt;=0.5),"控制達標",IF(ISNUMBER($Y388),IF(AND($AA388&gt;=84,$W388-$Y388&lt;0),"進步達標","未達標"),"未達標")),"未達標"))))</f>
        <v/>
      </c>
      <c r="AC388" s="38" t="str">
        <f ca="1">IF($B388="","",IF($AB388="不適用","不適用",IF($AB388="未檢驗","無檢驗資料","全年"&amp;($AJ388+$AK388)&amp;"次／下半年"&amp;$AK388&amp;"次／"&amp;SUMIFS(LabData2016[UACR唯一],LabData2016[比對身分證前六碼],$AX388,LabData2016[最近一次UACR檢查結果(mg/gm)],"&lt;30",LabData2016[最近一次UACR檢查日期],"&gt;="&amp;DATE(YEAR(TODAY()),1,1),LabData2016[最近一次UACR檢查日期],"&lt;"&amp;DATE(YEAR(TODAY())+1,1,1))&amp;"/"&amp;($AJ388+$AK388)&amp;"達標")))</f>
        <v/>
      </c>
      <c r="AD388" s="6" t="str" cm="1">
        <f t="array" ref="AD388">IF($B388="","",IFERROR(INDEX(PatientCriteria[BP檢驗次數達標標準],ROWS($A$4:A388)),""))</f>
        <v/>
      </c>
      <c r="AE388" s="6" t="str" cm="1">
        <f t="array" aca="1" ref="AE388" ca="1">IF($B388="","",_xlfn.LET(_xlpm.bp,LabData2016[最近一次BP檢查日期],_xlpm.ym,IF(ISNUMBER(_xlpm.bp),TEXT(_xlpm.bp,"yyyy-mm"),LEFT(_xlpm.bp,7)),_xlpm.matched,_xlfn._xlws.FILTER(_xlpm.ym,(LabData2016[比對身分證前六碼]=$AX388)*(LabData2016[比對生日西元]=$AY388)*(_xlpm.ym&lt;&gt;"")*(LEFT(_xlpm.ym,4)=TEXT(YEAR(TODAY()),"0")),""),IF(INDEX(_xlpm.matched,1)="",0,ROWS(_xlfn.UNIQUE(_xlpm.matched)))))</f>
        <v/>
      </c>
      <c r="AF388" s="6" t="str">
        <f ca="1">IF($B388="","",SUMIFS(LabData2016[HbA1c唯一],LabData2016[比對身分證前六碼],$AX388,LabData2016[最近一次HbA1c檢查日期],"&gt;="&amp;DATE(YEAR(TODAY()),1,1),LabData2016[最近一次HbA1c檢查日期],"&lt;"&amp;DATE(YEAR(TODAY()),7,1)))</f>
        <v/>
      </c>
      <c r="AG388" s="6" t="str">
        <f ca="1">IF($B388="","",SUMIFS(LabData2016[HbA1c唯一],LabData2016[比對身分證前六碼],$AX388,LabData2016[最近一次HbA1c檢查日期],"&gt;="&amp;DATE(YEAR(TODAY()),7,1),LabData2016[最近一次HbA1c檢查日期],"&lt;"&amp;DATE(YEAR(TODAY())+1,1,1)))</f>
        <v/>
      </c>
      <c r="AH388" s="6" t="str">
        <f ca="1">IF($B388="","",SUMIFS(LabData2016[LDL唯一],LabData2016[比對身分證前六碼],$AX388,LabData2016[最近一次LDL檢查日期],"&gt;="&amp;DATE(YEAR(TODAY()),1,1),LabData2016[最近一次LDL檢查日期],"&lt;"&amp;DATE(YEAR(TODAY()),7,1)))</f>
        <v/>
      </c>
      <c r="AI388" s="6" t="str">
        <f ca="1">IF($B388="","",SUMIFS(LabData2016[LDL唯一],LabData2016[比對身分證前六碼],$AX388,LabData2016[最近一次LDL檢查日期],"&gt;="&amp;DATE(YEAR(TODAY()),7,1),LabData2016[最近一次LDL檢查日期],"&lt;"&amp;DATE(YEAR(TODAY())+1,1,1)))</f>
        <v/>
      </c>
      <c r="AJ388" s="6" t="str">
        <f ca="1">IF($B388="","",SUMIFS(LabData2016[UACR唯一],LabData2016[比對身分證前六碼],$AX388,LabData2016[最近一次UACR檢查日期],"&gt;="&amp;DATE(YEAR(TODAY()),1,1),LabData2016[最近一次UACR檢查日期],"&lt;"&amp;DATE(YEAR(TODAY()),7,1)))</f>
        <v/>
      </c>
      <c r="AK388" s="6" t="str">
        <f ca="1">IF($B388="","",SUMIFS(LabData2016[UACR唯一],LabData2016[比對身分證前六碼],$AX388,LabData2016[最近一次UACR檢查日期],"&gt;="&amp;DATE(YEAR(TODAY()),7,1),LabData2016[最近一次UACR檢查日期],"&lt;"&amp;DATE(YEAR(TODAY())+1,1,1)))</f>
        <v/>
      </c>
      <c r="AL388" s="6" t="str">
        <f t="shared" ref="AL388:AL451" si="90">IF($B388="","",IF(NOT(OR($D388="DM only",$D388="DM+CKD",$D388="DM+ASCVD",$D388="CKD+ASCVD",$D388="DM+CKD+ASCVD")),"不適用",IF(AND(IF(OR($D388="DM only",$D388="DM+CKD",$D388="DM+ASCVD",$D388="DM+CKD+ASCVD"),AND($AF388&gt;=1,$AG388&gt;=1),TRUE),AND($AH388&gt;=1,$AI388&gt;=1),IF(OR($D388="DM+CKD",$D388="CKD+ASCVD",$D388="DM+CKD+ASCVD"),AND($AJ388&gt;=1,$AK388&gt;=1),TRUE),OR($AD388="不適用",$AE388&gt;=3)),"達標","未達標")))</f>
        <v/>
      </c>
      <c r="AM388" s="6" t="str">
        <f t="shared" ref="AM388:AM451" si="91">IF($B388="","",250)</f>
        <v/>
      </c>
      <c r="AN388" s="6" t="str">
        <f t="shared" ref="AN388:AN451" si="92">IF($B388="","",30)</f>
        <v/>
      </c>
      <c r="AO388" s="6" t="str">
        <f t="shared" ref="AO388:AO451" si="93">IF($B388="","",IF(AND($AL388="達標",OR(ISNUMBER(SEARCH("DM",$D388)),ISNUMBER(SEARCH("+",$D388)))),100,0))</f>
        <v/>
      </c>
      <c r="AP388" s="6" t="str" cm="1">
        <f t="array" ref="AP388">IF($B388="","",IFERROR(INDEX(相容設定!$B$2:$E$9,MATCH($D388,相容設定!$A$2:$A$9,0),MIN(VALUE(LEFT($AQ388,FIND("/",$AQ388)-1)),3)+1),0))</f>
        <v/>
      </c>
      <c r="AQ388" s="6" t="str">
        <f t="shared" ref="AQ388:AQ451" si="94">IF($B388="","",(IF(OR($K388="控制達標",$K388="進步達標"),1,0)+IF(OR($T388="控制達標",$T388="進步達標"),1,0)+IF(OR($AB388="控制達標",$AB388="進步達標"),1,0))&amp;"/"&amp;(IF($K388&lt;&gt;"不適用",1,0)+IF($T388&lt;&gt;"不適用",1,0)+IF($AB388&lt;&gt;"不適用",1,0)))</f>
        <v/>
      </c>
      <c r="AR388" s="30" t="str">
        <f t="shared" ref="AR388:AR451" si="95">IF($B388="","",AM388+AN388+AO388+AP388)</f>
        <v/>
      </c>
      <c r="AS388" s="30" t="str">
        <f>IF($B388="","",250+30+IF(OR(ISNUMBER(SEARCH("DM",$D388)),ISNUMBER(SEARCH("+",$D388))),100,0)+IFERROR(INDEX(相容設定!$F$2:$F$9,MATCH($D388,相容設定!$A$2:$A$9,0)),0))</f>
        <v/>
      </c>
      <c r="AT388" s="31" t="str">
        <f t="shared" ref="AT388:AT451" si="96">IF($B388="","",_xlfn.LET(_xlpm.a,--AND($K388&lt;&gt;"",$K388&lt;&gt;"不適用")+--AND($T388&lt;&gt;"",$T388&lt;&gt;"不適用")+--AND($AB388&lt;&gt;"",$AB388&lt;&gt;"不適用"),_xlpm.h,--OR($K388="控制達標",$K388="進步達標",$K388="達標")+--OR($T388="控制達標",$T388="進步達標",$T388="達標")+--OR($AB388="控制達標",$AB388="進步達標",$AB388="達標"),IF(_xlpm.a=0,"",IF(_xlpm.h=_xlpm.a,"🟢",IF(_xlpm.h=0,"🔴","🟡")))))</f>
        <v/>
      </c>
      <c r="AU388" s="32" t="str">
        <f t="shared" ref="AU388:AU451" si="97">IF($B388="","",IF($AQ388="0/0","無適用評估項目：依個案狀況常規追蹤",IF($AV388&amp;$AW388="","維持現況並定期追蹤",LEFT($AV388&amp;$AW388,LEN($AV388&amp;$AW388)-1))))</f>
        <v/>
      </c>
      <c r="AW388" t="str">
        <f t="shared" si="86"/>
        <v/>
      </c>
    </row>
    <row r="389" spans="1:49" x14ac:dyDescent="0.35">
      <c r="A389" s="26" t="str" cm="1">
        <f t="array" ref="A389">IFERROR(IF(INDEX(PatientCriteria[身分證號],ROWS($A$4:A389))="","",ROWS($A$4:A389)),"")</f>
        <v/>
      </c>
      <c r="B389" s="26" t="str" cm="1">
        <f t="array" ref="B389">IFERROR(IF(INDEX(PatientCriteria[身分證號],ROWS($A$4:A389))="","",INDEX(PatientCriteria[身分證號],ROWS($A$4:A389))),"")</f>
        <v/>
      </c>
      <c r="C389" s="26" t="str" cm="1">
        <f t="array" ref="C389">IF($B389="","",IFERROR(INDEX(PatientCriteria[生日],ROWS($A$4:A389)),""))</f>
        <v/>
      </c>
      <c r="D389" s="26" t="str" cm="1">
        <f t="array" ref="D389">IF($B389="","",IFERROR(INDEX(PatientCriteria[疾病組合],ROWS($A$4:A389)),""))</f>
        <v/>
      </c>
      <c r="E389" s="6" t="str" cm="1">
        <f t="array" ref="E389">IF($B389="","",IFERROR(INDEX(PatientCriteria[HbA1c達標標準],ROWS($A$4:A389)),""))</f>
        <v/>
      </c>
      <c r="F389" s="6" t="str">
        <f>IF($B389="","",IF($G389="","",IFERROR(SUMIFS(LabData2016[最近一次HbA1c檢查結果(%)],LabData2016[比對身分證前六碼],$AX389,LabData2016[最近一次HbA1c檢查日期],$G389,LabData2016[HbA1c唯一],1),"")))</f>
        <v/>
      </c>
      <c r="G389" s="36" t="str" cm="1">
        <f t="array" ref="G389">IF($B389="","",IFERROR(_xlfn.AGGREGATE(14,6,LabData2016[最近一次HbA1c檢查日期]/((LabData2016[比對身分證前六碼]=$AX389)*(LabData2016[HbA1c唯一]=1)),1),""))</f>
        <v/>
      </c>
      <c r="H389" s="6" t="str">
        <f>IF($B389="","",IF($I389="","",IFERROR(SUMIFS(LabData2016[最近一次HbA1c檢查結果(%)],LabData2016[比對身分證前六碼],$AX389,LabData2016[最近一次HbA1c檢查日期],$I389,LabData2016[HbA1c唯一],1),"")))</f>
        <v/>
      </c>
      <c r="I389" s="36" t="str" cm="1">
        <f t="array" ref="I389">IF($B389="","",IFERROR(_xlfn.AGGREGATE(14,6,LabData2016[最近一次HbA1c檢查日期]/((LabData2016[比對身分證前六碼]=$AX389)*(LabData2016[HbA1c唯一]=1)),2),""))</f>
        <v/>
      </c>
      <c r="J389" s="6" t="str">
        <f t="shared" si="87"/>
        <v/>
      </c>
      <c r="K389" s="27" t="str">
        <f ca="1">IF($B389="","",IF($E389="不適用","不適用",IF($F389="","未檢驗",IF(AND($AF389+$AG389&gt;=2,$AG389&gt;=1),IF(OR($F389&lt;VALUE(SUBSTITUTE(SUBSTITUTE($E389,"&lt;",""),"%","")),SUMIFS(LabData2016[HbA1c唯一],LabData2016[比對身分證前六碼],$AX389,LabData2016[最近一次HbA1c檢查結果(%)],"&lt;"&amp;VALUE(SUBSTITUTE(SUBSTITUTE($E389,"&lt;",""),"%","")),LabData2016[最近一次HbA1c檢查日期],"&gt;="&amp;DATE(YEAR(TODAY()),1,1),LabData2016[最近一次HbA1c檢查日期],"&lt;"&amp;DATE(YEAR(TODAY())+1,1,1))/($AF389+$AG389)&gt;=0.5),"控制達標",IF(ISNUMBER($H389),IF(AND($J389&gt;=84,$F389-$H389&lt;0),"進步達標","未達標"),"未達標")),"未達標"))))</f>
        <v/>
      </c>
      <c r="L389" s="33" t="str">
        <f ca="1">IF($B389="","",IF($K389="不適用","不適用",IF($K389="未檢驗","無檢驗資料","全年"&amp;($AF389+$AG389)&amp;"次／下半年"&amp;$AG389&amp;"次／"&amp;SUMIFS(LabData2016[HbA1c唯一],LabData2016[比對身分證前六碼],$AX389,LabData2016[最近一次HbA1c檢查結果(%)],"&lt;"&amp;VALUE(SUBSTITUTE(SUBSTITUTE($E389,"&lt;",""),"%","")),LabData2016[最近一次HbA1c檢查日期],"&gt;="&amp;DATE(YEAR(TODAY()),1,1),LabData2016[最近一次HbA1c檢查日期],"&lt;"&amp;DATE(YEAR(TODAY())+1,1,1))&amp;"/"&amp;($AF389+$AG389)&amp;"達標")))</f>
        <v/>
      </c>
      <c r="M389" s="6" t="str" cm="1">
        <f t="array" ref="M389">IF($B389="","",IFERROR(INDEX(PatientCriteria[LDL達標標準],ROWS($A$4:A389)),""))</f>
        <v/>
      </c>
      <c r="N389" s="6" t="str">
        <f>IF($B389="","",IF($O389="","",IFERROR(SUMIFS(LabData2016[最近一次LDL檢查結果(mg/dL)],LabData2016[比對身分證前六碼],$AX389,LabData2016[最近一次LDL檢查日期],$O389,LabData2016[LDL唯一],1),"")))</f>
        <v/>
      </c>
      <c r="O389" s="36" t="str" cm="1">
        <f t="array" ref="O389">IF($B389="","",IFERROR(_xlfn.AGGREGATE(14,6,LabData2016[最近一次LDL檢查日期]/((LabData2016[比對身分證前六碼]=$AX389)*(LabData2016[LDL唯一]=1)),1),""))</f>
        <v/>
      </c>
      <c r="P389" s="6" t="str">
        <f>IF($B389="","",IF($Q389="","",IFERROR(SUMIFS(LabData2016[最近一次LDL檢查結果(mg/dL)],LabData2016[比對身分證前六碼],$AX389,LabData2016[最近一次LDL檢查日期],$Q389,LabData2016[LDL唯一],1),"")))</f>
        <v/>
      </c>
      <c r="Q389" s="36" t="str" cm="1">
        <f t="array" ref="Q389">IF($B389="","",IFERROR(_xlfn.AGGREGATE(14,6,LabData2016[最近一次LDL檢查日期]/((LabData2016[比對身分證前六碼]=$AX389)*(LabData2016[LDL唯一]=1)),2),""))</f>
        <v/>
      </c>
      <c r="R389" s="6" t="str">
        <f t="shared" si="88"/>
        <v/>
      </c>
      <c r="S389" s="6" t="str" cm="1">
        <f t="array" ref="S389">IF($B389="","",IFERROR(_xlfn.AGGREGATE(15,6,LabData2016[最近一次LDL檢查結果(mg/dL)]/((LabData2016[比對身分證前六碼]=$AX389)*(LabData2016[LDL唯一]=1)),1),""))</f>
        <v/>
      </c>
      <c r="T389" s="28" t="str">
        <f ca="1">IF($B389="","",IF($M389="不適用","不適用",IF($N389="","未檢驗",IF(OR(AND($D389="DM only",$O389&gt;=DATE(YEAR(TODAY()),1,1),$O389&lt;DATE(YEAR(TODAY())+1,1,1),$N389&lt;VALUE(SUBSTITUTE($M389,"&lt;",""))),AND($AH389&gt;=1,$AI389&gt;=1,OR($N389&lt;VALUE(SUBSTITUTE($M389,"&lt;","")),SUMIFS(LabData2016[LDL唯一],LabData2016[比對身分證前六碼],$AX389,LabData2016[最近一次LDL檢查結果(mg/dL)],"&lt;"&amp;VALUE(SUBSTITUTE($M389,"&lt;","")),LabData2016[最近一次LDL檢查日期],"&gt;="&amp;DATE(YEAR(TODAY()),1,1),LabData2016[最近一次LDL檢查日期],"&lt;"&amp;DATE(YEAR(TODAY())+1,1,1))/($AH389+$AI389)&gt;=0.5))),"控制達標",IF(AND($AH389&gt;=1,$AI389&gt;=1,ISNUMBER($P389),$R389&gt;84,$N389-$P389&lt;0),"進步達標","未達標")))))</f>
        <v/>
      </c>
      <c r="U389" s="39" t="str">
        <f ca="1">IF($B389="","",IF($T389="不適用","不適用",IF($T389="未檢驗","無檢驗資料","全年"&amp;($AH389+$AI389)&amp;"次／下半年"&amp;$AI389&amp;"次／"&amp;SUMIFS(LabData2016[LDL唯一],LabData2016[比對身分證前六碼],$AX389,LabData2016[最近一次LDL檢查結果(mg/dL)],"&lt;"&amp;VALUE(SUBSTITUTE($M389,"&lt;","")),LabData2016[最近一次LDL檢查日期],"&gt;="&amp;DATE(YEAR(TODAY()),1,1),LabData2016[最近一次LDL檢查日期],"&lt;"&amp;DATE(YEAR(TODAY())+1,1,1))&amp;"/"&amp;($AH389+$AI389)&amp;"達標")))</f>
        <v/>
      </c>
      <c r="V389" s="6" t="str" cm="1">
        <f t="array" ref="V389">IF($B389="","",IFERROR(INDEX(PatientCriteria[UACR達標標準],ROWS($A$4:A389)),""))</f>
        <v/>
      </c>
      <c r="W389" s="6" t="str">
        <f>IF($B389="","",IF($X389="","",IFERROR(SUMIFS(LabData2016[最近一次UACR檢查結果(mg/gm)],LabData2016[比對身分證前六碼],$AX389,LabData2016[最近一次UACR檢查日期],$X389,LabData2016[UACR唯一],1),"")))</f>
        <v/>
      </c>
      <c r="X389" s="36" t="str" cm="1">
        <f t="array" ref="X389">IF($B389="","",IFERROR(_xlfn.AGGREGATE(14,6,LabData2016[最近一次UACR檢查日期]/((LabData2016[比對身分證前六碼]=$AX389)*(LabData2016[UACR唯一]=1)),1),""))</f>
        <v/>
      </c>
      <c r="Y389" s="6" t="str">
        <f>IF($B389="","",IF($Z389="","",IFERROR(SUMIFS(LabData2016[最近一次UACR檢查結果(mg/gm)],LabData2016[比對身分證前六碼],$AX389,LabData2016[最近一次UACR檢查日期],$Z389,LabData2016[UACR唯一],1),"")))</f>
        <v/>
      </c>
      <c r="Z389" s="36" t="str" cm="1">
        <f t="array" ref="Z389">IF($B389="","",IFERROR(_xlfn.AGGREGATE(14,6,LabData2016[最近一次UACR檢查日期]/((LabData2016[比對身分證前六碼]=$AX389)*(LabData2016[UACR唯一]=1)),2),""))</f>
        <v/>
      </c>
      <c r="AA389" s="6" t="str">
        <f t="shared" si="89"/>
        <v/>
      </c>
      <c r="AB389" s="29" t="str">
        <f ca="1">IF($B389="","",IF($V389="不適用","不適用",IF($W389="","未檢驗",IF(AND($AJ389+$AK389&gt;=2,$AK389&gt;=1),IF(OR($W389&lt;30,SUMIFS(LabData2016[UACR唯一],LabData2016[比對身分證前六碼],$AX389,LabData2016[最近一次UACR檢查結果(mg/gm)],"&lt;30",LabData2016[最近一次UACR檢查日期],"&gt;="&amp;DATE(YEAR(TODAY()),1,1),LabData2016[最近一次UACR檢查日期],"&lt;"&amp;DATE(YEAR(TODAY())+1,1,1))/($AJ389+$AK389)&gt;=0.5),"控制達標",IF(ISNUMBER($Y389),IF(AND($AA389&gt;=84,$W389-$Y389&lt;0),"進步達標","未達標"),"未達標")),"未達標"))))</f>
        <v/>
      </c>
      <c r="AC389" s="38" t="str">
        <f ca="1">IF($B389="","",IF($AB389="不適用","不適用",IF($AB389="未檢驗","無檢驗資料","全年"&amp;($AJ389+$AK389)&amp;"次／下半年"&amp;$AK389&amp;"次／"&amp;SUMIFS(LabData2016[UACR唯一],LabData2016[比對身分證前六碼],$AX389,LabData2016[最近一次UACR檢查結果(mg/gm)],"&lt;30",LabData2016[最近一次UACR檢查日期],"&gt;="&amp;DATE(YEAR(TODAY()),1,1),LabData2016[最近一次UACR檢查日期],"&lt;"&amp;DATE(YEAR(TODAY())+1,1,1))&amp;"/"&amp;($AJ389+$AK389)&amp;"達標")))</f>
        <v/>
      </c>
      <c r="AD389" s="6" t="str" cm="1">
        <f t="array" ref="AD389">IF($B389="","",IFERROR(INDEX(PatientCriteria[BP檢驗次數達標標準],ROWS($A$4:A389)),""))</f>
        <v/>
      </c>
      <c r="AE389" s="6" t="str" cm="1">
        <f t="array" aca="1" ref="AE389" ca="1">IF($B389="","",_xlfn.LET(_xlpm.bp,LabData2016[最近一次BP檢查日期],_xlpm.ym,IF(ISNUMBER(_xlpm.bp),TEXT(_xlpm.bp,"yyyy-mm"),LEFT(_xlpm.bp,7)),_xlpm.matched,_xlfn._xlws.FILTER(_xlpm.ym,(LabData2016[比對身分證前六碼]=$AX389)*(LabData2016[比對生日西元]=$AY389)*(_xlpm.ym&lt;&gt;"")*(LEFT(_xlpm.ym,4)=TEXT(YEAR(TODAY()),"0")),""),IF(INDEX(_xlpm.matched,1)="",0,ROWS(_xlfn.UNIQUE(_xlpm.matched)))))</f>
        <v/>
      </c>
      <c r="AF389" s="6" t="str">
        <f ca="1">IF($B389="","",SUMIFS(LabData2016[HbA1c唯一],LabData2016[比對身分證前六碼],$AX389,LabData2016[最近一次HbA1c檢查日期],"&gt;="&amp;DATE(YEAR(TODAY()),1,1),LabData2016[最近一次HbA1c檢查日期],"&lt;"&amp;DATE(YEAR(TODAY()),7,1)))</f>
        <v/>
      </c>
      <c r="AG389" s="6" t="str">
        <f ca="1">IF($B389="","",SUMIFS(LabData2016[HbA1c唯一],LabData2016[比對身分證前六碼],$AX389,LabData2016[最近一次HbA1c檢查日期],"&gt;="&amp;DATE(YEAR(TODAY()),7,1),LabData2016[最近一次HbA1c檢查日期],"&lt;"&amp;DATE(YEAR(TODAY())+1,1,1)))</f>
        <v/>
      </c>
      <c r="AH389" s="6" t="str">
        <f ca="1">IF($B389="","",SUMIFS(LabData2016[LDL唯一],LabData2016[比對身分證前六碼],$AX389,LabData2016[最近一次LDL檢查日期],"&gt;="&amp;DATE(YEAR(TODAY()),1,1),LabData2016[最近一次LDL檢查日期],"&lt;"&amp;DATE(YEAR(TODAY()),7,1)))</f>
        <v/>
      </c>
      <c r="AI389" s="6" t="str">
        <f ca="1">IF($B389="","",SUMIFS(LabData2016[LDL唯一],LabData2016[比對身分證前六碼],$AX389,LabData2016[最近一次LDL檢查日期],"&gt;="&amp;DATE(YEAR(TODAY()),7,1),LabData2016[最近一次LDL檢查日期],"&lt;"&amp;DATE(YEAR(TODAY())+1,1,1)))</f>
        <v/>
      </c>
      <c r="AJ389" s="6" t="str">
        <f ca="1">IF($B389="","",SUMIFS(LabData2016[UACR唯一],LabData2016[比對身分證前六碼],$AX389,LabData2016[最近一次UACR檢查日期],"&gt;="&amp;DATE(YEAR(TODAY()),1,1),LabData2016[最近一次UACR檢查日期],"&lt;"&amp;DATE(YEAR(TODAY()),7,1)))</f>
        <v/>
      </c>
      <c r="AK389" s="6" t="str">
        <f ca="1">IF($B389="","",SUMIFS(LabData2016[UACR唯一],LabData2016[比對身分證前六碼],$AX389,LabData2016[最近一次UACR檢查日期],"&gt;="&amp;DATE(YEAR(TODAY()),7,1),LabData2016[最近一次UACR檢查日期],"&lt;"&amp;DATE(YEAR(TODAY())+1,1,1)))</f>
        <v/>
      </c>
      <c r="AL389" s="6" t="str">
        <f t="shared" si="90"/>
        <v/>
      </c>
      <c r="AM389" s="6" t="str">
        <f t="shared" si="91"/>
        <v/>
      </c>
      <c r="AN389" s="6" t="str">
        <f t="shared" si="92"/>
        <v/>
      </c>
      <c r="AO389" s="6" t="str">
        <f t="shared" si="93"/>
        <v/>
      </c>
      <c r="AP389" s="6" t="str" cm="1">
        <f t="array" ref="AP389">IF($B389="","",IFERROR(INDEX(相容設定!$B$2:$E$9,MATCH($D389,相容設定!$A$2:$A$9,0),MIN(VALUE(LEFT($AQ389,FIND("/",$AQ389)-1)),3)+1),0))</f>
        <v/>
      </c>
      <c r="AQ389" s="6" t="str">
        <f t="shared" si="94"/>
        <v/>
      </c>
      <c r="AR389" s="30" t="str">
        <f t="shared" si="95"/>
        <v/>
      </c>
      <c r="AS389" s="30" t="str">
        <f>IF($B389="","",250+30+IF(OR(ISNUMBER(SEARCH("DM",$D389)),ISNUMBER(SEARCH("+",$D389))),100,0)+IFERROR(INDEX(相容設定!$F$2:$F$9,MATCH($D389,相容設定!$A$2:$A$9,0)),0))</f>
        <v/>
      </c>
      <c r="AT389" s="31" t="str">
        <f t="shared" si="96"/>
        <v/>
      </c>
      <c r="AU389" s="32" t="str">
        <f t="shared" si="97"/>
        <v/>
      </c>
      <c r="AW389" t="str">
        <f t="shared" ref="AW389:AW452" si="98">IF($B389="","",IF($AL389&lt;&gt;"未達標","",IF(AND($E389&lt;&gt;"不適用",$AF389&lt;1),"HbA1c上半年缺檢：安排檢驗；","")&amp;IF(AND($E389&lt;&gt;"不適用",$AG389&lt;1),"HbA1c下半年缺檢：安排檢驗；","")&amp;IF(AND($M389&lt;&gt;"不適用",$AH389&lt;1),"LDL上半年缺檢：安排檢驗；","")&amp;IF(AND($M389&lt;&gt;"不適用",$AI389&lt;1),"LDL下半年缺檢：安排檢驗；","")&amp;IF(AND($V389&lt;&gt;"不適用",$AJ389&lt;1),"UACR上半年缺檢：安排尿液檢查；","")&amp;IF(AND($V389&lt;&gt;"不適用",$AK389&lt;1),"UACR下半年缺檢：安排尿液檢查；","")&amp;_xlfn.LET(_xlpm.bpNeed,IFERROR(VALUE(SUBSTITUTE($AD389,"次","")),0),IF(AND(_xlpm.bpNeed&gt;0,$AE389&lt;_xlpm.bpNeed),"BP次數不足：尚缺"&amp;(_xlpm.bpNeed-$AE389)&amp;"次；",""))))</f>
        <v/>
      </c>
    </row>
    <row r="390" spans="1:49" x14ac:dyDescent="0.35">
      <c r="A390" s="26" t="str" cm="1">
        <f t="array" ref="A390">IFERROR(IF(INDEX(PatientCriteria[身分證號],ROWS($A$4:A390))="","",ROWS($A$4:A390)),"")</f>
        <v/>
      </c>
      <c r="B390" s="26" t="str" cm="1">
        <f t="array" ref="B390">IFERROR(IF(INDEX(PatientCriteria[身分證號],ROWS($A$4:A390))="","",INDEX(PatientCriteria[身分證號],ROWS($A$4:A390))),"")</f>
        <v/>
      </c>
      <c r="C390" s="26" t="str" cm="1">
        <f t="array" ref="C390">IF($B390="","",IFERROR(INDEX(PatientCriteria[生日],ROWS($A$4:A390)),""))</f>
        <v/>
      </c>
      <c r="D390" s="26" t="str" cm="1">
        <f t="array" ref="D390">IF($B390="","",IFERROR(INDEX(PatientCriteria[疾病組合],ROWS($A$4:A390)),""))</f>
        <v/>
      </c>
      <c r="E390" s="6" t="str" cm="1">
        <f t="array" ref="E390">IF($B390="","",IFERROR(INDEX(PatientCriteria[HbA1c達標標準],ROWS($A$4:A390)),""))</f>
        <v/>
      </c>
      <c r="F390" s="6" t="str">
        <f>IF($B390="","",IF($G390="","",IFERROR(SUMIFS(LabData2016[最近一次HbA1c檢查結果(%)],LabData2016[比對身分證前六碼],$AX390,LabData2016[最近一次HbA1c檢查日期],$G390,LabData2016[HbA1c唯一],1),"")))</f>
        <v/>
      </c>
      <c r="G390" s="36" t="str" cm="1">
        <f t="array" ref="G390">IF($B390="","",IFERROR(_xlfn.AGGREGATE(14,6,LabData2016[最近一次HbA1c檢查日期]/((LabData2016[比對身分證前六碼]=$AX390)*(LabData2016[HbA1c唯一]=1)),1),""))</f>
        <v/>
      </c>
      <c r="H390" s="6" t="str">
        <f>IF($B390="","",IF($I390="","",IFERROR(SUMIFS(LabData2016[最近一次HbA1c檢查結果(%)],LabData2016[比對身分證前六碼],$AX390,LabData2016[最近一次HbA1c檢查日期],$I390,LabData2016[HbA1c唯一],1),"")))</f>
        <v/>
      </c>
      <c r="I390" s="36" t="str" cm="1">
        <f t="array" ref="I390">IF($B390="","",IFERROR(_xlfn.AGGREGATE(14,6,LabData2016[最近一次HbA1c檢查日期]/((LabData2016[比對身分證前六碼]=$AX390)*(LabData2016[HbA1c唯一]=1)),2),""))</f>
        <v/>
      </c>
      <c r="J390" s="6" t="str">
        <f t="shared" si="87"/>
        <v/>
      </c>
      <c r="K390" s="27" t="str">
        <f ca="1">IF($B390="","",IF($E390="不適用","不適用",IF($F390="","未檢驗",IF(AND($AF390+$AG390&gt;=2,$AG390&gt;=1),IF(OR($F390&lt;VALUE(SUBSTITUTE(SUBSTITUTE($E390,"&lt;",""),"%","")),SUMIFS(LabData2016[HbA1c唯一],LabData2016[比對身分證前六碼],$AX390,LabData2016[最近一次HbA1c檢查結果(%)],"&lt;"&amp;VALUE(SUBSTITUTE(SUBSTITUTE($E390,"&lt;",""),"%","")),LabData2016[最近一次HbA1c檢查日期],"&gt;="&amp;DATE(YEAR(TODAY()),1,1),LabData2016[最近一次HbA1c檢查日期],"&lt;"&amp;DATE(YEAR(TODAY())+1,1,1))/($AF390+$AG390)&gt;=0.5),"控制達標",IF(ISNUMBER($H390),IF(AND($J390&gt;=84,$F390-$H390&lt;0),"進步達標","未達標"),"未達標")),"未達標"))))</f>
        <v/>
      </c>
      <c r="L390" s="33" t="str">
        <f ca="1">IF($B390="","",IF($K390="不適用","不適用",IF($K390="未檢驗","無檢驗資料","全年"&amp;($AF390+$AG390)&amp;"次／下半年"&amp;$AG390&amp;"次／"&amp;SUMIFS(LabData2016[HbA1c唯一],LabData2016[比對身分證前六碼],$AX390,LabData2016[最近一次HbA1c檢查結果(%)],"&lt;"&amp;VALUE(SUBSTITUTE(SUBSTITUTE($E390,"&lt;",""),"%","")),LabData2016[最近一次HbA1c檢查日期],"&gt;="&amp;DATE(YEAR(TODAY()),1,1),LabData2016[最近一次HbA1c檢查日期],"&lt;"&amp;DATE(YEAR(TODAY())+1,1,1))&amp;"/"&amp;($AF390+$AG390)&amp;"達標")))</f>
        <v/>
      </c>
      <c r="M390" s="6" t="str" cm="1">
        <f t="array" ref="M390">IF($B390="","",IFERROR(INDEX(PatientCriteria[LDL達標標準],ROWS($A$4:A390)),""))</f>
        <v/>
      </c>
      <c r="N390" s="6" t="str">
        <f>IF($B390="","",IF($O390="","",IFERROR(SUMIFS(LabData2016[最近一次LDL檢查結果(mg/dL)],LabData2016[比對身分證前六碼],$AX390,LabData2016[最近一次LDL檢查日期],$O390,LabData2016[LDL唯一],1),"")))</f>
        <v/>
      </c>
      <c r="O390" s="36" t="str" cm="1">
        <f t="array" ref="O390">IF($B390="","",IFERROR(_xlfn.AGGREGATE(14,6,LabData2016[最近一次LDL檢查日期]/((LabData2016[比對身分證前六碼]=$AX390)*(LabData2016[LDL唯一]=1)),1),""))</f>
        <v/>
      </c>
      <c r="P390" s="6" t="str">
        <f>IF($B390="","",IF($Q390="","",IFERROR(SUMIFS(LabData2016[最近一次LDL檢查結果(mg/dL)],LabData2016[比對身分證前六碼],$AX390,LabData2016[最近一次LDL檢查日期],$Q390,LabData2016[LDL唯一],1),"")))</f>
        <v/>
      </c>
      <c r="Q390" s="36" t="str" cm="1">
        <f t="array" ref="Q390">IF($B390="","",IFERROR(_xlfn.AGGREGATE(14,6,LabData2016[最近一次LDL檢查日期]/((LabData2016[比對身分證前六碼]=$AX390)*(LabData2016[LDL唯一]=1)),2),""))</f>
        <v/>
      </c>
      <c r="R390" s="6" t="str">
        <f t="shared" si="88"/>
        <v/>
      </c>
      <c r="S390" s="6" t="str" cm="1">
        <f t="array" ref="S390">IF($B390="","",IFERROR(_xlfn.AGGREGATE(15,6,LabData2016[最近一次LDL檢查結果(mg/dL)]/((LabData2016[比對身分證前六碼]=$AX390)*(LabData2016[LDL唯一]=1)),1),""))</f>
        <v/>
      </c>
      <c r="T390" s="28" t="str">
        <f ca="1">IF($B390="","",IF($M390="不適用","不適用",IF($N390="","未檢驗",IF(OR(AND($D390="DM only",$O390&gt;=DATE(YEAR(TODAY()),1,1),$O390&lt;DATE(YEAR(TODAY())+1,1,1),$N390&lt;VALUE(SUBSTITUTE($M390,"&lt;",""))),AND($AH390&gt;=1,$AI390&gt;=1,OR($N390&lt;VALUE(SUBSTITUTE($M390,"&lt;","")),SUMIFS(LabData2016[LDL唯一],LabData2016[比對身分證前六碼],$AX390,LabData2016[最近一次LDL檢查結果(mg/dL)],"&lt;"&amp;VALUE(SUBSTITUTE($M390,"&lt;","")),LabData2016[最近一次LDL檢查日期],"&gt;="&amp;DATE(YEAR(TODAY()),1,1),LabData2016[最近一次LDL檢查日期],"&lt;"&amp;DATE(YEAR(TODAY())+1,1,1))/($AH390+$AI390)&gt;=0.5))),"控制達標",IF(AND($AH390&gt;=1,$AI390&gt;=1,ISNUMBER($P390),$R390&gt;84,$N390-$P390&lt;0),"進步達標","未達標")))))</f>
        <v/>
      </c>
      <c r="U390" s="39" t="str">
        <f ca="1">IF($B390="","",IF($T390="不適用","不適用",IF($T390="未檢驗","無檢驗資料","全年"&amp;($AH390+$AI390)&amp;"次／下半年"&amp;$AI390&amp;"次／"&amp;SUMIFS(LabData2016[LDL唯一],LabData2016[比對身分證前六碼],$AX390,LabData2016[最近一次LDL檢查結果(mg/dL)],"&lt;"&amp;VALUE(SUBSTITUTE($M390,"&lt;","")),LabData2016[最近一次LDL檢查日期],"&gt;="&amp;DATE(YEAR(TODAY()),1,1),LabData2016[最近一次LDL檢查日期],"&lt;"&amp;DATE(YEAR(TODAY())+1,1,1))&amp;"/"&amp;($AH390+$AI390)&amp;"達標")))</f>
        <v/>
      </c>
      <c r="V390" s="6" t="str" cm="1">
        <f t="array" ref="V390">IF($B390="","",IFERROR(INDEX(PatientCriteria[UACR達標標準],ROWS($A$4:A390)),""))</f>
        <v/>
      </c>
      <c r="W390" s="6" t="str">
        <f>IF($B390="","",IF($X390="","",IFERROR(SUMIFS(LabData2016[最近一次UACR檢查結果(mg/gm)],LabData2016[比對身分證前六碼],$AX390,LabData2016[最近一次UACR檢查日期],$X390,LabData2016[UACR唯一],1),"")))</f>
        <v/>
      </c>
      <c r="X390" s="36" t="str" cm="1">
        <f t="array" ref="X390">IF($B390="","",IFERROR(_xlfn.AGGREGATE(14,6,LabData2016[最近一次UACR檢查日期]/((LabData2016[比對身分證前六碼]=$AX390)*(LabData2016[UACR唯一]=1)),1),""))</f>
        <v/>
      </c>
      <c r="Y390" s="6" t="str">
        <f>IF($B390="","",IF($Z390="","",IFERROR(SUMIFS(LabData2016[最近一次UACR檢查結果(mg/gm)],LabData2016[比對身分證前六碼],$AX390,LabData2016[最近一次UACR檢查日期],$Z390,LabData2016[UACR唯一],1),"")))</f>
        <v/>
      </c>
      <c r="Z390" s="36" t="str" cm="1">
        <f t="array" ref="Z390">IF($B390="","",IFERROR(_xlfn.AGGREGATE(14,6,LabData2016[最近一次UACR檢查日期]/((LabData2016[比對身分證前六碼]=$AX390)*(LabData2016[UACR唯一]=1)),2),""))</f>
        <v/>
      </c>
      <c r="AA390" s="6" t="str">
        <f t="shared" si="89"/>
        <v/>
      </c>
      <c r="AB390" s="29" t="str">
        <f ca="1">IF($B390="","",IF($V390="不適用","不適用",IF($W390="","未檢驗",IF(AND($AJ390+$AK390&gt;=2,$AK390&gt;=1),IF(OR($W390&lt;30,SUMIFS(LabData2016[UACR唯一],LabData2016[比對身分證前六碼],$AX390,LabData2016[最近一次UACR檢查結果(mg/gm)],"&lt;30",LabData2016[最近一次UACR檢查日期],"&gt;="&amp;DATE(YEAR(TODAY()),1,1),LabData2016[最近一次UACR檢查日期],"&lt;"&amp;DATE(YEAR(TODAY())+1,1,1))/($AJ390+$AK390)&gt;=0.5),"控制達標",IF(ISNUMBER($Y390),IF(AND($AA390&gt;=84,$W390-$Y390&lt;0),"進步達標","未達標"),"未達標")),"未達標"))))</f>
        <v/>
      </c>
      <c r="AC390" s="38" t="str">
        <f ca="1">IF($B390="","",IF($AB390="不適用","不適用",IF($AB390="未檢驗","無檢驗資料","全年"&amp;($AJ390+$AK390)&amp;"次／下半年"&amp;$AK390&amp;"次／"&amp;SUMIFS(LabData2016[UACR唯一],LabData2016[比對身分證前六碼],$AX390,LabData2016[最近一次UACR檢查結果(mg/gm)],"&lt;30",LabData2016[最近一次UACR檢查日期],"&gt;="&amp;DATE(YEAR(TODAY()),1,1),LabData2016[最近一次UACR檢查日期],"&lt;"&amp;DATE(YEAR(TODAY())+1,1,1))&amp;"/"&amp;($AJ390+$AK390)&amp;"達標")))</f>
        <v/>
      </c>
      <c r="AD390" s="6" t="str" cm="1">
        <f t="array" ref="AD390">IF($B390="","",IFERROR(INDEX(PatientCriteria[BP檢驗次數達標標準],ROWS($A$4:A390)),""))</f>
        <v/>
      </c>
      <c r="AE390" s="6" t="str" cm="1">
        <f t="array" aca="1" ref="AE390" ca="1">IF($B390="","",_xlfn.LET(_xlpm.bp,LabData2016[最近一次BP檢查日期],_xlpm.ym,IF(ISNUMBER(_xlpm.bp),TEXT(_xlpm.bp,"yyyy-mm"),LEFT(_xlpm.bp,7)),_xlpm.matched,_xlfn._xlws.FILTER(_xlpm.ym,(LabData2016[比對身分證前六碼]=$AX390)*(LabData2016[比對生日西元]=$AY390)*(_xlpm.ym&lt;&gt;"")*(LEFT(_xlpm.ym,4)=TEXT(YEAR(TODAY()),"0")),""),IF(INDEX(_xlpm.matched,1)="",0,ROWS(_xlfn.UNIQUE(_xlpm.matched)))))</f>
        <v/>
      </c>
      <c r="AF390" s="6" t="str">
        <f ca="1">IF($B390="","",SUMIFS(LabData2016[HbA1c唯一],LabData2016[比對身分證前六碼],$AX390,LabData2016[最近一次HbA1c檢查日期],"&gt;="&amp;DATE(YEAR(TODAY()),1,1),LabData2016[最近一次HbA1c檢查日期],"&lt;"&amp;DATE(YEAR(TODAY()),7,1)))</f>
        <v/>
      </c>
      <c r="AG390" s="6" t="str">
        <f ca="1">IF($B390="","",SUMIFS(LabData2016[HbA1c唯一],LabData2016[比對身分證前六碼],$AX390,LabData2016[最近一次HbA1c檢查日期],"&gt;="&amp;DATE(YEAR(TODAY()),7,1),LabData2016[最近一次HbA1c檢查日期],"&lt;"&amp;DATE(YEAR(TODAY())+1,1,1)))</f>
        <v/>
      </c>
      <c r="AH390" s="6" t="str">
        <f ca="1">IF($B390="","",SUMIFS(LabData2016[LDL唯一],LabData2016[比對身分證前六碼],$AX390,LabData2016[最近一次LDL檢查日期],"&gt;="&amp;DATE(YEAR(TODAY()),1,1),LabData2016[最近一次LDL檢查日期],"&lt;"&amp;DATE(YEAR(TODAY()),7,1)))</f>
        <v/>
      </c>
      <c r="AI390" s="6" t="str">
        <f ca="1">IF($B390="","",SUMIFS(LabData2016[LDL唯一],LabData2016[比對身分證前六碼],$AX390,LabData2016[最近一次LDL檢查日期],"&gt;="&amp;DATE(YEAR(TODAY()),7,1),LabData2016[最近一次LDL檢查日期],"&lt;"&amp;DATE(YEAR(TODAY())+1,1,1)))</f>
        <v/>
      </c>
      <c r="AJ390" s="6" t="str">
        <f ca="1">IF($B390="","",SUMIFS(LabData2016[UACR唯一],LabData2016[比對身分證前六碼],$AX390,LabData2016[最近一次UACR檢查日期],"&gt;="&amp;DATE(YEAR(TODAY()),1,1),LabData2016[最近一次UACR檢查日期],"&lt;"&amp;DATE(YEAR(TODAY()),7,1)))</f>
        <v/>
      </c>
      <c r="AK390" s="6" t="str">
        <f ca="1">IF($B390="","",SUMIFS(LabData2016[UACR唯一],LabData2016[比對身分證前六碼],$AX390,LabData2016[最近一次UACR檢查日期],"&gt;="&amp;DATE(YEAR(TODAY()),7,1),LabData2016[最近一次UACR檢查日期],"&lt;"&amp;DATE(YEAR(TODAY())+1,1,1)))</f>
        <v/>
      </c>
      <c r="AL390" s="6" t="str">
        <f t="shared" si="90"/>
        <v/>
      </c>
      <c r="AM390" s="6" t="str">
        <f t="shared" si="91"/>
        <v/>
      </c>
      <c r="AN390" s="6" t="str">
        <f t="shared" si="92"/>
        <v/>
      </c>
      <c r="AO390" s="6" t="str">
        <f t="shared" si="93"/>
        <v/>
      </c>
      <c r="AP390" s="6" t="str" cm="1">
        <f t="array" ref="AP390">IF($B390="","",IFERROR(INDEX(相容設定!$B$2:$E$9,MATCH($D390,相容設定!$A$2:$A$9,0),MIN(VALUE(LEFT($AQ390,FIND("/",$AQ390)-1)),3)+1),0))</f>
        <v/>
      </c>
      <c r="AQ390" s="6" t="str">
        <f t="shared" si="94"/>
        <v/>
      </c>
      <c r="AR390" s="30" t="str">
        <f t="shared" si="95"/>
        <v/>
      </c>
      <c r="AS390" s="30" t="str">
        <f>IF($B390="","",250+30+IF(OR(ISNUMBER(SEARCH("DM",$D390)),ISNUMBER(SEARCH("+",$D390))),100,0)+IFERROR(INDEX(相容設定!$F$2:$F$9,MATCH($D390,相容設定!$A$2:$A$9,0)),0))</f>
        <v/>
      </c>
      <c r="AT390" s="31" t="str">
        <f t="shared" si="96"/>
        <v/>
      </c>
      <c r="AU390" s="32" t="str">
        <f t="shared" si="97"/>
        <v/>
      </c>
      <c r="AW390" t="str">
        <f t="shared" si="98"/>
        <v/>
      </c>
    </row>
    <row r="391" spans="1:49" x14ac:dyDescent="0.35">
      <c r="A391" s="26" t="str" cm="1">
        <f t="array" ref="A391">IFERROR(IF(INDEX(PatientCriteria[身分證號],ROWS($A$4:A391))="","",ROWS($A$4:A391)),"")</f>
        <v/>
      </c>
      <c r="B391" s="26" t="str" cm="1">
        <f t="array" ref="B391">IFERROR(IF(INDEX(PatientCriteria[身分證號],ROWS($A$4:A391))="","",INDEX(PatientCriteria[身分證號],ROWS($A$4:A391))),"")</f>
        <v/>
      </c>
      <c r="C391" s="26" t="str" cm="1">
        <f t="array" ref="C391">IF($B391="","",IFERROR(INDEX(PatientCriteria[生日],ROWS($A$4:A391)),""))</f>
        <v/>
      </c>
      <c r="D391" s="26" t="str" cm="1">
        <f t="array" ref="D391">IF($B391="","",IFERROR(INDEX(PatientCriteria[疾病組合],ROWS($A$4:A391)),""))</f>
        <v/>
      </c>
      <c r="E391" s="6" t="str" cm="1">
        <f t="array" ref="E391">IF($B391="","",IFERROR(INDEX(PatientCriteria[HbA1c達標標準],ROWS($A$4:A391)),""))</f>
        <v/>
      </c>
      <c r="F391" s="6" t="str">
        <f>IF($B391="","",IF($G391="","",IFERROR(SUMIFS(LabData2016[最近一次HbA1c檢查結果(%)],LabData2016[比對身分證前六碼],$AX391,LabData2016[最近一次HbA1c檢查日期],$G391,LabData2016[HbA1c唯一],1),"")))</f>
        <v/>
      </c>
      <c r="G391" s="36" t="str" cm="1">
        <f t="array" ref="G391">IF($B391="","",IFERROR(_xlfn.AGGREGATE(14,6,LabData2016[最近一次HbA1c檢查日期]/((LabData2016[比對身分證前六碼]=$AX391)*(LabData2016[HbA1c唯一]=1)),1),""))</f>
        <v/>
      </c>
      <c r="H391" s="6" t="str">
        <f>IF($B391="","",IF($I391="","",IFERROR(SUMIFS(LabData2016[最近一次HbA1c檢查結果(%)],LabData2016[比對身分證前六碼],$AX391,LabData2016[最近一次HbA1c檢查日期],$I391,LabData2016[HbA1c唯一],1),"")))</f>
        <v/>
      </c>
      <c r="I391" s="36" t="str" cm="1">
        <f t="array" ref="I391">IF($B391="","",IFERROR(_xlfn.AGGREGATE(14,6,LabData2016[最近一次HbA1c檢查日期]/((LabData2016[比對身分證前六碼]=$AX391)*(LabData2016[HbA1c唯一]=1)),2),""))</f>
        <v/>
      </c>
      <c r="J391" s="6" t="str">
        <f t="shared" si="87"/>
        <v/>
      </c>
      <c r="K391" s="27" t="str">
        <f ca="1">IF($B391="","",IF($E391="不適用","不適用",IF($F391="","未檢驗",IF(AND($AF391+$AG391&gt;=2,$AG391&gt;=1),IF(OR($F391&lt;VALUE(SUBSTITUTE(SUBSTITUTE($E391,"&lt;",""),"%","")),SUMIFS(LabData2016[HbA1c唯一],LabData2016[比對身分證前六碼],$AX391,LabData2016[最近一次HbA1c檢查結果(%)],"&lt;"&amp;VALUE(SUBSTITUTE(SUBSTITUTE($E391,"&lt;",""),"%","")),LabData2016[最近一次HbA1c檢查日期],"&gt;="&amp;DATE(YEAR(TODAY()),1,1),LabData2016[最近一次HbA1c檢查日期],"&lt;"&amp;DATE(YEAR(TODAY())+1,1,1))/($AF391+$AG391)&gt;=0.5),"控制達標",IF(ISNUMBER($H391),IF(AND($J391&gt;=84,$F391-$H391&lt;0),"進步達標","未達標"),"未達標")),"未達標"))))</f>
        <v/>
      </c>
      <c r="L391" s="33" t="str">
        <f ca="1">IF($B391="","",IF($K391="不適用","不適用",IF($K391="未檢驗","無檢驗資料","全年"&amp;($AF391+$AG391)&amp;"次／下半年"&amp;$AG391&amp;"次／"&amp;SUMIFS(LabData2016[HbA1c唯一],LabData2016[比對身分證前六碼],$AX391,LabData2016[最近一次HbA1c檢查結果(%)],"&lt;"&amp;VALUE(SUBSTITUTE(SUBSTITUTE($E391,"&lt;",""),"%","")),LabData2016[最近一次HbA1c檢查日期],"&gt;="&amp;DATE(YEAR(TODAY()),1,1),LabData2016[最近一次HbA1c檢查日期],"&lt;"&amp;DATE(YEAR(TODAY())+1,1,1))&amp;"/"&amp;($AF391+$AG391)&amp;"達標")))</f>
        <v/>
      </c>
      <c r="M391" s="6" t="str" cm="1">
        <f t="array" ref="M391">IF($B391="","",IFERROR(INDEX(PatientCriteria[LDL達標標準],ROWS($A$4:A391)),""))</f>
        <v/>
      </c>
      <c r="N391" s="6" t="str">
        <f>IF($B391="","",IF($O391="","",IFERROR(SUMIFS(LabData2016[最近一次LDL檢查結果(mg/dL)],LabData2016[比對身分證前六碼],$AX391,LabData2016[最近一次LDL檢查日期],$O391,LabData2016[LDL唯一],1),"")))</f>
        <v/>
      </c>
      <c r="O391" s="36" t="str" cm="1">
        <f t="array" ref="O391">IF($B391="","",IFERROR(_xlfn.AGGREGATE(14,6,LabData2016[最近一次LDL檢查日期]/((LabData2016[比對身分證前六碼]=$AX391)*(LabData2016[LDL唯一]=1)),1),""))</f>
        <v/>
      </c>
      <c r="P391" s="6" t="str">
        <f>IF($B391="","",IF($Q391="","",IFERROR(SUMIFS(LabData2016[最近一次LDL檢查結果(mg/dL)],LabData2016[比對身分證前六碼],$AX391,LabData2016[最近一次LDL檢查日期],$Q391,LabData2016[LDL唯一],1),"")))</f>
        <v/>
      </c>
      <c r="Q391" s="36" t="str" cm="1">
        <f t="array" ref="Q391">IF($B391="","",IFERROR(_xlfn.AGGREGATE(14,6,LabData2016[最近一次LDL檢查日期]/((LabData2016[比對身分證前六碼]=$AX391)*(LabData2016[LDL唯一]=1)),2),""))</f>
        <v/>
      </c>
      <c r="R391" s="6" t="str">
        <f t="shared" si="88"/>
        <v/>
      </c>
      <c r="S391" s="6" t="str" cm="1">
        <f t="array" ref="S391">IF($B391="","",IFERROR(_xlfn.AGGREGATE(15,6,LabData2016[最近一次LDL檢查結果(mg/dL)]/((LabData2016[比對身分證前六碼]=$AX391)*(LabData2016[LDL唯一]=1)),1),""))</f>
        <v/>
      </c>
      <c r="T391" s="28" t="str">
        <f ca="1">IF($B391="","",IF($M391="不適用","不適用",IF($N391="","未檢驗",IF(OR(AND($D391="DM only",$O391&gt;=DATE(YEAR(TODAY()),1,1),$O391&lt;DATE(YEAR(TODAY())+1,1,1),$N391&lt;VALUE(SUBSTITUTE($M391,"&lt;",""))),AND($AH391&gt;=1,$AI391&gt;=1,OR($N391&lt;VALUE(SUBSTITUTE($M391,"&lt;","")),SUMIFS(LabData2016[LDL唯一],LabData2016[比對身分證前六碼],$AX391,LabData2016[最近一次LDL檢查結果(mg/dL)],"&lt;"&amp;VALUE(SUBSTITUTE($M391,"&lt;","")),LabData2016[最近一次LDL檢查日期],"&gt;="&amp;DATE(YEAR(TODAY()),1,1),LabData2016[最近一次LDL檢查日期],"&lt;"&amp;DATE(YEAR(TODAY())+1,1,1))/($AH391+$AI391)&gt;=0.5))),"控制達標",IF(AND($AH391&gt;=1,$AI391&gt;=1,ISNUMBER($P391),$R391&gt;84,$N391-$P391&lt;0),"進步達標","未達標")))))</f>
        <v/>
      </c>
      <c r="U391" s="39" t="str">
        <f ca="1">IF($B391="","",IF($T391="不適用","不適用",IF($T391="未檢驗","無檢驗資料","全年"&amp;($AH391+$AI391)&amp;"次／下半年"&amp;$AI391&amp;"次／"&amp;SUMIFS(LabData2016[LDL唯一],LabData2016[比對身分證前六碼],$AX391,LabData2016[最近一次LDL檢查結果(mg/dL)],"&lt;"&amp;VALUE(SUBSTITUTE($M391,"&lt;","")),LabData2016[最近一次LDL檢查日期],"&gt;="&amp;DATE(YEAR(TODAY()),1,1),LabData2016[最近一次LDL檢查日期],"&lt;"&amp;DATE(YEAR(TODAY())+1,1,1))&amp;"/"&amp;($AH391+$AI391)&amp;"達標")))</f>
        <v/>
      </c>
      <c r="V391" s="6" t="str" cm="1">
        <f t="array" ref="V391">IF($B391="","",IFERROR(INDEX(PatientCriteria[UACR達標標準],ROWS($A$4:A391)),""))</f>
        <v/>
      </c>
      <c r="W391" s="6" t="str">
        <f>IF($B391="","",IF($X391="","",IFERROR(SUMIFS(LabData2016[最近一次UACR檢查結果(mg/gm)],LabData2016[比對身分證前六碼],$AX391,LabData2016[最近一次UACR檢查日期],$X391,LabData2016[UACR唯一],1),"")))</f>
        <v/>
      </c>
      <c r="X391" s="36" t="str" cm="1">
        <f t="array" ref="X391">IF($B391="","",IFERROR(_xlfn.AGGREGATE(14,6,LabData2016[最近一次UACR檢查日期]/((LabData2016[比對身分證前六碼]=$AX391)*(LabData2016[UACR唯一]=1)),1),""))</f>
        <v/>
      </c>
      <c r="Y391" s="6" t="str">
        <f>IF($B391="","",IF($Z391="","",IFERROR(SUMIFS(LabData2016[最近一次UACR檢查結果(mg/gm)],LabData2016[比對身分證前六碼],$AX391,LabData2016[最近一次UACR檢查日期],$Z391,LabData2016[UACR唯一],1),"")))</f>
        <v/>
      </c>
      <c r="Z391" s="36" t="str" cm="1">
        <f t="array" ref="Z391">IF($B391="","",IFERROR(_xlfn.AGGREGATE(14,6,LabData2016[最近一次UACR檢查日期]/((LabData2016[比對身分證前六碼]=$AX391)*(LabData2016[UACR唯一]=1)),2),""))</f>
        <v/>
      </c>
      <c r="AA391" s="6" t="str">
        <f t="shared" si="89"/>
        <v/>
      </c>
      <c r="AB391" s="29" t="str">
        <f ca="1">IF($B391="","",IF($V391="不適用","不適用",IF($W391="","未檢驗",IF(AND($AJ391+$AK391&gt;=2,$AK391&gt;=1),IF(OR($W391&lt;30,SUMIFS(LabData2016[UACR唯一],LabData2016[比對身分證前六碼],$AX391,LabData2016[最近一次UACR檢查結果(mg/gm)],"&lt;30",LabData2016[最近一次UACR檢查日期],"&gt;="&amp;DATE(YEAR(TODAY()),1,1),LabData2016[最近一次UACR檢查日期],"&lt;"&amp;DATE(YEAR(TODAY())+1,1,1))/($AJ391+$AK391)&gt;=0.5),"控制達標",IF(ISNUMBER($Y391),IF(AND($AA391&gt;=84,$W391-$Y391&lt;0),"進步達標","未達標"),"未達標")),"未達標"))))</f>
        <v/>
      </c>
      <c r="AC391" s="38" t="str">
        <f ca="1">IF($B391="","",IF($AB391="不適用","不適用",IF($AB391="未檢驗","無檢驗資料","全年"&amp;($AJ391+$AK391)&amp;"次／下半年"&amp;$AK391&amp;"次／"&amp;SUMIFS(LabData2016[UACR唯一],LabData2016[比對身分證前六碼],$AX391,LabData2016[最近一次UACR檢查結果(mg/gm)],"&lt;30",LabData2016[最近一次UACR檢查日期],"&gt;="&amp;DATE(YEAR(TODAY()),1,1),LabData2016[最近一次UACR檢查日期],"&lt;"&amp;DATE(YEAR(TODAY())+1,1,1))&amp;"/"&amp;($AJ391+$AK391)&amp;"達標")))</f>
        <v/>
      </c>
      <c r="AD391" s="6" t="str" cm="1">
        <f t="array" ref="AD391">IF($B391="","",IFERROR(INDEX(PatientCriteria[BP檢驗次數達標標準],ROWS($A$4:A391)),""))</f>
        <v/>
      </c>
      <c r="AE391" s="6" t="str" cm="1">
        <f t="array" aca="1" ref="AE391" ca="1">IF($B391="","",_xlfn.LET(_xlpm.bp,LabData2016[最近一次BP檢查日期],_xlpm.ym,IF(ISNUMBER(_xlpm.bp),TEXT(_xlpm.bp,"yyyy-mm"),LEFT(_xlpm.bp,7)),_xlpm.matched,_xlfn._xlws.FILTER(_xlpm.ym,(LabData2016[比對身分證前六碼]=$AX391)*(LabData2016[比對生日西元]=$AY391)*(_xlpm.ym&lt;&gt;"")*(LEFT(_xlpm.ym,4)=TEXT(YEAR(TODAY()),"0")),""),IF(INDEX(_xlpm.matched,1)="",0,ROWS(_xlfn.UNIQUE(_xlpm.matched)))))</f>
        <v/>
      </c>
      <c r="AF391" s="6" t="str">
        <f ca="1">IF($B391="","",SUMIFS(LabData2016[HbA1c唯一],LabData2016[比對身分證前六碼],$AX391,LabData2016[最近一次HbA1c檢查日期],"&gt;="&amp;DATE(YEAR(TODAY()),1,1),LabData2016[最近一次HbA1c檢查日期],"&lt;"&amp;DATE(YEAR(TODAY()),7,1)))</f>
        <v/>
      </c>
      <c r="AG391" s="6" t="str">
        <f ca="1">IF($B391="","",SUMIFS(LabData2016[HbA1c唯一],LabData2016[比對身分證前六碼],$AX391,LabData2016[最近一次HbA1c檢查日期],"&gt;="&amp;DATE(YEAR(TODAY()),7,1),LabData2016[最近一次HbA1c檢查日期],"&lt;"&amp;DATE(YEAR(TODAY())+1,1,1)))</f>
        <v/>
      </c>
      <c r="AH391" s="6" t="str">
        <f ca="1">IF($B391="","",SUMIFS(LabData2016[LDL唯一],LabData2016[比對身分證前六碼],$AX391,LabData2016[最近一次LDL檢查日期],"&gt;="&amp;DATE(YEAR(TODAY()),1,1),LabData2016[最近一次LDL檢查日期],"&lt;"&amp;DATE(YEAR(TODAY()),7,1)))</f>
        <v/>
      </c>
      <c r="AI391" s="6" t="str">
        <f ca="1">IF($B391="","",SUMIFS(LabData2016[LDL唯一],LabData2016[比對身分證前六碼],$AX391,LabData2016[最近一次LDL檢查日期],"&gt;="&amp;DATE(YEAR(TODAY()),7,1),LabData2016[最近一次LDL檢查日期],"&lt;"&amp;DATE(YEAR(TODAY())+1,1,1)))</f>
        <v/>
      </c>
      <c r="AJ391" s="6" t="str">
        <f ca="1">IF($B391="","",SUMIFS(LabData2016[UACR唯一],LabData2016[比對身分證前六碼],$AX391,LabData2016[最近一次UACR檢查日期],"&gt;="&amp;DATE(YEAR(TODAY()),1,1),LabData2016[最近一次UACR檢查日期],"&lt;"&amp;DATE(YEAR(TODAY()),7,1)))</f>
        <v/>
      </c>
      <c r="AK391" s="6" t="str">
        <f ca="1">IF($B391="","",SUMIFS(LabData2016[UACR唯一],LabData2016[比對身分證前六碼],$AX391,LabData2016[最近一次UACR檢查日期],"&gt;="&amp;DATE(YEAR(TODAY()),7,1),LabData2016[最近一次UACR檢查日期],"&lt;"&amp;DATE(YEAR(TODAY())+1,1,1)))</f>
        <v/>
      </c>
      <c r="AL391" s="6" t="str">
        <f t="shared" si="90"/>
        <v/>
      </c>
      <c r="AM391" s="6" t="str">
        <f t="shared" si="91"/>
        <v/>
      </c>
      <c r="AN391" s="6" t="str">
        <f t="shared" si="92"/>
        <v/>
      </c>
      <c r="AO391" s="6" t="str">
        <f t="shared" si="93"/>
        <v/>
      </c>
      <c r="AP391" s="6" t="str" cm="1">
        <f t="array" ref="AP391">IF($B391="","",IFERROR(INDEX(相容設定!$B$2:$E$9,MATCH($D391,相容設定!$A$2:$A$9,0),MIN(VALUE(LEFT($AQ391,FIND("/",$AQ391)-1)),3)+1),0))</f>
        <v/>
      </c>
      <c r="AQ391" s="6" t="str">
        <f t="shared" si="94"/>
        <v/>
      </c>
      <c r="AR391" s="30" t="str">
        <f t="shared" si="95"/>
        <v/>
      </c>
      <c r="AS391" s="30" t="str">
        <f>IF($B391="","",250+30+IF(OR(ISNUMBER(SEARCH("DM",$D391)),ISNUMBER(SEARCH("+",$D391))),100,0)+IFERROR(INDEX(相容設定!$F$2:$F$9,MATCH($D391,相容設定!$A$2:$A$9,0)),0))</f>
        <v/>
      </c>
      <c r="AT391" s="31" t="str">
        <f t="shared" si="96"/>
        <v/>
      </c>
      <c r="AU391" s="32" t="str">
        <f t="shared" si="97"/>
        <v/>
      </c>
      <c r="AW391" t="str">
        <f t="shared" si="98"/>
        <v/>
      </c>
    </row>
    <row r="392" spans="1:49" x14ac:dyDescent="0.35">
      <c r="A392" s="26" t="str" cm="1">
        <f t="array" ref="A392">IFERROR(IF(INDEX(PatientCriteria[身分證號],ROWS($A$4:A392))="","",ROWS($A$4:A392)),"")</f>
        <v/>
      </c>
      <c r="B392" s="26" t="str" cm="1">
        <f t="array" ref="B392">IFERROR(IF(INDEX(PatientCriteria[身分證號],ROWS($A$4:A392))="","",INDEX(PatientCriteria[身分證號],ROWS($A$4:A392))),"")</f>
        <v/>
      </c>
      <c r="C392" s="26" t="str" cm="1">
        <f t="array" ref="C392">IF($B392="","",IFERROR(INDEX(PatientCriteria[生日],ROWS($A$4:A392)),""))</f>
        <v/>
      </c>
      <c r="D392" s="26" t="str" cm="1">
        <f t="array" ref="D392">IF($B392="","",IFERROR(INDEX(PatientCriteria[疾病組合],ROWS($A$4:A392)),""))</f>
        <v/>
      </c>
      <c r="E392" s="6" t="str" cm="1">
        <f t="array" ref="E392">IF($B392="","",IFERROR(INDEX(PatientCriteria[HbA1c達標標準],ROWS($A$4:A392)),""))</f>
        <v/>
      </c>
      <c r="F392" s="6" t="str">
        <f>IF($B392="","",IF($G392="","",IFERROR(SUMIFS(LabData2016[最近一次HbA1c檢查結果(%)],LabData2016[比對身分證前六碼],$AX392,LabData2016[最近一次HbA1c檢查日期],$G392,LabData2016[HbA1c唯一],1),"")))</f>
        <v/>
      </c>
      <c r="G392" s="36" t="str" cm="1">
        <f t="array" ref="G392">IF($B392="","",IFERROR(_xlfn.AGGREGATE(14,6,LabData2016[最近一次HbA1c檢查日期]/((LabData2016[比對身分證前六碼]=$AX392)*(LabData2016[HbA1c唯一]=1)),1),""))</f>
        <v/>
      </c>
      <c r="H392" s="6" t="str">
        <f>IF($B392="","",IF($I392="","",IFERROR(SUMIFS(LabData2016[最近一次HbA1c檢查結果(%)],LabData2016[比對身分證前六碼],$AX392,LabData2016[最近一次HbA1c檢查日期],$I392,LabData2016[HbA1c唯一],1),"")))</f>
        <v/>
      </c>
      <c r="I392" s="36" t="str" cm="1">
        <f t="array" ref="I392">IF($B392="","",IFERROR(_xlfn.AGGREGATE(14,6,LabData2016[最近一次HbA1c檢查日期]/((LabData2016[比對身分證前六碼]=$AX392)*(LabData2016[HbA1c唯一]=1)),2),""))</f>
        <v/>
      </c>
      <c r="J392" s="6" t="str">
        <f t="shared" si="87"/>
        <v/>
      </c>
      <c r="K392" s="27" t="str">
        <f ca="1">IF($B392="","",IF($E392="不適用","不適用",IF($F392="","未檢驗",IF(AND($AF392+$AG392&gt;=2,$AG392&gt;=1),IF(OR($F392&lt;VALUE(SUBSTITUTE(SUBSTITUTE($E392,"&lt;",""),"%","")),SUMIFS(LabData2016[HbA1c唯一],LabData2016[比對身分證前六碼],$AX392,LabData2016[最近一次HbA1c檢查結果(%)],"&lt;"&amp;VALUE(SUBSTITUTE(SUBSTITUTE($E392,"&lt;",""),"%","")),LabData2016[最近一次HbA1c檢查日期],"&gt;="&amp;DATE(YEAR(TODAY()),1,1),LabData2016[最近一次HbA1c檢查日期],"&lt;"&amp;DATE(YEAR(TODAY())+1,1,1))/($AF392+$AG392)&gt;=0.5),"控制達標",IF(ISNUMBER($H392),IF(AND($J392&gt;=84,$F392-$H392&lt;0),"進步達標","未達標"),"未達標")),"未達標"))))</f>
        <v/>
      </c>
      <c r="L392" s="33" t="str">
        <f ca="1">IF($B392="","",IF($K392="不適用","不適用",IF($K392="未檢驗","無檢驗資料","全年"&amp;($AF392+$AG392)&amp;"次／下半年"&amp;$AG392&amp;"次／"&amp;SUMIFS(LabData2016[HbA1c唯一],LabData2016[比對身分證前六碼],$AX392,LabData2016[最近一次HbA1c檢查結果(%)],"&lt;"&amp;VALUE(SUBSTITUTE(SUBSTITUTE($E392,"&lt;",""),"%","")),LabData2016[最近一次HbA1c檢查日期],"&gt;="&amp;DATE(YEAR(TODAY()),1,1),LabData2016[最近一次HbA1c檢查日期],"&lt;"&amp;DATE(YEAR(TODAY())+1,1,1))&amp;"/"&amp;($AF392+$AG392)&amp;"達標")))</f>
        <v/>
      </c>
      <c r="M392" s="6" t="str" cm="1">
        <f t="array" ref="M392">IF($B392="","",IFERROR(INDEX(PatientCriteria[LDL達標標準],ROWS($A$4:A392)),""))</f>
        <v/>
      </c>
      <c r="N392" s="6" t="str">
        <f>IF($B392="","",IF($O392="","",IFERROR(SUMIFS(LabData2016[最近一次LDL檢查結果(mg/dL)],LabData2016[比對身分證前六碼],$AX392,LabData2016[最近一次LDL檢查日期],$O392,LabData2016[LDL唯一],1),"")))</f>
        <v/>
      </c>
      <c r="O392" s="36" t="str" cm="1">
        <f t="array" ref="O392">IF($B392="","",IFERROR(_xlfn.AGGREGATE(14,6,LabData2016[最近一次LDL檢查日期]/((LabData2016[比對身分證前六碼]=$AX392)*(LabData2016[LDL唯一]=1)),1),""))</f>
        <v/>
      </c>
      <c r="P392" s="6" t="str">
        <f>IF($B392="","",IF($Q392="","",IFERROR(SUMIFS(LabData2016[最近一次LDL檢查結果(mg/dL)],LabData2016[比對身分證前六碼],$AX392,LabData2016[最近一次LDL檢查日期],$Q392,LabData2016[LDL唯一],1),"")))</f>
        <v/>
      </c>
      <c r="Q392" s="36" t="str" cm="1">
        <f t="array" ref="Q392">IF($B392="","",IFERROR(_xlfn.AGGREGATE(14,6,LabData2016[最近一次LDL檢查日期]/((LabData2016[比對身分證前六碼]=$AX392)*(LabData2016[LDL唯一]=1)),2),""))</f>
        <v/>
      </c>
      <c r="R392" s="6" t="str">
        <f t="shared" si="88"/>
        <v/>
      </c>
      <c r="S392" s="6" t="str" cm="1">
        <f t="array" ref="S392">IF($B392="","",IFERROR(_xlfn.AGGREGATE(15,6,LabData2016[最近一次LDL檢查結果(mg/dL)]/((LabData2016[比對身分證前六碼]=$AX392)*(LabData2016[LDL唯一]=1)),1),""))</f>
        <v/>
      </c>
      <c r="T392" s="28" t="str">
        <f ca="1">IF($B392="","",IF($M392="不適用","不適用",IF($N392="","未檢驗",IF(OR(AND($D392="DM only",$O392&gt;=DATE(YEAR(TODAY()),1,1),$O392&lt;DATE(YEAR(TODAY())+1,1,1),$N392&lt;VALUE(SUBSTITUTE($M392,"&lt;",""))),AND($AH392&gt;=1,$AI392&gt;=1,OR($N392&lt;VALUE(SUBSTITUTE($M392,"&lt;","")),SUMIFS(LabData2016[LDL唯一],LabData2016[比對身分證前六碼],$AX392,LabData2016[最近一次LDL檢查結果(mg/dL)],"&lt;"&amp;VALUE(SUBSTITUTE($M392,"&lt;","")),LabData2016[最近一次LDL檢查日期],"&gt;="&amp;DATE(YEAR(TODAY()),1,1),LabData2016[最近一次LDL檢查日期],"&lt;"&amp;DATE(YEAR(TODAY())+1,1,1))/($AH392+$AI392)&gt;=0.5))),"控制達標",IF(AND($AH392&gt;=1,$AI392&gt;=1,ISNUMBER($P392),$R392&gt;84,$N392-$P392&lt;0),"進步達標","未達標")))))</f>
        <v/>
      </c>
      <c r="U392" s="39" t="str">
        <f ca="1">IF($B392="","",IF($T392="不適用","不適用",IF($T392="未檢驗","無檢驗資料","全年"&amp;($AH392+$AI392)&amp;"次／下半年"&amp;$AI392&amp;"次／"&amp;SUMIFS(LabData2016[LDL唯一],LabData2016[比對身分證前六碼],$AX392,LabData2016[最近一次LDL檢查結果(mg/dL)],"&lt;"&amp;VALUE(SUBSTITUTE($M392,"&lt;","")),LabData2016[最近一次LDL檢查日期],"&gt;="&amp;DATE(YEAR(TODAY()),1,1),LabData2016[最近一次LDL檢查日期],"&lt;"&amp;DATE(YEAR(TODAY())+1,1,1))&amp;"/"&amp;($AH392+$AI392)&amp;"達標")))</f>
        <v/>
      </c>
      <c r="V392" s="6" t="str" cm="1">
        <f t="array" ref="V392">IF($B392="","",IFERROR(INDEX(PatientCriteria[UACR達標標準],ROWS($A$4:A392)),""))</f>
        <v/>
      </c>
      <c r="W392" s="6" t="str">
        <f>IF($B392="","",IF($X392="","",IFERROR(SUMIFS(LabData2016[最近一次UACR檢查結果(mg/gm)],LabData2016[比對身分證前六碼],$AX392,LabData2016[最近一次UACR檢查日期],$X392,LabData2016[UACR唯一],1),"")))</f>
        <v/>
      </c>
      <c r="X392" s="36" t="str" cm="1">
        <f t="array" ref="X392">IF($B392="","",IFERROR(_xlfn.AGGREGATE(14,6,LabData2016[最近一次UACR檢查日期]/((LabData2016[比對身分證前六碼]=$AX392)*(LabData2016[UACR唯一]=1)),1),""))</f>
        <v/>
      </c>
      <c r="Y392" s="6" t="str">
        <f>IF($B392="","",IF($Z392="","",IFERROR(SUMIFS(LabData2016[最近一次UACR檢查結果(mg/gm)],LabData2016[比對身分證前六碼],$AX392,LabData2016[最近一次UACR檢查日期],$Z392,LabData2016[UACR唯一],1),"")))</f>
        <v/>
      </c>
      <c r="Z392" s="36" t="str" cm="1">
        <f t="array" ref="Z392">IF($B392="","",IFERROR(_xlfn.AGGREGATE(14,6,LabData2016[最近一次UACR檢查日期]/((LabData2016[比對身分證前六碼]=$AX392)*(LabData2016[UACR唯一]=1)),2),""))</f>
        <v/>
      </c>
      <c r="AA392" s="6" t="str">
        <f t="shared" si="89"/>
        <v/>
      </c>
      <c r="AB392" s="29" t="str">
        <f ca="1">IF($B392="","",IF($V392="不適用","不適用",IF($W392="","未檢驗",IF(AND($AJ392+$AK392&gt;=2,$AK392&gt;=1),IF(OR($W392&lt;30,SUMIFS(LabData2016[UACR唯一],LabData2016[比對身分證前六碼],$AX392,LabData2016[最近一次UACR檢查結果(mg/gm)],"&lt;30",LabData2016[最近一次UACR檢查日期],"&gt;="&amp;DATE(YEAR(TODAY()),1,1),LabData2016[最近一次UACR檢查日期],"&lt;"&amp;DATE(YEAR(TODAY())+1,1,1))/($AJ392+$AK392)&gt;=0.5),"控制達標",IF(ISNUMBER($Y392),IF(AND($AA392&gt;=84,$W392-$Y392&lt;0),"進步達標","未達標"),"未達標")),"未達標"))))</f>
        <v/>
      </c>
      <c r="AC392" s="38" t="str">
        <f ca="1">IF($B392="","",IF($AB392="不適用","不適用",IF($AB392="未檢驗","無檢驗資料","全年"&amp;($AJ392+$AK392)&amp;"次／下半年"&amp;$AK392&amp;"次／"&amp;SUMIFS(LabData2016[UACR唯一],LabData2016[比對身分證前六碼],$AX392,LabData2016[最近一次UACR檢查結果(mg/gm)],"&lt;30",LabData2016[最近一次UACR檢查日期],"&gt;="&amp;DATE(YEAR(TODAY()),1,1),LabData2016[最近一次UACR檢查日期],"&lt;"&amp;DATE(YEAR(TODAY())+1,1,1))&amp;"/"&amp;($AJ392+$AK392)&amp;"達標")))</f>
        <v/>
      </c>
      <c r="AD392" s="6" t="str" cm="1">
        <f t="array" ref="AD392">IF($B392="","",IFERROR(INDEX(PatientCriteria[BP檢驗次數達標標準],ROWS($A$4:A392)),""))</f>
        <v/>
      </c>
      <c r="AE392" s="6" t="str" cm="1">
        <f t="array" aca="1" ref="AE392" ca="1">IF($B392="","",_xlfn.LET(_xlpm.bp,LabData2016[最近一次BP檢查日期],_xlpm.ym,IF(ISNUMBER(_xlpm.bp),TEXT(_xlpm.bp,"yyyy-mm"),LEFT(_xlpm.bp,7)),_xlpm.matched,_xlfn._xlws.FILTER(_xlpm.ym,(LabData2016[比對身分證前六碼]=$AX392)*(LabData2016[比對生日西元]=$AY392)*(_xlpm.ym&lt;&gt;"")*(LEFT(_xlpm.ym,4)=TEXT(YEAR(TODAY()),"0")),""),IF(INDEX(_xlpm.matched,1)="",0,ROWS(_xlfn.UNIQUE(_xlpm.matched)))))</f>
        <v/>
      </c>
      <c r="AF392" s="6" t="str">
        <f ca="1">IF($B392="","",SUMIFS(LabData2016[HbA1c唯一],LabData2016[比對身分證前六碼],$AX392,LabData2016[最近一次HbA1c檢查日期],"&gt;="&amp;DATE(YEAR(TODAY()),1,1),LabData2016[最近一次HbA1c檢查日期],"&lt;"&amp;DATE(YEAR(TODAY()),7,1)))</f>
        <v/>
      </c>
      <c r="AG392" s="6" t="str">
        <f ca="1">IF($B392="","",SUMIFS(LabData2016[HbA1c唯一],LabData2016[比對身分證前六碼],$AX392,LabData2016[最近一次HbA1c檢查日期],"&gt;="&amp;DATE(YEAR(TODAY()),7,1),LabData2016[最近一次HbA1c檢查日期],"&lt;"&amp;DATE(YEAR(TODAY())+1,1,1)))</f>
        <v/>
      </c>
      <c r="AH392" s="6" t="str">
        <f ca="1">IF($B392="","",SUMIFS(LabData2016[LDL唯一],LabData2016[比對身分證前六碼],$AX392,LabData2016[最近一次LDL檢查日期],"&gt;="&amp;DATE(YEAR(TODAY()),1,1),LabData2016[最近一次LDL檢查日期],"&lt;"&amp;DATE(YEAR(TODAY()),7,1)))</f>
        <v/>
      </c>
      <c r="AI392" s="6" t="str">
        <f ca="1">IF($B392="","",SUMIFS(LabData2016[LDL唯一],LabData2016[比對身分證前六碼],$AX392,LabData2016[最近一次LDL檢查日期],"&gt;="&amp;DATE(YEAR(TODAY()),7,1),LabData2016[最近一次LDL檢查日期],"&lt;"&amp;DATE(YEAR(TODAY())+1,1,1)))</f>
        <v/>
      </c>
      <c r="AJ392" s="6" t="str">
        <f ca="1">IF($B392="","",SUMIFS(LabData2016[UACR唯一],LabData2016[比對身分證前六碼],$AX392,LabData2016[最近一次UACR檢查日期],"&gt;="&amp;DATE(YEAR(TODAY()),1,1),LabData2016[最近一次UACR檢查日期],"&lt;"&amp;DATE(YEAR(TODAY()),7,1)))</f>
        <v/>
      </c>
      <c r="AK392" s="6" t="str">
        <f ca="1">IF($B392="","",SUMIFS(LabData2016[UACR唯一],LabData2016[比對身分證前六碼],$AX392,LabData2016[最近一次UACR檢查日期],"&gt;="&amp;DATE(YEAR(TODAY()),7,1),LabData2016[最近一次UACR檢查日期],"&lt;"&amp;DATE(YEAR(TODAY())+1,1,1)))</f>
        <v/>
      </c>
      <c r="AL392" s="6" t="str">
        <f t="shared" si="90"/>
        <v/>
      </c>
      <c r="AM392" s="6" t="str">
        <f t="shared" si="91"/>
        <v/>
      </c>
      <c r="AN392" s="6" t="str">
        <f t="shared" si="92"/>
        <v/>
      </c>
      <c r="AO392" s="6" t="str">
        <f t="shared" si="93"/>
        <v/>
      </c>
      <c r="AP392" s="6" t="str" cm="1">
        <f t="array" ref="AP392">IF($B392="","",IFERROR(INDEX(相容設定!$B$2:$E$9,MATCH($D392,相容設定!$A$2:$A$9,0),MIN(VALUE(LEFT($AQ392,FIND("/",$AQ392)-1)),3)+1),0))</f>
        <v/>
      </c>
      <c r="AQ392" s="6" t="str">
        <f t="shared" si="94"/>
        <v/>
      </c>
      <c r="AR392" s="30" t="str">
        <f t="shared" si="95"/>
        <v/>
      </c>
      <c r="AS392" s="30" t="str">
        <f>IF($B392="","",250+30+IF(OR(ISNUMBER(SEARCH("DM",$D392)),ISNUMBER(SEARCH("+",$D392))),100,0)+IFERROR(INDEX(相容設定!$F$2:$F$9,MATCH($D392,相容設定!$A$2:$A$9,0)),0))</f>
        <v/>
      </c>
      <c r="AT392" s="31" t="str">
        <f t="shared" si="96"/>
        <v/>
      </c>
      <c r="AU392" s="32" t="str">
        <f t="shared" si="97"/>
        <v/>
      </c>
      <c r="AW392" t="str">
        <f t="shared" si="98"/>
        <v/>
      </c>
    </row>
    <row r="393" spans="1:49" x14ac:dyDescent="0.35">
      <c r="A393" s="26" t="str" cm="1">
        <f t="array" ref="A393">IFERROR(IF(INDEX(PatientCriteria[身分證號],ROWS($A$4:A393))="","",ROWS($A$4:A393)),"")</f>
        <v/>
      </c>
      <c r="B393" s="26" t="str" cm="1">
        <f t="array" ref="B393">IFERROR(IF(INDEX(PatientCriteria[身分證號],ROWS($A$4:A393))="","",INDEX(PatientCriteria[身分證號],ROWS($A$4:A393))),"")</f>
        <v/>
      </c>
      <c r="C393" s="26" t="str" cm="1">
        <f t="array" ref="C393">IF($B393="","",IFERROR(INDEX(PatientCriteria[生日],ROWS($A$4:A393)),""))</f>
        <v/>
      </c>
      <c r="D393" s="26" t="str" cm="1">
        <f t="array" ref="D393">IF($B393="","",IFERROR(INDEX(PatientCriteria[疾病組合],ROWS($A$4:A393)),""))</f>
        <v/>
      </c>
      <c r="E393" s="6" t="str" cm="1">
        <f t="array" ref="E393">IF($B393="","",IFERROR(INDEX(PatientCriteria[HbA1c達標標準],ROWS($A$4:A393)),""))</f>
        <v/>
      </c>
      <c r="F393" s="6" t="str">
        <f>IF($B393="","",IF($G393="","",IFERROR(SUMIFS(LabData2016[最近一次HbA1c檢查結果(%)],LabData2016[比對身分證前六碼],$AX393,LabData2016[最近一次HbA1c檢查日期],$G393,LabData2016[HbA1c唯一],1),"")))</f>
        <v/>
      </c>
      <c r="G393" s="36" t="str" cm="1">
        <f t="array" ref="G393">IF($B393="","",IFERROR(_xlfn.AGGREGATE(14,6,LabData2016[最近一次HbA1c檢查日期]/((LabData2016[比對身分證前六碼]=$AX393)*(LabData2016[HbA1c唯一]=1)),1),""))</f>
        <v/>
      </c>
      <c r="H393" s="6" t="str">
        <f>IF($B393="","",IF($I393="","",IFERROR(SUMIFS(LabData2016[最近一次HbA1c檢查結果(%)],LabData2016[比對身分證前六碼],$AX393,LabData2016[最近一次HbA1c檢查日期],$I393,LabData2016[HbA1c唯一],1),"")))</f>
        <v/>
      </c>
      <c r="I393" s="36" t="str" cm="1">
        <f t="array" ref="I393">IF($B393="","",IFERROR(_xlfn.AGGREGATE(14,6,LabData2016[最近一次HbA1c檢查日期]/((LabData2016[比對身分證前六碼]=$AX393)*(LabData2016[HbA1c唯一]=1)),2),""))</f>
        <v/>
      </c>
      <c r="J393" s="6" t="str">
        <f t="shared" si="87"/>
        <v/>
      </c>
      <c r="K393" s="27" t="str">
        <f ca="1">IF($B393="","",IF($E393="不適用","不適用",IF($F393="","未檢驗",IF(AND($AF393+$AG393&gt;=2,$AG393&gt;=1),IF(OR($F393&lt;VALUE(SUBSTITUTE(SUBSTITUTE($E393,"&lt;",""),"%","")),SUMIFS(LabData2016[HbA1c唯一],LabData2016[比對身分證前六碼],$AX393,LabData2016[最近一次HbA1c檢查結果(%)],"&lt;"&amp;VALUE(SUBSTITUTE(SUBSTITUTE($E393,"&lt;",""),"%","")),LabData2016[最近一次HbA1c檢查日期],"&gt;="&amp;DATE(YEAR(TODAY()),1,1),LabData2016[最近一次HbA1c檢查日期],"&lt;"&amp;DATE(YEAR(TODAY())+1,1,1))/($AF393+$AG393)&gt;=0.5),"控制達標",IF(ISNUMBER($H393),IF(AND($J393&gt;=84,$F393-$H393&lt;0),"進步達標","未達標"),"未達標")),"未達標"))))</f>
        <v/>
      </c>
      <c r="L393" s="33" t="str">
        <f ca="1">IF($B393="","",IF($K393="不適用","不適用",IF($K393="未檢驗","無檢驗資料","全年"&amp;($AF393+$AG393)&amp;"次／下半年"&amp;$AG393&amp;"次／"&amp;SUMIFS(LabData2016[HbA1c唯一],LabData2016[比對身分證前六碼],$AX393,LabData2016[最近一次HbA1c檢查結果(%)],"&lt;"&amp;VALUE(SUBSTITUTE(SUBSTITUTE($E393,"&lt;",""),"%","")),LabData2016[最近一次HbA1c檢查日期],"&gt;="&amp;DATE(YEAR(TODAY()),1,1),LabData2016[最近一次HbA1c檢查日期],"&lt;"&amp;DATE(YEAR(TODAY())+1,1,1))&amp;"/"&amp;($AF393+$AG393)&amp;"達標")))</f>
        <v/>
      </c>
      <c r="M393" s="6" t="str" cm="1">
        <f t="array" ref="M393">IF($B393="","",IFERROR(INDEX(PatientCriteria[LDL達標標準],ROWS($A$4:A393)),""))</f>
        <v/>
      </c>
      <c r="N393" s="6" t="str">
        <f>IF($B393="","",IF($O393="","",IFERROR(SUMIFS(LabData2016[最近一次LDL檢查結果(mg/dL)],LabData2016[比對身分證前六碼],$AX393,LabData2016[最近一次LDL檢查日期],$O393,LabData2016[LDL唯一],1),"")))</f>
        <v/>
      </c>
      <c r="O393" s="36" t="str" cm="1">
        <f t="array" ref="O393">IF($B393="","",IFERROR(_xlfn.AGGREGATE(14,6,LabData2016[最近一次LDL檢查日期]/((LabData2016[比對身分證前六碼]=$AX393)*(LabData2016[LDL唯一]=1)),1),""))</f>
        <v/>
      </c>
      <c r="P393" s="6" t="str">
        <f>IF($B393="","",IF($Q393="","",IFERROR(SUMIFS(LabData2016[最近一次LDL檢查結果(mg/dL)],LabData2016[比對身分證前六碼],$AX393,LabData2016[最近一次LDL檢查日期],$Q393,LabData2016[LDL唯一],1),"")))</f>
        <v/>
      </c>
      <c r="Q393" s="36" t="str" cm="1">
        <f t="array" ref="Q393">IF($B393="","",IFERROR(_xlfn.AGGREGATE(14,6,LabData2016[最近一次LDL檢查日期]/((LabData2016[比對身分證前六碼]=$AX393)*(LabData2016[LDL唯一]=1)),2),""))</f>
        <v/>
      </c>
      <c r="R393" s="6" t="str">
        <f t="shared" si="88"/>
        <v/>
      </c>
      <c r="S393" s="6" t="str" cm="1">
        <f t="array" ref="S393">IF($B393="","",IFERROR(_xlfn.AGGREGATE(15,6,LabData2016[最近一次LDL檢查結果(mg/dL)]/((LabData2016[比對身分證前六碼]=$AX393)*(LabData2016[LDL唯一]=1)),1),""))</f>
        <v/>
      </c>
      <c r="T393" s="28" t="str">
        <f ca="1">IF($B393="","",IF($M393="不適用","不適用",IF($N393="","未檢驗",IF(OR(AND($D393="DM only",$O393&gt;=DATE(YEAR(TODAY()),1,1),$O393&lt;DATE(YEAR(TODAY())+1,1,1),$N393&lt;VALUE(SUBSTITUTE($M393,"&lt;",""))),AND($AH393&gt;=1,$AI393&gt;=1,OR($N393&lt;VALUE(SUBSTITUTE($M393,"&lt;","")),SUMIFS(LabData2016[LDL唯一],LabData2016[比對身分證前六碼],$AX393,LabData2016[最近一次LDL檢查結果(mg/dL)],"&lt;"&amp;VALUE(SUBSTITUTE($M393,"&lt;","")),LabData2016[最近一次LDL檢查日期],"&gt;="&amp;DATE(YEAR(TODAY()),1,1),LabData2016[最近一次LDL檢查日期],"&lt;"&amp;DATE(YEAR(TODAY())+1,1,1))/($AH393+$AI393)&gt;=0.5))),"控制達標",IF(AND($AH393&gt;=1,$AI393&gt;=1,ISNUMBER($P393),$R393&gt;84,$N393-$P393&lt;0),"進步達標","未達標")))))</f>
        <v/>
      </c>
      <c r="U393" s="39" t="str">
        <f ca="1">IF($B393="","",IF($T393="不適用","不適用",IF($T393="未檢驗","無檢驗資料","全年"&amp;($AH393+$AI393)&amp;"次／下半年"&amp;$AI393&amp;"次／"&amp;SUMIFS(LabData2016[LDL唯一],LabData2016[比對身分證前六碼],$AX393,LabData2016[最近一次LDL檢查結果(mg/dL)],"&lt;"&amp;VALUE(SUBSTITUTE($M393,"&lt;","")),LabData2016[最近一次LDL檢查日期],"&gt;="&amp;DATE(YEAR(TODAY()),1,1),LabData2016[最近一次LDL檢查日期],"&lt;"&amp;DATE(YEAR(TODAY())+1,1,1))&amp;"/"&amp;($AH393+$AI393)&amp;"達標")))</f>
        <v/>
      </c>
      <c r="V393" s="6" t="str" cm="1">
        <f t="array" ref="V393">IF($B393="","",IFERROR(INDEX(PatientCriteria[UACR達標標準],ROWS($A$4:A393)),""))</f>
        <v/>
      </c>
      <c r="W393" s="6" t="str">
        <f>IF($B393="","",IF($X393="","",IFERROR(SUMIFS(LabData2016[最近一次UACR檢查結果(mg/gm)],LabData2016[比對身分證前六碼],$AX393,LabData2016[最近一次UACR檢查日期],$X393,LabData2016[UACR唯一],1),"")))</f>
        <v/>
      </c>
      <c r="X393" s="36" t="str" cm="1">
        <f t="array" ref="X393">IF($B393="","",IFERROR(_xlfn.AGGREGATE(14,6,LabData2016[最近一次UACR檢查日期]/((LabData2016[比對身分證前六碼]=$AX393)*(LabData2016[UACR唯一]=1)),1),""))</f>
        <v/>
      </c>
      <c r="Y393" s="6" t="str">
        <f>IF($B393="","",IF($Z393="","",IFERROR(SUMIFS(LabData2016[最近一次UACR檢查結果(mg/gm)],LabData2016[比對身分證前六碼],$AX393,LabData2016[最近一次UACR檢查日期],$Z393,LabData2016[UACR唯一],1),"")))</f>
        <v/>
      </c>
      <c r="Z393" s="36" t="str" cm="1">
        <f t="array" ref="Z393">IF($B393="","",IFERROR(_xlfn.AGGREGATE(14,6,LabData2016[最近一次UACR檢查日期]/((LabData2016[比對身分證前六碼]=$AX393)*(LabData2016[UACR唯一]=1)),2),""))</f>
        <v/>
      </c>
      <c r="AA393" s="6" t="str">
        <f t="shared" si="89"/>
        <v/>
      </c>
      <c r="AB393" s="29" t="str">
        <f ca="1">IF($B393="","",IF($V393="不適用","不適用",IF($W393="","未檢驗",IF(AND($AJ393+$AK393&gt;=2,$AK393&gt;=1),IF(OR($W393&lt;30,SUMIFS(LabData2016[UACR唯一],LabData2016[比對身分證前六碼],$AX393,LabData2016[最近一次UACR檢查結果(mg/gm)],"&lt;30",LabData2016[最近一次UACR檢查日期],"&gt;="&amp;DATE(YEAR(TODAY()),1,1),LabData2016[最近一次UACR檢查日期],"&lt;"&amp;DATE(YEAR(TODAY())+1,1,1))/($AJ393+$AK393)&gt;=0.5),"控制達標",IF(ISNUMBER($Y393),IF(AND($AA393&gt;=84,$W393-$Y393&lt;0),"進步達標","未達標"),"未達標")),"未達標"))))</f>
        <v/>
      </c>
      <c r="AC393" s="38" t="str">
        <f ca="1">IF($B393="","",IF($AB393="不適用","不適用",IF($AB393="未檢驗","無檢驗資料","全年"&amp;($AJ393+$AK393)&amp;"次／下半年"&amp;$AK393&amp;"次／"&amp;SUMIFS(LabData2016[UACR唯一],LabData2016[比對身分證前六碼],$AX393,LabData2016[最近一次UACR檢查結果(mg/gm)],"&lt;30",LabData2016[最近一次UACR檢查日期],"&gt;="&amp;DATE(YEAR(TODAY()),1,1),LabData2016[最近一次UACR檢查日期],"&lt;"&amp;DATE(YEAR(TODAY())+1,1,1))&amp;"/"&amp;($AJ393+$AK393)&amp;"達標")))</f>
        <v/>
      </c>
      <c r="AD393" s="6" t="str" cm="1">
        <f t="array" ref="AD393">IF($B393="","",IFERROR(INDEX(PatientCriteria[BP檢驗次數達標標準],ROWS($A$4:A393)),""))</f>
        <v/>
      </c>
      <c r="AE393" s="6" t="str" cm="1">
        <f t="array" aca="1" ref="AE393" ca="1">IF($B393="","",_xlfn.LET(_xlpm.bp,LabData2016[最近一次BP檢查日期],_xlpm.ym,IF(ISNUMBER(_xlpm.bp),TEXT(_xlpm.bp,"yyyy-mm"),LEFT(_xlpm.bp,7)),_xlpm.matched,_xlfn._xlws.FILTER(_xlpm.ym,(LabData2016[比對身分證前六碼]=$AX393)*(LabData2016[比對生日西元]=$AY393)*(_xlpm.ym&lt;&gt;"")*(LEFT(_xlpm.ym,4)=TEXT(YEAR(TODAY()),"0")),""),IF(INDEX(_xlpm.matched,1)="",0,ROWS(_xlfn.UNIQUE(_xlpm.matched)))))</f>
        <v/>
      </c>
      <c r="AF393" s="6" t="str">
        <f ca="1">IF($B393="","",SUMIFS(LabData2016[HbA1c唯一],LabData2016[比對身分證前六碼],$AX393,LabData2016[最近一次HbA1c檢查日期],"&gt;="&amp;DATE(YEAR(TODAY()),1,1),LabData2016[最近一次HbA1c檢查日期],"&lt;"&amp;DATE(YEAR(TODAY()),7,1)))</f>
        <v/>
      </c>
      <c r="AG393" s="6" t="str">
        <f ca="1">IF($B393="","",SUMIFS(LabData2016[HbA1c唯一],LabData2016[比對身分證前六碼],$AX393,LabData2016[最近一次HbA1c檢查日期],"&gt;="&amp;DATE(YEAR(TODAY()),7,1),LabData2016[最近一次HbA1c檢查日期],"&lt;"&amp;DATE(YEAR(TODAY())+1,1,1)))</f>
        <v/>
      </c>
      <c r="AH393" s="6" t="str">
        <f ca="1">IF($B393="","",SUMIFS(LabData2016[LDL唯一],LabData2016[比對身分證前六碼],$AX393,LabData2016[最近一次LDL檢查日期],"&gt;="&amp;DATE(YEAR(TODAY()),1,1),LabData2016[最近一次LDL檢查日期],"&lt;"&amp;DATE(YEAR(TODAY()),7,1)))</f>
        <v/>
      </c>
      <c r="AI393" s="6" t="str">
        <f ca="1">IF($B393="","",SUMIFS(LabData2016[LDL唯一],LabData2016[比對身分證前六碼],$AX393,LabData2016[最近一次LDL檢查日期],"&gt;="&amp;DATE(YEAR(TODAY()),7,1),LabData2016[最近一次LDL檢查日期],"&lt;"&amp;DATE(YEAR(TODAY())+1,1,1)))</f>
        <v/>
      </c>
      <c r="AJ393" s="6" t="str">
        <f ca="1">IF($B393="","",SUMIFS(LabData2016[UACR唯一],LabData2016[比對身分證前六碼],$AX393,LabData2016[最近一次UACR檢查日期],"&gt;="&amp;DATE(YEAR(TODAY()),1,1),LabData2016[最近一次UACR檢查日期],"&lt;"&amp;DATE(YEAR(TODAY()),7,1)))</f>
        <v/>
      </c>
      <c r="AK393" s="6" t="str">
        <f ca="1">IF($B393="","",SUMIFS(LabData2016[UACR唯一],LabData2016[比對身分證前六碼],$AX393,LabData2016[最近一次UACR檢查日期],"&gt;="&amp;DATE(YEAR(TODAY()),7,1),LabData2016[最近一次UACR檢查日期],"&lt;"&amp;DATE(YEAR(TODAY())+1,1,1)))</f>
        <v/>
      </c>
      <c r="AL393" s="6" t="str">
        <f t="shared" si="90"/>
        <v/>
      </c>
      <c r="AM393" s="6" t="str">
        <f t="shared" si="91"/>
        <v/>
      </c>
      <c r="AN393" s="6" t="str">
        <f t="shared" si="92"/>
        <v/>
      </c>
      <c r="AO393" s="6" t="str">
        <f t="shared" si="93"/>
        <v/>
      </c>
      <c r="AP393" s="6" t="str" cm="1">
        <f t="array" ref="AP393">IF($B393="","",IFERROR(INDEX(相容設定!$B$2:$E$9,MATCH($D393,相容設定!$A$2:$A$9,0),MIN(VALUE(LEFT($AQ393,FIND("/",$AQ393)-1)),3)+1),0))</f>
        <v/>
      </c>
      <c r="AQ393" s="6" t="str">
        <f t="shared" si="94"/>
        <v/>
      </c>
      <c r="AR393" s="30" t="str">
        <f t="shared" si="95"/>
        <v/>
      </c>
      <c r="AS393" s="30" t="str">
        <f>IF($B393="","",250+30+IF(OR(ISNUMBER(SEARCH("DM",$D393)),ISNUMBER(SEARCH("+",$D393))),100,0)+IFERROR(INDEX(相容設定!$F$2:$F$9,MATCH($D393,相容設定!$A$2:$A$9,0)),0))</f>
        <v/>
      </c>
      <c r="AT393" s="31" t="str">
        <f t="shared" si="96"/>
        <v/>
      </c>
      <c r="AU393" s="32" t="str">
        <f t="shared" si="97"/>
        <v/>
      </c>
      <c r="AW393" t="str">
        <f t="shared" si="98"/>
        <v/>
      </c>
    </row>
    <row r="394" spans="1:49" x14ac:dyDescent="0.35">
      <c r="A394" s="26" t="str" cm="1">
        <f t="array" ref="A394">IFERROR(IF(INDEX(PatientCriteria[身分證號],ROWS($A$4:A394))="","",ROWS($A$4:A394)),"")</f>
        <v/>
      </c>
      <c r="B394" s="26" t="str" cm="1">
        <f t="array" ref="B394">IFERROR(IF(INDEX(PatientCriteria[身分證號],ROWS($A$4:A394))="","",INDEX(PatientCriteria[身分證號],ROWS($A$4:A394))),"")</f>
        <v/>
      </c>
      <c r="C394" s="26" t="str" cm="1">
        <f t="array" ref="C394">IF($B394="","",IFERROR(INDEX(PatientCriteria[生日],ROWS($A$4:A394)),""))</f>
        <v/>
      </c>
      <c r="D394" s="26" t="str" cm="1">
        <f t="array" ref="D394">IF($B394="","",IFERROR(INDEX(PatientCriteria[疾病組合],ROWS($A$4:A394)),""))</f>
        <v/>
      </c>
      <c r="E394" s="6" t="str" cm="1">
        <f t="array" ref="E394">IF($B394="","",IFERROR(INDEX(PatientCriteria[HbA1c達標標準],ROWS($A$4:A394)),""))</f>
        <v/>
      </c>
      <c r="F394" s="6" t="str">
        <f>IF($B394="","",IF($G394="","",IFERROR(SUMIFS(LabData2016[最近一次HbA1c檢查結果(%)],LabData2016[比對身分證前六碼],$AX394,LabData2016[最近一次HbA1c檢查日期],$G394,LabData2016[HbA1c唯一],1),"")))</f>
        <v/>
      </c>
      <c r="G394" s="36" t="str" cm="1">
        <f t="array" ref="G394">IF($B394="","",IFERROR(_xlfn.AGGREGATE(14,6,LabData2016[最近一次HbA1c檢查日期]/((LabData2016[比對身分證前六碼]=$AX394)*(LabData2016[HbA1c唯一]=1)),1),""))</f>
        <v/>
      </c>
      <c r="H394" s="6" t="str">
        <f>IF($B394="","",IF($I394="","",IFERROR(SUMIFS(LabData2016[最近一次HbA1c檢查結果(%)],LabData2016[比對身分證前六碼],$AX394,LabData2016[最近一次HbA1c檢查日期],$I394,LabData2016[HbA1c唯一],1),"")))</f>
        <v/>
      </c>
      <c r="I394" s="36" t="str" cm="1">
        <f t="array" ref="I394">IF($B394="","",IFERROR(_xlfn.AGGREGATE(14,6,LabData2016[最近一次HbA1c檢查日期]/((LabData2016[比對身分證前六碼]=$AX394)*(LabData2016[HbA1c唯一]=1)),2),""))</f>
        <v/>
      </c>
      <c r="J394" s="6" t="str">
        <f t="shared" si="87"/>
        <v/>
      </c>
      <c r="K394" s="27" t="str">
        <f ca="1">IF($B394="","",IF($E394="不適用","不適用",IF($F394="","未檢驗",IF(AND($AF394+$AG394&gt;=2,$AG394&gt;=1),IF(OR($F394&lt;VALUE(SUBSTITUTE(SUBSTITUTE($E394,"&lt;",""),"%","")),SUMIFS(LabData2016[HbA1c唯一],LabData2016[比對身分證前六碼],$AX394,LabData2016[最近一次HbA1c檢查結果(%)],"&lt;"&amp;VALUE(SUBSTITUTE(SUBSTITUTE($E394,"&lt;",""),"%","")),LabData2016[最近一次HbA1c檢查日期],"&gt;="&amp;DATE(YEAR(TODAY()),1,1),LabData2016[最近一次HbA1c檢查日期],"&lt;"&amp;DATE(YEAR(TODAY())+1,1,1))/($AF394+$AG394)&gt;=0.5),"控制達標",IF(ISNUMBER($H394),IF(AND($J394&gt;=84,$F394-$H394&lt;0),"進步達標","未達標"),"未達標")),"未達標"))))</f>
        <v/>
      </c>
      <c r="L394" s="33" t="str">
        <f ca="1">IF($B394="","",IF($K394="不適用","不適用",IF($K394="未檢驗","無檢驗資料","全年"&amp;($AF394+$AG394)&amp;"次／下半年"&amp;$AG394&amp;"次／"&amp;SUMIFS(LabData2016[HbA1c唯一],LabData2016[比對身分證前六碼],$AX394,LabData2016[最近一次HbA1c檢查結果(%)],"&lt;"&amp;VALUE(SUBSTITUTE(SUBSTITUTE($E394,"&lt;",""),"%","")),LabData2016[最近一次HbA1c檢查日期],"&gt;="&amp;DATE(YEAR(TODAY()),1,1),LabData2016[最近一次HbA1c檢查日期],"&lt;"&amp;DATE(YEAR(TODAY())+1,1,1))&amp;"/"&amp;($AF394+$AG394)&amp;"達標")))</f>
        <v/>
      </c>
      <c r="M394" s="6" t="str" cm="1">
        <f t="array" ref="M394">IF($B394="","",IFERROR(INDEX(PatientCriteria[LDL達標標準],ROWS($A$4:A394)),""))</f>
        <v/>
      </c>
      <c r="N394" s="6" t="str">
        <f>IF($B394="","",IF($O394="","",IFERROR(SUMIFS(LabData2016[最近一次LDL檢查結果(mg/dL)],LabData2016[比對身分證前六碼],$AX394,LabData2016[最近一次LDL檢查日期],$O394,LabData2016[LDL唯一],1),"")))</f>
        <v/>
      </c>
      <c r="O394" s="36" t="str" cm="1">
        <f t="array" ref="O394">IF($B394="","",IFERROR(_xlfn.AGGREGATE(14,6,LabData2016[最近一次LDL檢查日期]/((LabData2016[比對身分證前六碼]=$AX394)*(LabData2016[LDL唯一]=1)),1),""))</f>
        <v/>
      </c>
      <c r="P394" s="6" t="str">
        <f>IF($B394="","",IF($Q394="","",IFERROR(SUMIFS(LabData2016[最近一次LDL檢查結果(mg/dL)],LabData2016[比對身分證前六碼],$AX394,LabData2016[最近一次LDL檢查日期],$Q394,LabData2016[LDL唯一],1),"")))</f>
        <v/>
      </c>
      <c r="Q394" s="36" t="str" cm="1">
        <f t="array" ref="Q394">IF($B394="","",IFERROR(_xlfn.AGGREGATE(14,6,LabData2016[最近一次LDL檢查日期]/((LabData2016[比對身分證前六碼]=$AX394)*(LabData2016[LDL唯一]=1)),2),""))</f>
        <v/>
      </c>
      <c r="R394" s="6" t="str">
        <f t="shared" si="88"/>
        <v/>
      </c>
      <c r="S394" s="6" t="str" cm="1">
        <f t="array" ref="S394">IF($B394="","",IFERROR(_xlfn.AGGREGATE(15,6,LabData2016[最近一次LDL檢查結果(mg/dL)]/((LabData2016[比對身分證前六碼]=$AX394)*(LabData2016[LDL唯一]=1)),1),""))</f>
        <v/>
      </c>
      <c r="T394" s="28" t="str">
        <f ca="1">IF($B394="","",IF($M394="不適用","不適用",IF($N394="","未檢驗",IF(OR(AND($D394="DM only",$O394&gt;=DATE(YEAR(TODAY()),1,1),$O394&lt;DATE(YEAR(TODAY())+1,1,1),$N394&lt;VALUE(SUBSTITUTE($M394,"&lt;",""))),AND($AH394&gt;=1,$AI394&gt;=1,OR($N394&lt;VALUE(SUBSTITUTE($M394,"&lt;","")),SUMIFS(LabData2016[LDL唯一],LabData2016[比對身分證前六碼],$AX394,LabData2016[最近一次LDL檢查結果(mg/dL)],"&lt;"&amp;VALUE(SUBSTITUTE($M394,"&lt;","")),LabData2016[最近一次LDL檢查日期],"&gt;="&amp;DATE(YEAR(TODAY()),1,1),LabData2016[最近一次LDL檢查日期],"&lt;"&amp;DATE(YEAR(TODAY())+1,1,1))/($AH394+$AI394)&gt;=0.5))),"控制達標",IF(AND($AH394&gt;=1,$AI394&gt;=1,ISNUMBER($P394),$R394&gt;84,$N394-$P394&lt;0),"進步達標","未達標")))))</f>
        <v/>
      </c>
      <c r="U394" s="39" t="str">
        <f ca="1">IF($B394="","",IF($T394="不適用","不適用",IF($T394="未檢驗","無檢驗資料","全年"&amp;($AH394+$AI394)&amp;"次／下半年"&amp;$AI394&amp;"次／"&amp;SUMIFS(LabData2016[LDL唯一],LabData2016[比對身分證前六碼],$AX394,LabData2016[最近一次LDL檢查結果(mg/dL)],"&lt;"&amp;VALUE(SUBSTITUTE($M394,"&lt;","")),LabData2016[最近一次LDL檢查日期],"&gt;="&amp;DATE(YEAR(TODAY()),1,1),LabData2016[最近一次LDL檢查日期],"&lt;"&amp;DATE(YEAR(TODAY())+1,1,1))&amp;"/"&amp;($AH394+$AI394)&amp;"達標")))</f>
        <v/>
      </c>
      <c r="V394" s="6" t="str" cm="1">
        <f t="array" ref="V394">IF($B394="","",IFERROR(INDEX(PatientCriteria[UACR達標標準],ROWS($A$4:A394)),""))</f>
        <v/>
      </c>
      <c r="W394" s="6" t="str">
        <f>IF($B394="","",IF($X394="","",IFERROR(SUMIFS(LabData2016[最近一次UACR檢查結果(mg/gm)],LabData2016[比對身分證前六碼],$AX394,LabData2016[最近一次UACR檢查日期],$X394,LabData2016[UACR唯一],1),"")))</f>
        <v/>
      </c>
      <c r="X394" s="36" t="str" cm="1">
        <f t="array" ref="X394">IF($B394="","",IFERROR(_xlfn.AGGREGATE(14,6,LabData2016[最近一次UACR檢查日期]/((LabData2016[比對身分證前六碼]=$AX394)*(LabData2016[UACR唯一]=1)),1),""))</f>
        <v/>
      </c>
      <c r="Y394" s="6" t="str">
        <f>IF($B394="","",IF($Z394="","",IFERROR(SUMIFS(LabData2016[最近一次UACR檢查結果(mg/gm)],LabData2016[比對身分證前六碼],$AX394,LabData2016[最近一次UACR檢查日期],$Z394,LabData2016[UACR唯一],1),"")))</f>
        <v/>
      </c>
      <c r="Z394" s="36" t="str" cm="1">
        <f t="array" ref="Z394">IF($B394="","",IFERROR(_xlfn.AGGREGATE(14,6,LabData2016[最近一次UACR檢查日期]/((LabData2016[比對身分證前六碼]=$AX394)*(LabData2016[UACR唯一]=1)),2),""))</f>
        <v/>
      </c>
      <c r="AA394" s="6" t="str">
        <f t="shared" si="89"/>
        <v/>
      </c>
      <c r="AB394" s="29" t="str">
        <f ca="1">IF($B394="","",IF($V394="不適用","不適用",IF($W394="","未檢驗",IF(AND($AJ394+$AK394&gt;=2,$AK394&gt;=1),IF(OR($W394&lt;30,SUMIFS(LabData2016[UACR唯一],LabData2016[比對身分證前六碼],$AX394,LabData2016[最近一次UACR檢查結果(mg/gm)],"&lt;30",LabData2016[最近一次UACR檢查日期],"&gt;="&amp;DATE(YEAR(TODAY()),1,1),LabData2016[最近一次UACR檢查日期],"&lt;"&amp;DATE(YEAR(TODAY())+1,1,1))/($AJ394+$AK394)&gt;=0.5),"控制達標",IF(ISNUMBER($Y394),IF(AND($AA394&gt;=84,$W394-$Y394&lt;0),"進步達標","未達標"),"未達標")),"未達標"))))</f>
        <v/>
      </c>
      <c r="AC394" s="38" t="str">
        <f ca="1">IF($B394="","",IF($AB394="不適用","不適用",IF($AB394="未檢驗","無檢驗資料","全年"&amp;($AJ394+$AK394)&amp;"次／下半年"&amp;$AK394&amp;"次／"&amp;SUMIFS(LabData2016[UACR唯一],LabData2016[比對身分證前六碼],$AX394,LabData2016[最近一次UACR檢查結果(mg/gm)],"&lt;30",LabData2016[最近一次UACR檢查日期],"&gt;="&amp;DATE(YEAR(TODAY()),1,1),LabData2016[最近一次UACR檢查日期],"&lt;"&amp;DATE(YEAR(TODAY())+1,1,1))&amp;"/"&amp;($AJ394+$AK394)&amp;"達標")))</f>
        <v/>
      </c>
      <c r="AD394" s="6" t="str" cm="1">
        <f t="array" ref="AD394">IF($B394="","",IFERROR(INDEX(PatientCriteria[BP檢驗次數達標標準],ROWS($A$4:A394)),""))</f>
        <v/>
      </c>
      <c r="AE394" s="6" t="str" cm="1">
        <f t="array" aca="1" ref="AE394" ca="1">IF($B394="","",_xlfn.LET(_xlpm.bp,LabData2016[最近一次BP檢查日期],_xlpm.ym,IF(ISNUMBER(_xlpm.bp),TEXT(_xlpm.bp,"yyyy-mm"),LEFT(_xlpm.bp,7)),_xlpm.matched,_xlfn._xlws.FILTER(_xlpm.ym,(LabData2016[比對身分證前六碼]=$AX394)*(LabData2016[比對生日西元]=$AY394)*(_xlpm.ym&lt;&gt;"")*(LEFT(_xlpm.ym,4)=TEXT(YEAR(TODAY()),"0")),""),IF(INDEX(_xlpm.matched,1)="",0,ROWS(_xlfn.UNIQUE(_xlpm.matched)))))</f>
        <v/>
      </c>
      <c r="AF394" s="6" t="str">
        <f ca="1">IF($B394="","",SUMIFS(LabData2016[HbA1c唯一],LabData2016[比對身分證前六碼],$AX394,LabData2016[最近一次HbA1c檢查日期],"&gt;="&amp;DATE(YEAR(TODAY()),1,1),LabData2016[最近一次HbA1c檢查日期],"&lt;"&amp;DATE(YEAR(TODAY()),7,1)))</f>
        <v/>
      </c>
      <c r="AG394" s="6" t="str">
        <f ca="1">IF($B394="","",SUMIFS(LabData2016[HbA1c唯一],LabData2016[比對身分證前六碼],$AX394,LabData2016[最近一次HbA1c檢查日期],"&gt;="&amp;DATE(YEAR(TODAY()),7,1),LabData2016[最近一次HbA1c檢查日期],"&lt;"&amp;DATE(YEAR(TODAY())+1,1,1)))</f>
        <v/>
      </c>
      <c r="AH394" s="6" t="str">
        <f ca="1">IF($B394="","",SUMIFS(LabData2016[LDL唯一],LabData2016[比對身分證前六碼],$AX394,LabData2016[最近一次LDL檢查日期],"&gt;="&amp;DATE(YEAR(TODAY()),1,1),LabData2016[最近一次LDL檢查日期],"&lt;"&amp;DATE(YEAR(TODAY()),7,1)))</f>
        <v/>
      </c>
      <c r="AI394" s="6" t="str">
        <f ca="1">IF($B394="","",SUMIFS(LabData2016[LDL唯一],LabData2016[比對身分證前六碼],$AX394,LabData2016[最近一次LDL檢查日期],"&gt;="&amp;DATE(YEAR(TODAY()),7,1),LabData2016[最近一次LDL檢查日期],"&lt;"&amp;DATE(YEAR(TODAY())+1,1,1)))</f>
        <v/>
      </c>
      <c r="AJ394" s="6" t="str">
        <f ca="1">IF($B394="","",SUMIFS(LabData2016[UACR唯一],LabData2016[比對身分證前六碼],$AX394,LabData2016[最近一次UACR檢查日期],"&gt;="&amp;DATE(YEAR(TODAY()),1,1),LabData2016[最近一次UACR檢查日期],"&lt;"&amp;DATE(YEAR(TODAY()),7,1)))</f>
        <v/>
      </c>
      <c r="AK394" s="6" t="str">
        <f ca="1">IF($B394="","",SUMIFS(LabData2016[UACR唯一],LabData2016[比對身分證前六碼],$AX394,LabData2016[最近一次UACR檢查日期],"&gt;="&amp;DATE(YEAR(TODAY()),7,1),LabData2016[最近一次UACR檢查日期],"&lt;"&amp;DATE(YEAR(TODAY())+1,1,1)))</f>
        <v/>
      </c>
      <c r="AL394" s="6" t="str">
        <f t="shared" si="90"/>
        <v/>
      </c>
      <c r="AM394" s="6" t="str">
        <f t="shared" si="91"/>
        <v/>
      </c>
      <c r="AN394" s="6" t="str">
        <f t="shared" si="92"/>
        <v/>
      </c>
      <c r="AO394" s="6" t="str">
        <f t="shared" si="93"/>
        <v/>
      </c>
      <c r="AP394" s="6" t="str" cm="1">
        <f t="array" ref="AP394">IF($B394="","",IFERROR(INDEX(相容設定!$B$2:$E$9,MATCH($D394,相容設定!$A$2:$A$9,0),MIN(VALUE(LEFT($AQ394,FIND("/",$AQ394)-1)),3)+1),0))</f>
        <v/>
      </c>
      <c r="AQ394" s="6" t="str">
        <f t="shared" si="94"/>
        <v/>
      </c>
      <c r="AR394" s="30" t="str">
        <f t="shared" si="95"/>
        <v/>
      </c>
      <c r="AS394" s="30" t="str">
        <f>IF($B394="","",250+30+IF(OR(ISNUMBER(SEARCH("DM",$D394)),ISNUMBER(SEARCH("+",$D394))),100,0)+IFERROR(INDEX(相容設定!$F$2:$F$9,MATCH($D394,相容設定!$A$2:$A$9,0)),0))</f>
        <v/>
      </c>
      <c r="AT394" s="31" t="str">
        <f t="shared" si="96"/>
        <v/>
      </c>
      <c r="AU394" s="32" t="str">
        <f t="shared" si="97"/>
        <v/>
      </c>
      <c r="AW394" t="str">
        <f t="shared" si="98"/>
        <v/>
      </c>
    </row>
    <row r="395" spans="1:49" x14ac:dyDescent="0.35">
      <c r="A395" s="26" t="str" cm="1">
        <f t="array" ref="A395">IFERROR(IF(INDEX(PatientCriteria[身分證號],ROWS($A$4:A395))="","",ROWS($A$4:A395)),"")</f>
        <v/>
      </c>
      <c r="B395" s="26" t="str" cm="1">
        <f t="array" ref="B395">IFERROR(IF(INDEX(PatientCriteria[身分證號],ROWS($A$4:A395))="","",INDEX(PatientCriteria[身分證號],ROWS($A$4:A395))),"")</f>
        <v/>
      </c>
      <c r="C395" s="26" t="str" cm="1">
        <f t="array" ref="C395">IF($B395="","",IFERROR(INDEX(PatientCriteria[生日],ROWS($A$4:A395)),""))</f>
        <v/>
      </c>
      <c r="D395" s="26" t="str" cm="1">
        <f t="array" ref="D395">IF($B395="","",IFERROR(INDEX(PatientCriteria[疾病組合],ROWS($A$4:A395)),""))</f>
        <v/>
      </c>
      <c r="E395" s="6" t="str" cm="1">
        <f t="array" ref="E395">IF($B395="","",IFERROR(INDEX(PatientCriteria[HbA1c達標標準],ROWS($A$4:A395)),""))</f>
        <v/>
      </c>
      <c r="F395" s="6" t="str">
        <f>IF($B395="","",IF($G395="","",IFERROR(SUMIFS(LabData2016[最近一次HbA1c檢查結果(%)],LabData2016[比對身分證前六碼],$AX395,LabData2016[最近一次HbA1c檢查日期],$G395,LabData2016[HbA1c唯一],1),"")))</f>
        <v/>
      </c>
      <c r="G395" s="36" t="str" cm="1">
        <f t="array" ref="G395">IF($B395="","",IFERROR(_xlfn.AGGREGATE(14,6,LabData2016[最近一次HbA1c檢查日期]/((LabData2016[比對身分證前六碼]=$AX395)*(LabData2016[HbA1c唯一]=1)),1),""))</f>
        <v/>
      </c>
      <c r="H395" s="6" t="str">
        <f>IF($B395="","",IF($I395="","",IFERROR(SUMIFS(LabData2016[最近一次HbA1c檢查結果(%)],LabData2016[比對身分證前六碼],$AX395,LabData2016[最近一次HbA1c檢查日期],$I395,LabData2016[HbA1c唯一],1),"")))</f>
        <v/>
      </c>
      <c r="I395" s="36" t="str" cm="1">
        <f t="array" ref="I395">IF($B395="","",IFERROR(_xlfn.AGGREGATE(14,6,LabData2016[最近一次HbA1c檢查日期]/((LabData2016[比對身分證前六碼]=$AX395)*(LabData2016[HbA1c唯一]=1)),2),""))</f>
        <v/>
      </c>
      <c r="J395" s="6" t="str">
        <f t="shared" si="87"/>
        <v/>
      </c>
      <c r="K395" s="27" t="str">
        <f ca="1">IF($B395="","",IF($E395="不適用","不適用",IF($F395="","未檢驗",IF(AND($AF395+$AG395&gt;=2,$AG395&gt;=1),IF(OR($F395&lt;VALUE(SUBSTITUTE(SUBSTITUTE($E395,"&lt;",""),"%","")),SUMIFS(LabData2016[HbA1c唯一],LabData2016[比對身分證前六碼],$AX395,LabData2016[最近一次HbA1c檢查結果(%)],"&lt;"&amp;VALUE(SUBSTITUTE(SUBSTITUTE($E395,"&lt;",""),"%","")),LabData2016[最近一次HbA1c檢查日期],"&gt;="&amp;DATE(YEAR(TODAY()),1,1),LabData2016[最近一次HbA1c檢查日期],"&lt;"&amp;DATE(YEAR(TODAY())+1,1,1))/($AF395+$AG395)&gt;=0.5),"控制達標",IF(ISNUMBER($H395),IF(AND($J395&gt;=84,$F395-$H395&lt;0),"進步達標","未達標"),"未達標")),"未達標"))))</f>
        <v/>
      </c>
      <c r="L395" s="33" t="str">
        <f ca="1">IF($B395="","",IF($K395="不適用","不適用",IF($K395="未檢驗","無檢驗資料","全年"&amp;($AF395+$AG395)&amp;"次／下半年"&amp;$AG395&amp;"次／"&amp;SUMIFS(LabData2016[HbA1c唯一],LabData2016[比對身分證前六碼],$AX395,LabData2016[最近一次HbA1c檢查結果(%)],"&lt;"&amp;VALUE(SUBSTITUTE(SUBSTITUTE($E395,"&lt;",""),"%","")),LabData2016[最近一次HbA1c檢查日期],"&gt;="&amp;DATE(YEAR(TODAY()),1,1),LabData2016[最近一次HbA1c檢查日期],"&lt;"&amp;DATE(YEAR(TODAY())+1,1,1))&amp;"/"&amp;($AF395+$AG395)&amp;"達標")))</f>
        <v/>
      </c>
      <c r="M395" s="6" t="str" cm="1">
        <f t="array" ref="M395">IF($B395="","",IFERROR(INDEX(PatientCriteria[LDL達標標準],ROWS($A$4:A395)),""))</f>
        <v/>
      </c>
      <c r="N395" s="6" t="str">
        <f>IF($B395="","",IF($O395="","",IFERROR(SUMIFS(LabData2016[最近一次LDL檢查結果(mg/dL)],LabData2016[比對身分證前六碼],$AX395,LabData2016[最近一次LDL檢查日期],$O395,LabData2016[LDL唯一],1),"")))</f>
        <v/>
      </c>
      <c r="O395" s="36" t="str" cm="1">
        <f t="array" ref="O395">IF($B395="","",IFERROR(_xlfn.AGGREGATE(14,6,LabData2016[最近一次LDL檢查日期]/((LabData2016[比對身分證前六碼]=$AX395)*(LabData2016[LDL唯一]=1)),1),""))</f>
        <v/>
      </c>
      <c r="P395" s="6" t="str">
        <f>IF($B395="","",IF($Q395="","",IFERROR(SUMIFS(LabData2016[最近一次LDL檢查結果(mg/dL)],LabData2016[比對身分證前六碼],$AX395,LabData2016[最近一次LDL檢查日期],$Q395,LabData2016[LDL唯一],1),"")))</f>
        <v/>
      </c>
      <c r="Q395" s="36" t="str" cm="1">
        <f t="array" ref="Q395">IF($B395="","",IFERROR(_xlfn.AGGREGATE(14,6,LabData2016[最近一次LDL檢查日期]/((LabData2016[比對身分證前六碼]=$AX395)*(LabData2016[LDL唯一]=1)),2),""))</f>
        <v/>
      </c>
      <c r="R395" s="6" t="str">
        <f t="shared" si="88"/>
        <v/>
      </c>
      <c r="S395" s="6" t="str" cm="1">
        <f t="array" ref="S395">IF($B395="","",IFERROR(_xlfn.AGGREGATE(15,6,LabData2016[最近一次LDL檢查結果(mg/dL)]/((LabData2016[比對身分證前六碼]=$AX395)*(LabData2016[LDL唯一]=1)),1),""))</f>
        <v/>
      </c>
      <c r="T395" s="28" t="str">
        <f ca="1">IF($B395="","",IF($M395="不適用","不適用",IF($N395="","未檢驗",IF(OR(AND($D395="DM only",$O395&gt;=DATE(YEAR(TODAY()),1,1),$O395&lt;DATE(YEAR(TODAY())+1,1,1),$N395&lt;VALUE(SUBSTITUTE($M395,"&lt;",""))),AND($AH395&gt;=1,$AI395&gt;=1,OR($N395&lt;VALUE(SUBSTITUTE($M395,"&lt;","")),SUMIFS(LabData2016[LDL唯一],LabData2016[比對身分證前六碼],$AX395,LabData2016[最近一次LDL檢查結果(mg/dL)],"&lt;"&amp;VALUE(SUBSTITUTE($M395,"&lt;","")),LabData2016[最近一次LDL檢查日期],"&gt;="&amp;DATE(YEAR(TODAY()),1,1),LabData2016[最近一次LDL檢查日期],"&lt;"&amp;DATE(YEAR(TODAY())+1,1,1))/($AH395+$AI395)&gt;=0.5))),"控制達標",IF(AND($AH395&gt;=1,$AI395&gt;=1,ISNUMBER($P395),$R395&gt;84,$N395-$P395&lt;0),"進步達標","未達標")))))</f>
        <v/>
      </c>
      <c r="U395" s="39" t="str">
        <f ca="1">IF($B395="","",IF($T395="不適用","不適用",IF($T395="未檢驗","無檢驗資料","全年"&amp;($AH395+$AI395)&amp;"次／下半年"&amp;$AI395&amp;"次／"&amp;SUMIFS(LabData2016[LDL唯一],LabData2016[比對身分證前六碼],$AX395,LabData2016[最近一次LDL檢查結果(mg/dL)],"&lt;"&amp;VALUE(SUBSTITUTE($M395,"&lt;","")),LabData2016[最近一次LDL檢查日期],"&gt;="&amp;DATE(YEAR(TODAY()),1,1),LabData2016[最近一次LDL檢查日期],"&lt;"&amp;DATE(YEAR(TODAY())+1,1,1))&amp;"/"&amp;($AH395+$AI395)&amp;"達標")))</f>
        <v/>
      </c>
      <c r="V395" s="6" t="str" cm="1">
        <f t="array" ref="V395">IF($B395="","",IFERROR(INDEX(PatientCriteria[UACR達標標準],ROWS($A$4:A395)),""))</f>
        <v/>
      </c>
      <c r="W395" s="6" t="str">
        <f>IF($B395="","",IF($X395="","",IFERROR(SUMIFS(LabData2016[最近一次UACR檢查結果(mg/gm)],LabData2016[比對身分證前六碼],$AX395,LabData2016[最近一次UACR檢查日期],$X395,LabData2016[UACR唯一],1),"")))</f>
        <v/>
      </c>
      <c r="X395" s="36" t="str" cm="1">
        <f t="array" ref="X395">IF($B395="","",IFERROR(_xlfn.AGGREGATE(14,6,LabData2016[最近一次UACR檢查日期]/((LabData2016[比對身分證前六碼]=$AX395)*(LabData2016[UACR唯一]=1)),1),""))</f>
        <v/>
      </c>
      <c r="Y395" s="6" t="str">
        <f>IF($B395="","",IF($Z395="","",IFERROR(SUMIFS(LabData2016[最近一次UACR檢查結果(mg/gm)],LabData2016[比對身分證前六碼],$AX395,LabData2016[最近一次UACR檢查日期],$Z395,LabData2016[UACR唯一],1),"")))</f>
        <v/>
      </c>
      <c r="Z395" s="36" t="str" cm="1">
        <f t="array" ref="Z395">IF($B395="","",IFERROR(_xlfn.AGGREGATE(14,6,LabData2016[最近一次UACR檢查日期]/((LabData2016[比對身分證前六碼]=$AX395)*(LabData2016[UACR唯一]=1)),2),""))</f>
        <v/>
      </c>
      <c r="AA395" s="6" t="str">
        <f t="shared" si="89"/>
        <v/>
      </c>
      <c r="AB395" s="29" t="str">
        <f ca="1">IF($B395="","",IF($V395="不適用","不適用",IF($W395="","未檢驗",IF(AND($AJ395+$AK395&gt;=2,$AK395&gt;=1),IF(OR($W395&lt;30,SUMIFS(LabData2016[UACR唯一],LabData2016[比對身分證前六碼],$AX395,LabData2016[最近一次UACR檢查結果(mg/gm)],"&lt;30",LabData2016[最近一次UACR檢查日期],"&gt;="&amp;DATE(YEAR(TODAY()),1,1),LabData2016[最近一次UACR檢查日期],"&lt;"&amp;DATE(YEAR(TODAY())+1,1,1))/($AJ395+$AK395)&gt;=0.5),"控制達標",IF(ISNUMBER($Y395),IF(AND($AA395&gt;=84,$W395-$Y395&lt;0),"進步達標","未達標"),"未達標")),"未達標"))))</f>
        <v/>
      </c>
      <c r="AC395" s="38" t="str">
        <f ca="1">IF($B395="","",IF($AB395="不適用","不適用",IF($AB395="未檢驗","無檢驗資料","全年"&amp;($AJ395+$AK395)&amp;"次／下半年"&amp;$AK395&amp;"次／"&amp;SUMIFS(LabData2016[UACR唯一],LabData2016[比對身分證前六碼],$AX395,LabData2016[最近一次UACR檢查結果(mg/gm)],"&lt;30",LabData2016[最近一次UACR檢查日期],"&gt;="&amp;DATE(YEAR(TODAY()),1,1),LabData2016[最近一次UACR檢查日期],"&lt;"&amp;DATE(YEAR(TODAY())+1,1,1))&amp;"/"&amp;($AJ395+$AK395)&amp;"達標")))</f>
        <v/>
      </c>
      <c r="AD395" s="6" t="str" cm="1">
        <f t="array" ref="AD395">IF($B395="","",IFERROR(INDEX(PatientCriteria[BP檢驗次數達標標準],ROWS($A$4:A395)),""))</f>
        <v/>
      </c>
      <c r="AE395" s="6" t="str" cm="1">
        <f t="array" aca="1" ref="AE395" ca="1">IF($B395="","",_xlfn.LET(_xlpm.bp,LabData2016[最近一次BP檢查日期],_xlpm.ym,IF(ISNUMBER(_xlpm.bp),TEXT(_xlpm.bp,"yyyy-mm"),LEFT(_xlpm.bp,7)),_xlpm.matched,_xlfn._xlws.FILTER(_xlpm.ym,(LabData2016[比對身分證前六碼]=$AX395)*(LabData2016[比對生日西元]=$AY395)*(_xlpm.ym&lt;&gt;"")*(LEFT(_xlpm.ym,4)=TEXT(YEAR(TODAY()),"0")),""),IF(INDEX(_xlpm.matched,1)="",0,ROWS(_xlfn.UNIQUE(_xlpm.matched)))))</f>
        <v/>
      </c>
      <c r="AF395" s="6" t="str">
        <f ca="1">IF($B395="","",SUMIFS(LabData2016[HbA1c唯一],LabData2016[比對身分證前六碼],$AX395,LabData2016[最近一次HbA1c檢查日期],"&gt;="&amp;DATE(YEAR(TODAY()),1,1),LabData2016[最近一次HbA1c檢查日期],"&lt;"&amp;DATE(YEAR(TODAY()),7,1)))</f>
        <v/>
      </c>
      <c r="AG395" s="6" t="str">
        <f ca="1">IF($B395="","",SUMIFS(LabData2016[HbA1c唯一],LabData2016[比對身分證前六碼],$AX395,LabData2016[最近一次HbA1c檢查日期],"&gt;="&amp;DATE(YEAR(TODAY()),7,1),LabData2016[最近一次HbA1c檢查日期],"&lt;"&amp;DATE(YEAR(TODAY())+1,1,1)))</f>
        <v/>
      </c>
      <c r="AH395" s="6" t="str">
        <f ca="1">IF($B395="","",SUMIFS(LabData2016[LDL唯一],LabData2016[比對身分證前六碼],$AX395,LabData2016[最近一次LDL檢查日期],"&gt;="&amp;DATE(YEAR(TODAY()),1,1),LabData2016[最近一次LDL檢查日期],"&lt;"&amp;DATE(YEAR(TODAY()),7,1)))</f>
        <v/>
      </c>
      <c r="AI395" s="6" t="str">
        <f ca="1">IF($B395="","",SUMIFS(LabData2016[LDL唯一],LabData2016[比對身分證前六碼],$AX395,LabData2016[最近一次LDL檢查日期],"&gt;="&amp;DATE(YEAR(TODAY()),7,1),LabData2016[最近一次LDL檢查日期],"&lt;"&amp;DATE(YEAR(TODAY())+1,1,1)))</f>
        <v/>
      </c>
      <c r="AJ395" s="6" t="str">
        <f ca="1">IF($B395="","",SUMIFS(LabData2016[UACR唯一],LabData2016[比對身分證前六碼],$AX395,LabData2016[最近一次UACR檢查日期],"&gt;="&amp;DATE(YEAR(TODAY()),1,1),LabData2016[最近一次UACR檢查日期],"&lt;"&amp;DATE(YEAR(TODAY()),7,1)))</f>
        <v/>
      </c>
      <c r="AK395" s="6" t="str">
        <f ca="1">IF($B395="","",SUMIFS(LabData2016[UACR唯一],LabData2016[比對身分證前六碼],$AX395,LabData2016[最近一次UACR檢查日期],"&gt;="&amp;DATE(YEAR(TODAY()),7,1),LabData2016[最近一次UACR檢查日期],"&lt;"&amp;DATE(YEAR(TODAY())+1,1,1)))</f>
        <v/>
      </c>
      <c r="AL395" s="6" t="str">
        <f t="shared" si="90"/>
        <v/>
      </c>
      <c r="AM395" s="6" t="str">
        <f t="shared" si="91"/>
        <v/>
      </c>
      <c r="AN395" s="6" t="str">
        <f t="shared" si="92"/>
        <v/>
      </c>
      <c r="AO395" s="6" t="str">
        <f t="shared" si="93"/>
        <v/>
      </c>
      <c r="AP395" s="6" t="str" cm="1">
        <f t="array" ref="AP395">IF($B395="","",IFERROR(INDEX(相容設定!$B$2:$E$9,MATCH($D395,相容設定!$A$2:$A$9,0),MIN(VALUE(LEFT($AQ395,FIND("/",$AQ395)-1)),3)+1),0))</f>
        <v/>
      </c>
      <c r="AQ395" s="6" t="str">
        <f t="shared" si="94"/>
        <v/>
      </c>
      <c r="AR395" s="30" t="str">
        <f t="shared" si="95"/>
        <v/>
      </c>
      <c r="AS395" s="30" t="str">
        <f>IF($B395="","",250+30+IF(OR(ISNUMBER(SEARCH("DM",$D395)),ISNUMBER(SEARCH("+",$D395))),100,0)+IFERROR(INDEX(相容設定!$F$2:$F$9,MATCH($D395,相容設定!$A$2:$A$9,0)),0))</f>
        <v/>
      </c>
      <c r="AT395" s="31" t="str">
        <f t="shared" si="96"/>
        <v/>
      </c>
      <c r="AU395" s="32" t="str">
        <f t="shared" si="97"/>
        <v/>
      </c>
      <c r="AW395" t="str">
        <f t="shared" si="98"/>
        <v/>
      </c>
    </row>
    <row r="396" spans="1:49" x14ac:dyDescent="0.35">
      <c r="A396" s="26" t="str" cm="1">
        <f t="array" ref="A396">IFERROR(IF(INDEX(PatientCriteria[身分證號],ROWS($A$4:A396))="","",ROWS($A$4:A396)),"")</f>
        <v/>
      </c>
      <c r="B396" s="26" t="str" cm="1">
        <f t="array" ref="B396">IFERROR(IF(INDEX(PatientCriteria[身分證號],ROWS($A$4:A396))="","",INDEX(PatientCriteria[身分證號],ROWS($A$4:A396))),"")</f>
        <v/>
      </c>
      <c r="C396" s="26" t="str" cm="1">
        <f t="array" ref="C396">IF($B396="","",IFERROR(INDEX(PatientCriteria[生日],ROWS($A$4:A396)),""))</f>
        <v/>
      </c>
      <c r="D396" s="26" t="str" cm="1">
        <f t="array" ref="D396">IF($B396="","",IFERROR(INDEX(PatientCriteria[疾病組合],ROWS($A$4:A396)),""))</f>
        <v/>
      </c>
      <c r="E396" s="6" t="str" cm="1">
        <f t="array" ref="E396">IF($B396="","",IFERROR(INDEX(PatientCriteria[HbA1c達標標準],ROWS($A$4:A396)),""))</f>
        <v/>
      </c>
      <c r="F396" s="6" t="str">
        <f>IF($B396="","",IF($G396="","",IFERROR(SUMIFS(LabData2016[最近一次HbA1c檢查結果(%)],LabData2016[比對身分證前六碼],$AX396,LabData2016[最近一次HbA1c檢查日期],$G396,LabData2016[HbA1c唯一],1),"")))</f>
        <v/>
      </c>
      <c r="G396" s="36" t="str" cm="1">
        <f t="array" ref="G396">IF($B396="","",IFERROR(_xlfn.AGGREGATE(14,6,LabData2016[最近一次HbA1c檢查日期]/((LabData2016[比對身分證前六碼]=$AX396)*(LabData2016[HbA1c唯一]=1)),1),""))</f>
        <v/>
      </c>
      <c r="H396" s="6" t="str">
        <f>IF($B396="","",IF($I396="","",IFERROR(SUMIFS(LabData2016[最近一次HbA1c檢查結果(%)],LabData2016[比對身分證前六碼],$AX396,LabData2016[最近一次HbA1c檢查日期],$I396,LabData2016[HbA1c唯一],1),"")))</f>
        <v/>
      </c>
      <c r="I396" s="36" t="str" cm="1">
        <f t="array" ref="I396">IF($B396="","",IFERROR(_xlfn.AGGREGATE(14,6,LabData2016[最近一次HbA1c檢查日期]/((LabData2016[比對身分證前六碼]=$AX396)*(LabData2016[HbA1c唯一]=1)),2),""))</f>
        <v/>
      </c>
      <c r="J396" s="6" t="str">
        <f t="shared" si="87"/>
        <v/>
      </c>
      <c r="K396" s="27" t="str">
        <f ca="1">IF($B396="","",IF($E396="不適用","不適用",IF($F396="","未檢驗",IF(AND($AF396+$AG396&gt;=2,$AG396&gt;=1),IF(OR($F396&lt;VALUE(SUBSTITUTE(SUBSTITUTE($E396,"&lt;",""),"%","")),SUMIFS(LabData2016[HbA1c唯一],LabData2016[比對身分證前六碼],$AX396,LabData2016[最近一次HbA1c檢查結果(%)],"&lt;"&amp;VALUE(SUBSTITUTE(SUBSTITUTE($E396,"&lt;",""),"%","")),LabData2016[最近一次HbA1c檢查日期],"&gt;="&amp;DATE(YEAR(TODAY()),1,1),LabData2016[最近一次HbA1c檢查日期],"&lt;"&amp;DATE(YEAR(TODAY())+1,1,1))/($AF396+$AG396)&gt;=0.5),"控制達標",IF(ISNUMBER($H396),IF(AND($J396&gt;=84,$F396-$H396&lt;0),"進步達標","未達標"),"未達標")),"未達標"))))</f>
        <v/>
      </c>
      <c r="L396" s="33" t="str">
        <f ca="1">IF($B396="","",IF($K396="不適用","不適用",IF($K396="未檢驗","無檢驗資料","全年"&amp;($AF396+$AG396)&amp;"次／下半年"&amp;$AG396&amp;"次／"&amp;SUMIFS(LabData2016[HbA1c唯一],LabData2016[比對身分證前六碼],$AX396,LabData2016[最近一次HbA1c檢查結果(%)],"&lt;"&amp;VALUE(SUBSTITUTE(SUBSTITUTE($E396,"&lt;",""),"%","")),LabData2016[最近一次HbA1c檢查日期],"&gt;="&amp;DATE(YEAR(TODAY()),1,1),LabData2016[最近一次HbA1c檢查日期],"&lt;"&amp;DATE(YEAR(TODAY())+1,1,1))&amp;"/"&amp;($AF396+$AG396)&amp;"達標")))</f>
        <v/>
      </c>
      <c r="M396" s="6" t="str" cm="1">
        <f t="array" ref="M396">IF($B396="","",IFERROR(INDEX(PatientCriteria[LDL達標標準],ROWS($A$4:A396)),""))</f>
        <v/>
      </c>
      <c r="N396" s="6" t="str">
        <f>IF($B396="","",IF($O396="","",IFERROR(SUMIFS(LabData2016[最近一次LDL檢查結果(mg/dL)],LabData2016[比對身分證前六碼],$AX396,LabData2016[最近一次LDL檢查日期],$O396,LabData2016[LDL唯一],1),"")))</f>
        <v/>
      </c>
      <c r="O396" s="36" t="str" cm="1">
        <f t="array" ref="O396">IF($B396="","",IFERROR(_xlfn.AGGREGATE(14,6,LabData2016[最近一次LDL檢查日期]/((LabData2016[比對身分證前六碼]=$AX396)*(LabData2016[LDL唯一]=1)),1),""))</f>
        <v/>
      </c>
      <c r="P396" s="6" t="str">
        <f>IF($B396="","",IF($Q396="","",IFERROR(SUMIFS(LabData2016[最近一次LDL檢查結果(mg/dL)],LabData2016[比對身分證前六碼],$AX396,LabData2016[最近一次LDL檢查日期],$Q396,LabData2016[LDL唯一],1),"")))</f>
        <v/>
      </c>
      <c r="Q396" s="36" t="str" cm="1">
        <f t="array" ref="Q396">IF($B396="","",IFERROR(_xlfn.AGGREGATE(14,6,LabData2016[最近一次LDL檢查日期]/((LabData2016[比對身分證前六碼]=$AX396)*(LabData2016[LDL唯一]=1)),2),""))</f>
        <v/>
      </c>
      <c r="R396" s="6" t="str">
        <f t="shared" si="88"/>
        <v/>
      </c>
      <c r="S396" s="6" t="str" cm="1">
        <f t="array" ref="S396">IF($B396="","",IFERROR(_xlfn.AGGREGATE(15,6,LabData2016[最近一次LDL檢查結果(mg/dL)]/((LabData2016[比對身分證前六碼]=$AX396)*(LabData2016[LDL唯一]=1)),1),""))</f>
        <v/>
      </c>
      <c r="T396" s="28" t="str">
        <f ca="1">IF($B396="","",IF($M396="不適用","不適用",IF($N396="","未檢驗",IF(OR(AND($D396="DM only",$O396&gt;=DATE(YEAR(TODAY()),1,1),$O396&lt;DATE(YEAR(TODAY())+1,1,1),$N396&lt;VALUE(SUBSTITUTE($M396,"&lt;",""))),AND($AH396&gt;=1,$AI396&gt;=1,OR($N396&lt;VALUE(SUBSTITUTE($M396,"&lt;","")),SUMIFS(LabData2016[LDL唯一],LabData2016[比對身分證前六碼],$AX396,LabData2016[最近一次LDL檢查結果(mg/dL)],"&lt;"&amp;VALUE(SUBSTITUTE($M396,"&lt;","")),LabData2016[最近一次LDL檢查日期],"&gt;="&amp;DATE(YEAR(TODAY()),1,1),LabData2016[最近一次LDL檢查日期],"&lt;"&amp;DATE(YEAR(TODAY())+1,1,1))/($AH396+$AI396)&gt;=0.5))),"控制達標",IF(AND($AH396&gt;=1,$AI396&gt;=1,ISNUMBER($P396),$R396&gt;84,$N396-$P396&lt;0),"進步達標","未達標")))))</f>
        <v/>
      </c>
      <c r="U396" s="39" t="str">
        <f ca="1">IF($B396="","",IF($T396="不適用","不適用",IF($T396="未檢驗","無檢驗資料","全年"&amp;($AH396+$AI396)&amp;"次／下半年"&amp;$AI396&amp;"次／"&amp;SUMIFS(LabData2016[LDL唯一],LabData2016[比對身分證前六碼],$AX396,LabData2016[最近一次LDL檢查結果(mg/dL)],"&lt;"&amp;VALUE(SUBSTITUTE($M396,"&lt;","")),LabData2016[最近一次LDL檢查日期],"&gt;="&amp;DATE(YEAR(TODAY()),1,1),LabData2016[最近一次LDL檢查日期],"&lt;"&amp;DATE(YEAR(TODAY())+1,1,1))&amp;"/"&amp;($AH396+$AI396)&amp;"達標")))</f>
        <v/>
      </c>
      <c r="V396" s="6" t="str" cm="1">
        <f t="array" ref="V396">IF($B396="","",IFERROR(INDEX(PatientCriteria[UACR達標標準],ROWS($A$4:A396)),""))</f>
        <v/>
      </c>
      <c r="W396" s="6" t="str">
        <f>IF($B396="","",IF($X396="","",IFERROR(SUMIFS(LabData2016[最近一次UACR檢查結果(mg/gm)],LabData2016[比對身分證前六碼],$AX396,LabData2016[最近一次UACR檢查日期],$X396,LabData2016[UACR唯一],1),"")))</f>
        <v/>
      </c>
      <c r="X396" s="36" t="str" cm="1">
        <f t="array" ref="X396">IF($B396="","",IFERROR(_xlfn.AGGREGATE(14,6,LabData2016[最近一次UACR檢查日期]/((LabData2016[比對身分證前六碼]=$AX396)*(LabData2016[UACR唯一]=1)),1),""))</f>
        <v/>
      </c>
      <c r="Y396" s="6" t="str">
        <f>IF($B396="","",IF($Z396="","",IFERROR(SUMIFS(LabData2016[最近一次UACR檢查結果(mg/gm)],LabData2016[比對身分證前六碼],$AX396,LabData2016[最近一次UACR檢查日期],$Z396,LabData2016[UACR唯一],1),"")))</f>
        <v/>
      </c>
      <c r="Z396" s="36" t="str" cm="1">
        <f t="array" ref="Z396">IF($B396="","",IFERROR(_xlfn.AGGREGATE(14,6,LabData2016[最近一次UACR檢查日期]/((LabData2016[比對身分證前六碼]=$AX396)*(LabData2016[UACR唯一]=1)),2),""))</f>
        <v/>
      </c>
      <c r="AA396" s="6" t="str">
        <f t="shared" si="89"/>
        <v/>
      </c>
      <c r="AB396" s="29" t="str">
        <f ca="1">IF($B396="","",IF($V396="不適用","不適用",IF($W396="","未檢驗",IF(AND($AJ396+$AK396&gt;=2,$AK396&gt;=1),IF(OR($W396&lt;30,SUMIFS(LabData2016[UACR唯一],LabData2016[比對身分證前六碼],$AX396,LabData2016[最近一次UACR檢查結果(mg/gm)],"&lt;30",LabData2016[最近一次UACR檢查日期],"&gt;="&amp;DATE(YEAR(TODAY()),1,1),LabData2016[最近一次UACR檢查日期],"&lt;"&amp;DATE(YEAR(TODAY())+1,1,1))/($AJ396+$AK396)&gt;=0.5),"控制達標",IF(ISNUMBER($Y396),IF(AND($AA396&gt;=84,$W396-$Y396&lt;0),"進步達標","未達標"),"未達標")),"未達標"))))</f>
        <v/>
      </c>
      <c r="AC396" s="38" t="str">
        <f ca="1">IF($B396="","",IF($AB396="不適用","不適用",IF($AB396="未檢驗","無檢驗資料","全年"&amp;($AJ396+$AK396)&amp;"次／下半年"&amp;$AK396&amp;"次／"&amp;SUMIFS(LabData2016[UACR唯一],LabData2016[比對身分證前六碼],$AX396,LabData2016[最近一次UACR檢查結果(mg/gm)],"&lt;30",LabData2016[最近一次UACR檢查日期],"&gt;="&amp;DATE(YEAR(TODAY()),1,1),LabData2016[最近一次UACR檢查日期],"&lt;"&amp;DATE(YEAR(TODAY())+1,1,1))&amp;"/"&amp;($AJ396+$AK396)&amp;"達標")))</f>
        <v/>
      </c>
      <c r="AD396" s="6" t="str" cm="1">
        <f t="array" ref="AD396">IF($B396="","",IFERROR(INDEX(PatientCriteria[BP檢驗次數達標標準],ROWS($A$4:A396)),""))</f>
        <v/>
      </c>
      <c r="AE396" s="6" t="str" cm="1">
        <f t="array" aca="1" ref="AE396" ca="1">IF($B396="","",_xlfn.LET(_xlpm.bp,LabData2016[最近一次BP檢查日期],_xlpm.ym,IF(ISNUMBER(_xlpm.bp),TEXT(_xlpm.bp,"yyyy-mm"),LEFT(_xlpm.bp,7)),_xlpm.matched,_xlfn._xlws.FILTER(_xlpm.ym,(LabData2016[比對身分證前六碼]=$AX396)*(LabData2016[比對生日西元]=$AY396)*(_xlpm.ym&lt;&gt;"")*(LEFT(_xlpm.ym,4)=TEXT(YEAR(TODAY()),"0")),""),IF(INDEX(_xlpm.matched,1)="",0,ROWS(_xlfn.UNIQUE(_xlpm.matched)))))</f>
        <v/>
      </c>
      <c r="AF396" s="6" t="str">
        <f ca="1">IF($B396="","",SUMIFS(LabData2016[HbA1c唯一],LabData2016[比對身分證前六碼],$AX396,LabData2016[最近一次HbA1c檢查日期],"&gt;="&amp;DATE(YEAR(TODAY()),1,1),LabData2016[最近一次HbA1c檢查日期],"&lt;"&amp;DATE(YEAR(TODAY()),7,1)))</f>
        <v/>
      </c>
      <c r="AG396" s="6" t="str">
        <f ca="1">IF($B396="","",SUMIFS(LabData2016[HbA1c唯一],LabData2016[比對身分證前六碼],$AX396,LabData2016[最近一次HbA1c檢查日期],"&gt;="&amp;DATE(YEAR(TODAY()),7,1),LabData2016[最近一次HbA1c檢查日期],"&lt;"&amp;DATE(YEAR(TODAY())+1,1,1)))</f>
        <v/>
      </c>
      <c r="AH396" s="6" t="str">
        <f ca="1">IF($B396="","",SUMIFS(LabData2016[LDL唯一],LabData2016[比對身分證前六碼],$AX396,LabData2016[最近一次LDL檢查日期],"&gt;="&amp;DATE(YEAR(TODAY()),1,1),LabData2016[最近一次LDL檢查日期],"&lt;"&amp;DATE(YEAR(TODAY()),7,1)))</f>
        <v/>
      </c>
      <c r="AI396" s="6" t="str">
        <f ca="1">IF($B396="","",SUMIFS(LabData2016[LDL唯一],LabData2016[比對身分證前六碼],$AX396,LabData2016[最近一次LDL檢查日期],"&gt;="&amp;DATE(YEAR(TODAY()),7,1),LabData2016[最近一次LDL檢查日期],"&lt;"&amp;DATE(YEAR(TODAY())+1,1,1)))</f>
        <v/>
      </c>
      <c r="AJ396" s="6" t="str">
        <f ca="1">IF($B396="","",SUMIFS(LabData2016[UACR唯一],LabData2016[比對身分證前六碼],$AX396,LabData2016[最近一次UACR檢查日期],"&gt;="&amp;DATE(YEAR(TODAY()),1,1),LabData2016[最近一次UACR檢查日期],"&lt;"&amp;DATE(YEAR(TODAY()),7,1)))</f>
        <v/>
      </c>
      <c r="AK396" s="6" t="str">
        <f ca="1">IF($B396="","",SUMIFS(LabData2016[UACR唯一],LabData2016[比對身分證前六碼],$AX396,LabData2016[最近一次UACR檢查日期],"&gt;="&amp;DATE(YEAR(TODAY()),7,1),LabData2016[最近一次UACR檢查日期],"&lt;"&amp;DATE(YEAR(TODAY())+1,1,1)))</f>
        <v/>
      </c>
      <c r="AL396" s="6" t="str">
        <f t="shared" si="90"/>
        <v/>
      </c>
      <c r="AM396" s="6" t="str">
        <f t="shared" si="91"/>
        <v/>
      </c>
      <c r="AN396" s="6" t="str">
        <f t="shared" si="92"/>
        <v/>
      </c>
      <c r="AO396" s="6" t="str">
        <f t="shared" si="93"/>
        <v/>
      </c>
      <c r="AP396" s="6" t="str" cm="1">
        <f t="array" ref="AP396">IF($B396="","",IFERROR(INDEX(相容設定!$B$2:$E$9,MATCH($D396,相容設定!$A$2:$A$9,0),MIN(VALUE(LEFT($AQ396,FIND("/",$AQ396)-1)),3)+1),0))</f>
        <v/>
      </c>
      <c r="AQ396" s="6" t="str">
        <f t="shared" si="94"/>
        <v/>
      </c>
      <c r="AR396" s="30" t="str">
        <f t="shared" si="95"/>
        <v/>
      </c>
      <c r="AS396" s="30" t="str">
        <f>IF($B396="","",250+30+IF(OR(ISNUMBER(SEARCH("DM",$D396)),ISNUMBER(SEARCH("+",$D396))),100,0)+IFERROR(INDEX(相容設定!$F$2:$F$9,MATCH($D396,相容設定!$A$2:$A$9,0)),0))</f>
        <v/>
      </c>
      <c r="AT396" s="31" t="str">
        <f t="shared" si="96"/>
        <v/>
      </c>
      <c r="AU396" s="32" t="str">
        <f t="shared" si="97"/>
        <v/>
      </c>
      <c r="AW396" t="str">
        <f t="shared" si="98"/>
        <v/>
      </c>
    </row>
    <row r="397" spans="1:49" x14ac:dyDescent="0.35">
      <c r="A397" s="26" t="str" cm="1">
        <f t="array" ref="A397">IFERROR(IF(INDEX(PatientCriteria[身分證號],ROWS($A$4:A397))="","",ROWS($A$4:A397)),"")</f>
        <v/>
      </c>
      <c r="B397" s="26" t="str" cm="1">
        <f t="array" ref="B397">IFERROR(IF(INDEX(PatientCriteria[身分證號],ROWS($A$4:A397))="","",INDEX(PatientCriteria[身分證號],ROWS($A$4:A397))),"")</f>
        <v/>
      </c>
      <c r="C397" s="26" t="str" cm="1">
        <f t="array" ref="C397">IF($B397="","",IFERROR(INDEX(PatientCriteria[生日],ROWS($A$4:A397)),""))</f>
        <v/>
      </c>
      <c r="D397" s="26" t="str" cm="1">
        <f t="array" ref="D397">IF($B397="","",IFERROR(INDEX(PatientCriteria[疾病組合],ROWS($A$4:A397)),""))</f>
        <v/>
      </c>
      <c r="E397" s="6" t="str" cm="1">
        <f t="array" ref="E397">IF($B397="","",IFERROR(INDEX(PatientCriteria[HbA1c達標標準],ROWS($A$4:A397)),""))</f>
        <v/>
      </c>
      <c r="F397" s="6" t="str">
        <f>IF($B397="","",IF($G397="","",IFERROR(SUMIFS(LabData2016[最近一次HbA1c檢查結果(%)],LabData2016[比對身分證前六碼],$AX397,LabData2016[最近一次HbA1c檢查日期],$G397,LabData2016[HbA1c唯一],1),"")))</f>
        <v/>
      </c>
      <c r="G397" s="36" t="str" cm="1">
        <f t="array" ref="G397">IF($B397="","",IFERROR(_xlfn.AGGREGATE(14,6,LabData2016[最近一次HbA1c檢查日期]/((LabData2016[比對身分證前六碼]=$AX397)*(LabData2016[HbA1c唯一]=1)),1),""))</f>
        <v/>
      </c>
      <c r="H397" s="6" t="str">
        <f>IF($B397="","",IF($I397="","",IFERROR(SUMIFS(LabData2016[最近一次HbA1c檢查結果(%)],LabData2016[比對身分證前六碼],$AX397,LabData2016[最近一次HbA1c檢查日期],$I397,LabData2016[HbA1c唯一],1),"")))</f>
        <v/>
      </c>
      <c r="I397" s="36" t="str" cm="1">
        <f t="array" ref="I397">IF($B397="","",IFERROR(_xlfn.AGGREGATE(14,6,LabData2016[最近一次HbA1c檢查日期]/((LabData2016[比對身分證前六碼]=$AX397)*(LabData2016[HbA1c唯一]=1)),2),""))</f>
        <v/>
      </c>
      <c r="J397" s="6" t="str">
        <f t="shared" si="87"/>
        <v/>
      </c>
      <c r="K397" s="27" t="str">
        <f ca="1">IF($B397="","",IF($E397="不適用","不適用",IF($F397="","未檢驗",IF(AND($AF397+$AG397&gt;=2,$AG397&gt;=1),IF(OR($F397&lt;VALUE(SUBSTITUTE(SUBSTITUTE($E397,"&lt;",""),"%","")),SUMIFS(LabData2016[HbA1c唯一],LabData2016[比對身分證前六碼],$AX397,LabData2016[最近一次HbA1c檢查結果(%)],"&lt;"&amp;VALUE(SUBSTITUTE(SUBSTITUTE($E397,"&lt;",""),"%","")),LabData2016[最近一次HbA1c檢查日期],"&gt;="&amp;DATE(YEAR(TODAY()),1,1),LabData2016[最近一次HbA1c檢查日期],"&lt;"&amp;DATE(YEAR(TODAY())+1,1,1))/($AF397+$AG397)&gt;=0.5),"控制達標",IF(ISNUMBER($H397),IF(AND($J397&gt;=84,$F397-$H397&lt;0),"進步達標","未達標"),"未達標")),"未達標"))))</f>
        <v/>
      </c>
      <c r="L397" s="33" t="str">
        <f ca="1">IF($B397="","",IF($K397="不適用","不適用",IF($K397="未檢驗","無檢驗資料","全年"&amp;($AF397+$AG397)&amp;"次／下半年"&amp;$AG397&amp;"次／"&amp;SUMIFS(LabData2016[HbA1c唯一],LabData2016[比對身分證前六碼],$AX397,LabData2016[最近一次HbA1c檢查結果(%)],"&lt;"&amp;VALUE(SUBSTITUTE(SUBSTITUTE($E397,"&lt;",""),"%","")),LabData2016[最近一次HbA1c檢查日期],"&gt;="&amp;DATE(YEAR(TODAY()),1,1),LabData2016[最近一次HbA1c檢查日期],"&lt;"&amp;DATE(YEAR(TODAY())+1,1,1))&amp;"/"&amp;($AF397+$AG397)&amp;"達標")))</f>
        <v/>
      </c>
      <c r="M397" s="6" t="str" cm="1">
        <f t="array" ref="M397">IF($B397="","",IFERROR(INDEX(PatientCriteria[LDL達標標準],ROWS($A$4:A397)),""))</f>
        <v/>
      </c>
      <c r="N397" s="6" t="str">
        <f>IF($B397="","",IF($O397="","",IFERROR(SUMIFS(LabData2016[最近一次LDL檢查結果(mg/dL)],LabData2016[比對身分證前六碼],$AX397,LabData2016[最近一次LDL檢查日期],$O397,LabData2016[LDL唯一],1),"")))</f>
        <v/>
      </c>
      <c r="O397" s="36" t="str" cm="1">
        <f t="array" ref="O397">IF($B397="","",IFERROR(_xlfn.AGGREGATE(14,6,LabData2016[最近一次LDL檢查日期]/((LabData2016[比對身分證前六碼]=$AX397)*(LabData2016[LDL唯一]=1)),1),""))</f>
        <v/>
      </c>
      <c r="P397" s="6" t="str">
        <f>IF($B397="","",IF($Q397="","",IFERROR(SUMIFS(LabData2016[最近一次LDL檢查結果(mg/dL)],LabData2016[比對身分證前六碼],$AX397,LabData2016[最近一次LDL檢查日期],$Q397,LabData2016[LDL唯一],1),"")))</f>
        <v/>
      </c>
      <c r="Q397" s="36" t="str" cm="1">
        <f t="array" ref="Q397">IF($B397="","",IFERROR(_xlfn.AGGREGATE(14,6,LabData2016[最近一次LDL檢查日期]/((LabData2016[比對身分證前六碼]=$AX397)*(LabData2016[LDL唯一]=1)),2),""))</f>
        <v/>
      </c>
      <c r="R397" s="6" t="str">
        <f t="shared" si="88"/>
        <v/>
      </c>
      <c r="S397" s="6" t="str" cm="1">
        <f t="array" ref="S397">IF($B397="","",IFERROR(_xlfn.AGGREGATE(15,6,LabData2016[最近一次LDL檢查結果(mg/dL)]/((LabData2016[比對身分證前六碼]=$AX397)*(LabData2016[LDL唯一]=1)),1),""))</f>
        <v/>
      </c>
      <c r="T397" s="28" t="str">
        <f ca="1">IF($B397="","",IF($M397="不適用","不適用",IF($N397="","未檢驗",IF(OR(AND($D397="DM only",$O397&gt;=DATE(YEAR(TODAY()),1,1),$O397&lt;DATE(YEAR(TODAY())+1,1,1),$N397&lt;VALUE(SUBSTITUTE($M397,"&lt;",""))),AND($AH397&gt;=1,$AI397&gt;=1,OR($N397&lt;VALUE(SUBSTITUTE($M397,"&lt;","")),SUMIFS(LabData2016[LDL唯一],LabData2016[比對身分證前六碼],$AX397,LabData2016[最近一次LDL檢查結果(mg/dL)],"&lt;"&amp;VALUE(SUBSTITUTE($M397,"&lt;","")),LabData2016[最近一次LDL檢查日期],"&gt;="&amp;DATE(YEAR(TODAY()),1,1),LabData2016[最近一次LDL檢查日期],"&lt;"&amp;DATE(YEAR(TODAY())+1,1,1))/($AH397+$AI397)&gt;=0.5))),"控制達標",IF(AND($AH397&gt;=1,$AI397&gt;=1,ISNUMBER($P397),$R397&gt;84,$N397-$P397&lt;0),"進步達標","未達標")))))</f>
        <v/>
      </c>
      <c r="U397" s="39" t="str">
        <f ca="1">IF($B397="","",IF($T397="不適用","不適用",IF($T397="未檢驗","無檢驗資料","全年"&amp;($AH397+$AI397)&amp;"次／下半年"&amp;$AI397&amp;"次／"&amp;SUMIFS(LabData2016[LDL唯一],LabData2016[比對身分證前六碼],$AX397,LabData2016[最近一次LDL檢查結果(mg/dL)],"&lt;"&amp;VALUE(SUBSTITUTE($M397,"&lt;","")),LabData2016[最近一次LDL檢查日期],"&gt;="&amp;DATE(YEAR(TODAY()),1,1),LabData2016[最近一次LDL檢查日期],"&lt;"&amp;DATE(YEAR(TODAY())+1,1,1))&amp;"/"&amp;($AH397+$AI397)&amp;"達標")))</f>
        <v/>
      </c>
      <c r="V397" s="6" t="str" cm="1">
        <f t="array" ref="V397">IF($B397="","",IFERROR(INDEX(PatientCriteria[UACR達標標準],ROWS($A$4:A397)),""))</f>
        <v/>
      </c>
      <c r="W397" s="6" t="str">
        <f>IF($B397="","",IF($X397="","",IFERROR(SUMIFS(LabData2016[最近一次UACR檢查結果(mg/gm)],LabData2016[比對身分證前六碼],$AX397,LabData2016[最近一次UACR檢查日期],$X397,LabData2016[UACR唯一],1),"")))</f>
        <v/>
      </c>
      <c r="X397" s="36" t="str" cm="1">
        <f t="array" ref="X397">IF($B397="","",IFERROR(_xlfn.AGGREGATE(14,6,LabData2016[最近一次UACR檢查日期]/((LabData2016[比對身分證前六碼]=$AX397)*(LabData2016[UACR唯一]=1)),1),""))</f>
        <v/>
      </c>
      <c r="Y397" s="6" t="str">
        <f>IF($B397="","",IF($Z397="","",IFERROR(SUMIFS(LabData2016[最近一次UACR檢查結果(mg/gm)],LabData2016[比對身分證前六碼],$AX397,LabData2016[最近一次UACR檢查日期],$Z397,LabData2016[UACR唯一],1),"")))</f>
        <v/>
      </c>
      <c r="Z397" s="36" t="str" cm="1">
        <f t="array" ref="Z397">IF($B397="","",IFERROR(_xlfn.AGGREGATE(14,6,LabData2016[最近一次UACR檢查日期]/((LabData2016[比對身分證前六碼]=$AX397)*(LabData2016[UACR唯一]=1)),2),""))</f>
        <v/>
      </c>
      <c r="AA397" s="6" t="str">
        <f t="shared" si="89"/>
        <v/>
      </c>
      <c r="AB397" s="29" t="str">
        <f ca="1">IF($B397="","",IF($V397="不適用","不適用",IF($W397="","未檢驗",IF(AND($AJ397+$AK397&gt;=2,$AK397&gt;=1),IF(OR($W397&lt;30,SUMIFS(LabData2016[UACR唯一],LabData2016[比對身分證前六碼],$AX397,LabData2016[最近一次UACR檢查結果(mg/gm)],"&lt;30",LabData2016[最近一次UACR檢查日期],"&gt;="&amp;DATE(YEAR(TODAY()),1,1),LabData2016[最近一次UACR檢查日期],"&lt;"&amp;DATE(YEAR(TODAY())+1,1,1))/($AJ397+$AK397)&gt;=0.5),"控制達標",IF(ISNUMBER($Y397),IF(AND($AA397&gt;=84,$W397-$Y397&lt;0),"進步達標","未達標"),"未達標")),"未達標"))))</f>
        <v/>
      </c>
      <c r="AC397" s="38" t="str">
        <f ca="1">IF($B397="","",IF($AB397="不適用","不適用",IF($AB397="未檢驗","無檢驗資料","全年"&amp;($AJ397+$AK397)&amp;"次／下半年"&amp;$AK397&amp;"次／"&amp;SUMIFS(LabData2016[UACR唯一],LabData2016[比對身分證前六碼],$AX397,LabData2016[最近一次UACR檢查結果(mg/gm)],"&lt;30",LabData2016[最近一次UACR檢查日期],"&gt;="&amp;DATE(YEAR(TODAY()),1,1),LabData2016[最近一次UACR檢查日期],"&lt;"&amp;DATE(YEAR(TODAY())+1,1,1))&amp;"/"&amp;($AJ397+$AK397)&amp;"達標")))</f>
        <v/>
      </c>
      <c r="AD397" s="6" t="str" cm="1">
        <f t="array" ref="AD397">IF($B397="","",IFERROR(INDEX(PatientCriteria[BP檢驗次數達標標準],ROWS($A$4:A397)),""))</f>
        <v/>
      </c>
      <c r="AE397" s="6" t="str" cm="1">
        <f t="array" aca="1" ref="AE397" ca="1">IF($B397="","",_xlfn.LET(_xlpm.bp,LabData2016[最近一次BP檢查日期],_xlpm.ym,IF(ISNUMBER(_xlpm.bp),TEXT(_xlpm.bp,"yyyy-mm"),LEFT(_xlpm.bp,7)),_xlpm.matched,_xlfn._xlws.FILTER(_xlpm.ym,(LabData2016[比對身分證前六碼]=$AX397)*(LabData2016[比對生日西元]=$AY397)*(_xlpm.ym&lt;&gt;"")*(LEFT(_xlpm.ym,4)=TEXT(YEAR(TODAY()),"0")),""),IF(INDEX(_xlpm.matched,1)="",0,ROWS(_xlfn.UNIQUE(_xlpm.matched)))))</f>
        <v/>
      </c>
      <c r="AF397" s="6" t="str">
        <f ca="1">IF($B397="","",SUMIFS(LabData2016[HbA1c唯一],LabData2016[比對身分證前六碼],$AX397,LabData2016[最近一次HbA1c檢查日期],"&gt;="&amp;DATE(YEAR(TODAY()),1,1),LabData2016[最近一次HbA1c檢查日期],"&lt;"&amp;DATE(YEAR(TODAY()),7,1)))</f>
        <v/>
      </c>
      <c r="AG397" s="6" t="str">
        <f ca="1">IF($B397="","",SUMIFS(LabData2016[HbA1c唯一],LabData2016[比對身分證前六碼],$AX397,LabData2016[最近一次HbA1c檢查日期],"&gt;="&amp;DATE(YEAR(TODAY()),7,1),LabData2016[最近一次HbA1c檢查日期],"&lt;"&amp;DATE(YEAR(TODAY())+1,1,1)))</f>
        <v/>
      </c>
      <c r="AH397" s="6" t="str">
        <f ca="1">IF($B397="","",SUMIFS(LabData2016[LDL唯一],LabData2016[比對身分證前六碼],$AX397,LabData2016[最近一次LDL檢查日期],"&gt;="&amp;DATE(YEAR(TODAY()),1,1),LabData2016[最近一次LDL檢查日期],"&lt;"&amp;DATE(YEAR(TODAY()),7,1)))</f>
        <v/>
      </c>
      <c r="AI397" s="6" t="str">
        <f ca="1">IF($B397="","",SUMIFS(LabData2016[LDL唯一],LabData2016[比對身分證前六碼],$AX397,LabData2016[最近一次LDL檢查日期],"&gt;="&amp;DATE(YEAR(TODAY()),7,1),LabData2016[最近一次LDL檢查日期],"&lt;"&amp;DATE(YEAR(TODAY())+1,1,1)))</f>
        <v/>
      </c>
      <c r="AJ397" s="6" t="str">
        <f ca="1">IF($B397="","",SUMIFS(LabData2016[UACR唯一],LabData2016[比對身分證前六碼],$AX397,LabData2016[最近一次UACR檢查日期],"&gt;="&amp;DATE(YEAR(TODAY()),1,1),LabData2016[最近一次UACR檢查日期],"&lt;"&amp;DATE(YEAR(TODAY()),7,1)))</f>
        <v/>
      </c>
      <c r="AK397" s="6" t="str">
        <f ca="1">IF($B397="","",SUMIFS(LabData2016[UACR唯一],LabData2016[比對身分證前六碼],$AX397,LabData2016[最近一次UACR檢查日期],"&gt;="&amp;DATE(YEAR(TODAY()),7,1),LabData2016[最近一次UACR檢查日期],"&lt;"&amp;DATE(YEAR(TODAY())+1,1,1)))</f>
        <v/>
      </c>
      <c r="AL397" s="6" t="str">
        <f t="shared" si="90"/>
        <v/>
      </c>
      <c r="AM397" s="6" t="str">
        <f t="shared" si="91"/>
        <v/>
      </c>
      <c r="AN397" s="6" t="str">
        <f t="shared" si="92"/>
        <v/>
      </c>
      <c r="AO397" s="6" t="str">
        <f t="shared" si="93"/>
        <v/>
      </c>
      <c r="AP397" s="6" t="str" cm="1">
        <f t="array" ref="AP397">IF($B397="","",IFERROR(INDEX(相容設定!$B$2:$E$9,MATCH($D397,相容設定!$A$2:$A$9,0),MIN(VALUE(LEFT($AQ397,FIND("/",$AQ397)-1)),3)+1),0))</f>
        <v/>
      </c>
      <c r="AQ397" s="6" t="str">
        <f t="shared" si="94"/>
        <v/>
      </c>
      <c r="AR397" s="30" t="str">
        <f t="shared" si="95"/>
        <v/>
      </c>
      <c r="AS397" s="30" t="str">
        <f>IF($B397="","",250+30+IF(OR(ISNUMBER(SEARCH("DM",$D397)),ISNUMBER(SEARCH("+",$D397))),100,0)+IFERROR(INDEX(相容設定!$F$2:$F$9,MATCH($D397,相容設定!$A$2:$A$9,0)),0))</f>
        <v/>
      </c>
      <c r="AT397" s="31" t="str">
        <f t="shared" si="96"/>
        <v/>
      </c>
      <c r="AU397" s="32" t="str">
        <f t="shared" si="97"/>
        <v/>
      </c>
      <c r="AW397" t="str">
        <f t="shared" si="98"/>
        <v/>
      </c>
    </row>
    <row r="398" spans="1:49" x14ac:dyDescent="0.35">
      <c r="A398" s="26" t="str" cm="1">
        <f t="array" ref="A398">IFERROR(IF(INDEX(PatientCriteria[身分證號],ROWS($A$4:A398))="","",ROWS($A$4:A398)),"")</f>
        <v/>
      </c>
      <c r="B398" s="26" t="str" cm="1">
        <f t="array" ref="B398">IFERROR(IF(INDEX(PatientCriteria[身分證號],ROWS($A$4:A398))="","",INDEX(PatientCriteria[身分證號],ROWS($A$4:A398))),"")</f>
        <v/>
      </c>
      <c r="C398" s="26" t="str" cm="1">
        <f t="array" ref="C398">IF($B398="","",IFERROR(INDEX(PatientCriteria[生日],ROWS($A$4:A398)),""))</f>
        <v/>
      </c>
      <c r="D398" s="26" t="str" cm="1">
        <f t="array" ref="D398">IF($B398="","",IFERROR(INDEX(PatientCriteria[疾病組合],ROWS($A$4:A398)),""))</f>
        <v/>
      </c>
      <c r="E398" s="6" t="str" cm="1">
        <f t="array" ref="E398">IF($B398="","",IFERROR(INDEX(PatientCriteria[HbA1c達標標準],ROWS($A$4:A398)),""))</f>
        <v/>
      </c>
      <c r="F398" s="6" t="str">
        <f>IF($B398="","",IF($G398="","",IFERROR(SUMIFS(LabData2016[最近一次HbA1c檢查結果(%)],LabData2016[比對身分證前六碼],$AX398,LabData2016[最近一次HbA1c檢查日期],$G398,LabData2016[HbA1c唯一],1),"")))</f>
        <v/>
      </c>
      <c r="G398" s="36" t="str" cm="1">
        <f t="array" ref="G398">IF($B398="","",IFERROR(_xlfn.AGGREGATE(14,6,LabData2016[最近一次HbA1c檢查日期]/((LabData2016[比對身分證前六碼]=$AX398)*(LabData2016[HbA1c唯一]=1)),1),""))</f>
        <v/>
      </c>
      <c r="H398" s="6" t="str">
        <f>IF($B398="","",IF($I398="","",IFERROR(SUMIFS(LabData2016[最近一次HbA1c檢查結果(%)],LabData2016[比對身分證前六碼],$AX398,LabData2016[最近一次HbA1c檢查日期],$I398,LabData2016[HbA1c唯一],1),"")))</f>
        <v/>
      </c>
      <c r="I398" s="36" t="str" cm="1">
        <f t="array" ref="I398">IF($B398="","",IFERROR(_xlfn.AGGREGATE(14,6,LabData2016[最近一次HbA1c檢查日期]/((LabData2016[比對身分證前六碼]=$AX398)*(LabData2016[HbA1c唯一]=1)),2),""))</f>
        <v/>
      </c>
      <c r="J398" s="6" t="str">
        <f t="shared" si="87"/>
        <v/>
      </c>
      <c r="K398" s="27" t="str">
        <f ca="1">IF($B398="","",IF($E398="不適用","不適用",IF($F398="","未檢驗",IF(AND($AF398+$AG398&gt;=2,$AG398&gt;=1),IF(OR($F398&lt;VALUE(SUBSTITUTE(SUBSTITUTE($E398,"&lt;",""),"%","")),SUMIFS(LabData2016[HbA1c唯一],LabData2016[比對身分證前六碼],$AX398,LabData2016[最近一次HbA1c檢查結果(%)],"&lt;"&amp;VALUE(SUBSTITUTE(SUBSTITUTE($E398,"&lt;",""),"%","")),LabData2016[最近一次HbA1c檢查日期],"&gt;="&amp;DATE(YEAR(TODAY()),1,1),LabData2016[最近一次HbA1c檢查日期],"&lt;"&amp;DATE(YEAR(TODAY())+1,1,1))/($AF398+$AG398)&gt;=0.5),"控制達標",IF(ISNUMBER($H398),IF(AND($J398&gt;=84,$F398-$H398&lt;0),"進步達標","未達標"),"未達標")),"未達標"))))</f>
        <v/>
      </c>
      <c r="L398" s="33" t="str">
        <f ca="1">IF($B398="","",IF($K398="不適用","不適用",IF($K398="未檢驗","無檢驗資料","全年"&amp;($AF398+$AG398)&amp;"次／下半年"&amp;$AG398&amp;"次／"&amp;SUMIFS(LabData2016[HbA1c唯一],LabData2016[比對身分證前六碼],$AX398,LabData2016[最近一次HbA1c檢查結果(%)],"&lt;"&amp;VALUE(SUBSTITUTE(SUBSTITUTE($E398,"&lt;",""),"%","")),LabData2016[最近一次HbA1c檢查日期],"&gt;="&amp;DATE(YEAR(TODAY()),1,1),LabData2016[最近一次HbA1c檢查日期],"&lt;"&amp;DATE(YEAR(TODAY())+1,1,1))&amp;"/"&amp;($AF398+$AG398)&amp;"達標")))</f>
        <v/>
      </c>
      <c r="M398" s="6" t="str" cm="1">
        <f t="array" ref="M398">IF($B398="","",IFERROR(INDEX(PatientCriteria[LDL達標標準],ROWS($A$4:A398)),""))</f>
        <v/>
      </c>
      <c r="N398" s="6" t="str">
        <f>IF($B398="","",IF($O398="","",IFERROR(SUMIFS(LabData2016[最近一次LDL檢查結果(mg/dL)],LabData2016[比對身分證前六碼],$AX398,LabData2016[最近一次LDL檢查日期],$O398,LabData2016[LDL唯一],1),"")))</f>
        <v/>
      </c>
      <c r="O398" s="36" t="str" cm="1">
        <f t="array" ref="O398">IF($B398="","",IFERROR(_xlfn.AGGREGATE(14,6,LabData2016[最近一次LDL檢查日期]/((LabData2016[比對身分證前六碼]=$AX398)*(LabData2016[LDL唯一]=1)),1),""))</f>
        <v/>
      </c>
      <c r="P398" s="6" t="str">
        <f>IF($B398="","",IF($Q398="","",IFERROR(SUMIFS(LabData2016[最近一次LDL檢查結果(mg/dL)],LabData2016[比對身分證前六碼],$AX398,LabData2016[最近一次LDL檢查日期],$Q398,LabData2016[LDL唯一],1),"")))</f>
        <v/>
      </c>
      <c r="Q398" s="36" t="str" cm="1">
        <f t="array" ref="Q398">IF($B398="","",IFERROR(_xlfn.AGGREGATE(14,6,LabData2016[最近一次LDL檢查日期]/((LabData2016[比對身分證前六碼]=$AX398)*(LabData2016[LDL唯一]=1)),2),""))</f>
        <v/>
      </c>
      <c r="R398" s="6" t="str">
        <f t="shared" si="88"/>
        <v/>
      </c>
      <c r="S398" s="6" t="str" cm="1">
        <f t="array" ref="S398">IF($B398="","",IFERROR(_xlfn.AGGREGATE(15,6,LabData2016[最近一次LDL檢查結果(mg/dL)]/((LabData2016[比對身分證前六碼]=$AX398)*(LabData2016[LDL唯一]=1)),1),""))</f>
        <v/>
      </c>
      <c r="T398" s="28" t="str">
        <f ca="1">IF($B398="","",IF($M398="不適用","不適用",IF($N398="","未檢驗",IF(OR(AND($D398="DM only",$O398&gt;=DATE(YEAR(TODAY()),1,1),$O398&lt;DATE(YEAR(TODAY())+1,1,1),$N398&lt;VALUE(SUBSTITUTE($M398,"&lt;",""))),AND($AH398&gt;=1,$AI398&gt;=1,OR($N398&lt;VALUE(SUBSTITUTE($M398,"&lt;","")),SUMIFS(LabData2016[LDL唯一],LabData2016[比對身分證前六碼],$AX398,LabData2016[最近一次LDL檢查結果(mg/dL)],"&lt;"&amp;VALUE(SUBSTITUTE($M398,"&lt;","")),LabData2016[最近一次LDL檢查日期],"&gt;="&amp;DATE(YEAR(TODAY()),1,1),LabData2016[最近一次LDL檢查日期],"&lt;"&amp;DATE(YEAR(TODAY())+1,1,1))/($AH398+$AI398)&gt;=0.5))),"控制達標",IF(AND($AH398&gt;=1,$AI398&gt;=1,ISNUMBER($P398),$R398&gt;84,$N398-$P398&lt;0),"進步達標","未達標")))))</f>
        <v/>
      </c>
      <c r="U398" s="39" t="str">
        <f ca="1">IF($B398="","",IF($T398="不適用","不適用",IF($T398="未檢驗","無檢驗資料","全年"&amp;($AH398+$AI398)&amp;"次／下半年"&amp;$AI398&amp;"次／"&amp;SUMIFS(LabData2016[LDL唯一],LabData2016[比對身分證前六碼],$AX398,LabData2016[最近一次LDL檢查結果(mg/dL)],"&lt;"&amp;VALUE(SUBSTITUTE($M398,"&lt;","")),LabData2016[最近一次LDL檢查日期],"&gt;="&amp;DATE(YEAR(TODAY()),1,1),LabData2016[最近一次LDL檢查日期],"&lt;"&amp;DATE(YEAR(TODAY())+1,1,1))&amp;"/"&amp;($AH398+$AI398)&amp;"達標")))</f>
        <v/>
      </c>
      <c r="V398" s="6" t="str" cm="1">
        <f t="array" ref="V398">IF($B398="","",IFERROR(INDEX(PatientCriteria[UACR達標標準],ROWS($A$4:A398)),""))</f>
        <v/>
      </c>
      <c r="W398" s="6" t="str">
        <f>IF($B398="","",IF($X398="","",IFERROR(SUMIFS(LabData2016[最近一次UACR檢查結果(mg/gm)],LabData2016[比對身分證前六碼],$AX398,LabData2016[最近一次UACR檢查日期],$X398,LabData2016[UACR唯一],1),"")))</f>
        <v/>
      </c>
      <c r="X398" s="36" t="str" cm="1">
        <f t="array" ref="X398">IF($B398="","",IFERROR(_xlfn.AGGREGATE(14,6,LabData2016[最近一次UACR檢查日期]/((LabData2016[比對身分證前六碼]=$AX398)*(LabData2016[UACR唯一]=1)),1),""))</f>
        <v/>
      </c>
      <c r="Y398" s="6" t="str">
        <f>IF($B398="","",IF($Z398="","",IFERROR(SUMIFS(LabData2016[最近一次UACR檢查結果(mg/gm)],LabData2016[比對身分證前六碼],$AX398,LabData2016[最近一次UACR檢查日期],$Z398,LabData2016[UACR唯一],1),"")))</f>
        <v/>
      </c>
      <c r="Z398" s="36" t="str" cm="1">
        <f t="array" ref="Z398">IF($B398="","",IFERROR(_xlfn.AGGREGATE(14,6,LabData2016[最近一次UACR檢查日期]/((LabData2016[比對身分證前六碼]=$AX398)*(LabData2016[UACR唯一]=1)),2),""))</f>
        <v/>
      </c>
      <c r="AA398" s="6" t="str">
        <f t="shared" si="89"/>
        <v/>
      </c>
      <c r="AB398" s="29" t="str">
        <f ca="1">IF($B398="","",IF($V398="不適用","不適用",IF($W398="","未檢驗",IF(AND($AJ398+$AK398&gt;=2,$AK398&gt;=1),IF(OR($W398&lt;30,SUMIFS(LabData2016[UACR唯一],LabData2016[比對身分證前六碼],$AX398,LabData2016[最近一次UACR檢查結果(mg/gm)],"&lt;30",LabData2016[最近一次UACR檢查日期],"&gt;="&amp;DATE(YEAR(TODAY()),1,1),LabData2016[最近一次UACR檢查日期],"&lt;"&amp;DATE(YEAR(TODAY())+1,1,1))/($AJ398+$AK398)&gt;=0.5),"控制達標",IF(ISNUMBER($Y398),IF(AND($AA398&gt;=84,$W398-$Y398&lt;0),"進步達標","未達標"),"未達標")),"未達標"))))</f>
        <v/>
      </c>
      <c r="AC398" s="38" t="str">
        <f ca="1">IF($B398="","",IF($AB398="不適用","不適用",IF($AB398="未檢驗","無檢驗資料","全年"&amp;($AJ398+$AK398)&amp;"次／下半年"&amp;$AK398&amp;"次／"&amp;SUMIFS(LabData2016[UACR唯一],LabData2016[比對身分證前六碼],$AX398,LabData2016[最近一次UACR檢查結果(mg/gm)],"&lt;30",LabData2016[最近一次UACR檢查日期],"&gt;="&amp;DATE(YEAR(TODAY()),1,1),LabData2016[最近一次UACR檢查日期],"&lt;"&amp;DATE(YEAR(TODAY())+1,1,1))&amp;"/"&amp;($AJ398+$AK398)&amp;"達標")))</f>
        <v/>
      </c>
      <c r="AD398" s="6" t="str" cm="1">
        <f t="array" ref="AD398">IF($B398="","",IFERROR(INDEX(PatientCriteria[BP檢驗次數達標標準],ROWS($A$4:A398)),""))</f>
        <v/>
      </c>
      <c r="AE398" s="6" t="str" cm="1">
        <f t="array" aca="1" ref="AE398" ca="1">IF($B398="","",_xlfn.LET(_xlpm.bp,LabData2016[最近一次BP檢查日期],_xlpm.ym,IF(ISNUMBER(_xlpm.bp),TEXT(_xlpm.bp,"yyyy-mm"),LEFT(_xlpm.bp,7)),_xlpm.matched,_xlfn._xlws.FILTER(_xlpm.ym,(LabData2016[比對身分證前六碼]=$AX398)*(LabData2016[比對生日西元]=$AY398)*(_xlpm.ym&lt;&gt;"")*(LEFT(_xlpm.ym,4)=TEXT(YEAR(TODAY()),"0")),""),IF(INDEX(_xlpm.matched,1)="",0,ROWS(_xlfn.UNIQUE(_xlpm.matched)))))</f>
        <v/>
      </c>
      <c r="AF398" s="6" t="str">
        <f ca="1">IF($B398="","",SUMIFS(LabData2016[HbA1c唯一],LabData2016[比對身分證前六碼],$AX398,LabData2016[最近一次HbA1c檢查日期],"&gt;="&amp;DATE(YEAR(TODAY()),1,1),LabData2016[最近一次HbA1c檢查日期],"&lt;"&amp;DATE(YEAR(TODAY()),7,1)))</f>
        <v/>
      </c>
      <c r="AG398" s="6" t="str">
        <f ca="1">IF($B398="","",SUMIFS(LabData2016[HbA1c唯一],LabData2016[比對身分證前六碼],$AX398,LabData2016[最近一次HbA1c檢查日期],"&gt;="&amp;DATE(YEAR(TODAY()),7,1),LabData2016[最近一次HbA1c檢查日期],"&lt;"&amp;DATE(YEAR(TODAY())+1,1,1)))</f>
        <v/>
      </c>
      <c r="AH398" s="6" t="str">
        <f ca="1">IF($B398="","",SUMIFS(LabData2016[LDL唯一],LabData2016[比對身分證前六碼],$AX398,LabData2016[最近一次LDL檢查日期],"&gt;="&amp;DATE(YEAR(TODAY()),1,1),LabData2016[最近一次LDL檢查日期],"&lt;"&amp;DATE(YEAR(TODAY()),7,1)))</f>
        <v/>
      </c>
      <c r="AI398" s="6" t="str">
        <f ca="1">IF($B398="","",SUMIFS(LabData2016[LDL唯一],LabData2016[比對身分證前六碼],$AX398,LabData2016[最近一次LDL檢查日期],"&gt;="&amp;DATE(YEAR(TODAY()),7,1),LabData2016[最近一次LDL檢查日期],"&lt;"&amp;DATE(YEAR(TODAY())+1,1,1)))</f>
        <v/>
      </c>
      <c r="AJ398" s="6" t="str">
        <f ca="1">IF($B398="","",SUMIFS(LabData2016[UACR唯一],LabData2016[比對身分證前六碼],$AX398,LabData2016[最近一次UACR檢查日期],"&gt;="&amp;DATE(YEAR(TODAY()),1,1),LabData2016[最近一次UACR檢查日期],"&lt;"&amp;DATE(YEAR(TODAY()),7,1)))</f>
        <v/>
      </c>
      <c r="AK398" s="6" t="str">
        <f ca="1">IF($B398="","",SUMIFS(LabData2016[UACR唯一],LabData2016[比對身分證前六碼],$AX398,LabData2016[最近一次UACR檢查日期],"&gt;="&amp;DATE(YEAR(TODAY()),7,1),LabData2016[最近一次UACR檢查日期],"&lt;"&amp;DATE(YEAR(TODAY())+1,1,1)))</f>
        <v/>
      </c>
      <c r="AL398" s="6" t="str">
        <f t="shared" si="90"/>
        <v/>
      </c>
      <c r="AM398" s="6" t="str">
        <f t="shared" si="91"/>
        <v/>
      </c>
      <c r="AN398" s="6" t="str">
        <f t="shared" si="92"/>
        <v/>
      </c>
      <c r="AO398" s="6" t="str">
        <f t="shared" si="93"/>
        <v/>
      </c>
      <c r="AP398" s="6" t="str" cm="1">
        <f t="array" ref="AP398">IF($B398="","",IFERROR(INDEX(相容設定!$B$2:$E$9,MATCH($D398,相容設定!$A$2:$A$9,0),MIN(VALUE(LEFT($AQ398,FIND("/",$AQ398)-1)),3)+1),0))</f>
        <v/>
      </c>
      <c r="AQ398" s="6" t="str">
        <f t="shared" si="94"/>
        <v/>
      </c>
      <c r="AR398" s="30" t="str">
        <f t="shared" si="95"/>
        <v/>
      </c>
      <c r="AS398" s="30" t="str">
        <f>IF($B398="","",250+30+IF(OR(ISNUMBER(SEARCH("DM",$D398)),ISNUMBER(SEARCH("+",$D398))),100,0)+IFERROR(INDEX(相容設定!$F$2:$F$9,MATCH($D398,相容設定!$A$2:$A$9,0)),0))</f>
        <v/>
      </c>
      <c r="AT398" s="31" t="str">
        <f t="shared" si="96"/>
        <v/>
      </c>
      <c r="AU398" s="32" t="str">
        <f t="shared" si="97"/>
        <v/>
      </c>
      <c r="AW398" t="str">
        <f t="shared" si="98"/>
        <v/>
      </c>
    </row>
    <row r="399" spans="1:49" x14ac:dyDescent="0.35">
      <c r="A399" s="26" t="str" cm="1">
        <f t="array" ref="A399">IFERROR(IF(INDEX(PatientCriteria[身分證號],ROWS($A$4:A399))="","",ROWS($A$4:A399)),"")</f>
        <v/>
      </c>
      <c r="B399" s="26" t="str" cm="1">
        <f t="array" ref="B399">IFERROR(IF(INDEX(PatientCriteria[身分證號],ROWS($A$4:A399))="","",INDEX(PatientCriteria[身分證號],ROWS($A$4:A399))),"")</f>
        <v/>
      </c>
      <c r="C399" s="26" t="str" cm="1">
        <f t="array" ref="C399">IF($B399="","",IFERROR(INDEX(PatientCriteria[生日],ROWS($A$4:A399)),""))</f>
        <v/>
      </c>
      <c r="D399" s="26" t="str" cm="1">
        <f t="array" ref="D399">IF($B399="","",IFERROR(INDEX(PatientCriteria[疾病組合],ROWS($A$4:A399)),""))</f>
        <v/>
      </c>
      <c r="E399" s="6" t="str" cm="1">
        <f t="array" ref="E399">IF($B399="","",IFERROR(INDEX(PatientCriteria[HbA1c達標標準],ROWS($A$4:A399)),""))</f>
        <v/>
      </c>
      <c r="F399" s="6" t="str">
        <f>IF($B399="","",IF($G399="","",IFERROR(SUMIFS(LabData2016[最近一次HbA1c檢查結果(%)],LabData2016[比對身分證前六碼],$AX399,LabData2016[最近一次HbA1c檢查日期],$G399,LabData2016[HbA1c唯一],1),"")))</f>
        <v/>
      </c>
      <c r="G399" s="36" t="str" cm="1">
        <f t="array" ref="G399">IF($B399="","",IFERROR(_xlfn.AGGREGATE(14,6,LabData2016[最近一次HbA1c檢查日期]/((LabData2016[比對身分證前六碼]=$AX399)*(LabData2016[HbA1c唯一]=1)),1),""))</f>
        <v/>
      </c>
      <c r="H399" s="6" t="str">
        <f>IF($B399="","",IF($I399="","",IFERROR(SUMIFS(LabData2016[最近一次HbA1c檢查結果(%)],LabData2016[比對身分證前六碼],$AX399,LabData2016[最近一次HbA1c檢查日期],$I399,LabData2016[HbA1c唯一],1),"")))</f>
        <v/>
      </c>
      <c r="I399" s="36" t="str" cm="1">
        <f t="array" ref="I399">IF($B399="","",IFERROR(_xlfn.AGGREGATE(14,6,LabData2016[最近一次HbA1c檢查日期]/((LabData2016[比對身分證前六碼]=$AX399)*(LabData2016[HbA1c唯一]=1)),2),""))</f>
        <v/>
      </c>
      <c r="J399" s="6" t="str">
        <f t="shared" si="87"/>
        <v/>
      </c>
      <c r="K399" s="27" t="str">
        <f ca="1">IF($B399="","",IF($E399="不適用","不適用",IF($F399="","未檢驗",IF(AND($AF399+$AG399&gt;=2,$AG399&gt;=1),IF(OR($F399&lt;VALUE(SUBSTITUTE(SUBSTITUTE($E399,"&lt;",""),"%","")),SUMIFS(LabData2016[HbA1c唯一],LabData2016[比對身分證前六碼],$AX399,LabData2016[最近一次HbA1c檢查結果(%)],"&lt;"&amp;VALUE(SUBSTITUTE(SUBSTITUTE($E399,"&lt;",""),"%","")),LabData2016[最近一次HbA1c檢查日期],"&gt;="&amp;DATE(YEAR(TODAY()),1,1),LabData2016[最近一次HbA1c檢查日期],"&lt;"&amp;DATE(YEAR(TODAY())+1,1,1))/($AF399+$AG399)&gt;=0.5),"控制達標",IF(ISNUMBER($H399),IF(AND($J399&gt;=84,$F399-$H399&lt;0),"進步達標","未達標"),"未達標")),"未達標"))))</f>
        <v/>
      </c>
      <c r="L399" s="33" t="str">
        <f ca="1">IF($B399="","",IF($K399="不適用","不適用",IF($K399="未檢驗","無檢驗資料","全年"&amp;($AF399+$AG399)&amp;"次／下半年"&amp;$AG399&amp;"次／"&amp;SUMIFS(LabData2016[HbA1c唯一],LabData2016[比對身分證前六碼],$AX399,LabData2016[最近一次HbA1c檢查結果(%)],"&lt;"&amp;VALUE(SUBSTITUTE(SUBSTITUTE($E399,"&lt;",""),"%","")),LabData2016[最近一次HbA1c檢查日期],"&gt;="&amp;DATE(YEAR(TODAY()),1,1),LabData2016[最近一次HbA1c檢查日期],"&lt;"&amp;DATE(YEAR(TODAY())+1,1,1))&amp;"/"&amp;($AF399+$AG399)&amp;"達標")))</f>
        <v/>
      </c>
      <c r="M399" s="6" t="str" cm="1">
        <f t="array" ref="M399">IF($B399="","",IFERROR(INDEX(PatientCriteria[LDL達標標準],ROWS($A$4:A399)),""))</f>
        <v/>
      </c>
      <c r="N399" s="6" t="str">
        <f>IF($B399="","",IF($O399="","",IFERROR(SUMIFS(LabData2016[最近一次LDL檢查結果(mg/dL)],LabData2016[比對身分證前六碼],$AX399,LabData2016[最近一次LDL檢查日期],$O399,LabData2016[LDL唯一],1),"")))</f>
        <v/>
      </c>
      <c r="O399" s="36" t="str" cm="1">
        <f t="array" ref="O399">IF($B399="","",IFERROR(_xlfn.AGGREGATE(14,6,LabData2016[最近一次LDL檢查日期]/((LabData2016[比對身分證前六碼]=$AX399)*(LabData2016[LDL唯一]=1)),1),""))</f>
        <v/>
      </c>
      <c r="P399" s="6" t="str">
        <f>IF($B399="","",IF($Q399="","",IFERROR(SUMIFS(LabData2016[最近一次LDL檢查結果(mg/dL)],LabData2016[比對身分證前六碼],$AX399,LabData2016[最近一次LDL檢查日期],$Q399,LabData2016[LDL唯一],1),"")))</f>
        <v/>
      </c>
      <c r="Q399" s="36" t="str" cm="1">
        <f t="array" ref="Q399">IF($B399="","",IFERROR(_xlfn.AGGREGATE(14,6,LabData2016[最近一次LDL檢查日期]/((LabData2016[比對身分證前六碼]=$AX399)*(LabData2016[LDL唯一]=1)),2),""))</f>
        <v/>
      </c>
      <c r="R399" s="6" t="str">
        <f t="shared" si="88"/>
        <v/>
      </c>
      <c r="S399" s="6" t="str" cm="1">
        <f t="array" ref="S399">IF($B399="","",IFERROR(_xlfn.AGGREGATE(15,6,LabData2016[最近一次LDL檢查結果(mg/dL)]/((LabData2016[比對身分證前六碼]=$AX399)*(LabData2016[LDL唯一]=1)),1),""))</f>
        <v/>
      </c>
      <c r="T399" s="28" t="str">
        <f ca="1">IF($B399="","",IF($M399="不適用","不適用",IF($N399="","未檢驗",IF(OR(AND($D399="DM only",$O399&gt;=DATE(YEAR(TODAY()),1,1),$O399&lt;DATE(YEAR(TODAY())+1,1,1),$N399&lt;VALUE(SUBSTITUTE($M399,"&lt;",""))),AND($AH399&gt;=1,$AI399&gt;=1,OR($N399&lt;VALUE(SUBSTITUTE($M399,"&lt;","")),SUMIFS(LabData2016[LDL唯一],LabData2016[比對身分證前六碼],$AX399,LabData2016[最近一次LDL檢查結果(mg/dL)],"&lt;"&amp;VALUE(SUBSTITUTE($M399,"&lt;","")),LabData2016[最近一次LDL檢查日期],"&gt;="&amp;DATE(YEAR(TODAY()),1,1),LabData2016[最近一次LDL檢查日期],"&lt;"&amp;DATE(YEAR(TODAY())+1,1,1))/($AH399+$AI399)&gt;=0.5))),"控制達標",IF(AND($AH399&gt;=1,$AI399&gt;=1,ISNUMBER($P399),$R399&gt;84,$N399-$P399&lt;0),"進步達標","未達標")))))</f>
        <v/>
      </c>
      <c r="U399" s="39" t="str">
        <f ca="1">IF($B399="","",IF($T399="不適用","不適用",IF($T399="未檢驗","無檢驗資料","全年"&amp;($AH399+$AI399)&amp;"次／下半年"&amp;$AI399&amp;"次／"&amp;SUMIFS(LabData2016[LDL唯一],LabData2016[比對身分證前六碼],$AX399,LabData2016[最近一次LDL檢查結果(mg/dL)],"&lt;"&amp;VALUE(SUBSTITUTE($M399,"&lt;","")),LabData2016[最近一次LDL檢查日期],"&gt;="&amp;DATE(YEAR(TODAY()),1,1),LabData2016[最近一次LDL檢查日期],"&lt;"&amp;DATE(YEAR(TODAY())+1,1,1))&amp;"/"&amp;($AH399+$AI399)&amp;"達標")))</f>
        <v/>
      </c>
      <c r="V399" s="6" t="str" cm="1">
        <f t="array" ref="V399">IF($B399="","",IFERROR(INDEX(PatientCriteria[UACR達標標準],ROWS($A$4:A399)),""))</f>
        <v/>
      </c>
      <c r="W399" s="6" t="str">
        <f>IF($B399="","",IF($X399="","",IFERROR(SUMIFS(LabData2016[最近一次UACR檢查結果(mg/gm)],LabData2016[比對身分證前六碼],$AX399,LabData2016[最近一次UACR檢查日期],$X399,LabData2016[UACR唯一],1),"")))</f>
        <v/>
      </c>
      <c r="X399" s="36" t="str" cm="1">
        <f t="array" ref="X399">IF($B399="","",IFERROR(_xlfn.AGGREGATE(14,6,LabData2016[最近一次UACR檢查日期]/((LabData2016[比對身分證前六碼]=$AX399)*(LabData2016[UACR唯一]=1)),1),""))</f>
        <v/>
      </c>
      <c r="Y399" s="6" t="str">
        <f>IF($B399="","",IF($Z399="","",IFERROR(SUMIFS(LabData2016[最近一次UACR檢查結果(mg/gm)],LabData2016[比對身分證前六碼],$AX399,LabData2016[最近一次UACR檢查日期],$Z399,LabData2016[UACR唯一],1),"")))</f>
        <v/>
      </c>
      <c r="Z399" s="36" t="str" cm="1">
        <f t="array" ref="Z399">IF($B399="","",IFERROR(_xlfn.AGGREGATE(14,6,LabData2016[最近一次UACR檢查日期]/((LabData2016[比對身分證前六碼]=$AX399)*(LabData2016[UACR唯一]=1)),2),""))</f>
        <v/>
      </c>
      <c r="AA399" s="6" t="str">
        <f t="shared" si="89"/>
        <v/>
      </c>
      <c r="AB399" s="29" t="str">
        <f ca="1">IF($B399="","",IF($V399="不適用","不適用",IF($W399="","未檢驗",IF(AND($AJ399+$AK399&gt;=2,$AK399&gt;=1),IF(OR($W399&lt;30,SUMIFS(LabData2016[UACR唯一],LabData2016[比對身分證前六碼],$AX399,LabData2016[最近一次UACR檢查結果(mg/gm)],"&lt;30",LabData2016[最近一次UACR檢查日期],"&gt;="&amp;DATE(YEAR(TODAY()),1,1),LabData2016[最近一次UACR檢查日期],"&lt;"&amp;DATE(YEAR(TODAY())+1,1,1))/($AJ399+$AK399)&gt;=0.5),"控制達標",IF(ISNUMBER($Y399),IF(AND($AA399&gt;=84,$W399-$Y399&lt;0),"進步達標","未達標"),"未達標")),"未達標"))))</f>
        <v/>
      </c>
      <c r="AC399" s="38" t="str">
        <f ca="1">IF($B399="","",IF($AB399="不適用","不適用",IF($AB399="未檢驗","無檢驗資料","全年"&amp;($AJ399+$AK399)&amp;"次／下半年"&amp;$AK399&amp;"次／"&amp;SUMIFS(LabData2016[UACR唯一],LabData2016[比對身分證前六碼],$AX399,LabData2016[最近一次UACR檢查結果(mg/gm)],"&lt;30",LabData2016[最近一次UACR檢查日期],"&gt;="&amp;DATE(YEAR(TODAY()),1,1),LabData2016[最近一次UACR檢查日期],"&lt;"&amp;DATE(YEAR(TODAY())+1,1,1))&amp;"/"&amp;($AJ399+$AK399)&amp;"達標")))</f>
        <v/>
      </c>
      <c r="AD399" s="6" t="str" cm="1">
        <f t="array" ref="AD399">IF($B399="","",IFERROR(INDEX(PatientCriteria[BP檢驗次數達標標準],ROWS($A$4:A399)),""))</f>
        <v/>
      </c>
      <c r="AE399" s="6" t="str" cm="1">
        <f t="array" aca="1" ref="AE399" ca="1">IF($B399="","",_xlfn.LET(_xlpm.bp,LabData2016[最近一次BP檢查日期],_xlpm.ym,IF(ISNUMBER(_xlpm.bp),TEXT(_xlpm.bp,"yyyy-mm"),LEFT(_xlpm.bp,7)),_xlpm.matched,_xlfn._xlws.FILTER(_xlpm.ym,(LabData2016[比對身分證前六碼]=$AX399)*(LabData2016[比對生日西元]=$AY399)*(_xlpm.ym&lt;&gt;"")*(LEFT(_xlpm.ym,4)=TEXT(YEAR(TODAY()),"0")),""),IF(INDEX(_xlpm.matched,1)="",0,ROWS(_xlfn.UNIQUE(_xlpm.matched)))))</f>
        <v/>
      </c>
      <c r="AF399" s="6" t="str">
        <f ca="1">IF($B399="","",SUMIFS(LabData2016[HbA1c唯一],LabData2016[比對身分證前六碼],$AX399,LabData2016[最近一次HbA1c檢查日期],"&gt;="&amp;DATE(YEAR(TODAY()),1,1),LabData2016[最近一次HbA1c檢查日期],"&lt;"&amp;DATE(YEAR(TODAY()),7,1)))</f>
        <v/>
      </c>
      <c r="AG399" s="6" t="str">
        <f ca="1">IF($B399="","",SUMIFS(LabData2016[HbA1c唯一],LabData2016[比對身分證前六碼],$AX399,LabData2016[最近一次HbA1c檢查日期],"&gt;="&amp;DATE(YEAR(TODAY()),7,1),LabData2016[最近一次HbA1c檢查日期],"&lt;"&amp;DATE(YEAR(TODAY())+1,1,1)))</f>
        <v/>
      </c>
      <c r="AH399" s="6" t="str">
        <f ca="1">IF($B399="","",SUMIFS(LabData2016[LDL唯一],LabData2016[比對身分證前六碼],$AX399,LabData2016[最近一次LDL檢查日期],"&gt;="&amp;DATE(YEAR(TODAY()),1,1),LabData2016[最近一次LDL檢查日期],"&lt;"&amp;DATE(YEAR(TODAY()),7,1)))</f>
        <v/>
      </c>
      <c r="AI399" s="6" t="str">
        <f ca="1">IF($B399="","",SUMIFS(LabData2016[LDL唯一],LabData2016[比對身分證前六碼],$AX399,LabData2016[最近一次LDL檢查日期],"&gt;="&amp;DATE(YEAR(TODAY()),7,1),LabData2016[最近一次LDL檢查日期],"&lt;"&amp;DATE(YEAR(TODAY())+1,1,1)))</f>
        <v/>
      </c>
      <c r="AJ399" s="6" t="str">
        <f ca="1">IF($B399="","",SUMIFS(LabData2016[UACR唯一],LabData2016[比對身分證前六碼],$AX399,LabData2016[最近一次UACR檢查日期],"&gt;="&amp;DATE(YEAR(TODAY()),1,1),LabData2016[最近一次UACR檢查日期],"&lt;"&amp;DATE(YEAR(TODAY()),7,1)))</f>
        <v/>
      </c>
      <c r="AK399" s="6" t="str">
        <f ca="1">IF($B399="","",SUMIFS(LabData2016[UACR唯一],LabData2016[比對身分證前六碼],$AX399,LabData2016[最近一次UACR檢查日期],"&gt;="&amp;DATE(YEAR(TODAY()),7,1),LabData2016[最近一次UACR檢查日期],"&lt;"&amp;DATE(YEAR(TODAY())+1,1,1)))</f>
        <v/>
      </c>
      <c r="AL399" s="6" t="str">
        <f t="shared" si="90"/>
        <v/>
      </c>
      <c r="AM399" s="6" t="str">
        <f t="shared" si="91"/>
        <v/>
      </c>
      <c r="AN399" s="6" t="str">
        <f t="shared" si="92"/>
        <v/>
      </c>
      <c r="AO399" s="6" t="str">
        <f t="shared" si="93"/>
        <v/>
      </c>
      <c r="AP399" s="6" t="str" cm="1">
        <f t="array" ref="AP399">IF($B399="","",IFERROR(INDEX(相容設定!$B$2:$E$9,MATCH($D399,相容設定!$A$2:$A$9,0),MIN(VALUE(LEFT($AQ399,FIND("/",$AQ399)-1)),3)+1),0))</f>
        <v/>
      </c>
      <c r="AQ399" s="6" t="str">
        <f t="shared" si="94"/>
        <v/>
      </c>
      <c r="AR399" s="30" t="str">
        <f t="shared" si="95"/>
        <v/>
      </c>
      <c r="AS399" s="30" t="str">
        <f>IF($B399="","",250+30+IF(OR(ISNUMBER(SEARCH("DM",$D399)),ISNUMBER(SEARCH("+",$D399))),100,0)+IFERROR(INDEX(相容設定!$F$2:$F$9,MATCH($D399,相容設定!$A$2:$A$9,0)),0))</f>
        <v/>
      </c>
      <c r="AT399" s="31" t="str">
        <f t="shared" si="96"/>
        <v/>
      </c>
      <c r="AU399" s="32" t="str">
        <f t="shared" si="97"/>
        <v/>
      </c>
      <c r="AW399" t="str">
        <f t="shared" si="98"/>
        <v/>
      </c>
    </row>
    <row r="400" spans="1:49" x14ac:dyDescent="0.35">
      <c r="A400" s="26" t="str" cm="1">
        <f t="array" ref="A400">IFERROR(IF(INDEX(PatientCriteria[身分證號],ROWS($A$4:A400))="","",ROWS($A$4:A400)),"")</f>
        <v/>
      </c>
      <c r="B400" s="26" t="str" cm="1">
        <f t="array" ref="B400">IFERROR(IF(INDEX(PatientCriteria[身分證號],ROWS($A$4:A400))="","",INDEX(PatientCriteria[身分證號],ROWS($A$4:A400))),"")</f>
        <v/>
      </c>
      <c r="C400" s="26" t="str" cm="1">
        <f t="array" ref="C400">IF($B400="","",IFERROR(INDEX(PatientCriteria[生日],ROWS($A$4:A400)),""))</f>
        <v/>
      </c>
      <c r="D400" s="26" t="str" cm="1">
        <f t="array" ref="D400">IF($B400="","",IFERROR(INDEX(PatientCriteria[疾病組合],ROWS($A$4:A400)),""))</f>
        <v/>
      </c>
      <c r="E400" s="6" t="str" cm="1">
        <f t="array" ref="E400">IF($B400="","",IFERROR(INDEX(PatientCriteria[HbA1c達標標準],ROWS($A$4:A400)),""))</f>
        <v/>
      </c>
      <c r="F400" s="6" t="str">
        <f>IF($B400="","",IF($G400="","",IFERROR(SUMIFS(LabData2016[最近一次HbA1c檢查結果(%)],LabData2016[比對身分證前六碼],$AX400,LabData2016[最近一次HbA1c檢查日期],$G400,LabData2016[HbA1c唯一],1),"")))</f>
        <v/>
      </c>
      <c r="G400" s="36" t="str" cm="1">
        <f t="array" ref="G400">IF($B400="","",IFERROR(_xlfn.AGGREGATE(14,6,LabData2016[最近一次HbA1c檢查日期]/((LabData2016[比對身分證前六碼]=$AX400)*(LabData2016[HbA1c唯一]=1)),1),""))</f>
        <v/>
      </c>
      <c r="H400" s="6" t="str">
        <f>IF($B400="","",IF($I400="","",IFERROR(SUMIFS(LabData2016[最近一次HbA1c檢查結果(%)],LabData2016[比對身分證前六碼],$AX400,LabData2016[最近一次HbA1c檢查日期],$I400,LabData2016[HbA1c唯一],1),"")))</f>
        <v/>
      </c>
      <c r="I400" s="36" t="str" cm="1">
        <f t="array" ref="I400">IF($B400="","",IFERROR(_xlfn.AGGREGATE(14,6,LabData2016[最近一次HbA1c檢查日期]/((LabData2016[比對身分證前六碼]=$AX400)*(LabData2016[HbA1c唯一]=1)),2),""))</f>
        <v/>
      </c>
      <c r="J400" s="6" t="str">
        <f t="shared" si="87"/>
        <v/>
      </c>
      <c r="K400" s="27" t="str">
        <f ca="1">IF($B400="","",IF($E400="不適用","不適用",IF($F400="","未檢驗",IF(AND($AF400+$AG400&gt;=2,$AG400&gt;=1),IF(OR($F400&lt;VALUE(SUBSTITUTE(SUBSTITUTE($E400,"&lt;",""),"%","")),SUMIFS(LabData2016[HbA1c唯一],LabData2016[比對身分證前六碼],$AX400,LabData2016[最近一次HbA1c檢查結果(%)],"&lt;"&amp;VALUE(SUBSTITUTE(SUBSTITUTE($E400,"&lt;",""),"%","")),LabData2016[最近一次HbA1c檢查日期],"&gt;="&amp;DATE(YEAR(TODAY()),1,1),LabData2016[最近一次HbA1c檢查日期],"&lt;"&amp;DATE(YEAR(TODAY())+1,1,1))/($AF400+$AG400)&gt;=0.5),"控制達標",IF(ISNUMBER($H400),IF(AND($J400&gt;=84,$F400-$H400&lt;0),"進步達標","未達標"),"未達標")),"未達標"))))</f>
        <v/>
      </c>
      <c r="L400" s="33" t="str">
        <f ca="1">IF($B400="","",IF($K400="不適用","不適用",IF($K400="未檢驗","無檢驗資料","全年"&amp;($AF400+$AG400)&amp;"次／下半年"&amp;$AG400&amp;"次／"&amp;SUMIFS(LabData2016[HbA1c唯一],LabData2016[比對身分證前六碼],$AX400,LabData2016[最近一次HbA1c檢查結果(%)],"&lt;"&amp;VALUE(SUBSTITUTE(SUBSTITUTE($E400,"&lt;",""),"%","")),LabData2016[最近一次HbA1c檢查日期],"&gt;="&amp;DATE(YEAR(TODAY()),1,1),LabData2016[最近一次HbA1c檢查日期],"&lt;"&amp;DATE(YEAR(TODAY())+1,1,1))&amp;"/"&amp;($AF400+$AG400)&amp;"達標")))</f>
        <v/>
      </c>
      <c r="M400" s="6" t="str" cm="1">
        <f t="array" ref="M400">IF($B400="","",IFERROR(INDEX(PatientCriteria[LDL達標標準],ROWS($A$4:A400)),""))</f>
        <v/>
      </c>
      <c r="N400" s="6" t="str">
        <f>IF($B400="","",IF($O400="","",IFERROR(SUMIFS(LabData2016[最近一次LDL檢查結果(mg/dL)],LabData2016[比對身分證前六碼],$AX400,LabData2016[最近一次LDL檢查日期],$O400,LabData2016[LDL唯一],1),"")))</f>
        <v/>
      </c>
      <c r="O400" s="36" t="str" cm="1">
        <f t="array" ref="O400">IF($B400="","",IFERROR(_xlfn.AGGREGATE(14,6,LabData2016[最近一次LDL檢查日期]/((LabData2016[比對身分證前六碼]=$AX400)*(LabData2016[LDL唯一]=1)),1),""))</f>
        <v/>
      </c>
      <c r="P400" s="6" t="str">
        <f>IF($B400="","",IF($Q400="","",IFERROR(SUMIFS(LabData2016[最近一次LDL檢查結果(mg/dL)],LabData2016[比對身分證前六碼],$AX400,LabData2016[最近一次LDL檢查日期],$Q400,LabData2016[LDL唯一],1),"")))</f>
        <v/>
      </c>
      <c r="Q400" s="36" t="str" cm="1">
        <f t="array" ref="Q400">IF($B400="","",IFERROR(_xlfn.AGGREGATE(14,6,LabData2016[最近一次LDL檢查日期]/((LabData2016[比對身分證前六碼]=$AX400)*(LabData2016[LDL唯一]=1)),2),""))</f>
        <v/>
      </c>
      <c r="R400" s="6" t="str">
        <f t="shared" si="88"/>
        <v/>
      </c>
      <c r="S400" s="6" t="str" cm="1">
        <f t="array" ref="S400">IF($B400="","",IFERROR(_xlfn.AGGREGATE(15,6,LabData2016[最近一次LDL檢查結果(mg/dL)]/((LabData2016[比對身分證前六碼]=$AX400)*(LabData2016[LDL唯一]=1)),1),""))</f>
        <v/>
      </c>
      <c r="T400" s="28" t="str">
        <f ca="1">IF($B400="","",IF($M400="不適用","不適用",IF($N400="","未檢驗",IF(OR(AND($D400="DM only",$O400&gt;=DATE(YEAR(TODAY()),1,1),$O400&lt;DATE(YEAR(TODAY())+1,1,1),$N400&lt;VALUE(SUBSTITUTE($M400,"&lt;",""))),AND($AH400&gt;=1,$AI400&gt;=1,OR($N400&lt;VALUE(SUBSTITUTE($M400,"&lt;","")),SUMIFS(LabData2016[LDL唯一],LabData2016[比對身分證前六碼],$AX400,LabData2016[最近一次LDL檢查結果(mg/dL)],"&lt;"&amp;VALUE(SUBSTITUTE($M400,"&lt;","")),LabData2016[最近一次LDL檢查日期],"&gt;="&amp;DATE(YEAR(TODAY()),1,1),LabData2016[最近一次LDL檢查日期],"&lt;"&amp;DATE(YEAR(TODAY())+1,1,1))/($AH400+$AI400)&gt;=0.5))),"控制達標",IF(AND($AH400&gt;=1,$AI400&gt;=1,ISNUMBER($P400),$R400&gt;84,$N400-$P400&lt;0),"進步達標","未達標")))))</f>
        <v/>
      </c>
      <c r="U400" s="39" t="str">
        <f ca="1">IF($B400="","",IF($T400="不適用","不適用",IF($T400="未檢驗","無檢驗資料","全年"&amp;($AH400+$AI400)&amp;"次／下半年"&amp;$AI400&amp;"次／"&amp;SUMIFS(LabData2016[LDL唯一],LabData2016[比對身分證前六碼],$AX400,LabData2016[最近一次LDL檢查結果(mg/dL)],"&lt;"&amp;VALUE(SUBSTITUTE($M400,"&lt;","")),LabData2016[最近一次LDL檢查日期],"&gt;="&amp;DATE(YEAR(TODAY()),1,1),LabData2016[最近一次LDL檢查日期],"&lt;"&amp;DATE(YEAR(TODAY())+1,1,1))&amp;"/"&amp;($AH400+$AI400)&amp;"達標")))</f>
        <v/>
      </c>
      <c r="V400" s="6" t="str" cm="1">
        <f t="array" ref="V400">IF($B400="","",IFERROR(INDEX(PatientCriteria[UACR達標標準],ROWS($A$4:A400)),""))</f>
        <v/>
      </c>
      <c r="W400" s="6" t="str">
        <f>IF($B400="","",IF($X400="","",IFERROR(SUMIFS(LabData2016[最近一次UACR檢查結果(mg/gm)],LabData2016[比對身分證前六碼],$AX400,LabData2016[最近一次UACR檢查日期],$X400,LabData2016[UACR唯一],1),"")))</f>
        <v/>
      </c>
      <c r="X400" s="36" t="str" cm="1">
        <f t="array" ref="X400">IF($B400="","",IFERROR(_xlfn.AGGREGATE(14,6,LabData2016[最近一次UACR檢查日期]/((LabData2016[比對身分證前六碼]=$AX400)*(LabData2016[UACR唯一]=1)),1),""))</f>
        <v/>
      </c>
      <c r="Y400" s="6" t="str">
        <f>IF($B400="","",IF($Z400="","",IFERROR(SUMIFS(LabData2016[最近一次UACR檢查結果(mg/gm)],LabData2016[比對身分證前六碼],$AX400,LabData2016[最近一次UACR檢查日期],$Z400,LabData2016[UACR唯一],1),"")))</f>
        <v/>
      </c>
      <c r="Z400" s="36" t="str" cm="1">
        <f t="array" ref="Z400">IF($B400="","",IFERROR(_xlfn.AGGREGATE(14,6,LabData2016[最近一次UACR檢查日期]/((LabData2016[比對身分證前六碼]=$AX400)*(LabData2016[UACR唯一]=1)),2),""))</f>
        <v/>
      </c>
      <c r="AA400" s="6" t="str">
        <f t="shared" si="89"/>
        <v/>
      </c>
      <c r="AB400" s="29" t="str">
        <f ca="1">IF($B400="","",IF($V400="不適用","不適用",IF($W400="","未檢驗",IF(AND($AJ400+$AK400&gt;=2,$AK400&gt;=1),IF(OR($W400&lt;30,SUMIFS(LabData2016[UACR唯一],LabData2016[比對身分證前六碼],$AX400,LabData2016[最近一次UACR檢查結果(mg/gm)],"&lt;30",LabData2016[最近一次UACR檢查日期],"&gt;="&amp;DATE(YEAR(TODAY()),1,1),LabData2016[最近一次UACR檢查日期],"&lt;"&amp;DATE(YEAR(TODAY())+1,1,1))/($AJ400+$AK400)&gt;=0.5),"控制達標",IF(ISNUMBER($Y400),IF(AND($AA400&gt;=84,$W400-$Y400&lt;0),"進步達標","未達標"),"未達標")),"未達標"))))</f>
        <v/>
      </c>
      <c r="AC400" s="38" t="str">
        <f ca="1">IF($B400="","",IF($AB400="不適用","不適用",IF($AB400="未檢驗","無檢驗資料","全年"&amp;($AJ400+$AK400)&amp;"次／下半年"&amp;$AK400&amp;"次／"&amp;SUMIFS(LabData2016[UACR唯一],LabData2016[比對身分證前六碼],$AX400,LabData2016[最近一次UACR檢查結果(mg/gm)],"&lt;30",LabData2016[最近一次UACR檢查日期],"&gt;="&amp;DATE(YEAR(TODAY()),1,1),LabData2016[最近一次UACR檢查日期],"&lt;"&amp;DATE(YEAR(TODAY())+1,1,1))&amp;"/"&amp;($AJ400+$AK400)&amp;"達標")))</f>
        <v/>
      </c>
      <c r="AD400" s="6" t="str" cm="1">
        <f t="array" ref="AD400">IF($B400="","",IFERROR(INDEX(PatientCriteria[BP檢驗次數達標標準],ROWS($A$4:A400)),""))</f>
        <v/>
      </c>
      <c r="AE400" s="6" t="str" cm="1">
        <f t="array" aca="1" ref="AE400" ca="1">IF($B400="","",_xlfn.LET(_xlpm.bp,LabData2016[最近一次BP檢查日期],_xlpm.ym,IF(ISNUMBER(_xlpm.bp),TEXT(_xlpm.bp,"yyyy-mm"),LEFT(_xlpm.bp,7)),_xlpm.matched,_xlfn._xlws.FILTER(_xlpm.ym,(LabData2016[比對身分證前六碼]=$AX400)*(LabData2016[比對生日西元]=$AY400)*(_xlpm.ym&lt;&gt;"")*(LEFT(_xlpm.ym,4)=TEXT(YEAR(TODAY()),"0")),""),IF(INDEX(_xlpm.matched,1)="",0,ROWS(_xlfn.UNIQUE(_xlpm.matched)))))</f>
        <v/>
      </c>
      <c r="AF400" s="6" t="str">
        <f ca="1">IF($B400="","",SUMIFS(LabData2016[HbA1c唯一],LabData2016[比對身分證前六碼],$AX400,LabData2016[最近一次HbA1c檢查日期],"&gt;="&amp;DATE(YEAR(TODAY()),1,1),LabData2016[最近一次HbA1c檢查日期],"&lt;"&amp;DATE(YEAR(TODAY()),7,1)))</f>
        <v/>
      </c>
      <c r="AG400" s="6" t="str">
        <f ca="1">IF($B400="","",SUMIFS(LabData2016[HbA1c唯一],LabData2016[比對身分證前六碼],$AX400,LabData2016[最近一次HbA1c檢查日期],"&gt;="&amp;DATE(YEAR(TODAY()),7,1),LabData2016[最近一次HbA1c檢查日期],"&lt;"&amp;DATE(YEAR(TODAY())+1,1,1)))</f>
        <v/>
      </c>
      <c r="AH400" s="6" t="str">
        <f ca="1">IF($B400="","",SUMIFS(LabData2016[LDL唯一],LabData2016[比對身分證前六碼],$AX400,LabData2016[最近一次LDL檢查日期],"&gt;="&amp;DATE(YEAR(TODAY()),1,1),LabData2016[最近一次LDL檢查日期],"&lt;"&amp;DATE(YEAR(TODAY()),7,1)))</f>
        <v/>
      </c>
      <c r="AI400" s="6" t="str">
        <f ca="1">IF($B400="","",SUMIFS(LabData2016[LDL唯一],LabData2016[比對身分證前六碼],$AX400,LabData2016[最近一次LDL檢查日期],"&gt;="&amp;DATE(YEAR(TODAY()),7,1),LabData2016[最近一次LDL檢查日期],"&lt;"&amp;DATE(YEAR(TODAY())+1,1,1)))</f>
        <v/>
      </c>
      <c r="AJ400" s="6" t="str">
        <f ca="1">IF($B400="","",SUMIFS(LabData2016[UACR唯一],LabData2016[比對身分證前六碼],$AX400,LabData2016[最近一次UACR檢查日期],"&gt;="&amp;DATE(YEAR(TODAY()),1,1),LabData2016[最近一次UACR檢查日期],"&lt;"&amp;DATE(YEAR(TODAY()),7,1)))</f>
        <v/>
      </c>
      <c r="AK400" s="6" t="str">
        <f ca="1">IF($B400="","",SUMIFS(LabData2016[UACR唯一],LabData2016[比對身分證前六碼],$AX400,LabData2016[最近一次UACR檢查日期],"&gt;="&amp;DATE(YEAR(TODAY()),7,1),LabData2016[最近一次UACR檢查日期],"&lt;"&amp;DATE(YEAR(TODAY())+1,1,1)))</f>
        <v/>
      </c>
      <c r="AL400" s="6" t="str">
        <f t="shared" si="90"/>
        <v/>
      </c>
      <c r="AM400" s="6" t="str">
        <f t="shared" si="91"/>
        <v/>
      </c>
      <c r="AN400" s="6" t="str">
        <f t="shared" si="92"/>
        <v/>
      </c>
      <c r="AO400" s="6" t="str">
        <f t="shared" si="93"/>
        <v/>
      </c>
      <c r="AP400" s="6" t="str" cm="1">
        <f t="array" ref="AP400">IF($B400="","",IFERROR(INDEX(相容設定!$B$2:$E$9,MATCH($D400,相容設定!$A$2:$A$9,0),MIN(VALUE(LEFT($AQ400,FIND("/",$AQ400)-1)),3)+1),0))</f>
        <v/>
      </c>
      <c r="AQ400" s="6" t="str">
        <f t="shared" si="94"/>
        <v/>
      </c>
      <c r="AR400" s="30" t="str">
        <f t="shared" si="95"/>
        <v/>
      </c>
      <c r="AS400" s="30" t="str">
        <f>IF($B400="","",250+30+IF(OR(ISNUMBER(SEARCH("DM",$D400)),ISNUMBER(SEARCH("+",$D400))),100,0)+IFERROR(INDEX(相容設定!$F$2:$F$9,MATCH($D400,相容設定!$A$2:$A$9,0)),0))</f>
        <v/>
      </c>
      <c r="AT400" s="31" t="str">
        <f t="shared" si="96"/>
        <v/>
      </c>
      <c r="AU400" s="32" t="str">
        <f t="shared" si="97"/>
        <v/>
      </c>
      <c r="AW400" t="str">
        <f t="shared" si="98"/>
        <v/>
      </c>
    </row>
    <row r="401" spans="1:49" x14ac:dyDescent="0.35">
      <c r="A401" s="26" t="str" cm="1">
        <f t="array" ref="A401">IFERROR(IF(INDEX(PatientCriteria[身分證號],ROWS($A$4:A401))="","",ROWS($A$4:A401)),"")</f>
        <v/>
      </c>
      <c r="B401" s="26" t="str" cm="1">
        <f t="array" ref="B401">IFERROR(IF(INDEX(PatientCriteria[身分證號],ROWS($A$4:A401))="","",INDEX(PatientCriteria[身分證號],ROWS($A$4:A401))),"")</f>
        <v/>
      </c>
      <c r="C401" s="26" t="str" cm="1">
        <f t="array" ref="C401">IF($B401="","",IFERROR(INDEX(PatientCriteria[生日],ROWS($A$4:A401)),""))</f>
        <v/>
      </c>
      <c r="D401" s="26" t="str" cm="1">
        <f t="array" ref="D401">IF($B401="","",IFERROR(INDEX(PatientCriteria[疾病組合],ROWS($A$4:A401)),""))</f>
        <v/>
      </c>
      <c r="E401" s="6" t="str" cm="1">
        <f t="array" ref="E401">IF($B401="","",IFERROR(INDEX(PatientCriteria[HbA1c達標標準],ROWS($A$4:A401)),""))</f>
        <v/>
      </c>
      <c r="F401" s="6" t="str">
        <f>IF($B401="","",IF($G401="","",IFERROR(SUMIFS(LabData2016[最近一次HbA1c檢查結果(%)],LabData2016[比對身分證前六碼],$AX401,LabData2016[最近一次HbA1c檢查日期],$G401,LabData2016[HbA1c唯一],1),"")))</f>
        <v/>
      </c>
      <c r="G401" s="36" t="str" cm="1">
        <f t="array" ref="G401">IF($B401="","",IFERROR(_xlfn.AGGREGATE(14,6,LabData2016[最近一次HbA1c檢查日期]/((LabData2016[比對身分證前六碼]=$AX401)*(LabData2016[HbA1c唯一]=1)),1),""))</f>
        <v/>
      </c>
      <c r="H401" s="6" t="str">
        <f>IF($B401="","",IF($I401="","",IFERROR(SUMIFS(LabData2016[最近一次HbA1c檢查結果(%)],LabData2016[比對身分證前六碼],$AX401,LabData2016[最近一次HbA1c檢查日期],$I401,LabData2016[HbA1c唯一],1),"")))</f>
        <v/>
      </c>
      <c r="I401" s="36" t="str" cm="1">
        <f t="array" ref="I401">IF($B401="","",IFERROR(_xlfn.AGGREGATE(14,6,LabData2016[最近一次HbA1c檢查日期]/((LabData2016[比對身分證前六碼]=$AX401)*(LabData2016[HbA1c唯一]=1)),2),""))</f>
        <v/>
      </c>
      <c r="J401" s="6" t="str">
        <f t="shared" si="87"/>
        <v/>
      </c>
      <c r="K401" s="27" t="str">
        <f ca="1">IF($B401="","",IF($E401="不適用","不適用",IF($F401="","未檢驗",IF(AND($AF401+$AG401&gt;=2,$AG401&gt;=1),IF(OR($F401&lt;VALUE(SUBSTITUTE(SUBSTITUTE($E401,"&lt;",""),"%","")),SUMIFS(LabData2016[HbA1c唯一],LabData2016[比對身分證前六碼],$AX401,LabData2016[最近一次HbA1c檢查結果(%)],"&lt;"&amp;VALUE(SUBSTITUTE(SUBSTITUTE($E401,"&lt;",""),"%","")),LabData2016[最近一次HbA1c檢查日期],"&gt;="&amp;DATE(YEAR(TODAY()),1,1),LabData2016[最近一次HbA1c檢查日期],"&lt;"&amp;DATE(YEAR(TODAY())+1,1,1))/($AF401+$AG401)&gt;=0.5),"控制達標",IF(ISNUMBER($H401),IF(AND($J401&gt;=84,$F401-$H401&lt;0),"進步達標","未達標"),"未達標")),"未達標"))))</f>
        <v/>
      </c>
      <c r="L401" s="33" t="str">
        <f ca="1">IF($B401="","",IF($K401="不適用","不適用",IF($K401="未檢驗","無檢驗資料","全年"&amp;($AF401+$AG401)&amp;"次／下半年"&amp;$AG401&amp;"次／"&amp;SUMIFS(LabData2016[HbA1c唯一],LabData2016[比對身分證前六碼],$AX401,LabData2016[最近一次HbA1c檢查結果(%)],"&lt;"&amp;VALUE(SUBSTITUTE(SUBSTITUTE($E401,"&lt;",""),"%","")),LabData2016[最近一次HbA1c檢查日期],"&gt;="&amp;DATE(YEAR(TODAY()),1,1),LabData2016[最近一次HbA1c檢查日期],"&lt;"&amp;DATE(YEAR(TODAY())+1,1,1))&amp;"/"&amp;($AF401+$AG401)&amp;"達標")))</f>
        <v/>
      </c>
      <c r="M401" s="6" t="str" cm="1">
        <f t="array" ref="M401">IF($B401="","",IFERROR(INDEX(PatientCriteria[LDL達標標準],ROWS($A$4:A401)),""))</f>
        <v/>
      </c>
      <c r="N401" s="6" t="str">
        <f>IF($B401="","",IF($O401="","",IFERROR(SUMIFS(LabData2016[最近一次LDL檢查結果(mg/dL)],LabData2016[比對身分證前六碼],$AX401,LabData2016[最近一次LDL檢查日期],$O401,LabData2016[LDL唯一],1),"")))</f>
        <v/>
      </c>
      <c r="O401" s="36" t="str" cm="1">
        <f t="array" ref="O401">IF($B401="","",IFERROR(_xlfn.AGGREGATE(14,6,LabData2016[最近一次LDL檢查日期]/((LabData2016[比對身分證前六碼]=$AX401)*(LabData2016[LDL唯一]=1)),1),""))</f>
        <v/>
      </c>
      <c r="P401" s="6" t="str">
        <f>IF($B401="","",IF($Q401="","",IFERROR(SUMIFS(LabData2016[最近一次LDL檢查結果(mg/dL)],LabData2016[比對身分證前六碼],$AX401,LabData2016[最近一次LDL檢查日期],$Q401,LabData2016[LDL唯一],1),"")))</f>
        <v/>
      </c>
      <c r="Q401" s="36" t="str" cm="1">
        <f t="array" ref="Q401">IF($B401="","",IFERROR(_xlfn.AGGREGATE(14,6,LabData2016[最近一次LDL檢查日期]/((LabData2016[比對身分證前六碼]=$AX401)*(LabData2016[LDL唯一]=1)),2),""))</f>
        <v/>
      </c>
      <c r="R401" s="6" t="str">
        <f t="shared" si="88"/>
        <v/>
      </c>
      <c r="S401" s="6" t="str" cm="1">
        <f t="array" ref="S401">IF($B401="","",IFERROR(_xlfn.AGGREGATE(15,6,LabData2016[最近一次LDL檢查結果(mg/dL)]/((LabData2016[比對身分證前六碼]=$AX401)*(LabData2016[LDL唯一]=1)),1),""))</f>
        <v/>
      </c>
      <c r="T401" s="28" t="str">
        <f ca="1">IF($B401="","",IF($M401="不適用","不適用",IF($N401="","未檢驗",IF(OR(AND($D401="DM only",$O401&gt;=DATE(YEAR(TODAY()),1,1),$O401&lt;DATE(YEAR(TODAY())+1,1,1),$N401&lt;VALUE(SUBSTITUTE($M401,"&lt;",""))),AND($AH401&gt;=1,$AI401&gt;=1,OR($N401&lt;VALUE(SUBSTITUTE($M401,"&lt;","")),SUMIFS(LabData2016[LDL唯一],LabData2016[比對身分證前六碼],$AX401,LabData2016[最近一次LDL檢查結果(mg/dL)],"&lt;"&amp;VALUE(SUBSTITUTE($M401,"&lt;","")),LabData2016[最近一次LDL檢查日期],"&gt;="&amp;DATE(YEAR(TODAY()),1,1),LabData2016[最近一次LDL檢查日期],"&lt;"&amp;DATE(YEAR(TODAY())+1,1,1))/($AH401+$AI401)&gt;=0.5))),"控制達標",IF(AND($AH401&gt;=1,$AI401&gt;=1,ISNUMBER($P401),$R401&gt;84,$N401-$P401&lt;0),"進步達標","未達標")))))</f>
        <v/>
      </c>
      <c r="U401" s="39" t="str">
        <f ca="1">IF($B401="","",IF($T401="不適用","不適用",IF($T401="未檢驗","無檢驗資料","全年"&amp;($AH401+$AI401)&amp;"次／下半年"&amp;$AI401&amp;"次／"&amp;SUMIFS(LabData2016[LDL唯一],LabData2016[比對身分證前六碼],$AX401,LabData2016[最近一次LDL檢查結果(mg/dL)],"&lt;"&amp;VALUE(SUBSTITUTE($M401,"&lt;","")),LabData2016[最近一次LDL檢查日期],"&gt;="&amp;DATE(YEAR(TODAY()),1,1),LabData2016[最近一次LDL檢查日期],"&lt;"&amp;DATE(YEAR(TODAY())+1,1,1))&amp;"/"&amp;($AH401+$AI401)&amp;"達標")))</f>
        <v/>
      </c>
      <c r="V401" s="6" t="str" cm="1">
        <f t="array" ref="V401">IF($B401="","",IFERROR(INDEX(PatientCriteria[UACR達標標準],ROWS($A$4:A401)),""))</f>
        <v/>
      </c>
      <c r="W401" s="6" t="str">
        <f>IF($B401="","",IF($X401="","",IFERROR(SUMIFS(LabData2016[最近一次UACR檢查結果(mg/gm)],LabData2016[比對身分證前六碼],$AX401,LabData2016[最近一次UACR檢查日期],$X401,LabData2016[UACR唯一],1),"")))</f>
        <v/>
      </c>
      <c r="X401" s="36" t="str" cm="1">
        <f t="array" ref="X401">IF($B401="","",IFERROR(_xlfn.AGGREGATE(14,6,LabData2016[最近一次UACR檢查日期]/((LabData2016[比對身分證前六碼]=$AX401)*(LabData2016[UACR唯一]=1)),1),""))</f>
        <v/>
      </c>
      <c r="Y401" s="6" t="str">
        <f>IF($B401="","",IF($Z401="","",IFERROR(SUMIFS(LabData2016[最近一次UACR檢查結果(mg/gm)],LabData2016[比對身分證前六碼],$AX401,LabData2016[最近一次UACR檢查日期],$Z401,LabData2016[UACR唯一],1),"")))</f>
        <v/>
      </c>
      <c r="Z401" s="36" t="str" cm="1">
        <f t="array" ref="Z401">IF($B401="","",IFERROR(_xlfn.AGGREGATE(14,6,LabData2016[最近一次UACR檢查日期]/((LabData2016[比對身分證前六碼]=$AX401)*(LabData2016[UACR唯一]=1)),2),""))</f>
        <v/>
      </c>
      <c r="AA401" s="6" t="str">
        <f t="shared" si="89"/>
        <v/>
      </c>
      <c r="AB401" s="29" t="str">
        <f ca="1">IF($B401="","",IF($V401="不適用","不適用",IF($W401="","未檢驗",IF(AND($AJ401+$AK401&gt;=2,$AK401&gt;=1),IF(OR($W401&lt;30,SUMIFS(LabData2016[UACR唯一],LabData2016[比對身分證前六碼],$AX401,LabData2016[最近一次UACR檢查結果(mg/gm)],"&lt;30",LabData2016[最近一次UACR檢查日期],"&gt;="&amp;DATE(YEAR(TODAY()),1,1),LabData2016[最近一次UACR檢查日期],"&lt;"&amp;DATE(YEAR(TODAY())+1,1,1))/($AJ401+$AK401)&gt;=0.5),"控制達標",IF(ISNUMBER($Y401),IF(AND($AA401&gt;=84,$W401-$Y401&lt;0),"進步達標","未達標"),"未達標")),"未達標"))))</f>
        <v/>
      </c>
      <c r="AC401" s="38" t="str">
        <f ca="1">IF($B401="","",IF($AB401="不適用","不適用",IF($AB401="未檢驗","無檢驗資料","全年"&amp;($AJ401+$AK401)&amp;"次／下半年"&amp;$AK401&amp;"次／"&amp;SUMIFS(LabData2016[UACR唯一],LabData2016[比對身分證前六碼],$AX401,LabData2016[最近一次UACR檢查結果(mg/gm)],"&lt;30",LabData2016[最近一次UACR檢查日期],"&gt;="&amp;DATE(YEAR(TODAY()),1,1),LabData2016[最近一次UACR檢查日期],"&lt;"&amp;DATE(YEAR(TODAY())+1,1,1))&amp;"/"&amp;($AJ401+$AK401)&amp;"達標")))</f>
        <v/>
      </c>
      <c r="AD401" s="6" t="str" cm="1">
        <f t="array" ref="AD401">IF($B401="","",IFERROR(INDEX(PatientCriteria[BP檢驗次數達標標準],ROWS($A$4:A401)),""))</f>
        <v/>
      </c>
      <c r="AE401" s="6" t="str" cm="1">
        <f t="array" aca="1" ref="AE401" ca="1">IF($B401="","",_xlfn.LET(_xlpm.bp,LabData2016[最近一次BP檢查日期],_xlpm.ym,IF(ISNUMBER(_xlpm.bp),TEXT(_xlpm.bp,"yyyy-mm"),LEFT(_xlpm.bp,7)),_xlpm.matched,_xlfn._xlws.FILTER(_xlpm.ym,(LabData2016[比對身分證前六碼]=$AX401)*(LabData2016[比對生日西元]=$AY401)*(_xlpm.ym&lt;&gt;"")*(LEFT(_xlpm.ym,4)=TEXT(YEAR(TODAY()),"0")),""),IF(INDEX(_xlpm.matched,1)="",0,ROWS(_xlfn.UNIQUE(_xlpm.matched)))))</f>
        <v/>
      </c>
      <c r="AF401" s="6" t="str">
        <f ca="1">IF($B401="","",SUMIFS(LabData2016[HbA1c唯一],LabData2016[比對身分證前六碼],$AX401,LabData2016[最近一次HbA1c檢查日期],"&gt;="&amp;DATE(YEAR(TODAY()),1,1),LabData2016[最近一次HbA1c檢查日期],"&lt;"&amp;DATE(YEAR(TODAY()),7,1)))</f>
        <v/>
      </c>
      <c r="AG401" s="6" t="str">
        <f ca="1">IF($B401="","",SUMIFS(LabData2016[HbA1c唯一],LabData2016[比對身分證前六碼],$AX401,LabData2016[最近一次HbA1c檢查日期],"&gt;="&amp;DATE(YEAR(TODAY()),7,1),LabData2016[最近一次HbA1c檢查日期],"&lt;"&amp;DATE(YEAR(TODAY())+1,1,1)))</f>
        <v/>
      </c>
      <c r="AH401" s="6" t="str">
        <f ca="1">IF($B401="","",SUMIFS(LabData2016[LDL唯一],LabData2016[比對身分證前六碼],$AX401,LabData2016[最近一次LDL檢查日期],"&gt;="&amp;DATE(YEAR(TODAY()),1,1),LabData2016[最近一次LDL檢查日期],"&lt;"&amp;DATE(YEAR(TODAY()),7,1)))</f>
        <v/>
      </c>
      <c r="AI401" s="6" t="str">
        <f ca="1">IF($B401="","",SUMIFS(LabData2016[LDL唯一],LabData2016[比對身分證前六碼],$AX401,LabData2016[最近一次LDL檢查日期],"&gt;="&amp;DATE(YEAR(TODAY()),7,1),LabData2016[最近一次LDL檢查日期],"&lt;"&amp;DATE(YEAR(TODAY())+1,1,1)))</f>
        <v/>
      </c>
      <c r="AJ401" s="6" t="str">
        <f ca="1">IF($B401="","",SUMIFS(LabData2016[UACR唯一],LabData2016[比對身分證前六碼],$AX401,LabData2016[最近一次UACR檢查日期],"&gt;="&amp;DATE(YEAR(TODAY()),1,1),LabData2016[最近一次UACR檢查日期],"&lt;"&amp;DATE(YEAR(TODAY()),7,1)))</f>
        <v/>
      </c>
      <c r="AK401" s="6" t="str">
        <f ca="1">IF($B401="","",SUMIFS(LabData2016[UACR唯一],LabData2016[比對身分證前六碼],$AX401,LabData2016[最近一次UACR檢查日期],"&gt;="&amp;DATE(YEAR(TODAY()),7,1),LabData2016[最近一次UACR檢查日期],"&lt;"&amp;DATE(YEAR(TODAY())+1,1,1)))</f>
        <v/>
      </c>
      <c r="AL401" s="6" t="str">
        <f t="shared" si="90"/>
        <v/>
      </c>
      <c r="AM401" s="6" t="str">
        <f t="shared" si="91"/>
        <v/>
      </c>
      <c r="AN401" s="6" t="str">
        <f t="shared" si="92"/>
        <v/>
      </c>
      <c r="AO401" s="6" t="str">
        <f t="shared" si="93"/>
        <v/>
      </c>
      <c r="AP401" s="6" t="str" cm="1">
        <f t="array" ref="AP401">IF($B401="","",IFERROR(INDEX(相容設定!$B$2:$E$9,MATCH($D401,相容設定!$A$2:$A$9,0),MIN(VALUE(LEFT($AQ401,FIND("/",$AQ401)-1)),3)+1),0))</f>
        <v/>
      </c>
      <c r="AQ401" s="6" t="str">
        <f t="shared" si="94"/>
        <v/>
      </c>
      <c r="AR401" s="30" t="str">
        <f t="shared" si="95"/>
        <v/>
      </c>
      <c r="AS401" s="30" t="str">
        <f>IF($B401="","",250+30+IF(OR(ISNUMBER(SEARCH("DM",$D401)),ISNUMBER(SEARCH("+",$D401))),100,0)+IFERROR(INDEX(相容設定!$F$2:$F$9,MATCH($D401,相容設定!$A$2:$A$9,0)),0))</f>
        <v/>
      </c>
      <c r="AT401" s="31" t="str">
        <f t="shared" si="96"/>
        <v/>
      </c>
      <c r="AU401" s="32" t="str">
        <f t="shared" si="97"/>
        <v/>
      </c>
      <c r="AW401" t="str">
        <f t="shared" si="98"/>
        <v/>
      </c>
    </row>
    <row r="402" spans="1:49" x14ac:dyDescent="0.35">
      <c r="A402" s="26" t="str" cm="1">
        <f t="array" ref="A402">IFERROR(IF(INDEX(PatientCriteria[身分證號],ROWS($A$4:A402))="","",ROWS($A$4:A402)),"")</f>
        <v/>
      </c>
      <c r="B402" s="26" t="str" cm="1">
        <f t="array" ref="B402">IFERROR(IF(INDEX(PatientCriteria[身分證號],ROWS($A$4:A402))="","",INDEX(PatientCriteria[身分證號],ROWS($A$4:A402))),"")</f>
        <v/>
      </c>
      <c r="C402" s="26" t="str" cm="1">
        <f t="array" ref="C402">IF($B402="","",IFERROR(INDEX(PatientCriteria[生日],ROWS($A$4:A402)),""))</f>
        <v/>
      </c>
      <c r="D402" s="26" t="str" cm="1">
        <f t="array" ref="D402">IF($B402="","",IFERROR(INDEX(PatientCriteria[疾病組合],ROWS($A$4:A402)),""))</f>
        <v/>
      </c>
      <c r="E402" s="6" t="str" cm="1">
        <f t="array" ref="E402">IF($B402="","",IFERROR(INDEX(PatientCriteria[HbA1c達標標準],ROWS($A$4:A402)),""))</f>
        <v/>
      </c>
      <c r="F402" s="6" t="str">
        <f>IF($B402="","",IF($G402="","",IFERROR(SUMIFS(LabData2016[最近一次HbA1c檢查結果(%)],LabData2016[比對身分證前六碼],$AX402,LabData2016[最近一次HbA1c檢查日期],$G402,LabData2016[HbA1c唯一],1),"")))</f>
        <v/>
      </c>
      <c r="G402" s="36" t="str" cm="1">
        <f t="array" ref="G402">IF($B402="","",IFERROR(_xlfn.AGGREGATE(14,6,LabData2016[最近一次HbA1c檢查日期]/((LabData2016[比對身分證前六碼]=$AX402)*(LabData2016[HbA1c唯一]=1)),1),""))</f>
        <v/>
      </c>
      <c r="H402" s="6" t="str">
        <f>IF($B402="","",IF($I402="","",IFERROR(SUMIFS(LabData2016[最近一次HbA1c檢查結果(%)],LabData2016[比對身分證前六碼],$AX402,LabData2016[最近一次HbA1c檢查日期],$I402,LabData2016[HbA1c唯一],1),"")))</f>
        <v/>
      </c>
      <c r="I402" s="36" t="str" cm="1">
        <f t="array" ref="I402">IF($B402="","",IFERROR(_xlfn.AGGREGATE(14,6,LabData2016[最近一次HbA1c檢查日期]/((LabData2016[比對身分證前六碼]=$AX402)*(LabData2016[HbA1c唯一]=1)),2),""))</f>
        <v/>
      </c>
      <c r="J402" s="6" t="str">
        <f t="shared" si="87"/>
        <v/>
      </c>
      <c r="K402" s="27" t="str">
        <f ca="1">IF($B402="","",IF($E402="不適用","不適用",IF($F402="","未檢驗",IF(AND($AF402+$AG402&gt;=2,$AG402&gt;=1),IF(OR($F402&lt;VALUE(SUBSTITUTE(SUBSTITUTE($E402,"&lt;",""),"%","")),SUMIFS(LabData2016[HbA1c唯一],LabData2016[比對身分證前六碼],$AX402,LabData2016[最近一次HbA1c檢查結果(%)],"&lt;"&amp;VALUE(SUBSTITUTE(SUBSTITUTE($E402,"&lt;",""),"%","")),LabData2016[最近一次HbA1c檢查日期],"&gt;="&amp;DATE(YEAR(TODAY()),1,1),LabData2016[最近一次HbA1c檢查日期],"&lt;"&amp;DATE(YEAR(TODAY())+1,1,1))/($AF402+$AG402)&gt;=0.5),"控制達標",IF(ISNUMBER($H402),IF(AND($J402&gt;=84,$F402-$H402&lt;0),"進步達標","未達標"),"未達標")),"未達標"))))</f>
        <v/>
      </c>
      <c r="L402" s="33" t="str">
        <f ca="1">IF($B402="","",IF($K402="不適用","不適用",IF($K402="未檢驗","無檢驗資料","全年"&amp;($AF402+$AG402)&amp;"次／下半年"&amp;$AG402&amp;"次／"&amp;SUMIFS(LabData2016[HbA1c唯一],LabData2016[比對身分證前六碼],$AX402,LabData2016[最近一次HbA1c檢查結果(%)],"&lt;"&amp;VALUE(SUBSTITUTE(SUBSTITUTE($E402,"&lt;",""),"%","")),LabData2016[最近一次HbA1c檢查日期],"&gt;="&amp;DATE(YEAR(TODAY()),1,1),LabData2016[最近一次HbA1c檢查日期],"&lt;"&amp;DATE(YEAR(TODAY())+1,1,1))&amp;"/"&amp;($AF402+$AG402)&amp;"達標")))</f>
        <v/>
      </c>
      <c r="M402" s="6" t="str" cm="1">
        <f t="array" ref="M402">IF($B402="","",IFERROR(INDEX(PatientCriteria[LDL達標標準],ROWS($A$4:A402)),""))</f>
        <v/>
      </c>
      <c r="N402" s="6" t="str">
        <f>IF($B402="","",IF($O402="","",IFERROR(SUMIFS(LabData2016[最近一次LDL檢查結果(mg/dL)],LabData2016[比對身分證前六碼],$AX402,LabData2016[最近一次LDL檢查日期],$O402,LabData2016[LDL唯一],1),"")))</f>
        <v/>
      </c>
      <c r="O402" s="36" t="str" cm="1">
        <f t="array" ref="O402">IF($B402="","",IFERROR(_xlfn.AGGREGATE(14,6,LabData2016[最近一次LDL檢查日期]/((LabData2016[比對身分證前六碼]=$AX402)*(LabData2016[LDL唯一]=1)),1),""))</f>
        <v/>
      </c>
      <c r="P402" s="6" t="str">
        <f>IF($B402="","",IF($Q402="","",IFERROR(SUMIFS(LabData2016[最近一次LDL檢查結果(mg/dL)],LabData2016[比對身分證前六碼],$AX402,LabData2016[最近一次LDL檢查日期],$Q402,LabData2016[LDL唯一],1),"")))</f>
        <v/>
      </c>
      <c r="Q402" s="36" t="str" cm="1">
        <f t="array" ref="Q402">IF($B402="","",IFERROR(_xlfn.AGGREGATE(14,6,LabData2016[最近一次LDL檢查日期]/((LabData2016[比對身分證前六碼]=$AX402)*(LabData2016[LDL唯一]=1)),2),""))</f>
        <v/>
      </c>
      <c r="R402" s="6" t="str">
        <f t="shared" si="88"/>
        <v/>
      </c>
      <c r="S402" s="6" t="str" cm="1">
        <f t="array" ref="S402">IF($B402="","",IFERROR(_xlfn.AGGREGATE(15,6,LabData2016[最近一次LDL檢查結果(mg/dL)]/((LabData2016[比對身分證前六碼]=$AX402)*(LabData2016[LDL唯一]=1)),1),""))</f>
        <v/>
      </c>
      <c r="T402" s="28" t="str">
        <f ca="1">IF($B402="","",IF($M402="不適用","不適用",IF($N402="","未檢驗",IF(OR(AND($D402="DM only",$O402&gt;=DATE(YEAR(TODAY()),1,1),$O402&lt;DATE(YEAR(TODAY())+1,1,1),$N402&lt;VALUE(SUBSTITUTE($M402,"&lt;",""))),AND($AH402&gt;=1,$AI402&gt;=1,OR($N402&lt;VALUE(SUBSTITUTE($M402,"&lt;","")),SUMIFS(LabData2016[LDL唯一],LabData2016[比對身分證前六碼],$AX402,LabData2016[最近一次LDL檢查結果(mg/dL)],"&lt;"&amp;VALUE(SUBSTITUTE($M402,"&lt;","")),LabData2016[最近一次LDL檢查日期],"&gt;="&amp;DATE(YEAR(TODAY()),1,1),LabData2016[最近一次LDL檢查日期],"&lt;"&amp;DATE(YEAR(TODAY())+1,1,1))/($AH402+$AI402)&gt;=0.5))),"控制達標",IF(AND($AH402&gt;=1,$AI402&gt;=1,ISNUMBER($P402),$R402&gt;84,$N402-$P402&lt;0),"進步達標","未達標")))))</f>
        <v/>
      </c>
      <c r="U402" s="39" t="str">
        <f ca="1">IF($B402="","",IF($T402="不適用","不適用",IF($T402="未檢驗","無檢驗資料","全年"&amp;($AH402+$AI402)&amp;"次／下半年"&amp;$AI402&amp;"次／"&amp;SUMIFS(LabData2016[LDL唯一],LabData2016[比對身分證前六碼],$AX402,LabData2016[最近一次LDL檢查結果(mg/dL)],"&lt;"&amp;VALUE(SUBSTITUTE($M402,"&lt;","")),LabData2016[最近一次LDL檢查日期],"&gt;="&amp;DATE(YEAR(TODAY()),1,1),LabData2016[最近一次LDL檢查日期],"&lt;"&amp;DATE(YEAR(TODAY())+1,1,1))&amp;"/"&amp;($AH402+$AI402)&amp;"達標")))</f>
        <v/>
      </c>
      <c r="V402" s="6" t="str" cm="1">
        <f t="array" ref="V402">IF($B402="","",IFERROR(INDEX(PatientCriteria[UACR達標標準],ROWS($A$4:A402)),""))</f>
        <v/>
      </c>
      <c r="W402" s="6" t="str">
        <f>IF($B402="","",IF($X402="","",IFERROR(SUMIFS(LabData2016[最近一次UACR檢查結果(mg/gm)],LabData2016[比對身分證前六碼],$AX402,LabData2016[最近一次UACR檢查日期],$X402,LabData2016[UACR唯一],1),"")))</f>
        <v/>
      </c>
      <c r="X402" s="36" t="str" cm="1">
        <f t="array" ref="X402">IF($B402="","",IFERROR(_xlfn.AGGREGATE(14,6,LabData2016[最近一次UACR檢查日期]/((LabData2016[比對身分證前六碼]=$AX402)*(LabData2016[UACR唯一]=1)),1),""))</f>
        <v/>
      </c>
      <c r="Y402" s="6" t="str">
        <f>IF($B402="","",IF($Z402="","",IFERROR(SUMIFS(LabData2016[最近一次UACR檢查結果(mg/gm)],LabData2016[比對身分證前六碼],$AX402,LabData2016[最近一次UACR檢查日期],$Z402,LabData2016[UACR唯一],1),"")))</f>
        <v/>
      </c>
      <c r="Z402" s="36" t="str" cm="1">
        <f t="array" ref="Z402">IF($B402="","",IFERROR(_xlfn.AGGREGATE(14,6,LabData2016[最近一次UACR檢查日期]/((LabData2016[比對身分證前六碼]=$AX402)*(LabData2016[UACR唯一]=1)),2),""))</f>
        <v/>
      </c>
      <c r="AA402" s="6" t="str">
        <f t="shared" si="89"/>
        <v/>
      </c>
      <c r="AB402" s="29" t="str">
        <f ca="1">IF($B402="","",IF($V402="不適用","不適用",IF($W402="","未檢驗",IF(AND($AJ402+$AK402&gt;=2,$AK402&gt;=1),IF(OR($W402&lt;30,SUMIFS(LabData2016[UACR唯一],LabData2016[比對身分證前六碼],$AX402,LabData2016[最近一次UACR檢查結果(mg/gm)],"&lt;30",LabData2016[最近一次UACR檢查日期],"&gt;="&amp;DATE(YEAR(TODAY()),1,1),LabData2016[最近一次UACR檢查日期],"&lt;"&amp;DATE(YEAR(TODAY())+1,1,1))/($AJ402+$AK402)&gt;=0.5),"控制達標",IF(ISNUMBER($Y402),IF(AND($AA402&gt;=84,$W402-$Y402&lt;0),"進步達標","未達標"),"未達標")),"未達標"))))</f>
        <v/>
      </c>
      <c r="AC402" s="38" t="str">
        <f ca="1">IF($B402="","",IF($AB402="不適用","不適用",IF($AB402="未檢驗","無檢驗資料","全年"&amp;($AJ402+$AK402)&amp;"次／下半年"&amp;$AK402&amp;"次／"&amp;SUMIFS(LabData2016[UACR唯一],LabData2016[比對身分證前六碼],$AX402,LabData2016[最近一次UACR檢查結果(mg/gm)],"&lt;30",LabData2016[最近一次UACR檢查日期],"&gt;="&amp;DATE(YEAR(TODAY()),1,1),LabData2016[最近一次UACR檢查日期],"&lt;"&amp;DATE(YEAR(TODAY())+1,1,1))&amp;"/"&amp;($AJ402+$AK402)&amp;"達標")))</f>
        <v/>
      </c>
      <c r="AD402" s="6" t="str" cm="1">
        <f t="array" ref="AD402">IF($B402="","",IFERROR(INDEX(PatientCriteria[BP檢驗次數達標標準],ROWS($A$4:A402)),""))</f>
        <v/>
      </c>
      <c r="AE402" s="6" t="str" cm="1">
        <f t="array" aca="1" ref="AE402" ca="1">IF($B402="","",_xlfn.LET(_xlpm.bp,LabData2016[最近一次BP檢查日期],_xlpm.ym,IF(ISNUMBER(_xlpm.bp),TEXT(_xlpm.bp,"yyyy-mm"),LEFT(_xlpm.bp,7)),_xlpm.matched,_xlfn._xlws.FILTER(_xlpm.ym,(LabData2016[比對身分證前六碼]=$AX402)*(LabData2016[比對生日西元]=$AY402)*(_xlpm.ym&lt;&gt;"")*(LEFT(_xlpm.ym,4)=TEXT(YEAR(TODAY()),"0")),""),IF(INDEX(_xlpm.matched,1)="",0,ROWS(_xlfn.UNIQUE(_xlpm.matched)))))</f>
        <v/>
      </c>
      <c r="AF402" s="6" t="str">
        <f ca="1">IF($B402="","",SUMIFS(LabData2016[HbA1c唯一],LabData2016[比對身分證前六碼],$AX402,LabData2016[最近一次HbA1c檢查日期],"&gt;="&amp;DATE(YEAR(TODAY()),1,1),LabData2016[最近一次HbA1c檢查日期],"&lt;"&amp;DATE(YEAR(TODAY()),7,1)))</f>
        <v/>
      </c>
      <c r="AG402" s="6" t="str">
        <f ca="1">IF($B402="","",SUMIFS(LabData2016[HbA1c唯一],LabData2016[比對身分證前六碼],$AX402,LabData2016[最近一次HbA1c檢查日期],"&gt;="&amp;DATE(YEAR(TODAY()),7,1),LabData2016[最近一次HbA1c檢查日期],"&lt;"&amp;DATE(YEAR(TODAY())+1,1,1)))</f>
        <v/>
      </c>
      <c r="AH402" s="6" t="str">
        <f ca="1">IF($B402="","",SUMIFS(LabData2016[LDL唯一],LabData2016[比對身分證前六碼],$AX402,LabData2016[最近一次LDL檢查日期],"&gt;="&amp;DATE(YEAR(TODAY()),1,1),LabData2016[最近一次LDL檢查日期],"&lt;"&amp;DATE(YEAR(TODAY()),7,1)))</f>
        <v/>
      </c>
      <c r="AI402" s="6" t="str">
        <f ca="1">IF($B402="","",SUMIFS(LabData2016[LDL唯一],LabData2016[比對身分證前六碼],$AX402,LabData2016[最近一次LDL檢查日期],"&gt;="&amp;DATE(YEAR(TODAY()),7,1),LabData2016[最近一次LDL檢查日期],"&lt;"&amp;DATE(YEAR(TODAY())+1,1,1)))</f>
        <v/>
      </c>
      <c r="AJ402" s="6" t="str">
        <f ca="1">IF($B402="","",SUMIFS(LabData2016[UACR唯一],LabData2016[比對身分證前六碼],$AX402,LabData2016[最近一次UACR檢查日期],"&gt;="&amp;DATE(YEAR(TODAY()),1,1),LabData2016[最近一次UACR檢查日期],"&lt;"&amp;DATE(YEAR(TODAY()),7,1)))</f>
        <v/>
      </c>
      <c r="AK402" s="6" t="str">
        <f ca="1">IF($B402="","",SUMIFS(LabData2016[UACR唯一],LabData2016[比對身分證前六碼],$AX402,LabData2016[最近一次UACR檢查日期],"&gt;="&amp;DATE(YEAR(TODAY()),7,1),LabData2016[最近一次UACR檢查日期],"&lt;"&amp;DATE(YEAR(TODAY())+1,1,1)))</f>
        <v/>
      </c>
      <c r="AL402" s="6" t="str">
        <f t="shared" si="90"/>
        <v/>
      </c>
      <c r="AM402" s="6" t="str">
        <f t="shared" si="91"/>
        <v/>
      </c>
      <c r="AN402" s="6" t="str">
        <f t="shared" si="92"/>
        <v/>
      </c>
      <c r="AO402" s="6" t="str">
        <f t="shared" si="93"/>
        <v/>
      </c>
      <c r="AP402" s="6" t="str" cm="1">
        <f t="array" ref="AP402">IF($B402="","",IFERROR(INDEX(相容設定!$B$2:$E$9,MATCH($D402,相容設定!$A$2:$A$9,0),MIN(VALUE(LEFT($AQ402,FIND("/",$AQ402)-1)),3)+1),0))</f>
        <v/>
      </c>
      <c r="AQ402" s="6" t="str">
        <f t="shared" si="94"/>
        <v/>
      </c>
      <c r="AR402" s="30" t="str">
        <f t="shared" si="95"/>
        <v/>
      </c>
      <c r="AS402" s="30" t="str">
        <f>IF($B402="","",250+30+IF(OR(ISNUMBER(SEARCH("DM",$D402)),ISNUMBER(SEARCH("+",$D402))),100,0)+IFERROR(INDEX(相容設定!$F$2:$F$9,MATCH($D402,相容設定!$A$2:$A$9,0)),0))</f>
        <v/>
      </c>
      <c r="AT402" s="31" t="str">
        <f t="shared" si="96"/>
        <v/>
      </c>
      <c r="AU402" s="32" t="str">
        <f t="shared" si="97"/>
        <v/>
      </c>
      <c r="AW402" t="str">
        <f t="shared" si="98"/>
        <v/>
      </c>
    </row>
    <row r="403" spans="1:49" x14ac:dyDescent="0.35">
      <c r="A403" s="26" t="str" cm="1">
        <f t="array" ref="A403">IFERROR(IF(INDEX(PatientCriteria[身分證號],ROWS($A$4:A403))="","",ROWS($A$4:A403)),"")</f>
        <v/>
      </c>
      <c r="B403" s="26" t="str" cm="1">
        <f t="array" ref="B403">IFERROR(IF(INDEX(PatientCriteria[身分證號],ROWS($A$4:A403))="","",INDEX(PatientCriteria[身分證號],ROWS($A$4:A403))),"")</f>
        <v/>
      </c>
      <c r="C403" s="26" t="str" cm="1">
        <f t="array" ref="C403">IF($B403="","",IFERROR(INDEX(PatientCriteria[生日],ROWS($A$4:A403)),""))</f>
        <v/>
      </c>
      <c r="D403" s="26" t="str" cm="1">
        <f t="array" ref="D403">IF($B403="","",IFERROR(INDEX(PatientCriteria[疾病組合],ROWS($A$4:A403)),""))</f>
        <v/>
      </c>
      <c r="E403" s="6" t="str" cm="1">
        <f t="array" ref="E403">IF($B403="","",IFERROR(INDEX(PatientCriteria[HbA1c達標標準],ROWS($A$4:A403)),""))</f>
        <v/>
      </c>
      <c r="F403" s="6" t="str">
        <f>IF($B403="","",IF($G403="","",IFERROR(SUMIFS(LabData2016[最近一次HbA1c檢查結果(%)],LabData2016[比對身分證前六碼],$AX403,LabData2016[最近一次HbA1c檢查日期],$G403,LabData2016[HbA1c唯一],1),"")))</f>
        <v/>
      </c>
      <c r="G403" s="36" t="str" cm="1">
        <f t="array" ref="G403">IF($B403="","",IFERROR(_xlfn.AGGREGATE(14,6,LabData2016[最近一次HbA1c檢查日期]/((LabData2016[比對身分證前六碼]=$AX403)*(LabData2016[HbA1c唯一]=1)),1),""))</f>
        <v/>
      </c>
      <c r="H403" s="6" t="str">
        <f>IF($B403="","",IF($I403="","",IFERROR(SUMIFS(LabData2016[最近一次HbA1c檢查結果(%)],LabData2016[比對身分證前六碼],$AX403,LabData2016[最近一次HbA1c檢查日期],$I403,LabData2016[HbA1c唯一],1),"")))</f>
        <v/>
      </c>
      <c r="I403" s="36" t="str" cm="1">
        <f t="array" ref="I403">IF($B403="","",IFERROR(_xlfn.AGGREGATE(14,6,LabData2016[最近一次HbA1c檢查日期]/((LabData2016[比對身分證前六碼]=$AX403)*(LabData2016[HbA1c唯一]=1)),2),""))</f>
        <v/>
      </c>
      <c r="J403" s="6" t="str">
        <f t="shared" si="87"/>
        <v/>
      </c>
      <c r="K403" s="27" t="str">
        <f ca="1">IF($B403="","",IF($E403="不適用","不適用",IF($F403="","未檢驗",IF(AND($AF403+$AG403&gt;=2,$AG403&gt;=1),IF(OR($F403&lt;VALUE(SUBSTITUTE(SUBSTITUTE($E403,"&lt;",""),"%","")),SUMIFS(LabData2016[HbA1c唯一],LabData2016[比對身分證前六碼],$AX403,LabData2016[最近一次HbA1c檢查結果(%)],"&lt;"&amp;VALUE(SUBSTITUTE(SUBSTITUTE($E403,"&lt;",""),"%","")),LabData2016[最近一次HbA1c檢查日期],"&gt;="&amp;DATE(YEAR(TODAY()),1,1),LabData2016[最近一次HbA1c檢查日期],"&lt;"&amp;DATE(YEAR(TODAY())+1,1,1))/($AF403+$AG403)&gt;=0.5),"控制達標",IF(ISNUMBER($H403),IF(AND($J403&gt;=84,$F403-$H403&lt;0),"進步達標","未達標"),"未達標")),"未達標"))))</f>
        <v/>
      </c>
      <c r="L403" s="33" t="str">
        <f ca="1">IF($B403="","",IF($K403="不適用","不適用",IF($K403="未檢驗","無檢驗資料","全年"&amp;($AF403+$AG403)&amp;"次／下半年"&amp;$AG403&amp;"次／"&amp;SUMIFS(LabData2016[HbA1c唯一],LabData2016[比對身分證前六碼],$AX403,LabData2016[最近一次HbA1c檢查結果(%)],"&lt;"&amp;VALUE(SUBSTITUTE(SUBSTITUTE($E403,"&lt;",""),"%","")),LabData2016[最近一次HbA1c檢查日期],"&gt;="&amp;DATE(YEAR(TODAY()),1,1),LabData2016[最近一次HbA1c檢查日期],"&lt;"&amp;DATE(YEAR(TODAY())+1,1,1))&amp;"/"&amp;($AF403+$AG403)&amp;"達標")))</f>
        <v/>
      </c>
      <c r="M403" s="6" t="str" cm="1">
        <f t="array" ref="M403">IF($B403="","",IFERROR(INDEX(PatientCriteria[LDL達標標準],ROWS($A$4:A403)),""))</f>
        <v/>
      </c>
      <c r="N403" s="6" t="str">
        <f>IF($B403="","",IF($O403="","",IFERROR(SUMIFS(LabData2016[最近一次LDL檢查結果(mg/dL)],LabData2016[比對身分證前六碼],$AX403,LabData2016[最近一次LDL檢查日期],$O403,LabData2016[LDL唯一],1),"")))</f>
        <v/>
      </c>
      <c r="O403" s="36" t="str" cm="1">
        <f t="array" ref="O403">IF($B403="","",IFERROR(_xlfn.AGGREGATE(14,6,LabData2016[最近一次LDL檢查日期]/((LabData2016[比對身分證前六碼]=$AX403)*(LabData2016[LDL唯一]=1)),1),""))</f>
        <v/>
      </c>
      <c r="P403" s="6" t="str">
        <f>IF($B403="","",IF($Q403="","",IFERROR(SUMIFS(LabData2016[最近一次LDL檢查結果(mg/dL)],LabData2016[比對身分證前六碼],$AX403,LabData2016[最近一次LDL檢查日期],$Q403,LabData2016[LDL唯一],1),"")))</f>
        <v/>
      </c>
      <c r="Q403" s="36" t="str" cm="1">
        <f t="array" ref="Q403">IF($B403="","",IFERROR(_xlfn.AGGREGATE(14,6,LabData2016[最近一次LDL檢查日期]/((LabData2016[比對身分證前六碼]=$AX403)*(LabData2016[LDL唯一]=1)),2),""))</f>
        <v/>
      </c>
      <c r="R403" s="6" t="str">
        <f t="shared" si="88"/>
        <v/>
      </c>
      <c r="S403" s="6" t="str" cm="1">
        <f t="array" ref="S403">IF($B403="","",IFERROR(_xlfn.AGGREGATE(15,6,LabData2016[最近一次LDL檢查結果(mg/dL)]/((LabData2016[比對身分證前六碼]=$AX403)*(LabData2016[LDL唯一]=1)),1),""))</f>
        <v/>
      </c>
      <c r="T403" s="28" t="str">
        <f ca="1">IF($B403="","",IF($M403="不適用","不適用",IF($N403="","未檢驗",IF(OR(AND($D403="DM only",$O403&gt;=DATE(YEAR(TODAY()),1,1),$O403&lt;DATE(YEAR(TODAY())+1,1,1),$N403&lt;VALUE(SUBSTITUTE($M403,"&lt;",""))),AND($AH403&gt;=1,$AI403&gt;=1,OR($N403&lt;VALUE(SUBSTITUTE($M403,"&lt;","")),SUMIFS(LabData2016[LDL唯一],LabData2016[比對身分證前六碼],$AX403,LabData2016[最近一次LDL檢查結果(mg/dL)],"&lt;"&amp;VALUE(SUBSTITUTE($M403,"&lt;","")),LabData2016[最近一次LDL檢查日期],"&gt;="&amp;DATE(YEAR(TODAY()),1,1),LabData2016[最近一次LDL檢查日期],"&lt;"&amp;DATE(YEAR(TODAY())+1,1,1))/($AH403+$AI403)&gt;=0.5))),"控制達標",IF(AND($AH403&gt;=1,$AI403&gt;=1,ISNUMBER($P403),$R403&gt;84,$N403-$P403&lt;0),"進步達標","未達標")))))</f>
        <v/>
      </c>
      <c r="U403" s="39" t="str">
        <f ca="1">IF($B403="","",IF($T403="不適用","不適用",IF($T403="未檢驗","無檢驗資料","全年"&amp;($AH403+$AI403)&amp;"次／下半年"&amp;$AI403&amp;"次／"&amp;SUMIFS(LabData2016[LDL唯一],LabData2016[比對身分證前六碼],$AX403,LabData2016[最近一次LDL檢查結果(mg/dL)],"&lt;"&amp;VALUE(SUBSTITUTE($M403,"&lt;","")),LabData2016[最近一次LDL檢查日期],"&gt;="&amp;DATE(YEAR(TODAY()),1,1),LabData2016[最近一次LDL檢查日期],"&lt;"&amp;DATE(YEAR(TODAY())+1,1,1))&amp;"/"&amp;($AH403+$AI403)&amp;"達標")))</f>
        <v/>
      </c>
      <c r="V403" s="6" t="str" cm="1">
        <f t="array" ref="V403">IF($B403="","",IFERROR(INDEX(PatientCriteria[UACR達標標準],ROWS($A$4:A403)),""))</f>
        <v/>
      </c>
      <c r="W403" s="6" t="str">
        <f>IF($B403="","",IF($X403="","",IFERROR(SUMIFS(LabData2016[最近一次UACR檢查結果(mg/gm)],LabData2016[比對身分證前六碼],$AX403,LabData2016[最近一次UACR檢查日期],$X403,LabData2016[UACR唯一],1),"")))</f>
        <v/>
      </c>
      <c r="X403" s="36" t="str" cm="1">
        <f t="array" ref="X403">IF($B403="","",IFERROR(_xlfn.AGGREGATE(14,6,LabData2016[最近一次UACR檢查日期]/((LabData2016[比對身分證前六碼]=$AX403)*(LabData2016[UACR唯一]=1)),1),""))</f>
        <v/>
      </c>
      <c r="Y403" s="6" t="str">
        <f>IF($B403="","",IF($Z403="","",IFERROR(SUMIFS(LabData2016[最近一次UACR檢查結果(mg/gm)],LabData2016[比對身分證前六碼],$AX403,LabData2016[最近一次UACR檢查日期],$Z403,LabData2016[UACR唯一],1),"")))</f>
        <v/>
      </c>
      <c r="Z403" s="36" t="str" cm="1">
        <f t="array" ref="Z403">IF($B403="","",IFERROR(_xlfn.AGGREGATE(14,6,LabData2016[最近一次UACR檢查日期]/((LabData2016[比對身分證前六碼]=$AX403)*(LabData2016[UACR唯一]=1)),2),""))</f>
        <v/>
      </c>
      <c r="AA403" s="6" t="str">
        <f t="shared" si="89"/>
        <v/>
      </c>
      <c r="AB403" s="29" t="str">
        <f ca="1">IF($B403="","",IF($V403="不適用","不適用",IF($W403="","未檢驗",IF(AND($AJ403+$AK403&gt;=2,$AK403&gt;=1),IF(OR($W403&lt;30,SUMIFS(LabData2016[UACR唯一],LabData2016[比對身分證前六碼],$AX403,LabData2016[最近一次UACR檢查結果(mg/gm)],"&lt;30",LabData2016[最近一次UACR檢查日期],"&gt;="&amp;DATE(YEAR(TODAY()),1,1),LabData2016[最近一次UACR檢查日期],"&lt;"&amp;DATE(YEAR(TODAY())+1,1,1))/($AJ403+$AK403)&gt;=0.5),"控制達標",IF(ISNUMBER($Y403),IF(AND($AA403&gt;=84,$W403-$Y403&lt;0),"進步達標","未達標"),"未達標")),"未達標"))))</f>
        <v/>
      </c>
      <c r="AC403" s="38" t="str">
        <f ca="1">IF($B403="","",IF($AB403="不適用","不適用",IF($AB403="未檢驗","無檢驗資料","全年"&amp;($AJ403+$AK403)&amp;"次／下半年"&amp;$AK403&amp;"次／"&amp;SUMIFS(LabData2016[UACR唯一],LabData2016[比對身分證前六碼],$AX403,LabData2016[最近一次UACR檢查結果(mg/gm)],"&lt;30",LabData2016[最近一次UACR檢查日期],"&gt;="&amp;DATE(YEAR(TODAY()),1,1),LabData2016[最近一次UACR檢查日期],"&lt;"&amp;DATE(YEAR(TODAY())+1,1,1))&amp;"/"&amp;($AJ403+$AK403)&amp;"達標")))</f>
        <v/>
      </c>
      <c r="AD403" s="6" t="str" cm="1">
        <f t="array" ref="AD403">IF($B403="","",IFERROR(INDEX(PatientCriteria[BP檢驗次數達標標準],ROWS($A$4:A403)),""))</f>
        <v/>
      </c>
      <c r="AE403" s="6" t="str" cm="1">
        <f t="array" aca="1" ref="AE403" ca="1">IF($B403="","",_xlfn.LET(_xlpm.bp,LabData2016[最近一次BP檢查日期],_xlpm.ym,IF(ISNUMBER(_xlpm.bp),TEXT(_xlpm.bp,"yyyy-mm"),LEFT(_xlpm.bp,7)),_xlpm.matched,_xlfn._xlws.FILTER(_xlpm.ym,(LabData2016[比對身分證前六碼]=$AX403)*(LabData2016[比對生日西元]=$AY403)*(_xlpm.ym&lt;&gt;"")*(LEFT(_xlpm.ym,4)=TEXT(YEAR(TODAY()),"0")),""),IF(INDEX(_xlpm.matched,1)="",0,ROWS(_xlfn.UNIQUE(_xlpm.matched)))))</f>
        <v/>
      </c>
      <c r="AF403" s="6" t="str">
        <f ca="1">IF($B403="","",SUMIFS(LabData2016[HbA1c唯一],LabData2016[比對身分證前六碼],$AX403,LabData2016[最近一次HbA1c檢查日期],"&gt;="&amp;DATE(YEAR(TODAY()),1,1),LabData2016[最近一次HbA1c檢查日期],"&lt;"&amp;DATE(YEAR(TODAY()),7,1)))</f>
        <v/>
      </c>
      <c r="AG403" s="6" t="str">
        <f ca="1">IF($B403="","",SUMIFS(LabData2016[HbA1c唯一],LabData2016[比對身分證前六碼],$AX403,LabData2016[最近一次HbA1c檢查日期],"&gt;="&amp;DATE(YEAR(TODAY()),7,1),LabData2016[最近一次HbA1c檢查日期],"&lt;"&amp;DATE(YEAR(TODAY())+1,1,1)))</f>
        <v/>
      </c>
      <c r="AH403" s="6" t="str">
        <f ca="1">IF($B403="","",SUMIFS(LabData2016[LDL唯一],LabData2016[比對身分證前六碼],$AX403,LabData2016[最近一次LDL檢查日期],"&gt;="&amp;DATE(YEAR(TODAY()),1,1),LabData2016[最近一次LDL檢查日期],"&lt;"&amp;DATE(YEAR(TODAY()),7,1)))</f>
        <v/>
      </c>
      <c r="AI403" s="6" t="str">
        <f ca="1">IF($B403="","",SUMIFS(LabData2016[LDL唯一],LabData2016[比對身分證前六碼],$AX403,LabData2016[最近一次LDL檢查日期],"&gt;="&amp;DATE(YEAR(TODAY()),7,1),LabData2016[最近一次LDL檢查日期],"&lt;"&amp;DATE(YEAR(TODAY())+1,1,1)))</f>
        <v/>
      </c>
      <c r="AJ403" s="6" t="str">
        <f ca="1">IF($B403="","",SUMIFS(LabData2016[UACR唯一],LabData2016[比對身分證前六碼],$AX403,LabData2016[最近一次UACR檢查日期],"&gt;="&amp;DATE(YEAR(TODAY()),1,1),LabData2016[最近一次UACR檢查日期],"&lt;"&amp;DATE(YEAR(TODAY()),7,1)))</f>
        <v/>
      </c>
      <c r="AK403" s="6" t="str">
        <f ca="1">IF($B403="","",SUMIFS(LabData2016[UACR唯一],LabData2016[比對身分證前六碼],$AX403,LabData2016[最近一次UACR檢查日期],"&gt;="&amp;DATE(YEAR(TODAY()),7,1),LabData2016[最近一次UACR檢查日期],"&lt;"&amp;DATE(YEAR(TODAY())+1,1,1)))</f>
        <v/>
      </c>
      <c r="AL403" s="6" t="str">
        <f t="shared" si="90"/>
        <v/>
      </c>
      <c r="AM403" s="6" t="str">
        <f t="shared" si="91"/>
        <v/>
      </c>
      <c r="AN403" s="6" t="str">
        <f t="shared" si="92"/>
        <v/>
      </c>
      <c r="AO403" s="6" t="str">
        <f t="shared" si="93"/>
        <v/>
      </c>
      <c r="AP403" s="6" t="str" cm="1">
        <f t="array" ref="AP403">IF($B403="","",IFERROR(INDEX(相容設定!$B$2:$E$9,MATCH($D403,相容設定!$A$2:$A$9,0),MIN(VALUE(LEFT($AQ403,FIND("/",$AQ403)-1)),3)+1),0))</f>
        <v/>
      </c>
      <c r="AQ403" s="6" t="str">
        <f t="shared" si="94"/>
        <v/>
      </c>
      <c r="AR403" s="30" t="str">
        <f t="shared" si="95"/>
        <v/>
      </c>
      <c r="AS403" s="30" t="str">
        <f>IF($B403="","",250+30+IF(OR(ISNUMBER(SEARCH("DM",$D403)),ISNUMBER(SEARCH("+",$D403))),100,0)+IFERROR(INDEX(相容設定!$F$2:$F$9,MATCH($D403,相容設定!$A$2:$A$9,0)),0))</f>
        <v/>
      </c>
      <c r="AT403" s="31" t="str">
        <f t="shared" si="96"/>
        <v/>
      </c>
      <c r="AU403" s="32" t="str">
        <f t="shared" si="97"/>
        <v/>
      </c>
      <c r="AW403" t="str">
        <f t="shared" si="98"/>
        <v/>
      </c>
    </row>
    <row r="404" spans="1:49" x14ac:dyDescent="0.35">
      <c r="A404" s="26" t="str" cm="1">
        <f t="array" ref="A404">IFERROR(IF(INDEX(PatientCriteria[身分證號],ROWS($A$4:A404))="","",ROWS($A$4:A404)),"")</f>
        <v/>
      </c>
      <c r="B404" s="26" t="str" cm="1">
        <f t="array" ref="B404">IFERROR(IF(INDEX(PatientCriteria[身分證號],ROWS($A$4:A404))="","",INDEX(PatientCriteria[身分證號],ROWS($A$4:A404))),"")</f>
        <v/>
      </c>
      <c r="C404" s="26" t="str" cm="1">
        <f t="array" ref="C404">IF($B404="","",IFERROR(INDEX(PatientCriteria[生日],ROWS($A$4:A404)),""))</f>
        <v/>
      </c>
      <c r="D404" s="26" t="str" cm="1">
        <f t="array" ref="D404">IF($B404="","",IFERROR(INDEX(PatientCriteria[疾病組合],ROWS($A$4:A404)),""))</f>
        <v/>
      </c>
      <c r="E404" s="6" t="str" cm="1">
        <f t="array" ref="E404">IF($B404="","",IFERROR(INDEX(PatientCriteria[HbA1c達標標準],ROWS($A$4:A404)),""))</f>
        <v/>
      </c>
      <c r="F404" s="6" t="str">
        <f>IF($B404="","",IF($G404="","",IFERROR(SUMIFS(LabData2016[最近一次HbA1c檢查結果(%)],LabData2016[比對身分證前六碼],$AX404,LabData2016[最近一次HbA1c檢查日期],$G404,LabData2016[HbA1c唯一],1),"")))</f>
        <v/>
      </c>
      <c r="G404" s="36" t="str" cm="1">
        <f t="array" ref="G404">IF($B404="","",IFERROR(_xlfn.AGGREGATE(14,6,LabData2016[最近一次HbA1c檢查日期]/((LabData2016[比對身分證前六碼]=$AX404)*(LabData2016[HbA1c唯一]=1)),1),""))</f>
        <v/>
      </c>
      <c r="H404" s="6" t="str">
        <f>IF($B404="","",IF($I404="","",IFERROR(SUMIFS(LabData2016[最近一次HbA1c檢查結果(%)],LabData2016[比對身分證前六碼],$AX404,LabData2016[最近一次HbA1c檢查日期],$I404,LabData2016[HbA1c唯一],1),"")))</f>
        <v/>
      </c>
      <c r="I404" s="36" t="str" cm="1">
        <f t="array" ref="I404">IF($B404="","",IFERROR(_xlfn.AGGREGATE(14,6,LabData2016[最近一次HbA1c檢查日期]/((LabData2016[比對身分證前六碼]=$AX404)*(LabData2016[HbA1c唯一]=1)),2),""))</f>
        <v/>
      </c>
      <c r="J404" s="6" t="str">
        <f t="shared" si="87"/>
        <v/>
      </c>
      <c r="K404" s="27" t="str">
        <f ca="1">IF($B404="","",IF($E404="不適用","不適用",IF($F404="","未檢驗",IF(AND($AF404+$AG404&gt;=2,$AG404&gt;=1),IF(OR($F404&lt;VALUE(SUBSTITUTE(SUBSTITUTE($E404,"&lt;",""),"%","")),SUMIFS(LabData2016[HbA1c唯一],LabData2016[比對身分證前六碼],$AX404,LabData2016[最近一次HbA1c檢查結果(%)],"&lt;"&amp;VALUE(SUBSTITUTE(SUBSTITUTE($E404,"&lt;",""),"%","")),LabData2016[最近一次HbA1c檢查日期],"&gt;="&amp;DATE(YEAR(TODAY()),1,1),LabData2016[最近一次HbA1c檢查日期],"&lt;"&amp;DATE(YEAR(TODAY())+1,1,1))/($AF404+$AG404)&gt;=0.5),"控制達標",IF(ISNUMBER($H404),IF(AND($J404&gt;=84,$F404-$H404&lt;0),"進步達標","未達標"),"未達標")),"未達標"))))</f>
        <v/>
      </c>
      <c r="L404" s="33" t="str">
        <f ca="1">IF($B404="","",IF($K404="不適用","不適用",IF($K404="未檢驗","無檢驗資料","全年"&amp;($AF404+$AG404)&amp;"次／下半年"&amp;$AG404&amp;"次／"&amp;SUMIFS(LabData2016[HbA1c唯一],LabData2016[比對身分證前六碼],$AX404,LabData2016[最近一次HbA1c檢查結果(%)],"&lt;"&amp;VALUE(SUBSTITUTE(SUBSTITUTE($E404,"&lt;",""),"%","")),LabData2016[最近一次HbA1c檢查日期],"&gt;="&amp;DATE(YEAR(TODAY()),1,1),LabData2016[最近一次HbA1c檢查日期],"&lt;"&amp;DATE(YEAR(TODAY())+1,1,1))&amp;"/"&amp;($AF404+$AG404)&amp;"達標")))</f>
        <v/>
      </c>
      <c r="M404" s="6" t="str" cm="1">
        <f t="array" ref="M404">IF($B404="","",IFERROR(INDEX(PatientCriteria[LDL達標標準],ROWS($A$4:A404)),""))</f>
        <v/>
      </c>
      <c r="N404" s="6" t="str">
        <f>IF($B404="","",IF($O404="","",IFERROR(SUMIFS(LabData2016[最近一次LDL檢查結果(mg/dL)],LabData2016[比對身分證前六碼],$AX404,LabData2016[最近一次LDL檢查日期],$O404,LabData2016[LDL唯一],1),"")))</f>
        <v/>
      </c>
      <c r="O404" s="36" t="str" cm="1">
        <f t="array" ref="O404">IF($B404="","",IFERROR(_xlfn.AGGREGATE(14,6,LabData2016[最近一次LDL檢查日期]/((LabData2016[比對身分證前六碼]=$AX404)*(LabData2016[LDL唯一]=1)),1),""))</f>
        <v/>
      </c>
      <c r="P404" s="6" t="str">
        <f>IF($B404="","",IF($Q404="","",IFERROR(SUMIFS(LabData2016[最近一次LDL檢查結果(mg/dL)],LabData2016[比對身分證前六碼],$AX404,LabData2016[最近一次LDL檢查日期],$Q404,LabData2016[LDL唯一],1),"")))</f>
        <v/>
      </c>
      <c r="Q404" s="36" t="str" cm="1">
        <f t="array" ref="Q404">IF($B404="","",IFERROR(_xlfn.AGGREGATE(14,6,LabData2016[最近一次LDL檢查日期]/((LabData2016[比對身分證前六碼]=$AX404)*(LabData2016[LDL唯一]=1)),2),""))</f>
        <v/>
      </c>
      <c r="R404" s="6" t="str">
        <f t="shared" si="88"/>
        <v/>
      </c>
      <c r="S404" s="6" t="str" cm="1">
        <f t="array" ref="S404">IF($B404="","",IFERROR(_xlfn.AGGREGATE(15,6,LabData2016[最近一次LDL檢查結果(mg/dL)]/((LabData2016[比對身分證前六碼]=$AX404)*(LabData2016[LDL唯一]=1)),1),""))</f>
        <v/>
      </c>
      <c r="T404" s="28" t="str">
        <f ca="1">IF($B404="","",IF($M404="不適用","不適用",IF($N404="","未檢驗",IF(OR(AND($D404="DM only",$O404&gt;=DATE(YEAR(TODAY()),1,1),$O404&lt;DATE(YEAR(TODAY())+1,1,1),$N404&lt;VALUE(SUBSTITUTE($M404,"&lt;",""))),AND($AH404&gt;=1,$AI404&gt;=1,OR($N404&lt;VALUE(SUBSTITUTE($M404,"&lt;","")),SUMIFS(LabData2016[LDL唯一],LabData2016[比對身分證前六碼],$AX404,LabData2016[最近一次LDL檢查結果(mg/dL)],"&lt;"&amp;VALUE(SUBSTITUTE($M404,"&lt;","")),LabData2016[最近一次LDL檢查日期],"&gt;="&amp;DATE(YEAR(TODAY()),1,1),LabData2016[最近一次LDL檢查日期],"&lt;"&amp;DATE(YEAR(TODAY())+1,1,1))/($AH404+$AI404)&gt;=0.5))),"控制達標",IF(AND($AH404&gt;=1,$AI404&gt;=1,ISNUMBER($P404),$R404&gt;84,$N404-$P404&lt;0),"進步達標","未達標")))))</f>
        <v/>
      </c>
      <c r="U404" s="39" t="str">
        <f ca="1">IF($B404="","",IF($T404="不適用","不適用",IF($T404="未檢驗","無檢驗資料","全年"&amp;($AH404+$AI404)&amp;"次／下半年"&amp;$AI404&amp;"次／"&amp;SUMIFS(LabData2016[LDL唯一],LabData2016[比對身分證前六碼],$AX404,LabData2016[最近一次LDL檢查結果(mg/dL)],"&lt;"&amp;VALUE(SUBSTITUTE($M404,"&lt;","")),LabData2016[最近一次LDL檢查日期],"&gt;="&amp;DATE(YEAR(TODAY()),1,1),LabData2016[最近一次LDL檢查日期],"&lt;"&amp;DATE(YEAR(TODAY())+1,1,1))&amp;"/"&amp;($AH404+$AI404)&amp;"達標")))</f>
        <v/>
      </c>
      <c r="V404" s="6" t="str" cm="1">
        <f t="array" ref="V404">IF($B404="","",IFERROR(INDEX(PatientCriteria[UACR達標標準],ROWS($A$4:A404)),""))</f>
        <v/>
      </c>
      <c r="W404" s="6" t="str">
        <f>IF($B404="","",IF($X404="","",IFERROR(SUMIFS(LabData2016[最近一次UACR檢查結果(mg/gm)],LabData2016[比對身分證前六碼],$AX404,LabData2016[最近一次UACR檢查日期],$X404,LabData2016[UACR唯一],1),"")))</f>
        <v/>
      </c>
      <c r="X404" s="36" t="str" cm="1">
        <f t="array" ref="X404">IF($B404="","",IFERROR(_xlfn.AGGREGATE(14,6,LabData2016[最近一次UACR檢查日期]/((LabData2016[比對身分證前六碼]=$AX404)*(LabData2016[UACR唯一]=1)),1),""))</f>
        <v/>
      </c>
      <c r="Y404" s="6" t="str">
        <f>IF($B404="","",IF($Z404="","",IFERROR(SUMIFS(LabData2016[最近一次UACR檢查結果(mg/gm)],LabData2016[比對身分證前六碼],$AX404,LabData2016[最近一次UACR檢查日期],$Z404,LabData2016[UACR唯一],1),"")))</f>
        <v/>
      </c>
      <c r="Z404" s="36" t="str" cm="1">
        <f t="array" ref="Z404">IF($B404="","",IFERROR(_xlfn.AGGREGATE(14,6,LabData2016[最近一次UACR檢查日期]/((LabData2016[比對身分證前六碼]=$AX404)*(LabData2016[UACR唯一]=1)),2),""))</f>
        <v/>
      </c>
      <c r="AA404" s="6" t="str">
        <f t="shared" si="89"/>
        <v/>
      </c>
      <c r="AB404" s="29" t="str">
        <f ca="1">IF($B404="","",IF($V404="不適用","不適用",IF($W404="","未檢驗",IF(AND($AJ404+$AK404&gt;=2,$AK404&gt;=1),IF(OR($W404&lt;30,SUMIFS(LabData2016[UACR唯一],LabData2016[比對身分證前六碼],$AX404,LabData2016[最近一次UACR檢查結果(mg/gm)],"&lt;30",LabData2016[最近一次UACR檢查日期],"&gt;="&amp;DATE(YEAR(TODAY()),1,1),LabData2016[最近一次UACR檢查日期],"&lt;"&amp;DATE(YEAR(TODAY())+1,1,1))/($AJ404+$AK404)&gt;=0.5),"控制達標",IF(ISNUMBER($Y404),IF(AND($AA404&gt;=84,$W404-$Y404&lt;0),"進步達標","未達標"),"未達標")),"未達標"))))</f>
        <v/>
      </c>
      <c r="AC404" s="38" t="str">
        <f ca="1">IF($B404="","",IF($AB404="不適用","不適用",IF($AB404="未檢驗","無檢驗資料","全年"&amp;($AJ404+$AK404)&amp;"次／下半年"&amp;$AK404&amp;"次／"&amp;SUMIFS(LabData2016[UACR唯一],LabData2016[比對身分證前六碼],$AX404,LabData2016[最近一次UACR檢查結果(mg/gm)],"&lt;30",LabData2016[最近一次UACR檢查日期],"&gt;="&amp;DATE(YEAR(TODAY()),1,1),LabData2016[最近一次UACR檢查日期],"&lt;"&amp;DATE(YEAR(TODAY())+1,1,1))&amp;"/"&amp;($AJ404+$AK404)&amp;"達標")))</f>
        <v/>
      </c>
      <c r="AD404" s="6" t="str" cm="1">
        <f t="array" ref="AD404">IF($B404="","",IFERROR(INDEX(PatientCriteria[BP檢驗次數達標標準],ROWS($A$4:A404)),""))</f>
        <v/>
      </c>
      <c r="AE404" s="6" t="str" cm="1">
        <f t="array" aca="1" ref="AE404" ca="1">IF($B404="","",_xlfn.LET(_xlpm.bp,LabData2016[最近一次BP檢查日期],_xlpm.ym,IF(ISNUMBER(_xlpm.bp),TEXT(_xlpm.bp,"yyyy-mm"),LEFT(_xlpm.bp,7)),_xlpm.matched,_xlfn._xlws.FILTER(_xlpm.ym,(LabData2016[比對身分證前六碼]=$AX404)*(LabData2016[比對生日西元]=$AY404)*(_xlpm.ym&lt;&gt;"")*(LEFT(_xlpm.ym,4)=TEXT(YEAR(TODAY()),"0")),""),IF(INDEX(_xlpm.matched,1)="",0,ROWS(_xlfn.UNIQUE(_xlpm.matched)))))</f>
        <v/>
      </c>
      <c r="AF404" s="6" t="str">
        <f ca="1">IF($B404="","",SUMIFS(LabData2016[HbA1c唯一],LabData2016[比對身分證前六碼],$AX404,LabData2016[最近一次HbA1c檢查日期],"&gt;="&amp;DATE(YEAR(TODAY()),1,1),LabData2016[最近一次HbA1c檢查日期],"&lt;"&amp;DATE(YEAR(TODAY()),7,1)))</f>
        <v/>
      </c>
      <c r="AG404" s="6" t="str">
        <f ca="1">IF($B404="","",SUMIFS(LabData2016[HbA1c唯一],LabData2016[比對身分證前六碼],$AX404,LabData2016[最近一次HbA1c檢查日期],"&gt;="&amp;DATE(YEAR(TODAY()),7,1),LabData2016[最近一次HbA1c檢查日期],"&lt;"&amp;DATE(YEAR(TODAY())+1,1,1)))</f>
        <v/>
      </c>
      <c r="AH404" s="6" t="str">
        <f ca="1">IF($B404="","",SUMIFS(LabData2016[LDL唯一],LabData2016[比對身分證前六碼],$AX404,LabData2016[最近一次LDL檢查日期],"&gt;="&amp;DATE(YEAR(TODAY()),1,1),LabData2016[最近一次LDL檢查日期],"&lt;"&amp;DATE(YEAR(TODAY()),7,1)))</f>
        <v/>
      </c>
      <c r="AI404" s="6" t="str">
        <f ca="1">IF($B404="","",SUMIFS(LabData2016[LDL唯一],LabData2016[比對身分證前六碼],$AX404,LabData2016[最近一次LDL檢查日期],"&gt;="&amp;DATE(YEAR(TODAY()),7,1),LabData2016[最近一次LDL檢查日期],"&lt;"&amp;DATE(YEAR(TODAY())+1,1,1)))</f>
        <v/>
      </c>
      <c r="AJ404" s="6" t="str">
        <f ca="1">IF($B404="","",SUMIFS(LabData2016[UACR唯一],LabData2016[比對身分證前六碼],$AX404,LabData2016[最近一次UACR檢查日期],"&gt;="&amp;DATE(YEAR(TODAY()),1,1),LabData2016[最近一次UACR檢查日期],"&lt;"&amp;DATE(YEAR(TODAY()),7,1)))</f>
        <v/>
      </c>
      <c r="AK404" s="6" t="str">
        <f ca="1">IF($B404="","",SUMIFS(LabData2016[UACR唯一],LabData2016[比對身分證前六碼],$AX404,LabData2016[最近一次UACR檢查日期],"&gt;="&amp;DATE(YEAR(TODAY()),7,1),LabData2016[最近一次UACR檢查日期],"&lt;"&amp;DATE(YEAR(TODAY())+1,1,1)))</f>
        <v/>
      </c>
      <c r="AL404" s="6" t="str">
        <f t="shared" si="90"/>
        <v/>
      </c>
      <c r="AM404" s="6" t="str">
        <f t="shared" si="91"/>
        <v/>
      </c>
      <c r="AN404" s="6" t="str">
        <f t="shared" si="92"/>
        <v/>
      </c>
      <c r="AO404" s="6" t="str">
        <f t="shared" si="93"/>
        <v/>
      </c>
      <c r="AP404" s="6" t="str" cm="1">
        <f t="array" ref="AP404">IF($B404="","",IFERROR(INDEX(相容設定!$B$2:$E$9,MATCH($D404,相容設定!$A$2:$A$9,0),MIN(VALUE(LEFT($AQ404,FIND("/",$AQ404)-1)),3)+1),0))</f>
        <v/>
      </c>
      <c r="AQ404" s="6" t="str">
        <f t="shared" si="94"/>
        <v/>
      </c>
      <c r="AR404" s="30" t="str">
        <f t="shared" si="95"/>
        <v/>
      </c>
      <c r="AS404" s="30" t="str">
        <f>IF($B404="","",250+30+IF(OR(ISNUMBER(SEARCH("DM",$D404)),ISNUMBER(SEARCH("+",$D404))),100,0)+IFERROR(INDEX(相容設定!$F$2:$F$9,MATCH($D404,相容設定!$A$2:$A$9,0)),0))</f>
        <v/>
      </c>
      <c r="AT404" s="31" t="str">
        <f t="shared" si="96"/>
        <v/>
      </c>
      <c r="AU404" s="32" t="str">
        <f t="shared" si="97"/>
        <v/>
      </c>
      <c r="AW404" t="str">
        <f t="shared" si="98"/>
        <v/>
      </c>
    </row>
    <row r="405" spans="1:49" x14ac:dyDescent="0.35">
      <c r="A405" s="26" t="str" cm="1">
        <f t="array" ref="A405">IFERROR(IF(INDEX(PatientCriteria[身分證號],ROWS($A$4:A405))="","",ROWS($A$4:A405)),"")</f>
        <v/>
      </c>
      <c r="B405" s="26" t="str" cm="1">
        <f t="array" ref="B405">IFERROR(IF(INDEX(PatientCriteria[身分證號],ROWS($A$4:A405))="","",INDEX(PatientCriteria[身分證號],ROWS($A$4:A405))),"")</f>
        <v/>
      </c>
      <c r="C405" s="26" t="str" cm="1">
        <f t="array" ref="C405">IF($B405="","",IFERROR(INDEX(PatientCriteria[生日],ROWS($A$4:A405)),""))</f>
        <v/>
      </c>
      <c r="D405" s="26" t="str" cm="1">
        <f t="array" ref="D405">IF($B405="","",IFERROR(INDEX(PatientCriteria[疾病組合],ROWS($A$4:A405)),""))</f>
        <v/>
      </c>
      <c r="E405" s="6" t="str" cm="1">
        <f t="array" ref="E405">IF($B405="","",IFERROR(INDEX(PatientCriteria[HbA1c達標標準],ROWS($A$4:A405)),""))</f>
        <v/>
      </c>
      <c r="F405" s="6" t="str">
        <f>IF($B405="","",IF($G405="","",IFERROR(SUMIFS(LabData2016[最近一次HbA1c檢查結果(%)],LabData2016[比對身分證前六碼],$AX405,LabData2016[最近一次HbA1c檢查日期],$G405,LabData2016[HbA1c唯一],1),"")))</f>
        <v/>
      </c>
      <c r="G405" s="36" t="str" cm="1">
        <f t="array" ref="G405">IF($B405="","",IFERROR(_xlfn.AGGREGATE(14,6,LabData2016[最近一次HbA1c檢查日期]/((LabData2016[比對身分證前六碼]=$AX405)*(LabData2016[HbA1c唯一]=1)),1),""))</f>
        <v/>
      </c>
      <c r="H405" s="6" t="str">
        <f>IF($B405="","",IF($I405="","",IFERROR(SUMIFS(LabData2016[最近一次HbA1c檢查結果(%)],LabData2016[比對身分證前六碼],$AX405,LabData2016[最近一次HbA1c檢查日期],$I405,LabData2016[HbA1c唯一],1),"")))</f>
        <v/>
      </c>
      <c r="I405" s="36" t="str" cm="1">
        <f t="array" ref="I405">IF($B405="","",IFERROR(_xlfn.AGGREGATE(14,6,LabData2016[最近一次HbA1c檢查日期]/((LabData2016[比對身分證前六碼]=$AX405)*(LabData2016[HbA1c唯一]=1)),2),""))</f>
        <v/>
      </c>
      <c r="J405" s="6" t="str">
        <f t="shared" si="87"/>
        <v/>
      </c>
      <c r="K405" s="27" t="str">
        <f ca="1">IF($B405="","",IF($E405="不適用","不適用",IF($F405="","未檢驗",IF(AND($AF405+$AG405&gt;=2,$AG405&gt;=1),IF(OR($F405&lt;VALUE(SUBSTITUTE(SUBSTITUTE($E405,"&lt;",""),"%","")),SUMIFS(LabData2016[HbA1c唯一],LabData2016[比對身分證前六碼],$AX405,LabData2016[最近一次HbA1c檢查結果(%)],"&lt;"&amp;VALUE(SUBSTITUTE(SUBSTITUTE($E405,"&lt;",""),"%","")),LabData2016[最近一次HbA1c檢查日期],"&gt;="&amp;DATE(YEAR(TODAY()),1,1),LabData2016[最近一次HbA1c檢查日期],"&lt;"&amp;DATE(YEAR(TODAY())+1,1,1))/($AF405+$AG405)&gt;=0.5),"控制達標",IF(ISNUMBER($H405),IF(AND($J405&gt;=84,$F405-$H405&lt;0),"進步達標","未達標"),"未達標")),"未達標"))))</f>
        <v/>
      </c>
      <c r="L405" s="33" t="str">
        <f ca="1">IF($B405="","",IF($K405="不適用","不適用",IF($K405="未檢驗","無檢驗資料","全年"&amp;($AF405+$AG405)&amp;"次／下半年"&amp;$AG405&amp;"次／"&amp;SUMIFS(LabData2016[HbA1c唯一],LabData2016[比對身分證前六碼],$AX405,LabData2016[最近一次HbA1c檢查結果(%)],"&lt;"&amp;VALUE(SUBSTITUTE(SUBSTITUTE($E405,"&lt;",""),"%","")),LabData2016[最近一次HbA1c檢查日期],"&gt;="&amp;DATE(YEAR(TODAY()),1,1),LabData2016[最近一次HbA1c檢查日期],"&lt;"&amp;DATE(YEAR(TODAY())+1,1,1))&amp;"/"&amp;($AF405+$AG405)&amp;"達標")))</f>
        <v/>
      </c>
      <c r="M405" s="6" t="str" cm="1">
        <f t="array" ref="M405">IF($B405="","",IFERROR(INDEX(PatientCriteria[LDL達標標準],ROWS($A$4:A405)),""))</f>
        <v/>
      </c>
      <c r="N405" s="6" t="str">
        <f>IF($B405="","",IF($O405="","",IFERROR(SUMIFS(LabData2016[最近一次LDL檢查結果(mg/dL)],LabData2016[比對身分證前六碼],$AX405,LabData2016[最近一次LDL檢查日期],$O405,LabData2016[LDL唯一],1),"")))</f>
        <v/>
      </c>
      <c r="O405" s="36" t="str" cm="1">
        <f t="array" ref="O405">IF($B405="","",IFERROR(_xlfn.AGGREGATE(14,6,LabData2016[最近一次LDL檢查日期]/((LabData2016[比對身分證前六碼]=$AX405)*(LabData2016[LDL唯一]=1)),1),""))</f>
        <v/>
      </c>
      <c r="P405" s="6" t="str">
        <f>IF($B405="","",IF($Q405="","",IFERROR(SUMIFS(LabData2016[最近一次LDL檢查結果(mg/dL)],LabData2016[比對身分證前六碼],$AX405,LabData2016[最近一次LDL檢查日期],$Q405,LabData2016[LDL唯一],1),"")))</f>
        <v/>
      </c>
      <c r="Q405" s="36" t="str" cm="1">
        <f t="array" ref="Q405">IF($B405="","",IFERROR(_xlfn.AGGREGATE(14,6,LabData2016[最近一次LDL檢查日期]/((LabData2016[比對身分證前六碼]=$AX405)*(LabData2016[LDL唯一]=1)),2),""))</f>
        <v/>
      </c>
      <c r="R405" s="6" t="str">
        <f t="shared" si="88"/>
        <v/>
      </c>
      <c r="S405" s="6" t="str" cm="1">
        <f t="array" ref="S405">IF($B405="","",IFERROR(_xlfn.AGGREGATE(15,6,LabData2016[最近一次LDL檢查結果(mg/dL)]/((LabData2016[比對身分證前六碼]=$AX405)*(LabData2016[LDL唯一]=1)),1),""))</f>
        <v/>
      </c>
      <c r="T405" s="28" t="str">
        <f ca="1">IF($B405="","",IF($M405="不適用","不適用",IF($N405="","未檢驗",IF(OR(AND($D405="DM only",$O405&gt;=DATE(YEAR(TODAY()),1,1),$O405&lt;DATE(YEAR(TODAY())+1,1,1),$N405&lt;VALUE(SUBSTITUTE($M405,"&lt;",""))),AND($AH405&gt;=1,$AI405&gt;=1,OR($N405&lt;VALUE(SUBSTITUTE($M405,"&lt;","")),SUMIFS(LabData2016[LDL唯一],LabData2016[比對身分證前六碼],$AX405,LabData2016[最近一次LDL檢查結果(mg/dL)],"&lt;"&amp;VALUE(SUBSTITUTE($M405,"&lt;","")),LabData2016[最近一次LDL檢查日期],"&gt;="&amp;DATE(YEAR(TODAY()),1,1),LabData2016[最近一次LDL檢查日期],"&lt;"&amp;DATE(YEAR(TODAY())+1,1,1))/($AH405+$AI405)&gt;=0.5))),"控制達標",IF(AND($AH405&gt;=1,$AI405&gt;=1,ISNUMBER($P405),$R405&gt;84,$N405-$P405&lt;0),"進步達標","未達標")))))</f>
        <v/>
      </c>
      <c r="U405" s="39" t="str">
        <f ca="1">IF($B405="","",IF($T405="不適用","不適用",IF($T405="未檢驗","無檢驗資料","全年"&amp;($AH405+$AI405)&amp;"次／下半年"&amp;$AI405&amp;"次／"&amp;SUMIFS(LabData2016[LDL唯一],LabData2016[比對身分證前六碼],$AX405,LabData2016[最近一次LDL檢查結果(mg/dL)],"&lt;"&amp;VALUE(SUBSTITUTE($M405,"&lt;","")),LabData2016[最近一次LDL檢查日期],"&gt;="&amp;DATE(YEAR(TODAY()),1,1),LabData2016[最近一次LDL檢查日期],"&lt;"&amp;DATE(YEAR(TODAY())+1,1,1))&amp;"/"&amp;($AH405+$AI405)&amp;"達標")))</f>
        <v/>
      </c>
      <c r="V405" s="6" t="str" cm="1">
        <f t="array" ref="V405">IF($B405="","",IFERROR(INDEX(PatientCriteria[UACR達標標準],ROWS($A$4:A405)),""))</f>
        <v/>
      </c>
      <c r="W405" s="6" t="str">
        <f>IF($B405="","",IF($X405="","",IFERROR(SUMIFS(LabData2016[最近一次UACR檢查結果(mg/gm)],LabData2016[比對身分證前六碼],$AX405,LabData2016[最近一次UACR檢查日期],$X405,LabData2016[UACR唯一],1),"")))</f>
        <v/>
      </c>
      <c r="X405" s="36" t="str" cm="1">
        <f t="array" ref="X405">IF($B405="","",IFERROR(_xlfn.AGGREGATE(14,6,LabData2016[最近一次UACR檢查日期]/((LabData2016[比對身分證前六碼]=$AX405)*(LabData2016[UACR唯一]=1)),1),""))</f>
        <v/>
      </c>
      <c r="Y405" s="6" t="str">
        <f>IF($B405="","",IF($Z405="","",IFERROR(SUMIFS(LabData2016[最近一次UACR檢查結果(mg/gm)],LabData2016[比對身分證前六碼],$AX405,LabData2016[最近一次UACR檢查日期],$Z405,LabData2016[UACR唯一],1),"")))</f>
        <v/>
      </c>
      <c r="Z405" s="36" t="str" cm="1">
        <f t="array" ref="Z405">IF($B405="","",IFERROR(_xlfn.AGGREGATE(14,6,LabData2016[最近一次UACR檢查日期]/((LabData2016[比對身分證前六碼]=$AX405)*(LabData2016[UACR唯一]=1)),2),""))</f>
        <v/>
      </c>
      <c r="AA405" s="6" t="str">
        <f t="shared" si="89"/>
        <v/>
      </c>
      <c r="AB405" s="29" t="str">
        <f ca="1">IF($B405="","",IF($V405="不適用","不適用",IF($W405="","未檢驗",IF(AND($AJ405+$AK405&gt;=2,$AK405&gt;=1),IF(OR($W405&lt;30,SUMIFS(LabData2016[UACR唯一],LabData2016[比對身分證前六碼],$AX405,LabData2016[最近一次UACR檢查結果(mg/gm)],"&lt;30",LabData2016[最近一次UACR檢查日期],"&gt;="&amp;DATE(YEAR(TODAY()),1,1),LabData2016[最近一次UACR檢查日期],"&lt;"&amp;DATE(YEAR(TODAY())+1,1,1))/($AJ405+$AK405)&gt;=0.5),"控制達標",IF(ISNUMBER($Y405),IF(AND($AA405&gt;=84,$W405-$Y405&lt;0),"進步達標","未達標"),"未達標")),"未達標"))))</f>
        <v/>
      </c>
      <c r="AC405" s="38" t="str">
        <f ca="1">IF($B405="","",IF($AB405="不適用","不適用",IF($AB405="未檢驗","無檢驗資料","全年"&amp;($AJ405+$AK405)&amp;"次／下半年"&amp;$AK405&amp;"次／"&amp;SUMIFS(LabData2016[UACR唯一],LabData2016[比對身分證前六碼],$AX405,LabData2016[最近一次UACR檢查結果(mg/gm)],"&lt;30",LabData2016[最近一次UACR檢查日期],"&gt;="&amp;DATE(YEAR(TODAY()),1,1),LabData2016[最近一次UACR檢查日期],"&lt;"&amp;DATE(YEAR(TODAY())+1,1,1))&amp;"/"&amp;($AJ405+$AK405)&amp;"達標")))</f>
        <v/>
      </c>
      <c r="AD405" s="6" t="str" cm="1">
        <f t="array" ref="AD405">IF($B405="","",IFERROR(INDEX(PatientCriteria[BP檢驗次數達標標準],ROWS($A$4:A405)),""))</f>
        <v/>
      </c>
      <c r="AE405" s="6" t="str" cm="1">
        <f t="array" aca="1" ref="AE405" ca="1">IF($B405="","",_xlfn.LET(_xlpm.bp,LabData2016[最近一次BP檢查日期],_xlpm.ym,IF(ISNUMBER(_xlpm.bp),TEXT(_xlpm.bp,"yyyy-mm"),LEFT(_xlpm.bp,7)),_xlpm.matched,_xlfn._xlws.FILTER(_xlpm.ym,(LabData2016[比對身分證前六碼]=$AX405)*(LabData2016[比對生日西元]=$AY405)*(_xlpm.ym&lt;&gt;"")*(LEFT(_xlpm.ym,4)=TEXT(YEAR(TODAY()),"0")),""),IF(INDEX(_xlpm.matched,1)="",0,ROWS(_xlfn.UNIQUE(_xlpm.matched)))))</f>
        <v/>
      </c>
      <c r="AF405" s="6" t="str">
        <f ca="1">IF($B405="","",SUMIFS(LabData2016[HbA1c唯一],LabData2016[比對身分證前六碼],$AX405,LabData2016[最近一次HbA1c檢查日期],"&gt;="&amp;DATE(YEAR(TODAY()),1,1),LabData2016[最近一次HbA1c檢查日期],"&lt;"&amp;DATE(YEAR(TODAY()),7,1)))</f>
        <v/>
      </c>
      <c r="AG405" s="6" t="str">
        <f ca="1">IF($B405="","",SUMIFS(LabData2016[HbA1c唯一],LabData2016[比對身分證前六碼],$AX405,LabData2016[最近一次HbA1c檢查日期],"&gt;="&amp;DATE(YEAR(TODAY()),7,1),LabData2016[最近一次HbA1c檢查日期],"&lt;"&amp;DATE(YEAR(TODAY())+1,1,1)))</f>
        <v/>
      </c>
      <c r="AH405" s="6" t="str">
        <f ca="1">IF($B405="","",SUMIFS(LabData2016[LDL唯一],LabData2016[比對身分證前六碼],$AX405,LabData2016[最近一次LDL檢查日期],"&gt;="&amp;DATE(YEAR(TODAY()),1,1),LabData2016[最近一次LDL檢查日期],"&lt;"&amp;DATE(YEAR(TODAY()),7,1)))</f>
        <v/>
      </c>
      <c r="AI405" s="6" t="str">
        <f ca="1">IF($B405="","",SUMIFS(LabData2016[LDL唯一],LabData2016[比對身分證前六碼],$AX405,LabData2016[最近一次LDL檢查日期],"&gt;="&amp;DATE(YEAR(TODAY()),7,1),LabData2016[最近一次LDL檢查日期],"&lt;"&amp;DATE(YEAR(TODAY())+1,1,1)))</f>
        <v/>
      </c>
      <c r="AJ405" s="6" t="str">
        <f ca="1">IF($B405="","",SUMIFS(LabData2016[UACR唯一],LabData2016[比對身分證前六碼],$AX405,LabData2016[最近一次UACR檢查日期],"&gt;="&amp;DATE(YEAR(TODAY()),1,1),LabData2016[最近一次UACR檢查日期],"&lt;"&amp;DATE(YEAR(TODAY()),7,1)))</f>
        <v/>
      </c>
      <c r="AK405" s="6" t="str">
        <f ca="1">IF($B405="","",SUMIFS(LabData2016[UACR唯一],LabData2016[比對身分證前六碼],$AX405,LabData2016[最近一次UACR檢查日期],"&gt;="&amp;DATE(YEAR(TODAY()),7,1),LabData2016[最近一次UACR檢查日期],"&lt;"&amp;DATE(YEAR(TODAY())+1,1,1)))</f>
        <v/>
      </c>
      <c r="AL405" s="6" t="str">
        <f t="shared" si="90"/>
        <v/>
      </c>
      <c r="AM405" s="6" t="str">
        <f t="shared" si="91"/>
        <v/>
      </c>
      <c r="AN405" s="6" t="str">
        <f t="shared" si="92"/>
        <v/>
      </c>
      <c r="AO405" s="6" t="str">
        <f t="shared" si="93"/>
        <v/>
      </c>
      <c r="AP405" s="6" t="str" cm="1">
        <f t="array" ref="AP405">IF($B405="","",IFERROR(INDEX(相容設定!$B$2:$E$9,MATCH($D405,相容設定!$A$2:$A$9,0),MIN(VALUE(LEFT($AQ405,FIND("/",$AQ405)-1)),3)+1),0))</f>
        <v/>
      </c>
      <c r="AQ405" s="6" t="str">
        <f t="shared" si="94"/>
        <v/>
      </c>
      <c r="AR405" s="30" t="str">
        <f t="shared" si="95"/>
        <v/>
      </c>
      <c r="AS405" s="30" t="str">
        <f>IF($B405="","",250+30+IF(OR(ISNUMBER(SEARCH("DM",$D405)),ISNUMBER(SEARCH("+",$D405))),100,0)+IFERROR(INDEX(相容設定!$F$2:$F$9,MATCH($D405,相容設定!$A$2:$A$9,0)),0))</f>
        <v/>
      </c>
      <c r="AT405" s="31" t="str">
        <f t="shared" si="96"/>
        <v/>
      </c>
      <c r="AU405" s="32" t="str">
        <f t="shared" si="97"/>
        <v/>
      </c>
      <c r="AW405" t="str">
        <f t="shared" si="98"/>
        <v/>
      </c>
    </row>
    <row r="406" spans="1:49" x14ac:dyDescent="0.35">
      <c r="A406" s="26" t="str" cm="1">
        <f t="array" ref="A406">IFERROR(IF(INDEX(PatientCriteria[身分證號],ROWS($A$4:A406))="","",ROWS($A$4:A406)),"")</f>
        <v/>
      </c>
      <c r="B406" s="26" t="str" cm="1">
        <f t="array" ref="B406">IFERROR(IF(INDEX(PatientCriteria[身分證號],ROWS($A$4:A406))="","",INDEX(PatientCriteria[身分證號],ROWS($A$4:A406))),"")</f>
        <v/>
      </c>
      <c r="C406" s="26" t="str" cm="1">
        <f t="array" ref="C406">IF($B406="","",IFERROR(INDEX(PatientCriteria[生日],ROWS($A$4:A406)),""))</f>
        <v/>
      </c>
      <c r="D406" s="26" t="str" cm="1">
        <f t="array" ref="D406">IF($B406="","",IFERROR(INDEX(PatientCriteria[疾病組合],ROWS($A$4:A406)),""))</f>
        <v/>
      </c>
      <c r="E406" s="6" t="str" cm="1">
        <f t="array" ref="E406">IF($B406="","",IFERROR(INDEX(PatientCriteria[HbA1c達標標準],ROWS($A$4:A406)),""))</f>
        <v/>
      </c>
      <c r="F406" s="6" t="str">
        <f>IF($B406="","",IF($G406="","",IFERROR(SUMIFS(LabData2016[最近一次HbA1c檢查結果(%)],LabData2016[比對身分證前六碼],$AX406,LabData2016[最近一次HbA1c檢查日期],$G406,LabData2016[HbA1c唯一],1),"")))</f>
        <v/>
      </c>
      <c r="G406" s="36" t="str" cm="1">
        <f t="array" ref="G406">IF($B406="","",IFERROR(_xlfn.AGGREGATE(14,6,LabData2016[最近一次HbA1c檢查日期]/((LabData2016[比對身分證前六碼]=$AX406)*(LabData2016[HbA1c唯一]=1)),1),""))</f>
        <v/>
      </c>
      <c r="H406" s="6" t="str">
        <f>IF($B406="","",IF($I406="","",IFERROR(SUMIFS(LabData2016[最近一次HbA1c檢查結果(%)],LabData2016[比對身分證前六碼],$AX406,LabData2016[最近一次HbA1c檢查日期],$I406,LabData2016[HbA1c唯一],1),"")))</f>
        <v/>
      </c>
      <c r="I406" s="36" t="str" cm="1">
        <f t="array" ref="I406">IF($B406="","",IFERROR(_xlfn.AGGREGATE(14,6,LabData2016[最近一次HbA1c檢查日期]/((LabData2016[比對身分證前六碼]=$AX406)*(LabData2016[HbA1c唯一]=1)),2),""))</f>
        <v/>
      </c>
      <c r="J406" s="6" t="str">
        <f t="shared" si="87"/>
        <v/>
      </c>
      <c r="K406" s="27" t="str">
        <f ca="1">IF($B406="","",IF($E406="不適用","不適用",IF($F406="","未檢驗",IF(AND($AF406+$AG406&gt;=2,$AG406&gt;=1),IF(OR($F406&lt;VALUE(SUBSTITUTE(SUBSTITUTE($E406,"&lt;",""),"%","")),SUMIFS(LabData2016[HbA1c唯一],LabData2016[比對身分證前六碼],$AX406,LabData2016[最近一次HbA1c檢查結果(%)],"&lt;"&amp;VALUE(SUBSTITUTE(SUBSTITUTE($E406,"&lt;",""),"%","")),LabData2016[最近一次HbA1c檢查日期],"&gt;="&amp;DATE(YEAR(TODAY()),1,1),LabData2016[最近一次HbA1c檢查日期],"&lt;"&amp;DATE(YEAR(TODAY())+1,1,1))/($AF406+$AG406)&gt;=0.5),"控制達標",IF(ISNUMBER($H406),IF(AND($J406&gt;=84,$F406-$H406&lt;0),"進步達標","未達標"),"未達標")),"未達標"))))</f>
        <v/>
      </c>
      <c r="L406" s="33" t="str">
        <f ca="1">IF($B406="","",IF($K406="不適用","不適用",IF($K406="未檢驗","無檢驗資料","全年"&amp;($AF406+$AG406)&amp;"次／下半年"&amp;$AG406&amp;"次／"&amp;SUMIFS(LabData2016[HbA1c唯一],LabData2016[比對身分證前六碼],$AX406,LabData2016[最近一次HbA1c檢查結果(%)],"&lt;"&amp;VALUE(SUBSTITUTE(SUBSTITUTE($E406,"&lt;",""),"%","")),LabData2016[最近一次HbA1c檢查日期],"&gt;="&amp;DATE(YEAR(TODAY()),1,1),LabData2016[最近一次HbA1c檢查日期],"&lt;"&amp;DATE(YEAR(TODAY())+1,1,1))&amp;"/"&amp;($AF406+$AG406)&amp;"達標")))</f>
        <v/>
      </c>
      <c r="M406" s="6" t="str" cm="1">
        <f t="array" ref="M406">IF($B406="","",IFERROR(INDEX(PatientCriteria[LDL達標標準],ROWS($A$4:A406)),""))</f>
        <v/>
      </c>
      <c r="N406" s="6" t="str">
        <f>IF($B406="","",IF($O406="","",IFERROR(SUMIFS(LabData2016[最近一次LDL檢查結果(mg/dL)],LabData2016[比對身分證前六碼],$AX406,LabData2016[最近一次LDL檢查日期],$O406,LabData2016[LDL唯一],1),"")))</f>
        <v/>
      </c>
      <c r="O406" s="36" t="str" cm="1">
        <f t="array" ref="O406">IF($B406="","",IFERROR(_xlfn.AGGREGATE(14,6,LabData2016[最近一次LDL檢查日期]/((LabData2016[比對身分證前六碼]=$AX406)*(LabData2016[LDL唯一]=1)),1),""))</f>
        <v/>
      </c>
      <c r="P406" s="6" t="str">
        <f>IF($B406="","",IF($Q406="","",IFERROR(SUMIFS(LabData2016[最近一次LDL檢查結果(mg/dL)],LabData2016[比對身分證前六碼],$AX406,LabData2016[最近一次LDL檢查日期],$Q406,LabData2016[LDL唯一],1),"")))</f>
        <v/>
      </c>
      <c r="Q406" s="36" t="str" cm="1">
        <f t="array" ref="Q406">IF($B406="","",IFERROR(_xlfn.AGGREGATE(14,6,LabData2016[最近一次LDL檢查日期]/((LabData2016[比對身分證前六碼]=$AX406)*(LabData2016[LDL唯一]=1)),2),""))</f>
        <v/>
      </c>
      <c r="R406" s="6" t="str">
        <f t="shared" si="88"/>
        <v/>
      </c>
      <c r="S406" s="6" t="str" cm="1">
        <f t="array" ref="S406">IF($B406="","",IFERROR(_xlfn.AGGREGATE(15,6,LabData2016[最近一次LDL檢查結果(mg/dL)]/((LabData2016[比對身分證前六碼]=$AX406)*(LabData2016[LDL唯一]=1)),1),""))</f>
        <v/>
      </c>
      <c r="T406" s="28" t="str">
        <f ca="1">IF($B406="","",IF($M406="不適用","不適用",IF($N406="","未檢驗",IF(OR(AND($D406="DM only",$O406&gt;=DATE(YEAR(TODAY()),1,1),$O406&lt;DATE(YEAR(TODAY())+1,1,1),$N406&lt;VALUE(SUBSTITUTE($M406,"&lt;",""))),AND($AH406&gt;=1,$AI406&gt;=1,OR($N406&lt;VALUE(SUBSTITUTE($M406,"&lt;","")),SUMIFS(LabData2016[LDL唯一],LabData2016[比對身分證前六碼],$AX406,LabData2016[最近一次LDL檢查結果(mg/dL)],"&lt;"&amp;VALUE(SUBSTITUTE($M406,"&lt;","")),LabData2016[最近一次LDL檢查日期],"&gt;="&amp;DATE(YEAR(TODAY()),1,1),LabData2016[最近一次LDL檢查日期],"&lt;"&amp;DATE(YEAR(TODAY())+1,1,1))/($AH406+$AI406)&gt;=0.5))),"控制達標",IF(AND($AH406&gt;=1,$AI406&gt;=1,ISNUMBER($P406),$R406&gt;84,$N406-$P406&lt;0),"進步達標","未達標")))))</f>
        <v/>
      </c>
      <c r="U406" s="39" t="str">
        <f ca="1">IF($B406="","",IF($T406="不適用","不適用",IF($T406="未檢驗","無檢驗資料","全年"&amp;($AH406+$AI406)&amp;"次／下半年"&amp;$AI406&amp;"次／"&amp;SUMIFS(LabData2016[LDL唯一],LabData2016[比對身分證前六碼],$AX406,LabData2016[最近一次LDL檢查結果(mg/dL)],"&lt;"&amp;VALUE(SUBSTITUTE($M406,"&lt;","")),LabData2016[最近一次LDL檢查日期],"&gt;="&amp;DATE(YEAR(TODAY()),1,1),LabData2016[最近一次LDL檢查日期],"&lt;"&amp;DATE(YEAR(TODAY())+1,1,1))&amp;"/"&amp;($AH406+$AI406)&amp;"達標")))</f>
        <v/>
      </c>
      <c r="V406" s="6" t="str" cm="1">
        <f t="array" ref="V406">IF($B406="","",IFERROR(INDEX(PatientCriteria[UACR達標標準],ROWS($A$4:A406)),""))</f>
        <v/>
      </c>
      <c r="W406" s="6" t="str">
        <f>IF($B406="","",IF($X406="","",IFERROR(SUMIFS(LabData2016[最近一次UACR檢查結果(mg/gm)],LabData2016[比對身分證前六碼],$AX406,LabData2016[最近一次UACR檢查日期],$X406,LabData2016[UACR唯一],1),"")))</f>
        <v/>
      </c>
      <c r="X406" s="36" t="str" cm="1">
        <f t="array" ref="X406">IF($B406="","",IFERROR(_xlfn.AGGREGATE(14,6,LabData2016[最近一次UACR檢查日期]/((LabData2016[比對身分證前六碼]=$AX406)*(LabData2016[UACR唯一]=1)),1),""))</f>
        <v/>
      </c>
      <c r="Y406" s="6" t="str">
        <f>IF($B406="","",IF($Z406="","",IFERROR(SUMIFS(LabData2016[最近一次UACR檢查結果(mg/gm)],LabData2016[比對身分證前六碼],$AX406,LabData2016[最近一次UACR檢查日期],$Z406,LabData2016[UACR唯一],1),"")))</f>
        <v/>
      </c>
      <c r="Z406" s="36" t="str" cm="1">
        <f t="array" ref="Z406">IF($B406="","",IFERROR(_xlfn.AGGREGATE(14,6,LabData2016[最近一次UACR檢查日期]/((LabData2016[比對身分證前六碼]=$AX406)*(LabData2016[UACR唯一]=1)),2),""))</f>
        <v/>
      </c>
      <c r="AA406" s="6" t="str">
        <f t="shared" si="89"/>
        <v/>
      </c>
      <c r="AB406" s="29" t="str">
        <f ca="1">IF($B406="","",IF($V406="不適用","不適用",IF($W406="","未檢驗",IF(AND($AJ406+$AK406&gt;=2,$AK406&gt;=1),IF(OR($W406&lt;30,SUMIFS(LabData2016[UACR唯一],LabData2016[比對身分證前六碼],$AX406,LabData2016[最近一次UACR檢查結果(mg/gm)],"&lt;30",LabData2016[最近一次UACR檢查日期],"&gt;="&amp;DATE(YEAR(TODAY()),1,1),LabData2016[最近一次UACR檢查日期],"&lt;"&amp;DATE(YEAR(TODAY())+1,1,1))/($AJ406+$AK406)&gt;=0.5),"控制達標",IF(ISNUMBER($Y406),IF(AND($AA406&gt;=84,$W406-$Y406&lt;0),"進步達標","未達標"),"未達標")),"未達標"))))</f>
        <v/>
      </c>
      <c r="AC406" s="38" t="str">
        <f ca="1">IF($B406="","",IF($AB406="不適用","不適用",IF($AB406="未檢驗","無檢驗資料","全年"&amp;($AJ406+$AK406)&amp;"次／下半年"&amp;$AK406&amp;"次／"&amp;SUMIFS(LabData2016[UACR唯一],LabData2016[比對身分證前六碼],$AX406,LabData2016[最近一次UACR檢查結果(mg/gm)],"&lt;30",LabData2016[最近一次UACR檢查日期],"&gt;="&amp;DATE(YEAR(TODAY()),1,1),LabData2016[最近一次UACR檢查日期],"&lt;"&amp;DATE(YEAR(TODAY())+1,1,1))&amp;"/"&amp;($AJ406+$AK406)&amp;"達標")))</f>
        <v/>
      </c>
      <c r="AD406" s="6" t="str" cm="1">
        <f t="array" ref="AD406">IF($B406="","",IFERROR(INDEX(PatientCriteria[BP檢驗次數達標標準],ROWS($A$4:A406)),""))</f>
        <v/>
      </c>
      <c r="AE406" s="6" t="str" cm="1">
        <f t="array" aca="1" ref="AE406" ca="1">IF($B406="","",_xlfn.LET(_xlpm.bp,LabData2016[最近一次BP檢查日期],_xlpm.ym,IF(ISNUMBER(_xlpm.bp),TEXT(_xlpm.bp,"yyyy-mm"),LEFT(_xlpm.bp,7)),_xlpm.matched,_xlfn._xlws.FILTER(_xlpm.ym,(LabData2016[比對身分證前六碼]=$AX406)*(LabData2016[比對生日西元]=$AY406)*(_xlpm.ym&lt;&gt;"")*(LEFT(_xlpm.ym,4)=TEXT(YEAR(TODAY()),"0")),""),IF(INDEX(_xlpm.matched,1)="",0,ROWS(_xlfn.UNIQUE(_xlpm.matched)))))</f>
        <v/>
      </c>
      <c r="AF406" s="6" t="str">
        <f ca="1">IF($B406="","",SUMIFS(LabData2016[HbA1c唯一],LabData2016[比對身分證前六碼],$AX406,LabData2016[最近一次HbA1c檢查日期],"&gt;="&amp;DATE(YEAR(TODAY()),1,1),LabData2016[最近一次HbA1c檢查日期],"&lt;"&amp;DATE(YEAR(TODAY()),7,1)))</f>
        <v/>
      </c>
      <c r="AG406" s="6" t="str">
        <f ca="1">IF($B406="","",SUMIFS(LabData2016[HbA1c唯一],LabData2016[比對身分證前六碼],$AX406,LabData2016[最近一次HbA1c檢查日期],"&gt;="&amp;DATE(YEAR(TODAY()),7,1),LabData2016[最近一次HbA1c檢查日期],"&lt;"&amp;DATE(YEAR(TODAY())+1,1,1)))</f>
        <v/>
      </c>
      <c r="AH406" s="6" t="str">
        <f ca="1">IF($B406="","",SUMIFS(LabData2016[LDL唯一],LabData2016[比對身分證前六碼],$AX406,LabData2016[最近一次LDL檢查日期],"&gt;="&amp;DATE(YEAR(TODAY()),1,1),LabData2016[最近一次LDL檢查日期],"&lt;"&amp;DATE(YEAR(TODAY()),7,1)))</f>
        <v/>
      </c>
      <c r="AI406" s="6" t="str">
        <f ca="1">IF($B406="","",SUMIFS(LabData2016[LDL唯一],LabData2016[比對身分證前六碼],$AX406,LabData2016[最近一次LDL檢查日期],"&gt;="&amp;DATE(YEAR(TODAY()),7,1),LabData2016[最近一次LDL檢查日期],"&lt;"&amp;DATE(YEAR(TODAY())+1,1,1)))</f>
        <v/>
      </c>
      <c r="AJ406" s="6" t="str">
        <f ca="1">IF($B406="","",SUMIFS(LabData2016[UACR唯一],LabData2016[比對身分證前六碼],$AX406,LabData2016[最近一次UACR檢查日期],"&gt;="&amp;DATE(YEAR(TODAY()),1,1),LabData2016[最近一次UACR檢查日期],"&lt;"&amp;DATE(YEAR(TODAY()),7,1)))</f>
        <v/>
      </c>
      <c r="AK406" s="6" t="str">
        <f ca="1">IF($B406="","",SUMIFS(LabData2016[UACR唯一],LabData2016[比對身分證前六碼],$AX406,LabData2016[最近一次UACR檢查日期],"&gt;="&amp;DATE(YEAR(TODAY()),7,1),LabData2016[最近一次UACR檢查日期],"&lt;"&amp;DATE(YEAR(TODAY())+1,1,1)))</f>
        <v/>
      </c>
      <c r="AL406" s="6" t="str">
        <f t="shared" si="90"/>
        <v/>
      </c>
      <c r="AM406" s="6" t="str">
        <f t="shared" si="91"/>
        <v/>
      </c>
      <c r="AN406" s="6" t="str">
        <f t="shared" si="92"/>
        <v/>
      </c>
      <c r="AO406" s="6" t="str">
        <f t="shared" si="93"/>
        <v/>
      </c>
      <c r="AP406" s="6" t="str" cm="1">
        <f t="array" ref="AP406">IF($B406="","",IFERROR(INDEX(相容設定!$B$2:$E$9,MATCH($D406,相容設定!$A$2:$A$9,0),MIN(VALUE(LEFT($AQ406,FIND("/",$AQ406)-1)),3)+1),0))</f>
        <v/>
      </c>
      <c r="AQ406" s="6" t="str">
        <f t="shared" si="94"/>
        <v/>
      </c>
      <c r="AR406" s="30" t="str">
        <f t="shared" si="95"/>
        <v/>
      </c>
      <c r="AS406" s="30" t="str">
        <f>IF($B406="","",250+30+IF(OR(ISNUMBER(SEARCH("DM",$D406)),ISNUMBER(SEARCH("+",$D406))),100,0)+IFERROR(INDEX(相容設定!$F$2:$F$9,MATCH($D406,相容設定!$A$2:$A$9,0)),0))</f>
        <v/>
      </c>
      <c r="AT406" s="31" t="str">
        <f t="shared" si="96"/>
        <v/>
      </c>
      <c r="AU406" s="32" t="str">
        <f t="shared" si="97"/>
        <v/>
      </c>
      <c r="AW406" t="str">
        <f t="shared" si="98"/>
        <v/>
      </c>
    </row>
    <row r="407" spans="1:49" x14ac:dyDescent="0.35">
      <c r="A407" s="26" t="str" cm="1">
        <f t="array" ref="A407">IFERROR(IF(INDEX(PatientCriteria[身分證號],ROWS($A$4:A407))="","",ROWS($A$4:A407)),"")</f>
        <v/>
      </c>
      <c r="B407" s="26" t="str" cm="1">
        <f t="array" ref="B407">IFERROR(IF(INDEX(PatientCriteria[身分證號],ROWS($A$4:A407))="","",INDEX(PatientCriteria[身分證號],ROWS($A$4:A407))),"")</f>
        <v/>
      </c>
      <c r="C407" s="26" t="str" cm="1">
        <f t="array" ref="C407">IF($B407="","",IFERROR(INDEX(PatientCriteria[生日],ROWS($A$4:A407)),""))</f>
        <v/>
      </c>
      <c r="D407" s="26" t="str" cm="1">
        <f t="array" ref="D407">IF($B407="","",IFERROR(INDEX(PatientCriteria[疾病組合],ROWS($A$4:A407)),""))</f>
        <v/>
      </c>
      <c r="E407" s="6" t="str" cm="1">
        <f t="array" ref="E407">IF($B407="","",IFERROR(INDEX(PatientCriteria[HbA1c達標標準],ROWS($A$4:A407)),""))</f>
        <v/>
      </c>
      <c r="F407" s="6" t="str">
        <f>IF($B407="","",IF($G407="","",IFERROR(SUMIFS(LabData2016[最近一次HbA1c檢查結果(%)],LabData2016[比對身分證前六碼],$AX407,LabData2016[最近一次HbA1c檢查日期],$G407,LabData2016[HbA1c唯一],1),"")))</f>
        <v/>
      </c>
      <c r="G407" s="36" t="str" cm="1">
        <f t="array" ref="G407">IF($B407="","",IFERROR(_xlfn.AGGREGATE(14,6,LabData2016[最近一次HbA1c檢查日期]/((LabData2016[比對身分證前六碼]=$AX407)*(LabData2016[HbA1c唯一]=1)),1),""))</f>
        <v/>
      </c>
      <c r="H407" s="6" t="str">
        <f>IF($B407="","",IF($I407="","",IFERROR(SUMIFS(LabData2016[最近一次HbA1c檢查結果(%)],LabData2016[比對身分證前六碼],$AX407,LabData2016[最近一次HbA1c檢查日期],$I407,LabData2016[HbA1c唯一],1),"")))</f>
        <v/>
      </c>
      <c r="I407" s="36" t="str" cm="1">
        <f t="array" ref="I407">IF($B407="","",IFERROR(_xlfn.AGGREGATE(14,6,LabData2016[最近一次HbA1c檢查日期]/((LabData2016[比對身分證前六碼]=$AX407)*(LabData2016[HbA1c唯一]=1)),2),""))</f>
        <v/>
      </c>
      <c r="J407" s="6" t="str">
        <f t="shared" si="87"/>
        <v/>
      </c>
      <c r="K407" s="27" t="str">
        <f ca="1">IF($B407="","",IF($E407="不適用","不適用",IF($F407="","未檢驗",IF(AND($AF407+$AG407&gt;=2,$AG407&gt;=1),IF(OR($F407&lt;VALUE(SUBSTITUTE(SUBSTITUTE($E407,"&lt;",""),"%","")),SUMIFS(LabData2016[HbA1c唯一],LabData2016[比對身分證前六碼],$AX407,LabData2016[最近一次HbA1c檢查結果(%)],"&lt;"&amp;VALUE(SUBSTITUTE(SUBSTITUTE($E407,"&lt;",""),"%","")),LabData2016[最近一次HbA1c檢查日期],"&gt;="&amp;DATE(YEAR(TODAY()),1,1),LabData2016[最近一次HbA1c檢查日期],"&lt;"&amp;DATE(YEAR(TODAY())+1,1,1))/($AF407+$AG407)&gt;=0.5),"控制達標",IF(ISNUMBER($H407),IF(AND($J407&gt;=84,$F407-$H407&lt;0),"進步達標","未達標"),"未達標")),"未達標"))))</f>
        <v/>
      </c>
      <c r="L407" s="33" t="str">
        <f ca="1">IF($B407="","",IF($K407="不適用","不適用",IF($K407="未檢驗","無檢驗資料","全年"&amp;($AF407+$AG407)&amp;"次／下半年"&amp;$AG407&amp;"次／"&amp;SUMIFS(LabData2016[HbA1c唯一],LabData2016[比對身分證前六碼],$AX407,LabData2016[最近一次HbA1c檢查結果(%)],"&lt;"&amp;VALUE(SUBSTITUTE(SUBSTITUTE($E407,"&lt;",""),"%","")),LabData2016[最近一次HbA1c檢查日期],"&gt;="&amp;DATE(YEAR(TODAY()),1,1),LabData2016[最近一次HbA1c檢查日期],"&lt;"&amp;DATE(YEAR(TODAY())+1,1,1))&amp;"/"&amp;($AF407+$AG407)&amp;"達標")))</f>
        <v/>
      </c>
      <c r="M407" s="6" t="str" cm="1">
        <f t="array" ref="M407">IF($B407="","",IFERROR(INDEX(PatientCriteria[LDL達標標準],ROWS($A$4:A407)),""))</f>
        <v/>
      </c>
      <c r="N407" s="6" t="str">
        <f>IF($B407="","",IF($O407="","",IFERROR(SUMIFS(LabData2016[最近一次LDL檢查結果(mg/dL)],LabData2016[比對身分證前六碼],$AX407,LabData2016[最近一次LDL檢查日期],$O407,LabData2016[LDL唯一],1),"")))</f>
        <v/>
      </c>
      <c r="O407" s="36" t="str" cm="1">
        <f t="array" ref="O407">IF($B407="","",IFERROR(_xlfn.AGGREGATE(14,6,LabData2016[最近一次LDL檢查日期]/((LabData2016[比對身分證前六碼]=$AX407)*(LabData2016[LDL唯一]=1)),1),""))</f>
        <v/>
      </c>
      <c r="P407" s="6" t="str">
        <f>IF($B407="","",IF($Q407="","",IFERROR(SUMIFS(LabData2016[最近一次LDL檢查結果(mg/dL)],LabData2016[比對身分證前六碼],$AX407,LabData2016[最近一次LDL檢查日期],$Q407,LabData2016[LDL唯一],1),"")))</f>
        <v/>
      </c>
      <c r="Q407" s="36" t="str" cm="1">
        <f t="array" ref="Q407">IF($B407="","",IFERROR(_xlfn.AGGREGATE(14,6,LabData2016[最近一次LDL檢查日期]/((LabData2016[比對身分證前六碼]=$AX407)*(LabData2016[LDL唯一]=1)),2),""))</f>
        <v/>
      </c>
      <c r="R407" s="6" t="str">
        <f t="shared" si="88"/>
        <v/>
      </c>
      <c r="S407" s="6" t="str" cm="1">
        <f t="array" ref="S407">IF($B407="","",IFERROR(_xlfn.AGGREGATE(15,6,LabData2016[最近一次LDL檢查結果(mg/dL)]/((LabData2016[比對身分證前六碼]=$AX407)*(LabData2016[LDL唯一]=1)),1),""))</f>
        <v/>
      </c>
      <c r="T407" s="28" t="str">
        <f ca="1">IF($B407="","",IF($M407="不適用","不適用",IF($N407="","未檢驗",IF(OR(AND($D407="DM only",$O407&gt;=DATE(YEAR(TODAY()),1,1),$O407&lt;DATE(YEAR(TODAY())+1,1,1),$N407&lt;VALUE(SUBSTITUTE($M407,"&lt;",""))),AND($AH407&gt;=1,$AI407&gt;=1,OR($N407&lt;VALUE(SUBSTITUTE($M407,"&lt;","")),SUMIFS(LabData2016[LDL唯一],LabData2016[比對身分證前六碼],$AX407,LabData2016[最近一次LDL檢查結果(mg/dL)],"&lt;"&amp;VALUE(SUBSTITUTE($M407,"&lt;","")),LabData2016[最近一次LDL檢查日期],"&gt;="&amp;DATE(YEAR(TODAY()),1,1),LabData2016[最近一次LDL檢查日期],"&lt;"&amp;DATE(YEAR(TODAY())+1,1,1))/($AH407+$AI407)&gt;=0.5))),"控制達標",IF(AND($AH407&gt;=1,$AI407&gt;=1,ISNUMBER($P407),$R407&gt;84,$N407-$P407&lt;0),"進步達標","未達標")))))</f>
        <v/>
      </c>
      <c r="U407" s="39" t="str">
        <f ca="1">IF($B407="","",IF($T407="不適用","不適用",IF($T407="未檢驗","無檢驗資料","全年"&amp;($AH407+$AI407)&amp;"次／下半年"&amp;$AI407&amp;"次／"&amp;SUMIFS(LabData2016[LDL唯一],LabData2016[比對身分證前六碼],$AX407,LabData2016[最近一次LDL檢查結果(mg/dL)],"&lt;"&amp;VALUE(SUBSTITUTE($M407,"&lt;","")),LabData2016[最近一次LDL檢查日期],"&gt;="&amp;DATE(YEAR(TODAY()),1,1),LabData2016[最近一次LDL檢查日期],"&lt;"&amp;DATE(YEAR(TODAY())+1,1,1))&amp;"/"&amp;($AH407+$AI407)&amp;"達標")))</f>
        <v/>
      </c>
      <c r="V407" s="6" t="str" cm="1">
        <f t="array" ref="V407">IF($B407="","",IFERROR(INDEX(PatientCriteria[UACR達標標準],ROWS($A$4:A407)),""))</f>
        <v/>
      </c>
      <c r="W407" s="6" t="str">
        <f>IF($B407="","",IF($X407="","",IFERROR(SUMIFS(LabData2016[最近一次UACR檢查結果(mg/gm)],LabData2016[比對身分證前六碼],$AX407,LabData2016[最近一次UACR檢查日期],$X407,LabData2016[UACR唯一],1),"")))</f>
        <v/>
      </c>
      <c r="X407" s="36" t="str" cm="1">
        <f t="array" ref="X407">IF($B407="","",IFERROR(_xlfn.AGGREGATE(14,6,LabData2016[最近一次UACR檢查日期]/((LabData2016[比對身分證前六碼]=$AX407)*(LabData2016[UACR唯一]=1)),1),""))</f>
        <v/>
      </c>
      <c r="Y407" s="6" t="str">
        <f>IF($B407="","",IF($Z407="","",IFERROR(SUMIFS(LabData2016[最近一次UACR檢查結果(mg/gm)],LabData2016[比對身分證前六碼],$AX407,LabData2016[最近一次UACR檢查日期],$Z407,LabData2016[UACR唯一],1),"")))</f>
        <v/>
      </c>
      <c r="Z407" s="36" t="str" cm="1">
        <f t="array" ref="Z407">IF($B407="","",IFERROR(_xlfn.AGGREGATE(14,6,LabData2016[最近一次UACR檢查日期]/((LabData2016[比對身分證前六碼]=$AX407)*(LabData2016[UACR唯一]=1)),2),""))</f>
        <v/>
      </c>
      <c r="AA407" s="6" t="str">
        <f t="shared" si="89"/>
        <v/>
      </c>
      <c r="AB407" s="29" t="str">
        <f ca="1">IF($B407="","",IF($V407="不適用","不適用",IF($W407="","未檢驗",IF(AND($AJ407+$AK407&gt;=2,$AK407&gt;=1),IF(OR($W407&lt;30,SUMIFS(LabData2016[UACR唯一],LabData2016[比對身分證前六碼],$AX407,LabData2016[最近一次UACR檢查結果(mg/gm)],"&lt;30",LabData2016[最近一次UACR檢查日期],"&gt;="&amp;DATE(YEAR(TODAY()),1,1),LabData2016[最近一次UACR檢查日期],"&lt;"&amp;DATE(YEAR(TODAY())+1,1,1))/($AJ407+$AK407)&gt;=0.5),"控制達標",IF(ISNUMBER($Y407),IF(AND($AA407&gt;=84,$W407-$Y407&lt;0),"進步達標","未達標"),"未達標")),"未達標"))))</f>
        <v/>
      </c>
      <c r="AC407" s="38" t="str">
        <f ca="1">IF($B407="","",IF($AB407="不適用","不適用",IF($AB407="未檢驗","無檢驗資料","全年"&amp;($AJ407+$AK407)&amp;"次／下半年"&amp;$AK407&amp;"次／"&amp;SUMIFS(LabData2016[UACR唯一],LabData2016[比對身分證前六碼],$AX407,LabData2016[最近一次UACR檢查結果(mg/gm)],"&lt;30",LabData2016[最近一次UACR檢查日期],"&gt;="&amp;DATE(YEAR(TODAY()),1,1),LabData2016[最近一次UACR檢查日期],"&lt;"&amp;DATE(YEAR(TODAY())+1,1,1))&amp;"/"&amp;($AJ407+$AK407)&amp;"達標")))</f>
        <v/>
      </c>
      <c r="AD407" s="6" t="str" cm="1">
        <f t="array" ref="AD407">IF($B407="","",IFERROR(INDEX(PatientCriteria[BP檢驗次數達標標準],ROWS($A$4:A407)),""))</f>
        <v/>
      </c>
      <c r="AE407" s="6" t="str" cm="1">
        <f t="array" aca="1" ref="AE407" ca="1">IF($B407="","",_xlfn.LET(_xlpm.bp,LabData2016[最近一次BP檢查日期],_xlpm.ym,IF(ISNUMBER(_xlpm.bp),TEXT(_xlpm.bp,"yyyy-mm"),LEFT(_xlpm.bp,7)),_xlpm.matched,_xlfn._xlws.FILTER(_xlpm.ym,(LabData2016[比對身分證前六碼]=$AX407)*(LabData2016[比對生日西元]=$AY407)*(_xlpm.ym&lt;&gt;"")*(LEFT(_xlpm.ym,4)=TEXT(YEAR(TODAY()),"0")),""),IF(INDEX(_xlpm.matched,1)="",0,ROWS(_xlfn.UNIQUE(_xlpm.matched)))))</f>
        <v/>
      </c>
      <c r="AF407" s="6" t="str">
        <f ca="1">IF($B407="","",SUMIFS(LabData2016[HbA1c唯一],LabData2016[比對身分證前六碼],$AX407,LabData2016[最近一次HbA1c檢查日期],"&gt;="&amp;DATE(YEAR(TODAY()),1,1),LabData2016[最近一次HbA1c檢查日期],"&lt;"&amp;DATE(YEAR(TODAY()),7,1)))</f>
        <v/>
      </c>
      <c r="AG407" s="6" t="str">
        <f ca="1">IF($B407="","",SUMIFS(LabData2016[HbA1c唯一],LabData2016[比對身分證前六碼],$AX407,LabData2016[最近一次HbA1c檢查日期],"&gt;="&amp;DATE(YEAR(TODAY()),7,1),LabData2016[最近一次HbA1c檢查日期],"&lt;"&amp;DATE(YEAR(TODAY())+1,1,1)))</f>
        <v/>
      </c>
      <c r="AH407" s="6" t="str">
        <f ca="1">IF($B407="","",SUMIFS(LabData2016[LDL唯一],LabData2016[比對身分證前六碼],$AX407,LabData2016[最近一次LDL檢查日期],"&gt;="&amp;DATE(YEAR(TODAY()),1,1),LabData2016[最近一次LDL檢查日期],"&lt;"&amp;DATE(YEAR(TODAY()),7,1)))</f>
        <v/>
      </c>
      <c r="AI407" s="6" t="str">
        <f ca="1">IF($B407="","",SUMIFS(LabData2016[LDL唯一],LabData2016[比對身分證前六碼],$AX407,LabData2016[最近一次LDL檢查日期],"&gt;="&amp;DATE(YEAR(TODAY()),7,1),LabData2016[最近一次LDL檢查日期],"&lt;"&amp;DATE(YEAR(TODAY())+1,1,1)))</f>
        <v/>
      </c>
      <c r="AJ407" s="6" t="str">
        <f ca="1">IF($B407="","",SUMIFS(LabData2016[UACR唯一],LabData2016[比對身分證前六碼],$AX407,LabData2016[最近一次UACR檢查日期],"&gt;="&amp;DATE(YEAR(TODAY()),1,1),LabData2016[最近一次UACR檢查日期],"&lt;"&amp;DATE(YEAR(TODAY()),7,1)))</f>
        <v/>
      </c>
      <c r="AK407" s="6" t="str">
        <f ca="1">IF($B407="","",SUMIFS(LabData2016[UACR唯一],LabData2016[比對身分證前六碼],$AX407,LabData2016[最近一次UACR檢查日期],"&gt;="&amp;DATE(YEAR(TODAY()),7,1),LabData2016[最近一次UACR檢查日期],"&lt;"&amp;DATE(YEAR(TODAY())+1,1,1)))</f>
        <v/>
      </c>
      <c r="AL407" s="6" t="str">
        <f t="shared" si="90"/>
        <v/>
      </c>
      <c r="AM407" s="6" t="str">
        <f t="shared" si="91"/>
        <v/>
      </c>
      <c r="AN407" s="6" t="str">
        <f t="shared" si="92"/>
        <v/>
      </c>
      <c r="AO407" s="6" t="str">
        <f t="shared" si="93"/>
        <v/>
      </c>
      <c r="AP407" s="6" t="str" cm="1">
        <f t="array" ref="AP407">IF($B407="","",IFERROR(INDEX(相容設定!$B$2:$E$9,MATCH($D407,相容設定!$A$2:$A$9,0),MIN(VALUE(LEFT($AQ407,FIND("/",$AQ407)-1)),3)+1),0))</f>
        <v/>
      </c>
      <c r="AQ407" s="6" t="str">
        <f t="shared" si="94"/>
        <v/>
      </c>
      <c r="AR407" s="30" t="str">
        <f t="shared" si="95"/>
        <v/>
      </c>
      <c r="AS407" s="30" t="str">
        <f>IF($B407="","",250+30+IF(OR(ISNUMBER(SEARCH("DM",$D407)),ISNUMBER(SEARCH("+",$D407))),100,0)+IFERROR(INDEX(相容設定!$F$2:$F$9,MATCH($D407,相容設定!$A$2:$A$9,0)),0))</f>
        <v/>
      </c>
      <c r="AT407" s="31" t="str">
        <f t="shared" si="96"/>
        <v/>
      </c>
      <c r="AU407" s="32" t="str">
        <f t="shared" si="97"/>
        <v/>
      </c>
      <c r="AW407" t="str">
        <f t="shared" si="98"/>
        <v/>
      </c>
    </row>
    <row r="408" spans="1:49" x14ac:dyDescent="0.35">
      <c r="A408" s="26" t="str" cm="1">
        <f t="array" ref="A408">IFERROR(IF(INDEX(PatientCriteria[身分證號],ROWS($A$4:A408))="","",ROWS($A$4:A408)),"")</f>
        <v/>
      </c>
      <c r="B408" s="26" t="str" cm="1">
        <f t="array" ref="B408">IFERROR(IF(INDEX(PatientCriteria[身分證號],ROWS($A$4:A408))="","",INDEX(PatientCriteria[身分證號],ROWS($A$4:A408))),"")</f>
        <v/>
      </c>
      <c r="C408" s="26" t="str" cm="1">
        <f t="array" ref="C408">IF($B408="","",IFERROR(INDEX(PatientCriteria[生日],ROWS($A$4:A408)),""))</f>
        <v/>
      </c>
      <c r="D408" s="26" t="str" cm="1">
        <f t="array" ref="D408">IF($B408="","",IFERROR(INDEX(PatientCriteria[疾病組合],ROWS($A$4:A408)),""))</f>
        <v/>
      </c>
      <c r="E408" s="6" t="str" cm="1">
        <f t="array" ref="E408">IF($B408="","",IFERROR(INDEX(PatientCriteria[HbA1c達標標準],ROWS($A$4:A408)),""))</f>
        <v/>
      </c>
      <c r="F408" s="6" t="str">
        <f>IF($B408="","",IF($G408="","",IFERROR(SUMIFS(LabData2016[最近一次HbA1c檢查結果(%)],LabData2016[比對身分證前六碼],$AX408,LabData2016[最近一次HbA1c檢查日期],$G408,LabData2016[HbA1c唯一],1),"")))</f>
        <v/>
      </c>
      <c r="G408" s="36" t="str" cm="1">
        <f t="array" ref="G408">IF($B408="","",IFERROR(_xlfn.AGGREGATE(14,6,LabData2016[最近一次HbA1c檢查日期]/((LabData2016[比對身分證前六碼]=$AX408)*(LabData2016[HbA1c唯一]=1)),1),""))</f>
        <v/>
      </c>
      <c r="H408" s="6" t="str">
        <f>IF($B408="","",IF($I408="","",IFERROR(SUMIFS(LabData2016[最近一次HbA1c檢查結果(%)],LabData2016[比對身分證前六碼],$AX408,LabData2016[最近一次HbA1c檢查日期],$I408,LabData2016[HbA1c唯一],1),"")))</f>
        <v/>
      </c>
      <c r="I408" s="36" t="str" cm="1">
        <f t="array" ref="I408">IF($B408="","",IFERROR(_xlfn.AGGREGATE(14,6,LabData2016[最近一次HbA1c檢查日期]/((LabData2016[比對身分證前六碼]=$AX408)*(LabData2016[HbA1c唯一]=1)),2),""))</f>
        <v/>
      </c>
      <c r="J408" s="6" t="str">
        <f t="shared" si="87"/>
        <v/>
      </c>
      <c r="K408" s="27" t="str">
        <f ca="1">IF($B408="","",IF($E408="不適用","不適用",IF($F408="","未檢驗",IF(AND($AF408+$AG408&gt;=2,$AG408&gt;=1),IF(OR($F408&lt;VALUE(SUBSTITUTE(SUBSTITUTE($E408,"&lt;",""),"%","")),SUMIFS(LabData2016[HbA1c唯一],LabData2016[比對身分證前六碼],$AX408,LabData2016[最近一次HbA1c檢查結果(%)],"&lt;"&amp;VALUE(SUBSTITUTE(SUBSTITUTE($E408,"&lt;",""),"%","")),LabData2016[最近一次HbA1c檢查日期],"&gt;="&amp;DATE(YEAR(TODAY()),1,1),LabData2016[最近一次HbA1c檢查日期],"&lt;"&amp;DATE(YEAR(TODAY())+1,1,1))/($AF408+$AG408)&gt;=0.5),"控制達標",IF(ISNUMBER($H408),IF(AND($J408&gt;=84,$F408-$H408&lt;0),"進步達標","未達標"),"未達標")),"未達標"))))</f>
        <v/>
      </c>
      <c r="L408" s="33" t="str">
        <f ca="1">IF($B408="","",IF($K408="不適用","不適用",IF($K408="未檢驗","無檢驗資料","全年"&amp;($AF408+$AG408)&amp;"次／下半年"&amp;$AG408&amp;"次／"&amp;SUMIFS(LabData2016[HbA1c唯一],LabData2016[比對身分證前六碼],$AX408,LabData2016[最近一次HbA1c檢查結果(%)],"&lt;"&amp;VALUE(SUBSTITUTE(SUBSTITUTE($E408,"&lt;",""),"%","")),LabData2016[最近一次HbA1c檢查日期],"&gt;="&amp;DATE(YEAR(TODAY()),1,1),LabData2016[最近一次HbA1c檢查日期],"&lt;"&amp;DATE(YEAR(TODAY())+1,1,1))&amp;"/"&amp;($AF408+$AG408)&amp;"達標")))</f>
        <v/>
      </c>
      <c r="M408" s="6" t="str" cm="1">
        <f t="array" ref="M408">IF($B408="","",IFERROR(INDEX(PatientCriteria[LDL達標標準],ROWS($A$4:A408)),""))</f>
        <v/>
      </c>
      <c r="N408" s="6" t="str">
        <f>IF($B408="","",IF($O408="","",IFERROR(SUMIFS(LabData2016[最近一次LDL檢查結果(mg/dL)],LabData2016[比對身分證前六碼],$AX408,LabData2016[最近一次LDL檢查日期],$O408,LabData2016[LDL唯一],1),"")))</f>
        <v/>
      </c>
      <c r="O408" s="36" t="str" cm="1">
        <f t="array" ref="O408">IF($B408="","",IFERROR(_xlfn.AGGREGATE(14,6,LabData2016[最近一次LDL檢查日期]/((LabData2016[比對身分證前六碼]=$AX408)*(LabData2016[LDL唯一]=1)),1),""))</f>
        <v/>
      </c>
      <c r="P408" s="6" t="str">
        <f>IF($B408="","",IF($Q408="","",IFERROR(SUMIFS(LabData2016[最近一次LDL檢查結果(mg/dL)],LabData2016[比對身分證前六碼],$AX408,LabData2016[最近一次LDL檢查日期],$Q408,LabData2016[LDL唯一],1),"")))</f>
        <v/>
      </c>
      <c r="Q408" s="36" t="str" cm="1">
        <f t="array" ref="Q408">IF($B408="","",IFERROR(_xlfn.AGGREGATE(14,6,LabData2016[最近一次LDL檢查日期]/((LabData2016[比對身分證前六碼]=$AX408)*(LabData2016[LDL唯一]=1)),2),""))</f>
        <v/>
      </c>
      <c r="R408" s="6" t="str">
        <f t="shared" si="88"/>
        <v/>
      </c>
      <c r="S408" s="6" t="str" cm="1">
        <f t="array" ref="S408">IF($B408="","",IFERROR(_xlfn.AGGREGATE(15,6,LabData2016[最近一次LDL檢查結果(mg/dL)]/((LabData2016[比對身分證前六碼]=$AX408)*(LabData2016[LDL唯一]=1)),1),""))</f>
        <v/>
      </c>
      <c r="T408" s="28" t="str">
        <f ca="1">IF($B408="","",IF($M408="不適用","不適用",IF($N408="","未檢驗",IF(OR(AND($D408="DM only",$O408&gt;=DATE(YEAR(TODAY()),1,1),$O408&lt;DATE(YEAR(TODAY())+1,1,1),$N408&lt;VALUE(SUBSTITUTE($M408,"&lt;",""))),AND($AH408&gt;=1,$AI408&gt;=1,OR($N408&lt;VALUE(SUBSTITUTE($M408,"&lt;","")),SUMIFS(LabData2016[LDL唯一],LabData2016[比對身分證前六碼],$AX408,LabData2016[最近一次LDL檢查結果(mg/dL)],"&lt;"&amp;VALUE(SUBSTITUTE($M408,"&lt;","")),LabData2016[最近一次LDL檢查日期],"&gt;="&amp;DATE(YEAR(TODAY()),1,1),LabData2016[最近一次LDL檢查日期],"&lt;"&amp;DATE(YEAR(TODAY())+1,1,1))/($AH408+$AI408)&gt;=0.5))),"控制達標",IF(AND($AH408&gt;=1,$AI408&gt;=1,ISNUMBER($P408),$R408&gt;84,$N408-$P408&lt;0),"進步達標","未達標")))))</f>
        <v/>
      </c>
      <c r="U408" s="39" t="str">
        <f ca="1">IF($B408="","",IF($T408="不適用","不適用",IF($T408="未檢驗","無檢驗資料","全年"&amp;($AH408+$AI408)&amp;"次／下半年"&amp;$AI408&amp;"次／"&amp;SUMIFS(LabData2016[LDL唯一],LabData2016[比對身分證前六碼],$AX408,LabData2016[最近一次LDL檢查結果(mg/dL)],"&lt;"&amp;VALUE(SUBSTITUTE($M408,"&lt;","")),LabData2016[最近一次LDL檢查日期],"&gt;="&amp;DATE(YEAR(TODAY()),1,1),LabData2016[最近一次LDL檢查日期],"&lt;"&amp;DATE(YEAR(TODAY())+1,1,1))&amp;"/"&amp;($AH408+$AI408)&amp;"達標")))</f>
        <v/>
      </c>
      <c r="V408" s="6" t="str" cm="1">
        <f t="array" ref="V408">IF($B408="","",IFERROR(INDEX(PatientCriteria[UACR達標標準],ROWS($A$4:A408)),""))</f>
        <v/>
      </c>
      <c r="W408" s="6" t="str">
        <f>IF($B408="","",IF($X408="","",IFERROR(SUMIFS(LabData2016[最近一次UACR檢查結果(mg/gm)],LabData2016[比對身分證前六碼],$AX408,LabData2016[最近一次UACR檢查日期],$X408,LabData2016[UACR唯一],1),"")))</f>
        <v/>
      </c>
      <c r="X408" s="36" t="str" cm="1">
        <f t="array" ref="X408">IF($B408="","",IFERROR(_xlfn.AGGREGATE(14,6,LabData2016[最近一次UACR檢查日期]/((LabData2016[比對身分證前六碼]=$AX408)*(LabData2016[UACR唯一]=1)),1),""))</f>
        <v/>
      </c>
      <c r="Y408" s="6" t="str">
        <f>IF($B408="","",IF($Z408="","",IFERROR(SUMIFS(LabData2016[最近一次UACR檢查結果(mg/gm)],LabData2016[比對身分證前六碼],$AX408,LabData2016[最近一次UACR檢查日期],$Z408,LabData2016[UACR唯一],1),"")))</f>
        <v/>
      </c>
      <c r="Z408" s="36" t="str" cm="1">
        <f t="array" ref="Z408">IF($B408="","",IFERROR(_xlfn.AGGREGATE(14,6,LabData2016[最近一次UACR檢查日期]/((LabData2016[比對身分證前六碼]=$AX408)*(LabData2016[UACR唯一]=1)),2),""))</f>
        <v/>
      </c>
      <c r="AA408" s="6" t="str">
        <f t="shared" si="89"/>
        <v/>
      </c>
      <c r="AB408" s="29" t="str">
        <f ca="1">IF($B408="","",IF($V408="不適用","不適用",IF($W408="","未檢驗",IF(AND($AJ408+$AK408&gt;=2,$AK408&gt;=1),IF(OR($W408&lt;30,SUMIFS(LabData2016[UACR唯一],LabData2016[比對身分證前六碼],$AX408,LabData2016[最近一次UACR檢查結果(mg/gm)],"&lt;30",LabData2016[最近一次UACR檢查日期],"&gt;="&amp;DATE(YEAR(TODAY()),1,1),LabData2016[最近一次UACR檢查日期],"&lt;"&amp;DATE(YEAR(TODAY())+1,1,1))/($AJ408+$AK408)&gt;=0.5),"控制達標",IF(ISNUMBER($Y408),IF(AND($AA408&gt;=84,$W408-$Y408&lt;0),"進步達標","未達標"),"未達標")),"未達標"))))</f>
        <v/>
      </c>
      <c r="AC408" s="38" t="str">
        <f ca="1">IF($B408="","",IF($AB408="不適用","不適用",IF($AB408="未檢驗","無檢驗資料","全年"&amp;($AJ408+$AK408)&amp;"次／下半年"&amp;$AK408&amp;"次／"&amp;SUMIFS(LabData2016[UACR唯一],LabData2016[比對身分證前六碼],$AX408,LabData2016[最近一次UACR檢查結果(mg/gm)],"&lt;30",LabData2016[最近一次UACR檢查日期],"&gt;="&amp;DATE(YEAR(TODAY()),1,1),LabData2016[最近一次UACR檢查日期],"&lt;"&amp;DATE(YEAR(TODAY())+1,1,1))&amp;"/"&amp;($AJ408+$AK408)&amp;"達標")))</f>
        <v/>
      </c>
      <c r="AD408" s="6" t="str" cm="1">
        <f t="array" ref="AD408">IF($B408="","",IFERROR(INDEX(PatientCriteria[BP檢驗次數達標標準],ROWS($A$4:A408)),""))</f>
        <v/>
      </c>
      <c r="AE408" s="6" t="str" cm="1">
        <f t="array" aca="1" ref="AE408" ca="1">IF($B408="","",_xlfn.LET(_xlpm.bp,LabData2016[最近一次BP檢查日期],_xlpm.ym,IF(ISNUMBER(_xlpm.bp),TEXT(_xlpm.bp,"yyyy-mm"),LEFT(_xlpm.bp,7)),_xlpm.matched,_xlfn._xlws.FILTER(_xlpm.ym,(LabData2016[比對身分證前六碼]=$AX408)*(LabData2016[比對生日西元]=$AY408)*(_xlpm.ym&lt;&gt;"")*(LEFT(_xlpm.ym,4)=TEXT(YEAR(TODAY()),"0")),""),IF(INDEX(_xlpm.matched,1)="",0,ROWS(_xlfn.UNIQUE(_xlpm.matched)))))</f>
        <v/>
      </c>
      <c r="AF408" s="6" t="str">
        <f ca="1">IF($B408="","",SUMIFS(LabData2016[HbA1c唯一],LabData2016[比對身分證前六碼],$AX408,LabData2016[最近一次HbA1c檢查日期],"&gt;="&amp;DATE(YEAR(TODAY()),1,1),LabData2016[最近一次HbA1c檢查日期],"&lt;"&amp;DATE(YEAR(TODAY()),7,1)))</f>
        <v/>
      </c>
      <c r="AG408" s="6" t="str">
        <f ca="1">IF($B408="","",SUMIFS(LabData2016[HbA1c唯一],LabData2016[比對身分證前六碼],$AX408,LabData2016[最近一次HbA1c檢查日期],"&gt;="&amp;DATE(YEAR(TODAY()),7,1),LabData2016[最近一次HbA1c檢查日期],"&lt;"&amp;DATE(YEAR(TODAY())+1,1,1)))</f>
        <v/>
      </c>
      <c r="AH408" s="6" t="str">
        <f ca="1">IF($B408="","",SUMIFS(LabData2016[LDL唯一],LabData2016[比對身分證前六碼],$AX408,LabData2016[最近一次LDL檢查日期],"&gt;="&amp;DATE(YEAR(TODAY()),1,1),LabData2016[最近一次LDL檢查日期],"&lt;"&amp;DATE(YEAR(TODAY()),7,1)))</f>
        <v/>
      </c>
      <c r="AI408" s="6" t="str">
        <f ca="1">IF($B408="","",SUMIFS(LabData2016[LDL唯一],LabData2016[比對身分證前六碼],$AX408,LabData2016[最近一次LDL檢查日期],"&gt;="&amp;DATE(YEAR(TODAY()),7,1),LabData2016[最近一次LDL檢查日期],"&lt;"&amp;DATE(YEAR(TODAY())+1,1,1)))</f>
        <v/>
      </c>
      <c r="AJ408" s="6" t="str">
        <f ca="1">IF($B408="","",SUMIFS(LabData2016[UACR唯一],LabData2016[比對身分證前六碼],$AX408,LabData2016[最近一次UACR檢查日期],"&gt;="&amp;DATE(YEAR(TODAY()),1,1),LabData2016[最近一次UACR檢查日期],"&lt;"&amp;DATE(YEAR(TODAY()),7,1)))</f>
        <v/>
      </c>
      <c r="AK408" s="6" t="str">
        <f ca="1">IF($B408="","",SUMIFS(LabData2016[UACR唯一],LabData2016[比對身分證前六碼],$AX408,LabData2016[最近一次UACR檢查日期],"&gt;="&amp;DATE(YEAR(TODAY()),7,1),LabData2016[最近一次UACR檢查日期],"&lt;"&amp;DATE(YEAR(TODAY())+1,1,1)))</f>
        <v/>
      </c>
      <c r="AL408" s="6" t="str">
        <f t="shared" si="90"/>
        <v/>
      </c>
      <c r="AM408" s="6" t="str">
        <f t="shared" si="91"/>
        <v/>
      </c>
      <c r="AN408" s="6" t="str">
        <f t="shared" si="92"/>
        <v/>
      </c>
      <c r="AO408" s="6" t="str">
        <f t="shared" si="93"/>
        <v/>
      </c>
      <c r="AP408" s="6" t="str" cm="1">
        <f t="array" ref="AP408">IF($B408="","",IFERROR(INDEX(相容設定!$B$2:$E$9,MATCH($D408,相容設定!$A$2:$A$9,0),MIN(VALUE(LEFT($AQ408,FIND("/",$AQ408)-1)),3)+1),0))</f>
        <v/>
      </c>
      <c r="AQ408" s="6" t="str">
        <f t="shared" si="94"/>
        <v/>
      </c>
      <c r="AR408" s="30" t="str">
        <f t="shared" si="95"/>
        <v/>
      </c>
      <c r="AS408" s="30" t="str">
        <f>IF($B408="","",250+30+IF(OR(ISNUMBER(SEARCH("DM",$D408)),ISNUMBER(SEARCH("+",$D408))),100,0)+IFERROR(INDEX(相容設定!$F$2:$F$9,MATCH($D408,相容設定!$A$2:$A$9,0)),0))</f>
        <v/>
      </c>
      <c r="AT408" s="31" t="str">
        <f t="shared" si="96"/>
        <v/>
      </c>
      <c r="AU408" s="32" t="str">
        <f t="shared" si="97"/>
        <v/>
      </c>
      <c r="AW408" t="str">
        <f t="shared" si="98"/>
        <v/>
      </c>
    </row>
    <row r="409" spans="1:49" x14ac:dyDescent="0.35">
      <c r="A409" s="26" t="str" cm="1">
        <f t="array" ref="A409">IFERROR(IF(INDEX(PatientCriteria[身分證號],ROWS($A$4:A409))="","",ROWS($A$4:A409)),"")</f>
        <v/>
      </c>
      <c r="B409" s="26" t="str" cm="1">
        <f t="array" ref="B409">IFERROR(IF(INDEX(PatientCriteria[身分證號],ROWS($A$4:A409))="","",INDEX(PatientCriteria[身分證號],ROWS($A$4:A409))),"")</f>
        <v/>
      </c>
      <c r="C409" s="26" t="str" cm="1">
        <f t="array" ref="C409">IF($B409="","",IFERROR(INDEX(PatientCriteria[生日],ROWS($A$4:A409)),""))</f>
        <v/>
      </c>
      <c r="D409" s="26" t="str" cm="1">
        <f t="array" ref="D409">IF($B409="","",IFERROR(INDEX(PatientCriteria[疾病組合],ROWS($A$4:A409)),""))</f>
        <v/>
      </c>
      <c r="E409" s="6" t="str" cm="1">
        <f t="array" ref="E409">IF($B409="","",IFERROR(INDEX(PatientCriteria[HbA1c達標標準],ROWS($A$4:A409)),""))</f>
        <v/>
      </c>
      <c r="F409" s="6" t="str">
        <f>IF($B409="","",IF($G409="","",IFERROR(SUMIFS(LabData2016[最近一次HbA1c檢查結果(%)],LabData2016[比對身分證前六碼],$AX409,LabData2016[最近一次HbA1c檢查日期],$G409,LabData2016[HbA1c唯一],1),"")))</f>
        <v/>
      </c>
      <c r="G409" s="36" t="str" cm="1">
        <f t="array" ref="G409">IF($B409="","",IFERROR(_xlfn.AGGREGATE(14,6,LabData2016[最近一次HbA1c檢查日期]/((LabData2016[比對身分證前六碼]=$AX409)*(LabData2016[HbA1c唯一]=1)),1),""))</f>
        <v/>
      </c>
      <c r="H409" s="6" t="str">
        <f>IF($B409="","",IF($I409="","",IFERROR(SUMIFS(LabData2016[最近一次HbA1c檢查結果(%)],LabData2016[比對身分證前六碼],$AX409,LabData2016[最近一次HbA1c檢查日期],$I409,LabData2016[HbA1c唯一],1),"")))</f>
        <v/>
      </c>
      <c r="I409" s="36" t="str" cm="1">
        <f t="array" ref="I409">IF($B409="","",IFERROR(_xlfn.AGGREGATE(14,6,LabData2016[最近一次HbA1c檢查日期]/((LabData2016[比對身分證前六碼]=$AX409)*(LabData2016[HbA1c唯一]=1)),2),""))</f>
        <v/>
      </c>
      <c r="J409" s="6" t="str">
        <f t="shared" si="87"/>
        <v/>
      </c>
      <c r="K409" s="27" t="str">
        <f ca="1">IF($B409="","",IF($E409="不適用","不適用",IF($F409="","未檢驗",IF(AND($AF409+$AG409&gt;=2,$AG409&gt;=1),IF(OR($F409&lt;VALUE(SUBSTITUTE(SUBSTITUTE($E409,"&lt;",""),"%","")),SUMIFS(LabData2016[HbA1c唯一],LabData2016[比對身分證前六碼],$AX409,LabData2016[最近一次HbA1c檢查結果(%)],"&lt;"&amp;VALUE(SUBSTITUTE(SUBSTITUTE($E409,"&lt;",""),"%","")),LabData2016[最近一次HbA1c檢查日期],"&gt;="&amp;DATE(YEAR(TODAY()),1,1),LabData2016[最近一次HbA1c檢查日期],"&lt;"&amp;DATE(YEAR(TODAY())+1,1,1))/($AF409+$AG409)&gt;=0.5),"控制達標",IF(ISNUMBER($H409),IF(AND($J409&gt;=84,$F409-$H409&lt;0),"進步達標","未達標"),"未達標")),"未達標"))))</f>
        <v/>
      </c>
      <c r="L409" s="33" t="str">
        <f ca="1">IF($B409="","",IF($K409="不適用","不適用",IF($K409="未檢驗","無檢驗資料","全年"&amp;($AF409+$AG409)&amp;"次／下半年"&amp;$AG409&amp;"次／"&amp;SUMIFS(LabData2016[HbA1c唯一],LabData2016[比對身分證前六碼],$AX409,LabData2016[最近一次HbA1c檢查結果(%)],"&lt;"&amp;VALUE(SUBSTITUTE(SUBSTITUTE($E409,"&lt;",""),"%","")),LabData2016[最近一次HbA1c檢查日期],"&gt;="&amp;DATE(YEAR(TODAY()),1,1),LabData2016[最近一次HbA1c檢查日期],"&lt;"&amp;DATE(YEAR(TODAY())+1,1,1))&amp;"/"&amp;($AF409+$AG409)&amp;"達標")))</f>
        <v/>
      </c>
      <c r="M409" s="6" t="str" cm="1">
        <f t="array" ref="M409">IF($B409="","",IFERROR(INDEX(PatientCriteria[LDL達標標準],ROWS($A$4:A409)),""))</f>
        <v/>
      </c>
      <c r="N409" s="6" t="str">
        <f>IF($B409="","",IF($O409="","",IFERROR(SUMIFS(LabData2016[最近一次LDL檢查結果(mg/dL)],LabData2016[比對身分證前六碼],$AX409,LabData2016[最近一次LDL檢查日期],$O409,LabData2016[LDL唯一],1),"")))</f>
        <v/>
      </c>
      <c r="O409" s="36" t="str" cm="1">
        <f t="array" ref="O409">IF($B409="","",IFERROR(_xlfn.AGGREGATE(14,6,LabData2016[最近一次LDL檢查日期]/((LabData2016[比對身分證前六碼]=$AX409)*(LabData2016[LDL唯一]=1)),1),""))</f>
        <v/>
      </c>
      <c r="P409" s="6" t="str">
        <f>IF($B409="","",IF($Q409="","",IFERROR(SUMIFS(LabData2016[最近一次LDL檢查結果(mg/dL)],LabData2016[比對身分證前六碼],$AX409,LabData2016[最近一次LDL檢查日期],$Q409,LabData2016[LDL唯一],1),"")))</f>
        <v/>
      </c>
      <c r="Q409" s="36" t="str" cm="1">
        <f t="array" ref="Q409">IF($B409="","",IFERROR(_xlfn.AGGREGATE(14,6,LabData2016[最近一次LDL檢查日期]/((LabData2016[比對身分證前六碼]=$AX409)*(LabData2016[LDL唯一]=1)),2),""))</f>
        <v/>
      </c>
      <c r="R409" s="6" t="str">
        <f t="shared" si="88"/>
        <v/>
      </c>
      <c r="S409" s="6" t="str" cm="1">
        <f t="array" ref="S409">IF($B409="","",IFERROR(_xlfn.AGGREGATE(15,6,LabData2016[最近一次LDL檢查結果(mg/dL)]/((LabData2016[比對身分證前六碼]=$AX409)*(LabData2016[LDL唯一]=1)),1),""))</f>
        <v/>
      </c>
      <c r="T409" s="28" t="str">
        <f ca="1">IF($B409="","",IF($M409="不適用","不適用",IF($N409="","未檢驗",IF(OR(AND($D409="DM only",$O409&gt;=DATE(YEAR(TODAY()),1,1),$O409&lt;DATE(YEAR(TODAY())+1,1,1),$N409&lt;VALUE(SUBSTITUTE($M409,"&lt;",""))),AND($AH409&gt;=1,$AI409&gt;=1,OR($N409&lt;VALUE(SUBSTITUTE($M409,"&lt;","")),SUMIFS(LabData2016[LDL唯一],LabData2016[比對身分證前六碼],$AX409,LabData2016[最近一次LDL檢查結果(mg/dL)],"&lt;"&amp;VALUE(SUBSTITUTE($M409,"&lt;","")),LabData2016[最近一次LDL檢查日期],"&gt;="&amp;DATE(YEAR(TODAY()),1,1),LabData2016[最近一次LDL檢查日期],"&lt;"&amp;DATE(YEAR(TODAY())+1,1,1))/($AH409+$AI409)&gt;=0.5))),"控制達標",IF(AND($AH409&gt;=1,$AI409&gt;=1,ISNUMBER($P409),$R409&gt;84,$N409-$P409&lt;0),"進步達標","未達標")))))</f>
        <v/>
      </c>
      <c r="U409" s="39" t="str">
        <f ca="1">IF($B409="","",IF($T409="不適用","不適用",IF($T409="未檢驗","無檢驗資料","全年"&amp;($AH409+$AI409)&amp;"次／下半年"&amp;$AI409&amp;"次／"&amp;SUMIFS(LabData2016[LDL唯一],LabData2016[比對身分證前六碼],$AX409,LabData2016[最近一次LDL檢查結果(mg/dL)],"&lt;"&amp;VALUE(SUBSTITUTE($M409,"&lt;","")),LabData2016[最近一次LDL檢查日期],"&gt;="&amp;DATE(YEAR(TODAY()),1,1),LabData2016[最近一次LDL檢查日期],"&lt;"&amp;DATE(YEAR(TODAY())+1,1,1))&amp;"/"&amp;($AH409+$AI409)&amp;"達標")))</f>
        <v/>
      </c>
      <c r="V409" s="6" t="str" cm="1">
        <f t="array" ref="V409">IF($B409="","",IFERROR(INDEX(PatientCriteria[UACR達標標準],ROWS($A$4:A409)),""))</f>
        <v/>
      </c>
      <c r="W409" s="6" t="str">
        <f>IF($B409="","",IF($X409="","",IFERROR(SUMIFS(LabData2016[最近一次UACR檢查結果(mg/gm)],LabData2016[比對身分證前六碼],$AX409,LabData2016[最近一次UACR檢查日期],$X409,LabData2016[UACR唯一],1),"")))</f>
        <v/>
      </c>
      <c r="X409" s="36" t="str" cm="1">
        <f t="array" ref="X409">IF($B409="","",IFERROR(_xlfn.AGGREGATE(14,6,LabData2016[最近一次UACR檢查日期]/((LabData2016[比對身分證前六碼]=$AX409)*(LabData2016[UACR唯一]=1)),1),""))</f>
        <v/>
      </c>
      <c r="Y409" s="6" t="str">
        <f>IF($B409="","",IF($Z409="","",IFERROR(SUMIFS(LabData2016[最近一次UACR檢查結果(mg/gm)],LabData2016[比對身分證前六碼],$AX409,LabData2016[最近一次UACR檢查日期],$Z409,LabData2016[UACR唯一],1),"")))</f>
        <v/>
      </c>
      <c r="Z409" s="36" t="str" cm="1">
        <f t="array" ref="Z409">IF($B409="","",IFERROR(_xlfn.AGGREGATE(14,6,LabData2016[最近一次UACR檢查日期]/((LabData2016[比對身分證前六碼]=$AX409)*(LabData2016[UACR唯一]=1)),2),""))</f>
        <v/>
      </c>
      <c r="AA409" s="6" t="str">
        <f t="shared" si="89"/>
        <v/>
      </c>
      <c r="AB409" s="29" t="str">
        <f ca="1">IF($B409="","",IF($V409="不適用","不適用",IF($W409="","未檢驗",IF(AND($AJ409+$AK409&gt;=2,$AK409&gt;=1),IF(OR($W409&lt;30,SUMIFS(LabData2016[UACR唯一],LabData2016[比對身分證前六碼],$AX409,LabData2016[最近一次UACR檢查結果(mg/gm)],"&lt;30",LabData2016[最近一次UACR檢查日期],"&gt;="&amp;DATE(YEAR(TODAY()),1,1),LabData2016[最近一次UACR檢查日期],"&lt;"&amp;DATE(YEAR(TODAY())+1,1,1))/($AJ409+$AK409)&gt;=0.5),"控制達標",IF(ISNUMBER($Y409),IF(AND($AA409&gt;=84,$W409-$Y409&lt;0),"進步達標","未達標"),"未達標")),"未達標"))))</f>
        <v/>
      </c>
      <c r="AC409" s="38" t="str">
        <f ca="1">IF($B409="","",IF($AB409="不適用","不適用",IF($AB409="未檢驗","無檢驗資料","全年"&amp;($AJ409+$AK409)&amp;"次／下半年"&amp;$AK409&amp;"次／"&amp;SUMIFS(LabData2016[UACR唯一],LabData2016[比對身分證前六碼],$AX409,LabData2016[最近一次UACR檢查結果(mg/gm)],"&lt;30",LabData2016[最近一次UACR檢查日期],"&gt;="&amp;DATE(YEAR(TODAY()),1,1),LabData2016[最近一次UACR檢查日期],"&lt;"&amp;DATE(YEAR(TODAY())+1,1,1))&amp;"/"&amp;($AJ409+$AK409)&amp;"達標")))</f>
        <v/>
      </c>
      <c r="AD409" s="6" t="str" cm="1">
        <f t="array" ref="AD409">IF($B409="","",IFERROR(INDEX(PatientCriteria[BP檢驗次數達標標準],ROWS($A$4:A409)),""))</f>
        <v/>
      </c>
      <c r="AE409" s="6" t="str" cm="1">
        <f t="array" aca="1" ref="AE409" ca="1">IF($B409="","",_xlfn.LET(_xlpm.bp,LabData2016[最近一次BP檢查日期],_xlpm.ym,IF(ISNUMBER(_xlpm.bp),TEXT(_xlpm.bp,"yyyy-mm"),LEFT(_xlpm.bp,7)),_xlpm.matched,_xlfn._xlws.FILTER(_xlpm.ym,(LabData2016[比對身分證前六碼]=$AX409)*(LabData2016[比對生日西元]=$AY409)*(_xlpm.ym&lt;&gt;"")*(LEFT(_xlpm.ym,4)=TEXT(YEAR(TODAY()),"0")),""),IF(INDEX(_xlpm.matched,1)="",0,ROWS(_xlfn.UNIQUE(_xlpm.matched)))))</f>
        <v/>
      </c>
      <c r="AF409" s="6" t="str">
        <f ca="1">IF($B409="","",SUMIFS(LabData2016[HbA1c唯一],LabData2016[比對身分證前六碼],$AX409,LabData2016[最近一次HbA1c檢查日期],"&gt;="&amp;DATE(YEAR(TODAY()),1,1),LabData2016[最近一次HbA1c檢查日期],"&lt;"&amp;DATE(YEAR(TODAY()),7,1)))</f>
        <v/>
      </c>
      <c r="AG409" s="6" t="str">
        <f ca="1">IF($B409="","",SUMIFS(LabData2016[HbA1c唯一],LabData2016[比對身分證前六碼],$AX409,LabData2016[最近一次HbA1c檢查日期],"&gt;="&amp;DATE(YEAR(TODAY()),7,1),LabData2016[最近一次HbA1c檢查日期],"&lt;"&amp;DATE(YEAR(TODAY())+1,1,1)))</f>
        <v/>
      </c>
      <c r="AH409" s="6" t="str">
        <f ca="1">IF($B409="","",SUMIFS(LabData2016[LDL唯一],LabData2016[比對身分證前六碼],$AX409,LabData2016[最近一次LDL檢查日期],"&gt;="&amp;DATE(YEAR(TODAY()),1,1),LabData2016[最近一次LDL檢查日期],"&lt;"&amp;DATE(YEAR(TODAY()),7,1)))</f>
        <v/>
      </c>
      <c r="AI409" s="6" t="str">
        <f ca="1">IF($B409="","",SUMIFS(LabData2016[LDL唯一],LabData2016[比對身分證前六碼],$AX409,LabData2016[最近一次LDL檢查日期],"&gt;="&amp;DATE(YEAR(TODAY()),7,1),LabData2016[最近一次LDL檢查日期],"&lt;"&amp;DATE(YEAR(TODAY())+1,1,1)))</f>
        <v/>
      </c>
      <c r="AJ409" s="6" t="str">
        <f ca="1">IF($B409="","",SUMIFS(LabData2016[UACR唯一],LabData2016[比對身分證前六碼],$AX409,LabData2016[最近一次UACR檢查日期],"&gt;="&amp;DATE(YEAR(TODAY()),1,1),LabData2016[最近一次UACR檢查日期],"&lt;"&amp;DATE(YEAR(TODAY()),7,1)))</f>
        <v/>
      </c>
      <c r="AK409" s="6" t="str">
        <f ca="1">IF($B409="","",SUMIFS(LabData2016[UACR唯一],LabData2016[比對身分證前六碼],$AX409,LabData2016[最近一次UACR檢查日期],"&gt;="&amp;DATE(YEAR(TODAY()),7,1),LabData2016[最近一次UACR檢查日期],"&lt;"&amp;DATE(YEAR(TODAY())+1,1,1)))</f>
        <v/>
      </c>
      <c r="AL409" s="6" t="str">
        <f t="shared" si="90"/>
        <v/>
      </c>
      <c r="AM409" s="6" t="str">
        <f t="shared" si="91"/>
        <v/>
      </c>
      <c r="AN409" s="6" t="str">
        <f t="shared" si="92"/>
        <v/>
      </c>
      <c r="AO409" s="6" t="str">
        <f t="shared" si="93"/>
        <v/>
      </c>
      <c r="AP409" s="6" t="str" cm="1">
        <f t="array" ref="AP409">IF($B409="","",IFERROR(INDEX(相容設定!$B$2:$E$9,MATCH($D409,相容設定!$A$2:$A$9,0),MIN(VALUE(LEFT($AQ409,FIND("/",$AQ409)-1)),3)+1),0))</f>
        <v/>
      </c>
      <c r="AQ409" s="6" t="str">
        <f t="shared" si="94"/>
        <v/>
      </c>
      <c r="AR409" s="30" t="str">
        <f t="shared" si="95"/>
        <v/>
      </c>
      <c r="AS409" s="30" t="str">
        <f>IF($B409="","",250+30+IF(OR(ISNUMBER(SEARCH("DM",$D409)),ISNUMBER(SEARCH("+",$D409))),100,0)+IFERROR(INDEX(相容設定!$F$2:$F$9,MATCH($D409,相容設定!$A$2:$A$9,0)),0))</f>
        <v/>
      </c>
      <c r="AT409" s="31" t="str">
        <f t="shared" si="96"/>
        <v/>
      </c>
      <c r="AU409" s="32" t="str">
        <f t="shared" si="97"/>
        <v/>
      </c>
      <c r="AW409" t="str">
        <f t="shared" si="98"/>
        <v/>
      </c>
    </row>
    <row r="410" spans="1:49" x14ac:dyDescent="0.35">
      <c r="A410" s="26" t="str" cm="1">
        <f t="array" ref="A410">IFERROR(IF(INDEX(PatientCriteria[身分證號],ROWS($A$4:A410))="","",ROWS($A$4:A410)),"")</f>
        <v/>
      </c>
      <c r="B410" s="26" t="str" cm="1">
        <f t="array" ref="B410">IFERROR(IF(INDEX(PatientCriteria[身分證號],ROWS($A$4:A410))="","",INDEX(PatientCriteria[身分證號],ROWS($A$4:A410))),"")</f>
        <v/>
      </c>
      <c r="C410" s="26" t="str" cm="1">
        <f t="array" ref="C410">IF($B410="","",IFERROR(INDEX(PatientCriteria[生日],ROWS($A$4:A410)),""))</f>
        <v/>
      </c>
      <c r="D410" s="26" t="str" cm="1">
        <f t="array" ref="D410">IF($B410="","",IFERROR(INDEX(PatientCriteria[疾病組合],ROWS($A$4:A410)),""))</f>
        <v/>
      </c>
      <c r="E410" s="6" t="str" cm="1">
        <f t="array" ref="E410">IF($B410="","",IFERROR(INDEX(PatientCriteria[HbA1c達標標準],ROWS($A$4:A410)),""))</f>
        <v/>
      </c>
      <c r="F410" s="6" t="str">
        <f>IF($B410="","",IF($G410="","",IFERROR(SUMIFS(LabData2016[最近一次HbA1c檢查結果(%)],LabData2016[比對身分證前六碼],$AX410,LabData2016[最近一次HbA1c檢查日期],$G410,LabData2016[HbA1c唯一],1),"")))</f>
        <v/>
      </c>
      <c r="G410" s="36" t="str" cm="1">
        <f t="array" ref="G410">IF($B410="","",IFERROR(_xlfn.AGGREGATE(14,6,LabData2016[最近一次HbA1c檢查日期]/((LabData2016[比對身分證前六碼]=$AX410)*(LabData2016[HbA1c唯一]=1)),1),""))</f>
        <v/>
      </c>
      <c r="H410" s="6" t="str">
        <f>IF($B410="","",IF($I410="","",IFERROR(SUMIFS(LabData2016[最近一次HbA1c檢查結果(%)],LabData2016[比對身分證前六碼],$AX410,LabData2016[最近一次HbA1c檢查日期],$I410,LabData2016[HbA1c唯一],1),"")))</f>
        <v/>
      </c>
      <c r="I410" s="36" t="str" cm="1">
        <f t="array" ref="I410">IF($B410="","",IFERROR(_xlfn.AGGREGATE(14,6,LabData2016[最近一次HbA1c檢查日期]/((LabData2016[比對身分證前六碼]=$AX410)*(LabData2016[HbA1c唯一]=1)),2),""))</f>
        <v/>
      </c>
      <c r="J410" s="6" t="str">
        <f t="shared" si="87"/>
        <v/>
      </c>
      <c r="K410" s="27" t="str">
        <f ca="1">IF($B410="","",IF($E410="不適用","不適用",IF($F410="","未檢驗",IF(AND($AF410+$AG410&gt;=2,$AG410&gt;=1),IF(OR($F410&lt;VALUE(SUBSTITUTE(SUBSTITUTE($E410,"&lt;",""),"%","")),SUMIFS(LabData2016[HbA1c唯一],LabData2016[比對身分證前六碼],$AX410,LabData2016[最近一次HbA1c檢查結果(%)],"&lt;"&amp;VALUE(SUBSTITUTE(SUBSTITUTE($E410,"&lt;",""),"%","")),LabData2016[最近一次HbA1c檢查日期],"&gt;="&amp;DATE(YEAR(TODAY()),1,1),LabData2016[最近一次HbA1c檢查日期],"&lt;"&amp;DATE(YEAR(TODAY())+1,1,1))/($AF410+$AG410)&gt;=0.5),"控制達標",IF(ISNUMBER($H410),IF(AND($J410&gt;=84,$F410-$H410&lt;0),"進步達標","未達標"),"未達標")),"未達標"))))</f>
        <v/>
      </c>
      <c r="L410" s="33" t="str">
        <f ca="1">IF($B410="","",IF($K410="不適用","不適用",IF($K410="未檢驗","無檢驗資料","全年"&amp;($AF410+$AG410)&amp;"次／下半年"&amp;$AG410&amp;"次／"&amp;SUMIFS(LabData2016[HbA1c唯一],LabData2016[比對身分證前六碼],$AX410,LabData2016[最近一次HbA1c檢查結果(%)],"&lt;"&amp;VALUE(SUBSTITUTE(SUBSTITUTE($E410,"&lt;",""),"%","")),LabData2016[最近一次HbA1c檢查日期],"&gt;="&amp;DATE(YEAR(TODAY()),1,1),LabData2016[最近一次HbA1c檢查日期],"&lt;"&amp;DATE(YEAR(TODAY())+1,1,1))&amp;"/"&amp;($AF410+$AG410)&amp;"達標")))</f>
        <v/>
      </c>
      <c r="M410" s="6" t="str" cm="1">
        <f t="array" ref="M410">IF($B410="","",IFERROR(INDEX(PatientCriteria[LDL達標標準],ROWS($A$4:A410)),""))</f>
        <v/>
      </c>
      <c r="N410" s="6" t="str">
        <f>IF($B410="","",IF($O410="","",IFERROR(SUMIFS(LabData2016[最近一次LDL檢查結果(mg/dL)],LabData2016[比對身分證前六碼],$AX410,LabData2016[最近一次LDL檢查日期],$O410,LabData2016[LDL唯一],1),"")))</f>
        <v/>
      </c>
      <c r="O410" s="36" t="str" cm="1">
        <f t="array" ref="O410">IF($B410="","",IFERROR(_xlfn.AGGREGATE(14,6,LabData2016[最近一次LDL檢查日期]/((LabData2016[比對身分證前六碼]=$AX410)*(LabData2016[LDL唯一]=1)),1),""))</f>
        <v/>
      </c>
      <c r="P410" s="6" t="str">
        <f>IF($B410="","",IF($Q410="","",IFERROR(SUMIFS(LabData2016[最近一次LDL檢查結果(mg/dL)],LabData2016[比對身分證前六碼],$AX410,LabData2016[最近一次LDL檢查日期],$Q410,LabData2016[LDL唯一],1),"")))</f>
        <v/>
      </c>
      <c r="Q410" s="36" t="str" cm="1">
        <f t="array" ref="Q410">IF($B410="","",IFERROR(_xlfn.AGGREGATE(14,6,LabData2016[最近一次LDL檢查日期]/((LabData2016[比對身分證前六碼]=$AX410)*(LabData2016[LDL唯一]=1)),2),""))</f>
        <v/>
      </c>
      <c r="R410" s="6" t="str">
        <f t="shared" si="88"/>
        <v/>
      </c>
      <c r="S410" s="6" t="str" cm="1">
        <f t="array" ref="S410">IF($B410="","",IFERROR(_xlfn.AGGREGATE(15,6,LabData2016[最近一次LDL檢查結果(mg/dL)]/((LabData2016[比對身分證前六碼]=$AX410)*(LabData2016[LDL唯一]=1)),1),""))</f>
        <v/>
      </c>
      <c r="T410" s="28" t="str">
        <f ca="1">IF($B410="","",IF($M410="不適用","不適用",IF($N410="","未檢驗",IF(OR(AND($D410="DM only",$O410&gt;=DATE(YEAR(TODAY()),1,1),$O410&lt;DATE(YEAR(TODAY())+1,1,1),$N410&lt;VALUE(SUBSTITUTE($M410,"&lt;",""))),AND($AH410&gt;=1,$AI410&gt;=1,OR($N410&lt;VALUE(SUBSTITUTE($M410,"&lt;","")),SUMIFS(LabData2016[LDL唯一],LabData2016[比對身分證前六碼],$AX410,LabData2016[最近一次LDL檢查結果(mg/dL)],"&lt;"&amp;VALUE(SUBSTITUTE($M410,"&lt;","")),LabData2016[最近一次LDL檢查日期],"&gt;="&amp;DATE(YEAR(TODAY()),1,1),LabData2016[最近一次LDL檢查日期],"&lt;"&amp;DATE(YEAR(TODAY())+1,1,1))/($AH410+$AI410)&gt;=0.5))),"控制達標",IF(AND($AH410&gt;=1,$AI410&gt;=1,ISNUMBER($P410),$R410&gt;84,$N410-$P410&lt;0),"進步達標","未達標")))))</f>
        <v/>
      </c>
      <c r="U410" s="39" t="str">
        <f ca="1">IF($B410="","",IF($T410="不適用","不適用",IF($T410="未檢驗","無檢驗資料","全年"&amp;($AH410+$AI410)&amp;"次／下半年"&amp;$AI410&amp;"次／"&amp;SUMIFS(LabData2016[LDL唯一],LabData2016[比對身分證前六碼],$AX410,LabData2016[最近一次LDL檢查結果(mg/dL)],"&lt;"&amp;VALUE(SUBSTITUTE($M410,"&lt;","")),LabData2016[最近一次LDL檢查日期],"&gt;="&amp;DATE(YEAR(TODAY()),1,1),LabData2016[最近一次LDL檢查日期],"&lt;"&amp;DATE(YEAR(TODAY())+1,1,1))&amp;"/"&amp;($AH410+$AI410)&amp;"達標")))</f>
        <v/>
      </c>
      <c r="V410" s="6" t="str" cm="1">
        <f t="array" ref="V410">IF($B410="","",IFERROR(INDEX(PatientCriteria[UACR達標標準],ROWS($A$4:A410)),""))</f>
        <v/>
      </c>
      <c r="W410" s="6" t="str">
        <f>IF($B410="","",IF($X410="","",IFERROR(SUMIFS(LabData2016[最近一次UACR檢查結果(mg/gm)],LabData2016[比對身分證前六碼],$AX410,LabData2016[最近一次UACR檢查日期],$X410,LabData2016[UACR唯一],1),"")))</f>
        <v/>
      </c>
      <c r="X410" s="36" t="str" cm="1">
        <f t="array" ref="X410">IF($B410="","",IFERROR(_xlfn.AGGREGATE(14,6,LabData2016[最近一次UACR檢查日期]/((LabData2016[比對身分證前六碼]=$AX410)*(LabData2016[UACR唯一]=1)),1),""))</f>
        <v/>
      </c>
      <c r="Y410" s="6" t="str">
        <f>IF($B410="","",IF($Z410="","",IFERROR(SUMIFS(LabData2016[最近一次UACR檢查結果(mg/gm)],LabData2016[比對身分證前六碼],$AX410,LabData2016[最近一次UACR檢查日期],$Z410,LabData2016[UACR唯一],1),"")))</f>
        <v/>
      </c>
      <c r="Z410" s="36" t="str" cm="1">
        <f t="array" ref="Z410">IF($B410="","",IFERROR(_xlfn.AGGREGATE(14,6,LabData2016[最近一次UACR檢查日期]/((LabData2016[比對身分證前六碼]=$AX410)*(LabData2016[UACR唯一]=1)),2),""))</f>
        <v/>
      </c>
      <c r="AA410" s="6" t="str">
        <f t="shared" si="89"/>
        <v/>
      </c>
      <c r="AB410" s="29" t="str">
        <f ca="1">IF($B410="","",IF($V410="不適用","不適用",IF($W410="","未檢驗",IF(AND($AJ410+$AK410&gt;=2,$AK410&gt;=1),IF(OR($W410&lt;30,SUMIFS(LabData2016[UACR唯一],LabData2016[比對身分證前六碼],$AX410,LabData2016[最近一次UACR檢查結果(mg/gm)],"&lt;30",LabData2016[最近一次UACR檢查日期],"&gt;="&amp;DATE(YEAR(TODAY()),1,1),LabData2016[最近一次UACR檢查日期],"&lt;"&amp;DATE(YEAR(TODAY())+1,1,1))/($AJ410+$AK410)&gt;=0.5),"控制達標",IF(ISNUMBER($Y410),IF(AND($AA410&gt;=84,$W410-$Y410&lt;0),"進步達標","未達標"),"未達標")),"未達標"))))</f>
        <v/>
      </c>
      <c r="AC410" s="38" t="str">
        <f ca="1">IF($B410="","",IF($AB410="不適用","不適用",IF($AB410="未檢驗","無檢驗資料","全年"&amp;($AJ410+$AK410)&amp;"次／下半年"&amp;$AK410&amp;"次／"&amp;SUMIFS(LabData2016[UACR唯一],LabData2016[比對身分證前六碼],$AX410,LabData2016[最近一次UACR檢查結果(mg/gm)],"&lt;30",LabData2016[最近一次UACR檢查日期],"&gt;="&amp;DATE(YEAR(TODAY()),1,1),LabData2016[最近一次UACR檢查日期],"&lt;"&amp;DATE(YEAR(TODAY())+1,1,1))&amp;"/"&amp;($AJ410+$AK410)&amp;"達標")))</f>
        <v/>
      </c>
      <c r="AD410" s="6" t="str" cm="1">
        <f t="array" ref="AD410">IF($B410="","",IFERROR(INDEX(PatientCriteria[BP檢驗次數達標標準],ROWS($A$4:A410)),""))</f>
        <v/>
      </c>
      <c r="AE410" s="6" t="str" cm="1">
        <f t="array" aca="1" ref="AE410" ca="1">IF($B410="","",_xlfn.LET(_xlpm.bp,LabData2016[最近一次BP檢查日期],_xlpm.ym,IF(ISNUMBER(_xlpm.bp),TEXT(_xlpm.bp,"yyyy-mm"),LEFT(_xlpm.bp,7)),_xlpm.matched,_xlfn._xlws.FILTER(_xlpm.ym,(LabData2016[比對身分證前六碼]=$AX410)*(LabData2016[比對生日西元]=$AY410)*(_xlpm.ym&lt;&gt;"")*(LEFT(_xlpm.ym,4)=TEXT(YEAR(TODAY()),"0")),""),IF(INDEX(_xlpm.matched,1)="",0,ROWS(_xlfn.UNIQUE(_xlpm.matched)))))</f>
        <v/>
      </c>
      <c r="AF410" s="6" t="str">
        <f ca="1">IF($B410="","",SUMIFS(LabData2016[HbA1c唯一],LabData2016[比對身分證前六碼],$AX410,LabData2016[最近一次HbA1c檢查日期],"&gt;="&amp;DATE(YEAR(TODAY()),1,1),LabData2016[最近一次HbA1c檢查日期],"&lt;"&amp;DATE(YEAR(TODAY()),7,1)))</f>
        <v/>
      </c>
      <c r="AG410" s="6" t="str">
        <f ca="1">IF($B410="","",SUMIFS(LabData2016[HbA1c唯一],LabData2016[比對身分證前六碼],$AX410,LabData2016[最近一次HbA1c檢查日期],"&gt;="&amp;DATE(YEAR(TODAY()),7,1),LabData2016[最近一次HbA1c檢查日期],"&lt;"&amp;DATE(YEAR(TODAY())+1,1,1)))</f>
        <v/>
      </c>
      <c r="AH410" s="6" t="str">
        <f ca="1">IF($B410="","",SUMIFS(LabData2016[LDL唯一],LabData2016[比對身分證前六碼],$AX410,LabData2016[最近一次LDL檢查日期],"&gt;="&amp;DATE(YEAR(TODAY()),1,1),LabData2016[最近一次LDL檢查日期],"&lt;"&amp;DATE(YEAR(TODAY()),7,1)))</f>
        <v/>
      </c>
      <c r="AI410" s="6" t="str">
        <f ca="1">IF($B410="","",SUMIFS(LabData2016[LDL唯一],LabData2016[比對身分證前六碼],$AX410,LabData2016[最近一次LDL檢查日期],"&gt;="&amp;DATE(YEAR(TODAY()),7,1),LabData2016[最近一次LDL檢查日期],"&lt;"&amp;DATE(YEAR(TODAY())+1,1,1)))</f>
        <v/>
      </c>
      <c r="AJ410" s="6" t="str">
        <f ca="1">IF($B410="","",SUMIFS(LabData2016[UACR唯一],LabData2016[比對身分證前六碼],$AX410,LabData2016[最近一次UACR檢查日期],"&gt;="&amp;DATE(YEAR(TODAY()),1,1),LabData2016[最近一次UACR檢查日期],"&lt;"&amp;DATE(YEAR(TODAY()),7,1)))</f>
        <v/>
      </c>
      <c r="AK410" s="6" t="str">
        <f ca="1">IF($B410="","",SUMIFS(LabData2016[UACR唯一],LabData2016[比對身分證前六碼],$AX410,LabData2016[最近一次UACR檢查日期],"&gt;="&amp;DATE(YEAR(TODAY()),7,1),LabData2016[最近一次UACR檢查日期],"&lt;"&amp;DATE(YEAR(TODAY())+1,1,1)))</f>
        <v/>
      </c>
      <c r="AL410" s="6" t="str">
        <f t="shared" si="90"/>
        <v/>
      </c>
      <c r="AM410" s="6" t="str">
        <f t="shared" si="91"/>
        <v/>
      </c>
      <c r="AN410" s="6" t="str">
        <f t="shared" si="92"/>
        <v/>
      </c>
      <c r="AO410" s="6" t="str">
        <f t="shared" si="93"/>
        <v/>
      </c>
      <c r="AP410" s="6" t="str" cm="1">
        <f t="array" ref="AP410">IF($B410="","",IFERROR(INDEX(相容設定!$B$2:$E$9,MATCH($D410,相容設定!$A$2:$A$9,0),MIN(VALUE(LEFT($AQ410,FIND("/",$AQ410)-1)),3)+1),0))</f>
        <v/>
      </c>
      <c r="AQ410" s="6" t="str">
        <f t="shared" si="94"/>
        <v/>
      </c>
      <c r="AR410" s="30" t="str">
        <f t="shared" si="95"/>
        <v/>
      </c>
      <c r="AS410" s="30" t="str">
        <f>IF($B410="","",250+30+IF(OR(ISNUMBER(SEARCH("DM",$D410)),ISNUMBER(SEARCH("+",$D410))),100,0)+IFERROR(INDEX(相容設定!$F$2:$F$9,MATCH($D410,相容設定!$A$2:$A$9,0)),0))</f>
        <v/>
      </c>
      <c r="AT410" s="31" t="str">
        <f t="shared" si="96"/>
        <v/>
      </c>
      <c r="AU410" s="32" t="str">
        <f t="shared" si="97"/>
        <v/>
      </c>
      <c r="AW410" t="str">
        <f t="shared" si="98"/>
        <v/>
      </c>
    </row>
    <row r="411" spans="1:49" x14ac:dyDescent="0.35">
      <c r="A411" s="26" t="str" cm="1">
        <f t="array" ref="A411">IFERROR(IF(INDEX(PatientCriteria[身分證號],ROWS($A$4:A411))="","",ROWS($A$4:A411)),"")</f>
        <v/>
      </c>
      <c r="B411" s="26" t="str" cm="1">
        <f t="array" ref="B411">IFERROR(IF(INDEX(PatientCriteria[身分證號],ROWS($A$4:A411))="","",INDEX(PatientCriteria[身分證號],ROWS($A$4:A411))),"")</f>
        <v/>
      </c>
      <c r="C411" s="26" t="str" cm="1">
        <f t="array" ref="C411">IF($B411="","",IFERROR(INDEX(PatientCriteria[生日],ROWS($A$4:A411)),""))</f>
        <v/>
      </c>
      <c r="D411" s="26" t="str" cm="1">
        <f t="array" ref="D411">IF($B411="","",IFERROR(INDEX(PatientCriteria[疾病組合],ROWS($A$4:A411)),""))</f>
        <v/>
      </c>
      <c r="E411" s="6" t="str" cm="1">
        <f t="array" ref="E411">IF($B411="","",IFERROR(INDEX(PatientCriteria[HbA1c達標標準],ROWS($A$4:A411)),""))</f>
        <v/>
      </c>
      <c r="F411" s="6" t="str">
        <f>IF($B411="","",IF($G411="","",IFERROR(SUMIFS(LabData2016[最近一次HbA1c檢查結果(%)],LabData2016[比對身分證前六碼],$AX411,LabData2016[最近一次HbA1c檢查日期],$G411,LabData2016[HbA1c唯一],1),"")))</f>
        <v/>
      </c>
      <c r="G411" s="36" t="str" cm="1">
        <f t="array" ref="G411">IF($B411="","",IFERROR(_xlfn.AGGREGATE(14,6,LabData2016[最近一次HbA1c檢查日期]/((LabData2016[比對身分證前六碼]=$AX411)*(LabData2016[HbA1c唯一]=1)),1),""))</f>
        <v/>
      </c>
      <c r="H411" s="6" t="str">
        <f>IF($B411="","",IF($I411="","",IFERROR(SUMIFS(LabData2016[最近一次HbA1c檢查結果(%)],LabData2016[比對身分證前六碼],$AX411,LabData2016[最近一次HbA1c檢查日期],$I411,LabData2016[HbA1c唯一],1),"")))</f>
        <v/>
      </c>
      <c r="I411" s="36" t="str" cm="1">
        <f t="array" ref="I411">IF($B411="","",IFERROR(_xlfn.AGGREGATE(14,6,LabData2016[最近一次HbA1c檢查日期]/((LabData2016[比對身分證前六碼]=$AX411)*(LabData2016[HbA1c唯一]=1)),2),""))</f>
        <v/>
      </c>
      <c r="J411" s="6" t="str">
        <f t="shared" si="87"/>
        <v/>
      </c>
      <c r="K411" s="27" t="str">
        <f ca="1">IF($B411="","",IF($E411="不適用","不適用",IF($F411="","未檢驗",IF(AND($AF411+$AG411&gt;=2,$AG411&gt;=1),IF(OR($F411&lt;VALUE(SUBSTITUTE(SUBSTITUTE($E411,"&lt;",""),"%","")),SUMIFS(LabData2016[HbA1c唯一],LabData2016[比對身分證前六碼],$AX411,LabData2016[最近一次HbA1c檢查結果(%)],"&lt;"&amp;VALUE(SUBSTITUTE(SUBSTITUTE($E411,"&lt;",""),"%","")),LabData2016[最近一次HbA1c檢查日期],"&gt;="&amp;DATE(YEAR(TODAY()),1,1),LabData2016[最近一次HbA1c檢查日期],"&lt;"&amp;DATE(YEAR(TODAY())+1,1,1))/($AF411+$AG411)&gt;=0.5),"控制達標",IF(ISNUMBER($H411),IF(AND($J411&gt;=84,$F411-$H411&lt;0),"進步達標","未達標"),"未達標")),"未達標"))))</f>
        <v/>
      </c>
      <c r="L411" s="33" t="str">
        <f ca="1">IF($B411="","",IF($K411="不適用","不適用",IF($K411="未檢驗","無檢驗資料","全年"&amp;($AF411+$AG411)&amp;"次／下半年"&amp;$AG411&amp;"次／"&amp;SUMIFS(LabData2016[HbA1c唯一],LabData2016[比對身分證前六碼],$AX411,LabData2016[最近一次HbA1c檢查結果(%)],"&lt;"&amp;VALUE(SUBSTITUTE(SUBSTITUTE($E411,"&lt;",""),"%","")),LabData2016[最近一次HbA1c檢查日期],"&gt;="&amp;DATE(YEAR(TODAY()),1,1),LabData2016[最近一次HbA1c檢查日期],"&lt;"&amp;DATE(YEAR(TODAY())+1,1,1))&amp;"/"&amp;($AF411+$AG411)&amp;"達標")))</f>
        <v/>
      </c>
      <c r="M411" s="6" t="str" cm="1">
        <f t="array" ref="M411">IF($B411="","",IFERROR(INDEX(PatientCriteria[LDL達標標準],ROWS($A$4:A411)),""))</f>
        <v/>
      </c>
      <c r="N411" s="6" t="str">
        <f>IF($B411="","",IF($O411="","",IFERROR(SUMIFS(LabData2016[最近一次LDL檢查結果(mg/dL)],LabData2016[比對身分證前六碼],$AX411,LabData2016[最近一次LDL檢查日期],$O411,LabData2016[LDL唯一],1),"")))</f>
        <v/>
      </c>
      <c r="O411" s="36" t="str" cm="1">
        <f t="array" ref="O411">IF($B411="","",IFERROR(_xlfn.AGGREGATE(14,6,LabData2016[最近一次LDL檢查日期]/((LabData2016[比對身分證前六碼]=$AX411)*(LabData2016[LDL唯一]=1)),1),""))</f>
        <v/>
      </c>
      <c r="P411" s="6" t="str">
        <f>IF($B411="","",IF($Q411="","",IFERROR(SUMIFS(LabData2016[最近一次LDL檢查結果(mg/dL)],LabData2016[比對身分證前六碼],$AX411,LabData2016[最近一次LDL檢查日期],$Q411,LabData2016[LDL唯一],1),"")))</f>
        <v/>
      </c>
      <c r="Q411" s="36" t="str" cm="1">
        <f t="array" ref="Q411">IF($B411="","",IFERROR(_xlfn.AGGREGATE(14,6,LabData2016[最近一次LDL檢查日期]/((LabData2016[比對身分證前六碼]=$AX411)*(LabData2016[LDL唯一]=1)),2),""))</f>
        <v/>
      </c>
      <c r="R411" s="6" t="str">
        <f t="shared" si="88"/>
        <v/>
      </c>
      <c r="S411" s="6" t="str" cm="1">
        <f t="array" ref="S411">IF($B411="","",IFERROR(_xlfn.AGGREGATE(15,6,LabData2016[最近一次LDL檢查結果(mg/dL)]/((LabData2016[比對身分證前六碼]=$AX411)*(LabData2016[LDL唯一]=1)),1),""))</f>
        <v/>
      </c>
      <c r="T411" s="28" t="str">
        <f ca="1">IF($B411="","",IF($M411="不適用","不適用",IF($N411="","未檢驗",IF(OR(AND($D411="DM only",$O411&gt;=DATE(YEAR(TODAY()),1,1),$O411&lt;DATE(YEAR(TODAY())+1,1,1),$N411&lt;VALUE(SUBSTITUTE($M411,"&lt;",""))),AND($AH411&gt;=1,$AI411&gt;=1,OR($N411&lt;VALUE(SUBSTITUTE($M411,"&lt;","")),SUMIFS(LabData2016[LDL唯一],LabData2016[比對身分證前六碼],$AX411,LabData2016[最近一次LDL檢查結果(mg/dL)],"&lt;"&amp;VALUE(SUBSTITUTE($M411,"&lt;","")),LabData2016[最近一次LDL檢查日期],"&gt;="&amp;DATE(YEAR(TODAY()),1,1),LabData2016[最近一次LDL檢查日期],"&lt;"&amp;DATE(YEAR(TODAY())+1,1,1))/($AH411+$AI411)&gt;=0.5))),"控制達標",IF(AND($AH411&gt;=1,$AI411&gt;=1,ISNUMBER($P411),$R411&gt;84,$N411-$P411&lt;0),"進步達標","未達標")))))</f>
        <v/>
      </c>
      <c r="U411" s="39" t="str">
        <f ca="1">IF($B411="","",IF($T411="不適用","不適用",IF($T411="未檢驗","無檢驗資料","全年"&amp;($AH411+$AI411)&amp;"次／下半年"&amp;$AI411&amp;"次／"&amp;SUMIFS(LabData2016[LDL唯一],LabData2016[比對身分證前六碼],$AX411,LabData2016[最近一次LDL檢查結果(mg/dL)],"&lt;"&amp;VALUE(SUBSTITUTE($M411,"&lt;","")),LabData2016[最近一次LDL檢查日期],"&gt;="&amp;DATE(YEAR(TODAY()),1,1),LabData2016[最近一次LDL檢查日期],"&lt;"&amp;DATE(YEAR(TODAY())+1,1,1))&amp;"/"&amp;($AH411+$AI411)&amp;"達標")))</f>
        <v/>
      </c>
      <c r="V411" s="6" t="str" cm="1">
        <f t="array" ref="V411">IF($B411="","",IFERROR(INDEX(PatientCriteria[UACR達標標準],ROWS($A$4:A411)),""))</f>
        <v/>
      </c>
      <c r="W411" s="6" t="str">
        <f>IF($B411="","",IF($X411="","",IFERROR(SUMIFS(LabData2016[最近一次UACR檢查結果(mg/gm)],LabData2016[比對身分證前六碼],$AX411,LabData2016[最近一次UACR檢查日期],$X411,LabData2016[UACR唯一],1),"")))</f>
        <v/>
      </c>
      <c r="X411" s="36" t="str" cm="1">
        <f t="array" ref="X411">IF($B411="","",IFERROR(_xlfn.AGGREGATE(14,6,LabData2016[最近一次UACR檢查日期]/((LabData2016[比對身分證前六碼]=$AX411)*(LabData2016[UACR唯一]=1)),1),""))</f>
        <v/>
      </c>
      <c r="Y411" s="6" t="str">
        <f>IF($B411="","",IF($Z411="","",IFERROR(SUMIFS(LabData2016[最近一次UACR檢查結果(mg/gm)],LabData2016[比對身分證前六碼],$AX411,LabData2016[最近一次UACR檢查日期],$Z411,LabData2016[UACR唯一],1),"")))</f>
        <v/>
      </c>
      <c r="Z411" s="36" t="str" cm="1">
        <f t="array" ref="Z411">IF($B411="","",IFERROR(_xlfn.AGGREGATE(14,6,LabData2016[最近一次UACR檢查日期]/((LabData2016[比對身分證前六碼]=$AX411)*(LabData2016[UACR唯一]=1)),2),""))</f>
        <v/>
      </c>
      <c r="AA411" s="6" t="str">
        <f t="shared" si="89"/>
        <v/>
      </c>
      <c r="AB411" s="29" t="str">
        <f ca="1">IF($B411="","",IF($V411="不適用","不適用",IF($W411="","未檢驗",IF(AND($AJ411+$AK411&gt;=2,$AK411&gt;=1),IF(OR($W411&lt;30,SUMIFS(LabData2016[UACR唯一],LabData2016[比對身分證前六碼],$AX411,LabData2016[最近一次UACR檢查結果(mg/gm)],"&lt;30",LabData2016[最近一次UACR檢查日期],"&gt;="&amp;DATE(YEAR(TODAY()),1,1),LabData2016[最近一次UACR檢查日期],"&lt;"&amp;DATE(YEAR(TODAY())+1,1,1))/($AJ411+$AK411)&gt;=0.5),"控制達標",IF(ISNUMBER($Y411),IF(AND($AA411&gt;=84,$W411-$Y411&lt;0),"進步達標","未達標"),"未達標")),"未達標"))))</f>
        <v/>
      </c>
      <c r="AC411" s="38" t="str">
        <f ca="1">IF($B411="","",IF($AB411="不適用","不適用",IF($AB411="未檢驗","無檢驗資料","全年"&amp;($AJ411+$AK411)&amp;"次／下半年"&amp;$AK411&amp;"次／"&amp;SUMIFS(LabData2016[UACR唯一],LabData2016[比對身分證前六碼],$AX411,LabData2016[最近一次UACR檢查結果(mg/gm)],"&lt;30",LabData2016[最近一次UACR檢查日期],"&gt;="&amp;DATE(YEAR(TODAY()),1,1),LabData2016[最近一次UACR檢查日期],"&lt;"&amp;DATE(YEAR(TODAY())+1,1,1))&amp;"/"&amp;($AJ411+$AK411)&amp;"達標")))</f>
        <v/>
      </c>
      <c r="AD411" s="6" t="str" cm="1">
        <f t="array" ref="AD411">IF($B411="","",IFERROR(INDEX(PatientCriteria[BP檢驗次數達標標準],ROWS($A$4:A411)),""))</f>
        <v/>
      </c>
      <c r="AE411" s="6" t="str" cm="1">
        <f t="array" aca="1" ref="AE411" ca="1">IF($B411="","",_xlfn.LET(_xlpm.bp,LabData2016[最近一次BP檢查日期],_xlpm.ym,IF(ISNUMBER(_xlpm.bp),TEXT(_xlpm.bp,"yyyy-mm"),LEFT(_xlpm.bp,7)),_xlpm.matched,_xlfn._xlws.FILTER(_xlpm.ym,(LabData2016[比對身分證前六碼]=$AX411)*(LabData2016[比對生日西元]=$AY411)*(_xlpm.ym&lt;&gt;"")*(LEFT(_xlpm.ym,4)=TEXT(YEAR(TODAY()),"0")),""),IF(INDEX(_xlpm.matched,1)="",0,ROWS(_xlfn.UNIQUE(_xlpm.matched)))))</f>
        <v/>
      </c>
      <c r="AF411" s="6" t="str">
        <f ca="1">IF($B411="","",SUMIFS(LabData2016[HbA1c唯一],LabData2016[比對身分證前六碼],$AX411,LabData2016[最近一次HbA1c檢查日期],"&gt;="&amp;DATE(YEAR(TODAY()),1,1),LabData2016[最近一次HbA1c檢查日期],"&lt;"&amp;DATE(YEAR(TODAY()),7,1)))</f>
        <v/>
      </c>
      <c r="AG411" s="6" t="str">
        <f ca="1">IF($B411="","",SUMIFS(LabData2016[HbA1c唯一],LabData2016[比對身分證前六碼],$AX411,LabData2016[最近一次HbA1c檢查日期],"&gt;="&amp;DATE(YEAR(TODAY()),7,1),LabData2016[最近一次HbA1c檢查日期],"&lt;"&amp;DATE(YEAR(TODAY())+1,1,1)))</f>
        <v/>
      </c>
      <c r="AH411" s="6" t="str">
        <f ca="1">IF($B411="","",SUMIFS(LabData2016[LDL唯一],LabData2016[比對身分證前六碼],$AX411,LabData2016[最近一次LDL檢查日期],"&gt;="&amp;DATE(YEAR(TODAY()),1,1),LabData2016[最近一次LDL檢查日期],"&lt;"&amp;DATE(YEAR(TODAY()),7,1)))</f>
        <v/>
      </c>
      <c r="AI411" s="6" t="str">
        <f ca="1">IF($B411="","",SUMIFS(LabData2016[LDL唯一],LabData2016[比對身分證前六碼],$AX411,LabData2016[最近一次LDL檢查日期],"&gt;="&amp;DATE(YEAR(TODAY()),7,1),LabData2016[最近一次LDL檢查日期],"&lt;"&amp;DATE(YEAR(TODAY())+1,1,1)))</f>
        <v/>
      </c>
      <c r="AJ411" s="6" t="str">
        <f ca="1">IF($B411="","",SUMIFS(LabData2016[UACR唯一],LabData2016[比對身分證前六碼],$AX411,LabData2016[最近一次UACR檢查日期],"&gt;="&amp;DATE(YEAR(TODAY()),1,1),LabData2016[最近一次UACR檢查日期],"&lt;"&amp;DATE(YEAR(TODAY()),7,1)))</f>
        <v/>
      </c>
      <c r="AK411" s="6" t="str">
        <f ca="1">IF($B411="","",SUMIFS(LabData2016[UACR唯一],LabData2016[比對身分證前六碼],$AX411,LabData2016[最近一次UACR檢查日期],"&gt;="&amp;DATE(YEAR(TODAY()),7,1),LabData2016[最近一次UACR檢查日期],"&lt;"&amp;DATE(YEAR(TODAY())+1,1,1)))</f>
        <v/>
      </c>
      <c r="AL411" s="6" t="str">
        <f t="shared" si="90"/>
        <v/>
      </c>
      <c r="AM411" s="6" t="str">
        <f t="shared" si="91"/>
        <v/>
      </c>
      <c r="AN411" s="6" t="str">
        <f t="shared" si="92"/>
        <v/>
      </c>
      <c r="AO411" s="6" t="str">
        <f t="shared" si="93"/>
        <v/>
      </c>
      <c r="AP411" s="6" t="str" cm="1">
        <f t="array" ref="AP411">IF($B411="","",IFERROR(INDEX(相容設定!$B$2:$E$9,MATCH($D411,相容設定!$A$2:$A$9,0),MIN(VALUE(LEFT($AQ411,FIND("/",$AQ411)-1)),3)+1),0))</f>
        <v/>
      </c>
      <c r="AQ411" s="6" t="str">
        <f t="shared" si="94"/>
        <v/>
      </c>
      <c r="AR411" s="30" t="str">
        <f t="shared" si="95"/>
        <v/>
      </c>
      <c r="AS411" s="30" t="str">
        <f>IF($B411="","",250+30+IF(OR(ISNUMBER(SEARCH("DM",$D411)),ISNUMBER(SEARCH("+",$D411))),100,0)+IFERROR(INDEX(相容設定!$F$2:$F$9,MATCH($D411,相容設定!$A$2:$A$9,0)),0))</f>
        <v/>
      </c>
      <c r="AT411" s="31" t="str">
        <f t="shared" si="96"/>
        <v/>
      </c>
      <c r="AU411" s="32" t="str">
        <f t="shared" si="97"/>
        <v/>
      </c>
      <c r="AW411" t="str">
        <f t="shared" si="98"/>
        <v/>
      </c>
    </row>
    <row r="412" spans="1:49" x14ac:dyDescent="0.35">
      <c r="A412" s="26" t="str" cm="1">
        <f t="array" ref="A412">IFERROR(IF(INDEX(PatientCriteria[身分證號],ROWS($A$4:A412))="","",ROWS($A$4:A412)),"")</f>
        <v/>
      </c>
      <c r="B412" s="26" t="str" cm="1">
        <f t="array" ref="B412">IFERROR(IF(INDEX(PatientCriteria[身分證號],ROWS($A$4:A412))="","",INDEX(PatientCriteria[身分證號],ROWS($A$4:A412))),"")</f>
        <v/>
      </c>
      <c r="C412" s="26" t="str" cm="1">
        <f t="array" ref="C412">IF($B412="","",IFERROR(INDEX(PatientCriteria[生日],ROWS($A$4:A412)),""))</f>
        <v/>
      </c>
      <c r="D412" s="26" t="str" cm="1">
        <f t="array" ref="D412">IF($B412="","",IFERROR(INDEX(PatientCriteria[疾病組合],ROWS($A$4:A412)),""))</f>
        <v/>
      </c>
      <c r="E412" s="6" t="str" cm="1">
        <f t="array" ref="E412">IF($B412="","",IFERROR(INDEX(PatientCriteria[HbA1c達標標準],ROWS($A$4:A412)),""))</f>
        <v/>
      </c>
      <c r="F412" s="6" t="str">
        <f>IF($B412="","",IF($G412="","",IFERROR(SUMIFS(LabData2016[最近一次HbA1c檢查結果(%)],LabData2016[比對身分證前六碼],$AX412,LabData2016[最近一次HbA1c檢查日期],$G412,LabData2016[HbA1c唯一],1),"")))</f>
        <v/>
      </c>
      <c r="G412" s="36" t="str" cm="1">
        <f t="array" ref="G412">IF($B412="","",IFERROR(_xlfn.AGGREGATE(14,6,LabData2016[最近一次HbA1c檢查日期]/((LabData2016[比對身分證前六碼]=$AX412)*(LabData2016[HbA1c唯一]=1)),1),""))</f>
        <v/>
      </c>
      <c r="H412" s="6" t="str">
        <f>IF($B412="","",IF($I412="","",IFERROR(SUMIFS(LabData2016[最近一次HbA1c檢查結果(%)],LabData2016[比對身分證前六碼],$AX412,LabData2016[最近一次HbA1c檢查日期],$I412,LabData2016[HbA1c唯一],1),"")))</f>
        <v/>
      </c>
      <c r="I412" s="36" t="str" cm="1">
        <f t="array" ref="I412">IF($B412="","",IFERROR(_xlfn.AGGREGATE(14,6,LabData2016[最近一次HbA1c檢查日期]/((LabData2016[比對身分證前六碼]=$AX412)*(LabData2016[HbA1c唯一]=1)),2),""))</f>
        <v/>
      </c>
      <c r="J412" s="6" t="str">
        <f t="shared" si="87"/>
        <v/>
      </c>
      <c r="K412" s="27" t="str">
        <f ca="1">IF($B412="","",IF($E412="不適用","不適用",IF($F412="","未檢驗",IF(AND($AF412+$AG412&gt;=2,$AG412&gt;=1),IF(OR($F412&lt;VALUE(SUBSTITUTE(SUBSTITUTE($E412,"&lt;",""),"%","")),SUMIFS(LabData2016[HbA1c唯一],LabData2016[比對身分證前六碼],$AX412,LabData2016[最近一次HbA1c檢查結果(%)],"&lt;"&amp;VALUE(SUBSTITUTE(SUBSTITUTE($E412,"&lt;",""),"%","")),LabData2016[最近一次HbA1c檢查日期],"&gt;="&amp;DATE(YEAR(TODAY()),1,1),LabData2016[最近一次HbA1c檢查日期],"&lt;"&amp;DATE(YEAR(TODAY())+1,1,1))/($AF412+$AG412)&gt;=0.5),"控制達標",IF(ISNUMBER($H412),IF(AND($J412&gt;=84,$F412-$H412&lt;0),"進步達標","未達標"),"未達標")),"未達標"))))</f>
        <v/>
      </c>
      <c r="L412" s="33" t="str">
        <f ca="1">IF($B412="","",IF($K412="不適用","不適用",IF($K412="未檢驗","無檢驗資料","全年"&amp;($AF412+$AG412)&amp;"次／下半年"&amp;$AG412&amp;"次／"&amp;SUMIFS(LabData2016[HbA1c唯一],LabData2016[比對身分證前六碼],$AX412,LabData2016[最近一次HbA1c檢查結果(%)],"&lt;"&amp;VALUE(SUBSTITUTE(SUBSTITUTE($E412,"&lt;",""),"%","")),LabData2016[最近一次HbA1c檢查日期],"&gt;="&amp;DATE(YEAR(TODAY()),1,1),LabData2016[最近一次HbA1c檢查日期],"&lt;"&amp;DATE(YEAR(TODAY())+1,1,1))&amp;"/"&amp;($AF412+$AG412)&amp;"達標")))</f>
        <v/>
      </c>
      <c r="M412" s="6" t="str" cm="1">
        <f t="array" ref="M412">IF($B412="","",IFERROR(INDEX(PatientCriteria[LDL達標標準],ROWS($A$4:A412)),""))</f>
        <v/>
      </c>
      <c r="N412" s="6" t="str">
        <f>IF($B412="","",IF($O412="","",IFERROR(SUMIFS(LabData2016[最近一次LDL檢查結果(mg/dL)],LabData2016[比對身分證前六碼],$AX412,LabData2016[最近一次LDL檢查日期],$O412,LabData2016[LDL唯一],1),"")))</f>
        <v/>
      </c>
      <c r="O412" s="36" t="str" cm="1">
        <f t="array" ref="O412">IF($B412="","",IFERROR(_xlfn.AGGREGATE(14,6,LabData2016[最近一次LDL檢查日期]/((LabData2016[比對身分證前六碼]=$AX412)*(LabData2016[LDL唯一]=1)),1),""))</f>
        <v/>
      </c>
      <c r="P412" s="6" t="str">
        <f>IF($B412="","",IF($Q412="","",IFERROR(SUMIFS(LabData2016[最近一次LDL檢查結果(mg/dL)],LabData2016[比對身分證前六碼],$AX412,LabData2016[最近一次LDL檢查日期],$Q412,LabData2016[LDL唯一],1),"")))</f>
        <v/>
      </c>
      <c r="Q412" s="36" t="str" cm="1">
        <f t="array" ref="Q412">IF($B412="","",IFERROR(_xlfn.AGGREGATE(14,6,LabData2016[最近一次LDL檢查日期]/((LabData2016[比對身分證前六碼]=$AX412)*(LabData2016[LDL唯一]=1)),2),""))</f>
        <v/>
      </c>
      <c r="R412" s="6" t="str">
        <f t="shared" si="88"/>
        <v/>
      </c>
      <c r="S412" s="6" t="str" cm="1">
        <f t="array" ref="S412">IF($B412="","",IFERROR(_xlfn.AGGREGATE(15,6,LabData2016[最近一次LDL檢查結果(mg/dL)]/((LabData2016[比對身分證前六碼]=$AX412)*(LabData2016[LDL唯一]=1)),1),""))</f>
        <v/>
      </c>
      <c r="T412" s="28" t="str">
        <f ca="1">IF($B412="","",IF($M412="不適用","不適用",IF($N412="","未檢驗",IF(OR(AND($D412="DM only",$O412&gt;=DATE(YEAR(TODAY()),1,1),$O412&lt;DATE(YEAR(TODAY())+1,1,1),$N412&lt;VALUE(SUBSTITUTE($M412,"&lt;",""))),AND($AH412&gt;=1,$AI412&gt;=1,OR($N412&lt;VALUE(SUBSTITUTE($M412,"&lt;","")),SUMIFS(LabData2016[LDL唯一],LabData2016[比對身分證前六碼],$AX412,LabData2016[最近一次LDL檢查結果(mg/dL)],"&lt;"&amp;VALUE(SUBSTITUTE($M412,"&lt;","")),LabData2016[最近一次LDL檢查日期],"&gt;="&amp;DATE(YEAR(TODAY()),1,1),LabData2016[最近一次LDL檢查日期],"&lt;"&amp;DATE(YEAR(TODAY())+1,1,1))/($AH412+$AI412)&gt;=0.5))),"控制達標",IF(AND($AH412&gt;=1,$AI412&gt;=1,ISNUMBER($P412),$R412&gt;84,$N412-$P412&lt;0),"進步達標","未達標")))))</f>
        <v/>
      </c>
      <c r="U412" s="39" t="str">
        <f ca="1">IF($B412="","",IF($T412="不適用","不適用",IF($T412="未檢驗","無檢驗資料","全年"&amp;($AH412+$AI412)&amp;"次／下半年"&amp;$AI412&amp;"次／"&amp;SUMIFS(LabData2016[LDL唯一],LabData2016[比對身分證前六碼],$AX412,LabData2016[最近一次LDL檢查結果(mg/dL)],"&lt;"&amp;VALUE(SUBSTITUTE($M412,"&lt;","")),LabData2016[最近一次LDL檢查日期],"&gt;="&amp;DATE(YEAR(TODAY()),1,1),LabData2016[最近一次LDL檢查日期],"&lt;"&amp;DATE(YEAR(TODAY())+1,1,1))&amp;"/"&amp;($AH412+$AI412)&amp;"達標")))</f>
        <v/>
      </c>
      <c r="V412" s="6" t="str" cm="1">
        <f t="array" ref="V412">IF($B412="","",IFERROR(INDEX(PatientCriteria[UACR達標標準],ROWS($A$4:A412)),""))</f>
        <v/>
      </c>
      <c r="W412" s="6" t="str">
        <f>IF($B412="","",IF($X412="","",IFERROR(SUMIFS(LabData2016[最近一次UACR檢查結果(mg/gm)],LabData2016[比對身分證前六碼],$AX412,LabData2016[最近一次UACR檢查日期],$X412,LabData2016[UACR唯一],1),"")))</f>
        <v/>
      </c>
      <c r="X412" s="36" t="str" cm="1">
        <f t="array" ref="X412">IF($B412="","",IFERROR(_xlfn.AGGREGATE(14,6,LabData2016[最近一次UACR檢查日期]/((LabData2016[比對身分證前六碼]=$AX412)*(LabData2016[UACR唯一]=1)),1),""))</f>
        <v/>
      </c>
      <c r="Y412" s="6" t="str">
        <f>IF($B412="","",IF($Z412="","",IFERROR(SUMIFS(LabData2016[最近一次UACR檢查結果(mg/gm)],LabData2016[比對身分證前六碼],$AX412,LabData2016[最近一次UACR檢查日期],$Z412,LabData2016[UACR唯一],1),"")))</f>
        <v/>
      </c>
      <c r="Z412" s="36" t="str" cm="1">
        <f t="array" ref="Z412">IF($B412="","",IFERROR(_xlfn.AGGREGATE(14,6,LabData2016[最近一次UACR檢查日期]/((LabData2016[比對身分證前六碼]=$AX412)*(LabData2016[UACR唯一]=1)),2),""))</f>
        <v/>
      </c>
      <c r="AA412" s="6" t="str">
        <f t="shared" si="89"/>
        <v/>
      </c>
      <c r="AB412" s="29" t="str">
        <f ca="1">IF($B412="","",IF($V412="不適用","不適用",IF($W412="","未檢驗",IF(AND($AJ412+$AK412&gt;=2,$AK412&gt;=1),IF(OR($W412&lt;30,SUMIFS(LabData2016[UACR唯一],LabData2016[比對身分證前六碼],$AX412,LabData2016[最近一次UACR檢查結果(mg/gm)],"&lt;30",LabData2016[最近一次UACR檢查日期],"&gt;="&amp;DATE(YEAR(TODAY()),1,1),LabData2016[最近一次UACR檢查日期],"&lt;"&amp;DATE(YEAR(TODAY())+1,1,1))/($AJ412+$AK412)&gt;=0.5),"控制達標",IF(ISNUMBER($Y412),IF(AND($AA412&gt;=84,$W412-$Y412&lt;0),"進步達標","未達標"),"未達標")),"未達標"))))</f>
        <v/>
      </c>
      <c r="AC412" s="38" t="str">
        <f ca="1">IF($B412="","",IF($AB412="不適用","不適用",IF($AB412="未檢驗","無檢驗資料","全年"&amp;($AJ412+$AK412)&amp;"次／下半年"&amp;$AK412&amp;"次／"&amp;SUMIFS(LabData2016[UACR唯一],LabData2016[比對身分證前六碼],$AX412,LabData2016[最近一次UACR檢查結果(mg/gm)],"&lt;30",LabData2016[最近一次UACR檢查日期],"&gt;="&amp;DATE(YEAR(TODAY()),1,1),LabData2016[最近一次UACR檢查日期],"&lt;"&amp;DATE(YEAR(TODAY())+1,1,1))&amp;"/"&amp;($AJ412+$AK412)&amp;"達標")))</f>
        <v/>
      </c>
      <c r="AD412" s="6" t="str" cm="1">
        <f t="array" ref="AD412">IF($B412="","",IFERROR(INDEX(PatientCriteria[BP檢驗次數達標標準],ROWS($A$4:A412)),""))</f>
        <v/>
      </c>
      <c r="AE412" s="6" t="str" cm="1">
        <f t="array" aca="1" ref="AE412" ca="1">IF($B412="","",_xlfn.LET(_xlpm.bp,LabData2016[最近一次BP檢查日期],_xlpm.ym,IF(ISNUMBER(_xlpm.bp),TEXT(_xlpm.bp,"yyyy-mm"),LEFT(_xlpm.bp,7)),_xlpm.matched,_xlfn._xlws.FILTER(_xlpm.ym,(LabData2016[比對身分證前六碼]=$AX412)*(LabData2016[比對生日西元]=$AY412)*(_xlpm.ym&lt;&gt;"")*(LEFT(_xlpm.ym,4)=TEXT(YEAR(TODAY()),"0")),""),IF(INDEX(_xlpm.matched,1)="",0,ROWS(_xlfn.UNIQUE(_xlpm.matched)))))</f>
        <v/>
      </c>
      <c r="AF412" s="6" t="str">
        <f ca="1">IF($B412="","",SUMIFS(LabData2016[HbA1c唯一],LabData2016[比對身分證前六碼],$AX412,LabData2016[最近一次HbA1c檢查日期],"&gt;="&amp;DATE(YEAR(TODAY()),1,1),LabData2016[最近一次HbA1c檢查日期],"&lt;"&amp;DATE(YEAR(TODAY()),7,1)))</f>
        <v/>
      </c>
      <c r="AG412" s="6" t="str">
        <f ca="1">IF($B412="","",SUMIFS(LabData2016[HbA1c唯一],LabData2016[比對身分證前六碼],$AX412,LabData2016[最近一次HbA1c檢查日期],"&gt;="&amp;DATE(YEAR(TODAY()),7,1),LabData2016[最近一次HbA1c檢查日期],"&lt;"&amp;DATE(YEAR(TODAY())+1,1,1)))</f>
        <v/>
      </c>
      <c r="AH412" s="6" t="str">
        <f ca="1">IF($B412="","",SUMIFS(LabData2016[LDL唯一],LabData2016[比對身分證前六碼],$AX412,LabData2016[最近一次LDL檢查日期],"&gt;="&amp;DATE(YEAR(TODAY()),1,1),LabData2016[最近一次LDL檢查日期],"&lt;"&amp;DATE(YEAR(TODAY()),7,1)))</f>
        <v/>
      </c>
      <c r="AI412" s="6" t="str">
        <f ca="1">IF($B412="","",SUMIFS(LabData2016[LDL唯一],LabData2016[比對身分證前六碼],$AX412,LabData2016[最近一次LDL檢查日期],"&gt;="&amp;DATE(YEAR(TODAY()),7,1),LabData2016[最近一次LDL檢查日期],"&lt;"&amp;DATE(YEAR(TODAY())+1,1,1)))</f>
        <v/>
      </c>
      <c r="AJ412" s="6" t="str">
        <f ca="1">IF($B412="","",SUMIFS(LabData2016[UACR唯一],LabData2016[比對身分證前六碼],$AX412,LabData2016[最近一次UACR檢查日期],"&gt;="&amp;DATE(YEAR(TODAY()),1,1),LabData2016[最近一次UACR檢查日期],"&lt;"&amp;DATE(YEAR(TODAY()),7,1)))</f>
        <v/>
      </c>
      <c r="AK412" s="6" t="str">
        <f ca="1">IF($B412="","",SUMIFS(LabData2016[UACR唯一],LabData2016[比對身分證前六碼],$AX412,LabData2016[最近一次UACR檢查日期],"&gt;="&amp;DATE(YEAR(TODAY()),7,1),LabData2016[最近一次UACR檢查日期],"&lt;"&amp;DATE(YEAR(TODAY())+1,1,1)))</f>
        <v/>
      </c>
      <c r="AL412" s="6" t="str">
        <f t="shared" si="90"/>
        <v/>
      </c>
      <c r="AM412" s="6" t="str">
        <f t="shared" si="91"/>
        <v/>
      </c>
      <c r="AN412" s="6" t="str">
        <f t="shared" si="92"/>
        <v/>
      </c>
      <c r="AO412" s="6" t="str">
        <f t="shared" si="93"/>
        <v/>
      </c>
      <c r="AP412" s="6" t="str" cm="1">
        <f t="array" ref="AP412">IF($B412="","",IFERROR(INDEX(相容設定!$B$2:$E$9,MATCH($D412,相容設定!$A$2:$A$9,0),MIN(VALUE(LEFT($AQ412,FIND("/",$AQ412)-1)),3)+1),0))</f>
        <v/>
      </c>
      <c r="AQ412" s="6" t="str">
        <f t="shared" si="94"/>
        <v/>
      </c>
      <c r="AR412" s="30" t="str">
        <f t="shared" si="95"/>
        <v/>
      </c>
      <c r="AS412" s="30" t="str">
        <f>IF($B412="","",250+30+IF(OR(ISNUMBER(SEARCH("DM",$D412)),ISNUMBER(SEARCH("+",$D412))),100,0)+IFERROR(INDEX(相容設定!$F$2:$F$9,MATCH($D412,相容設定!$A$2:$A$9,0)),0))</f>
        <v/>
      </c>
      <c r="AT412" s="31" t="str">
        <f t="shared" si="96"/>
        <v/>
      </c>
      <c r="AU412" s="32" t="str">
        <f t="shared" si="97"/>
        <v/>
      </c>
      <c r="AW412" t="str">
        <f t="shared" si="98"/>
        <v/>
      </c>
    </row>
    <row r="413" spans="1:49" x14ac:dyDescent="0.35">
      <c r="A413" s="26" t="str" cm="1">
        <f t="array" ref="A413">IFERROR(IF(INDEX(PatientCriteria[身分證號],ROWS($A$4:A413))="","",ROWS($A$4:A413)),"")</f>
        <v/>
      </c>
      <c r="B413" s="26" t="str" cm="1">
        <f t="array" ref="B413">IFERROR(IF(INDEX(PatientCriteria[身分證號],ROWS($A$4:A413))="","",INDEX(PatientCriteria[身分證號],ROWS($A$4:A413))),"")</f>
        <v/>
      </c>
      <c r="C413" s="26" t="str" cm="1">
        <f t="array" ref="C413">IF($B413="","",IFERROR(INDEX(PatientCriteria[生日],ROWS($A$4:A413)),""))</f>
        <v/>
      </c>
      <c r="D413" s="26" t="str" cm="1">
        <f t="array" ref="D413">IF($B413="","",IFERROR(INDEX(PatientCriteria[疾病組合],ROWS($A$4:A413)),""))</f>
        <v/>
      </c>
      <c r="E413" s="6" t="str" cm="1">
        <f t="array" ref="E413">IF($B413="","",IFERROR(INDEX(PatientCriteria[HbA1c達標標準],ROWS($A$4:A413)),""))</f>
        <v/>
      </c>
      <c r="F413" s="6" t="str">
        <f>IF($B413="","",IF($G413="","",IFERROR(SUMIFS(LabData2016[最近一次HbA1c檢查結果(%)],LabData2016[比對身分證前六碼],$AX413,LabData2016[最近一次HbA1c檢查日期],$G413,LabData2016[HbA1c唯一],1),"")))</f>
        <v/>
      </c>
      <c r="G413" s="36" t="str" cm="1">
        <f t="array" ref="G413">IF($B413="","",IFERROR(_xlfn.AGGREGATE(14,6,LabData2016[最近一次HbA1c檢查日期]/((LabData2016[比對身分證前六碼]=$AX413)*(LabData2016[HbA1c唯一]=1)),1),""))</f>
        <v/>
      </c>
      <c r="H413" s="6" t="str">
        <f>IF($B413="","",IF($I413="","",IFERROR(SUMIFS(LabData2016[最近一次HbA1c檢查結果(%)],LabData2016[比對身分證前六碼],$AX413,LabData2016[最近一次HbA1c檢查日期],$I413,LabData2016[HbA1c唯一],1),"")))</f>
        <v/>
      </c>
      <c r="I413" s="36" t="str" cm="1">
        <f t="array" ref="I413">IF($B413="","",IFERROR(_xlfn.AGGREGATE(14,6,LabData2016[最近一次HbA1c檢查日期]/((LabData2016[比對身分證前六碼]=$AX413)*(LabData2016[HbA1c唯一]=1)),2),""))</f>
        <v/>
      </c>
      <c r="J413" s="6" t="str">
        <f t="shared" si="87"/>
        <v/>
      </c>
      <c r="K413" s="27" t="str">
        <f ca="1">IF($B413="","",IF($E413="不適用","不適用",IF($F413="","未檢驗",IF(AND($AF413+$AG413&gt;=2,$AG413&gt;=1),IF(OR($F413&lt;VALUE(SUBSTITUTE(SUBSTITUTE($E413,"&lt;",""),"%","")),SUMIFS(LabData2016[HbA1c唯一],LabData2016[比對身分證前六碼],$AX413,LabData2016[最近一次HbA1c檢查結果(%)],"&lt;"&amp;VALUE(SUBSTITUTE(SUBSTITUTE($E413,"&lt;",""),"%","")),LabData2016[最近一次HbA1c檢查日期],"&gt;="&amp;DATE(YEAR(TODAY()),1,1),LabData2016[最近一次HbA1c檢查日期],"&lt;"&amp;DATE(YEAR(TODAY())+1,1,1))/($AF413+$AG413)&gt;=0.5),"控制達標",IF(ISNUMBER($H413),IF(AND($J413&gt;=84,$F413-$H413&lt;0),"進步達標","未達標"),"未達標")),"未達標"))))</f>
        <v/>
      </c>
      <c r="L413" s="33" t="str">
        <f ca="1">IF($B413="","",IF($K413="不適用","不適用",IF($K413="未檢驗","無檢驗資料","全年"&amp;($AF413+$AG413)&amp;"次／下半年"&amp;$AG413&amp;"次／"&amp;SUMIFS(LabData2016[HbA1c唯一],LabData2016[比對身分證前六碼],$AX413,LabData2016[最近一次HbA1c檢查結果(%)],"&lt;"&amp;VALUE(SUBSTITUTE(SUBSTITUTE($E413,"&lt;",""),"%","")),LabData2016[最近一次HbA1c檢查日期],"&gt;="&amp;DATE(YEAR(TODAY()),1,1),LabData2016[最近一次HbA1c檢查日期],"&lt;"&amp;DATE(YEAR(TODAY())+1,1,1))&amp;"/"&amp;($AF413+$AG413)&amp;"達標")))</f>
        <v/>
      </c>
      <c r="M413" s="6" t="str" cm="1">
        <f t="array" ref="M413">IF($B413="","",IFERROR(INDEX(PatientCriteria[LDL達標標準],ROWS($A$4:A413)),""))</f>
        <v/>
      </c>
      <c r="N413" s="6" t="str">
        <f>IF($B413="","",IF($O413="","",IFERROR(SUMIFS(LabData2016[最近一次LDL檢查結果(mg/dL)],LabData2016[比對身分證前六碼],$AX413,LabData2016[最近一次LDL檢查日期],$O413,LabData2016[LDL唯一],1),"")))</f>
        <v/>
      </c>
      <c r="O413" s="36" t="str" cm="1">
        <f t="array" ref="O413">IF($B413="","",IFERROR(_xlfn.AGGREGATE(14,6,LabData2016[最近一次LDL檢查日期]/((LabData2016[比對身分證前六碼]=$AX413)*(LabData2016[LDL唯一]=1)),1),""))</f>
        <v/>
      </c>
      <c r="P413" s="6" t="str">
        <f>IF($B413="","",IF($Q413="","",IFERROR(SUMIFS(LabData2016[最近一次LDL檢查結果(mg/dL)],LabData2016[比對身分證前六碼],$AX413,LabData2016[最近一次LDL檢查日期],$Q413,LabData2016[LDL唯一],1),"")))</f>
        <v/>
      </c>
      <c r="Q413" s="36" t="str" cm="1">
        <f t="array" ref="Q413">IF($B413="","",IFERROR(_xlfn.AGGREGATE(14,6,LabData2016[最近一次LDL檢查日期]/((LabData2016[比對身分證前六碼]=$AX413)*(LabData2016[LDL唯一]=1)),2),""))</f>
        <v/>
      </c>
      <c r="R413" s="6" t="str">
        <f t="shared" si="88"/>
        <v/>
      </c>
      <c r="S413" s="6" t="str" cm="1">
        <f t="array" ref="S413">IF($B413="","",IFERROR(_xlfn.AGGREGATE(15,6,LabData2016[最近一次LDL檢查結果(mg/dL)]/((LabData2016[比對身分證前六碼]=$AX413)*(LabData2016[LDL唯一]=1)),1),""))</f>
        <v/>
      </c>
      <c r="T413" s="28" t="str">
        <f ca="1">IF($B413="","",IF($M413="不適用","不適用",IF($N413="","未檢驗",IF(OR(AND($D413="DM only",$O413&gt;=DATE(YEAR(TODAY()),1,1),$O413&lt;DATE(YEAR(TODAY())+1,1,1),$N413&lt;VALUE(SUBSTITUTE($M413,"&lt;",""))),AND($AH413&gt;=1,$AI413&gt;=1,OR($N413&lt;VALUE(SUBSTITUTE($M413,"&lt;","")),SUMIFS(LabData2016[LDL唯一],LabData2016[比對身分證前六碼],$AX413,LabData2016[最近一次LDL檢查結果(mg/dL)],"&lt;"&amp;VALUE(SUBSTITUTE($M413,"&lt;","")),LabData2016[最近一次LDL檢查日期],"&gt;="&amp;DATE(YEAR(TODAY()),1,1),LabData2016[最近一次LDL檢查日期],"&lt;"&amp;DATE(YEAR(TODAY())+1,1,1))/($AH413+$AI413)&gt;=0.5))),"控制達標",IF(AND($AH413&gt;=1,$AI413&gt;=1,ISNUMBER($P413),$R413&gt;84,$N413-$P413&lt;0),"進步達標","未達標")))))</f>
        <v/>
      </c>
      <c r="U413" s="39" t="str">
        <f ca="1">IF($B413="","",IF($T413="不適用","不適用",IF($T413="未檢驗","無檢驗資料","全年"&amp;($AH413+$AI413)&amp;"次／下半年"&amp;$AI413&amp;"次／"&amp;SUMIFS(LabData2016[LDL唯一],LabData2016[比對身分證前六碼],$AX413,LabData2016[最近一次LDL檢查結果(mg/dL)],"&lt;"&amp;VALUE(SUBSTITUTE($M413,"&lt;","")),LabData2016[最近一次LDL檢查日期],"&gt;="&amp;DATE(YEAR(TODAY()),1,1),LabData2016[最近一次LDL檢查日期],"&lt;"&amp;DATE(YEAR(TODAY())+1,1,1))&amp;"/"&amp;($AH413+$AI413)&amp;"達標")))</f>
        <v/>
      </c>
      <c r="V413" s="6" t="str" cm="1">
        <f t="array" ref="V413">IF($B413="","",IFERROR(INDEX(PatientCriteria[UACR達標標準],ROWS($A$4:A413)),""))</f>
        <v/>
      </c>
      <c r="W413" s="6" t="str">
        <f>IF($B413="","",IF($X413="","",IFERROR(SUMIFS(LabData2016[最近一次UACR檢查結果(mg/gm)],LabData2016[比對身分證前六碼],$AX413,LabData2016[最近一次UACR檢查日期],$X413,LabData2016[UACR唯一],1),"")))</f>
        <v/>
      </c>
      <c r="X413" s="36" t="str" cm="1">
        <f t="array" ref="X413">IF($B413="","",IFERROR(_xlfn.AGGREGATE(14,6,LabData2016[最近一次UACR檢查日期]/((LabData2016[比對身分證前六碼]=$AX413)*(LabData2016[UACR唯一]=1)),1),""))</f>
        <v/>
      </c>
      <c r="Y413" s="6" t="str">
        <f>IF($B413="","",IF($Z413="","",IFERROR(SUMIFS(LabData2016[最近一次UACR檢查結果(mg/gm)],LabData2016[比對身分證前六碼],$AX413,LabData2016[最近一次UACR檢查日期],$Z413,LabData2016[UACR唯一],1),"")))</f>
        <v/>
      </c>
      <c r="Z413" s="36" t="str" cm="1">
        <f t="array" ref="Z413">IF($B413="","",IFERROR(_xlfn.AGGREGATE(14,6,LabData2016[最近一次UACR檢查日期]/((LabData2016[比對身分證前六碼]=$AX413)*(LabData2016[UACR唯一]=1)),2),""))</f>
        <v/>
      </c>
      <c r="AA413" s="6" t="str">
        <f t="shared" si="89"/>
        <v/>
      </c>
      <c r="AB413" s="29" t="str">
        <f ca="1">IF($B413="","",IF($V413="不適用","不適用",IF($W413="","未檢驗",IF(AND($AJ413+$AK413&gt;=2,$AK413&gt;=1),IF(OR($W413&lt;30,SUMIFS(LabData2016[UACR唯一],LabData2016[比對身分證前六碼],$AX413,LabData2016[最近一次UACR檢查結果(mg/gm)],"&lt;30",LabData2016[最近一次UACR檢查日期],"&gt;="&amp;DATE(YEAR(TODAY()),1,1),LabData2016[最近一次UACR檢查日期],"&lt;"&amp;DATE(YEAR(TODAY())+1,1,1))/($AJ413+$AK413)&gt;=0.5),"控制達標",IF(ISNUMBER($Y413),IF(AND($AA413&gt;=84,$W413-$Y413&lt;0),"進步達標","未達標"),"未達標")),"未達標"))))</f>
        <v/>
      </c>
      <c r="AC413" s="38" t="str">
        <f ca="1">IF($B413="","",IF($AB413="不適用","不適用",IF($AB413="未檢驗","無檢驗資料","全年"&amp;($AJ413+$AK413)&amp;"次／下半年"&amp;$AK413&amp;"次／"&amp;SUMIFS(LabData2016[UACR唯一],LabData2016[比對身分證前六碼],$AX413,LabData2016[最近一次UACR檢查結果(mg/gm)],"&lt;30",LabData2016[最近一次UACR檢查日期],"&gt;="&amp;DATE(YEAR(TODAY()),1,1),LabData2016[最近一次UACR檢查日期],"&lt;"&amp;DATE(YEAR(TODAY())+1,1,1))&amp;"/"&amp;($AJ413+$AK413)&amp;"達標")))</f>
        <v/>
      </c>
      <c r="AD413" s="6" t="str" cm="1">
        <f t="array" ref="AD413">IF($B413="","",IFERROR(INDEX(PatientCriteria[BP檢驗次數達標標準],ROWS($A$4:A413)),""))</f>
        <v/>
      </c>
      <c r="AE413" s="6" t="str" cm="1">
        <f t="array" aca="1" ref="AE413" ca="1">IF($B413="","",_xlfn.LET(_xlpm.bp,LabData2016[最近一次BP檢查日期],_xlpm.ym,IF(ISNUMBER(_xlpm.bp),TEXT(_xlpm.bp,"yyyy-mm"),LEFT(_xlpm.bp,7)),_xlpm.matched,_xlfn._xlws.FILTER(_xlpm.ym,(LabData2016[比對身分證前六碼]=$AX413)*(LabData2016[比對生日西元]=$AY413)*(_xlpm.ym&lt;&gt;"")*(LEFT(_xlpm.ym,4)=TEXT(YEAR(TODAY()),"0")),""),IF(INDEX(_xlpm.matched,1)="",0,ROWS(_xlfn.UNIQUE(_xlpm.matched)))))</f>
        <v/>
      </c>
      <c r="AF413" s="6" t="str">
        <f ca="1">IF($B413="","",SUMIFS(LabData2016[HbA1c唯一],LabData2016[比對身分證前六碼],$AX413,LabData2016[最近一次HbA1c檢查日期],"&gt;="&amp;DATE(YEAR(TODAY()),1,1),LabData2016[最近一次HbA1c檢查日期],"&lt;"&amp;DATE(YEAR(TODAY()),7,1)))</f>
        <v/>
      </c>
      <c r="AG413" s="6" t="str">
        <f ca="1">IF($B413="","",SUMIFS(LabData2016[HbA1c唯一],LabData2016[比對身分證前六碼],$AX413,LabData2016[最近一次HbA1c檢查日期],"&gt;="&amp;DATE(YEAR(TODAY()),7,1),LabData2016[最近一次HbA1c檢查日期],"&lt;"&amp;DATE(YEAR(TODAY())+1,1,1)))</f>
        <v/>
      </c>
      <c r="AH413" s="6" t="str">
        <f ca="1">IF($B413="","",SUMIFS(LabData2016[LDL唯一],LabData2016[比對身分證前六碼],$AX413,LabData2016[最近一次LDL檢查日期],"&gt;="&amp;DATE(YEAR(TODAY()),1,1),LabData2016[最近一次LDL檢查日期],"&lt;"&amp;DATE(YEAR(TODAY()),7,1)))</f>
        <v/>
      </c>
      <c r="AI413" s="6" t="str">
        <f ca="1">IF($B413="","",SUMIFS(LabData2016[LDL唯一],LabData2016[比對身分證前六碼],$AX413,LabData2016[最近一次LDL檢查日期],"&gt;="&amp;DATE(YEAR(TODAY()),7,1),LabData2016[最近一次LDL檢查日期],"&lt;"&amp;DATE(YEAR(TODAY())+1,1,1)))</f>
        <v/>
      </c>
      <c r="AJ413" s="6" t="str">
        <f ca="1">IF($B413="","",SUMIFS(LabData2016[UACR唯一],LabData2016[比對身分證前六碼],$AX413,LabData2016[最近一次UACR檢查日期],"&gt;="&amp;DATE(YEAR(TODAY()),1,1),LabData2016[最近一次UACR檢查日期],"&lt;"&amp;DATE(YEAR(TODAY()),7,1)))</f>
        <v/>
      </c>
      <c r="AK413" s="6" t="str">
        <f ca="1">IF($B413="","",SUMIFS(LabData2016[UACR唯一],LabData2016[比對身分證前六碼],$AX413,LabData2016[最近一次UACR檢查日期],"&gt;="&amp;DATE(YEAR(TODAY()),7,1),LabData2016[最近一次UACR檢查日期],"&lt;"&amp;DATE(YEAR(TODAY())+1,1,1)))</f>
        <v/>
      </c>
      <c r="AL413" s="6" t="str">
        <f t="shared" si="90"/>
        <v/>
      </c>
      <c r="AM413" s="6" t="str">
        <f t="shared" si="91"/>
        <v/>
      </c>
      <c r="AN413" s="6" t="str">
        <f t="shared" si="92"/>
        <v/>
      </c>
      <c r="AO413" s="6" t="str">
        <f t="shared" si="93"/>
        <v/>
      </c>
      <c r="AP413" s="6" t="str" cm="1">
        <f t="array" ref="AP413">IF($B413="","",IFERROR(INDEX(相容設定!$B$2:$E$9,MATCH($D413,相容設定!$A$2:$A$9,0),MIN(VALUE(LEFT($AQ413,FIND("/",$AQ413)-1)),3)+1),0))</f>
        <v/>
      </c>
      <c r="AQ413" s="6" t="str">
        <f t="shared" si="94"/>
        <v/>
      </c>
      <c r="AR413" s="30" t="str">
        <f t="shared" si="95"/>
        <v/>
      </c>
      <c r="AS413" s="30" t="str">
        <f>IF($B413="","",250+30+IF(OR(ISNUMBER(SEARCH("DM",$D413)),ISNUMBER(SEARCH("+",$D413))),100,0)+IFERROR(INDEX(相容設定!$F$2:$F$9,MATCH($D413,相容設定!$A$2:$A$9,0)),0))</f>
        <v/>
      </c>
      <c r="AT413" s="31" t="str">
        <f t="shared" si="96"/>
        <v/>
      </c>
      <c r="AU413" s="32" t="str">
        <f t="shared" si="97"/>
        <v/>
      </c>
      <c r="AW413" t="str">
        <f t="shared" si="98"/>
        <v/>
      </c>
    </row>
    <row r="414" spans="1:49" x14ac:dyDescent="0.35">
      <c r="A414" s="26" t="str" cm="1">
        <f t="array" ref="A414">IFERROR(IF(INDEX(PatientCriteria[身分證號],ROWS($A$4:A414))="","",ROWS($A$4:A414)),"")</f>
        <v/>
      </c>
      <c r="B414" s="26" t="str" cm="1">
        <f t="array" ref="B414">IFERROR(IF(INDEX(PatientCriteria[身分證號],ROWS($A$4:A414))="","",INDEX(PatientCriteria[身分證號],ROWS($A$4:A414))),"")</f>
        <v/>
      </c>
      <c r="C414" s="26" t="str" cm="1">
        <f t="array" ref="C414">IF($B414="","",IFERROR(INDEX(PatientCriteria[生日],ROWS($A$4:A414)),""))</f>
        <v/>
      </c>
      <c r="D414" s="26" t="str" cm="1">
        <f t="array" ref="D414">IF($B414="","",IFERROR(INDEX(PatientCriteria[疾病組合],ROWS($A$4:A414)),""))</f>
        <v/>
      </c>
      <c r="E414" s="6" t="str" cm="1">
        <f t="array" ref="E414">IF($B414="","",IFERROR(INDEX(PatientCriteria[HbA1c達標標準],ROWS($A$4:A414)),""))</f>
        <v/>
      </c>
      <c r="F414" s="6" t="str">
        <f>IF($B414="","",IF($G414="","",IFERROR(SUMIFS(LabData2016[最近一次HbA1c檢查結果(%)],LabData2016[比對身分證前六碼],$AX414,LabData2016[最近一次HbA1c檢查日期],$G414,LabData2016[HbA1c唯一],1),"")))</f>
        <v/>
      </c>
      <c r="G414" s="36" t="str" cm="1">
        <f t="array" ref="G414">IF($B414="","",IFERROR(_xlfn.AGGREGATE(14,6,LabData2016[最近一次HbA1c檢查日期]/((LabData2016[比對身分證前六碼]=$AX414)*(LabData2016[HbA1c唯一]=1)),1),""))</f>
        <v/>
      </c>
      <c r="H414" s="6" t="str">
        <f>IF($B414="","",IF($I414="","",IFERROR(SUMIFS(LabData2016[最近一次HbA1c檢查結果(%)],LabData2016[比對身分證前六碼],$AX414,LabData2016[最近一次HbA1c檢查日期],$I414,LabData2016[HbA1c唯一],1),"")))</f>
        <v/>
      </c>
      <c r="I414" s="36" t="str" cm="1">
        <f t="array" ref="I414">IF($B414="","",IFERROR(_xlfn.AGGREGATE(14,6,LabData2016[最近一次HbA1c檢查日期]/((LabData2016[比對身分證前六碼]=$AX414)*(LabData2016[HbA1c唯一]=1)),2),""))</f>
        <v/>
      </c>
      <c r="J414" s="6" t="str">
        <f t="shared" si="87"/>
        <v/>
      </c>
      <c r="K414" s="27" t="str">
        <f ca="1">IF($B414="","",IF($E414="不適用","不適用",IF($F414="","未檢驗",IF(AND($AF414+$AG414&gt;=2,$AG414&gt;=1),IF(OR($F414&lt;VALUE(SUBSTITUTE(SUBSTITUTE($E414,"&lt;",""),"%","")),SUMIFS(LabData2016[HbA1c唯一],LabData2016[比對身分證前六碼],$AX414,LabData2016[最近一次HbA1c檢查結果(%)],"&lt;"&amp;VALUE(SUBSTITUTE(SUBSTITUTE($E414,"&lt;",""),"%","")),LabData2016[最近一次HbA1c檢查日期],"&gt;="&amp;DATE(YEAR(TODAY()),1,1),LabData2016[最近一次HbA1c檢查日期],"&lt;"&amp;DATE(YEAR(TODAY())+1,1,1))/($AF414+$AG414)&gt;=0.5),"控制達標",IF(ISNUMBER($H414),IF(AND($J414&gt;=84,$F414-$H414&lt;0),"進步達標","未達標"),"未達標")),"未達標"))))</f>
        <v/>
      </c>
      <c r="L414" s="33" t="str">
        <f ca="1">IF($B414="","",IF($K414="不適用","不適用",IF($K414="未檢驗","無檢驗資料","全年"&amp;($AF414+$AG414)&amp;"次／下半年"&amp;$AG414&amp;"次／"&amp;SUMIFS(LabData2016[HbA1c唯一],LabData2016[比對身分證前六碼],$AX414,LabData2016[最近一次HbA1c檢查結果(%)],"&lt;"&amp;VALUE(SUBSTITUTE(SUBSTITUTE($E414,"&lt;",""),"%","")),LabData2016[最近一次HbA1c檢查日期],"&gt;="&amp;DATE(YEAR(TODAY()),1,1),LabData2016[最近一次HbA1c檢查日期],"&lt;"&amp;DATE(YEAR(TODAY())+1,1,1))&amp;"/"&amp;($AF414+$AG414)&amp;"達標")))</f>
        <v/>
      </c>
      <c r="M414" s="6" t="str" cm="1">
        <f t="array" ref="M414">IF($B414="","",IFERROR(INDEX(PatientCriteria[LDL達標標準],ROWS($A$4:A414)),""))</f>
        <v/>
      </c>
      <c r="N414" s="6" t="str">
        <f>IF($B414="","",IF($O414="","",IFERROR(SUMIFS(LabData2016[最近一次LDL檢查結果(mg/dL)],LabData2016[比對身分證前六碼],$AX414,LabData2016[最近一次LDL檢查日期],$O414,LabData2016[LDL唯一],1),"")))</f>
        <v/>
      </c>
      <c r="O414" s="36" t="str" cm="1">
        <f t="array" ref="O414">IF($B414="","",IFERROR(_xlfn.AGGREGATE(14,6,LabData2016[最近一次LDL檢查日期]/((LabData2016[比對身分證前六碼]=$AX414)*(LabData2016[LDL唯一]=1)),1),""))</f>
        <v/>
      </c>
      <c r="P414" s="6" t="str">
        <f>IF($B414="","",IF($Q414="","",IFERROR(SUMIFS(LabData2016[最近一次LDL檢查結果(mg/dL)],LabData2016[比對身分證前六碼],$AX414,LabData2016[最近一次LDL檢查日期],$Q414,LabData2016[LDL唯一],1),"")))</f>
        <v/>
      </c>
      <c r="Q414" s="36" t="str" cm="1">
        <f t="array" ref="Q414">IF($B414="","",IFERROR(_xlfn.AGGREGATE(14,6,LabData2016[最近一次LDL檢查日期]/((LabData2016[比對身分證前六碼]=$AX414)*(LabData2016[LDL唯一]=1)),2),""))</f>
        <v/>
      </c>
      <c r="R414" s="6" t="str">
        <f t="shared" si="88"/>
        <v/>
      </c>
      <c r="S414" s="6" t="str" cm="1">
        <f t="array" ref="S414">IF($B414="","",IFERROR(_xlfn.AGGREGATE(15,6,LabData2016[最近一次LDL檢查結果(mg/dL)]/((LabData2016[比對身分證前六碼]=$AX414)*(LabData2016[LDL唯一]=1)),1),""))</f>
        <v/>
      </c>
      <c r="T414" s="28" t="str">
        <f ca="1">IF($B414="","",IF($M414="不適用","不適用",IF($N414="","未檢驗",IF(OR(AND($D414="DM only",$O414&gt;=DATE(YEAR(TODAY()),1,1),$O414&lt;DATE(YEAR(TODAY())+1,1,1),$N414&lt;VALUE(SUBSTITUTE($M414,"&lt;",""))),AND($AH414&gt;=1,$AI414&gt;=1,OR($N414&lt;VALUE(SUBSTITUTE($M414,"&lt;","")),SUMIFS(LabData2016[LDL唯一],LabData2016[比對身分證前六碼],$AX414,LabData2016[最近一次LDL檢查結果(mg/dL)],"&lt;"&amp;VALUE(SUBSTITUTE($M414,"&lt;","")),LabData2016[最近一次LDL檢查日期],"&gt;="&amp;DATE(YEAR(TODAY()),1,1),LabData2016[最近一次LDL檢查日期],"&lt;"&amp;DATE(YEAR(TODAY())+1,1,1))/($AH414+$AI414)&gt;=0.5))),"控制達標",IF(AND($AH414&gt;=1,$AI414&gt;=1,ISNUMBER($P414),$R414&gt;84,$N414-$P414&lt;0),"進步達標","未達標")))))</f>
        <v/>
      </c>
      <c r="U414" s="39" t="str">
        <f ca="1">IF($B414="","",IF($T414="不適用","不適用",IF($T414="未檢驗","無檢驗資料","全年"&amp;($AH414+$AI414)&amp;"次／下半年"&amp;$AI414&amp;"次／"&amp;SUMIFS(LabData2016[LDL唯一],LabData2016[比對身分證前六碼],$AX414,LabData2016[最近一次LDL檢查結果(mg/dL)],"&lt;"&amp;VALUE(SUBSTITUTE($M414,"&lt;","")),LabData2016[最近一次LDL檢查日期],"&gt;="&amp;DATE(YEAR(TODAY()),1,1),LabData2016[最近一次LDL檢查日期],"&lt;"&amp;DATE(YEAR(TODAY())+1,1,1))&amp;"/"&amp;($AH414+$AI414)&amp;"達標")))</f>
        <v/>
      </c>
      <c r="V414" s="6" t="str" cm="1">
        <f t="array" ref="V414">IF($B414="","",IFERROR(INDEX(PatientCriteria[UACR達標標準],ROWS($A$4:A414)),""))</f>
        <v/>
      </c>
      <c r="W414" s="6" t="str">
        <f>IF($B414="","",IF($X414="","",IFERROR(SUMIFS(LabData2016[最近一次UACR檢查結果(mg/gm)],LabData2016[比對身分證前六碼],$AX414,LabData2016[最近一次UACR檢查日期],$X414,LabData2016[UACR唯一],1),"")))</f>
        <v/>
      </c>
      <c r="X414" s="36" t="str" cm="1">
        <f t="array" ref="X414">IF($B414="","",IFERROR(_xlfn.AGGREGATE(14,6,LabData2016[最近一次UACR檢查日期]/((LabData2016[比對身分證前六碼]=$AX414)*(LabData2016[UACR唯一]=1)),1),""))</f>
        <v/>
      </c>
      <c r="Y414" s="6" t="str">
        <f>IF($B414="","",IF($Z414="","",IFERROR(SUMIFS(LabData2016[最近一次UACR檢查結果(mg/gm)],LabData2016[比對身分證前六碼],$AX414,LabData2016[最近一次UACR檢查日期],$Z414,LabData2016[UACR唯一],1),"")))</f>
        <v/>
      </c>
      <c r="Z414" s="36" t="str" cm="1">
        <f t="array" ref="Z414">IF($B414="","",IFERROR(_xlfn.AGGREGATE(14,6,LabData2016[最近一次UACR檢查日期]/((LabData2016[比對身分證前六碼]=$AX414)*(LabData2016[UACR唯一]=1)),2),""))</f>
        <v/>
      </c>
      <c r="AA414" s="6" t="str">
        <f t="shared" si="89"/>
        <v/>
      </c>
      <c r="AB414" s="29" t="str">
        <f ca="1">IF($B414="","",IF($V414="不適用","不適用",IF($W414="","未檢驗",IF(AND($AJ414+$AK414&gt;=2,$AK414&gt;=1),IF(OR($W414&lt;30,SUMIFS(LabData2016[UACR唯一],LabData2016[比對身分證前六碼],$AX414,LabData2016[最近一次UACR檢查結果(mg/gm)],"&lt;30",LabData2016[最近一次UACR檢查日期],"&gt;="&amp;DATE(YEAR(TODAY()),1,1),LabData2016[最近一次UACR檢查日期],"&lt;"&amp;DATE(YEAR(TODAY())+1,1,1))/($AJ414+$AK414)&gt;=0.5),"控制達標",IF(ISNUMBER($Y414),IF(AND($AA414&gt;=84,$W414-$Y414&lt;0),"進步達標","未達標"),"未達標")),"未達標"))))</f>
        <v/>
      </c>
      <c r="AC414" s="38" t="str">
        <f ca="1">IF($B414="","",IF($AB414="不適用","不適用",IF($AB414="未檢驗","無檢驗資料","全年"&amp;($AJ414+$AK414)&amp;"次／下半年"&amp;$AK414&amp;"次／"&amp;SUMIFS(LabData2016[UACR唯一],LabData2016[比對身分證前六碼],$AX414,LabData2016[最近一次UACR檢查結果(mg/gm)],"&lt;30",LabData2016[最近一次UACR檢查日期],"&gt;="&amp;DATE(YEAR(TODAY()),1,1),LabData2016[最近一次UACR檢查日期],"&lt;"&amp;DATE(YEAR(TODAY())+1,1,1))&amp;"/"&amp;($AJ414+$AK414)&amp;"達標")))</f>
        <v/>
      </c>
      <c r="AD414" s="6" t="str" cm="1">
        <f t="array" ref="AD414">IF($B414="","",IFERROR(INDEX(PatientCriteria[BP檢驗次數達標標準],ROWS($A$4:A414)),""))</f>
        <v/>
      </c>
      <c r="AE414" s="6" t="str" cm="1">
        <f t="array" aca="1" ref="AE414" ca="1">IF($B414="","",_xlfn.LET(_xlpm.bp,LabData2016[最近一次BP檢查日期],_xlpm.ym,IF(ISNUMBER(_xlpm.bp),TEXT(_xlpm.bp,"yyyy-mm"),LEFT(_xlpm.bp,7)),_xlpm.matched,_xlfn._xlws.FILTER(_xlpm.ym,(LabData2016[比對身分證前六碼]=$AX414)*(LabData2016[比對生日西元]=$AY414)*(_xlpm.ym&lt;&gt;"")*(LEFT(_xlpm.ym,4)=TEXT(YEAR(TODAY()),"0")),""),IF(INDEX(_xlpm.matched,1)="",0,ROWS(_xlfn.UNIQUE(_xlpm.matched)))))</f>
        <v/>
      </c>
      <c r="AF414" s="6" t="str">
        <f ca="1">IF($B414="","",SUMIFS(LabData2016[HbA1c唯一],LabData2016[比對身分證前六碼],$AX414,LabData2016[最近一次HbA1c檢查日期],"&gt;="&amp;DATE(YEAR(TODAY()),1,1),LabData2016[最近一次HbA1c檢查日期],"&lt;"&amp;DATE(YEAR(TODAY()),7,1)))</f>
        <v/>
      </c>
      <c r="AG414" s="6" t="str">
        <f ca="1">IF($B414="","",SUMIFS(LabData2016[HbA1c唯一],LabData2016[比對身分證前六碼],$AX414,LabData2016[最近一次HbA1c檢查日期],"&gt;="&amp;DATE(YEAR(TODAY()),7,1),LabData2016[最近一次HbA1c檢查日期],"&lt;"&amp;DATE(YEAR(TODAY())+1,1,1)))</f>
        <v/>
      </c>
      <c r="AH414" s="6" t="str">
        <f ca="1">IF($B414="","",SUMIFS(LabData2016[LDL唯一],LabData2016[比對身分證前六碼],$AX414,LabData2016[最近一次LDL檢查日期],"&gt;="&amp;DATE(YEAR(TODAY()),1,1),LabData2016[最近一次LDL檢查日期],"&lt;"&amp;DATE(YEAR(TODAY()),7,1)))</f>
        <v/>
      </c>
      <c r="AI414" s="6" t="str">
        <f ca="1">IF($B414="","",SUMIFS(LabData2016[LDL唯一],LabData2016[比對身分證前六碼],$AX414,LabData2016[最近一次LDL檢查日期],"&gt;="&amp;DATE(YEAR(TODAY()),7,1),LabData2016[最近一次LDL檢查日期],"&lt;"&amp;DATE(YEAR(TODAY())+1,1,1)))</f>
        <v/>
      </c>
      <c r="AJ414" s="6" t="str">
        <f ca="1">IF($B414="","",SUMIFS(LabData2016[UACR唯一],LabData2016[比對身分證前六碼],$AX414,LabData2016[最近一次UACR檢查日期],"&gt;="&amp;DATE(YEAR(TODAY()),1,1),LabData2016[最近一次UACR檢查日期],"&lt;"&amp;DATE(YEAR(TODAY()),7,1)))</f>
        <v/>
      </c>
      <c r="AK414" s="6" t="str">
        <f ca="1">IF($B414="","",SUMIFS(LabData2016[UACR唯一],LabData2016[比對身分證前六碼],$AX414,LabData2016[最近一次UACR檢查日期],"&gt;="&amp;DATE(YEAR(TODAY()),7,1),LabData2016[最近一次UACR檢查日期],"&lt;"&amp;DATE(YEAR(TODAY())+1,1,1)))</f>
        <v/>
      </c>
      <c r="AL414" s="6" t="str">
        <f t="shared" si="90"/>
        <v/>
      </c>
      <c r="AM414" s="6" t="str">
        <f t="shared" si="91"/>
        <v/>
      </c>
      <c r="AN414" s="6" t="str">
        <f t="shared" si="92"/>
        <v/>
      </c>
      <c r="AO414" s="6" t="str">
        <f t="shared" si="93"/>
        <v/>
      </c>
      <c r="AP414" s="6" t="str" cm="1">
        <f t="array" ref="AP414">IF($B414="","",IFERROR(INDEX(相容設定!$B$2:$E$9,MATCH($D414,相容設定!$A$2:$A$9,0),MIN(VALUE(LEFT($AQ414,FIND("/",$AQ414)-1)),3)+1),0))</f>
        <v/>
      </c>
      <c r="AQ414" s="6" t="str">
        <f t="shared" si="94"/>
        <v/>
      </c>
      <c r="AR414" s="30" t="str">
        <f t="shared" si="95"/>
        <v/>
      </c>
      <c r="AS414" s="30" t="str">
        <f>IF($B414="","",250+30+IF(OR(ISNUMBER(SEARCH("DM",$D414)),ISNUMBER(SEARCH("+",$D414))),100,0)+IFERROR(INDEX(相容設定!$F$2:$F$9,MATCH($D414,相容設定!$A$2:$A$9,0)),0))</f>
        <v/>
      </c>
      <c r="AT414" s="31" t="str">
        <f t="shared" si="96"/>
        <v/>
      </c>
      <c r="AU414" s="32" t="str">
        <f t="shared" si="97"/>
        <v/>
      </c>
      <c r="AW414" t="str">
        <f t="shared" si="98"/>
        <v/>
      </c>
    </row>
    <row r="415" spans="1:49" x14ac:dyDescent="0.35">
      <c r="A415" s="26" t="str" cm="1">
        <f t="array" ref="A415">IFERROR(IF(INDEX(PatientCriteria[身分證號],ROWS($A$4:A415))="","",ROWS($A$4:A415)),"")</f>
        <v/>
      </c>
      <c r="B415" s="26" t="str" cm="1">
        <f t="array" ref="B415">IFERROR(IF(INDEX(PatientCriteria[身分證號],ROWS($A$4:A415))="","",INDEX(PatientCriteria[身分證號],ROWS($A$4:A415))),"")</f>
        <v/>
      </c>
      <c r="C415" s="26" t="str" cm="1">
        <f t="array" ref="C415">IF($B415="","",IFERROR(INDEX(PatientCriteria[生日],ROWS($A$4:A415)),""))</f>
        <v/>
      </c>
      <c r="D415" s="26" t="str" cm="1">
        <f t="array" ref="D415">IF($B415="","",IFERROR(INDEX(PatientCriteria[疾病組合],ROWS($A$4:A415)),""))</f>
        <v/>
      </c>
      <c r="E415" s="6" t="str" cm="1">
        <f t="array" ref="E415">IF($B415="","",IFERROR(INDEX(PatientCriteria[HbA1c達標標準],ROWS($A$4:A415)),""))</f>
        <v/>
      </c>
      <c r="F415" s="6" t="str">
        <f>IF($B415="","",IF($G415="","",IFERROR(SUMIFS(LabData2016[最近一次HbA1c檢查結果(%)],LabData2016[比對身分證前六碼],$AX415,LabData2016[最近一次HbA1c檢查日期],$G415,LabData2016[HbA1c唯一],1),"")))</f>
        <v/>
      </c>
      <c r="G415" s="36" t="str" cm="1">
        <f t="array" ref="G415">IF($B415="","",IFERROR(_xlfn.AGGREGATE(14,6,LabData2016[最近一次HbA1c檢查日期]/((LabData2016[比對身分證前六碼]=$AX415)*(LabData2016[HbA1c唯一]=1)),1),""))</f>
        <v/>
      </c>
      <c r="H415" s="6" t="str">
        <f>IF($B415="","",IF($I415="","",IFERROR(SUMIFS(LabData2016[最近一次HbA1c檢查結果(%)],LabData2016[比對身分證前六碼],$AX415,LabData2016[最近一次HbA1c檢查日期],$I415,LabData2016[HbA1c唯一],1),"")))</f>
        <v/>
      </c>
      <c r="I415" s="36" t="str" cm="1">
        <f t="array" ref="I415">IF($B415="","",IFERROR(_xlfn.AGGREGATE(14,6,LabData2016[最近一次HbA1c檢查日期]/((LabData2016[比對身分證前六碼]=$AX415)*(LabData2016[HbA1c唯一]=1)),2),""))</f>
        <v/>
      </c>
      <c r="J415" s="6" t="str">
        <f t="shared" si="87"/>
        <v/>
      </c>
      <c r="K415" s="27" t="str">
        <f ca="1">IF($B415="","",IF($E415="不適用","不適用",IF($F415="","未檢驗",IF(AND($AF415+$AG415&gt;=2,$AG415&gt;=1),IF(OR($F415&lt;VALUE(SUBSTITUTE(SUBSTITUTE($E415,"&lt;",""),"%","")),SUMIFS(LabData2016[HbA1c唯一],LabData2016[比對身分證前六碼],$AX415,LabData2016[最近一次HbA1c檢查結果(%)],"&lt;"&amp;VALUE(SUBSTITUTE(SUBSTITUTE($E415,"&lt;",""),"%","")),LabData2016[最近一次HbA1c檢查日期],"&gt;="&amp;DATE(YEAR(TODAY()),1,1),LabData2016[最近一次HbA1c檢查日期],"&lt;"&amp;DATE(YEAR(TODAY())+1,1,1))/($AF415+$AG415)&gt;=0.5),"控制達標",IF(ISNUMBER($H415),IF(AND($J415&gt;=84,$F415-$H415&lt;0),"進步達標","未達標"),"未達標")),"未達標"))))</f>
        <v/>
      </c>
      <c r="L415" s="33" t="str">
        <f ca="1">IF($B415="","",IF($K415="不適用","不適用",IF($K415="未檢驗","無檢驗資料","全年"&amp;($AF415+$AG415)&amp;"次／下半年"&amp;$AG415&amp;"次／"&amp;SUMIFS(LabData2016[HbA1c唯一],LabData2016[比對身分證前六碼],$AX415,LabData2016[最近一次HbA1c檢查結果(%)],"&lt;"&amp;VALUE(SUBSTITUTE(SUBSTITUTE($E415,"&lt;",""),"%","")),LabData2016[最近一次HbA1c檢查日期],"&gt;="&amp;DATE(YEAR(TODAY()),1,1),LabData2016[最近一次HbA1c檢查日期],"&lt;"&amp;DATE(YEAR(TODAY())+1,1,1))&amp;"/"&amp;($AF415+$AG415)&amp;"達標")))</f>
        <v/>
      </c>
      <c r="M415" s="6" t="str" cm="1">
        <f t="array" ref="M415">IF($B415="","",IFERROR(INDEX(PatientCriteria[LDL達標標準],ROWS($A$4:A415)),""))</f>
        <v/>
      </c>
      <c r="N415" s="6" t="str">
        <f>IF($B415="","",IF($O415="","",IFERROR(SUMIFS(LabData2016[最近一次LDL檢查結果(mg/dL)],LabData2016[比對身分證前六碼],$AX415,LabData2016[最近一次LDL檢查日期],$O415,LabData2016[LDL唯一],1),"")))</f>
        <v/>
      </c>
      <c r="O415" s="36" t="str" cm="1">
        <f t="array" ref="O415">IF($B415="","",IFERROR(_xlfn.AGGREGATE(14,6,LabData2016[最近一次LDL檢查日期]/((LabData2016[比對身分證前六碼]=$AX415)*(LabData2016[LDL唯一]=1)),1),""))</f>
        <v/>
      </c>
      <c r="P415" s="6" t="str">
        <f>IF($B415="","",IF($Q415="","",IFERROR(SUMIFS(LabData2016[最近一次LDL檢查結果(mg/dL)],LabData2016[比對身分證前六碼],$AX415,LabData2016[最近一次LDL檢查日期],$Q415,LabData2016[LDL唯一],1),"")))</f>
        <v/>
      </c>
      <c r="Q415" s="36" t="str" cm="1">
        <f t="array" ref="Q415">IF($B415="","",IFERROR(_xlfn.AGGREGATE(14,6,LabData2016[最近一次LDL檢查日期]/((LabData2016[比對身分證前六碼]=$AX415)*(LabData2016[LDL唯一]=1)),2),""))</f>
        <v/>
      </c>
      <c r="R415" s="6" t="str">
        <f t="shared" si="88"/>
        <v/>
      </c>
      <c r="S415" s="6" t="str" cm="1">
        <f t="array" ref="S415">IF($B415="","",IFERROR(_xlfn.AGGREGATE(15,6,LabData2016[最近一次LDL檢查結果(mg/dL)]/((LabData2016[比對身分證前六碼]=$AX415)*(LabData2016[LDL唯一]=1)),1),""))</f>
        <v/>
      </c>
      <c r="T415" s="28" t="str">
        <f ca="1">IF($B415="","",IF($M415="不適用","不適用",IF($N415="","未檢驗",IF(OR(AND($D415="DM only",$O415&gt;=DATE(YEAR(TODAY()),1,1),$O415&lt;DATE(YEAR(TODAY())+1,1,1),$N415&lt;VALUE(SUBSTITUTE($M415,"&lt;",""))),AND($AH415&gt;=1,$AI415&gt;=1,OR($N415&lt;VALUE(SUBSTITUTE($M415,"&lt;","")),SUMIFS(LabData2016[LDL唯一],LabData2016[比對身分證前六碼],$AX415,LabData2016[最近一次LDL檢查結果(mg/dL)],"&lt;"&amp;VALUE(SUBSTITUTE($M415,"&lt;","")),LabData2016[最近一次LDL檢查日期],"&gt;="&amp;DATE(YEAR(TODAY()),1,1),LabData2016[最近一次LDL檢查日期],"&lt;"&amp;DATE(YEAR(TODAY())+1,1,1))/($AH415+$AI415)&gt;=0.5))),"控制達標",IF(AND($AH415&gt;=1,$AI415&gt;=1,ISNUMBER($P415),$R415&gt;84,$N415-$P415&lt;0),"進步達標","未達標")))))</f>
        <v/>
      </c>
      <c r="U415" s="39" t="str">
        <f ca="1">IF($B415="","",IF($T415="不適用","不適用",IF($T415="未檢驗","無檢驗資料","全年"&amp;($AH415+$AI415)&amp;"次／下半年"&amp;$AI415&amp;"次／"&amp;SUMIFS(LabData2016[LDL唯一],LabData2016[比對身分證前六碼],$AX415,LabData2016[最近一次LDL檢查結果(mg/dL)],"&lt;"&amp;VALUE(SUBSTITUTE($M415,"&lt;","")),LabData2016[最近一次LDL檢查日期],"&gt;="&amp;DATE(YEAR(TODAY()),1,1),LabData2016[最近一次LDL檢查日期],"&lt;"&amp;DATE(YEAR(TODAY())+1,1,1))&amp;"/"&amp;($AH415+$AI415)&amp;"達標")))</f>
        <v/>
      </c>
      <c r="V415" s="6" t="str" cm="1">
        <f t="array" ref="V415">IF($B415="","",IFERROR(INDEX(PatientCriteria[UACR達標標準],ROWS($A$4:A415)),""))</f>
        <v/>
      </c>
      <c r="W415" s="6" t="str">
        <f>IF($B415="","",IF($X415="","",IFERROR(SUMIFS(LabData2016[最近一次UACR檢查結果(mg/gm)],LabData2016[比對身分證前六碼],$AX415,LabData2016[最近一次UACR檢查日期],$X415,LabData2016[UACR唯一],1),"")))</f>
        <v/>
      </c>
      <c r="X415" s="36" t="str" cm="1">
        <f t="array" ref="X415">IF($B415="","",IFERROR(_xlfn.AGGREGATE(14,6,LabData2016[最近一次UACR檢查日期]/((LabData2016[比對身分證前六碼]=$AX415)*(LabData2016[UACR唯一]=1)),1),""))</f>
        <v/>
      </c>
      <c r="Y415" s="6" t="str">
        <f>IF($B415="","",IF($Z415="","",IFERROR(SUMIFS(LabData2016[最近一次UACR檢查結果(mg/gm)],LabData2016[比對身分證前六碼],$AX415,LabData2016[最近一次UACR檢查日期],$Z415,LabData2016[UACR唯一],1),"")))</f>
        <v/>
      </c>
      <c r="Z415" s="36" t="str" cm="1">
        <f t="array" ref="Z415">IF($B415="","",IFERROR(_xlfn.AGGREGATE(14,6,LabData2016[最近一次UACR檢查日期]/((LabData2016[比對身分證前六碼]=$AX415)*(LabData2016[UACR唯一]=1)),2),""))</f>
        <v/>
      </c>
      <c r="AA415" s="6" t="str">
        <f t="shared" si="89"/>
        <v/>
      </c>
      <c r="AB415" s="29" t="str">
        <f ca="1">IF($B415="","",IF($V415="不適用","不適用",IF($W415="","未檢驗",IF(AND($AJ415+$AK415&gt;=2,$AK415&gt;=1),IF(OR($W415&lt;30,SUMIFS(LabData2016[UACR唯一],LabData2016[比對身分證前六碼],$AX415,LabData2016[最近一次UACR檢查結果(mg/gm)],"&lt;30",LabData2016[最近一次UACR檢查日期],"&gt;="&amp;DATE(YEAR(TODAY()),1,1),LabData2016[最近一次UACR檢查日期],"&lt;"&amp;DATE(YEAR(TODAY())+1,1,1))/($AJ415+$AK415)&gt;=0.5),"控制達標",IF(ISNUMBER($Y415),IF(AND($AA415&gt;=84,$W415-$Y415&lt;0),"進步達標","未達標"),"未達標")),"未達標"))))</f>
        <v/>
      </c>
      <c r="AC415" s="38" t="str">
        <f ca="1">IF($B415="","",IF($AB415="不適用","不適用",IF($AB415="未檢驗","無檢驗資料","全年"&amp;($AJ415+$AK415)&amp;"次／下半年"&amp;$AK415&amp;"次／"&amp;SUMIFS(LabData2016[UACR唯一],LabData2016[比對身分證前六碼],$AX415,LabData2016[最近一次UACR檢查結果(mg/gm)],"&lt;30",LabData2016[最近一次UACR檢查日期],"&gt;="&amp;DATE(YEAR(TODAY()),1,1),LabData2016[最近一次UACR檢查日期],"&lt;"&amp;DATE(YEAR(TODAY())+1,1,1))&amp;"/"&amp;($AJ415+$AK415)&amp;"達標")))</f>
        <v/>
      </c>
      <c r="AD415" s="6" t="str" cm="1">
        <f t="array" ref="AD415">IF($B415="","",IFERROR(INDEX(PatientCriteria[BP檢驗次數達標標準],ROWS($A$4:A415)),""))</f>
        <v/>
      </c>
      <c r="AE415" s="6" t="str" cm="1">
        <f t="array" aca="1" ref="AE415" ca="1">IF($B415="","",_xlfn.LET(_xlpm.bp,LabData2016[最近一次BP檢查日期],_xlpm.ym,IF(ISNUMBER(_xlpm.bp),TEXT(_xlpm.bp,"yyyy-mm"),LEFT(_xlpm.bp,7)),_xlpm.matched,_xlfn._xlws.FILTER(_xlpm.ym,(LabData2016[比對身分證前六碼]=$AX415)*(LabData2016[比對生日西元]=$AY415)*(_xlpm.ym&lt;&gt;"")*(LEFT(_xlpm.ym,4)=TEXT(YEAR(TODAY()),"0")),""),IF(INDEX(_xlpm.matched,1)="",0,ROWS(_xlfn.UNIQUE(_xlpm.matched)))))</f>
        <v/>
      </c>
      <c r="AF415" s="6" t="str">
        <f ca="1">IF($B415="","",SUMIFS(LabData2016[HbA1c唯一],LabData2016[比對身分證前六碼],$AX415,LabData2016[最近一次HbA1c檢查日期],"&gt;="&amp;DATE(YEAR(TODAY()),1,1),LabData2016[最近一次HbA1c檢查日期],"&lt;"&amp;DATE(YEAR(TODAY()),7,1)))</f>
        <v/>
      </c>
      <c r="AG415" s="6" t="str">
        <f ca="1">IF($B415="","",SUMIFS(LabData2016[HbA1c唯一],LabData2016[比對身分證前六碼],$AX415,LabData2016[最近一次HbA1c檢查日期],"&gt;="&amp;DATE(YEAR(TODAY()),7,1),LabData2016[最近一次HbA1c檢查日期],"&lt;"&amp;DATE(YEAR(TODAY())+1,1,1)))</f>
        <v/>
      </c>
      <c r="AH415" s="6" t="str">
        <f ca="1">IF($B415="","",SUMIFS(LabData2016[LDL唯一],LabData2016[比對身分證前六碼],$AX415,LabData2016[最近一次LDL檢查日期],"&gt;="&amp;DATE(YEAR(TODAY()),1,1),LabData2016[最近一次LDL檢查日期],"&lt;"&amp;DATE(YEAR(TODAY()),7,1)))</f>
        <v/>
      </c>
      <c r="AI415" s="6" t="str">
        <f ca="1">IF($B415="","",SUMIFS(LabData2016[LDL唯一],LabData2016[比對身分證前六碼],$AX415,LabData2016[最近一次LDL檢查日期],"&gt;="&amp;DATE(YEAR(TODAY()),7,1),LabData2016[最近一次LDL檢查日期],"&lt;"&amp;DATE(YEAR(TODAY())+1,1,1)))</f>
        <v/>
      </c>
      <c r="AJ415" s="6" t="str">
        <f ca="1">IF($B415="","",SUMIFS(LabData2016[UACR唯一],LabData2016[比對身分證前六碼],$AX415,LabData2016[最近一次UACR檢查日期],"&gt;="&amp;DATE(YEAR(TODAY()),1,1),LabData2016[最近一次UACR檢查日期],"&lt;"&amp;DATE(YEAR(TODAY()),7,1)))</f>
        <v/>
      </c>
      <c r="AK415" s="6" t="str">
        <f ca="1">IF($B415="","",SUMIFS(LabData2016[UACR唯一],LabData2016[比對身分證前六碼],$AX415,LabData2016[最近一次UACR檢查日期],"&gt;="&amp;DATE(YEAR(TODAY()),7,1),LabData2016[最近一次UACR檢查日期],"&lt;"&amp;DATE(YEAR(TODAY())+1,1,1)))</f>
        <v/>
      </c>
      <c r="AL415" s="6" t="str">
        <f t="shared" si="90"/>
        <v/>
      </c>
      <c r="AM415" s="6" t="str">
        <f t="shared" si="91"/>
        <v/>
      </c>
      <c r="AN415" s="6" t="str">
        <f t="shared" si="92"/>
        <v/>
      </c>
      <c r="AO415" s="6" t="str">
        <f t="shared" si="93"/>
        <v/>
      </c>
      <c r="AP415" s="6" t="str" cm="1">
        <f t="array" ref="AP415">IF($B415="","",IFERROR(INDEX(相容設定!$B$2:$E$9,MATCH($D415,相容設定!$A$2:$A$9,0),MIN(VALUE(LEFT($AQ415,FIND("/",$AQ415)-1)),3)+1),0))</f>
        <v/>
      </c>
      <c r="AQ415" s="6" t="str">
        <f t="shared" si="94"/>
        <v/>
      </c>
      <c r="AR415" s="30" t="str">
        <f t="shared" si="95"/>
        <v/>
      </c>
      <c r="AS415" s="30" t="str">
        <f>IF($B415="","",250+30+IF(OR(ISNUMBER(SEARCH("DM",$D415)),ISNUMBER(SEARCH("+",$D415))),100,0)+IFERROR(INDEX(相容設定!$F$2:$F$9,MATCH($D415,相容設定!$A$2:$A$9,0)),0))</f>
        <v/>
      </c>
      <c r="AT415" s="31" t="str">
        <f t="shared" si="96"/>
        <v/>
      </c>
      <c r="AU415" s="32" t="str">
        <f t="shared" si="97"/>
        <v/>
      </c>
      <c r="AW415" t="str">
        <f t="shared" si="98"/>
        <v/>
      </c>
    </row>
    <row r="416" spans="1:49" x14ac:dyDescent="0.35">
      <c r="A416" s="26" t="str" cm="1">
        <f t="array" ref="A416">IFERROR(IF(INDEX(PatientCriteria[身分證號],ROWS($A$4:A416))="","",ROWS($A$4:A416)),"")</f>
        <v/>
      </c>
      <c r="B416" s="26" t="str" cm="1">
        <f t="array" ref="B416">IFERROR(IF(INDEX(PatientCriteria[身分證號],ROWS($A$4:A416))="","",INDEX(PatientCriteria[身分證號],ROWS($A$4:A416))),"")</f>
        <v/>
      </c>
      <c r="C416" s="26" t="str" cm="1">
        <f t="array" ref="C416">IF($B416="","",IFERROR(INDEX(PatientCriteria[生日],ROWS($A$4:A416)),""))</f>
        <v/>
      </c>
      <c r="D416" s="26" t="str" cm="1">
        <f t="array" ref="D416">IF($B416="","",IFERROR(INDEX(PatientCriteria[疾病組合],ROWS($A$4:A416)),""))</f>
        <v/>
      </c>
      <c r="E416" s="6" t="str" cm="1">
        <f t="array" ref="E416">IF($B416="","",IFERROR(INDEX(PatientCriteria[HbA1c達標標準],ROWS($A$4:A416)),""))</f>
        <v/>
      </c>
      <c r="F416" s="6" t="str">
        <f>IF($B416="","",IF($G416="","",IFERROR(SUMIFS(LabData2016[最近一次HbA1c檢查結果(%)],LabData2016[比對身分證前六碼],$AX416,LabData2016[最近一次HbA1c檢查日期],$G416,LabData2016[HbA1c唯一],1),"")))</f>
        <v/>
      </c>
      <c r="G416" s="36" t="str" cm="1">
        <f t="array" ref="G416">IF($B416="","",IFERROR(_xlfn.AGGREGATE(14,6,LabData2016[最近一次HbA1c檢查日期]/((LabData2016[比對身分證前六碼]=$AX416)*(LabData2016[HbA1c唯一]=1)),1),""))</f>
        <v/>
      </c>
      <c r="H416" s="6" t="str">
        <f>IF($B416="","",IF($I416="","",IFERROR(SUMIFS(LabData2016[最近一次HbA1c檢查結果(%)],LabData2016[比對身分證前六碼],$AX416,LabData2016[最近一次HbA1c檢查日期],$I416,LabData2016[HbA1c唯一],1),"")))</f>
        <v/>
      </c>
      <c r="I416" s="36" t="str" cm="1">
        <f t="array" ref="I416">IF($B416="","",IFERROR(_xlfn.AGGREGATE(14,6,LabData2016[最近一次HbA1c檢查日期]/((LabData2016[比對身分證前六碼]=$AX416)*(LabData2016[HbA1c唯一]=1)),2),""))</f>
        <v/>
      </c>
      <c r="J416" s="6" t="str">
        <f t="shared" si="87"/>
        <v/>
      </c>
      <c r="K416" s="27" t="str">
        <f ca="1">IF($B416="","",IF($E416="不適用","不適用",IF($F416="","未檢驗",IF(AND($AF416+$AG416&gt;=2,$AG416&gt;=1),IF(OR($F416&lt;VALUE(SUBSTITUTE(SUBSTITUTE($E416,"&lt;",""),"%","")),SUMIFS(LabData2016[HbA1c唯一],LabData2016[比對身分證前六碼],$AX416,LabData2016[最近一次HbA1c檢查結果(%)],"&lt;"&amp;VALUE(SUBSTITUTE(SUBSTITUTE($E416,"&lt;",""),"%","")),LabData2016[最近一次HbA1c檢查日期],"&gt;="&amp;DATE(YEAR(TODAY()),1,1),LabData2016[最近一次HbA1c檢查日期],"&lt;"&amp;DATE(YEAR(TODAY())+1,1,1))/($AF416+$AG416)&gt;=0.5),"控制達標",IF(ISNUMBER($H416),IF(AND($J416&gt;=84,$F416-$H416&lt;0),"進步達標","未達標"),"未達標")),"未達標"))))</f>
        <v/>
      </c>
      <c r="L416" s="33" t="str">
        <f ca="1">IF($B416="","",IF($K416="不適用","不適用",IF($K416="未檢驗","無檢驗資料","全年"&amp;($AF416+$AG416)&amp;"次／下半年"&amp;$AG416&amp;"次／"&amp;SUMIFS(LabData2016[HbA1c唯一],LabData2016[比對身分證前六碼],$AX416,LabData2016[最近一次HbA1c檢查結果(%)],"&lt;"&amp;VALUE(SUBSTITUTE(SUBSTITUTE($E416,"&lt;",""),"%","")),LabData2016[最近一次HbA1c檢查日期],"&gt;="&amp;DATE(YEAR(TODAY()),1,1),LabData2016[最近一次HbA1c檢查日期],"&lt;"&amp;DATE(YEAR(TODAY())+1,1,1))&amp;"/"&amp;($AF416+$AG416)&amp;"達標")))</f>
        <v/>
      </c>
      <c r="M416" s="6" t="str" cm="1">
        <f t="array" ref="M416">IF($B416="","",IFERROR(INDEX(PatientCriteria[LDL達標標準],ROWS($A$4:A416)),""))</f>
        <v/>
      </c>
      <c r="N416" s="6" t="str">
        <f>IF($B416="","",IF($O416="","",IFERROR(SUMIFS(LabData2016[最近一次LDL檢查結果(mg/dL)],LabData2016[比對身分證前六碼],$AX416,LabData2016[最近一次LDL檢查日期],$O416,LabData2016[LDL唯一],1),"")))</f>
        <v/>
      </c>
      <c r="O416" s="36" t="str" cm="1">
        <f t="array" ref="O416">IF($B416="","",IFERROR(_xlfn.AGGREGATE(14,6,LabData2016[最近一次LDL檢查日期]/((LabData2016[比對身分證前六碼]=$AX416)*(LabData2016[LDL唯一]=1)),1),""))</f>
        <v/>
      </c>
      <c r="P416" s="6" t="str">
        <f>IF($B416="","",IF($Q416="","",IFERROR(SUMIFS(LabData2016[最近一次LDL檢查結果(mg/dL)],LabData2016[比對身分證前六碼],$AX416,LabData2016[最近一次LDL檢查日期],$Q416,LabData2016[LDL唯一],1),"")))</f>
        <v/>
      </c>
      <c r="Q416" s="36" t="str" cm="1">
        <f t="array" ref="Q416">IF($B416="","",IFERROR(_xlfn.AGGREGATE(14,6,LabData2016[最近一次LDL檢查日期]/((LabData2016[比對身分證前六碼]=$AX416)*(LabData2016[LDL唯一]=1)),2),""))</f>
        <v/>
      </c>
      <c r="R416" s="6" t="str">
        <f t="shared" si="88"/>
        <v/>
      </c>
      <c r="S416" s="6" t="str" cm="1">
        <f t="array" ref="S416">IF($B416="","",IFERROR(_xlfn.AGGREGATE(15,6,LabData2016[最近一次LDL檢查結果(mg/dL)]/((LabData2016[比對身分證前六碼]=$AX416)*(LabData2016[LDL唯一]=1)),1),""))</f>
        <v/>
      </c>
      <c r="T416" s="28" t="str">
        <f ca="1">IF($B416="","",IF($M416="不適用","不適用",IF($N416="","未檢驗",IF(OR(AND($D416="DM only",$O416&gt;=DATE(YEAR(TODAY()),1,1),$O416&lt;DATE(YEAR(TODAY())+1,1,1),$N416&lt;VALUE(SUBSTITUTE($M416,"&lt;",""))),AND($AH416&gt;=1,$AI416&gt;=1,OR($N416&lt;VALUE(SUBSTITUTE($M416,"&lt;","")),SUMIFS(LabData2016[LDL唯一],LabData2016[比對身分證前六碼],$AX416,LabData2016[最近一次LDL檢查結果(mg/dL)],"&lt;"&amp;VALUE(SUBSTITUTE($M416,"&lt;","")),LabData2016[最近一次LDL檢查日期],"&gt;="&amp;DATE(YEAR(TODAY()),1,1),LabData2016[最近一次LDL檢查日期],"&lt;"&amp;DATE(YEAR(TODAY())+1,1,1))/($AH416+$AI416)&gt;=0.5))),"控制達標",IF(AND($AH416&gt;=1,$AI416&gt;=1,ISNUMBER($P416),$R416&gt;84,$N416-$P416&lt;0),"進步達標","未達標")))))</f>
        <v/>
      </c>
      <c r="U416" s="39" t="str">
        <f ca="1">IF($B416="","",IF($T416="不適用","不適用",IF($T416="未檢驗","無檢驗資料","全年"&amp;($AH416+$AI416)&amp;"次／下半年"&amp;$AI416&amp;"次／"&amp;SUMIFS(LabData2016[LDL唯一],LabData2016[比對身分證前六碼],$AX416,LabData2016[最近一次LDL檢查結果(mg/dL)],"&lt;"&amp;VALUE(SUBSTITUTE($M416,"&lt;","")),LabData2016[最近一次LDL檢查日期],"&gt;="&amp;DATE(YEAR(TODAY()),1,1),LabData2016[最近一次LDL檢查日期],"&lt;"&amp;DATE(YEAR(TODAY())+1,1,1))&amp;"/"&amp;($AH416+$AI416)&amp;"達標")))</f>
        <v/>
      </c>
      <c r="V416" s="6" t="str" cm="1">
        <f t="array" ref="V416">IF($B416="","",IFERROR(INDEX(PatientCriteria[UACR達標標準],ROWS($A$4:A416)),""))</f>
        <v/>
      </c>
      <c r="W416" s="6" t="str">
        <f>IF($B416="","",IF($X416="","",IFERROR(SUMIFS(LabData2016[最近一次UACR檢查結果(mg/gm)],LabData2016[比對身分證前六碼],$AX416,LabData2016[最近一次UACR檢查日期],$X416,LabData2016[UACR唯一],1),"")))</f>
        <v/>
      </c>
      <c r="X416" s="36" t="str" cm="1">
        <f t="array" ref="X416">IF($B416="","",IFERROR(_xlfn.AGGREGATE(14,6,LabData2016[最近一次UACR檢查日期]/((LabData2016[比對身分證前六碼]=$AX416)*(LabData2016[UACR唯一]=1)),1),""))</f>
        <v/>
      </c>
      <c r="Y416" s="6" t="str">
        <f>IF($B416="","",IF($Z416="","",IFERROR(SUMIFS(LabData2016[最近一次UACR檢查結果(mg/gm)],LabData2016[比對身分證前六碼],$AX416,LabData2016[最近一次UACR檢查日期],$Z416,LabData2016[UACR唯一],1),"")))</f>
        <v/>
      </c>
      <c r="Z416" s="36" t="str" cm="1">
        <f t="array" ref="Z416">IF($B416="","",IFERROR(_xlfn.AGGREGATE(14,6,LabData2016[最近一次UACR檢查日期]/((LabData2016[比對身分證前六碼]=$AX416)*(LabData2016[UACR唯一]=1)),2),""))</f>
        <v/>
      </c>
      <c r="AA416" s="6" t="str">
        <f t="shared" si="89"/>
        <v/>
      </c>
      <c r="AB416" s="29" t="str">
        <f ca="1">IF($B416="","",IF($V416="不適用","不適用",IF($W416="","未檢驗",IF(AND($AJ416+$AK416&gt;=2,$AK416&gt;=1),IF(OR($W416&lt;30,SUMIFS(LabData2016[UACR唯一],LabData2016[比對身分證前六碼],$AX416,LabData2016[最近一次UACR檢查結果(mg/gm)],"&lt;30",LabData2016[最近一次UACR檢查日期],"&gt;="&amp;DATE(YEAR(TODAY()),1,1),LabData2016[最近一次UACR檢查日期],"&lt;"&amp;DATE(YEAR(TODAY())+1,1,1))/($AJ416+$AK416)&gt;=0.5),"控制達標",IF(ISNUMBER($Y416),IF(AND($AA416&gt;=84,$W416-$Y416&lt;0),"進步達標","未達標"),"未達標")),"未達標"))))</f>
        <v/>
      </c>
      <c r="AC416" s="38" t="str">
        <f ca="1">IF($B416="","",IF($AB416="不適用","不適用",IF($AB416="未檢驗","無檢驗資料","全年"&amp;($AJ416+$AK416)&amp;"次／下半年"&amp;$AK416&amp;"次／"&amp;SUMIFS(LabData2016[UACR唯一],LabData2016[比對身分證前六碼],$AX416,LabData2016[最近一次UACR檢查結果(mg/gm)],"&lt;30",LabData2016[最近一次UACR檢查日期],"&gt;="&amp;DATE(YEAR(TODAY()),1,1),LabData2016[最近一次UACR檢查日期],"&lt;"&amp;DATE(YEAR(TODAY())+1,1,1))&amp;"/"&amp;($AJ416+$AK416)&amp;"達標")))</f>
        <v/>
      </c>
      <c r="AD416" s="6" t="str" cm="1">
        <f t="array" ref="AD416">IF($B416="","",IFERROR(INDEX(PatientCriteria[BP檢驗次數達標標準],ROWS($A$4:A416)),""))</f>
        <v/>
      </c>
      <c r="AE416" s="6" t="str" cm="1">
        <f t="array" aca="1" ref="AE416" ca="1">IF($B416="","",_xlfn.LET(_xlpm.bp,LabData2016[最近一次BP檢查日期],_xlpm.ym,IF(ISNUMBER(_xlpm.bp),TEXT(_xlpm.bp,"yyyy-mm"),LEFT(_xlpm.bp,7)),_xlpm.matched,_xlfn._xlws.FILTER(_xlpm.ym,(LabData2016[比對身分證前六碼]=$AX416)*(LabData2016[比對生日西元]=$AY416)*(_xlpm.ym&lt;&gt;"")*(LEFT(_xlpm.ym,4)=TEXT(YEAR(TODAY()),"0")),""),IF(INDEX(_xlpm.matched,1)="",0,ROWS(_xlfn.UNIQUE(_xlpm.matched)))))</f>
        <v/>
      </c>
      <c r="AF416" s="6" t="str">
        <f ca="1">IF($B416="","",SUMIFS(LabData2016[HbA1c唯一],LabData2016[比對身分證前六碼],$AX416,LabData2016[最近一次HbA1c檢查日期],"&gt;="&amp;DATE(YEAR(TODAY()),1,1),LabData2016[最近一次HbA1c檢查日期],"&lt;"&amp;DATE(YEAR(TODAY()),7,1)))</f>
        <v/>
      </c>
      <c r="AG416" s="6" t="str">
        <f ca="1">IF($B416="","",SUMIFS(LabData2016[HbA1c唯一],LabData2016[比對身分證前六碼],$AX416,LabData2016[最近一次HbA1c檢查日期],"&gt;="&amp;DATE(YEAR(TODAY()),7,1),LabData2016[最近一次HbA1c檢查日期],"&lt;"&amp;DATE(YEAR(TODAY())+1,1,1)))</f>
        <v/>
      </c>
      <c r="AH416" s="6" t="str">
        <f ca="1">IF($B416="","",SUMIFS(LabData2016[LDL唯一],LabData2016[比對身分證前六碼],$AX416,LabData2016[最近一次LDL檢查日期],"&gt;="&amp;DATE(YEAR(TODAY()),1,1),LabData2016[最近一次LDL檢查日期],"&lt;"&amp;DATE(YEAR(TODAY()),7,1)))</f>
        <v/>
      </c>
      <c r="AI416" s="6" t="str">
        <f ca="1">IF($B416="","",SUMIFS(LabData2016[LDL唯一],LabData2016[比對身分證前六碼],$AX416,LabData2016[最近一次LDL檢查日期],"&gt;="&amp;DATE(YEAR(TODAY()),7,1),LabData2016[最近一次LDL檢查日期],"&lt;"&amp;DATE(YEAR(TODAY())+1,1,1)))</f>
        <v/>
      </c>
      <c r="AJ416" s="6" t="str">
        <f ca="1">IF($B416="","",SUMIFS(LabData2016[UACR唯一],LabData2016[比對身分證前六碼],$AX416,LabData2016[最近一次UACR檢查日期],"&gt;="&amp;DATE(YEAR(TODAY()),1,1),LabData2016[最近一次UACR檢查日期],"&lt;"&amp;DATE(YEAR(TODAY()),7,1)))</f>
        <v/>
      </c>
      <c r="AK416" s="6" t="str">
        <f ca="1">IF($B416="","",SUMIFS(LabData2016[UACR唯一],LabData2016[比對身分證前六碼],$AX416,LabData2016[最近一次UACR檢查日期],"&gt;="&amp;DATE(YEAR(TODAY()),7,1),LabData2016[最近一次UACR檢查日期],"&lt;"&amp;DATE(YEAR(TODAY())+1,1,1)))</f>
        <v/>
      </c>
      <c r="AL416" s="6" t="str">
        <f t="shared" si="90"/>
        <v/>
      </c>
      <c r="AM416" s="6" t="str">
        <f t="shared" si="91"/>
        <v/>
      </c>
      <c r="AN416" s="6" t="str">
        <f t="shared" si="92"/>
        <v/>
      </c>
      <c r="AO416" s="6" t="str">
        <f t="shared" si="93"/>
        <v/>
      </c>
      <c r="AP416" s="6" t="str" cm="1">
        <f t="array" ref="AP416">IF($B416="","",IFERROR(INDEX(相容設定!$B$2:$E$9,MATCH($D416,相容設定!$A$2:$A$9,0),MIN(VALUE(LEFT($AQ416,FIND("/",$AQ416)-1)),3)+1),0))</f>
        <v/>
      </c>
      <c r="AQ416" s="6" t="str">
        <f t="shared" si="94"/>
        <v/>
      </c>
      <c r="AR416" s="30" t="str">
        <f t="shared" si="95"/>
        <v/>
      </c>
      <c r="AS416" s="30" t="str">
        <f>IF($B416="","",250+30+IF(OR(ISNUMBER(SEARCH("DM",$D416)),ISNUMBER(SEARCH("+",$D416))),100,0)+IFERROR(INDEX(相容設定!$F$2:$F$9,MATCH($D416,相容設定!$A$2:$A$9,0)),0))</f>
        <v/>
      </c>
      <c r="AT416" s="31" t="str">
        <f t="shared" si="96"/>
        <v/>
      </c>
      <c r="AU416" s="32" t="str">
        <f t="shared" si="97"/>
        <v/>
      </c>
      <c r="AW416" t="str">
        <f t="shared" si="98"/>
        <v/>
      </c>
    </row>
    <row r="417" spans="1:49" x14ac:dyDescent="0.35">
      <c r="A417" s="26" t="str" cm="1">
        <f t="array" ref="A417">IFERROR(IF(INDEX(PatientCriteria[身分證號],ROWS($A$4:A417))="","",ROWS($A$4:A417)),"")</f>
        <v/>
      </c>
      <c r="B417" s="26" t="str" cm="1">
        <f t="array" ref="B417">IFERROR(IF(INDEX(PatientCriteria[身分證號],ROWS($A$4:A417))="","",INDEX(PatientCriteria[身分證號],ROWS($A$4:A417))),"")</f>
        <v/>
      </c>
      <c r="C417" s="26" t="str" cm="1">
        <f t="array" ref="C417">IF($B417="","",IFERROR(INDEX(PatientCriteria[生日],ROWS($A$4:A417)),""))</f>
        <v/>
      </c>
      <c r="D417" s="26" t="str" cm="1">
        <f t="array" ref="D417">IF($B417="","",IFERROR(INDEX(PatientCriteria[疾病組合],ROWS($A$4:A417)),""))</f>
        <v/>
      </c>
      <c r="E417" s="6" t="str" cm="1">
        <f t="array" ref="E417">IF($B417="","",IFERROR(INDEX(PatientCriteria[HbA1c達標標準],ROWS($A$4:A417)),""))</f>
        <v/>
      </c>
      <c r="F417" s="6" t="str">
        <f>IF($B417="","",IF($G417="","",IFERROR(SUMIFS(LabData2016[最近一次HbA1c檢查結果(%)],LabData2016[比對身分證前六碼],$AX417,LabData2016[最近一次HbA1c檢查日期],$G417,LabData2016[HbA1c唯一],1),"")))</f>
        <v/>
      </c>
      <c r="G417" s="36" t="str" cm="1">
        <f t="array" ref="G417">IF($B417="","",IFERROR(_xlfn.AGGREGATE(14,6,LabData2016[最近一次HbA1c檢查日期]/((LabData2016[比對身分證前六碼]=$AX417)*(LabData2016[HbA1c唯一]=1)),1),""))</f>
        <v/>
      </c>
      <c r="H417" s="6" t="str">
        <f>IF($B417="","",IF($I417="","",IFERROR(SUMIFS(LabData2016[最近一次HbA1c檢查結果(%)],LabData2016[比對身分證前六碼],$AX417,LabData2016[最近一次HbA1c檢查日期],$I417,LabData2016[HbA1c唯一],1),"")))</f>
        <v/>
      </c>
      <c r="I417" s="36" t="str" cm="1">
        <f t="array" ref="I417">IF($B417="","",IFERROR(_xlfn.AGGREGATE(14,6,LabData2016[最近一次HbA1c檢查日期]/((LabData2016[比對身分證前六碼]=$AX417)*(LabData2016[HbA1c唯一]=1)),2),""))</f>
        <v/>
      </c>
      <c r="J417" s="6" t="str">
        <f t="shared" si="87"/>
        <v/>
      </c>
      <c r="K417" s="27" t="str">
        <f ca="1">IF($B417="","",IF($E417="不適用","不適用",IF($F417="","未檢驗",IF(AND($AF417+$AG417&gt;=2,$AG417&gt;=1),IF(OR($F417&lt;VALUE(SUBSTITUTE(SUBSTITUTE($E417,"&lt;",""),"%","")),SUMIFS(LabData2016[HbA1c唯一],LabData2016[比對身分證前六碼],$AX417,LabData2016[最近一次HbA1c檢查結果(%)],"&lt;"&amp;VALUE(SUBSTITUTE(SUBSTITUTE($E417,"&lt;",""),"%","")),LabData2016[最近一次HbA1c檢查日期],"&gt;="&amp;DATE(YEAR(TODAY()),1,1),LabData2016[最近一次HbA1c檢查日期],"&lt;"&amp;DATE(YEAR(TODAY())+1,1,1))/($AF417+$AG417)&gt;=0.5),"控制達標",IF(ISNUMBER($H417),IF(AND($J417&gt;=84,$F417-$H417&lt;0),"進步達標","未達標"),"未達標")),"未達標"))))</f>
        <v/>
      </c>
      <c r="L417" s="33" t="str">
        <f ca="1">IF($B417="","",IF($K417="不適用","不適用",IF($K417="未檢驗","無檢驗資料","全年"&amp;($AF417+$AG417)&amp;"次／下半年"&amp;$AG417&amp;"次／"&amp;SUMIFS(LabData2016[HbA1c唯一],LabData2016[比對身分證前六碼],$AX417,LabData2016[最近一次HbA1c檢查結果(%)],"&lt;"&amp;VALUE(SUBSTITUTE(SUBSTITUTE($E417,"&lt;",""),"%","")),LabData2016[最近一次HbA1c檢查日期],"&gt;="&amp;DATE(YEAR(TODAY()),1,1),LabData2016[最近一次HbA1c檢查日期],"&lt;"&amp;DATE(YEAR(TODAY())+1,1,1))&amp;"/"&amp;($AF417+$AG417)&amp;"達標")))</f>
        <v/>
      </c>
      <c r="M417" s="6" t="str" cm="1">
        <f t="array" ref="M417">IF($B417="","",IFERROR(INDEX(PatientCriteria[LDL達標標準],ROWS($A$4:A417)),""))</f>
        <v/>
      </c>
      <c r="N417" s="6" t="str">
        <f>IF($B417="","",IF($O417="","",IFERROR(SUMIFS(LabData2016[最近一次LDL檢查結果(mg/dL)],LabData2016[比對身分證前六碼],$AX417,LabData2016[最近一次LDL檢查日期],$O417,LabData2016[LDL唯一],1),"")))</f>
        <v/>
      </c>
      <c r="O417" s="36" t="str" cm="1">
        <f t="array" ref="O417">IF($B417="","",IFERROR(_xlfn.AGGREGATE(14,6,LabData2016[最近一次LDL檢查日期]/((LabData2016[比對身分證前六碼]=$AX417)*(LabData2016[LDL唯一]=1)),1),""))</f>
        <v/>
      </c>
      <c r="P417" s="6" t="str">
        <f>IF($B417="","",IF($Q417="","",IFERROR(SUMIFS(LabData2016[最近一次LDL檢查結果(mg/dL)],LabData2016[比對身分證前六碼],$AX417,LabData2016[最近一次LDL檢查日期],$Q417,LabData2016[LDL唯一],1),"")))</f>
        <v/>
      </c>
      <c r="Q417" s="36" t="str" cm="1">
        <f t="array" ref="Q417">IF($B417="","",IFERROR(_xlfn.AGGREGATE(14,6,LabData2016[最近一次LDL檢查日期]/((LabData2016[比對身分證前六碼]=$AX417)*(LabData2016[LDL唯一]=1)),2),""))</f>
        <v/>
      </c>
      <c r="R417" s="6" t="str">
        <f t="shared" si="88"/>
        <v/>
      </c>
      <c r="S417" s="6" t="str" cm="1">
        <f t="array" ref="S417">IF($B417="","",IFERROR(_xlfn.AGGREGATE(15,6,LabData2016[最近一次LDL檢查結果(mg/dL)]/((LabData2016[比對身分證前六碼]=$AX417)*(LabData2016[LDL唯一]=1)),1),""))</f>
        <v/>
      </c>
      <c r="T417" s="28" t="str">
        <f ca="1">IF($B417="","",IF($M417="不適用","不適用",IF($N417="","未檢驗",IF(OR(AND($D417="DM only",$O417&gt;=DATE(YEAR(TODAY()),1,1),$O417&lt;DATE(YEAR(TODAY())+1,1,1),$N417&lt;VALUE(SUBSTITUTE($M417,"&lt;",""))),AND($AH417&gt;=1,$AI417&gt;=1,OR($N417&lt;VALUE(SUBSTITUTE($M417,"&lt;","")),SUMIFS(LabData2016[LDL唯一],LabData2016[比對身分證前六碼],$AX417,LabData2016[最近一次LDL檢查結果(mg/dL)],"&lt;"&amp;VALUE(SUBSTITUTE($M417,"&lt;","")),LabData2016[最近一次LDL檢查日期],"&gt;="&amp;DATE(YEAR(TODAY()),1,1),LabData2016[最近一次LDL檢查日期],"&lt;"&amp;DATE(YEAR(TODAY())+1,1,1))/($AH417+$AI417)&gt;=0.5))),"控制達標",IF(AND($AH417&gt;=1,$AI417&gt;=1,ISNUMBER($P417),$R417&gt;84,$N417-$P417&lt;0),"進步達標","未達標")))))</f>
        <v/>
      </c>
      <c r="U417" s="39" t="str">
        <f ca="1">IF($B417="","",IF($T417="不適用","不適用",IF($T417="未檢驗","無檢驗資料","全年"&amp;($AH417+$AI417)&amp;"次／下半年"&amp;$AI417&amp;"次／"&amp;SUMIFS(LabData2016[LDL唯一],LabData2016[比對身分證前六碼],$AX417,LabData2016[最近一次LDL檢查結果(mg/dL)],"&lt;"&amp;VALUE(SUBSTITUTE($M417,"&lt;","")),LabData2016[最近一次LDL檢查日期],"&gt;="&amp;DATE(YEAR(TODAY()),1,1),LabData2016[最近一次LDL檢查日期],"&lt;"&amp;DATE(YEAR(TODAY())+1,1,1))&amp;"/"&amp;($AH417+$AI417)&amp;"達標")))</f>
        <v/>
      </c>
      <c r="V417" s="6" t="str" cm="1">
        <f t="array" ref="V417">IF($B417="","",IFERROR(INDEX(PatientCriteria[UACR達標標準],ROWS($A$4:A417)),""))</f>
        <v/>
      </c>
      <c r="W417" s="6" t="str">
        <f>IF($B417="","",IF($X417="","",IFERROR(SUMIFS(LabData2016[最近一次UACR檢查結果(mg/gm)],LabData2016[比對身分證前六碼],$AX417,LabData2016[最近一次UACR檢查日期],$X417,LabData2016[UACR唯一],1),"")))</f>
        <v/>
      </c>
      <c r="X417" s="36" t="str" cm="1">
        <f t="array" ref="X417">IF($B417="","",IFERROR(_xlfn.AGGREGATE(14,6,LabData2016[最近一次UACR檢查日期]/((LabData2016[比對身分證前六碼]=$AX417)*(LabData2016[UACR唯一]=1)),1),""))</f>
        <v/>
      </c>
      <c r="Y417" s="6" t="str">
        <f>IF($B417="","",IF($Z417="","",IFERROR(SUMIFS(LabData2016[最近一次UACR檢查結果(mg/gm)],LabData2016[比對身分證前六碼],$AX417,LabData2016[最近一次UACR檢查日期],$Z417,LabData2016[UACR唯一],1),"")))</f>
        <v/>
      </c>
      <c r="Z417" s="36" t="str" cm="1">
        <f t="array" ref="Z417">IF($B417="","",IFERROR(_xlfn.AGGREGATE(14,6,LabData2016[最近一次UACR檢查日期]/((LabData2016[比對身分證前六碼]=$AX417)*(LabData2016[UACR唯一]=1)),2),""))</f>
        <v/>
      </c>
      <c r="AA417" s="6" t="str">
        <f t="shared" si="89"/>
        <v/>
      </c>
      <c r="AB417" s="29" t="str">
        <f ca="1">IF($B417="","",IF($V417="不適用","不適用",IF($W417="","未檢驗",IF(AND($AJ417+$AK417&gt;=2,$AK417&gt;=1),IF(OR($W417&lt;30,SUMIFS(LabData2016[UACR唯一],LabData2016[比對身分證前六碼],$AX417,LabData2016[最近一次UACR檢查結果(mg/gm)],"&lt;30",LabData2016[最近一次UACR檢查日期],"&gt;="&amp;DATE(YEAR(TODAY()),1,1),LabData2016[最近一次UACR檢查日期],"&lt;"&amp;DATE(YEAR(TODAY())+1,1,1))/($AJ417+$AK417)&gt;=0.5),"控制達標",IF(ISNUMBER($Y417),IF(AND($AA417&gt;=84,$W417-$Y417&lt;0),"進步達標","未達標"),"未達標")),"未達標"))))</f>
        <v/>
      </c>
      <c r="AC417" s="38" t="str">
        <f ca="1">IF($B417="","",IF($AB417="不適用","不適用",IF($AB417="未檢驗","無檢驗資料","全年"&amp;($AJ417+$AK417)&amp;"次／下半年"&amp;$AK417&amp;"次／"&amp;SUMIFS(LabData2016[UACR唯一],LabData2016[比對身分證前六碼],$AX417,LabData2016[最近一次UACR檢查結果(mg/gm)],"&lt;30",LabData2016[最近一次UACR檢查日期],"&gt;="&amp;DATE(YEAR(TODAY()),1,1),LabData2016[最近一次UACR檢查日期],"&lt;"&amp;DATE(YEAR(TODAY())+1,1,1))&amp;"/"&amp;($AJ417+$AK417)&amp;"達標")))</f>
        <v/>
      </c>
      <c r="AD417" s="6" t="str" cm="1">
        <f t="array" ref="AD417">IF($B417="","",IFERROR(INDEX(PatientCriteria[BP檢驗次數達標標準],ROWS($A$4:A417)),""))</f>
        <v/>
      </c>
      <c r="AE417" s="6" t="str" cm="1">
        <f t="array" aca="1" ref="AE417" ca="1">IF($B417="","",_xlfn.LET(_xlpm.bp,LabData2016[最近一次BP檢查日期],_xlpm.ym,IF(ISNUMBER(_xlpm.bp),TEXT(_xlpm.bp,"yyyy-mm"),LEFT(_xlpm.bp,7)),_xlpm.matched,_xlfn._xlws.FILTER(_xlpm.ym,(LabData2016[比對身分證前六碼]=$AX417)*(LabData2016[比對生日西元]=$AY417)*(_xlpm.ym&lt;&gt;"")*(LEFT(_xlpm.ym,4)=TEXT(YEAR(TODAY()),"0")),""),IF(INDEX(_xlpm.matched,1)="",0,ROWS(_xlfn.UNIQUE(_xlpm.matched)))))</f>
        <v/>
      </c>
      <c r="AF417" s="6" t="str">
        <f ca="1">IF($B417="","",SUMIFS(LabData2016[HbA1c唯一],LabData2016[比對身分證前六碼],$AX417,LabData2016[最近一次HbA1c檢查日期],"&gt;="&amp;DATE(YEAR(TODAY()),1,1),LabData2016[最近一次HbA1c檢查日期],"&lt;"&amp;DATE(YEAR(TODAY()),7,1)))</f>
        <v/>
      </c>
      <c r="AG417" s="6" t="str">
        <f ca="1">IF($B417="","",SUMIFS(LabData2016[HbA1c唯一],LabData2016[比對身分證前六碼],$AX417,LabData2016[最近一次HbA1c檢查日期],"&gt;="&amp;DATE(YEAR(TODAY()),7,1),LabData2016[最近一次HbA1c檢查日期],"&lt;"&amp;DATE(YEAR(TODAY())+1,1,1)))</f>
        <v/>
      </c>
      <c r="AH417" s="6" t="str">
        <f ca="1">IF($B417="","",SUMIFS(LabData2016[LDL唯一],LabData2016[比對身分證前六碼],$AX417,LabData2016[最近一次LDL檢查日期],"&gt;="&amp;DATE(YEAR(TODAY()),1,1),LabData2016[最近一次LDL檢查日期],"&lt;"&amp;DATE(YEAR(TODAY()),7,1)))</f>
        <v/>
      </c>
      <c r="AI417" s="6" t="str">
        <f ca="1">IF($B417="","",SUMIFS(LabData2016[LDL唯一],LabData2016[比對身分證前六碼],$AX417,LabData2016[最近一次LDL檢查日期],"&gt;="&amp;DATE(YEAR(TODAY()),7,1),LabData2016[最近一次LDL檢查日期],"&lt;"&amp;DATE(YEAR(TODAY())+1,1,1)))</f>
        <v/>
      </c>
      <c r="AJ417" s="6" t="str">
        <f ca="1">IF($B417="","",SUMIFS(LabData2016[UACR唯一],LabData2016[比對身分證前六碼],$AX417,LabData2016[最近一次UACR檢查日期],"&gt;="&amp;DATE(YEAR(TODAY()),1,1),LabData2016[最近一次UACR檢查日期],"&lt;"&amp;DATE(YEAR(TODAY()),7,1)))</f>
        <v/>
      </c>
      <c r="AK417" s="6" t="str">
        <f ca="1">IF($B417="","",SUMIFS(LabData2016[UACR唯一],LabData2016[比對身分證前六碼],$AX417,LabData2016[最近一次UACR檢查日期],"&gt;="&amp;DATE(YEAR(TODAY()),7,1),LabData2016[最近一次UACR檢查日期],"&lt;"&amp;DATE(YEAR(TODAY())+1,1,1)))</f>
        <v/>
      </c>
      <c r="AL417" s="6" t="str">
        <f t="shared" si="90"/>
        <v/>
      </c>
      <c r="AM417" s="6" t="str">
        <f t="shared" si="91"/>
        <v/>
      </c>
      <c r="AN417" s="6" t="str">
        <f t="shared" si="92"/>
        <v/>
      </c>
      <c r="AO417" s="6" t="str">
        <f t="shared" si="93"/>
        <v/>
      </c>
      <c r="AP417" s="6" t="str" cm="1">
        <f t="array" ref="AP417">IF($B417="","",IFERROR(INDEX(相容設定!$B$2:$E$9,MATCH($D417,相容設定!$A$2:$A$9,0),MIN(VALUE(LEFT($AQ417,FIND("/",$AQ417)-1)),3)+1),0))</f>
        <v/>
      </c>
      <c r="AQ417" s="6" t="str">
        <f t="shared" si="94"/>
        <v/>
      </c>
      <c r="AR417" s="30" t="str">
        <f t="shared" si="95"/>
        <v/>
      </c>
      <c r="AS417" s="30" t="str">
        <f>IF($B417="","",250+30+IF(OR(ISNUMBER(SEARCH("DM",$D417)),ISNUMBER(SEARCH("+",$D417))),100,0)+IFERROR(INDEX(相容設定!$F$2:$F$9,MATCH($D417,相容設定!$A$2:$A$9,0)),0))</f>
        <v/>
      </c>
      <c r="AT417" s="31" t="str">
        <f t="shared" si="96"/>
        <v/>
      </c>
      <c r="AU417" s="32" t="str">
        <f t="shared" si="97"/>
        <v/>
      </c>
      <c r="AW417" t="str">
        <f t="shared" si="98"/>
        <v/>
      </c>
    </row>
    <row r="418" spans="1:49" x14ac:dyDescent="0.35">
      <c r="A418" s="26" t="str" cm="1">
        <f t="array" ref="A418">IFERROR(IF(INDEX(PatientCriteria[身分證號],ROWS($A$4:A418))="","",ROWS($A$4:A418)),"")</f>
        <v/>
      </c>
      <c r="B418" s="26" t="str" cm="1">
        <f t="array" ref="B418">IFERROR(IF(INDEX(PatientCriteria[身分證號],ROWS($A$4:A418))="","",INDEX(PatientCriteria[身分證號],ROWS($A$4:A418))),"")</f>
        <v/>
      </c>
      <c r="C418" s="26" t="str" cm="1">
        <f t="array" ref="C418">IF($B418="","",IFERROR(INDEX(PatientCriteria[生日],ROWS($A$4:A418)),""))</f>
        <v/>
      </c>
      <c r="D418" s="26" t="str" cm="1">
        <f t="array" ref="D418">IF($B418="","",IFERROR(INDEX(PatientCriteria[疾病組合],ROWS($A$4:A418)),""))</f>
        <v/>
      </c>
      <c r="E418" s="6" t="str" cm="1">
        <f t="array" ref="E418">IF($B418="","",IFERROR(INDEX(PatientCriteria[HbA1c達標標準],ROWS($A$4:A418)),""))</f>
        <v/>
      </c>
      <c r="F418" s="6" t="str">
        <f>IF($B418="","",IF($G418="","",IFERROR(SUMIFS(LabData2016[最近一次HbA1c檢查結果(%)],LabData2016[比對身分證前六碼],$AX418,LabData2016[最近一次HbA1c檢查日期],$G418,LabData2016[HbA1c唯一],1),"")))</f>
        <v/>
      </c>
      <c r="G418" s="36" t="str" cm="1">
        <f t="array" ref="G418">IF($B418="","",IFERROR(_xlfn.AGGREGATE(14,6,LabData2016[最近一次HbA1c檢查日期]/((LabData2016[比對身分證前六碼]=$AX418)*(LabData2016[HbA1c唯一]=1)),1),""))</f>
        <v/>
      </c>
      <c r="H418" s="6" t="str">
        <f>IF($B418="","",IF($I418="","",IFERROR(SUMIFS(LabData2016[最近一次HbA1c檢查結果(%)],LabData2016[比對身分證前六碼],$AX418,LabData2016[最近一次HbA1c檢查日期],$I418,LabData2016[HbA1c唯一],1),"")))</f>
        <v/>
      </c>
      <c r="I418" s="36" t="str" cm="1">
        <f t="array" ref="I418">IF($B418="","",IFERROR(_xlfn.AGGREGATE(14,6,LabData2016[最近一次HbA1c檢查日期]/((LabData2016[比對身分證前六碼]=$AX418)*(LabData2016[HbA1c唯一]=1)),2),""))</f>
        <v/>
      </c>
      <c r="J418" s="6" t="str">
        <f t="shared" si="87"/>
        <v/>
      </c>
      <c r="K418" s="27" t="str">
        <f ca="1">IF($B418="","",IF($E418="不適用","不適用",IF($F418="","未檢驗",IF(AND($AF418+$AG418&gt;=2,$AG418&gt;=1),IF(OR($F418&lt;VALUE(SUBSTITUTE(SUBSTITUTE($E418,"&lt;",""),"%","")),SUMIFS(LabData2016[HbA1c唯一],LabData2016[比對身分證前六碼],$AX418,LabData2016[最近一次HbA1c檢查結果(%)],"&lt;"&amp;VALUE(SUBSTITUTE(SUBSTITUTE($E418,"&lt;",""),"%","")),LabData2016[最近一次HbA1c檢查日期],"&gt;="&amp;DATE(YEAR(TODAY()),1,1),LabData2016[最近一次HbA1c檢查日期],"&lt;"&amp;DATE(YEAR(TODAY())+1,1,1))/($AF418+$AG418)&gt;=0.5),"控制達標",IF(ISNUMBER($H418),IF(AND($J418&gt;=84,$F418-$H418&lt;0),"進步達標","未達標"),"未達標")),"未達標"))))</f>
        <v/>
      </c>
      <c r="L418" s="33" t="str">
        <f ca="1">IF($B418="","",IF($K418="不適用","不適用",IF($K418="未檢驗","無檢驗資料","全年"&amp;($AF418+$AG418)&amp;"次／下半年"&amp;$AG418&amp;"次／"&amp;SUMIFS(LabData2016[HbA1c唯一],LabData2016[比對身分證前六碼],$AX418,LabData2016[最近一次HbA1c檢查結果(%)],"&lt;"&amp;VALUE(SUBSTITUTE(SUBSTITUTE($E418,"&lt;",""),"%","")),LabData2016[最近一次HbA1c檢查日期],"&gt;="&amp;DATE(YEAR(TODAY()),1,1),LabData2016[最近一次HbA1c檢查日期],"&lt;"&amp;DATE(YEAR(TODAY())+1,1,1))&amp;"/"&amp;($AF418+$AG418)&amp;"達標")))</f>
        <v/>
      </c>
      <c r="M418" s="6" t="str" cm="1">
        <f t="array" ref="M418">IF($B418="","",IFERROR(INDEX(PatientCriteria[LDL達標標準],ROWS($A$4:A418)),""))</f>
        <v/>
      </c>
      <c r="N418" s="6" t="str">
        <f>IF($B418="","",IF($O418="","",IFERROR(SUMIFS(LabData2016[最近一次LDL檢查結果(mg/dL)],LabData2016[比對身分證前六碼],$AX418,LabData2016[最近一次LDL檢查日期],$O418,LabData2016[LDL唯一],1),"")))</f>
        <v/>
      </c>
      <c r="O418" s="36" t="str" cm="1">
        <f t="array" ref="O418">IF($B418="","",IFERROR(_xlfn.AGGREGATE(14,6,LabData2016[最近一次LDL檢查日期]/((LabData2016[比對身分證前六碼]=$AX418)*(LabData2016[LDL唯一]=1)),1),""))</f>
        <v/>
      </c>
      <c r="P418" s="6" t="str">
        <f>IF($B418="","",IF($Q418="","",IFERROR(SUMIFS(LabData2016[最近一次LDL檢查結果(mg/dL)],LabData2016[比對身分證前六碼],$AX418,LabData2016[最近一次LDL檢查日期],$Q418,LabData2016[LDL唯一],1),"")))</f>
        <v/>
      </c>
      <c r="Q418" s="36" t="str" cm="1">
        <f t="array" ref="Q418">IF($B418="","",IFERROR(_xlfn.AGGREGATE(14,6,LabData2016[最近一次LDL檢查日期]/((LabData2016[比對身分證前六碼]=$AX418)*(LabData2016[LDL唯一]=1)),2),""))</f>
        <v/>
      </c>
      <c r="R418" s="6" t="str">
        <f t="shared" si="88"/>
        <v/>
      </c>
      <c r="S418" s="6" t="str" cm="1">
        <f t="array" ref="S418">IF($B418="","",IFERROR(_xlfn.AGGREGATE(15,6,LabData2016[最近一次LDL檢查結果(mg/dL)]/((LabData2016[比對身分證前六碼]=$AX418)*(LabData2016[LDL唯一]=1)),1),""))</f>
        <v/>
      </c>
      <c r="T418" s="28" t="str">
        <f ca="1">IF($B418="","",IF($M418="不適用","不適用",IF($N418="","未檢驗",IF(OR(AND($D418="DM only",$O418&gt;=DATE(YEAR(TODAY()),1,1),$O418&lt;DATE(YEAR(TODAY())+1,1,1),$N418&lt;VALUE(SUBSTITUTE($M418,"&lt;",""))),AND($AH418&gt;=1,$AI418&gt;=1,OR($N418&lt;VALUE(SUBSTITUTE($M418,"&lt;","")),SUMIFS(LabData2016[LDL唯一],LabData2016[比對身分證前六碼],$AX418,LabData2016[最近一次LDL檢查結果(mg/dL)],"&lt;"&amp;VALUE(SUBSTITUTE($M418,"&lt;","")),LabData2016[最近一次LDL檢查日期],"&gt;="&amp;DATE(YEAR(TODAY()),1,1),LabData2016[最近一次LDL檢查日期],"&lt;"&amp;DATE(YEAR(TODAY())+1,1,1))/($AH418+$AI418)&gt;=0.5))),"控制達標",IF(AND($AH418&gt;=1,$AI418&gt;=1,ISNUMBER($P418),$R418&gt;84,$N418-$P418&lt;0),"進步達標","未達標")))))</f>
        <v/>
      </c>
      <c r="U418" s="39" t="str">
        <f ca="1">IF($B418="","",IF($T418="不適用","不適用",IF($T418="未檢驗","無檢驗資料","全年"&amp;($AH418+$AI418)&amp;"次／下半年"&amp;$AI418&amp;"次／"&amp;SUMIFS(LabData2016[LDL唯一],LabData2016[比對身分證前六碼],$AX418,LabData2016[最近一次LDL檢查結果(mg/dL)],"&lt;"&amp;VALUE(SUBSTITUTE($M418,"&lt;","")),LabData2016[最近一次LDL檢查日期],"&gt;="&amp;DATE(YEAR(TODAY()),1,1),LabData2016[最近一次LDL檢查日期],"&lt;"&amp;DATE(YEAR(TODAY())+1,1,1))&amp;"/"&amp;($AH418+$AI418)&amp;"達標")))</f>
        <v/>
      </c>
      <c r="V418" s="6" t="str" cm="1">
        <f t="array" ref="V418">IF($B418="","",IFERROR(INDEX(PatientCriteria[UACR達標標準],ROWS($A$4:A418)),""))</f>
        <v/>
      </c>
      <c r="W418" s="6" t="str">
        <f>IF($B418="","",IF($X418="","",IFERROR(SUMIFS(LabData2016[最近一次UACR檢查結果(mg/gm)],LabData2016[比對身分證前六碼],$AX418,LabData2016[最近一次UACR檢查日期],$X418,LabData2016[UACR唯一],1),"")))</f>
        <v/>
      </c>
      <c r="X418" s="36" t="str" cm="1">
        <f t="array" ref="X418">IF($B418="","",IFERROR(_xlfn.AGGREGATE(14,6,LabData2016[最近一次UACR檢查日期]/((LabData2016[比對身分證前六碼]=$AX418)*(LabData2016[UACR唯一]=1)),1),""))</f>
        <v/>
      </c>
      <c r="Y418" s="6" t="str">
        <f>IF($B418="","",IF($Z418="","",IFERROR(SUMIFS(LabData2016[最近一次UACR檢查結果(mg/gm)],LabData2016[比對身分證前六碼],$AX418,LabData2016[最近一次UACR檢查日期],$Z418,LabData2016[UACR唯一],1),"")))</f>
        <v/>
      </c>
      <c r="Z418" s="36" t="str" cm="1">
        <f t="array" ref="Z418">IF($B418="","",IFERROR(_xlfn.AGGREGATE(14,6,LabData2016[最近一次UACR檢查日期]/((LabData2016[比對身分證前六碼]=$AX418)*(LabData2016[UACR唯一]=1)),2),""))</f>
        <v/>
      </c>
      <c r="AA418" s="6" t="str">
        <f t="shared" si="89"/>
        <v/>
      </c>
      <c r="AB418" s="29" t="str">
        <f ca="1">IF($B418="","",IF($V418="不適用","不適用",IF($W418="","未檢驗",IF(AND($AJ418+$AK418&gt;=2,$AK418&gt;=1),IF(OR($W418&lt;30,SUMIFS(LabData2016[UACR唯一],LabData2016[比對身分證前六碼],$AX418,LabData2016[最近一次UACR檢查結果(mg/gm)],"&lt;30",LabData2016[最近一次UACR檢查日期],"&gt;="&amp;DATE(YEAR(TODAY()),1,1),LabData2016[最近一次UACR檢查日期],"&lt;"&amp;DATE(YEAR(TODAY())+1,1,1))/($AJ418+$AK418)&gt;=0.5),"控制達標",IF(ISNUMBER($Y418),IF(AND($AA418&gt;=84,$W418-$Y418&lt;0),"進步達標","未達標"),"未達標")),"未達標"))))</f>
        <v/>
      </c>
      <c r="AC418" s="38" t="str">
        <f ca="1">IF($B418="","",IF($AB418="不適用","不適用",IF($AB418="未檢驗","無檢驗資料","全年"&amp;($AJ418+$AK418)&amp;"次／下半年"&amp;$AK418&amp;"次／"&amp;SUMIFS(LabData2016[UACR唯一],LabData2016[比對身分證前六碼],$AX418,LabData2016[最近一次UACR檢查結果(mg/gm)],"&lt;30",LabData2016[最近一次UACR檢查日期],"&gt;="&amp;DATE(YEAR(TODAY()),1,1),LabData2016[最近一次UACR檢查日期],"&lt;"&amp;DATE(YEAR(TODAY())+1,1,1))&amp;"/"&amp;($AJ418+$AK418)&amp;"達標")))</f>
        <v/>
      </c>
      <c r="AD418" s="6" t="str" cm="1">
        <f t="array" ref="AD418">IF($B418="","",IFERROR(INDEX(PatientCriteria[BP檢驗次數達標標準],ROWS($A$4:A418)),""))</f>
        <v/>
      </c>
      <c r="AE418" s="6" t="str" cm="1">
        <f t="array" aca="1" ref="AE418" ca="1">IF($B418="","",_xlfn.LET(_xlpm.bp,LabData2016[最近一次BP檢查日期],_xlpm.ym,IF(ISNUMBER(_xlpm.bp),TEXT(_xlpm.bp,"yyyy-mm"),LEFT(_xlpm.bp,7)),_xlpm.matched,_xlfn._xlws.FILTER(_xlpm.ym,(LabData2016[比對身分證前六碼]=$AX418)*(LabData2016[比對生日西元]=$AY418)*(_xlpm.ym&lt;&gt;"")*(LEFT(_xlpm.ym,4)=TEXT(YEAR(TODAY()),"0")),""),IF(INDEX(_xlpm.matched,1)="",0,ROWS(_xlfn.UNIQUE(_xlpm.matched)))))</f>
        <v/>
      </c>
      <c r="AF418" s="6" t="str">
        <f ca="1">IF($B418="","",SUMIFS(LabData2016[HbA1c唯一],LabData2016[比對身分證前六碼],$AX418,LabData2016[最近一次HbA1c檢查日期],"&gt;="&amp;DATE(YEAR(TODAY()),1,1),LabData2016[最近一次HbA1c檢查日期],"&lt;"&amp;DATE(YEAR(TODAY()),7,1)))</f>
        <v/>
      </c>
      <c r="AG418" s="6" t="str">
        <f ca="1">IF($B418="","",SUMIFS(LabData2016[HbA1c唯一],LabData2016[比對身分證前六碼],$AX418,LabData2016[最近一次HbA1c檢查日期],"&gt;="&amp;DATE(YEAR(TODAY()),7,1),LabData2016[最近一次HbA1c檢查日期],"&lt;"&amp;DATE(YEAR(TODAY())+1,1,1)))</f>
        <v/>
      </c>
      <c r="AH418" s="6" t="str">
        <f ca="1">IF($B418="","",SUMIFS(LabData2016[LDL唯一],LabData2016[比對身分證前六碼],$AX418,LabData2016[最近一次LDL檢查日期],"&gt;="&amp;DATE(YEAR(TODAY()),1,1),LabData2016[最近一次LDL檢查日期],"&lt;"&amp;DATE(YEAR(TODAY()),7,1)))</f>
        <v/>
      </c>
      <c r="AI418" s="6" t="str">
        <f ca="1">IF($B418="","",SUMIFS(LabData2016[LDL唯一],LabData2016[比對身分證前六碼],$AX418,LabData2016[最近一次LDL檢查日期],"&gt;="&amp;DATE(YEAR(TODAY()),7,1),LabData2016[最近一次LDL檢查日期],"&lt;"&amp;DATE(YEAR(TODAY())+1,1,1)))</f>
        <v/>
      </c>
      <c r="AJ418" s="6" t="str">
        <f ca="1">IF($B418="","",SUMIFS(LabData2016[UACR唯一],LabData2016[比對身分證前六碼],$AX418,LabData2016[最近一次UACR檢查日期],"&gt;="&amp;DATE(YEAR(TODAY()),1,1),LabData2016[最近一次UACR檢查日期],"&lt;"&amp;DATE(YEAR(TODAY()),7,1)))</f>
        <v/>
      </c>
      <c r="AK418" s="6" t="str">
        <f ca="1">IF($B418="","",SUMIFS(LabData2016[UACR唯一],LabData2016[比對身分證前六碼],$AX418,LabData2016[最近一次UACR檢查日期],"&gt;="&amp;DATE(YEAR(TODAY()),7,1),LabData2016[最近一次UACR檢查日期],"&lt;"&amp;DATE(YEAR(TODAY())+1,1,1)))</f>
        <v/>
      </c>
      <c r="AL418" s="6" t="str">
        <f t="shared" si="90"/>
        <v/>
      </c>
      <c r="AM418" s="6" t="str">
        <f t="shared" si="91"/>
        <v/>
      </c>
      <c r="AN418" s="6" t="str">
        <f t="shared" si="92"/>
        <v/>
      </c>
      <c r="AO418" s="6" t="str">
        <f t="shared" si="93"/>
        <v/>
      </c>
      <c r="AP418" s="6" t="str" cm="1">
        <f t="array" ref="AP418">IF($B418="","",IFERROR(INDEX(相容設定!$B$2:$E$9,MATCH($D418,相容設定!$A$2:$A$9,0),MIN(VALUE(LEFT($AQ418,FIND("/",$AQ418)-1)),3)+1),0))</f>
        <v/>
      </c>
      <c r="AQ418" s="6" t="str">
        <f t="shared" si="94"/>
        <v/>
      </c>
      <c r="AR418" s="30" t="str">
        <f t="shared" si="95"/>
        <v/>
      </c>
      <c r="AS418" s="30" t="str">
        <f>IF($B418="","",250+30+IF(OR(ISNUMBER(SEARCH("DM",$D418)),ISNUMBER(SEARCH("+",$D418))),100,0)+IFERROR(INDEX(相容設定!$F$2:$F$9,MATCH($D418,相容設定!$A$2:$A$9,0)),0))</f>
        <v/>
      </c>
      <c r="AT418" s="31" t="str">
        <f t="shared" si="96"/>
        <v/>
      </c>
      <c r="AU418" s="32" t="str">
        <f t="shared" si="97"/>
        <v/>
      </c>
      <c r="AW418" t="str">
        <f t="shared" si="98"/>
        <v/>
      </c>
    </row>
    <row r="419" spans="1:49" x14ac:dyDescent="0.35">
      <c r="A419" s="26" t="str" cm="1">
        <f t="array" ref="A419">IFERROR(IF(INDEX(PatientCriteria[身分證號],ROWS($A$4:A419))="","",ROWS($A$4:A419)),"")</f>
        <v/>
      </c>
      <c r="B419" s="26" t="str" cm="1">
        <f t="array" ref="B419">IFERROR(IF(INDEX(PatientCriteria[身分證號],ROWS($A$4:A419))="","",INDEX(PatientCriteria[身分證號],ROWS($A$4:A419))),"")</f>
        <v/>
      </c>
      <c r="C419" s="26" t="str" cm="1">
        <f t="array" ref="C419">IF($B419="","",IFERROR(INDEX(PatientCriteria[生日],ROWS($A$4:A419)),""))</f>
        <v/>
      </c>
      <c r="D419" s="26" t="str" cm="1">
        <f t="array" ref="D419">IF($B419="","",IFERROR(INDEX(PatientCriteria[疾病組合],ROWS($A$4:A419)),""))</f>
        <v/>
      </c>
      <c r="E419" s="6" t="str" cm="1">
        <f t="array" ref="E419">IF($B419="","",IFERROR(INDEX(PatientCriteria[HbA1c達標標準],ROWS($A$4:A419)),""))</f>
        <v/>
      </c>
      <c r="F419" s="6" t="str">
        <f>IF($B419="","",IF($G419="","",IFERROR(SUMIFS(LabData2016[最近一次HbA1c檢查結果(%)],LabData2016[比對身分證前六碼],$AX419,LabData2016[最近一次HbA1c檢查日期],$G419,LabData2016[HbA1c唯一],1),"")))</f>
        <v/>
      </c>
      <c r="G419" s="36" t="str" cm="1">
        <f t="array" ref="G419">IF($B419="","",IFERROR(_xlfn.AGGREGATE(14,6,LabData2016[最近一次HbA1c檢查日期]/((LabData2016[比對身分證前六碼]=$AX419)*(LabData2016[HbA1c唯一]=1)),1),""))</f>
        <v/>
      </c>
      <c r="H419" s="6" t="str">
        <f>IF($B419="","",IF($I419="","",IFERROR(SUMIFS(LabData2016[最近一次HbA1c檢查結果(%)],LabData2016[比對身分證前六碼],$AX419,LabData2016[最近一次HbA1c檢查日期],$I419,LabData2016[HbA1c唯一],1),"")))</f>
        <v/>
      </c>
      <c r="I419" s="36" t="str" cm="1">
        <f t="array" ref="I419">IF($B419="","",IFERROR(_xlfn.AGGREGATE(14,6,LabData2016[最近一次HbA1c檢查日期]/((LabData2016[比對身分證前六碼]=$AX419)*(LabData2016[HbA1c唯一]=1)),2),""))</f>
        <v/>
      </c>
      <c r="J419" s="6" t="str">
        <f t="shared" si="87"/>
        <v/>
      </c>
      <c r="K419" s="27" t="str">
        <f ca="1">IF($B419="","",IF($E419="不適用","不適用",IF($F419="","未檢驗",IF(AND($AF419+$AG419&gt;=2,$AG419&gt;=1),IF(OR($F419&lt;VALUE(SUBSTITUTE(SUBSTITUTE($E419,"&lt;",""),"%","")),SUMIFS(LabData2016[HbA1c唯一],LabData2016[比對身分證前六碼],$AX419,LabData2016[最近一次HbA1c檢查結果(%)],"&lt;"&amp;VALUE(SUBSTITUTE(SUBSTITUTE($E419,"&lt;",""),"%","")),LabData2016[最近一次HbA1c檢查日期],"&gt;="&amp;DATE(YEAR(TODAY()),1,1),LabData2016[最近一次HbA1c檢查日期],"&lt;"&amp;DATE(YEAR(TODAY())+1,1,1))/($AF419+$AG419)&gt;=0.5),"控制達標",IF(ISNUMBER($H419),IF(AND($J419&gt;=84,$F419-$H419&lt;0),"進步達標","未達標"),"未達標")),"未達標"))))</f>
        <v/>
      </c>
      <c r="L419" s="33" t="str">
        <f ca="1">IF($B419="","",IF($K419="不適用","不適用",IF($K419="未檢驗","無檢驗資料","全年"&amp;($AF419+$AG419)&amp;"次／下半年"&amp;$AG419&amp;"次／"&amp;SUMIFS(LabData2016[HbA1c唯一],LabData2016[比對身分證前六碼],$AX419,LabData2016[最近一次HbA1c檢查結果(%)],"&lt;"&amp;VALUE(SUBSTITUTE(SUBSTITUTE($E419,"&lt;",""),"%","")),LabData2016[最近一次HbA1c檢查日期],"&gt;="&amp;DATE(YEAR(TODAY()),1,1),LabData2016[最近一次HbA1c檢查日期],"&lt;"&amp;DATE(YEAR(TODAY())+1,1,1))&amp;"/"&amp;($AF419+$AG419)&amp;"達標")))</f>
        <v/>
      </c>
      <c r="M419" s="6" t="str" cm="1">
        <f t="array" ref="M419">IF($B419="","",IFERROR(INDEX(PatientCriteria[LDL達標標準],ROWS($A$4:A419)),""))</f>
        <v/>
      </c>
      <c r="N419" s="6" t="str">
        <f>IF($B419="","",IF($O419="","",IFERROR(SUMIFS(LabData2016[最近一次LDL檢查結果(mg/dL)],LabData2016[比對身分證前六碼],$AX419,LabData2016[最近一次LDL檢查日期],$O419,LabData2016[LDL唯一],1),"")))</f>
        <v/>
      </c>
      <c r="O419" s="36" t="str" cm="1">
        <f t="array" ref="O419">IF($B419="","",IFERROR(_xlfn.AGGREGATE(14,6,LabData2016[最近一次LDL檢查日期]/((LabData2016[比對身分證前六碼]=$AX419)*(LabData2016[LDL唯一]=1)),1),""))</f>
        <v/>
      </c>
      <c r="P419" s="6" t="str">
        <f>IF($B419="","",IF($Q419="","",IFERROR(SUMIFS(LabData2016[最近一次LDL檢查結果(mg/dL)],LabData2016[比對身分證前六碼],$AX419,LabData2016[最近一次LDL檢查日期],$Q419,LabData2016[LDL唯一],1),"")))</f>
        <v/>
      </c>
      <c r="Q419" s="36" t="str" cm="1">
        <f t="array" ref="Q419">IF($B419="","",IFERROR(_xlfn.AGGREGATE(14,6,LabData2016[最近一次LDL檢查日期]/((LabData2016[比對身分證前六碼]=$AX419)*(LabData2016[LDL唯一]=1)),2),""))</f>
        <v/>
      </c>
      <c r="R419" s="6" t="str">
        <f t="shared" si="88"/>
        <v/>
      </c>
      <c r="S419" s="6" t="str" cm="1">
        <f t="array" ref="S419">IF($B419="","",IFERROR(_xlfn.AGGREGATE(15,6,LabData2016[最近一次LDL檢查結果(mg/dL)]/((LabData2016[比對身分證前六碼]=$AX419)*(LabData2016[LDL唯一]=1)),1),""))</f>
        <v/>
      </c>
      <c r="T419" s="28" t="str">
        <f ca="1">IF($B419="","",IF($M419="不適用","不適用",IF($N419="","未檢驗",IF(OR(AND($D419="DM only",$O419&gt;=DATE(YEAR(TODAY()),1,1),$O419&lt;DATE(YEAR(TODAY())+1,1,1),$N419&lt;VALUE(SUBSTITUTE($M419,"&lt;",""))),AND($AH419&gt;=1,$AI419&gt;=1,OR($N419&lt;VALUE(SUBSTITUTE($M419,"&lt;","")),SUMIFS(LabData2016[LDL唯一],LabData2016[比對身分證前六碼],$AX419,LabData2016[最近一次LDL檢查結果(mg/dL)],"&lt;"&amp;VALUE(SUBSTITUTE($M419,"&lt;","")),LabData2016[最近一次LDL檢查日期],"&gt;="&amp;DATE(YEAR(TODAY()),1,1),LabData2016[最近一次LDL檢查日期],"&lt;"&amp;DATE(YEAR(TODAY())+1,1,1))/($AH419+$AI419)&gt;=0.5))),"控制達標",IF(AND($AH419&gt;=1,$AI419&gt;=1,ISNUMBER($P419),$R419&gt;84,$N419-$P419&lt;0),"進步達標","未達標")))))</f>
        <v/>
      </c>
      <c r="U419" s="39" t="str">
        <f ca="1">IF($B419="","",IF($T419="不適用","不適用",IF($T419="未檢驗","無檢驗資料","全年"&amp;($AH419+$AI419)&amp;"次／下半年"&amp;$AI419&amp;"次／"&amp;SUMIFS(LabData2016[LDL唯一],LabData2016[比對身分證前六碼],$AX419,LabData2016[最近一次LDL檢查結果(mg/dL)],"&lt;"&amp;VALUE(SUBSTITUTE($M419,"&lt;","")),LabData2016[最近一次LDL檢查日期],"&gt;="&amp;DATE(YEAR(TODAY()),1,1),LabData2016[最近一次LDL檢查日期],"&lt;"&amp;DATE(YEAR(TODAY())+1,1,1))&amp;"/"&amp;($AH419+$AI419)&amp;"達標")))</f>
        <v/>
      </c>
      <c r="V419" s="6" t="str" cm="1">
        <f t="array" ref="V419">IF($B419="","",IFERROR(INDEX(PatientCriteria[UACR達標標準],ROWS($A$4:A419)),""))</f>
        <v/>
      </c>
      <c r="W419" s="6" t="str">
        <f>IF($B419="","",IF($X419="","",IFERROR(SUMIFS(LabData2016[最近一次UACR檢查結果(mg/gm)],LabData2016[比對身分證前六碼],$AX419,LabData2016[最近一次UACR檢查日期],$X419,LabData2016[UACR唯一],1),"")))</f>
        <v/>
      </c>
      <c r="X419" s="36" t="str" cm="1">
        <f t="array" ref="X419">IF($B419="","",IFERROR(_xlfn.AGGREGATE(14,6,LabData2016[最近一次UACR檢查日期]/((LabData2016[比對身分證前六碼]=$AX419)*(LabData2016[UACR唯一]=1)),1),""))</f>
        <v/>
      </c>
      <c r="Y419" s="6" t="str">
        <f>IF($B419="","",IF($Z419="","",IFERROR(SUMIFS(LabData2016[最近一次UACR檢查結果(mg/gm)],LabData2016[比對身分證前六碼],$AX419,LabData2016[最近一次UACR檢查日期],$Z419,LabData2016[UACR唯一],1),"")))</f>
        <v/>
      </c>
      <c r="Z419" s="36" t="str" cm="1">
        <f t="array" ref="Z419">IF($B419="","",IFERROR(_xlfn.AGGREGATE(14,6,LabData2016[最近一次UACR檢查日期]/((LabData2016[比對身分證前六碼]=$AX419)*(LabData2016[UACR唯一]=1)),2),""))</f>
        <v/>
      </c>
      <c r="AA419" s="6" t="str">
        <f t="shared" si="89"/>
        <v/>
      </c>
      <c r="AB419" s="29" t="str">
        <f ca="1">IF($B419="","",IF($V419="不適用","不適用",IF($W419="","未檢驗",IF(AND($AJ419+$AK419&gt;=2,$AK419&gt;=1),IF(OR($W419&lt;30,SUMIFS(LabData2016[UACR唯一],LabData2016[比對身分證前六碼],$AX419,LabData2016[最近一次UACR檢查結果(mg/gm)],"&lt;30",LabData2016[最近一次UACR檢查日期],"&gt;="&amp;DATE(YEAR(TODAY()),1,1),LabData2016[最近一次UACR檢查日期],"&lt;"&amp;DATE(YEAR(TODAY())+1,1,1))/($AJ419+$AK419)&gt;=0.5),"控制達標",IF(ISNUMBER($Y419),IF(AND($AA419&gt;=84,$W419-$Y419&lt;0),"進步達標","未達標"),"未達標")),"未達標"))))</f>
        <v/>
      </c>
      <c r="AC419" s="38" t="str">
        <f ca="1">IF($B419="","",IF($AB419="不適用","不適用",IF($AB419="未檢驗","無檢驗資料","全年"&amp;($AJ419+$AK419)&amp;"次／下半年"&amp;$AK419&amp;"次／"&amp;SUMIFS(LabData2016[UACR唯一],LabData2016[比對身分證前六碼],$AX419,LabData2016[最近一次UACR檢查結果(mg/gm)],"&lt;30",LabData2016[最近一次UACR檢查日期],"&gt;="&amp;DATE(YEAR(TODAY()),1,1),LabData2016[最近一次UACR檢查日期],"&lt;"&amp;DATE(YEAR(TODAY())+1,1,1))&amp;"/"&amp;($AJ419+$AK419)&amp;"達標")))</f>
        <v/>
      </c>
      <c r="AD419" s="6" t="str" cm="1">
        <f t="array" ref="AD419">IF($B419="","",IFERROR(INDEX(PatientCriteria[BP檢驗次數達標標準],ROWS($A$4:A419)),""))</f>
        <v/>
      </c>
      <c r="AE419" s="6" t="str" cm="1">
        <f t="array" aca="1" ref="AE419" ca="1">IF($B419="","",_xlfn.LET(_xlpm.bp,LabData2016[最近一次BP檢查日期],_xlpm.ym,IF(ISNUMBER(_xlpm.bp),TEXT(_xlpm.bp,"yyyy-mm"),LEFT(_xlpm.bp,7)),_xlpm.matched,_xlfn._xlws.FILTER(_xlpm.ym,(LabData2016[比對身分證前六碼]=$AX419)*(LabData2016[比對生日西元]=$AY419)*(_xlpm.ym&lt;&gt;"")*(LEFT(_xlpm.ym,4)=TEXT(YEAR(TODAY()),"0")),""),IF(INDEX(_xlpm.matched,1)="",0,ROWS(_xlfn.UNIQUE(_xlpm.matched)))))</f>
        <v/>
      </c>
      <c r="AF419" s="6" t="str">
        <f ca="1">IF($B419="","",SUMIFS(LabData2016[HbA1c唯一],LabData2016[比對身分證前六碼],$AX419,LabData2016[最近一次HbA1c檢查日期],"&gt;="&amp;DATE(YEAR(TODAY()),1,1),LabData2016[最近一次HbA1c檢查日期],"&lt;"&amp;DATE(YEAR(TODAY()),7,1)))</f>
        <v/>
      </c>
      <c r="AG419" s="6" t="str">
        <f ca="1">IF($B419="","",SUMIFS(LabData2016[HbA1c唯一],LabData2016[比對身分證前六碼],$AX419,LabData2016[最近一次HbA1c檢查日期],"&gt;="&amp;DATE(YEAR(TODAY()),7,1),LabData2016[最近一次HbA1c檢查日期],"&lt;"&amp;DATE(YEAR(TODAY())+1,1,1)))</f>
        <v/>
      </c>
      <c r="AH419" s="6" t="str">
        <f ca="1">IF($B419="","",SUMIFS(LabData2016[LDL唯一],LabData2016[比對身分證前六碼],$AX419,LabData2016[最近一次LDL檢查日期],"&gt;="&amp;DATE(YEAR(TODAY()),1,1),LabData2016[最近一次LDL檢查日期],"&lt;"&amp;DATE(YEAR(TODAY()),7,1)))</f>
        <v/>
      </c>
      <c r="AI419" s="6" t="str">
        <f ca="1">IF($B419="","",SUMIFS(LabData2016[LDL唯一],LabData2016[比對身分證前六碼],$AX419,LabData2016[最近一次LDL檢查日期],"&gt;="&amp;DATE(YEAR(TODAY()),7,1),LabData2016[最近一次LDL檢查日期],"&lt;"&amp;DATE(YEAR(TODAY())+1,1,1)))</f>
        <v/>
      </c>
      <c r="AJ419" s="6" t="str">
        <f ca="1">IF($B419="","",SUMIFS(LabData2016[UACR唯一],LabData2016[比對身分證前六碼],$AX419,LabData2016[最近一次UACR檢查日期],"&gt;="&amp;DATE(YEAR(TODAY()),1,1),LabData2016[最近一次UACR檢查日期],"&lt;"&amp;DATE(YEAR(TODAY()),7,1)))</f>
        <v/>
      </c>
      <c r="AK419" s="6" t="str">
        <f ca="1">IF($B419="","",SUMIFS(LabData2016[UACR唯一],LabData2016[比對身分證前六碼],$AX419,LabData2016[最近一次UACR檢查日期],"&gt;="&amp;DATE(YEAR(TODAY()),7,1),LabData2016[最近一次UACR檢查日期],"&lt;"&amp;DATE(YEAR(TODAY())+1,1,1)))</f>
        <v/>
      </c>
      <c r="AL419" s="6" t="str">
        <f t="shared" si="90"/>
        <v/>
      </c>
      <c r="AM419" s="6" t="str">
        <f t="shared" si="91"/>
        <v/>
      </c>
      <c r="AN419" s="6" t="str">
        <f t="shared" si="92"/>
        <v/>
      </c>
      <c r="AO419" s="6" t="str">
        <f t="shared" si="93"/>
        <v/>
      </c>
      <c r="AP419" s="6" t="str" cm="1">
        <f t="array" ref="AP419">IF($B419="","",IFERROR(INDEX(相容設定!$B$2:$E$9,MATCH($D419,相容設定!$A$2:$A$9,0),MIN(VALUE(LEFT($AQ419,FIND("/",$AQ419)-1)),3)+1),0))</f>
        <v/>
      </c>
      <c r="AQ419" s="6" t="str">
        <f t="shared" si="94"/>
        <v/>
      </c>
      <c r="AR419" s="30" t="str">
        <f t="shared" si="95"/>
        <v/>
      </c>
      <c r="AS419" s="30" t="str">
        <f>IF($B419="","",250+30+IF(OR(ISNUMBER(SEARCH("DM",$D419)),ISNUMBER(SEARCH("+",$D419))),100,0)+IFERROR(INDEX(相容設定!$F$2:$F$9,MATCH($D419,相容設定!$A$2:$A$9,0)),0))</f>
        <v/>
      </c>
      <c r="AT419" s="31" t="str">
        <f t="shared" si="96"/>
        <v/>
      </c>
      <c r="AU419" s="32" t="str">
        <f t="shared" si="97"/>
        <v/>
      </c>
      <c r="AW419" t="str">
        <f t="shared" si="98"/>
        <v/>
      </c>
    </row>
    <row r="420" spans="1:49" x14ac:dyDescent="0.35">
      <c r="A420" s="26" t="str" cm="1">
        <f t="array" ref="A420">IFERROR(IF(INDEX(PatientCriteria[身分證號],ROWS($A$4:A420))="","",ROWS($A$4:A420)),"")</f>
        <v/>
      </c>
      <c r="B420" s="26" t="str" cm="1">
        <f t="array" ref="B420">IFERROR(IF(INDEX(PatientCriteria[身分證號],ROWS($A$4:A420))="","",INDEX(PatientCriteria[身分證號],ROWS($A$4:A420))),"")</f>
        <v/>
      </c>
      <c r="C420" s="26" t="str" cm="1">
        <f t="array" ref="C420">IF($B420="","",IFERROR(INDEX(PatientCriteria[生日],ROWS($A$4:A420)),""))</f>
        <v/>
      </c>
      <c r="D420" s="26" t="str" cm="1">
        <f t="array" ref="D420">IF($B420="","",IFERROR(INDEX(PatientCriteria[疾病組合],ROWS($A$4:A420)),""))</f>
        <v/>
      </c>
      <c r="E420" s="6" t="str" cm="1">
        <f t="array" ref="E420">IF($B420="","",IFERROR(INDEX(PatientCriteria[HbA1c達標標準],ROWS($A$4:A420)),""))</f>
        <v/>
      </c>
      <c r="F420" s="6" t="str">
        <f>IF($B420="","",IF($G420="","",IFERROR(SUMIFS(LabData2016[最近一次HbA1c檢查結果(%)],LabData2016[比對身分證前六碼],$AX420,LabData2016[最近一次HbA1c檢查日期],$G420,LabData2016[HbA1c唯一],1),"")))</f>
        <v/>
      </c>
      <c r="G420" s="36" t="str" cm="1">
        <f t="array" ref="G420">IF($B420="","",IFERROR(_xlfn.AGGREGATE(14,6,LabData2016[最近一次HbA1c檢查日期]/((LabData2016[比對身分證前六碼]=$AX420)*(LabData2016[HbA1c唯一]=1)),1),""))</f>
        <v/>
      </c>
      <c r="H420" s="6" t="str">
        <f>IF($B420="","",IF($I420="","",IFERROR(SUMIFS(LabData2016[最近一次HbA1c檢查結果(%)],LabData2016[比對身分證前六碼],$AX420,LabData2016[最近一次HbA1c檢查日期],$I420,LabData2016[HbA1c唯一],1),"")))</f>
        <v/>
      </c>
      <c r="I420" s="36" t="str" cm="1">
        <f t="array" ref="I420">IF($B420="","",IFERROR(_xlfn.AGGREGATE(14,6,LabData2016[最近一次HbA1c檢查日期]/((LabData2016[比對身分證前六碼]=$AX420)*(LabData2016[HbA1c唯一]=1)),2),""))</f>
        <v/>
      </c>
      <c r="J420" s="6" t="str">
        <f t="shared" si="87"/>
        <v/>
      </c>
      <c r="K420" s="27" t="str">
        <f ca="1">IF($B420="","",IF($E420="不適用","不適用",IF($F420="","未檢驗",IF(AND($AF420+$AG420&gt;=2,$AG420&gt;=1),IF(OR($F420&lt;VALUE(SUBSTITUTE(SUBSTITUTE($E420,"&lt;",""),"%","")),SUMIFS(LabData2016[HbA1c唯一],LabData2016[比對身分證前六碼],$AX420,LabData2016[最近一次HbA1c檢查結果(%)],"&lt;"&amp;VALUE(SUBSTITUTE(SUBSTITUTE($E420,"&lt;",""),"%","")),LabData2016[最近一次HbA1c檢查日期],"&gt;="&amp;DATE(YEAR(TODAY()),1,1),LabData2016[最近一次HbA1c檢查日期],"&lt;"&amp;DATE(YEAR(TODAY())+1,1,1))/($AF420+$AG420)&gt;=0.5),"控制達標",IF(ISNUMBER($H420),IF(AND($J420&gt;=84,$F420-$H420&lt;0),"進步達標","未達標"),"未達標")),"未達標"))))</f>
        <v/>
      </c>
      <c r="L420" s="33" t="str">
        <f ca="1">IF($B420="","",IF($K420="不適用","不適用",IF($K420="未檢驗","無檢驗資料","全年"&amp;($AF420+$AG420)&amp;"次／下半年"&amp;$AG420&amp;"次／"&amp;SUMIFS(LabData2016[HbA1c唯一],LabData2016[比對身分證前六碼],$AX420,LabData2016[最近一次HbA1c檢查結果(%)],"&lt;"&amp;VALUE(SUBSTITUTE(SUBSTITUTE($E420,"&lt;",""),"%","")),LabData2016[最近一次HbA1c檢查日期],"&gt;="&amp;DATE(YEAR(TODAY()),1,1),LabData2016[最近一次HbA1c檢查日期],"&lt;"&amp;DATE(YEAR(TODAY())+1,1,1))&amp;"/"&amp;($AF420+$AG420)&amp;"達標")))</f>
        <v/>
      </c>
      <c r="M420" s="6" t="str" cm="1">
        <f t="array" ref="M420">IF($B420="","",IFERROR(INDEX(PatientCriteria[LDL達標標準],ROWS($A$4:A420)),""))</f>
        <v/>
      </c>
      <c r="N420" s="6" t="str">
        <f>IF($B420="","",IF($O420="","",IFERROR(SUMIFS(LabData2016[最近一次LDL檢查結果(mg/dL)],LabData2016[比對身分證前六碼],$AX420,LabData2016[最近一次LDL檢查日期],$O420,LabData2016[LDL唯一],1),"")))</f>
        <v/>
      </c>
      <c r="O420" s="36" t="str" cm="1">
        <f t="array" ref="O420">IF($B420="","",IFERROR(_xlfn.AGGREGATE(14,6,LabData2016[最近一次LDL檢查日期]/((LabData2016[比對身分證前六碼]=$AX420)*(LabData2016[LDL唯一]=1)),1),""))</f>
        <v/>
      </c>
      <c r="P420" s="6" t="str">
        <f>IF($B420="","",IF($Q420="","",IFERROR(SUMIFS(LabData2016[最近一次LDL檢查結果(mg/dL)],LabData2016[比對身分證前六碼],$AX420,LabData2016[最近一次LDL檢查日期],$Q420,LabData2016[LDL唯一],1),"")))</f>
        <v/>
      </c>
      <c r="Q420" s="36" t="str" cm="1">
        <f t="array" ref="Q420">IF($B420="","",IFERROR(_xlfn.AGGREGATE(14,6,LabData2016[最近一次LDL檢查日期]/((LabData2016[比對身分證前六碼]=$AX420)*(LabData2016[LDL唯一]=1)),2),""))</f>
        <v/>
      </c>
      <c r="R420" s="6" t="str">
        <f t="shared" si="88"/>
        <v/>
      </c>
      <c r="S420" s="6" t="str" cm="1">
        <f t="array" ref="S420">IF($B420="","",IFERROR(_xlfn.AGGREGATE(15,6,LabData2016[最近一次LDL檢查結果(mg/dL)]/((LabData2016[比對身分證前六碼]=$AX420)*(LabData2016[LDL唯一]=1)),1),""))</f>
        <v/>
      </c>
      <c r="T420" s="28" t="str">
        <f ca="1">IF($B420="","",IF($M420="不適用","不適用",IF($N420="","未檢驗",IF(OR(AND($D420="DM only",$O420&gt;=DATE(YEAR(TODAY()),1,1),$O420&lt;DATE(YEAR(TODAY())+1,1,1),$N420&lt;VALUE(SUBSTITUTE($M420,"&lt;",""))),AND($AH420&gt;=1,$AI420&gt;=1,OR($N420&lt;VALUE(SUBSTITUTE($M420,"&lt;","")),SUMIFS(LabData2016[LDL唯一],LabData2016[比對身分證前六碼],$AX420,LabData2016[最近一次LDL檢查結果(mg/dL)],"&lt;"&amp;VALUE(SUBSTITUTE($M420,"&lt;","")),LabData2016[最近一次LDL檢查日期],"&gt;="&amp;DATE(YEAR(TODAY()),1,1),LabData2016[最近一次LDL檢查日期],"&lt;"&amp;DATE(YEAR(TODAY())+1,1,1))/($AH420+$AI420)&gt;=0.5))),"控制達標",IF(AND($AH420&gt;=1,$AI420&gt;=1,ISNUMBER($P420),$R420&gt;84,$N420-$P420&lt;0),"進步達標","未達標")))))</f>
        <v/>
      </c>
      <c r="U420" s="39" t="str">
        <f ca="1">IF($B420="","",IF($T420="不適用","不適用",IF($T420="未檢驗","無檢驗資料","全年"&amp;($AH420+$AI420)&amp;"次／下半年"&amp;$AI420&amp;"次／"&amp;SUMIFS(LabData2016[LDL唯一],LabData2016[比對身分證前六碼],$AX420,LabData2016[最近一次LDL檢查結果(mg/dL)],"&lt;"&amp;VALUE(SUBSTITUTE($M420,"&lt;","")),LabData2016[最近一次LDL檢查日期],"&gt;="&amp;DATE(YEAR(TODAY()),1,1),LabData2016[最近一次LDL檢查日期],"&lt;"&amp;DATE(YEAR(TODAY())+1,1,1))&amp;"/"&amp;($AH420+$AI420)&amp;"達標")))</f>
        <v/>
      </c>
      <c r="V420" s="6" t="str" cm="1">
        <f t="array" ref="V420">IF($B420="","",IFERROR(INDEX(PatientCriteria[UACR達標標準],ROWS($A$4:A420)),""))</f>
        <v/>
      </c>
      <c r="W420" s="6" t="str">
        <f>IF($B420="","",IF($X420="","",IFERROR(SUMIFS(LabData2016[最近一次UACR檢查結果(mg/gm)],LabData2016[比對身分證前六碼],$AX420,LabData2016[最近一次UACR檢查日期],$X420,LabData2016[UACR唯一],1),"")))</f>
        <v/>
      </c>
      <c r="X420" s="36" t="str" cm="1">
        <f t="array" ref="X420">IF($B420="","",IFERROR(_xlfn.AGGREGATE(14,6,LabData2016[最近一次UACR檢查日期]/((LabData2016[比對身分證前六碼]=$AX420)*(LabData2016[UACR唯一]=1)),1),""))</f>
        <v/>
      </c>
      <c r="Y420" s="6" t="str">
        <f>IF($B420="","",IF($Z420="","",IFERROR(SUMIFS(LabData2016[最近一次UACR檢查結果(mg/gm)],LabData2016[比對身分證前六碼],$AX420,LabData2016[最近一次UACR檢查日期],$Z420,LabData2016[UACR唯一],1),"")))</f>
        <v/>
      </c>
      <c r="Z420" s="36" t="str" cm="1">
        <f t="array" ref="Z420">IF($B420="","",IFERROR(_xlfn.AGGREGATE(14,6,LabData2016[最近一次UACR檢查日期]/((LabData2016[比對身分證前六碼]=$AX420)*(LabData2016[UACR唯一]=1)),2),""))</f>
        <v/>
      </c>
      <c r="AA420" s="6" t="str">
        <f t="shared" si="89"/>
        <v/>
      </c>
      <c r="AB420" s="29" t="str">
        <f ca="1">IF($B420="","",IF($V420="不適用","不適用",IF($W420="","未檢驗",IF(AND($AJ420+$AK420&gt;=2,$AK420&gt;=1),IF(OR($W420&lt;30,SUMIFS(LabData2016[UACR唯一],LabData2016[比對身分證前六碼],$AX420,LabData2016[最近一次UACR檢查結果(mg/gm)],"&lt;30",LabData2016[最近一次UACR檢查日期],"&gt;="&amp;DATE(YEAR(TODAY()),1,1),LabData2016[最近一次UACR檢查日期],"&lt;"&amp;DATE(YEAR(TODAY())+1,1,1))/($AJ420+$AK420)&gt;=0.5),"控制達標",IF(ISNUMBER($Y420),IF(AND($AA420&gt;=84,$W420-$Y420&lt;0),"進步達標","未達標"),"未達標")),"未達標"))))</f>
        <v/>
      </c>
      <c r="AC420" s="38" t="str">
        <f ca="1">IF($B420="","",IF($AB420="不適用","不適用",IF($AB420="未檢驗","無檢驗資料","全年"&amp;($AJ420+$AK420)&amp;"次／下半年"&amp;$AK420&amp;"次／"&amp;SUMIFS(LabData2016[UACR唯一],LabData2016[比對身分證前六碼],$AX420,LabData2016[最近一次UACR檢查結果(mg/gm)],"&lt;30",LabData2016[最近一次UACR檢查日期],"&gt;="&amp;DATE(YEAR(TODAY()),1,1),LabData2016[最近一次UACR檢查日期],"&lt;"&amp;DATE(YEAR(TODAY())+1,1,1))&amp;"/"&amp;($AJ420+$AK420)&amp;"達標")))</f>
        <v/>
      </c>
      <c r="AD420" s="6" t="str" cm="1">
        <f t="array" ref="AD420">IF($B420="","",IFERROR(INDEX(PatientCriteria[BP檢驗次數達標標準],ROWS($A$4:A420)),""))</f>
        <v/>
      </c>
      <c r="AE420" s="6" t="str" cm="1">
        <f t="array" aca="1" ref="AE420" ca="1">IF($B420="","",_xlfn.LET(_xlpm.bp,LabData2016[最近一次BP檢查日期],_xlpm.ym,IF(ISNUMBER(_xlpm.bp),TEXT(_xlpm.bp,"yyyy-mm"),LEFT(_xlpm.bp,7)),_xlpm.matched,_xlfn._xlws.FILTER(_xlpm.ym,(LabData2016[比對身分證前六碼]=$AX420)*(LabData2016[比對生日西元]=$AY420)*(_xlpm.ym&lt;&gt;"")*(LEFT(_xlpm.ym,4)=TEXT(YEAR(TODAY()),"0")),""),IF(INDEX(_xlpm.matched,1)="",0,ROWS(_xlfn.UNIQUE(_xlpm.matched)))))</f>
        <v/>
      </c>
      <c r="AF420" s="6" t="str">
        <f ca="1">IF($B420="","",SUMIFS(LabData2016[HbA1c唯一],LabData2016[比對身分證前六碼],$AX420,LabData2016[最近一次HbA1c檢查日期],"&gt;="&amp;DATE(YEAR(TODAY()),1,1),LabData2016[最近一次HbA1c檢查日期],"&lt;"&amp;DATE(YEAR(TODAY()),7,1)))</f>
        <v/>
      </c>
      <c r="AG420" s="6" t="str">
        <f ca="1">IF($B420="","",SUMIFS(LabData2016[HbA1c唯一],LabData2016[比對身分證前六碼],$AX420,LabData2016[最近一次HbA1c檢查日期],"&gt;="&amp;DATE(YEAR(TODAY()),7,1),LabData2016[最近一次HbA1c檢查日期],"&lt;"&amp;DATE(YEAR(TODAY())+1,1,1)))</f>
        <v/>
      </c>
      <c r="AH420" s="6" t="str">
        <f ca="1">IF($B420="","",SUMIFS(LabData2016[LDL唯一],LabData2016[比對身分證前六碼],$AX420,LabData2016[最近一次LDL檢查日期],"&gt;="&amp;DATE(YEAR(TODAY()),1,1),LabData2016[最近一次LDL檢查日期],"&lt;"&amp;DATE(YEAR(TODAY()),7,1)))</f>
        <v/>
      </c>
      <c r="AI420" s="6" t="str">
        <f ca="1">IF($B420="","",SUMIFS(LabData2016[LDL唯一],LabData2016[比對身分證前六碼],$AX420,LabData2016[最近一次LDL檢查日期],"&gt;="&amp;DATE(YEAR(TODAY()),7,1),LabData2016[最近一次LDL檢查日期],"&lt;"&amp;DATE(YEAR(TODAY())+1,1,1)))</f>
        <v/>
      </c>
      <c r="AJ420" s="6" t="str">
        <f ca="1">IF($B420="","",SUMIFS(LabData2016[UACR唯一],LabData2016[比對身分證前六碼],$AX420,LabData2016[最近一次UACR檢查日期],"&gt;="&amp;DATE(YEAR(TODAY()),1,1),LabData2016[最近一次UACR檢查日期],"&lt;"&amp;DATE(YEAR(TODAY()),7,1)))</f>
        <v/>
      </c>
      <c r="AK420" s="6" t="str">
        <f ca="1">IF($B420="","",SUMIFS(LabData2016[UACR唯一],LabData2016[比對身分證前六碼],$AX420,LabData2016[最近一次UACR檢查日期],"&gt;="&amp;DATE(YEAR(TODAY()),7,1),LabData2016[最近一次UACR檢查日期],"&lt;"&amp;DATE(YEAR(TODAY())+1,1,1)))</f>
        <v/>
      </c>
      <c r="AL420" s="6" t="str">
        <f t="shared" si="90"/>
        <v/>
      </c>
      <c r="AM420" s="6" t="str">
        <f t="shared" si="91"/>
        <v/>
      </c>
      <c r="AN420" s="6" t="str">
        <f t="shared" si="92"/>
        <v/>
      </c>
      <c r="AO420" s="6" t="str">
        <f t="shared" si="93"/>
        <v/>
      </c>
      <c r="AP420" s="6" t="str" cm="1">
        <f t="array" ref="AP420">IF($B420="","",IFERROR(INDEX(相容設定!$B$2:$E$9,MATCH($D420,相容設定!$A$2:$A$9,0),MIN(VALUE(LEFT($AQ420,FIND("/",$AQ420)-1)),3)+1),0))</f>
        <v/>
      </c>
      <c r="AQ420" s="6" t="str">
        <f t="shared" si="94"/>
        <v/>
      </c>
      <c r="AR420" s="30" t="str">
        <f t="shared" si="95"/>
        <v/>
      </c>
      <c r="AS420" s="30" t="str">
        <f>IF($B420="","",250+30+IF(OR(ISNUMBER(SEARCH("DM",$D420)),ISNUMBER(SEARCH("+",$D420))),100,0)+IFERROR(INDEX(相容設定!$F$2:$F$9,MATCH($D420,相容設定!$A$2:$A$9,0)),0))</f>
        <v/>
      </c>
      <c r="AT420" s="31" t="str">
        <f t="shared" si="96"/>
        <v/>
      </c>
      <c r="AU420" s="32" t="str">
        <f t="shared" si="97"/>
        <v/>
      </c>
      <c r="AW420" t="str">
        <f t="shared" si="98"/>
        <v/>
      </c>
    </row>
    <row r="421" spans="1:49" x14ac:dyDescent="0.35">
      <c r="A421" s="26" t="str" cm="1">
        <f t="array" ref="A421">IFERROR(IF(INDEX(PatientCriteria[身分證號],ROWS($A$4:A421))="","",ROWS($A$4:A421)),"")</f>
        <v/>
      </c>
      <c r="B421" s="26" t="str" cm="1">
        <f t="array" ref="B421">IFERROR(IF(INDEX(PatientCriteria[身分證號],ROWS($A$4:A421))="","",INDEX(PatientCriteria[身分證號],ROWS($A$4:A421))),"")</f>
        <v/>
      </c>
      <c r="C421" s="26" t="str" cm="1">
        <f t="array" ref="C421">IF($B421="","",IFERROR(INDEX(PatientCriteria[生日],ROWS($A$4:A421)),""))</f>
        <v/>
      </c>
      <c r="D421" s="26" t="str" cm="1">
        <f t="array" ref="D421">IF($B421="","",IFERROR(INDEX(PatientCriteria[疾病組合],ROWS($A$4:A421)),""))</f>
        <v/>
      </c>
      <c r="E421" s="6" t="str" cm="1">
        <f t="array" ref="E421">IF($B421="","",IFERROR(INDEX(PatientCriteria[HbA1c達標標準],ROWS($A$4:A421)),""))</f>
        <v/>
      </c>
      <c r="F421" s="6" t="str">
        <f>IF($B421="","",IF($G421="","",IFERROR(SUMIFS(LabData2016[最近一次HbA1c檢查結果(%)],LabData2016[比對身分證前六碼],$AX421,LabData2016[最近一次HbA1c檢查日期],$G421,LabData2016[HbA1c唯一],1),"")))</f>
        <v/>
      </c>
      <c r="G421" s="36" t="str" cm="1">
        <f t="array" ref="G421">IF($B421="","",IFERROR(_xlfn.AGGREGATE(14,6,LabData2016[最近一次HbA1c檢查日期]/((LabData2016[比對身分證前六碼]=$AX421)*(LabData2016[HbA1c唯一]=1)),1),""))</f>
        <v/>
      </c>
      <c r="H421" s="6" t="str">
        <f>IF($B421="","",IF($I421="","",IFERROR(SUMIFS(LabData2016[最近一次HbA1c檢查結果(%)],LabData2016[比對身分證前六碼],$AX421,LabData2016[最近一次HbA1c檢查日期],$I421,LabData2016[HbA1c唯一],1),"")))</f>
        <v/>
      </c>
      <c r="I421" s="36" t="str" cm="1">
        <f t="array" ref="I421">IF($B421="","",IFERROR(_xlfn.AGGREGATE(14,6,LabData2016[最近一次HbA1c檢查日期]/((LabData2016[比對身分證前六碼]=$AX421)*(LabData2016[HbA1c唯一]=1)),2),""))</f>
        <v/>
      </c>
      <c r="J421" s="6" t="str">
        <f t="shared" si="87"/>
        <v/>
      </c>
      <c r="K421" s="27" t="str">
        <f ca="1">IF($B421="","",IF($E421="不適用","不適用",IF($F421="","未檢驗",IF(AND($AF421+$AG421&gt;=2,$AG421&gt;=1),IF(OR($F421&lt;VALUE(SUBSTITUTE(SUBSTITUTE($E421,"&lt;",""),"%","")),SUMIFS(LabData2016[HbA1c唯一],LabData2016[比對身分證前六碼],$AX421,LabData2016[最近一次HbA1c檢查結果(%)],"&lt;"&amp;VALUE(SUBSTITUTE(SUBSTITUTE($E421,"&lt;",""),"%","")),LabData2016[最近一次HbA1c檢查日期],"&gt;="&amp;DATE(YEAR(TODAY()),1,1),LabData2016[最近一次HbA1c檢查日期],"&lt;"&amp;DATE(YEAR(TODAY())+1,1,1))/($AF421+$AG421)&gt;=0.5),"控制達標",IF(ISNUMBER($H421),IF(AND($J421&gt;=84,$F421-$H421&lt;0),"進步達標","未達標"),"未達標")),"未達標"))))</f>
        <v/>
      </c>
      <c r="L421" s="33" t="str">
        <f ca="1">IF($B421="","",IF($K421="不適用","不適用",IF($K421="未檢驗","無檢驗資料","全年"&amp;($AF421+$AG421)&amp;"次／下半年"&amp;$AG421&amp;"次／"&amp;SUMIFS(LabData2016[HbA1c唯一],LabData2016[比對身分證前六碼],$AX421,LabData2016[最近一次HbA1c檢查結果(%)],"&lt;"&amp;VALUE(SUBSTITUTE(SUBSTITUTE($E421,"&lt;",""),"%","")),LabData2016[最近一次HbA1c檢查日期],"&gt;="&amp;DATE(YEAR(TODAY()),1,1),LabData2016[最近一次HbA1c檢查日期],"&lt;"&amp;DATE(YEAR(TODAY())+1,1,1))&amp;"/"&amp;($AF421+$AG421)&amp;"達標")))</f>
        <v/>
      </c>
      <c r="M421" s="6" t="str" cm="1">
        <f t="array" ref="M421">IF($B421="","",IFERROR(INDEX(PatientCriteria[LDL達標標準],ROWS($A$4:A421)),""))</f>
        <v/>
      </c>
      <c r="N421" s="6" t="str">
        <f>IF($B421="","",IF($O421="","",IFERROR(SUMIFS(LabData2016[最近一次LDL檢查結果(mg/dL)],LabData2016[比對身分證前六碼],$AX421,LabData2016[最近一次LDL檢查日期],$O421,LabData2016[LDL唯一],1),"")))</f>
        <v/>
      </c>
      <c r="O421" s="36" t="str" cm="1">
        <f t="array" ref="O421">IF($B421="","",IFERROR(_xlfn.AGGREGATE(14,6,LabData2016[最近一次LDL檢查日期]/((LabData2016[比對身分證前六碼]=$AX421)*(LabData2016[LDL唯一]=1)),1),""))</f>
        <v/>
      </c>
      <c r="P421" s="6" t="str">
        <f>IF($B421="","",IF($Q421="","",IFERROR(SUMIFS(LabData2016[最近一次LDL檢查結果(mg/dL)],LabData2016[比對身分證前六碼],$AX421,LabData2016[最近一次LDL檢查日期],$Q421,LabData2016[LDL唯一],1),"")))</f>
        <v/>
      </c>
      <c r="Q421" s="36" t="str" cm="1">
        <f t="array" ref="Q421">IF($B421="","",IFERROR(_xlfn.AGGREGATE(14,6,LabData2016[最近一次LDL檢查日期]/((LabData2016[比對身分證前六碼]=$AX421)*(LabData2016[LDL唯一]=1)),2),""))</f>
        <v/>
      </c>
      <c r="R421" s="6" t="str">
        <f t="shared" si="88"/>
        <v/>
      </c>
      <c r="S421" s="6" t="str" cm="1">
        <f t="array" ref="S421">IF($B421="","",IFERROR(_xlfn.AGGREGATE(15,6,LabData2016[最近一次LDL檢查結果(mg/dL)]/((LabData2016[比對身分證前六碼]=$AX421)*(LabData2016[LDL唯一]=1)),1),""))</f>
        <v/>
      </c>
      <c r="T421" s="28" t="str">
        <f ca="1">IF($B421="","",IF($M421="不適用","不適用",IF($N421="","未檢驗",IF(OR(AND($D421="DM only",$O421&gt;=DATE(YEAR(TODAY()),1,1),$O421&lt;DATE(YEAR(TODAY())+1,1,1),$N421&lt;VALUE(SUBSTITUTE($M421,"&lt;",""))),AND($AH421&gt;=1,$AI421&gt;=1,OR($N421&lt;VALUE(SUBSTITUTE($M421,"&lt;","")),SUMIFS(LabData2016[LDL唯一],LabData2016[比對身分證前六碼],$AX421,LabData2016[最近一次LDL檢查結果(mg/dL)],"&lt;"&amp;VALUE(SUBSTITUTE($M421,"&lt;","")),LabData2016[最近一次LDL檢查日期],"&gt;="&amp;DATE(YEAR(TODAY()),1,1),LabData2016[最近一次LDL檢查日期],"&lt;"&amp;DATE(YEAR(TODAY())+1,1,1))/($AH421+$AI421)&gt;=0.5))),"控制達標",IF(AND($AH421&gt;=1,$AI421&gt;=1,ISNUMBER($P421),$R421&gt;84,$N421-$P421&lt;0),"進步達標","未達標")))))</f>
        <v/>
      </c>
      <c r="U421" s="39" t="str">
        <f ca="1">IF($B421="","",IF($T421="不適用","不適用",IF($T421="未檢驗","無檢驗資料","全年"&amp;($AH421+$AI421)&amp;"次／下半年"&amp;$AI421&amp;"次／"&amp;SUMIFS(LabData2016[LDL唯一],LabData2016[比對身分證前六碼],$AX421,LabData2016[最近一次LDL檢查結果(mg/dL)],"&lt;"&amp;VALUE(SUBSTITUTE($M421,"&lt;","")),LabData2016[最近一次LDL檢查日期],"&gt;="&amp;DATE(YEAR(TODAY()),1,1),LabData2016[最近一次LDL檢查日期],"&lt;"&amp;DATE(YEAR(TODAY())+1,1,1))&amp;"/"&amp;($AH421+$AI421)&amp;"達標")))</f>
        <v/>
      </c>
      <c r="V421" s="6" t="str" cm="1">
        <f t="array" ref="V421">IF($B421="","",IFERROR(INDEX(PatientCriteria[UACR達標標準],ROWS($A$4:A421)),""))</f>
        <v/>
      </c>
      <c r="W421" s="6" t="str">
        <f>IF($B421="","",IF($X421="","",IFERROR(SUMIFS(LabData2016[最近一次UACR檢查結果(mg/gm)],LabData2016[比對身分證前六碼],$AX421,LabData2016[最近一次UACR檢查日期],$X421,LabData2016[UACR唯一],1),"")))</f>
        <v/>
      </c>
      <c r="X421" s="36" t="str" cm="1">
        <f t="array" ref="X421">IF($B421="","",IFERROR(_xlfn.AGGREGATE(14,6,LabData2016[最近一次UACR檢查日期]/((LabData2016[比對身分證前六碼]=$AX421)*(LabData2016[UACR唯一]=1)),1),""))</f>
        <v/>
      </c>
      <c r="Y421" s="6" t="str">
        <f>IF($B421="","",IF($Z421="","",IFERROR(SUMIFS(LabData2016[最近一次UACR檢查結果(mg/gm)],LabData2016[比對身分證前六碼],$AX421,LabData2016[最近一次UACR檢查日期],$Z421,LabData2016[UACR唯一],1),"")))</f>
        <v/>
      </c>
      <c r="Z421" s="36" t="str" cm="1">
        <f t="array" ref="Z421">IF($B421="","",IFERROR(_xlfn.AGGREGATE(14,6,LabData2016[最近一次UACR檢查日期]/((LabData2016[比對身分證前六碼]=$AX421)*(LabData2016[UACR唯一]=1)),2),""))</f>
        <v/>
      </c>
      <c r="AA421" s="6" t="str">
        <f t="shared" si="89"/>
        <v/>
      </c>
      <c r="AB421" s="29" t="str">
        <f ca="1">IF($B421="","",IF($V421="不適用","不適用",IF($W421="","未檢驗",IF(AND($AJ421+$AK421&gt;=2,$AK421&gt;=1),IF(OR($W421&lt;30,SUMIFS(LabData2016[UACR唯一],LabData2016[比對身分證前六碼],$AX421,LabData2016[最近一次UACR檢查結果(mg/gm)],"&lt;30",LabData2016[最近一次UACR檢查日期],"&gt;="&amp;DATE(YEAR(TODAY()),1,1),LabData2016[最近一次UACR檢查日期],"&lt;"&amp;DATE(YEAR(TODAY())+1,1,1))/($AJ421+$AK421)&gt;=0.5),"控制達標",IF(ISNUMBER($Y421),IF(AND($AA421&gt;=84,$W421-$Y421&lt;0),"進步達標","未達標"),"未達標")),"未達標"))))</f>
        <v/>
      </c>
      <c r="AC421" s="38" t="str">
        <f ca="1">IF($B421="","",IF($AB421="不適用","不適用",IF($AB421="未檢驗","無檢驗資料","全年"&amp;($AJ421+$AK421)&amp;"次／下半年"&amp;$AK421&amp;"次／"&amp;SUMIFS(LabData2016[UACR唯一],LabData2016[比對身分證前六碼],$AX421,LabData2016[最近一次UACR檢查結果(mg/gm)],"&lt;30",LabData2016[最近一次UACR檢查日期],"&gt;="&amp;DATE(YEAR(TODAY()),1,1),LabData2016[最近一次UACR檢查日期],"&lt;"&amp;DATE(YEAR(TODAY())+1,1,1))&amp;"/"&amp;($AJ421+$AK421)&amp;"達標")))</f>
        <v/>
      </c>
      <c r="AD421" s="6" t="str" cm="1">
        <f t="array" ref="AD421">IF($B421="","",IFERROR(INDEX(PatientCriteria[BP檢驗次數達標標準],ROWS($A$4:A421)),""))</f>
        <v/>
      </c>
      <c r="AE421" s="6" t="str" cm="1">
        <f t="array" aca="1" ref="AE421" ca="1">IF($B421="","",_xlfn.LET(_xlpm.bp,LabData2016[最近一次BP檢查日期],_xlpm.ym,IF(ISNUMBER(_xlpm.bp),TEXT(_xlpm.bp,"yyyy-mm"),LEFT(_xlpm.bp,7)),_xlpm.matched,_xlfn._xlws.FILTER(_xlpm.ym,(LabData2016[比對身分證前六碼]=$AX421)*(LabData2016[比對生日西元]=$AY421)*(_xlpm.ym&lt;&gt;"")*(LEFT(_xlpm.ym,4)=TEXT(YEAR(TODAY()),"0")),""),IF(INDEX(_xlpm.matched,1)="",0,ROWS(_xlfn.UNIQUE(_xlpm.matched)))))</f>
        <v/>
      </c>
      <c r="AF421" s="6" t="str">
        <f ca="1">IF($B421="","",SUMIFS(LabData2016[HbA1c唯一],LabData2016[比對身分證前六碼],$AX421,LabData2016[最近一次HbA1c檢查日期],"&gt;="&amp;DATE(YEAR(TODAY()),1,1),LabData2016[最近一次HbA1c檢查日期],"&lt;"&amp;DATE(YEAR(TODAY()),7,1)))</f>
        <v/>
      </c>
      <c r="AG421" s="6" t="str">
        <f ca="1">IF($B421="","",SUMIFS(LabData2016[HbA1c唯一],LabData2016[比對身分證前六碼],$AX421,LabData2016[最近一次HbA1c檢查日期],"&gt;="&amp;DATE(YEAR(TODAY()),7,1),LabData2016[最近一次HbA1c檢查日期],"&lt;"&amp;DATE(YEAR(TODAY())+1,1,1)))</f>
        <v/>
      </c>
      <c r="AH421" s="6" t="str">
        <f ca="1">IF($B421="","",SUMIFS(LabData2016[LDL唯一],LabData2016[比對身分證前六碼],$AX421,LabData2016[最近一次LDL檢查日期],"&gt;="&amp;DATE(YEAR(TODAY()),1,1),LabData2016[最近一次LDL檢查日期],"&lt;"&amp;DATE(YEAR(TODAY()),7,1)))</f>
        <v/>
      </c>
      <c r="AI421" s="6" t="str">
        <f ca="1">IF($B421="","",SUMIFS(LabData2016[LDL唯一],LabData2016[比對身分證前六碼],$AX421,LabData2016[最近一次LDL檢查日期],"&gt;="&amp;DATE(YEAR(TODAY()),7,1),LabData2016[最近一次LDL檢查日期],"&lt;"&amp;DATE(YEAR(TODAY())+1,1,1)))</f>
        <v/>
      </c>
      <c r="AJ421" s="6" t="str">
        <f ca="1">IF($B421="","",SUMIFS(LabData2016[UACR唯一],LabData2016[比對身分證前六碼],$AX421,LabData2016[最近一次UACR檢查日期],"&gt;="&amp;DATE(YEAR(TODAY()),1,1),LabData2016[最近一次UACR檢查日期],"&lt;"&amp;DATE(YEAR(TODAY()),7,1)))</f>
        <v/>
      </c>
      <c r="AK421" s="6" t="str">
        <f ca="1">IF($B421="","",SUMIFS(LabData2016[UACR唯一],LabData2016[比對身分證前六碼],$AX421,LabData2016[最近一次UACR檢查日期],"&gt;="&amp;DATE(YEAR(TODAY()),7,1),LabData2016[最近一次UACR檢查日期],"&lt;"&amp;DATE(YEAR(TODAY())+1,1,1)))</f>
        <v/>
      </c>
      <c r="AL421" s="6" t="str">
        <f t="shared" si="90"/>
        <v/>
      </c>
      <c r="AM421" s="6" t="str">
        <f t="shared" si="91"/>
        <v/>
      </c>
      <c r="AN421" s="6" t="str">
        <f t="shared" si="92"/>
        <v/>
      </c>
      <c r="AO421" s="6" t="str">
        <f t="shared" si="93"/>
        <v/>
      </c>
      <c r="AP421" s="6" t="str" cm="1">
        <f t="array" ref="AP421">IF($B421="","",IFERROR(INDEX(相容設定!$B$2:$E$9,MATCH($D421,相容設定!$A$2:$A$9,0),MIN(VALUE(LEFT($AQ421,FIND("/",$AQ421)-1)),3)+1),0))</f>
        <v/>
      </c>
      <c r="AQ421" s="6" t="str">
        <f t="shared" si="94"/>
        <v/>
      </c>
      <c r="AR421" s="30" t="str">
        <f t="shared" si="95"/>
        <v/>
      </c>
      <c r="AS421" s="30" t="str">
        <f>IF($B421="","",250+30+IF(OR(ISNUMBER(SEARCH("DM",$D421)),ISNUMBER(SEARCH("+",$D421))),100,0)+IFERROR(INDEX(相容設定!$F$2:$F$9,MATCH($D421,相容設定!$A$2:$A$9,0)),0))</f>
        <v/>
      </c>
      <c r="AT421" s="31" t="str">
        <f t="shared" si="96"/>
        <v/>
      </c>
      <c r="AU421" s="32" t="str">
        <f t="shared" si="97"/>
        <v/>
      </c>
      <c r="AW421" t="str">
        <f t="shared" si="98"/>
        <v/>
      </c>
    </row>
    <row r="422" spans="1:49" x14ac:dyDescent="0.35">
      <c r="A422" s="26" t="str" cm="1">
        <f t="array" ref="A422">IFERROR(IF(INDEX(PatientCriteria[身分證號],ROWS($A$4:A422))="","",ROWS($A$4:A422)),"")</f>
        <v/>
      </c>
      <c r="B422" s="26" t="str" cm="1">
        <f t="array" ref="B422">IFERROR(IF(INDEX(PatientCriteria[身分證號],ROWS($A$4:A422))="","",INDEX(PatientCriteria[身分證號],ROWS($A$4:A422))),"")</f>
        <v/>
      </c>
      <c r="C422" s="26" t="str" cm="1">
        <f t="array" ref="C422">IF($B422="","",IFERROR(INDEX(PatientCriteria[生日],ROWS($A$4:A422)),""))</f>
        <v/>
      </c>
      <c r="D422" s="26" t="str" cm="1">
        <f t="array" ref="D422">IF($B422="","",IFERROR(INDEX(PatientCriteria[疾病組合],ROWS($A$4:A422)),""))</f>
        <v/>
      </c>
      <c r="E422" s="6" t="str" cm="1">
        <f t="array" ref="E422">IF($B422="","",IFERROR(INDEX(PatientCriteria[HbA1c達標標準],ROWS($A$4:A422)),""))</f>
        <v/>
      </c>
      <c r="F422" s="6" t="str">
        <f>IF($B422="","",IF($G422="","",IFERROR(SUMIFS(LabData2016[最近一次HbA1c檢查結果(%)],LabData2016[比對身分證前六碼],$AX422,LabData2016[最近一次HbA1c檢查日期],$G422,LabData2016[HbA1c唯一],1),"")))</f>
        <v/>
      </c>
      <c r="G422" s="36" t="str" cm="1">
        <f t="array" ref="G422">IF($B422="","",IFERROR(_xlfn.AGGREGATE(14,6,LabData2016[最近一次HbA1c檢查日期]/((LabData2016[比對身分證前六碼]=$AX422)*(LabData2016[HbA1c唯一]=1)),1),""))</f>
        <v/>
      </c>
      <c r="H422" s="6" t="str">
        <f>IF($B422="","",IF($I422="","",IFERROR(SUMIFS(LabData2016[最近一次HbA1c檢查結果(%)],LabData2016[比對身分證前六碼],$AX422,LabData2016[最近一次HbA1c檢查日期],$I422,LabData2016[HbA1c唯一],1),"")))</f>
        <v/>
      </c>
      <c r="I422" s="36" t="str" cm="1">
        <f t="array" ref="I422">IF($B422="","",IFERROR(_xlfn.AGGREGATE(14,6,LabData2016[最近一次HbA1c檢查日期]/((LabData2016[比對身分證前六碼]=$AX422)*(LabData2016[HbA1c唯一]=1)),2),""))</f>
        <v/>
      </c>
      <c r="J422" s="6" t="str">
        <f t="shared" si="87"/>
        <v/>
      </c>
      <c r="K422" s="27" t="str">
        <f ca="1">IF($B422="","",IF($E422="不適用","不適用",IF($F422="","未檢驗",IF(AND($AF422+$AG422&gt;=2,$AG422&gt;=1),IF(OR($F422&lt;VALUE(SUBSTITUTE(SUBSTITUTE($E422,"&lt;",""),"%","")),SUMIFS(LabData2016[HbA1c唯一],LabData2016[比對身分證前六碼],$AX422,LabData2016[最近一次HbA1c檢查結果(%)],"&lt;"&amp;VALUE(SUBSTITUTE(SUBSTITUTE($E422,"&lt;",""),"%","")),LabData2016[最近一次HbA1c檢查日期],"&gt;="&amp;DATE(YEAR(TODAY()),1,1),LabData2016[最近一次HbA1c檢查日期],"&lt;"&amp;DATE(YEAR(TODAY())+1,1,1))/($AF422+$AG422)&gt;=0.5),"控制達標",IF(ISNUMBER($H422),IF(AND($J422&gt;=84,$F422-$H422&lt;0),"進步達標","未達標"),"未達標")),"未達標"))))</f>
        <v/>
      </c>
      <c r="L422" s="33" t="str">
        <f ca="1">IF($B422="","",IF($K422="不適用","不適用",IF($K422="未檢驗","無檢驗資料","全年"&amp;($AF422+$AG422)&amp;"次／下半年"&amp;$AG422&amp;"次／"&amp;SUMIFS(LabData2016[HbA1c唯一],LabData2016[比對身分證前六碼],$AX422,LabData2016[最近一次HbA1c檢查結果(%)],"&lt;"&amp;VALUE(SUBSTITUTE(SUBSTITUTE($E422,"&lt;",""),"%","")),LabData2016[最近一次HbA1c檢查日期],"&gt;="&amp;DATE(YEAR(TODAY()),1,1),LabData2016[最近一次HbA1c檢查日期],"&lt;"&amp;DATE(YEAR(TODAY())+1,1,1))&amp;"/"&amp;($AF422+$AG422)&amp;"達標")))</f>
        <v/>
      </c>
      <c r="M422" s="6" t="str" cm="1">
        <f t="array" ref="M422">IF($B422="","",IFERROR(INDEX(PatientCriteria[LDL達標標準],ROWS($A$4:A422)),""))</f>
        <v/>
      </c>
      <c r="N422" s="6" t="str">
        <f>IF($B422="","",IF($O422="","",IFERROR(SUMIFS(LabData2016[最近一次LDL檢查結果(mg/dL)],LabData2016[比對身分證前六碼],$AX422,LabData2016[最近一次LDL檢查日期],$O422,LabData2016[LDL唯一],1),"")))</f>
        <v/>
      </c>
      <c r="O422" s="36" t="str" cm="1">
        <f t="array" ref="O422">IF($B422="","",IFERROR(_xlfn.AGGREGATE(14,6,LabData2016[最近一次LDL檢查日期]/((LabData2016[比對身分證前六碼]=$AX422)*(LabData2016[LDL唯一]=1)),1),""))</f>
        <v/>
      </c>
      <c r="P422" s="6" t="str">
        <f>IF($B422="","",IF($Q422="","",IFERROR(SUMIFS(LabData2016[最近一次LDL檢查結果(mg/dL)],LabData2016[比對身分證前六碼],$AX422,LabData2016[最近一次LDL檢查日期],$Q422,LabData2016[LDL唯一],1),"")))</f>
        <v/>
      </c>
      <c r="Q422" s="36" t="str" cm="1">
        <f t="array" ref="Q422">IF($B422="","",IFERROR(_xlfn.AGGREGATE(14,6,LabData2016[最近一次LDL檢查日期]/((LabData2016[比對身分證前六碼]=$AX422)*(LabData2016[LDL唯一]=1)),2),""))</f>
        <v/>
      </c>
      <c r="R422" s="6" t="str">
        <f t="shared" si="88"/>
        <v/>
      </c>
      <c r="S422" s="6" t="str" cm="1">
        <f t="array" ref="S422">IF($B422="","",IFERROR(_xlfn.AGGREGATE(15,6,LabData2016[最近一次LDL檢查結果(mg/dL)]/((LabData2016[比對身分證前六碼]=$AX422)*(LabData2016[LDL唯一]=1)),1),""))</f>
        <v/>
      </c>
      <c r="T422" s="28" t="str">
        <f ca="1">IF($B422="","",IF($M422="不適用","不適用",IF($N422="","未檢驗",IF(OR(AND($D422="DM only",$O422&gt;=DATE(YEAR(TODAY()),1,1),$O422&lt;DATE(YEAR(TODAY())+1,1,1),$N422&lt;VALUE(SUBSTITUTE($M422,"&lt;",""))),AND($AH422&gt;=1,$AI422&gt;=1,OR($N422&lt;VALUE(SUBSTITUTE($M422,"&lt;","")),SUMIFS(LabData2016[LDL唯一],LabData2016[比對身分證前六碼],$AX422,LabData2016[最近一次LDL檢查結果(mg/dL)],"&lt;"&amp;VALUE(SUBSTITUTE($M422,"&lt;","")),LabData2016[最近一次LDL檢查日期],"&gt;="&amp;DATE(YEAR(TODAY()),1,1),LabData2016[最近一次LDL檢查日期],"&lt;"&amp;DATE(YEAR(TODAY())+1,1,1))/($AH422+$AI422)&gt;=0.5))),"控制達標",IF(AND($AH422&gt;=1,$AI422&gt;=1,ISNUMBER($P422),$R422&gt;84,$N422-$P422&lt;0),"進步達標","未達標")))))</f>
        <v/>
      </c>
      <c r="U422" s="39" t="str">
        <f ca="1">IF($B422="","",IF($T422="不適用","不適用",IF($T422="未檢驗","無檢驗資料","全年"&amp;($AH422+$AI422)&amp;"次／下半年"&amp;$AI422&amp;"次／"&amp;SUMIFS(LabData2016[LDL唯一],LabData2016[比對身分證前六碼],$AX422,LabData2016[最近一次LDL檢查結果(mg/dL)],"&lt;"&amp;VALUE(SUBSTITUTE($M422,"&lt;","")),LabData2016[最近一次LDL檢查日期],"&gt;="&amp;DATE(YEAR(TODAY()),1,1),LabData2016[最近一次LDL檢查日期],"&lt;"&amp;DATE(YEAR(TODAY())+1,1,1))&amp;"/"&amp;($AH422+$AI422)&amp;"達標")))</f>
        <v/>
      </c>
      <c r="V422" s="6" t="str" cm="1">
        <f t="array" ref="V422">IF($B422="","",IFERROR(INDEX(PatientCriteria[UACR達標標準],ROWS($A$4:A422)),""))</f>
        <v/>
      </c>
      <c r="W422" s="6" t="str">
        <f>IF($B422="","",IF($X422="","",IFERROR(SUMIFS(LabData2016[最近一次UACR檢查結果(mg/gm)],LabData2016[比對身分證前六碼],$AX422,LabData2016[最近一次UACR檢查日期],$X422,LabData2016[UACR唯一],1),"")))</f>
        <v/>
      </c>
      <c r="X422" s="36" t="str" cm="1">
        <f t="array" ref="X422">IF($B422="","",IFERROR(_xlfn.AGGREGATE(14,6,LabData2016[最近一次UACR檢查日期]/((LabData2016[比對身分證前六碼]=$AX422)*(LabData2016[UACR唯一]=1)),1),""))</f>
        <v/>
      </c>
      <c r="Y422" s="6" t="str">
        <f>IF($B422="","",IF($Z422="","",IFERROR(SUMIFS(LabData2016[最近一次UACR檢查結果(mg/gm)],LabData2016[比對身分證前六碼],$AX422,LabData2016[最近一次UACR檢查日期],$Z422,LabData2016[UACR唯一],1),"")))</f>
        <v/>
      </c>
      <c r="Z422" s="36" t="str" cm="1">
        <f t="array" ref="Z422">IF($B422="","",IFERROR(_xlfn.AGGREGATE(14,6,LabData2016[最近一次UACR檢查日期]/((LabData2016[比對身分證前六碼]=$AX422)*(LabData2016[UACR唯一]=1)),2),""))</f>
        <v/>
      </c>
      <c r="AA422" s="6" t="str">
        <f t="shared" si="89"/>
        <v/>
      </c>
      <c r="AB422" s="29" t="str">
        <f ca="1">IF($B422="","",IF($V422="不適用","不適用",IF($W422="","未檢驗",IF(AND($AJ422+$AK422&gt;=2,$AK422&gt;=1),IF(OR($W422&lt;30,SUMIFS(LabData2016[UACR唯一],LabData2016[比對身分證前六碼],$AX422,LabData2016[最近一次UACR檢查結果(mg/gm)],"&lt;30",LabData2016[最近一次UACR檢查日期],"&gt;="&amp;DATE(YEAR(TODAY()),1,1),LabData2016[最近一次UACR檢查日期],"&lt;"&amp;DATE(YEAR(TODAY())+1,1,1))/($AJ422+$AK422)&gt;=0.5),"控制達標",IF(ISNUMBER($Y422),IF(AND($AA422&gt;=84,$W422-$Y422&lt;0),"進步達標","未達標"),"未達標")),"未達標"))))</f>
        <v/>
      </c>
      <c r="AC422" s="38" t="str">
        <f ca="1">IF($B422="","",IF($AB422="不適用","不適用",IF($AB422="未檢驗","無檢驗資料","全年"&amp;($AJ422+$AK422)&amp;"次／下半年"&amp;$AK422&amp;"次／"&amp;SUMIFS(LabData2016[UACR唯一],LabData2016[比對身分證前六碼],$AX422,LabData2016[最近一次UACR檢查結果(mg/gm)],"&lt;30",LabData2016[最近一次UACR檢查日期],"&gt;="&amp;DATE(YEAR(TODAY()),1,1),LabData2016[最近一次UACR檢查日期],"&lt;"&amp;DATE(YEAR(TODAY())+1,1,1))&amp;"/"&amp;($AJ422+$AK422)&amp;"達標")))</f>
        <v/>
      </c>
      <c r="AD422" s="6" t="str" cm="1">
        <f t="array" ref="AD422">IF($B422="","",IFERROR(INDEX(PatientCriteria[BP檢驗次數達標標準],ROWS($A$4:A422)),""))</f>
        <v/>
      </c>
      <c r="AE422" s="6" t="str" cm="1">
        <f t="array" aca="1" ref="AE422" ca="1">IF($B422="","",_xlfn.LET(_xlpm.bp,LabData2016[最近一次BP檢查日期],_xlpm.ym,IF(ISNUMBER(_xlpm.bp),TEXT(_xlpm.bp,"yyyy-mm"),LEFT(_xlpm.bp,7)),_xlpm.matched,_xlfn._xlws.FILTER(_xlpm.ym,(LabData2016[比對身分證前六碼]=$AX422)*(LabData2016[比對生日西元]=$AY422)*(_xlpm.ym&lt;&gt;"")*(LEFT(_xlpm.ym,4)=TEXT(YEAR(TODAY()),"0")),""),IF(INDEX(_xlpm.matched,1)="",0,ROWS(_xlfn.UNIQUE(_xlpm.matched)))))</f>
        <v/>
      </c>
      <c r="AF422" s="6" t="str">
        <f ca="1">IF($B422="","",SUMIFS(LabData2016[HbA1c唯一],LabData2016[比對身分證前六碼],$AX422,LabData2016[最近一次HbA1c檢查日期],"&gt;="&amp;DATE(YEAR(TODAY()),1,1),LabData2016[最近一次HbA1c檢查日期],"&lt;"&amp;DATE(YEAR(TODAY()),7,1)))</f>
        <v/>
      </c>
      <c r="AG422" s="6" t="str">
        <f ca="1">IF($B422="","",SUMIFS(LabData2016[HbA1c唯一],LabData2016[比對身分證前六碼],$AX422,LabData2016[最近一次HbA1c檢查日期],"&gt;="&amp;DATE(YEAR(TODAY()),7,1),LabData2016[最近一次HbA1c檢查日期],"&lt;"&amp;DATE(YEAR(TODAY())+1,1,1)))</f>
        <v/>
      </c>
      <c r="AH422" s="6" t="str">
        <f ca="1">IF($B422="","",SUMIFS(LabData2016[LDL唯一],LabData2016[比對身分證前六碼],$AX422,LabData2016[最近一次LDL檢查日期],"&gt;="&amp;DATE(YEAR(TODAY()),1,1),LabData2016[最近一次LDL檢查日期],"&lt;"&amp;DATE(YEAR(TODAY()),7,1)))</f>
        <v/>
      </c>
      <c r="AI422" s="6" t="str">
        <f ca="1">IF($B422="","",SUMIFS(LabData2016[LDL唯一],LabData2016[比對身分證前六碼],$AX422,LabData2016[最近一次LDL檢查日期],"&gt;="&amp;DATE(YEAR(TODAY()),7,1),LabData2016[最近一次LDL檢查日期],"&lt;"&amp;DATE(YEAR(TODAY())+1,1,1)))</f>
        <v/>
      </c>
      <c r="AJ422" s="6" t="str">
        <f ca="1">IF($B422="","",SUMIFS(LabData2016[UACR唯一],LabData2016[比對身分證前六碼],$AX422,LabData2016[最近一次UACR檢查日期],"&gt;="&amp;DATE(YEAR(TODAY()),1,1),LabData2016[最近一次UACR檢查日期],"&lt;"&amp;DATE(YEAR(TODAY()),7,1)))</f>
        <v/>
      </c>
      <c r="AK422" s="6" t="str">
        <f ca="1">IF($B422="","",SUMIFS(LabData2016[UACR唯一],LabData2016[比對身分證前六碼],$AX422,LabData2016[最近一次UACR檢查日期],"&gt;="&amp;DATE(YEAR(TODAY()),7,1),LabData2016[最近一次UACR檢查日期],"&lt;"&amp;DATE(YEAR(TODAY())+1,1,1)))</f>
        <v/>
      </c>
      <c r="AL422" s="6" t="str">
        <f t="shared" si="90"/>
        <v/>
      </c>
      <c r="AM422" s="6" t="str">
        <f t="shared" si="91"/>
        <v/>
      </c>
      <c r="AN422" s="6" t="str">
        <f t="shared" si="92"/>
        <v/>
      </c>
      <c r="AO422" s="6" t="str">
        <f t="shared" si="93"/>
        <v/>
      </c>
      <c r="AP422" s="6" t="str" cm="1">
        <f t="array" ref="AP422">IF($B422="","",IFERROR(INDEX(相容設定!$B$2:$E$9,MATCH($D422,相容設定!$A$2:$A$9,0),MIN(VALUE(LEFT($AQ422,FIND("/",$AQ422)-1)),3)+1),0))</f>
        <v/>
      </c>
      <c r="AQ422" s="6" t="str">
        <f t="shared" si="94"/>
        <v/>
      </c>
      <c r="AR422" s="30" t="str">
        <f t="shared" si="95"/>
        <v/>
      </c>
      <c r="AS422" s="30" t="str">
        <f>IF($B422="","",250+30+IF(OR(ISNUMBER(SEARCH("DM",$D422)),ISNUMBER(SEARCH("+",$D422))),100,0)+IFERROR(INDEX(相容設定!$F$2:$F$9,MATCH($D422,相容設定!$A$2:$A$9,0)),0))</f>
        <v/>
      </c>
      <c r="AT422" s="31" t="str">
        <f t="shared" si="96"/>
        <v/>
      </c>
      <c r="AU422" s="32" t="str">
        <f t="shared" si="97"/>
        <v/>
      </c>
      <c r="AW422" t="str">
        <f t="shared" si="98"/>
        <v/>
      </c>
    </row>
    <row r="423" spans="1:49" x14ac:dyDescent="0.35">
      <c r="A423" s="26" t="str" cm="1">
        <f t="array" ref="A423">IFERROR(IF(INDEX(PatientCriteria[身分證號],ROWS($A$4:A423))="","",ROWS($A$4:A423)),"")</f>
        <v/>
      </c>
      <c r="B423" s="26" t="str" cm="1">
        <f t="array" ref="B423">IFERROR(IF(INDEX(PatientCriteria[身分證號],ROWS($A$4:A423))="","",INDEX(PatientCriteria[身分證號],ROWS($A$4:A423))),"")</f>
        <v/>
      </c>
      <c r="C423" s="26" t="str" cm="1">
        <f t="array" ref="C423">IF($B423="","",IFERROR(INDEX(PatientCriteria[生日],ROWS($A$4:A423)),""))</f>
        <v/>
      </c>
      <c r="D423" s="26" t="str" cm="1">
        <f t="array" ref="D423">IF($B423="","",IFERROR(INDEX(PatientCriteria[疾病組合],ROWS($A$4:A423)),""))</f>
        <v/>
      </c>
      <c r="E423" s="6" t="str" cm="1">
        <f t="array" ref="E423">IF($B423="","",IFERROR(INDEX(PatientCriteria[HbA1c達標標準],ROWS($A$4:A423)),""))</f>
        <v/>
      </c>
      <c r="F423" s="6" t="str">
        <f>IF($B423="","",IF($G423="","",IFERROR(SUMIFS(LabData2016[最近一次HbA1c檢查結果(%)],LabData2016[比對身分證前六碼],$AX423,LabData2016[最近一次HbA1c檢查日期],$G423,LabData2016[HbA1c唯一],1),"")))</f>
        <v/>
      </c>
      <c r="G423" s="36" t="str" cm="1">
        <f t="array" ref="G423">IF($B423="","",IFERROR(_xlfn.AGGREGATE(14,6,LabData2016[最近一次HbA1c檢查日期]/((LabData2016[比對身分證前六碼]=$AX423)*(LabData2016[HbA1c唯一]=1)),1),""))</f>
        <v/>
      </c>
      <c r="H423" s="6" t="str">
        <f>IF($B423="","",IF($I423="","",IFERROR(SUMIFS(LabData2016[最近一次HbA1c檢查結果(%)],LabData2016[比對身分證前六碼],$AX423,LabData2016[最近一次HbA1c檢查日期],$I423,LabData2016[HbA1c唯一],1),"")))</f>
        <v/>
      </c>
      <c r="I423" s="36" t="str" cm="1">
        <f t="array" ref="I423">IF($B423="","",IFERROR(_xlfn.AGGREGATE(14,6,LabData2016[最近一次HbA1c檢查日期]/((LabData2016[比對身分證前六碼]=$AX423)*(LabData2016[HbA1c唯一]=1)),2),""))</f>
        <v/>
      </c>
      <c r="J423" s="6" t="str">
        <f t="shared" si="87"/>
        <v/>
      </c>
      <c r="K423" s="27" t="str">
        <f ca="1">IF($B423="","",IF($E423="不適用","不適用",IF($F423="","未檢驗",IF(AND($AF423+$AG423&gt;=2,$AG423&gt;=1),IF(OR($F423&lt;VALUE(SUBSTITUTE(SUBSTITUTE($E423,"&lt;",""),"%","")),SUMIFS(LabData2016[HbA1c唯一],LabData2016[比對身分證前六碼],$AX423,LabData2016[最近一次HbA1c檢查結果(%)],"&lt;"&amp;VALUE(SUBSTITUTE(SUBSTITUTE($E423,"&lt;",""),"%","")),LabData2016[最近一次HbA1c檢查日期],"&gt;="&amp;DATE(YEAR(TODAY()),1,1),LabData2016[最近一次HbA1c檢查日期],"&lt;"&amp;DATE(YEAR(TODAY())+1,1,1))/($AF423+$AG423)&gt;=0.5),"控制達標",IF(ISNUMBER($H423),IF(AND($J423&gt;=84,$F423-$H423&lt;0),"進步達標","未達標"),"未達標")),"未達標"))))</f>
        <v/>
      </c>
      <c r="L423" s="33" t="str">
        <f ca="1">IF($B423="","",IF($K423="不適用","不適用",IF($K423="未檢驗","無檢驗資料","全年"&amp;($AF423+$AG423)&amp;"次／下半年"&amp;$AG423&amp;"次／"&amp;SUMIFS(LabData2016[HbA1c唯一],LabData2016[比對身分證前六碼],$AX423,LabData2016[最近一次HbA1c檢查結果(%)],"&lt;"&amp;VALUE(SUBSTITUTE(SUBSTITUTE($E423,"&lt;",""),"%","")),LabData2016[最近一次HbA1c檢查日期],"&gt;="&amp;DATE(YEAR(TODAY()),1,1),LabData2016[最近一次HbA1c檢查日期],"&lt;"&amp;DATE(YEAR(TODAY())+1,1,1))&amp;"/"&amp;($AF423+$AG423)&amp;"達標")))</f>
        <v/>
      </c>
      <c r="M423" s="6" t="str" cm="1">
        <f t="array" ref="M423">IF($B423="","",IFERROR(INDEX(PatientCriteria[LDL達標標準],ROWS($A$4:A423)),""))</f>
        <v/>
      </c>
      <c r="N423" s="6" t="str">
        <f>IF($B423="","",IF($O423="","",IFERROR(SUMIFS(LabData2016[最近一次LDL檢查結果(mg/dL)],LabData2016[比對身分證前六碼],$AX423,LabData2016[最近一次LDL檢查日期],$O423,LabData2016[LDL唯一],1),"")))</f>
        <v/>
      </c>
      <c r="O423" s="36" t="str" cm="1">
        <f t="array" ref="O423">IF($B423="","",IFERROR(_xlfn.AGGREGATE(14,6,LabData2016[最近一次LDL檢查日期]/((LabData2016[比對身分證前六碼]=$AX423)*(LabData2016[LDL唯一]=1)),1),""))</f>
        <v/>
      </c>
      <c r="P423" s="6" t="str">
        <f>IF($B423="","",IF($Q423="","",IFERROR(SUMIFS(LabData2016[最近一次LDL檢查結果(mg/dL)],LabData2016[比對身分證前六碼],$AX423,LabData2016[最近一次LDL檢查日期],$Q423,LabData2016[LDL唯一],1),"")))</f>
        <v/>
      </c>
      <c r="Q423" s="36" t="str" cm="1">
        <f t="array" ref="Q423">IF($B423="","",IFERROR(_xlfn.AGGREGATE(14,6,LabData2016[最近一次LDL檢查日期]/((LabData2016[比對身分證前六碼]=$AX423)*(LabData2016[LDL唯一]=1)),2),""))</f>
        <v/>
      </c>
      <c r="R423" s="6" t="str">
        <f t="shared" si="88"/>
        <v/>
      </c>
      <c r="S423" s="6" t="str" cm="1">
        <f t="array" ref="S423">IF($B423="","",IFERROR(_xlfn.AGGREGATE(15,6,LabData2016[最近一次LDL檢查結果(mg/dL)]/((LabData2016[比對身分證前六碼]=$AX423)*(LabData2016[LDL唯一]=1)),1),""))</f>
        <v/>
      </c>
      <c r="T423" s="28" t="str">
        <f ca="1">IF($B423="","",IF($M423="不適用","不適用",IF($N423="","未檢驗",IF(OR(AND($D423="DM only",$O423&gt;=DATE(YEAR(TODAY()),1,1),$O423&lt;DATE(YEAR(TODAY())+1,1,1),$N423&lt;VALUE(SUBSTITUTE($M423,"&lt;",""))),AND($AH423&gt;=1,$AI423&gt;=1,OR($N423&lt;VALUE(SUBSTITUTE($M423,"&lt;","")),SUMIFS(LabData2016[LDL唯一],LabData2016[比對身分證前六碼],$AX423,LabData2016[最近一次LDL檢查結果(mg/dL)],"&lt;"&amp;VALUE(SUBSTITUTE($M423,"&lt;","")),LabData2016[最近一次LDL檢查日期],"&gt;="&amp;DATE(YEAR(TODAY()),1,1),LabData2016[最近一次LDL檢查日期],"&lt;"&amp;DATE(YEAR(TODAY())+1,1,1))/($AH423+$AI423)&gt;=0.5))),"控制達標",IF(AND($AH423&gt;=1,$AI423&gt;=1,ISNUMBER($P423),$R423&gt;84,$N423-$P423&lt;0),"進步達標","未達標")))))</f>
        <v/>
      </c>
      <c r="U423" s="39" t="str">
        <f ca="1">IF($B423="","",IF($T423="不適用","不適用",IF($T423="未檢驗","無檢驗資料","全年"&amp;($AH423+$AI423)&amp;"次／下半年"&amp;$AI423&amp;"次／"&amp;SUMIFS(LabData2016[LDL唯一],LabData2016[比對身分證前六碼],$AX423,LabData2016[最近一次LDL檢查結果(mg/dL)],"&lt;"&amp;VALUE(SUBSTITUTE($M423,"&lt;","")),LabData2016[最近一次LDL檢查日期],"&gt;="&amp;DATE(YEAR(TODAY()),1,1),LabData2016[最近一次LDL檢查日期],"&lt;"&amp;DATE(YEAR(TODAY())+1,1,1))&amp;"/"&amp;($AH423+$AI423)&amp;"達標")))</f>
        <v/>
      </c>
      <c r="V423" s="6" t="str" cm="1">
        <f t="array" ref="V423">IF($B423="","",IFERROR(INDEX(PatientCriteria[UACR達標標準],ROWS($A$4:A423)),""))</f>
        <v/>
      </c>
      <c r="W423" s="6" t="str">
        <f>IF($B423="","",IF($X423="","",IFERROR(SUMIFS(LabData2016[最近一次UACR檢查結果(mg/gm)],LabData2016[比對身分證前六碼],$AX423,LabData2016[最近一次UACR檢查日期],$X423,LabData2016[UACR唯一],1),"")))</f>
        <v/>
      </c>
      <c r="X423" s="36" t="str" cm="1">
        <f t="array" ref="X423">IF($B423="","",IFERROR(_xlfn.AGGREGATE(14,6,LabData2016[最近一次UACR檢查日期]/((LabData2016[比對身分證前六碼]=$AX423)*(LabData2016[UACR唯一]=1)),1),""))</f>
        <v/>
      </c>
      <c r="Y423" s="6" t="str">
        <f>IF($B423="","",IF($Z423="","",IFERROR(SUMIFS(LabData2016[最近一次UACR檢查結果(mg/gm)],LabData2016[比對身分證前六碼],$AX423,LabData2016[最近一次UACR檢查日期],$Z423,LabData2016[UACR唯一],1),"")))</f>
        <v/>
      </c>
      <c r="Z423" s="36" t="str" cm="1">
        <f t="array" ref="Z423">IF($B423="","",IFERROR(_xlfn.AGGREGATE(14,6,LabData2016[最近一次UACR檢查日期]/((LabData2016[比對身分證前六碼]=$AX423)*(LabData2016[UACR唯一]=1)),2),""))</f>
        <v/>
      </c>
      <c r="AA423" s="6" t="str">
        <f t="shared" si="89"/>
        <v/>
      </c>
      <c r="AB423" s="29" t="str">
        <f ca="1">IF($B423="","",IF($V423="不適用","不適用",IF($W423="","未檢驗",IF(AND($AJ423+$AK423&gt;=2,$AK423&gt;=1),IF(OR($W423&lt;30,SUMIFS(LabData2016[UACR唯一],LabData2016[比對身分證前六碼],$AX423,LabData2016[最近一次UACR檢查結果(mg/gm)],"&lt;30",LabData2016[最近一次UACR檢查日期],"&gt;="&amp;DATE(YEAR(TODAY()),1,1),LabData2016[最近一次UACR檢查日期],"&lt;"&amp;DATE(YEAR(TODAY())+1,1,1))/($AJ423+$AK423)&gt;=0.5),"控制達標",IF(ISNUMBER($Y423),IF(AND($AA423&gt;=84,$W423-$Y423&lt;0),"進步達標","未達標"),"未達標")),"未達標"))))</f>
        <v/>
      </c>
      <c r="AC423" s="38" t="str">
        <f ca="1">IF($B423="","",IF($AB423="不適用","不適用",IF($AB423="未檢驗","無檢驗資料","全年"&amp;($AJ423+$AK423)&amp;"次／下半年"&amp;$AK423&amp;"次／"&amp;SUMIFS(LabData2016[UACR唯一],LabData2016[比對身分證前六碼],$AX423,LabData2016[最近一次UACR檢查結果(mg/gm)],"&lt;30",LabData2016[最近一次UACR檢查日期],"&gt;="&amp;DATE(YEAR(TODAY()),1,1),LabData2016[最近一次UACR檢查日期],"&lt;"&amp;DATE(YEAR(TODAY())+1,1,1))&amp;"/"&amp;($AJ423+$AK423)&amp;"達標")))</f>
        <v/>
      </c>
      <c r="AD423" s="6" t="str" cm="1">
        <f t="array" ref="AD423">IF($B423="","",IFERROR(INDEX(PatientCriteria[BP檢驗次數達標標準],ROWS($A$4:A423)),""))</f>
        <v/>
      </c>
      <c r="AE423" s="6" t="str" cm="1">
        <f t="array" aca="1" ref="AE423" ca="1">IF($B423="","",_xlfn.LET(_xlpm.bp,LabData2016[最近一次BP檢查日期],_xlpm.ym,IF(ISNUMBER(_xlpm.bp),TEXT(_xlpm.bp,"yyyy-mm"),LEFT(_xlpm.bp,7)),_xlpm.matched,_xlfn._xlws.FILTER(_xlpm.ym,(LabData2016[比對身分證前六碼]=$AX423)*(LabData2016[比對生日西元]=$AY423)*(_xlpm.ym&lt;&gt;"")*(LEFT(_xlpm.ym,4)=TEXT(YEAR(TODAY()),"0")),""),IF(INDEX(_xlpm.matched,1)="",0,ROWS(_xlfn.UNIQUE(_xlpm.matched)))))</f>
        <v/>
      </c>
      <c r="AF423" s="6" t="str">
        <f ca="1">IF($B423="","",SUMIFS(LabData2016[HbA1c唯一],LabData2016[比對身分證前六碼],$AX423,LabData2016[最近一次HbA1c檢查日期],"&gt;="&amp;DATE(YEAR(TODAY()),1,1),LabData2016[最近一次HbA1c檢查日期],"&lt;"&amp;DATE(YEAR(TODAY()),7,1)))</f>
        <v/>
      </c>
      <c r="AG423" s="6" t="str">
        <f ca="1">IF($B423="","",SUMIFS(LabData2016[HbA1c唯一],LabData2016[比對身分證前六碼],$AX423,LabData2016[最近一次HbA1c檢查日期],"&gt;="&amp;DATE(YEAR(TODAY()),7,1),LabData2016[最近一次HbA1c檢查日期],"&lt;"&amp;DATE(YEAR(TODAY())+1,1,1)))</f>
        <v/>
      </c>
      <c r="AH423" s="6" t="str">
        <f ca="1">IF($B423="","",SUMIFS(LabData2016[LDL唯一],LabData2016[比對身分證前六碼],$AX423,LabData2016[最近一次LDL檢查日期],"&gt;="&amp;DATE(YEAR(TODAY()),1,1),LabData2016[最近一次LDL檢查日期],"&lt;"&amp;DATE(YEAR(TODAY()),7,1)))</f>
        <v/>
      </c>
      <c r="AI423" s="6" t="str">
        <f ca="1">IF($B423="","",SUMIFS(LabData2016[LDL唯一],LabData2016[比對身分證前六碼],$AX423,LabData2016[最近一次LDL檢查日期],"&gt;="&amp;DATE(YEAR(TODAY()),7,1),LabData2016[最近一次LDL檢查日期],"&lt;"&amp;DATE(YEAR(TODAY())+1,1,1)))</f>
        <v/>
      </c>
      <c r="AJ423" s="6" t="str">
        <f ca="1">IF($B423="","",SUMIFS(LabData2016[UACR唯一],LabData2016[比對身分證前六碼],$AX423,LabData2016[最近一次UACR檢查日期],"&gt;="&amp;DATE(YEAR(TODAY()),1,1),LabData2016[最近一次UACR檢查日期],"&lt;"&amp;DATE(YEAR(TODAY()),7,1)))</f>
        <v/>
      </c>
      <c r="AK423" s="6" t="str">
        <f ca="1">IF($B423="","",SUMIFS(LabData2016[UACR唯一],LabData2016[比對身分證前六碼],$AX423,LabData2016[最近一次UACR檢查日期],"&gt;="&amp;DATE(YEAR(TODAY()),7,1),LabData2016[最近一次UACR檢查日期],"&lt;"&amp;DATE(YEAR(TODAY())+1,1,1)))</f>
        <v/>
      </c>
      <c r="AL423" s="6" t="str">
        <f t="shared" si="90"/>
        <v/>
      </c>
      <c r="AM423" s="6" t="str">
        <f t="shared" si="91"/>
        <v/>
      </c>
      <c r="AN423" s="6" t="str">
        <f t="shared" si="92"/>
        <v/>
      </c>
      <c r="AO423" s="6" t="str">
        <f t="shared" si="93"/>
        <v/>
      </c>
      <c r="AP423" s="6" t="str" cm="1">
        <f t="array" ref="AP423">IF($B423="","",IFERROR(INDEX(相容設定!$B$2:$E$9,MATCH($D423,相容設定!$A$2:$A$9,0),MIN(VALUE(LEFT($AQ423,FIND("/",$AQ423)-1)),3)+1),0))</f>
        <v/>
      </c>
      <c r="AQ423" s="6" t="str">
        <f t="shared" si="94"/>
        <v/>
      </c>
      <c r="AR423" s="30" t="str">
        <f t="shared" si="95"/>
        <v/>
      </c>
      <c r="AS423" s="30" t="str">
        <f>IF($B423="","",250+30+IF(OR(ISNUMBER(SEARCH("DM",$D423)),ISNUMBER(SEARCH("+",$D423))),100,0)+IFERROR(INDEX(相容設定!$F$2:$F$9,MATCH($D423,相容設定!$A$2:$A$9,0)),0))</f>
        <v/>
      </c>
      <c r="AT423" s="31" t="str">
        <f t="shared" si="96"/>
        <v/>
      </c>
      <c r="AU423" s="32" t="str">
        <f t="shared" si="97"/>
        <v/>
      </c>
      <c r="AW423" t="str">
        <f t="shared" si="98"/>
        <v/>
      </c>
    </row>
    <row r="424" spans="1:49" x14ac:dyDescent="0.35">
      <c r="A424" s="26" t="str" cm="1">
        <f t="array" ref="A424">IFERROR(IF(INDEX(PatientCriteria[身分證號],ROWS($A$4:A424))="","",ROWS($A$4:A424)),"")</f>
        <v/>
      </c>
      <c r="B424" s="26" t="str" cm="1">
        <f t="array" ref="B424">IFERROR(IF(INDEX(PatientCriteria[身分證號],ROWS($A$4:A424))="","",INDEX(PatientCriteria[身分證號],ROWS($A$4:A424))),"")</f>
        <v/>
      </c>
      <c r="C424" s="26" t="str" cm="1">
        <f t="array" ref="C424">IF($B424="","",IFERROR(INDEX(PatientCriteria[生日],ROWS($A$4:A424)),""))</f>
        <v/>
      </c>
      <c r="D424" s="26" t="str" cm="1">
        <f t="array" ref="D424">IF($B424="","",IFERROR(INDEX(PatientCriteria[疾病組合],ROWS($A$4:A424)),""))</f>
        <v/>
      </c>
      <c r="E424" s="6" t="str" cm="1">
        <f t="array" ref="E424">IF($B424="","",IFERROR(INDEX(PatientCriteria[HbA1c達標標準],ROWS($A$4:A424)),""))</f>
        <v/>
      </c>
      <c r="F424" s="6" t="str">
        <f>IF($B424="","",IF($G424="","",IFERROR(SUMIFS(LabData2016[最近一次HbA1c檢查結果(%)],LabData2016[比對身分證前六碼],$AX424,LabData2016[最近一次HbA1c檢查日期],$G424,LabData2016[HbA1c唯一],1),"")))</f>
        <v/>
      </c>
      <c r="G424" s="36" t="str" cm="1">
        <f t="array" ref="G424">IF($B424="","",IFERROR(_xlfn.AGGREGATE(14,6,LabData2016[最近一次HbA1c檢查日期]/((LabData2016[比對身分證前六碼]=$AX424)*(LabData2016[HbA1c唯一]=1)),1),""))</f>
        <v/>
      </c>
      <c r="H424" s="6" t="str">
        <f>IF($B424="","",IF($I424="","",IFERROR(SUMIFS(LabData2016[最近一次HbA1c檢查結果(%)],LabData2016[比對身分證前六碼],$AX424,LabData2016[最近一次HbA1c檢查日期],$I424,LabData2016[HbA1c唯一],1),"")))</f>
        <v/>
      </c>
      <c r="I424" s="36" t="str" cm="1">
        <f t="array" ref="I424">IF($B424="","",IFERROR(_xlfn.AGGREGATE(14,6,LabData2016[最近一次HbA1c檢查日期]/((LabData2016[比對身分證前六碼]=$AX424)*(LabData2016[HbA1c唯一]=1)),2),""))</f>
        <v/>
      </c>
      <c r="J424" s="6" t="str">
        <f t="shared" si="87"/>
        <v/>
      </c>
      <c r="K424" s="27" t="str">
        <f ca="1">IF($B424="","",IF($E424="不適用","不適用",IF($F424="","未檢驗",IF(AND($AF424+$AG424&gt;=2,$AG424&gt;=1),IF(OR($F424&lt;VALUE(SUBSTITUTE(SUBSTITUTE($E424,"&lt;",""),"%","")),SUMIFS(LabData2016[HbA1c唯一],LabData2016[比對身分證前六碼],$AX424,LabData2016[最近一次HbA1c檢查結果(%)],"&lt;"&amp;VALUE(SUBSTITUTE(SUBSTITUTE($E424,"&lt;",""),"%","")),LabData2016[最近一次HbA1c檢查日期],"&gt;="&amp;DATE(YEAR(TODAY()),1,1),LabData2016[最近一次HbA1c檢查日期],"&lt;"&amp;DATE(YEAR(TODAY())+1,1,1))/($AF424+$AG424)&gt;=0.5),"控制達標",IF(ISNUMBER($H424),IF(AND($J424&gt;=84,$F424-$H424&lt;0),"進步達標","未達標"),"未達標")),"未達標"))))</f>
        <v/>
      </c>
      <c r="L424" s="33" t="str">
        <f ca="1">IF($B424="","",IF($K424="不適用","不適用",IF($K424="未檢驗","無檢驗資料","全年"&amp;($AF424+$AG424)&amp;"次／下半年"&amp;$AG424&amp;"次／"&amp;SUMIFS(LabData2016[HbA1c唯一],LabData2016[比對身分證前六碼],$AX424,LabData2016[最近一次HbA1c檢查結果(%)],"&lt;"&amp;VALUE(SUBSTITUTE(SUBSTITUTE($E424,"&lt;",""),"%","")),LabData2016[最近一次HbA1c檢查日期],"&gt;="&amp;DATE(YEAR(TODAY()),1,1),LabData2016[最近一次HbA1c檢查日期],"&lt;"&amp;DATE(YEAR(TODAY())+1,1,1))&amp;"/"&amp;($AF424+$AG424)&amp;"達標")))</f>
        <v/>
      </c>
      <c r="M424" s="6" t="str" cm="1">
        <f t="array" ref="M424">IF($B424="","",IFERROR(INDEX(PatientCriteria[LDL達標標準],ROWS($A$4:A424)),""))</f>
        <v/>
      </c>
      <c r="N424" s="6" t="str">
        <f>IF($B424="","",IF($O424="","",IFERROR(SUMIFS(LabData2016[最近一次LDL檢查結果(mg/dL)],LabData2016[比對身分證前六碼],$AX424,LabData2016[最近一次LDL檢查日期],$O424,LabData2016[LDL唯一],1),"")))</f>
        <v/>
      </c>
      <c r="O424" s="36" t="str" cm="1">
        <f t="array" ref="O424">IF($B424="","",IFERROR(_xlfn.AGGREGATE(14,6,LabData2016[最近一次LDL檢查日期]/((LabData2016[比對身分證前六碼]=$AX424)*(LabData2016[LDL唯一]=1)),1),""))</f>
        <v/>
      </c>
      <c r="P424" s="6" t="str">
        <f>IF($B424="","",IF($Q424="","",IFERROR(SUMIFS(LabData2016[最近一次LDL檢查結果(mg/dL)],LabData2016[比對身分證前六碼],$AX424,LabData2016[最近一次LDL檢查日期],$Q424,LabData2016[LDL唯一],1),"")))</f>
        <v/>
      </c>
      <c r="Q424" s="36" t="str" cm="1">
        <f t="array" ref="Q424">IF($B424="","",IFERROR(_xlfn.AGGREGATE(14,6,LabData2016[最近一次LDL檢查日期]/((LabData2016[比對身分證前六碼]=$AX424)*(LabData2016[LDL唯一]=1)),2),""))</f>
        <v/>
      </c>
      <c r="R424" s="6" t="str">
        <f t="shared" si="88"/>
        <v/>
      </c>
      <c r="S424" s="6" t="str" cm="1">
        <f t="array" ref="S424">IF($B424="","",IFERROR(_xlfn.AGGREGATE(15,6,LabData2016[最近一次LDL檢查結果(mg/dL)]/((LabData2016[比對身分證前六碼]=$AX424)*(LabData2016[LDL唯一]=1)),1),""))</f>
        <v/>
      </c>
      <c r="T424" s="28" t="str">
        <f ca="1">IF($B424="","",IF($M424="不適用","不適用",IF($N424="","未檢驗",IF(OR(AND($D424="DM only",$O424&gt;=DATE(YEAR(TODAY()),1,1),$O424&lt;DATE(YEAR(TODAY())+1,1,1),$N424&lt;VALUE(SUBSTITUTE($M424,"&lt;",""))),AND($AH424&gt;=1,$AI424&gt;=1,OR($N424&lt;VALUE(SUBSTITUTE($M424,"&lt;","")),SUMIFS(LabData2016[LDL唯一],LabData2016[比對身分證前六碼],$AX424,LabData2016[最近一次LDL檢查結果(mg/dL)],"&lt;"&amp;VALUE(SUBSTITUTE($M424,"&lt;","")),LabData2016[最近一次LDL檢查日期],"&gt;="&amp;DATE(YEAR(TODAY()),1,1),LabData2016[最近一次LDL檢查日期],"&lt;"&amp;DATE(YEAR(TODAY())+1,1,1))/($AH424+$AI424)&gt;=0.5))),"控制達標",IF(AND($AH424&gt;=1,$AI424&gt;=1,ISNUMBER($P424),$R424&gt;84,$N424-$P424&lt;0),"進步達標","未達標")))))</f>
        <v/>
      </c>
      <c r="U424" s="39" t="str">
        <f ca="1">IF($B424="","",IF($T424="不適用","不適用",IF($T424="未檢驗","無檢驗資料","全年"&amp;($AH424+$AI424)&amp;"次／下半年"&amp;$AI424&amp;"次／"&amp;SUMIFS(LabData2016[LDL唯一],LabData2016[比對身分證前六碼],$AX424,LabData2016[最近一次LDL檢查結果(mg/dL)],"&lt;"&amp;VALUE(SUBSTITUTE($M424,"&lt;","")),LabData2016[最近一次LDL檢查日期],"&gt;="&amp;DATE(YEAR(TODAY()),1,1),LabData2016[最近一次LDL檢查日期],"&lt;"&amp;DATE(YEAR(TODAY())+1,1,1))&amp;"/"&amp;($AH424+$AI424)&amp;"達標")))</f>
        <v/>
      </c>
      <c r="V424" s="6" t="str" cm="1">
        <f t="array" ref="V424">IF($B424="","",IFERROR(INDEX(PatientCriteria[UACR達標標準],ROWS($A$4:A424)),""))</f>
        <v/>
      </c>
      <c r="W424" s="6" t="str">
        <f>IF($B424="","",IF($X424="","",IFERROR(SUMIFS(LabData2016[最近一次UACR檢查結果(mg/gm)],LabData2016[比對身分證前六碼],$AX424,LabData2016[最近一次UACR檢查日期],$X424,LabData2016[UACR唯一],1),"")))</f>
        <v/>
      </c>
      <c r="X424" s="36" t="str" cm="1">
        <f t="array" ref="X424">IF($B424="","",IFERROR(_xlfn.AGGREGATE(14,6,LabData2016[最近一次UACR檢查日期]/((LabData2016[比對身分證前六碼]=$AX424)*(LabData2016[UACR唯一]=1)),1),""))</f>
        <v/>
      </c>
      <c r="Y424" s="6" t="str">
        <f>IF($B424="","",IF($Z424="","",IFERROR(SUMIFS(LabData2016[最近一次UACR檢查結果(mg/gm)],LabData2016[比對身分證前六碼],$AX424,LabData2016[最近一次UACR檢查日期],$Z424,LabData2016[UACR唯一],1),"")))</f>
        <v/>
      </c>
      <c r="Z424" s="36" t="str" cm="1">
        <f t="array" ref="Z424">IF($B424="","",IFERROR(_xlfn.AGGREGATE(14,6,LabData2016[最近一次UACR檢查日期]/((LabData2016[比對身分證前六碼]=$AX424)*(LabData2016[UACR唯一]=1)),2),""))</f>
        <v/>
      </c>
      <c r="AA424" s="6" t="str">
        <f t="shared" si="89"/>
        <v/>
      </c>
      <c r="AB424" s="29" t="str">
        <f ca="1">IF($B424="","",IF($V424="不適用","不適用",IF($W424="","未檢驗",IF(AND($AJ424+$AK424&gt;=2,$AK424&gt;=1),IF(OR($W424&lt;30,SUMIFS(LabData2016[UACR唯一],LabData2016[比對身分證前六碼],$AX424,LabData2016[最近一次UACR檢查結果(mg/gm)],"&lt;30",LabData2016[最近一次UACR檢查日期],"&gt;="&amp;DATE(YEAR(TODAY()),1,1),LabData2016[最近一次UACR檢查日期],"&lt;"&amp;DATE(YEAR(TODAY())+1,1,1))/($AJ424+$AK424)&gt;=0.5),"控制達標",IF(ISNUMBER($Y424),IF(AND($AA424&gt;=84,$W424-$Y424&lt;0),"進步達標","未達標"),"未達標")),"未達標"))))</f>
        <v/>
      </c>
      <c r="AC424" s="38" t="str">
        <f ca="1">IF($B424="","",IF($AB424="不適用","不適用",IF($AB424="未檢驗","無檢驗資料","全年"&amp;($AJ424+$AK424)&amp;"次／下半年"&amp;$AK424&amp;"次／"&amp;SUMIFS(LabData2016[UACR唯一],LabData2016[比對身分證前六碼],$AX424,LabData2016[最近一次UACR檢查結果(mg/gm)],"&lt;30",LabData2016[最近一次UACR檢查日期],"&gt;="&amp;DATE(YEAR(TODAY()),1,1),LabData2016[最近一次UACR檢查日期],"&lt;"&amp;DATE(YEAR(TODAY())+1,1,1))&amp;"/"&amp;($AJ424+$AK424)&amp;"達標")))</f>
        <v/>
      </c>
      <c r="AD424" s="6" t="str" cm="1">
        <f t="array" ref="AD424">IF($B424="","",IFERROR(INDEX(PatientCriteria[BP檢驗次數達標標準],ROWS($A$4:A424)),""))</f>
        <v/>
      </c>
      <c r="AE424" s="6" t="str" cm="1">
        <f t="array" aca="1" ref="AE424" ca="1">IF($B424="","",_xlfn.LET(_xlpm.bp,LabData2016[最近一次BP檢查日期],_xlpm.ym,IF(ISNUMBER(_xlpm.bp),TEXT(_xlpm.bp,"yyyy-mm"),LEFT(_xlpm.bp,7)),_xlpm.matched,_xlfn._xlws.FILTER(_xlpm.ym,(LabData2016[比對身分證前六碼]=$AX424)*(LabData2016[比對生日西元]=$AY424)*(_xlpm.ym&lt;&gt;"")*(LEFT(_xlpm.ym,4)=TEXT(YEAR(TODAY()),"0")),""),IF(INDEX(_xlpm.matched,1)="",0,ROWS(_xlfn.UNIQUE(_xlpm.matched)))))</f>
        <v/>
      </c>
      <c r="AF424" s="6" t="str">
        <f ca="1">IF($B424="","",SUMIFS(LabData2016[HbA1c唯一],LabData2016[比對身分證前六碼],$AX424,LabData2016[最近一次HbA1c檢查日期],"&gt;="&amp;DATE(YEAR(TODAY()),1,1),LabData2016[最近一次HbA1c檢查日期],"&lt;"&amp;DATE(YEAR(TODAY()),7,1)))</f>
        <v/>
      </c>
      <c r="AG424" s="6" t="str">
        <f ca="1">IF($B424="","",SUMIFS(LabData2016[HbA1c唯一],LabData2016[比對身分證前六碼],$AX424,LabData2016[最近一次HbA1c檢查日期],"&gt;="&amp;DATE(YEAR(TODAY()),7,1),LabData2016[最近一次HbA1c檢查日期],"&lt;"&amp;DATE(YEAR(TODAY())+1,1,1)))</f>
        <v/>
      </c>
      <c r="AH424" s="6" t="str">
        <f ca="1">IF($B424="","",SUMIFS(LabData2016[LDL唯一],LabData2016[比對身分證前六碼],$AX424,LabData2016[最近一次LDL檢查日期],"&gt;="&amp;DATE(YEAR(TODAY()),1,1),LabData2016[最近一次LDL檢查日期],"&lt;"&amp;DATE(YEAR(TODAY()),7,1)))</f>
        <v/>
      </c>
      <c r="AI424" s="6" t="str">
        <f ca="1">IF($B424="","",SUMIFS(LabData2016[LDL唯一],LabData2016[比對身分證前六碼],$AX424,LabData2016[最近一次LDL檢查日期],"&gt;="&amp;DATE(YEAR(TODAY()),7,1),LabData2016[最近一次LDL檢查日期],"&lt;"&amp;DATE(YEAR(TODAY())+1,1,1)))</f>
        <v/>
      </c>
      <c r="AJ424" s="6" t="str">
        <f ca="1">IF($B424="","",SUMIFS(LabData2016[UACR唯一],LabData2016[比對身分證前六碼],$AX424,LabData2016[最近一次UACR檢查日期],"&gt;="&amp;DATE(YEAR(TODAY()),1,1),LabData2016[最近一次UACR檢查日期],"&lt;"&amp;DATE(YEAR(TODAY()),7,1)))</f>
        <v/>
      </c>
      <c r="AK424" s="6" t="str">
        <f ca="1">IF($B424="","",SUMIFS(LabData2016[UACR唯一],LabData2016[比對身分證前六碼],$AX424,LabData2016[最近一次UACR檢查日期],"&gt;="&amp;DATE(YEAR(TODAY()),7,1),LabData2016[最近一次UACR檢查日期],"&lt;"&amp;DATE(YEAR(TODAY())+1,1,1)))</f>
        <v/>
      </c>
      <c r="AL424" s="6" t="str">
        <f t="shared" si="90"/>
        <v/>
      </c>
      <c r="AM424" s="6" t="str">
        <f t="shared" si="91"/>
        <v/>
      </c>
      <c r="AN424" s="6" t="str">
        <f t="shared" si="92"/>
        <v/>
      </c>
      <c r="AO424" s="6" t="str">
        <f t="shared" si="93"/>
        <v/>
      </c>
      <c r="AP424" s="6" t="str" cm="1">
        <f t="array" ref="AP424">IF($B424="","",IFERROR(INDEX(相容設定!$B$2:$E$9,MATCH($D424,相容設定!$A$2:$A$9,0),MIN(VALUE(LEFT($AQ424,FIND("/",$AQ424)-1)),3)+1),0))</f>
        <v/>
      </c>
      <c r="AQ424" s="6" t="str">
        <f t="shared" si="94"/>
        <v/>
      </c>
      <c r="AR424" s="30" t="str">
        <f t="shared" si="95"/>
        <v/>
      </c>
      <c r="AS424" s="30" t="str">
        <f>IF($B424="","",250+30+IF(OR(ISNUMBER(SEARCH("DM",$D424)),ISNUMBER(SEARCH("+",$D424))),100,0)+IFERROR(INDEX(相容設定!$F$2:$F$9,MATCH($D424,相容設定!$A$2:$A$9,0)),0))</f>
        <v/>
      </c>
      <c r="AT424" s="31" t="str">
        <f t="shared" si="96"/>
        <v/>
      </c>
      <c r="AU424" s="32" t="str">
        <f t="shared" si="97"/>
        <v/>
      </c>
      <c r="AW424" t="str">
        <f t="shared" si="98"/>
        <v/>
      </c>
    </row>
    <row r="425" spans="1:49" x14ac:dyDescent="0.35">
      <c r="A425" s="26" t="str" cm="1">
        <f t="array" ref="A425">IFERROR(IF(INDEX(PatientCriteria[身分證號],ROWS($A$4:A425))="","",ROWS($A$4:A425)),"")</f>
        <v/>
      </c>
      <c r="B425" s="26" t="str" cm="1">
        <f t="array" ref="B425">IFERROR(IF(INDEX(PatientCriteria[身分證號],ROWS($A$4:A425))="","",INDEX(PatientCriteria[身分證號],ROWS($A$4:A425))),"")</f>
        <v/>
      </c>
      <c r="C425" s="26" t="str" cm="1">
        <f t="array" ref="C425">IF($B425="","",IFERROR(INDEX(PatientCriteria[生日],ROWS($A$4:A425)),""))</f>
        <v/>
      </c>
      <c r="D425" s="26" t="str" cm="1">
        <f t="array" ref="D425">IF($B425="","",IFERROR(INDEX(PatientCriteria[疾病組合],ROWS($A$4:A425)),""))</f>
        <v/>
      </c>
      <c r="E425" s="6" t="str" cm="1">
        <f t="array" ref="E425">IF($B425="","",IFERROR(INDEX(PatientCriteria[HbA1c達標標準],ROWS($A$4:A425)),""))</f>
        <v/>
      </c>
      <c r="F425" s="6" t="str">
        <f>IF($B425="","",IF($G425="","",IFERROR(SUMIFS(LabData2016[最近一次HbA1c檢查結果(%)],LabData2016[比對身分證前六碼],$AX425,LabData2016[最近一次HbA1c檢查日期],$G425,LabData2016[HbA1c唯一],1),"")))</f>
        <v/>
      </c>
      <c r="G425" s="36" t="str" cm="1">
        <f t="array" ref="G425">IF($B425="","",IFERROR(_xlfn.AGGREGATE(14,6,LabData2016[最近一次HbA1c檢查日期]/((LabData2016[比對身分證前六碼]=$AX425)*(LabData2016[HbA1c唯一]=1)),1),""))</f>
        <v/>
      </c>
      <c r="H425" s="6" t="str">
        <f>IF($B425="","",IF($I425="","",IFERROR(SUMIFS(LabData2016[最近一次HbA1c檢查結果(%)],LabData2016[比對身分證前六碼],$AX425,LabData2016[最近一次HbA1c檢查日期],$I425,LabData2016[HbA1c唯一],1),"")))</f>
        <v/>
      </c>
      <c r="I425" s="36" t="str" cm="1">
        <f t="array" ref="I425">IF($B425="","",IFERROR(_xlfn.AGGREGATE(14,6,LabData2016[最近一次HbA1c檢查日期]/((LabData2016[比對身分證前六碼]=$AX425)*(LabData2016[HbA1c唯一]=1)),2),""))</f>
        <v/>
      </c>
      <c r="J425" s="6" t="str">
        <f t="shared" si="87"/>
        <v/>
      </c>
      <c r="K425" s="27" t="str">
        <f ca="1">IF($B425="","",IF($E425="不適用","不適用",IF($F425="","未檢驗",IF(AND($AF425+$AG425&gt;=2,$AG425&gt;=1),IF(OR($F425&lt;VALUE(SUBSTITUTE(SUBSTITUTE($E425,"&lt;",""),"%","")),SUMIFS(LabData2016[HbA1c唯一],LabData2016[比對身分證前六碼],$AX425,LabData2016[最近一次HbA1c檢查結果(%)],"&lt;"&amp;VALUE(SUBSTITUTE(SUBSTITUTE($E425,"&lt;",""),"%","")),LabData2016[最近一次HbA1c檢查日期],"&gt;="&amp;DATE(YEAR(TODAY()),1,1),LabData2016[最近一次HbA1c檢查日期],"&lt;"&amp;DATE(YEAR(TODAY())+1,1,1))/($AF425+$AG425)&gt;=0.5),"控制達標",IF(ISNUMBER($H425),IF(AND($J425&gt;=84,$F425-$H425&lt;0),"進步達標","未達標"),"未達標")),"未達標"))))</f>
        <v/>
      </c>
      <c r="L425" s="33" t="str">
        <f ca="1">IF($B425="","",IF($K425="不適用","不適用",IF($K425="未檢驗","無檢驗資料","全年"&amp;($AF425+$AG425)&amp;"次／下半年"&amp;$AG425&amp;"次／"&amp;SUMIFS(LabData2016[HbA1c唯一],LabData2016[比對身分證前六碼],$AX425,LabData2016[最近一次HbA1c檢查結果(%)],"&lt;"&amp;VALUE(SUBSTITUTE(SUBSTITUTE($E425,"&lt;",""),"%","")),LabData2016[最近一次HbA1c檢查日期],"&gt;="&amp;DATE(YEAR(TODAY()),1,1),LabData2016[最近一次HbA1c檢查日期],"&lt;"&amp;DATE(YEAR(TODAY())+1,1,1))&amp;"/"&amp;($AF425+$AG425)&amp;"達標")))</f>
        <v/>
      </c>
      <c r="M425" s="6" t="str" cm="1">
        <f t="array" ref="M425">IF($B425="","",IFERROR(INDEX(PatientCriteria[LDL達標標準],ROWS($A$4:A425)),""))</f>
        <v/>
      </c>
      <c r="N425" s="6" t="str">
        <f>IF($B425="","",IF($O425="","",IFERROR(SUMIFS(LabData2016[最近一次LDL檢查結果(mg/dL)],LabData2016[比對身分證前六碼],$AX425,LabData2016[最近一次LDL檢查日期],$O425,LabData2016[LDL唯一],1),"")))</f>
        <v/>
      </c>
      <c r="O425" s="36" t="str" cm="1">
        <f t="array" ref="O425">IF($B425="","",IFERROR(_xlfn.AGGREGATE(14,6,LabData2016[最近一次LDL檢查日期]/((LabData2016[比對身分證前六碼]=$AX425)*(LabData2016[LDL唯一]=1)),1),""))</f>
        <v/>
      </c>
      <c r="P425" s="6" t="str">
        <f>IF($B425="","",IF($Q425="","",IFERROR(SUMIFS(LabData2016[最近一次LDL檢查結果(mg/dL)],LabData2016[比對身分證前六碼],$AX425,LabData2016[最近一次LDL檢查日期],$Q425,LabData2016[LDL唯一],1),"")))</f>
        <v/>
      </c>
      <c r="Q425" s="36" t="str" cm="1">
        <f t="array" ref="Q425">IF($B425="","",IFERROR(_xlfn.AGGREGATE(14,6,LabData2016[最近一次LDL檢查日期]/((LabData2016[比對身分證前六碼]=$AX425)*(LabData2016[LDL唯一]=1)),2),""))</f>
        <v/>
      </c>
      <c r="R425" s="6" t="str">
        <f t="shared" si="88"/>
        <v/>
      </c>
      <c r="S425" s="6" t="str" cm="1">
        <f t="array" ref="S425">IF($B425="","",IFERROR(_xlfn.AGGREGATE(15,6,LabData2016[最近一次LDL檢查結果(mg/dL)]/((LabData2016[比對身分證前六碼]=$AX425)*(LabData2016[LDL唯一]=1)),1),""))</f>
        <v/>
      </c>
      <c r="T425" s="28" t="str">
        <f ca="1">IF($B425="","",IF($M425="不適用","不適用",IF($N425="","未檢驗",IF(OR(AND($D425="DM only",$O425&gt;=DATE(YEAR(TODAY()),1,1),$O425&lt;DATE(YEAR(TODAY())+1,1,1),$N425&lt;VALUE(SUBSTITUTE($M425,"&lt;",""))),AND($AH425&gt;=1,$AI425&gt;=1,OR($N425&lt;VALUE(SUBSTITUTE($M425,"&lt;","")),SUMIFS(LabData2016[LDL唯一],LabData2016[比對身分證前六碼],$AX425,LabData2016[最近一次LDL檢查結果(mg/dL)],"&lt;"&amp;VALUE(SUBSTITUTE($M425,"&lt;","")),LabData2016[最近一次LDL檢查日期],"&gt;="&amp;DATE(YEAR(TODAY()),1,1),LabData2016[最近一次LDL檢查日期],"&lt;"&amp;DATE(YEAR(TODAY())+1,1,1))/($AH425+$AI425)&gt;=0.5))),"控制達標",IF(AND($AH425&gt;=1,$AI425&gt;=1,ISNUMBER($P425),$R425&gt;84,$N425-$P425&lt;0),"進步達標","未達標")))))</f>
        <v/>
      </c>
      <c r="U425" s="39" t="str">
        <f ca="1">IF($B425="","",IF($T425="不適用","不適用",IF($T425="未檢驗","無檢驗資料","全年"&amp;($AH425+$AI425)&amp;"次／下半年"&amp;$AI425&amp;"次／"&amp;SUMIFS(LabData2016[LDL唯一],LabData2016[比對身分證前六碼],$AX425,LabData2016[最近一次LDL檢查結果(mg/dL)],"&lt;"&amp;VALUE(SUBSTITUTE($M425,"&lt;","")),LabData2016[最近一次LDL檢查日期],"&gt;="&amp;DATE(YEAR(TODAY()),1,1),LabData2016[最近一次LDL檢查日期],"&lt;"&amp;DATE(YEAR(TODAY())+1,1,1))&amp;"/"&amp;($AH425+$AI425)&amp;"達標")))</f>
        <v/>
      </c>
      <c r="V425" s="6" t="str" cm="1">
        <f t="array" ref="V425">IF($B425="","",IFERROR(INDEX(PatientCriteria[UACR達標標準],ROWS($A$4:A425)),""))</f>
        <v/>
      </c>
      <c r="W425" s="6" t="str">
        <f>IF($B425="","",IF($X425="","",IFERROR(SUMIFS(LabData2016[最近一次UACR檢查結果(mg/gm)],LabData2016[比對身分證前六碼],$AX425,LabData2016[最近一次UACR檢查日期],$X425,LabData2016[UACR唯一],1),"")))</f>
        <v/>
      </c>
      <c r="X425" s="36" t="str" cm="1">
        <f t="array" ref="X425">IF($B425="","",IFERROR(_xlfn.AGGREGATE(14,6,LabData2016[最近一次UACR檢查日期]/((LabData2016[比對身分證前六碼]=$AX425)*(LabData2016[UACR唯一]=1)),1),""))</f>
        <v/>
      </c>
      <c r="Y425" s="6" t="str">
        <f>IF($B425="","",IF($Z425="","",IFERROR(SUMIFS(LabData2016[最近一次UACR檢查結果(mg/gm)],LabData2016[比對身分證前六碼],$AX425,LabData2016[最近一次UACR檢查日期],$Z425,LabData2016[UACR唯一],1),"")))</f>
        <v/>
      </c>
      <c r="Z425" s="36" t="str" cm="1">
        <f t="array" ref="Z425">IF($B425="","",IFERROR(_xlfn.AGGREGATE(14,6,LabData2016[最近一次UACR檢查日期]/((LabData2016[比對身分證前六碼]=$AX425)*(LabData2016[UACR唯一]=1)),2),""))</f>
        <v/>
      </c>
      <c r="AA425" s="6" t="str">
        <f t="shared" si="89"/>
        <v/>
      </c>
      <c r="AB425" s="29" t="str">
        <f ca="1">IF($B425="","",IF($V425="不適用","不適用",IF($W425="","未檢驗",IF(AND($AJ425+$AK425&gt;=2,$AK425&gt;=1),IF(OR($W425&lt;30,SUMIFS(LabData2016[UACR唯一],LabData2016[比對身分證前六碼],$AX425,LabData2016[最近一次UACR檢查結果(mg/gm)],"&lt;30",LabData2016[最近一次UACR檢查日期],"&gt;="&amp;DATE(YEAR(TODAY()),1,1),LabData2016[最近一次UACR檢查日期],"&lt;"&amp;DATE(YEAR(TODAY())+1,1,1))/($AJ425+$AK425)&gt;=0.5),"控制達標",IF(ISNUMBER($Y425),IF(AND($AA425&gt;=84,$W425-$Y425&lt;0),"進步達標","未達標"),"未達標")),"未達標"))))</f>
        <v/>
      </c>
      <c r="AC425" s="38" t="str">
        <f ca="1">IF($B425="","",IF($AB425="不適用","不適用",IF($AB425="未檢驗","無檢驗資料","全年"&amp;($AJ425+$AK425)&amp;"次／下半年"&amp;$AK425&amp;"次／"&amp;SUMIFS(LabData2016[UACR唯一],LabData2016[比對身分證前六碼],$AX425,LabData2016[最近一次UACR檢查結果(mg/gm)],"&lt;30",LabData2016[最近一次UACR檢查日期],"&gt;="&amp;DATE(YEAR(TODAY()),1,1),LabData2016[最近一次UACR檢查日期],"&lt;"&amp;DATE(YEAR(TODAY())+1,1,1))&amp;"/"&amp;($AJ425+$AK425)&amp;"達標")))</f>
        <v/>
      </c>
      <c r="AD425" s="6" t="str" cm="1">
        <f t="array" ref="AD425">IF($B425="","",IFERROR(INDEX(PatientCriteria[BP檢驗次數達標標準],ROWS($A$4:A425)),""))</f>
        <v/>
      </c>
      <c r="AE425" s="6" t="str" cm="1">
        <f t="array" aca="1" ref="AE425" ca="1">IF($B425="","",_xlfn.LET(_xlpm.bp,LabData2016[最近一次BP檢查日期],_xlpm.ym,IF(ISNUMBER(_xlpm.bp),TEXT(_xlpm.bp,"yyyy-mm"),LEFT(_xlpm.bp,7)),_xlpm.matched,_xlfn._xlws.FILTER(_xlpm.ym,(LabData2016[比對身分證前六碼]=$AX425)*(LabData2016[比對生日西元]=$AY425)*(_xlpm.ym&lt;&gt;"")*(LEFT(_xlpm.ym,4)=TEXT(YEAR(TODAY()),"0")),""),IF(INDEX(_xlpm.matched,1)="",0,ROWS(_xlfn.UNIQUE(_xlpm.matched)))))</f>
        <v/>
      </c>
      <c r="AF425" s="6" t="str">
        <f ca="1">IF($B425="","",SUMIFS(LabData2016[HbA1c唯一],LabData2016[比對身分證前六碼],$AX425,LabData2016[最近一次HbA1c檢查日期],"&gt;="&amp;DATE(YEAR(TODAY()),1,1),LabData2016[最近一次HbA1c檢查日期],"&lt;"&amp;DATE(YEAR(TODAY()),7,1)))</f>
        <v/>
      </c>
      <c r="AG425" s="6" t="str">
        <f ca="1">IF($B425="","",SUMIFS(LabData2016[HbA1c唯一],LabData2016[比對身分證前六碼],$AX425,LabData2016[最近一次HbA1c檢查日期],"&gt;="&amp;DATE(YEAR(TODAY()),7,1),LabData2016[最近一次HbA1c檢查日期],"&lt;"&amp;DATE(YEAR(TODAY())+1,1,1)))</f>
        <v/>
      </c>
      <c r="AH425" s="6" t="str">
        <f ca="1">IF($B425="","",SUMIFS(LabData2016[LDL唯一],LabData2016[比對身分證前六碼],$AX425,LabData2016[最近一次LDL檢查日期],"&gt;="&amp;DATE(YEAR(TODAY()),1,1),LabData2016[最近一次LDL檢查日期],"&lt;"&amp;DATE(YEAR(TODAY()),7,1)))</f>
        <v/>
      </c>
      <c r="AI425" s="6" t="str">
        <f ca="1">IF($B425="","",SUMIFS(LabData2016[LDL唯一],LabData2016[比對身分證前六碼],$AX425,LabData2016[最近一次LDL檢查日期],"&gt;="&amp;DATE(YEAR(TODAY()),7,1),LabData2016[最近一次LDL檢查日期],"&lt;"&amp;DATE(YEAR(TODAY())+1,1,1)))</f>
        <v/>
      </c>
      <c r="AJ425" s="6" t="str">
        <f ca="1">IF($B425="","",SUMIFS(LabData2016[UACR唯一],LabData2016[比對身分證前六碼],$AX425,LabData2016[最近一次UACR檢查日期],"&gt;="&amp;DATE(YEAR(TODAY()),1,1),LabData2016[最近一次UACR檢查日期],"&lt;"&amp;DATE(YEAR(TODAY()),7,1)))</f>
        <v/>
      </c>
      <c r="AK425" s="6" t="str">
        <f ca="1">IF($B425="","",SUMIFS(LabData2016[UACR唯一],LabData2016[比對身分證前六碼],$AX425,LabData2016[最近一次UACR檢查日期],"&gt;="&amp;DATE(YEAR(TODAY()),7,1),LabData2016[最近一次UACR檢查日期],"&lt;"&amp;DATE(YEAR(TODAY())+1,1,1)))</f>
        <v/>
      </c>
      <c r="AL425" s="6" t="str">
        <f t="shared" si="90"/>
        <v/>
      </c>
      <c r="AM425" s="6" t="str">
        <f t="shared" si="91"/>
        <v/>
      </c>
      <c r="AN425" s="6" t="str">
        <f t="shared" si="92"/>
        <v/>
      </c>
      <c r="AO425" s="6" t="str">
        <f t="shared" si="93"/>
        <v/>
      </c>
      <c r="AP425" s="6" t="str" cm="1">
        <f t="array" ref="AP425">IF($B425="","",IFERROR(INDEX(相容設定!$B$2:$E$9,MATCH($D425,相容設定!$A$2:$A$9,0),MIN(VALUE(LEFT($AQ425,FIND("/",$AQ425)-1)),3)+1),0))</f>
        <v/>
      </c>
      <c r="AQ425" s="6" t="str">
        <f t="shared" si="94"/>
        <v/>
      </c>
      <c r="AR425" s="30" t="str">
        <f t="shared" si="95"/>
        <v/>
      </c>
      <c r="AS425" s="30" t="str">
        <f>IF($B425="","",250+30+IF(OR(ISNUMBER(SEARCH("DM",$D425)),ISNUMBER(SEARCH("+",$D425))),100,0)+IFERROR(INDEX(相容設定!$F$2:$F$9,MATCH($D425,相容設定!$A$2:$A$9,0)),0))</f>
        <v/>
      </c>
      <c r="AT425" s="31" t="str">
        <f t="shared" si="96"/>
        <v/>
      </c>
      <c r="AU425" s="32" t="str">
        <f t="shared" si="97"/>
        <v/>
      </c>
      <c r="AW425" t="str">
        <f t="shared" si="98"/>
        <v/>
      </c>
    </row>
    <row r="426" spans="1:49" x14ac:dyDescent="0.35">
      <c r="A426" s="26" t="str" cm="1">
        <f t="array" ref="A426">IFERROR(IF(INDEX(PatientCriteria[身分證號],ROWS($A$4:A426))="","",ROWS($A$4:A426)),"")</f>
        <v/>
      </c>
      <c r="B426" s="26" t="str" cm="1">
        <f t="array" ref="B426">IFERROR(IF(INDEX(PatientCriteria[身分證號],ROWS($A$4:A426))="","",INDEX(PatientCriteria[身分證號],ROWS($A$4:A426))),"")</f>
        <v/>
      </c>
      <c r="C426" s="26" t="str" cm="1">
        <f t="array" ref="C426">IF($B426="","",IFERROR(INDEX(PatientCriteria[生日],ROWS($A$4:A426)),""))</f>
        <v/>
      </c>
      <c r="D426" s="26" t="str" cm="1">
        <f t="array" ref="D426">IF($B426="","",IFERROR(INDEX(PatientCriteria[疾病組合],ROWS($A$4:A426)),""))</f>
        <v/>
      </c>
      <c r="E426" s="6" t="str" cm="1">
        <f t="array" ref="E426">IF($B426="","",IFERROR(INDEX(PatientCriteria[HbA1c達標標準],ROWS($A$4:A426)),""))</f>
        <v/>
      </c>
      <c r="F426" s="6" t="str">
        <f>IF($B426="","",IF($G426="","",IFERROR(SUMIFS(LabData2016[最近一次HbA1c檢查結果(%)],LabData2016[比對身分證前六碼],$AX426,LabData2016[最近一次HbA1c檢查日期],$G426,LabData2016[HbA1c唯一],1),"")))</f>
        <v/>
      </c>
      <c r="G426" s="36" t="str" cm="1">
        <f t="array" ref="G426">IF($B426="","",IFERROR(_xlfn.AGGREGATE(14,6,LabData2016[最近一次HbA1c檢查日期]/((LabData2016[比對身分證前六碼]=$AX426)*(LabData2016[HbA1c唯一]=1)),1),""))</f>
        <v/>
      </c>
      <c r="H426" s="6" t="str">
        <f>IF($B426="","",IF($I426="","",IFERROR(SUMIFS(LabData2016[最近一次HbA1c檢查結果(%)],LabData2016[比對身分證前六碼],$AX426,LabData2016[最近一次HbA1c檢查日期],$I426,LabData2016[HbA1c唯一],1),"")))</f>
        <v/>
      </c>
      <c r="I426" s="36" t="str" cm="1">
        <f t="array" ref="I426">IF($B426="","",IFERROR(_xlfn.AGGREGATE(14,6,LabData2016[最近一次HbA1c檢查日期]/((LabData2016[比對身分證前六碼]=$AX426)*(LabData2016[HbA1c唯一]=1)),2),""))</f>
        <v/>
      </c>
      <c r="J426" s="6" t="str">
        <f t="shared" si="87"/>
        <v/>
      </c>
      <c r="K426" s="27" t="str">
        <f ca="1">IF($B426="","",IF($E426="不適用","不適用",IF($F426="","未檢驗",IF(AND($AF426+$AG426&gt;=2,$AG426&gt;=1),IF(OR($F426&lt;VALUE(SUBSTITUTE(SUBSTITUTE($E426,"&lt;",""),"%","")),SUMIFS(LabData2016[HbA1c唯一],LabData2016[比對身分證前六碼],$AX426,LabData2016[最近一次HbA1c檢查結果(%)],"&lt;"&amp;VALUE(SUBSTITUTE(SUBSTITUTE($E426,"&lt;",""),"%","")),LabData2016[最近一次HbA1c檢查日期],"&gt;="&amp;DATE(YEAR(TODAY()),1,1),LabData2016[最近一次HbA1c檢查日期],"&lt;"&amp;DATE(YEAR(TODAY())+1,1,1))/($AF426+$AG426)&gt;=0.5),"控制達標",IF(ISNUMBER($H426),IF(AND($J426&gt;=84,$F426-$H426&lt;0),"進步達標","未達標"),"未達標")),"未達標"))))</f>
        <v/>
      </c>
      <c r="L426" s="33" t="str">
        <f ca="1">IF($B426="","",IF($K426="不適用","不適用",IF($K426="未檢驗","無檢驗資料","全年"&amp;($AF426+$AG426)&amp;"次／下半年"&amp;$AG426&amp;"次／"&amp;SUMIFS(LabData2016[HbA1c唯一],LabData2016[比對身分證前六碼],$AX426,LabData2016[最近一次HbA1c檢查結果(%)],"&lt;"&amp;VALUE(SUBSTITUTE(SUBSTITUTE($E426,"&lt;",""),"%","")),LabData2016[最近一次HbA1c檢查日期],"&gt;="&amp;DATE(YEAR(TODAY()),1,1),LabData2016[最近一次HbA1c檢查日期],"&lt;"&amp;DATE(YEAR(TODAY())+1,1,1))&amp;"/"&amp;($AF426+$AG426)&amp;"達標")))</f>
        <v/>
      </c>
      <c r="M426" s="6" t="str" cm="1">
        <f t="array" ref="M426">IF($B426="","",IFERROR(INDEX(PatientCriteria[LDL達標標準],ROWS($A$4:A426)),""))</f>
        <v/>
      </c>
      <c r="N426" s="6" t="str">
        <f>IF($B426="","",IF($O426="","",IFERROR(SUMIFS(LabData2016[最近一次LDL檢查結果(mg/dL)],LabData2016[比對身分證前六碼],$AX426,LabData2016[最近一次LDL檢查日期],$O426,LabData2016[LDL唯一],1),"")))</f>
        <v/>
      </c>
      <c r="O426" s="36" t="str" cm="1">
        <f t="array" ref="O426">IF($B426="","",IFERROR(_xlfn.AGGREGATE(14,6,LabData2016[最近一次LDL檢查日期]/((LabData2016[比對身分證前六碼]=$AX426)*(LabData2016[LDL唯一]=1)),1),""))</f>
        <v/>
      </c>
      <c r="P426" s="6" t="str">
        <f>IF($B426="","",IF($Q426="","",IFERROR(SUMIFS(LabData2016[最近一次LDL檢查結果(mg/dL)],LabData2016[比對身分證前六碼],$AX426,LabData2016[最近一次LDL檢查日期],$Q426,LabData2016[LDL唯一],1),"")))</f>
        <v/>
      </c>
      <c r="Q426" s="36" t="str" cm="1">
        <f t="array" ref="Q426">IF($B426="","",IFERROR(_xlfn.AGGREGATE(14,6,LabData2016[最近一次LDL檢查日期]/((LabData2016[比對身分證前六碼]=$AX426)*(LabData2016[LDL唯一]=1)),2),""))</f>
        <v/>
      </c>
      <c r="R426" s="6" t="str">
        <f t="shared" si="88"/>
        <v/>
      </c>
      <c r="S426" s="6" t="str" cm="1">
        <f t="array" ref="S426">IF($B426="","",IFERROR(_xlfn.AGGREGATE(15,6,LabData2016[最近一次LDL檢查結果(mg/dL)]/((LabData2016[比對身分證前六碼]=$AX426)*(LabData2016[LDL唯一]=1)),1),""))</f>
        <v/>
      </c>
      <c r="T426" s="28" t="str">
        <f ca="1">IF($B426="","",IF($M426="不適用","不適用",IF($N426="","未檢驗",IF(OR(AND($D426="DM only",$O426&gt;=DATE(YEAR(TODAY()),1,1),$O426&lt;DATE(YEAR(TODAY())+1,1,1),$N426&lt;VALUE(SUBSTITUTE($M426,"&lt;",""))),AND($AH426&gt;=1,$AI426&gt;=1,OR($N426&lt;VALUE(SUBSTITUTE($M426,"&lt;","")),SUMIFS(LabData2016[LDL唯一],LabData2016[比對身分證前六碼],$AX426,LabData2016[最近一次LDL檢查結果(mg/dL)],"&lt;"&amp;VALUE(SUBSTITUTE($M426,"&lt;","")),LabData2016[最近一次LDL檢查日期],"&gt;="&amp;DATE(YEAR(TODAY()),1,1),LabData2016[最近一次LDL檢查日期],"&lt;"&amp;DATE(YEAR(TODAY())+1,1,1))/($AH426+$AI426)&gt;=0.5))),"控制達標",IF(AND($AH426&gt;=1,$AI426&gt;=1,ISNUMBER($P426),$R426&gt;84,$N426-$P426&lt;0),"進步達標","未達標")))))</f>
        <v/>
      </c>
      <c r="U426" s="39" t="str">
        <f ca="1">IF($B426="","",IF($T426="不適用","不適用",IF($T426="未檢驗","無檢驗資料","全年"&amp;($AH426+$AI426)&amp;"次／下半年"&amp;$AI426&amp;"次／"&amp;SUMIFS(LabData2016[LDL唯一],LabData2016[比對身分證前六碼],$AX426,LabData2016[最近一次LDL檢查結果(mg/dL)],"&lt;"&amp;VALUE(SUBSTITUTE($M426,"&lt;","")),LabData2016[最近一次LDL檢查日期],"&gt;="&amp;DATE(YEAR(TODAY()),1,1),LabData2016[最近一次LDL檢查日期],"&lt;"&amp;DATE(YEAR(TODAY())+1,1,1))&amp;"/"&amp;($AH426+$AI426)&amp;"達標")))</f>
        <v/>
      </c>
      <c r="V426" s="6" t="str" cm="1">
        <f t="array" ref="V426">IF($B426="","",IFERROR(INDEX(PatientCriteria[UACR達標標準],ROWS($A$4:A426)),""))</f>
        <v/>
      </c>
      <c r="W426" s="6" t="str">
        <f>IF($B426="","",IF($X426="","",IFERROR(SUMIFS(LabData2016[最近一次UACR檢查結果(mg/gm)],LabData2016[比對身分證前六碼],$AX426,LabData2016[最近一次UACR檢查日期],$X426,LabData2016[UACR唯一],1),"")))</f>
        <v/>
      </c>
      <c r="X426" s="36" t="str" cm="1">
        <f t="array" ref="X426">IF($B426="","",IFERROR(_xlfn.AGGREGATE(14,6,LabData2016[最近一次UACR檢查日期]/((LabData2016[比對身分證前六碼]=$AX426)*(LabData2016[UACR唯一]=1)),1),""))</f>
        <v/>
      </c>
      <c r="Y426" s="6" t="str">
        <f>IF($B426="","",IF($Z426="","",IFERROR(SUMIFS(LabData2016[最近一次UACR檢查結果(mg/gm)],LabData2016[比對身分證前六碼],$AX426,LabData2016[最近一次UACR檢查日期],$Z426,LabData2016[UACR唯一],1),"")))</f>
        <v/>
      </c>
      <c r="Z426" s="36" t="str" cm="1">
        <f t="array" ref="Z426">IF($B426="","",IFERROR(_xlfn.AGGREGATE(14,6,LabData2016[最近一次UACR檢查日期]/((LabData2016[比對身分證前六碼]=$AX426)*(LabData2016[UACR唯一]=1)),2),""))</f>
        <v/>
      </c>
      <c r="AA426" s="6" t="str">
        <f t="shared" si="89"/>
        <v/>
      </c>
      <c r="AB426" s="29" t="str">
        <f ca="1">IF($B426="","",IF($V426="不適用","不適用",IF($W426="","未檢驗",IF(AND($AJ426+$AK426&gt;=2,$AK426&gt;=1),IF(OR($W426&lt;30,SUMIFS(LabData2016[UACR唯一],LabData2016[比對身分證前六碼],$AX426,LabData2016[最近一次UACR檢查結果(mg/gm)],"&lt;30",LabData2016[最近一次UACR檢查日期],"&gt;="&amp;DATE(YEAR(TODAY()),1,1),LabData2016[最近一次UACR檢查日期],"&lt;"&amp;DATE(YEAR(TODAY())+1,1,1))/($AJ426+$AK426)&gt;=0.5),"控制達標",IF(ISNUMBER($Y426),IF(AND($AA426&gt;=84,$W426-$Y426&lt;0),"進步達標","未達標"),"未達標")),"未達標"))))</f>
        <v/>
      </c>
      <c r="AC426" s="38" t="str">
        <f ca="1">IF($B426="","",IF($AB426="不適用","不適用",IF($AB426="未檢驗","無檢驗資料","全年"&amp;($AJ426+$AK426)&amp;"次／下半年"&amp;$AK426&amp;"次／"&amp;SUMIFS(LabData2016[UACR唯一],LabData2016[比對身分證前六碼],$AX426,LabData2016[最近一次UACR檢查結果(mg/gm)],"&lt;30",LabData2016[最近一次UACR檢查日期],"&gt;="&amp;DATE(YEAR(TODAY()),1,1),LabData2016[最近一次UACR檢查日期],"&lt;"&amp;DATE(YEAR(TODAY())+1,1,1))&amp;"/"&amp;($AJ426+$AK426)&amp;"達標")))</f>
        <v/>
      </c>
      <c r="AD426" s="6" t="str" cm="1">
        <f t="array" ref="AD426">IF($B426="","",IFERROR(INDEX(PatientCriteria[BP檢驗次數達標標準],ROWS($A$4:A426)),""))</f>
        <v/>
      </c>
      <c r="AE426" s="6" t="str" cm="1">
        <f t="array" aca="1" ref="AE426" ca="1">IF($B426="","",_xlfn.LET(_xlpm.bp,LabData2016[最近一次BP檢查日期],_xlpm.ym,IF(ISNUMBER(_xlpm.bp),TEXT(_xlpm.bp,"yyyy-mm"),LEFT(_xlpm.bp,7)),_xlpm.matched,_xlfn._xlws.FILTER(_xlpm.ym,(LabData2016[比對身分證前六碼]=$AX426)*(LabData2016[比對生日西元]=$AY426)*(_xlpm.ym&lt;&gt;"")*(LEFT(_xlpm.ym,4)=TEXT(YEAR(TODAY()),"0")),""),IF(INDEX(_xlpm.matched,1)="",0,ROWS(_xlfn.UNIQUE(_xlpm.matched)))))</f>
        <v/>
      </c>
      <c r="AF426" s="6" t="str">
        <f ca="1">IF($B426="","",SUMIFS(LabData2016[HbA1c唯一],LabData2016[比對身分證前六碼],$AX426,LabData2016[最近一次HbA1c檢查日期],"&gt;="&amp;DATE(YEAR(TODAY()),1,1),LabData2016[最近一次HbA1c檢查日期],"&lt;"&amp;DATE(YEAR(TODAY()),7,1)))</f>
        <v/>
      </c>
      <c r="AG426" s="6" t="str">
        <f ca="1">IF($B426="","",SUMIFS(LabData2016[HbA1c唯一],LabData2016[比對身分證前六碼],$AX426,LabData2016[最近一次HbA1c檢查日期],"&gt;="&amp;DATE(YEAR(TODAY()),7,1),LabData2016[最近一次HbA1c檢查日期],"&lt;"&amp;DATE(YEAR(TODAY())+1,1,1)))</f>
        <v/>
      </c>
      <c r="AH426" s="6" t="str">
        <f ca="1">IF($B426="","",SUMIFS(LabData2016[LDL唯一],LabData2016[比對身分證前六碼],$AX426,LabData2016[最近一次LDL檢查日期],"&gt;="&amp;DATE(YEAR(TODAY()),1,1),LabData2016[最近一次LDL檢查日期],"&lt;"&amp;DATE(YEAR(TODAY()),7,1)))</f>
        <v/>
      </c>
      <c r="AI426" s="6" t="str">
        <f ca="1">IF($B426="","",SUMIFS(LabData2016[LDL唯一],LabData2016[比對身分證前六碼],$AX426,LabData2016[最近一次LDL檢查日期],"&gt;="&amp;DATE(YEAR(TODAY()),7,1),LabData2016[最近一次LDL檢查日期],"&lt;"&amp;DATE(YEAR(TODAY())+1,1,1)))</f>
        <v/>
      </c>
      <c r="AJ426" s="6" t="str">
        <f ca="1">IF($B426="","",SUMIFS(LabData2016[UACR唯一],LabData2016[比對身分證前六碼],$AX426,LabData2016[最近一次UACR檢查日期],"&gt;="&amp;DATE(YEAR(TODAY()),1,1),LabData2016[最近一次UACR檢查日期],"&lt;"&amp;DATE(YEAR(TODAY()),7,1)))</f>
        <v/>
      </c>
      <c r="AK426" s="6" t="str">
        <f ca="1">IF($B426="","",SUMIFS(LabData2016[UACR唯一],LabData2016[比對身分證前六碼],$AX426,LabData2016[最近一次UACR檢查日期],"&gt;="&amp;DATE(YEAR(TODAY()),7,1),LabData2016[最近一次UACR檢查日期],"&lt;"&amp;DATE(YEAR(TODAY())+1,1,1)))</f>
        <v/>
      </c>
      <c r="AL426" s="6" t="str">
        <f t="shared" si="90"/>
        <v/>
      </c>
      <c r="AM426" s="6" t="str">
        <f t="shared" si="91"/>
        <v/>
      </c>
      <c r="AN426" s="6" t="str">
        <f t="shared" si="92"/>
        <v/>
      </c>
      <c r="AO426" s="6" t="str">
        <f t="shared" si="93"/>
        <v/>
      </c>
      <c r="AP426" s="6" t="str" cm="1">
        <f t="array" ref="AP426">IF($B426="","",IFERROR(INDEX(相容設定!$B$2:$E$9,MATCH($D426,相容設定!$A$2:$A$9,0),MIN(VALUE(LEFT($AQ426,FIND("/",$AQ426)-1)),3)+1),0))</f>
        <v/>
      </c>
      <c r="AQ426" s="6" t="str">
        <f t="shared" si="94"/>
        <v/>
      </c>
      <c r="AR426" s="30" t="str">
        <f t="shared" si="95"/>
        <v/>
      </c>
      <c r="AS426" s="30" t="str">
        <f>IF($B426="","",250+30+IF(OR(ISNUMBER(SEARCH("DM",$D426)),ISNUMBER(SEARCH("+",$D426))),100,0)+IFERROR(INDEX(相容設定!$F$2:$F$9,MATCH($D426,相容設定!$A$2:$A$9,0)),0))</f>
        <v/>
      </c>
      <c r="AT426" s="31" t="str">
        <f t="shared" si="96"/>
        <v/>
      </c>
      <c r="AU426" s="32" t="str">
        <f t="shared" si="97"/>
        <v/>
      </c>
      <c r="AW426" t="str">
        <f t="shared" si="98"/>
        <v/>
      </c>
    </row>
    <row r="427" spans="1:49" x14ac:dyDescent="0.35">
      <c r="A427" s="26" t="str" cm="1">
        <f t="array" ref="A427">IFERROR(IF(INDEX(PatientCriteria[身分證號],ROWS($A$4:A427))="","",ROWS($A$4:A427)),"")</f>
        <v/>
      </c>
      <c r="B427" s="26" t="str" cm="1">
        <f t="array" ref="B427">IFERROR(IF(INDEX(PatientCriteria[身分證號],ROWS($A$4:A427))="","",INDEX(PatientCriteria[身分證號],ROWS($A$4:A427))),"")</f>
        <v/>
      </c>
      <c r="C427" s="26" t="str" cm="1">
        <f t="array" ref="C427">IF($B427="","",IFERROR(INDEX(PatientCriteria[生日],ROWS($A$4:A427)),""))</f>
        <v/>
      </c>
      <c r="D427" s="26" t="str" cm="1">
        <f t="array" ref="D427">IF($B427="","",IFERROR(INDEX(PatientCriteria[疾病組合],ROWS($A$4:A427)),""))</f>
        <v/>
      </c>
      <c r="E427" s="6" t="str" cm="1">
        <f t="array" ref="E427">IF($B427="","",IFERROR(INDEX(PatientCriteria[HbA1c達標標準],ROWS($A$4:A427)),""))</f>
        <v/>
      </c>
      <c r="F427" s="6" t="str">
        <f>IF($B427="","",IF($G427="","",IFERROR(SUMIFS(LabData2016[最近一次HbA1c檢查結果(%)],LabData2016[比對身分證前六碼],$AX427,LabData2016[最近一次HbA1c檢查日期],$G427,LabData2016[HbA1c唯一],1),"")))</f>
        <v/>
      </c>
      <c r="G427" s="36" t="str" cm="1">
        <f t="array" ref="G427">IF($B427="","",IFERROR(_xlfn.AGGREGATE(14,6,LabData2016[最近一次HbA1c檢查日期]/((LabData2016[比對身分證前六碼]=$AX427)*(LabData2016[HbA1c唯一]=1)),1),""))</f>
        <v/>
      </c>
      <c r="H427" s="6" t="str">
        <f>IF($B427="","",IF($I427="","",IFERROR(SUMIFS(LabData2016[最近一次HbA1c檢查結果(%)],LabData2016[比對身分證前六碼],$AX427,LabData2016[最近一次HbA1c檢查日期],$I427,LabData2016[HbA1c唯一],1),"")))</f>
        <v/>
      </c>
      <c r="I427" s="36" t="str" cm="1">
        <f t="array" ref="I427">IF($B427="","",IFERROR(_xlfn.AGGREGATE(14,6,LabData2016[最近一次HbA1c檢查日期]/((LabData2016[比對身分證前六碼]=$AX427)*(LabData2016[HbA1c唯一]=1)),2),""))</f>
        <v/>
      </c>
      <c r="J427" s="6" t="str">
        <f t="shared" si="87"/>
        <v/>
      </c>
      <c r="K427" s="27" t="str">
        <f ca="1">IF($B427="","",IF($E427="不適用","不適用",IF($F427="","未檢驗",IF(AND($AF427+$AG427&gt;=2,$AG427&gt;=1),IF(OR($F427&lt;VALUE(SUBSTITUTE(SUBSTITUTE($E427,"&lt;",""),"%","")),SUMIFS(LabData2016[HbA1c唯一],LabData2016[比對身分證前六碼],$AX427,LabData2016[最近一次HbA1c檢查結果(%)],"&lt;"&amp;VALUE(SUBSTITUTE(SUBSTITUTE($E427,"&lt;",""),"%","")),LabData2016[最近一次HbA1c檢查日期],"&gt;="&amp;DATE(YEAR(TODAY()),1,1),LabData2016[最近一次HbA1c檢查日期],"&lt;"&amp;DATE(YEAR(TODAY())+1,1,1))/($AF427+$AG427)&gt;=0.5),"控制達標",IF(ISNUMBER($H427),IF(AND($J427&gt;=84,$F427-$H427&lt;0),"進步達標","未達標"),"未達標")),"未達標"))))</f>
        <v/>
      </c>
      <c r="L427" s="33" t="str">
        <f ca="1">IF($B427="","",IF($K427="不適用","不適用",IF($K427="未檢驗","無檢驗資料","全年"&amp;($AF427+$AG427)&amp;"次／下半年"&amp;$AG427&amp;"次／"&amp;SUMIFS(LabData2016[HbA1c唯一],LabData2016[比對身分證前六碼],$AX427,LabData2016[最近一次HbA1c檢查結果(%)],"&lt;"&amp;VALUE(SUBSTITUTE(SUBSTITUTE($E427,"&lt;",""),"%","")),LabData2016[最近一次HbA1c檢查日期],"&gt;="&amp;DATE(YEAR(TODAY()),1,1),LabData2016[最近一次HbA1c檢查日期],"&lt;"&amp;DATE(YEAR(TODAY())+1,1,1))&amp;"/"&amp;($AF427+$AG427)&amp;"達標")))</f>
        <v/>
      </c>
      <c r="M427" s="6" t="str" cm="1">
        <f t="array" ref="M427">IF($B427="","",IFERROR(INDEX(PatientCriteria[LDL達標標準],ROWS($A$4:A427)),""))</f>
        <v/>
      </c>
      <c r="N427" s="6" t="str">
        <f>IF($B427="","",IF($O427="","",IFERROR(SUMIFS(LabData2016[最近一次LDL檢查結果(mg/dL)],LabData2016[比對身分證前六碼],$AX427,LabData2016[最近一次LDL檢查日期],$O427,LabData2016[LDL唯一],1),"")))</f>
        <v/>
      </c>
      <c r="O427" s="36" t="str" cm="1">
        <f t="array" ref="O427">IF($B427="","",IFERROR(_xlfn.AGGREGATE(14,6,LabData2016[最近一次LDL檢查日期]/((LabData2016[比對身分證前六碼]=$AX427)*(LabData2016[LDL唯一]=1)),1),""))</f>
        <v/>
      </c>
      <c r="P427" s="6" t="str">
        <f>IF($B427="","",IF($Q427="","",IFERROR(SUMIFS(LabData2016[最近一次LDL檢查結果(mg/dL)],LabData2016[比對身分證前六碼],$AX427,LabData2016[最近一次LDL檢查日期],$Q427,LabData2016[LDL唯一],1),"")))</f>
        <v/>
      </c>
      <c r="Q427" s="36" t="str" cm="1">
        <f t="array" ref="Q427">IF($B427="","",IFERROR(_xlfn.AGGREGATE(14,6,LabData2016[最近一次LDL檢查日期]/((LabData2016[比對身分證前六碼]=$AX427)*(LabData2016[LDL唯一]=1)),2),""))</f>
        <v/>
      </c>
      <c r="R427" s="6" t="str">
        <f t="shared" si="88"/>
        <v/>
      </c>
      <c r="S427" s="6" t="str" cm="1">
        <f t="array" ref="S427">IF($B427="","",IFERROR(_xlfn.AGGREGATE(15,6,LabData2016[最近一次LDL檢查結果(mg/dL)]/((LabData2016[比對身分證前六碼]=$AX427)*(LabData2016[LDL唯一]=1)),1),""))</f>
        <v/>
      </c>
      <c r="T427" s="28" t="str">
        <f ca="1">IF($B427="","",IF($M427="不適用","不適用",IF($N427="","未檢驗",IF(OR(AND($D427="DM only",$O427&gt;=DATE(YEAR(TODAY()),1,1),$O427&lt;DATE(YEAR(TODAY())+1,1,1),$N427&lt;VALUE(SUBSTITUTE($M427,"&lt;",""))),AND($AH427&gt;=1,$AI427&gt;=1,OR($N427&lt;VALUE(SUBSTITUTE($M427,"&lt;","")),SUMIFS(LabData2016[LDL唯一],LabData2016[比對身分證前六碼],$AX427,LabData2016[最近一次LDL檢查結果(mg/dL)],"&lt;"&amp;VALUE(SUBSTITUTE($M427,"&lt;","")),LabData2016[最近一次LDL檢查日期],"&gt;="&amp;DATE(YEAR(TODAY()),1,1),LabData2016[最近一次LDL檢查日期],"&lt;"&amp;DATE(YEAR(TODAY())+1,1,1))/($AH427+$AI427)&gt;=0.5))),"控制達標",IF(AND($AH427&gt;=1,$AI427&gt;=1,ISNUMBER($P427),$R427&gt;84,$N427-$P427&lt;0),"進步達標","未達標")))))</f>
        <v/>
      </c>
      <c r="U427" s="39" t="str">
        <f ca="1">IF($B427="","",IF($T427="不適用","不適用",IF($T427="未檢驗","無檢驗資料","全年"&amp;($AH427+$AI427)&amp;"次／下半年"&amp;$AI427&amp;"次／"&amp;SUMIFS(LabData2016[LDL唯一],LabData2016[比對身分證前六碼],$AX427,LabData2016[最近一次LDL檢查結果(mg/dL)],"&lt;"&amp;VALUE(SUBSTITUTE($M427,"&lt;","")),LabData2016[最近一次LDL檢查日期],"&gt;="&amp;DATE(YEAR(TODAY()),1,1),LabData2016[最近一次LDL檢查日期],"&lt;"&amp;DATE(YEAR(TODAY())+1,1,1))&amp;"/"&amp;($AH427+$AI427)&amp;"達標")))</f>
        <v/>
      </c>
      <c r="V427" s="6" t="str" cm="1">
        <f t="array" ref="V427">IF($B427="","",IFERROR(INDEX(PatientCriteria[UACR達標標準],ROWS($A$4:A427)),""))</f>
        <v/>
      </c>
      <c r="W427" s="6" t="str">
        <f>IF($B427="","",IF($X427="","",IFERROR(SUMIFS(LabData2016[最近一次UACR檢查結果(mg/gm)],LabData2016[比對身分證前六碼],$AX427,LabData2016[最近一次UACR檢查日期],$X427,LabData2016[UACR唯一],1),"")))</f>
        <v/>
      </c>
      <c r="X427" s="36" t="str" cm="1">
        <f t="array" ref="X427">IF($B427="","",IFERROR(_xlfn.AGGREGATE(14,6,LabData2016[最近一次UACR檢查日期]/((LabData2016[比對身分證前六碼]=$AX427)*(LabData2016[UACR唯一]=1)),1),""))</f>
        <v/>
      </c>
      <c r="Y427" s="6" t="str">
        <f>IF($B427="","",IF($Z427="","",IFERROR(SUMIFS(LabData2016[最近一次UACR檢查結果(mg/gm)],LabData2016[比對身分證前六碼],$AX427,LabData2016[最近一次UACR檢查日期],$Z427,LabData2016[UACR唯一],1),"")))</f>
        <v/>
      </c>
      <c r="Z427" s="36" t="str" cm="1">
        <f t="array" ref="Z427">IF($B427="","",IFERROR(_xlfn.AGGREGATE(14,6,LabData2016[最近一次UACR檢查日期]/((LabData2016[比對身分證前六碼]=$AX427)*(LabData2016[UACR唯一]=1)),2),""))</f>
        <v/>
      </c>
      <c r="AA427" s="6" t="str">
        <f t="shared" si="89"/>
        <v/>
      </c>
      <c r="AB427" s="29" t="str">
        <f ca="1">IF($B427="","",IF($V427="不適用","不適用",IF($W427="","未檢驗",IF(AND($AJ427+$AK427&gt;=2,$AK427&gt;=1),IF(OR($W427&lt;30,SUMIFS(LabData2016[UACR唯一],LabData2016[比對身分證前六碼],$AX427,LabData2016[最近一次UACR檢查結果(mg/gm)],"&lt;30",LabData2016[最近一次UACR檢查日期],"&gt;="&amp;DATE(YEAR(TODAY()),1,1),LabData2016[最近一次UACR檢查日期],"&lt;"&amp;DATE(YEAR(TODAY())+1,1,1))/($AJ427+$AK427)&gt;=0.5),"控制達標",IF(ISNUMBER($Y427),IF(AND($AA427&gt;=84,$W427-$Y427&lt;0),"進步達標","未達標"),"未達標")),"未達標"))))</f>
        <v/>
      </c>
      <c r="AC427" s="38" t="str">
        <f ca="1">IF($B427="","",IF($AB427="不適用","不適用",IF($AB427="未檢驗","無檢驗資料","全年"&amp;($AJ427+$AK427)&amp;"次／下半年"&amp;$AK427&amp;"次／"&amp;SUMIFS(LabData2016[UACR唯一],LabData2016[比對身分證前六碼],$AX427,LabData2016[最近一次UACR檢查結果(mg/gm)],"&lt;30",LabData2016[最近一次UACR檢查日期],"&gt;="&amp;DATE(YEAR(TODAY()),1,1),LabData2016[最近一次UACR檢查日期],"&lt;"&amp;DATE(YEAR(TODAY())+1,1,1))&amp;"/"&amp;($AJ427+$AK427)&amp;"達標")))</f>
        <v/>
      </c>
      <c r="AD427" s="6" t="str" cm="1">
        <f t="array" ref="AD427">IF($B427="","",IFERROR(INDEX(PatientCriteria[BP檢驗次數達標標準],ROWS($A$4:A427)),""))</f>
        <v/>
      </c>
      <c r="AE427" s="6" t="str" cm="1">
        <f t="array" aca="1" ref="AE427" ca="1">IF($B427="","",_xlfn.LET(_xlpm.bp,LabData2016[最近一次BP檢查日期],_xlpm.ym,IF(ISNUMBER(_xlpm.bp),TEXT(_xlpm.bp,"yyyy-mm"),LEFT(_xlpm.bp,7)),_xlpm.matched,_xlfn._xlws.FILTER(_xlpm.ym,(LabData2016[比對身分證前六碼]=$AX427)*(LabData2016[比對生日西元]=$AY427)*(_xlpm.ym&lt;&gt;"")*(LEFT(_xlpm.ym,4)=TEXT(YEAR(TODAY()),"0")),""),IF(INDEX(_xlpm.matched,1)="",0,ROWS(_xlfn.UNIQUE(_xlpm.matched)))))</f>
        <v/>
      </c>
      <c r="AF427" s="6" t="str">
        <f ca="1">IF($B427="","",SUMIFS(LabData2016[HbA1c唯一],LabData2016[比對身分證前六碼],$AX427,LabData2016[最近一次HbA1c檢查日期],"&gt;="&amp;DATE(YEAR(TODAY()),1,1),LabData2016[最近一次HbA1c檢查日期],"&lt;"&amp;DATE(YEAR(TODAY()),7,1)))</f>
        <v/>
      </c>
      <c r="AG427" s="6" t="str">
        <f ca="1">IF($B427="","",SUMIFS(LabData2016[HbA1c唯一],LabData2016[比對身分證前六碼],$AX427,LabData2016[最近一次HbA1c檢查日期],"&gt;="&amp;DATE(YEAR(TODAY()),7,1),LabData2016[最近一次HbA1c檢查日期],"&lt;"&amp;DATE(YEAR(TODAY())+1,1,1)))</f>
        <v/>
      </c>
      <c r="AH427" s="6" t="str">
        <f ca="1">IF($B427="","",SUMIFS(LabData2016[LDL唯一],LabData2016[比對身分證前六碼],$AX427,LabData2016[最近一次LDL檢查日期],"&gt;="&amp;DATE(YEAR(TODAY()),1,1),LabData2016[最近一次LDL檢查日期],"&lt;"&amp;DATE(YEAR(TODAY()),7,1)))</f>
        <v/>
      </c>
      <c r="AI427" s="6" t="str">
        <f ca="1">IF($B427="","",SUMIFS(LabData2016[LDL唯一],LabData2016[比對身分證前六碼],$AX427,LabData2016[最近一次LDL檢查日期],"&gt;="&amp;DATE(YEAR(TODAY()),7,1),LabData2016[最近一次LDL檢查日期],"&lt;"&amp;DATE(YEAR(TODAY())+1,1,1)))</f>
        <v/>
      </c>
      <c r="AJ427" s="6" t="str">
        <f ca="1">IF($B427="","",SUMIFS(LabData2016[UACR唯一],LabData2016[比對身分證前六碼],$AX427,LabData2016[最近一次UACR檢查日期],"&gt;="&amp;DATE(YEAR(TODAY()),1,1),LabData2016[最近一次UACR檢查日期],"&lt;"&amp;DATE(YEAR(TODAY()),7,1)))</f>
        <v/>
      </c>
      <c r="AK427" s="6" t="str">
        <f ca="1">IF($B427="","",SUMIFS(LabData2016[UACR唯一],LabData2016[比對身分證前六碼],$AX427,LabData2016[最近一次UACR檢查日期],"&gt;="&amp;DATE(YEAR(TODAY()),7,1),LabData2016[最近一次UACR檢查日期],"&lt;"&amp;DATE(YEAR(TODAY())+1,1,1)))</f>
        <v/>
      </c>
      <c r="AL427" s="6" t="str">
        <f t="shared" si="90"/>
        <v/>
      </c>
      <c r="AM427" s="6" t="str">
        <f t="shared" si="91"/>
        <v/>
      </c>
      <c r="AN427" s="6" t="str">
        <f t="shared" si="92"/>
        <v/>
      </c>
      <c r="AO427" s="6" t="str">
        <f t="shared" si="93"/>
        <v/>
      </c>
      <c r="AP427" s="6" t="str" cm="1">
        <f t="array" ref="AP427">IF($B427="","",IFERROR(INDEX(相容設定!$B$2:$E$9,MATCH($D427,相容設定!$A$2:$A$9,0),MIN(VALUE(LEFT($AQ427,FIND("/",$AQ427)-1)),3)+1),0))</f>
        <v/>
      </c>
      <c r="AQ427" s="6" t="str">
        <f t="shared" si="94"/>
        <v/>
      </c>
      <c r="AR427" s="30" t="str">
        <f t="shared" si="95"/>
        <v/>
      </c>
      <c r="AS427" s="30" t="str">
        <f>IF($B427="","",250+30+IF(OR(ISNUMBER(SEARCH("DM",$D427)),ISNUMBER(SEARCH("+",$D427))),100,0)+IFERROR(INDEX(相容設定!$F$2:$F$9,MATCH($D427,相容設定!$A$2:$A$9,0)),0))</f>
        <v/>
      </c>
      <c r="AT427" s="31" t="str">
        <f t="shared" si="96"/>
        <v/>
      </c>
      <c r="AU427" s="32" t="str">
        <f t="shared" si="97"/>
        <v/>
      </c>
      <c r="AW427" t="str">
        <f t="shared" si="98"/>
        <v/>
      </c>
    </row>
    <row r="428" spans="1:49" x14ac:dyDescent="0.35">
      <c r="A428" s="26" t="str" cm="1">
        <f t="array" ref="A428">IFERROR(IF(INDEX(PatientCriteria[身分證號],ROWS($A$4:A428))="","",ROWS($A$4:A428)),"")</f>
        <v/>
      </c>
      <c r="B428" s="26" t="str" cm="1">
        <f t="array" ref="B428">IFERROR(IF(INDEX(PatientCriteria[身分證號],ROWS($A$4:A428))="","",INDEX(PatientCriteria[身分證號],ROWS($A$4:A428))),"")</f>
        <v/>
      </c>
      <c r="C428" s="26" t="str" cm="1">
        <f t="array" ref="C428">IF($B428="","",IFERROR(INDEX(PatientCriteria[生日],ROWS($A$4:A428)),""))</f>
        <v/>
      </c>
      <c r="D428" s="26" t="str" cm="1">
        <f t="array" ref="D428">IF($B428="","",IFERROR(INDEX(PatientCriteria[疾病組合],ROWS($A$4:A428)),""))</f>
        <v/>
      </c>
      <c r="E428" s="6" t="str" cm="1">
        <f t="array" ref="E428">IF($B428="","",IFERROR(INDEX(PatientCriteria[HbA1c達標標準],ROWS($A$4:A428)),""))</f>
        <v/>
      </c>
      <c r="F428" s="6" t="str">
        <f>IF($B428="","",IF($G428="","",IFERROR(SUMIFS(LabData2016[最近一次HbA1c檢查結果(%)],LabData2016[比對身分證前六碼],$AX428,LabData2016[最近一次HbA1c檢查日期],$G428,LabData2016[HbA1c唯一],1),"")))</f>
        <v/>
      </c>
      <c r="G428" s="36" t="str" cm="1">
        <f t="array" ref="G428">IF($B428="","",IFERROR(_xlfn.AGGREGATE(14,6,LabData2016[最近一次HbA1c檢查日期]/((LabData2016[比對身分證前六碼]=$AX428)*(LabData2016[HbA1c唯一]=1)),1),""))</f>
        <v/>
      </c>
      <c r="H428" s="6" t="str">
        <f>IF($B428="","",IF($I428="","",IFERROR(SUMIFS(LabData2016[最近一次HbA1c檢查結果(%)],LabData2016[比對身分證前六碼],$AX428,LabData2016[最近一次HbA1c檢查日期],$I428,LabData2016[HbA1c唯一],1),"")))</f>
        <v/>
      </c>
      <c r="I428" s="36" t="str" cm="1">
        <f t="array" ref="I428">IF($B428="","",IFERROR(_xlfn.AGGREGATE(14,6,LabData2016[最近一次HbA1c檢查日期]/((LabData2016[比對身分證前六碼]=$AX428)*(LabData2016[HbA1c唯一]=1)),2),""))</f>
        <v/>
      </c>
      <c r="J428" s="6" t="str">
        <f t="shared" si="87"/>
        <v/>
      </c>
      <c r="K428" s="27" t="str">
        <f ca="1">IF($B428="","",IF($E428="不適用","不適用",IF($F428="","未檢驗",IF(AND($AF428+$AG428&gt;=2,$AG428&gt;=1),IF(OR($F428&lt;VALUE(SUBSTITUTE(SUBSTITUTE($E428,"&lt;",""),"%","")),SUMIFS(LabData2016[HbA1c唯一],LabData2016[比對身分證前六碼],$AX428,LabData2016[最近一次HbA1c檢查結果(%)],"&lt;"&amp;VALUE(SUBSTITUTE(SUBSTITUTE($E428,"&lt;",""),"%","")),LabData2016[最近一次HbA1c檢查日期],"&gt;="&amp;DATE(YEAR(TODAY()),1,1),LabData2016[最近一次HbA1c檢查日期],"&lt;"&amp;DATE(YEAR(TODAY())+1,1,1))/($AF428+$AG428)&gt;=0.5),"控制達標",IF(ISNUMBER($H428),IF(AND($J428&gt;=84,$F428-$H428&lt;0),"進步達標","未達標"),"未達標")),"未達標"))))</f>
        <v/>
      </c>
      <c r="L428" s="33" t="str">
        <f ca="1">IF($B428="","",IF($K428="不適用","不適用",IF($K428="未檢驗","無檢驗資料","全年"&amp;($AF428+$AG428)&amp;"次／下半年"&amp;$AG428&amp;"次／"&amp;SUMIFS(LabData2016[HbA1c唯一],LabData2016[比對身分證前六碼],$AX428,LabData2016[最近一次HbA1c檢查結果(%)],"&lt;"&amp;VALUE(SUBSTITUTE(SUBSTITUTE($E428,"&lt;",""),"%","")),LabData2016[最近一次HbA1c檢查日期],"&gt;="&amp;DATE(YEAR(TODAY()),1,1),LabData2016[最近一次HbA1c檢查日期],"&lt;"&amp;DATE(YEAR(TODAY())+1,1,1))&amp;"/"&amp;($AF428+$AG428)&amp;"達標")))</f>
        <v/>
      </c>
      <c r="M428" s="6" t="str" cm="1">
        <f t="array" ref="M428">IF($B428="","",IFERROR(INDEX(PatientCriteria[LDL達標標準],ROWS($A$4:A428)),""))</f>
        <v/>
      </c>
      <c r="N428" s="6" t="str">
        <f>IF($B428="","",IF($O428="","",IFERROR(SUMIFS(LabData2016[最近一次LDL檢查結果(mg/dL)],LabData2016[比對身分證前六碼],$AX428,LabData2016[最近一次LDL檢查日期],$O428,LabData2016[LDL唯一],1),"")))</f>
        <v/>
      </c>
      <c r="O428" s="36" t="str" cm="1">
        <f t="array" ref="O428">IF($B428="","",IFERROR(_xlfn.AGGREGATE(14,6,LabData2016[最近一次LDL檢查日期]/((LabData2016[比對身分證前六碼]=$AX428)*(LabData2016[LDL唯一]=1)),1),""))</f>
        <v/>
      </c>
      <c r="P428" s="6" t="str">
        <f>IF($B428="","",IF($Q428="","",IFERROR(SUMIFS(LabData2016[最近一次LDL檢查結果(mg/dL)],LabData2016[比對身分證前六碼],$AX428,LabData2016[最近一次LDL檢查日期],$Q428,LabData2016[LDL唯一],1),"")))</f>
        <v/>
      </c>
      <c r="Q428" s="36" t="str" cm="1">
        <f t="array" ref="Q428">IF($B428="","",IFERROR(_xlfn.AGGREGATE(14,6,LabData2016[最近一次LDL檢查日期]/((LabData2016[比對身分證前六碼]=$AX428)*(LabData2016[LDL唯一]=1)),2),""))</f>
        <v/>
      </c>
      <c r="R428" s="6" t="str">
        <f t="shared" si="88"/>
        <v/>
      </c>
      <c r="S428" s="6" t="str" cm="1">
        <f t="array" ref="S428">IF($B428="","",IFERROR(_xlfn.AGGREGATE(15,6,LabData2016[最近一次LDL檢查結果(mg/dL)]/((LabData2016[比對身分證前六碼]=$AX428)*(LabData2016[LDL唯一]=1)),1),""))</f>
        <v/>
      </c>
      <c r="T428" s="28" t="str">
        <f ca="1">IF($B428="","",IF($M428="不適用","不適用",IF($N428="","未檢驗",IF(OR(AND($D428="DM only",$O428&gt;=DATE(YEAR(TODAY()),1,1),$O428&lt;DATE(YEAR(TODAY())+1,1,1),$N428&lt;VALUE(SUBSTITUTE($M428,"&lt;",""))),AND($AH428&gt;=1,$AI428&gt;=1,OR($N428&lt;VALUE(SUBSTITUTE($M428,"&lt;","")),SUMIFS(LabData2016[LDL唯一],LabData2016[比對身分證前六碼],$AX428,LabData2016[最近一次LDL檢查結果(mg/dL)],"&lt;"&amp;VALUE(SUBSTITUTE($M428,"&lt;","")),LabData2016[最近一次LDL檢查日期],"&gt;="&amp;DATE(YEAR(TODAY()),1,1),LabData2016[最近一次LDL檢查日期],"&lt;"&amp;DATE(YEAR(TODAY())+1,1,1))/($AH428+$AI428)&gt;=0.5))),"控制達標",IF(AND($AH428&gt;=1,$AI428&gt;=1,ISNUMBER($P428),$R428&gt;84,$N428-$P428&lt;0),"進步達標","未達標")))))</f>
        <v/>
      </c>
      <c r="U428" s="39" t="str">
        <f ca="1">IF($B428="","",IF($T428="不適用","不適用",IF($T428="未檢驗","無檢驗資料","全年"&amp;($AH428+$AI428)&amp;"次／下半年"&amp;$AI428&amp;"次／"&amp;SUMIFS(LabData2016[LDL唯一],LabData2016[比對身分證前六碼],$AX428,LabData2016[最近一次LDL檢查結果(mg/dL)],"&lt;"&amp;VALUE(SUBSTITUTE($M428,"&lt;","")),LabData2016[最近一次LDL檢查日期],"&gt;="&amp;DATE(YEAR(TODAY()),1,1),LabData2016[最近一次LDL檢查日期],"&lt;"&amp;DATE(YEAR(TODAY())+1,1,1))&amp;"/"&amp;($AH428+$AI428)&amp;"達標")))</f>
        <v/>
      </c>
      <c r="V428" s="6" t="str" cm="1">
        <f t="array" ref="V428">IF($B428="","",IFERROR(INDEX(PatientCriteria[UACR達標標準],ROWS($A$4:A428)),""))</f>
        <v/>
      </c>
      <c r="W428" s="6" t="str">
        <f>IF($B428="","",IF($X428="","",IFERROR(SUMIFS(LabData2016[最近一次UACR檢查結果(mg/gm)],LabData2016[比對身分證前六碼],$AX428,LabData2016[最近一次UACR檢查日期],$X428,LabData2016[UACR唯一],1),"")))</f>
        <v/>
      </c>
      <c r="X428" s="36" t="str" cm="1">
        <f t="array" ref="X428">IF($B428="","",IFERROR(_xlfn.AGGREGATE(14,6,LabData2016[最近一次UACR檢查日期]/((LabData2016[比對身分證前六碼]=$AX428)*(LabData2016[UACR唯一]=1)),1),""))</f>
        <v/>
      </c>
      <c r="Y428" s="6" t="str">
        <f>IF($B428="","",IF($Z428="","",IFERROR(SUMIFS(LabData2016[最近一次UACR檢查結果(mg/gm)],LabData2016[比對身分證前六碼],$AX428,LabData2016[最近一次UACR檢查日期],$Z428,LabData2016[UACR唯一],1),"")))</f>
        <v/>
      </c>
      <c r="Z428" s="36" t="str" cm="1">
        <f t="array" ref="Z428">IF($B428="","",IFERROR(_xlfn.AGGREGATE(14,6,LabData2016[最近一次UACR檢查日期]/((LabData2016[比對身分證前六碼]=$AX428)*(LabData2016[UACR唯一]=1)),2),""))</f>
        <v/>
      </c>
      <c r="AA428" s="6" t="str">
        <f t="shared" si="89"/>
        <v/>
      </c>
      <c r="AB428" s="29" t="str">
        <f ca="1">IF($B428="","",IF($V428="不適用","不適用",IF($W428="","未檢驗",IF(AND($AJ428+$AK428&gt;=2,$AK428&gt;=1),IF(OR($W428&lt;30,SUMIFS(LabData2016[UACR唯一],LabData2016[比對身分證前六碼],$AX428,LabData2016[最近一次UACR檢查結果(mg/gm)],"&lt;30",LabData2016[最近一次UACR檢查日期],"&gt;="&amp;DATE(YEAR(TODAY()),1,1),LabData2016[最近一次UACR檢查日期],"&lt;"&amp;DATE(YEAR(TODAY())+1,1,1))/($AJ428+$AK428)&gt;=0.5),"控制達標",IF(ISNUMBER($Y428),IF(AND($AA428&gt;=84,$W428-$Y428&lt;0),"進步達標","未達標"),"未達標")),"未達標"))))</f>
        <v/>
      </c>
      <c r="AC428" s="38" t="str">
        <f ca="1">IF($B428="","",IF($AB428="不適用","不適用",IF($AB428="未檢驗","無檢驗資料","全年"&amp;($AJ428+$AK428)&amp;"次／下半年"&amp;$AK428&amp;"次／"&amp;SUMIFS(LabData2016[UACR唯一],LabData2016[比對身分證前六碼],$AX428,LabData2016[最近一次UACR檢查結果(mg/gm)],"&lt;30",LabData2016[最近一次UACR檢查日期],"&gt;="&amp;DATE(YEAR(TODAY()),1,1),LabData2016[最近一次UACR檢查日期],"&lt;"&amp;DATE(YEAR(TODAY())+1,1,1))&amp;"/"&amp;($AJ428+$AK428)&amp;"達標")))</f>
        <v/>
      </c>
      <c r="AD428" s="6" t="str" cm="1">
        <f t="array" ref="AD428">IF($B428="","",IFERROR(INDEX(PatientCriteria[BP檢驗次數達標標準],ROWS($A$4:A428)),""))</f>
        <v/>
      </c>
      <c r="AE428" s="6" t="str" cm="1">
        <f t="array" aca="1" ref="AE428" ca="1">IF($B428="","",_xlfn.LET(_xlpm.bp,LabData2016[最近一次BP檢查日期],_xlpm.ym,IF(ISNUMBER(_xlpm.bp),TEXT(_xlpm.bp,"yyyy-mm"),LEFT(_xlpm.bp,7)),_xlpm.matched,_xlfn._xlws.FILTER(_xlpm.ym,(LabData2016[比對身分證前六碼]=$AX428)*(LabData2016[比對生日西元]=$AY428)*(_xlpm.ym&lt;&gt;"")*(LEFT(_xlpm.ym,4)=TEXT(YEAR(TODAY()),"0")),""),IF(INDEX(_xlpm.matched,1)="",0,ROWS(_xlfn.UNIQUE(_xlpm.matched)))))</f>
        <v/>
      </c>
      <c r="AF428" s="6" t="str">
        <f ca="1">IF($B428="","",SUMIFS(LabData2016[HbA1c唯一],LabData2016[比對身分證前六碼],$AX428,LabData2016[最近一次HbA1c檢查日期],"&gt;="&amp;DATE(YEAR(TODAY()),1,1),LabData2016[最近一次HbA1c檢查日期],"&lt;"&amp;DATE(YEAR(TODAY()),7,1)))</f>
        <v/>
      </c>
      <c r="AG428" s="6" t="str">
        <f ca="1">IF($B428="","",SUMIFS(LabData2016[HbA1c唯一],LabData2016[比對身分證前六碼],$AX428,LabData2016[最近一次HbA1c檢查日期],"&gt;="&amp;DATE(YEAR(TODAY()),7,1),LabData2016[最近一次HbA1c檢查日期],"&lt;"&amp;DATE(YEAR(TODAY())+1,1,1)))</f>
        <v/>
      </c>
      <c r="AH428" s="6" t="str">
        <f ca="1">IF($B428="","",SUMIFS(LabData2016[LDL唯一],LabData2016[比對身分證前六碼],$AX428,LabData2016[最近一次LDL檢查日期],"&gt;="&amp;DATE(YEAR(TODAY()),1,1),LabData2016[最近一次LDL檢查日期],"&lt;"&amp;DATE(YEAR(TODAY()),7,1)))</f>
        <v/>
      </c>
      <c r="AI428" s="6" t="str">
        <f ca="1">IF($B428="","",SUMIFS(LabData2016[LDL唯一],LabData2016[比對身分證前六碼],$AX428,LabData2016[最近一次LDL檢查日期],"&gt;="&amp;DATE(YEAR(TODAY()),7,1),LabData2016[最近一次LDL檢查日期],"&lt;"&amp;DATE(YEAR(TODAY())+1,1,1)))</f>
        <v/>
      </c>
      <c r="AJ428" s="6" t="str">
        <f ca="1">IF($B428="","",SUMIFS(LabData2016[UACR唯一],LabData2016[比對身分證前六碼],$AX428,LabData2016[最近一次UACR檢查日期],"&gt;="&amp;DATE(YEAR(TODAY()),1,1),LabData2016[最近一次UACR檢查日期],"&lt;"&amp;DATE(YEAR(TODAY()),7,1)))</f>
        <v/>
      </c>
      <c r="AK428" s="6" t="str">
        <f ca="1">IF($B428="","",SUMIFS(LabData2016[UACR唯一],LabData2016[比對身分證前六碼],$AX428,LabData2016[最近一次UACR檢查日期],"&gt;="&amp;DATE(YEAR(TODAY()),7,1),LabData2016[最近一次UACR檢查日期],"&lt;"&amp;DATE(YEAR(TODAY())+1,1,1)))</f>
        <v/>
      </c>
      <c r="AL428" s="6" t="str">
        <f t="shared" si="90"/>
        <v/>
      </c>
      <c r="AM428" s="6" t="str">
        <f t="shared" si="91"/>
        <v/>
      </c>
      <c r="AN428" s="6" t="str">
        <f t="shared" si="92"/>
        <v/>
      </c>
      <c r="AO428" s="6" t="str">
        <f t="shared" si="93"/>
        <v/>
      </c>
      <c r="AP428" s="6" t="str" cm="1">
        <f t="array" ref="AP428">IF($B428="","",IFERROR(INDEX(相容設定!$B$2:$E$9,MATCH($D428,相容設定!$A$2:$A$9,0),MIN(VALUE(LEFT($AQ428,FIND("/",$AQ428)-1)),3)+1),0))</f>
        <v/>
      </c>
      <c r="AQ428" s="6" t="str">
        <f t="shared" si="94"/>
        <v/>
      </c>
      <c r="AR428" s="30" t="str">
        <f t="shared" si="95"/>
        <v/>
      </c>
      <c r="AS428" s="30" t="str">
        <f>IF($B428="","",250+30+IF(OR(ISNUMBER(SEARCH("DM",$D428)),ISNUMBER(SEARCH("+",$D428))),100,0)+IFERROR(INDEX(相容設定!$F$2:$F$9,MATCH($D428,相容設定!$A$2:$A$9,0)),0))</f>
        <v/>
      </c>
      <c r="AT428" s="31" t="str">
        <f t="shared" si="96"/>
        <v/>
      </c>
      <c r="AU428" s="32" t="str">
        <f t="shared" si="97"/>
        <v/>
      </c>
      <c r="AW428" t="str">
        <f t="shared" si="98"/>
        <v/>
      </c>
    </row>
    <row r="429" spans="1:49" x14ac:dyDescent="0.35">
      <c r="A429" s="26" t="str" cm="1">
        <f t="array" ref="A429">IFERROR(IF(INDEX(PatientCriteria[身分證號],ROWS($A$4:A429))="","",ROWS($A$4:A429)),"")</f>
        <v/>
      </c>
      <c r="B429" s="26" t="str" cm="1">
        <f t="array" ref="B429">IFERROR(IF(INDEX(PatientCriteria[身分證號],ROWS($A$4:A429))="","",INDEX(PatientCriteria[身分證號],ROWS($A$4:A429))),"")</f>
        <v/>
      </c>
      <c r="C429" s="26" t="str" cm="1">
        <f t="array" ref="C429">IF($B429="","",IFERROR(INDEX(PatientCriteria[生日],ROWS($A$4:A429)),""))</f>
        <v/>
      </c>
      <c r="D429" s="26" t="str" cm="1">
        <f t="array" ref="D429">IF($B429="","",IFERROR(INDEX(PatientCriteria[疾病組合],ROWS($A$4:A429)),""))</f>
        <v/>
      </c>
      <c r="E429" s="6" t="str" cm="1">
        <f t="array" ref="E429">IF($B429="","",IFERROR(INDEX(PatientCriteria[HbA1c達標標準],ROWS($A$4:A429)),""))</f>
        <v/>
      </c>
      <c r="F429" s="6" t="str">
        <f>IF($B429="","",IF($G429="","",IFERROR(SUMIFS(LabData2016[最近一次HbA1c檢查結果(%)],LabData2016[比對身分證前六碼],$AX429,LabData2016[最近一次HbA1c檢查日期],$G429,LabData2016[HbA1c唯一],1),"")))</f>
        <v/>
      </c>
      <c r="G429" s="36" t="str" cm="1">
        <f t="array" ref="G429">IF($B429="","",IFERROR(_xlfn.AGGREGATE(14,6,LabData2016[最近一次HbA1c檢查日期]/((LabData2016[比對身分證前六碼]=$AX429)*(LabData2016[HbA1c唯一]=1)),1),""))</f>
        <v/>
      </c>
      <c r="H429" s="6" t="str">
        <f>IF($B429="","",IF($I429="","",IFERROR(SUMIFS(LabData2016[最近一次HbA1c檢查結果(%)],LabData2016[比對身分證前六碼],$AX429,LabData2016[最近一次HbA1c檢查日期],$I429,LabData2016[HbA1c唯一],1),"")))</f>
        <v/>
      </c>
      <c r="I429" s="36" t="str" cm="1">
        <f t="array" ref="I429">IF($B429="","",IFERROR(_xlfn.AGGREGATE(14,6,LabData2016[最近一次HbA1c檢查日期]/((LabData2016[比對身分證前六碼]=$AX429)*(LabData2016[HbA1c唯一]=1)),2),""))</f>
        <v/>
      </c>
      <c r="J429" s="6" t="str">
        <f t="shared" si="87"/>
        <v/>
      </c>
      <c r="K429" s="27" t="str">
        <f ca="1">IF($B429="","",IF($E429="不適用","不適用",IF($F429="","未檢驗",IF(AND($AF429+$AG429&gt;=2,$AG429&gt;=1),IF(OR($F429&lt;VALUE(SUBSTITUTE(SUBSTITUTE($E429,"&lt;",""),"%","")),SUMIFS(LabData2016[HbA1c唯一],LabData2016[比對身分證前六碼],$AX429,LabData2016[最近一次HbA1c檢查結果(%)],"&lt;"&amp;VALUE(SUBSTITUTE(SUBSTITUTE($E429,"&lt;",""),"%","")),LabData2016[最近一次HbA1c檢查日期],"&gt;="&amp;DATE(YEAR(TODAY()),1,1),LabData2016[最近一次HbA1c檢查日期],"&lt;"&amp;DATE(YEAR(TODAY())+1,1,1))/($AF429+$AG429)&gt;=0.5),"控制達標",IF(ISNUMBER($H429),IF(AND($J429&gt;=84,$F429-$H429&lt;0),"進步達標","未達標"),"未達標")),"未達標"))))</f>
        <v/>
      </c>
      <c r="L429" s="33" t="str">
        <f ca="1">IF($B429="","",IF($K429="不適用","不適用",IF($K429="未檢驗","無檢驗資料","全年"&amp;($AF429+$AG429)&amp;"次／下半年"&amp;$AG429&amp;"次／"&amp;SUMIFS(LabData2016[HbA1c唯一],LabData2016[比對身分證前六碼],$AX429,LabData2016[最近一次HbA1c檢查結果(%)],"&lt;"&amp;VALUE(SUBSTITUTE(SUBSTITUTE($E429,"&lt;",""),"%","")),LabData2016[最近一次HbA1c檢查日期],"&gt;="&amp;DATE(YEAR(TODAY()),1,1),LabData2016[最近一次HbA1c檢查日期],"&lt;"&amp;DATE(YEAR(TODAY())+1,1,1))&amp;"/"&amp;($AF429+$AG429)&amp;"達標")))</f>
        <v/>
      </c>
      <c r="M429" s="6" t="str" cm="1">
        <f t="array" ref="M429">IF($B429="","",IFERROR(INDEX(PatientCriteria[LDL達標標準],ROWS($A$4:A429)),""))</f>
        <v/>
      </c>
      <c r="N429" s="6" t="str">
        <f>IF($B429="","",IF($O429="","",IFERROR(SUMIFS(LabData2016[最近一次LDL檢查結果(mg/dL)],LabData2016[比對身分證前六碼],$AX429,LabData2016[最近一次LDL檢查日期],$O429,LabData2016[LDL唯一],1),"")))</f>
        <v/>
      </c>
      <c r="O429" s="36" t="str" cm="1">
        <f t="array" ref="O429">IF($B429="","",IFERROR(_xlfn.AGGREGATE(14,6,LabData2016[最近一次LDL檢查日期]/((LabData2016[比對身分證前六碼]=$AX429)*(LabData2016[LDL唯一]=1)),1),""))</f>
        <v/>
      </c>
      <c r="P429" s="6" t="str">
        <f>IF($B429="","",IF($Q429="","",IFERROR(SUMIFS(LabData2016[最近一次LDL檢查結果(mg/dL)],LabData2016[比對身分證前六碼],$AX429,LabData2016[最近一次LDL檢查日期],$Q429,LabData2016[LDL唯一],1),"")))</f>
        <v/>
      </c>
      <c r="Q429" s="36" t="str" cm="1">
        <f t="array" ref="Q429">IF($B429="","",IFERROR(_xlfn.AGGREGATE(14,6,LabData2016[最近一次LDL檢查日期]/((LabData2016[比對身分證前六碼]=$AX429)*(LabData2016[LDL唯一]=1)),2),""))</f>
        <v/>
      </c>
      <c r="R429" s="6" t="str">
        <f t="shared" si="88"/>
        <v/>
      </c>
      <c r="S429" s="6" t="str" cm="1">
        <f t="array" ref="S429">IF($B429="","",IFERROR(_xlfn.AGGREGATE(15,6,LabData2016[最近一次LDL檢查結果(mg/dL)]/((LabData2016[比對身分證前六碼]=$AX429)*(LabData2016[LDL唯一]=1)),1),""))</f>
        <v/>
      </c>
      <c r="T429" s="28" t="str">
        <f ca="1">IF($B429="","",IF($M429="不適用","不適用",IF($N429="","未檢驗",IF(OR(AND($D429="DM only",$O429&gt;=DATE(YEAR(TODAY()),1,1),$O429&lt;DATE(YEAR(TODAY())+1,1,1),$N429&lt;VALUE(SUBSTITUTE($M429,"&lt;",""))),AND($AH429&gt;=1,$AI429&gt;=1,OR($N429&lt;VALUE(SUBSTITUTE($M429,"&lt;","")),SUMIFS(LabData2016[LDL唯一],LabData2016[比對身分證前六碼],$AX429,LabData2016[最近一次LDL檢查結果(mg/dL)],"&lt;"&amp;VALUE(SUBSTITUTE($M429,"&lt;","")),LabData2016[最近一次LDL檢查日期],"&gt;="&amp;DATE(YEAR(TODAY()),1,1),LabData2016[最近一次LDL檢查日期],"&lt;"&amp;DATE(YEAR(TODAY())+1,1,1))/($AH429+$AI429)&gt;=0.5))),"控制達標",IF(AND($AH429&gt;=1,$AI429&gt;=1,ISNUMBER($P429),$R429&gt;84,$N429-$P429&lt;0),"進步達標","未達標")))))</f>
        <v/>
      </c>
      <c r="U429" s="39" t="str">
        <f ca="1">IF($B429="","",IF($T429="不適用","不適用",IF($T429="未檢驗","無檢驗資料","全年"&amp;($AH429+$AI429)&amp;"次／下半年"&amp;$AI429&amp;"次／"&amp;SUMIFS(LabData2016[LDL唯一],LabData2016[比對身分證前六碼],$AX429,LabData2016[最近一次LDL檢查結果(mg/dL)],"&lt;"&amp;VALUE(SUBSTITUTE($M429,"&lt;","")),LabData2016[最近一次LDL檢查日期],"&gt;="&amp;DATE(YEAR(TODAY()),1,1),LabData2016[最近一次LDL檢查日期],"&lt;"&amp;DATE(YEAR(TODAY())+1,1,1))&amp;"/"&amp;($AH429+$AI429)&amp;"達標")))</f>
        <v/>
      </c>
      <c r="V429" s="6" t="str" cm="1">
        <f t="array" ref="V429">IF($B429="","",IFERROR(INDEX(PatientCriteria[UACR達標標準],ROWS($A$4:A429)),""))</f>
        <v/>
      </c>
      <c r="W429" s="6" t="str">
        <f>IF($B429="","",IF($X429="","",IFERROR(SUMIFS(LabData2016[最近一次UACR檢查結果(mg/gm)],LabData2016[比對身分證前六碼],$AX429,LabData2016[最近一次UACR檢查日期],$X429,LabData2016[UACR唯一],1),"")))</f>
        <v/>
      </c>
      <c r="X429" s="36" t="str" cm="1">
        <f t="array" ref="X429">IF($B429="","",IFERROR(_xlfn.AGGREGATE(14,6,LabData2016[最近一次UACR檢查日期]/((LabData2016[比對身分證前六碼]=$AX429)*(LabData2016[UACR唯一]=1)),1),""))</f>
        <v/>
      </c>
      <c r="Y429" s="6" t="str">
        <f>IF($B429="","",IF($Z429="","",IFERROR(SUMIFS(LabData2016[最近一次UACR檢查結果(mg/gm)],LabData2016[比對身分證前六碼],$AX429,LabData2016[最近一次UACR檢查日期],$Z429,LabData2016[UACR唯一],1),"")))</f>
        <v/>
      </c>
      <c r="Z429" s="36" t="str" cm="1">
        <f t="array" ref="Z429">IF($B429="","",IFERROR(_xlfn.AGGREGATE(14,6,LabData2016[最近一次UACR檢查日期]/((LabData2016[比對身分證前六碼]=$AX429)*(LabData2016[UACR唯一]=1)),2),""))</f>
        <v/>
      </c>
      <c r="AA429" s="6" t="str">
        <f t="shared" si="89"/>
        <v/>
      </c>
      <c r="AB429" s="29" t="str">
        <f ca="1">IF($B429="","",IF($V429="不適用","不適用",IF($W429="","未檢驗",IF(AND($AJ429+$AK429&gt;=2,$AK429&gt;=1),IF(OR($W429&lt;30,SUMIFS(LabData2016[UACR唯一],LabData2016[比對身分證前六碼],$AX429,LabData2016[最近一次UACR檢查結果(mg/gm)],"&lt;30",LabData2016[最近一次UACR檢查日期],"&gt;="&amp;DATE(YEAR(TODAY()),1,1),LabData2016[最近一次UACR檢查日期],"&lt;"&amp;DATE(YEAR(TODAY())+1,1,1))/($AJ429+$AK429)&gt;=0.5),"控制達標",IF(ISNUMBER($Y429),IF(AND($AA429&gt;=84,$W429-$Y429&lt;0),"進步達標","未達標"),"未達標")),"未達標"))))</f>
        <v/>
      </c>
      <c r="AC429" s="38" t="str">
        <f ca="1">IF($B429="","",IF($AB429="不適用","不適用",IF($AB429="未檢驗","無檢驗資料","全年"&amp;($AJ429+$AK429)&amp;"次／下半年"&amp;$AK429&amp;"次／"&amp;SUMIFS(LabData2016[UACR唯一],LabData2016[比對身分證前六碼],$AX429,LabData2016[最近一次UACR檢查結果(mg/gm)],"&lt;30",LabData2016[最近一次UACR檢查日期],"&gt;="&amp;DATE(YEAR(TODAY()),1,1),LabData2016[最近一次UACR檢查日期],"&lt;"&amp;DATE(YEAR(TODAY())+1,1,1))&amp;"/"&amp;($AJ429+$AK429)&amp;"達標")))</f>
        <v/>
      </c>
      <c r="AD429" s="6" t="str" cm="1">
        <f t="array" ref="AD429">IF($B429="","",IFERROR(INDEX(PatientCriteria[BP檢驗次數達標標準],ROWS($A$4:A429)),""))</f>
        <v/>
      </c>
      <c r="AE429" s="6" t="str" cm="1">
        <f t="array" aca="1" ref="AE429" ca="1">IF($B429="","",_xlfn.LET(_xlpm.bp,LabData2016[最近一次BP檢查日期],_xlpm.ym,IF(ISNUMBER(_xlpm.bp),TEXT(_xlpm.bp,"yyyy-mm"),LEFT(_xlpm.bp,7)),_xlpm.matched,_xlfn._xlws.FILTER(_xlpm.ym,(LabData2016[比對身分證前六碼]=$AX429)*(LabData2016[比對生日西元]=$AY429)*(_xlpm.ym&lt;&gt;"")*(LEFT(_xlpm.ym,4)=TEXT(YEAR(TODAY()),"0")),""),IF(INDEX(_xlpm.matched,1)="",0,ROWS(_xlfn.UNIQUE(_xlpm.matched)))))</f>
        <v/>
      </c>
      <c r="AF429" s="6" t="str">
        <f ca="1">IF($B429="","",SUMIFS(LabData2016[HbA1c唯一],LabData2016[比對身分證前六碼],$AX429,LabData2016[最近一次HbA1c檢查日期],"&gt;="&amp;DATE(YEAR(TODAY()),1,1),LabData2016[最近一次HbA1c檢查日期],"&lt;"&amp;DATE(YEAR(TODAY()),7,1)))</f>
        <v/>
      </c>
      <c r="AG429" s="6" t="str">
        <f ca="1">IF($B429="","",SUMIFS(LabData2016[HbA1c唯一],LabData2016[比對身分證前六碼],$AX429,LabData2016[最近一次HbA1c檢查日期],"&gt;="&amp;DATE(YEAR(TODAY()),7,1),LabData2016[最近一次HbA1c檢查日期],"&lt;"&amp;DATE(YEAR(TODAY())+1,1,1)))</f>
        <v/>
      </c>
      <c r="AH429" s="6" t="str">
        <f ca="1">IF($B429="","",SUMIFS(LabData2016[LDL唯一],LabData2016[比對身分證前六碼],$AX429,LabData2016[最近一次LDL檢查日期],"&gt;="&amp;DATE(YEAR(TODAY()),1,1),LabData2016[最近一次LDL檢查日期],"&lt;"&amp;DATE(YEAR(TODAY()),7,1)))</f>
        <v/>
      </c>
      <c r="AI429" s="6" t="str">
        <f ca="1">IF($B429="","",SUMIFS(LabData2016[LDL唯一],LabData2016[比對身分證前六碼],$AX429,LabData2016[最近一次LDL檢查日期],"&gt;="&amp;DATE(YEAR(TODAY()),7,1),LabData2016[最近一次LDL檢查日期],"&lt;"&amp;DATE(YEAR(TODAY())+1,1,1)))</f>
        <v/>
      </c>
      <c r="AJ429" s="6" t="str">
        <f ca="1">IF($B429="","",SUMIFS(LabData2016[UACR唯一],LabData2016[比對身分證前六碼],$AX429,LabData2016[最近一次UACR檢查日期],"&gt;="&amp;DATE(YEAR(TODAY()),1,1),LabData2016[最近一次UACR檢查日期],"&lt;"&amp;DATE(YEAR(TODAY()),7,1)))</f>
        <v/>
      </c>
      <c r="AK429" s="6" t="str">
        <f ca="1">IF($B429="","",SUMIFS(LabData2016[UACR唯一],LabData2016[比對身分證前六碼],$AX429,LabData2016[最近一次UACR檢查日期],"&gt;="&amp;DATE(YEAR(TODAY()),7,1),LabData2016[最近一次UACR檢查日期],"&lt;"&amp;DATE(YEAR(TODAY())+1,1,1)))</f>
        <v/>
      </c>
      <c r="AL429" s="6" t="str">
        <f t="shared" si="90"/>
        <v/>
      </c>
      <c r="AM429" s="6" t="str">
        <f t="shared" si="91"/>
        <v/>
      </c>
      <c r="AN429" s="6" t="str">
        <f t="shared" si="92"/>
        <v/>
      </c>
      <c r="AO429" s="6" t="str">
        <f t="shared" si="93"/>
        <v/>
      </c>
      <c r="AP429" s="6" t="str" cm="1">
        <f t="array" ref="AP429">IF($B429="","",IFERROR(INDEX(相容設定!$B$2:$E$9,MATCH($D429,相容設定!$A$2:$A$9,0),MIN(VALUE(LEFT($AQ429,FIND("/",$AQ429)-1)),3)+1),0))</f>
        <v/>
      </c>
      <c r="AQ429" s="6" t="str">
        <f t="shared" si="94"/>
        <v/>
      </c>
      <c r="AR429" s="30" t="str">
        <f t="shared" si="95"/>
        <v/>
      </c>
      <c r="AS429" s="30" t="str">
        <f>IF($B429="","",250+30+IF(OR(ISNUMBER(SEARCH("DM",$D429)),ISNUMBER(SEARCH("+",$D429))),100,0)+IFERROR(INDEX(相容設定!$F$2:$F$9,MATCH($D429,相容設定!$A$2:$A$9,0)),0))</f>
        <v/>
      </c>
      <c r="AT429" s="31" t="str">
        <f t="shared" si="96"/>
        <v/>
      </c>
      <c r="AU429" s="32" t="str">
        <f t="shared" si="97"/>
        <v/>
      </c>
      <c r="AW429" t="str">
        <f t="shared" si="98"/>
        <v/>
      </c>
    </row>
    <row r="430" spans="1:49" x14ac:dyDescent="0.35">
      <c r="A430" s="26" t="str" cm="1">
        <f t="array" ref="A430">IFERROR(IF(INDEX(PatientCriteria[身分證號],ROWS($A$4:A430))="","",ROWS($A$4:A430)),"")</f>
        <v/>
      </c>
      <c r="B430" s="26" t="str" cm="1">
        <f t="array" ref="B430">IFERROR(IF(INDEX(PatientCriteria[身分證號],ROWS($A$4:A430))="","",INDEX(PatientCriteria[身分證號],ROWS($A$4:A430))),"")</f>
        <v/>
      </c>
      <c r="C430" s="26" t="str" cm="1">
        <f t="array" ref="C430">IF($B430="","",IFERROR(INDEX(PatientCriteria[生日],ROWS($A$4:A430)),""))</f>
        <v/>
      </c>
      <c r="D430" s="26" t="str" cm="1">
        <f t="array" ref="D430">IF($B430="","",IFERROR(INDEX(PatientCriteria[疾病組合],ROWS($A$4:A430)),""))</f>
        <v/>
      </c>
      <c r="E430" s="6" t="str" cm="1">
        <f t="array" ref="E430">IF($B430="","",IFERROR(INDEX(PatientCriteria[HbA1c達標標準],ROWS($A$4:A430)),""))</f>
        <v/>
      </c>
      <c r="F430" s="6" t="str">
        <f>IF($B430="","",IF($G430="","",IFERROR(SUMIFS(LabData2016[最近一次HbA1c檢查結果(%)],LabData2016[比對身分證前六碼],$AX430,LabData2016[最近一次HbA1c檢查日期],$G430,LabData2016[HbA1c唯一],1),"")))</f>
        <v/>
      </c>
      <c r="G430" s="36" t="str" cm="1">
        <f t="array" ref="G430">IF($B430="","",IFERROR(_xlfn.AGGREGATE(14,6,LabData2016[最近一次HbA1c檢查日期]/((LabData2016[比對身分證前六碼]=$AX430)*(LabData2016[HbA1c唯一]=1)),1),""))</f>
        <v/>
      </c>
      <c r="H430" s="6" t="str">
        <f>IF($B430="","",IF($I430="","",IFERROR(SUMIFS(LabData2016[最近一次HbA1c檢查結果(%)],LabData2016[比對身分證前六碼],$AX430,LabData2016[最近一次HbA1c檢查日期],$I430,LabData2016[HbA1c唯一],1),"")))</f>
        <v/>
      </c>
      <c r="I430" s="36" t="str" cm="1">
        <f t="array" ref="I430">IF($B430="","",IFERROR(_xlfn.AGGREGATE(14,6,LabData2016[最近一次HbA1c檢查日期]/((LabData2016[比對身分證前六碼]=$AX430)*(LabData2016[HbA1c唯一]=1)),2),""))</f>
        <v/>
      </c>
      <c r="J430" s="6" t="str">
        <f t="shared" si="87"/>
        <v/>
      </c>
      <c r="K430" s="27" t="str">
        <f ca="1">IF($B430="","",IF($E430="不適用","不適用",IF($F430="","未檢驗",IF(AND($AF430+$AG430&gt;=2,$AG430&gt;=1),IF(OR($F430&lt;VALUE(SUBSTITUTE(SUBSTITUTE($E430,"&lt;",""),"%","")),SUMIFS(LabData2016[HbA1c唯一],LabData2016[比對身分證前六碼],$AX430,LabData2016[最近一次HbA1c檢查結果(%)],"&lt;"&amp;VALUE(SUBSTITUTE(SUBSTITUTE($E430,"&lt;",""),"%","")),LabData2016[最近一次HbA1c檢查日期],"&gt;="&amp;DATE(YEAR(TODAY()),1,1),LabData2016[最近一次HbA1c檢查日期],"&lt;"&amp;DATE(YEAR(TODAY())+1,1,1))/($AF430+$AG430)&gt;=0.5),"控制達標",IF(ISNUMBER($H430),IF(AND($J430&gt;=84,$F430-$H430&lt;0),"進步達標","未達標"),"未達標")),"未達標"))))</f>
        <v/>
      </c>
      <c r="L430" s="33" t="str">
        <f ca="1">IF($B430="","",IF($K430="不適用","不適用",IF($K430="未檢驗","無檢驗資料","全年"&amp;($AF430+$AG430)&amp;"次／下半年"&amp;$AG430&amp;"次／"&amp;SUMIFS(LabData2016[HbA1c唯一],LabData2016[比對身分證前六碼],$AX430,LabData2016[最近一次HbA1c檢查結果(%)],"&lt;"&amp;VALUE(SUBSTITUTE(SUBSTITUTE($E430,"&lt;",""),"%","")),LabData2016[最近一次HbA1c檢查日期],"&gt;="&amp;DATE(YEAR(TODAY()),1,1),LabData2016[最近一次HbA1c檢查日期],"&lt;"&amp;DATE(YEAR(TODAY())+1,1,1))&amp;"/"&amp;($AF430+$AG430)&amp;"達標")))</f>
        <v/>
      </c>
      <c r="M430" s="6" t="str" cm="1">
        <f t="array" ref="M430">IF($B430="","",IFERROR(INDEX(PatientCriteria[LDL達標標準],ROWS($A$4:A430)),""))</f>
        <v/>
      </c>
      <c r="N430" s="6" t="str">
        <f>IF($B430="","",IF($O430="","",IFERROR(SUMIFS(LabData2016[最近一次LDL檢查結果(mg/dL)],LabData2016[比對身分證前六碼],$AX430,LabData2016[最近一次LDL檢查日期],$O430,LabData2016[LDL唯一],1),"")))</f>
        <v/>
      </c>
      <c r="O430" s="36" t="str" cm="1">
        <f t="array" ref="O430">IF($B430="","",IFERROR(_xlfn.AGGREGATE(14,6,LabData2016[最近一次LDL檢查日期]/((LabData2016[比對身分證前六碼]=$AX430)*(LabData2016[LDL唯一]=1)),1),""))</f>
        <v/>
      </c>
      <c r="P430" s="6" t="str">
        <f>IF($B430="","",IF($Q430="","",IFERROR(SUMIFS(LabData2016[最近一次LDL檢查結果(mg/dL)],LabData2016[比對身分證前六碼],$AX430,LabData2016[最近一次LDL檢查日期],$Q430,LabData2016[LDL唯一],1),"")))</f>
        <v/>
      </c>
      <c r="Q430" s="36" t="str" cm="1">
        <f t="array" ref="Q430">IF($B430="","",IFERROR(_xlfn.AGGREGATE(14,6,LabData2016[最近一次LDL檢查日期]/((LabData2016[比對身分證前六碼]=$AX430)*(LabData2016[LDL唯一]=1)),2),""))</f>
        <v/>
      </c>
      <c r="R430" s="6" t="str">
        <f t="shared" si="88"/>
        <v/>
      </c>
      <c r="S430" s="6" t="str" cm="1">
        <f t="array" ref="S430">IF($B430="","",IFERROR(_xlfn.AGGREGATE(15,6,LabData2016[最近一次LDL檢查結果(mg/dL)]/((LabData2016[比對身分證前六碼]=$AX430)*(LabData2016[LDL唯一]=1)),1),""))</f>
        <v/>
      </c>
      <c r="T430" s="28" t="str">
        <f ca="1">IF($B430="","",IF($M430="不適用","不適用",IF($N430="","未檢驗",IF(OR(AND($D430="DM only",$O430&gt;=DATE(YEAR(TODAY()),1,1),$O430&lt;DATE(YEAR(TODAY())+1,1,1),$N430&lt;VALUE(SUBSTITUTE($M430,"&lt;",""))),AND($AH430&gt;=1,$AI430&gt;=1,OR($N430&lt;VALUE(SUBSTITUTE($M430,"&lt;","")),SUMIFS(LabData2016[LDL唯一],LabData2016[比對身分證前六碼],$AX430,LabData2016[最近一次LDL檢查結果(mg/dL)],"&lt;"&amp;VALUE(SUBSTITUTE($M430,"&lt;","")),LabData2016[最近一次LDL檢查日期],"&gt;="&amp;DATE(YEAR(TODAY()),1,1),LabData2016[最近一次LDL檢查日期],"&lt;"&amp;DATE(YEAR(TODAY())+1,1,1))/($AH430+$AI430)&gt;=0.5))),"控制達標",IF(AND($AH430&gt;=1,$AI430&gt;=1,ISNUMBER($P430),$R430&gt;84,$N430-$P430&lt;0),"進步達標","未達標")))))</f>
        <v/>
      </c>
      <c r="U430" s="39" t="str">
        <f ca="1">IF($B430="","",IF($T430="不適用","不適用",IF($T430="未檢驗","無檢驗資料","全年"&amp;($AH430+$AI430)&amp;"次／下半年"&amp;$AI430&amp;"次／"&amp;SUMIFS(LabData2016[LDL唯一],LabData2016[比對身分證前六碼],$AX430,LabData2016[最近一次LDL檢查結果(mg/dL)],"&lt;"&amp;VALUE(SUBSTITUTE($M430,"&lt;","")),LabData2016[最近一次LDL檢查日期],"&gt;="&amp;DATE(YEAR(TODAY()),1,1),LabData2016[最近一次LDL檢查日期],"&lt;"&amp;DATE(YEAR(TODAY())+1,1,1))&amp;"/"&amp;($AH430+$AI430)&amp;"達標")))</f>
        <v/>
      </c>
      <c r="V430" s="6" t="str" cm="1">
        <f t="array" ref="V430">IF($B430="","",IFERROR(INDEX(PatientCriteria[UACR達標標準],ROWS($A$4:A430)),""))</f>
        <v/>
      </c>
      <c r="W430" s="6" t="str">
        <f>IF($B430="","",IF($X430="","",IFERROR(SUMIFS(LabData2016[最近一次UACR檢查結果(mg/gm)],LabData2016[比對身分證前六碼],$AX430,LabData2016[最近一次UACR檢查日期],$X430,LabData2016[UACR唯一],1),"")))</f>
        <v/>
      </c>
      <c r="X430" s="36" t="str" cm="1">
        <f t="array" ref="X430">IF($B430="","",IFERROR(_xlfn.AGGREGATE(14,6,LabData2016[最近一次UACR檢查日期]/((LabData2016[比對身分證前六碼]=$AX430)*(LabData2016[UACR唯一]=1)),1),""))</f>
        <v/>
      </c>
      <c r="Y430" s="6" t="str">
        <f>IF($B430="","",IF($Z430="","",IFERROR(SUMIFS(LabData2016[最近一次UACR檢查結果(mg/gm)],LabData2016[比對身分證前六碼],$AX430,LabData2016[最近一次UACR檢查日期],$Z430,LabData2016[UACR唯一],1),"")))</f>
        <v/>
      </c>
      <c r="Z430" s="36" t="str" cm="1">
        <f t="array" ref="Z430">IF($B430="","",IFERROR(_xlfn.AGGREGATE(14,6,LabData2016[最近一次UACR檢查日期]/((LabData2016[比對身分證前六碼]=$AX430)*(LabData2016[UACR唯一]=1)),2),""))</f>
        <v/>
      </c>
      <c r="AA430" s="6" t="str">
        <f t="shared" si="89"/>
        <v/>
      </c>
      <c r="AB430" s="29" t="str">
        <f ca="1">IF($B430="","",IF($V430="不適用","不適用",IF($W430="","未檢驗",IF(AND($AJ430+$AK430&gt;=2,$AK430&gt;=1),IF(OR($W430&lt;30,SUMIFS(LabData2016[UACR唯一],LabData2016[比對身分證前六碼],$AX430,LabData2016[最近一次UACR檢查結果(mg/gm)],"&lt;30",LabData2016[最近一次UACR檢查日期],"&gt;="&amp;DATE(YEAR(TODAY()),1,1),LabData2016[最近一次UACR檢查日期],"&lt;"&amp;DATE(YEAR(TODAY())+1,1,1))/($AJ430+$AK430)&gt;=0.5),"控制達標",IF(ISNUMBER($Y430),IF(AND($AA430&gt;=84,$W430-$Y430&lt;0),"進步達標","未達標"),"未達標")),"未達標"))))</f>
        <v/>
      </c>
      <c r="AC430" s="38" t="str">
        <f ca="1">IF($B430="","",IF($AB430="不適用","不適用",IF($AB430="未檢驗","無檢驗資料","全年"&amp;($AJ430+$AK430)&amp;"次／下半年"&amp;$AK430&amp;"次／"&amp;SUMIFS(LabData2016[UACR唯一],LabData2016[比對身分證前六碼],$AX430,LabData2016[最近一次UACR檢查結果(mg/gm)],"&lt;30",LabData2016[最近一次UACR檢查日期],"&gt;="&amp;DATE(YEAR(TODAY()),1,1),LabData2016[最近一次UACR檢查日期],"&lt;"&amp;DATE(YEAR(TODAY())+1,1,1))&amp;"/"&amp;($AJ430+$AK430)&amp;"達標")))</f>
        <v/>
      </c>
      <c r="AD430" s="6" t="str" cm="1">
        <f t="array" ref="AD430">IF($B430="","",IFERROR(INDEX(PatientCriteria[BP檢驗次數達標標準],ROWS($A$4:A430)),""))</f>
        <v/>
      </c>
      <c r="AE430" s="6" t="str" cm="1">
        <f t="array" aca="1" ref="AE430" ca="1">IF($B430="","",_xlfn.LET(_xlpm.bp,LabData2016[最近一次BP檢查日期],_xlpm.ym,IF(ISNUMBER(_xlpm.bp),TEXT(_xlpm.bp,"yyyy-mm"),LEFT(_xlpm.bp,7)),_xlpm.matched,_xlfn._xlws.FILTER(_xlpm.ym,(LabData2016[比對身分證前六碼]=$AX430)*(LabData2016[比對生日西元]=$AY430)*(_xlpm.ym&lt;&gt;"")*(LEFT(_xlpm.ym,4)=TEXT(YEAR(TODAY()),"0")),""),IF(INDEX(_xlpm.matched,1)="",0,ROWS(_xlfn.UNIQUE(_xlpm.matched)))))</f>
        <v/>
      </c>
      <c r="AF430" s="6" t="str">
        <f ca="1">IF($B430="","",SUMIFS(LabData2016[HbA1c唯一],LabData2016[比對身分證前六碼],$AX430,LabData2016[最近一次HbA1c檢查日期],"&gt;="&amp;DATE(YEAR(TODAY()),1,1),LabData2016[最近一次HbA1c檢查日期],"&lt;"&amp;DATE(YEAR(TODAY()),7,1)))</f>
        <v/>
      </c>
      <c r="AG430" s="6" t="str">
        <f ca="1">IF($B430="","",SUMIFS(LabData2016[HbA1c唯一],LabData2016[比對身分證前六碼],$AX430,LabData2016[最近一次HbA1c檢查日期],"&gt;="&amp;DATE(YEAR(TODAY()),7,1),LabData2016[最近一次HbA1c檢查日期],"&lt;"&amp;DATE(YEAR(TODAY())+1,1,1)))</f>
        <v/>
      </c>
      <c r="AH430" s="6" t="str">
        <f ca="1">IF($B430="","",SUMIFS(LabData2016[LDL唯一],LabData2016[比對身分證前六碼],$AX430,LabData2016[最近一次LDL檢查日期],"&gt;="&amp;DATE(YEAR(TODAY()),1,1),LabData2016[最近一次LDL檢查日期],"&lt;"&amp;DATE(YEAR(TODAY()),7,1)))</f>
        <v/>
      </c>
      <c r="AI430" s="6" t="str">
        <f ca="1">IF($B430="","",SUMIFS(LabData2016[LDL唯一],LabData2016[比對身分證前六碼],$AX430,LabData2016[最近一次LDL檢查日期],"&gt;="&amp;DATE(YEAR(TODAY()),7,1),LabData2016[最近一次LDL檢查日期],"&lt;"&amp;DATE(YEAR(TODAY())+1,1,1)))</f>
        <v/>
      </c>
      <c r="AJ430" s="6" t="str">
        <f ca="1">IF($B430="","",SUMIFS(LabData2016[UACR唯一],LabData2016[比對身分證前六碼],$AX430,LabData2016[最近一次UACR檢查日期],"&gt;="&amp;DATE(YEAR(TODAY()),1,1),LabData2016[最近一次UACR檢查日期],"&lt;"&amp;DATE(YEAR(TODAY()),7,1)))</f>
        <v/>
      </c>
      <c r="AK430" s="6" t="str">
        <f ca="1">IF($B430="","",SUMIFS(LabData2016[UACR唯一],LabData2016[比對身分證前六碼],$AX430,LabData2016[最近一次UACR檢查日期],"&gt;="&amp;DATE(YEAR(TODAY()),7,1),LabData2016[最近一次UACR檢查日期],"&lt;"&amp;DATE(YEAR(TODAY())+1,1,1)))</f>
        <v/>
      </c>
      <c r="AL430" s="6" t="str">
        <f t="shared" si="90"/>
        <v/>
      </c>
      <c r="AM430" s="6" t="str">
        <f t="shared" si="91"/>
        <v/>
      </c>
      <c r="AN430" s="6" t="str">
        <f t="shared" si="92"/>
        <v/>
      </c>
      <c r="AO430" s="6" t="str">
        <f t="shared" si="93"/>
        <v/>
      </c>
      <c r="AP430" s="6" t="str" cm="1">
        <f t="array" ref="AP430">IF($B430="","",IFERROR(INDEX(相容設定!$B$2:$E$9,MATCH($D430,相容設定!$A$2:$A$9,0),MIN(VALUE(LEFT($AQ430,FIND("/",$AQ430)-1)),3)+1),0))</f>
        <v/>
      </c>
      <c r="AQ430" s="6" t="str">
        <f t="shared" si="94"/>
        <v/>
      </c>
      <c r="AR430" s="30" t="str">
        <f t="shared" si="95"/>
        <v/>
      </c>
      <c r="AS430" s="30" t="str">
        <f>IF($B430="","",250+30+IF(OR(ISNUMBER(SEARCH("DM",$D430)),ISNUMBER(SEARCH("+",$D430))),100,0)+IFERROR(INDEX(相容設定!$F$2:$F$9,MATCH($D430,相容設定!$A$2:$A$9,0)),0))</f>
        <v/>
      </c>
      <c r="AT430" s="31" t="str">
        <f t="shared" si="96"/>
        <v/>
      </c>
      <c r="AU430" s="32" t="str">
        <f t="shared" si="97"/>
        <v/>
      </c>
      <c r="AW430" t="str">
        <f t="shared" si="98"/>
        <v/>
      </c>
    </row>
    <row r="431" spans="1:49" x14ac:dyDescent="0.35">
      <c r="A431" s="26" t="str" cm="1">
        <f t="array" ref="A431">IFERROR(IF(INDEX(PatientCriteria[身分證號],ROWS($A$4:A431))="","",ROWS($A$4:A431)),"")</f>
        <v/>
      </c>
      <c r="B431" s="26" t="str" cm="1">
        <f t="array" ref="B431">IFERROR(IF(INDEX(PatientCriteria[身分證號],ROWS($A$4:A431))="","",INDEX(PatientCriteria[身分證號],ROWS($A$4:A431))),"")</f>
        <v/>
      </c>
      <c r="C431" s="26" t="str" cm="1">
        <f t="array" ref="C431">IF($B431="","",IFERROR(INDEX(PatientCriteria[生日],ROWS($A$4:A431)),""))</f>
        <v/>
      </c>
      <c r="D431" s="26" t="str" cm="1">
        <f t="array" ref="D431">IF($B431="","",IFERROR(INDEX(PatientCriteria[疾病組合],ROWS($A$4:A431)),""))</f>
        <v/>
      </c>
      <c r="E431" s="6" t="str" cm="1">
        <f t="array" ref="E431">IF($B431="","",IFERROR(INDEX(PatientCriteria[HbA1c達標標準],ROWS($A$4:A431)),""))</f>
        <v/>
      </c>
      <c r="F431" s="6" t="str">
        <f>IF($B431="","",IF($G431="","",IFERROR(SUMIFS(LabData2016[最近一次HbA1c檢查結果(%)],LabData2016[比對身分證前六碼],$AX431,LabData2016[最近一次HbA1c檢查日期],$G431,LabData2016[HbA1c唯一],1),"")))</f>
        <v/>
      </c>
      <c r="G431" s="36" t="str" cm="1">
        <f t="array" ref="G431">IF($B431="","",IFERROR(_xlfn.AGGREGATE(14,6,LabData2016[最近一次HbA1c檢查日期]/((LabData2016[比對身分證前六碼]=$AX431)*(LabData2016[HbA1c唯一]=1)),1),""))</f>
        <v/>
      </c>
      <c r="H431" s="6" t="str">
        <f>IF($B431="","",IF($I431="","",IFERROR(SUMIFS(LabData2016[最近一次HbA1c檢查結果(%)],LabData2016[比對身分證前六碼],$AX431,LabData2016[最近一次HbA1c檢查日期],$I431,LabData2016[HbA1c唯一],1),"")))</f>
        <v/>
      </c>
      <c r="I431" s="36" t="str" cm="1">
        <f t="array" ref="I431">IF($B431="","",IFERROR(_xlfn.AGGREGATE(14,6,LabData2016[最近一次HbA1c檢查日期]/((LabData2016[比對身分證前六碼]=$AX431)*(LabData2016[HbA1c唯一]=1)),2),""))</f>
        <v/>
      </c>
      <c r="J431" s="6" t="str">
        <f t="shared" si="87"/>
        <v/>
      </c>
      <c r="K431" s="27" t="str">
        <f ca="1">IF($B431="","",IF($E431="不適用","不適用",IF($F431="","未檢驗",IF(AND($AF431+$AG431&gt;=2,$AG431&gt;=1),IF(OR($F431&lt;VALUE(SUBSTITUTE(SUBSTITUTE($E431,"&lt;",""),"%","")),SUMIFS(LabData2016[HbA1c唯一],LabData2016[比對身分證前六碼],$AX431,LabData2016[最近一次HbA1c檢查結果(%)],"&lt;"&amp;VALUE(SUBSTITUTE(SUBSTITUTE($E431,"&lt;",""),"%","")),LabData2016[最近一次HbA1c檢查日期],"&gt;="&amp;DATE(YEAR(TODAY()),1,1),LabData2016[最近一次HbA1c檢查日期],"&lt;"&amp;DATE(YEAR(TODAY())+1,1,1))/($AF431+$AG431)&gt;=0.5),"控制達標",IF(ISNUMBER($H431),IF(AND($J431&gt;=84,$F431-$H431&lt;0),"進步達標","未達標"),"未達標")),"未達標"))))</f>
        <v/>
      </c>
      <c r="L431" s="33" t="str">
        <f ca="1">IF($B431="","",IF($K431="不適用","不適用",IF($K431="未檢驗","無檢驗資料","全年"&amp;($AF431+$AG431)&amp;"次／下半年"&amp;$AG431&amp;"次／"&amp;SUMIFS(LabData2016[HbA1c唯一],LabData2016[比對身分證前六碼],$AX431,LabData2016[最近一次HbA1c檢查結果(%)],"&lt;"&amp;VALUE(SUBSTITUTE(SUBSTITUTE($E431,"&lt;",""),"%","")),LabData2016[最近一次HbA1c檢查日期],"&gt;="&amp;DATE(YEAR(TODAY()),1,1),LabData2016[最近一次HbA1c檢查日期],"&lt;"&amp;DATE(YEAR(TODAY())+1,1,1))&amp;"/"&amp;($AF431+$AG431)&amp;"達標")))</f>
        <v/>
      </c>
      <c r="M431" s="6" t="str" cm="1">
        <f t="array" ref="M431">IF($B431="","",IFERROR(INDEX(PatientCriteria[LDL達標標準],ROWS($A$4:A431)),""))</f>
        <v/>
      </c>
      <c r="N431" s="6" t="str">
        <f>IF($B431="","",IF($O431="","",IFERROR(SUMIFS(LabData2016[最近一次LDL檢查結果(mg/dL)],LabData2016[比對身分證前六碼],$AX431,LabData2016[最近一次LDL檢查日期],$O431,LabData2016[LDL唯一],1),"")))</f>
        <v/>
      </c>
      <c r="O431" s="36" t="str" cm="1">
        <f t="array" ref="O431">IF($B431="","",IFERROR(_xlfn.AGGREGATE(14,6,LabData2016[最近一次LDL檢查日期]/((LabData2016[比對身分證前六碼]=$AX431)*(LabData2016[LDL唯一]=1)),1),""))</f>
        <v/>
      </c>
      <c r="P431" s="6" t="str">
        <f>IF($B431="","",IF($Q431="","",IFERROR(SUMIFS(LabData2016[最近一次LDL檢查結果(mg/dL)],LabData2016[比對身分證前六碼],$AX431,LabData2016[最近一次LDL檢查日期],$Q431,LabData2016[LDL唯一],1),"")))</f>
        <v/>
      </c>
      <c r="Q431" s="36" t="str" cm="1">
        <f t="array" ref="Q431">IF($B431="","",IFERROR(_xlfn.AGGREGATE(14,6,LabData2016[最近一次LDL檢查日期]/((LabData2016[比對身分證前六碼]=$AX431)*(LabData2016[LDL唯一]=1)),2),""))</f>
        <v/>
      </c>
      <c r="R431" s="6" t="str">
        <f t="shared" si="88"/>
        <v/>
      </c>
      <c r="S431" s="6" t="str" cm="1">
        <f t="array" ref="S431">IF($B431="","",IFERROR(_xlfn.AGGREGATE(15,6,LabData2016[最近一次LDL檢查結果(mg/dL)]/((LabData2016[比對身分證前六碼]=$AX431)*(LabData2016[LDL唯一]=1)),1),""))</f>
        <v/>
      </c>
      <c r="T431" s="28" t="str">
        <f ca="1">IF($B431="","",IF($M431="不適用","不適用",IF($N431="","未檢驗",IF(OR(AND($D431="DM only",$O431&gt;=DATE(YEAR(TODAY()),1,1),$O431&lt;DATE(YEAR(TODAY())+1,1,1),$N431&lt;VALUE(SUBSTITUTE($M431,"&lt;",""))),AND($AH431&gt;=1,$AI431&gt;=1,OR($N431&lt;VALUE(SUBSTITUTE($M431,"&lt;","")),SUMIFS(LabData2016[LDL唯一],LabData2016[比對身分證前六碼],$AX431,LabData2016[最近一次LDL檢查結果(mg/dL)],"&lt;"&amp;VALUE(SUBSTITUTE($M431,"&lt;","")),LabData2016[最近一次LDL檢查日期],"&gt;="&amp;DATE(YEAR(TODAY()),1,1),LabData2016[最近一次LDL檢查日期],"&lt;"&amp;DATE(YEAR(TODAY())+1,1,1))/($AH431+$AI431)&gt;=0.5))),"控制達標",IF(AND($AH431&gt;=1,$AI431&gt;=1,ISNUMBER($P431),$R431&gt;84,$N431-$P431&lt;0),"進步達標","未達標")))))</f>
        <v/>
      </c>
      <c r="U431" s="39" t="str">
        <f ca="1">IF($B431="","",IF($T431="不適用","不適用",IF($T431="未檢驗","無檢驗資料","全年"&amp;($AH431+$AI431)&amp;"次／下半年"&amp;$AI431&amp;"次／"&amp;SUMIFS(LabData2016[LDL唯一],LabData2016[比對身分證前六碼],$AX431,LabData2016[最近一次LDL檢查結果(mg/dL)],"&lt;"&amp;VALUE(SUBSTITUTE($M431,"&lt;","")),LabData2016[最近一次LDL檢查日期],"&gt;="&amp;DATE(YEAR(TODAY()),1,1),LabData2016[最近一次LDL檢查日期],"&lt;"&amp;DATE(YEAR(TODAY())+1,1,1))&amp;"/"&amp;($AH431+$AI431)&amp;"達標")))</f>
        <v/>
      </c>
      <c r="V431" s="6" t="str" cm="1">
        <f t="array" ref="V431">IF($B431="","",IFERROR(INDEX(PatientCriteria[UACR達標標準],ROWS($A$4:A431)),""))</f>
        <v/>
      </c>
      <c r="W431" s="6" t="str">
        <f>IF($B431="","",IF($X431="","",IFERROR(SUMIFS(LabData2016[最近一次UACR檢查結果(mg/gm)],LabData2016[比對身分證前六碼],$AX431,LabData2016[最近一次UACR檢查日期],$X431,LabData2016[UACR唯一],1),"")))</f>
        <v/>
      </c>
      <c r="X431" s="36" t="str" cm="1">
        <f t="array" ref="X431">IF($B431="","",IFERROR(_xlfn.AGGREGATE(14,6,LabData2016[最近一次UACR檢查日期]/((LabData2016[比對身分證前六碼]=$AX431)*(LabData2016[UACR唯一]=1)),1),""))</f>
        <v/>
      </c>
      <c r="Y431" s="6" t="str">
        <f>IF($B431="","",IF($Z431="","",IFERROR(SUMIFS(LabData2016[最近一次UACR檢查結果(mg/gm)],LabData2016[比對身分證前六碼],$AX431,LabData2016[最近一次UACR檢查日期],$Z431,LabData2016[UACR唯一],1),"")))</f>
        <v/>
      </c>
      <c r="Z431" s="36" t="str" cm="1">
        <f t="array" ref="Z431">IF($B431="","",IFERROR(_xlfn.AGGREGATE(14,6,LabData2016[最近一次UACR檢查日期]/((LabData2016[比對身分證前六碼]=$AX431)*(LabData2016[UACR唯一]=1)),2),""))</f>
        <v/>
      </c>
      <c r="AA431" s="6" t="str">
        <f t="shared" si="89"/>
        <v/>
      </c>
      <c r="AB431" s="29" t="str">
        <f ca="1">IF($B431="","",IF($V431="不適用","不適用",IF($W431="","未檢驗",IF(AND($AJ431+$AK431&gt;=2,$AK431&gt;=1),IF(OR($W431&lt;30,SUMIFS(LabData2016[UACR唯一],LabData2016[比對身分證前六碼],$AX431,LabData2016[最近一次UACR檢查結果(mg/gm)],"&lt;30",LabData2016[最近一次UACR檢查日期],"&gt;="&amp;DATE(YEAR(TODAY()),1,1),LabData2016[最近一次UACR檢查日期],"&lt;"&amp;DATE(YEAR(TODAY())+1,1,1))/($AJ431+$AK431)&gt;=0.5),"控制達標",IF(ISNUMBER($Y431),IF(AND($AA431&gt;=84,$W431-$Y431&lt;0),"進步達標","未達標"),"未達標")),"未達標"))))</f>
        <v/>
      </c>
      <c r="AC431" s="38" t="str">
        <f ca="1">IF($B431="","",IF($AB431="不適用","不適用",IF($AB431="未檢驗","無檢驗資料","全年"&amp;($AJ431+$AK431)&amp;"次／下半年"&amp;$AK431&amp;"次／"&amp;SUMIFS(LabData2016[UACR唯一],LabData2016[比對身分證前六碼],$AX431,LabData2016[最近一次UACR檢查結果(mg/gm)],"&lt;30",LabData2016[最近一次UACR檢查日期],"&gt;="&amp;DATE(YEAR(TODAY()),1,1),LabData2016[最近一次UACR檢查日期],"&lt;"&amp;DATE(YEAR(TODAY())+1,1,1))&amp;"/"&amp;($AJ431+$AK431)&amp;"達標")))</f>
        <v/>
      </c>
      <c r="AD431" s="6" t="str" cm="1">
        <f t="array" ref="AD431">IF($B431="","",IFERROR(INDEX(PatientCriteria[BP檢驗次數達標標準],ROWS($A$4:A431)),""))</f>
        <v/>
      </c>
      <c r="AE431" s="6" t="str" cm="1">
        <f t="array" aca="1" ref="AE431" ca="1">IF($B431="","",_xlfn.LET(_xlpm.bp,LabData2016[最近一次BP檢查日期],_xlpm.ym,IF(ISNUMBER(_xlpm.bp),TEXT(_xlpm.bp,"yyyy-mm"),LEFT(_xlpm.bp,7)),_xlpm.matched,_xlfn._xlws.FILTER(_xlpm.ym,(LabData2016[比對身分證前六碼]=$AX431)*(LabData2016[比對生日西元]=$AY431)*(_xlpm.ym&lt;&gt;"")*(LEFT(_xlpm.ym,4)=TEXT(YEAR(TODAY()),"0")),""),IF(INDEX(_xlpm.matched,1)="",0,ROWS(_xlfn.UNIQUE(_xlpm.matched)))))</f>
        <v/>
      </c>
      <c r="AF431" s="6" t="str">
        <f ca="1">IF($B431="","",SUMIFS(LabData2016[HbA1c唯一],LabData2016[比對身分證前六碼],$AX431,LabData2016[最近一次HbA1c檢查日期],"&gt;="&amp;DATE(YEAR(TODAY()),1,1),LabData2016[最近一次HbA1c檢查日期],"&lt;"&amp;DATE(YEAR(TODAY()),7,1)))</f>
        <v/>
      </c>
      <c r="AG431" s="6" t="str">
        <f ca="1">IF($B431="","",SUMIFS(LabData2016[HbA1c唯一],LabData2016[比對身分證前六碼],$AX431,LabData2016[最近一次HbA1c檢查日期],"&gt;="&amp;DATE(YEAR(TODAY()),7,1),LabData2016[最近一次HbA1c檢查日期],"&lt;"&amp;DATE(YEAR(TODAY())+1,1,1)))</f>
        <v/>
      </c>
      <c r="AH431" s="6" t="str">
        <f ca="1">IF($B431="","",SUMIFS(LabData2016[LDL唯一],LabData2016[比對身分證前六碼],$AX431,LabData2016[最近一次LDL檢查日期],"&gt;="&amp;DATE(YEAR(TODAY()),1,1),LabData2016[最近一次LDL檢查日期],"&lt;"&amp;DATE(YEAR(TODAY()),7,1)))</f>
        <v/>
      </c>
      <c r="AI431" s="6" t="str">
        <f ca="1">IF($B431="","",SUMIFS(LabData2016[LDL唯一],LabData2016[比對身分證前六碼],$AX431,LabData2016[最近一次LDL檢查日期],"&gt;="&amp;DATE(YEAR(TODAY()),7,1),LabData2016[最近一次LDL檢查日期],"&lt;"&amp;DATE(YEAR(TODAY())+1,1,1)))</f>
        <v/>
      </c>
      <c r="AJ431" s="6" t="str">
        <f ca="1">IF($B431="","",SUMIFS(LabData2016[UACR唯一],LabData2016[比對身分證前六碼],$AX431,LabData2016[最近一次UACR檢查日期],"&gt;="&amp;DATE(YEAR(TODAY()),1,1),LabData2016[最近一次UACR檢查日期],"&lt;"&amp;DATE(YEAR(TODAY()),7,1)))</f>
        <v/>
      </c>
      <c r="AK431" s="6" t="str">
        <f ca="1">IF($B431="","",SUMIFS(LabData2016[UACR唯一],LabData2016[比對身分證前六碼],$AX431,LabData2016[最近一次UACR檢查日期],"&gt;="&amp;DATE(YEAR(TODAY()),7,1),LabData2016[最近一次UACR檢查日期],"&lt;"&amp;DATE(YEAR(TODAY())+1,1,1)))</f>
        <v/>
      </c>
      <c r="AL431" s="6" t="str">
        <f t="shared" si="90"/>
        <v/>
      </c>
      <c r="AM431" s="6" t="str">
        <f t="shared" si="91"/>
        <v/>
      </c>
      <c r="AN431" s="6" t="str">
        <f t="shared" si="92"/>
        <v/>
      </c>
      <c r="AO431" s="6" t="str">
        <f t="shared" si="93"/>
        <v/>
      </c>
      <c r="AP431" s="6" t="str" cm="1">
        <f t="array" ref="AP431">IF($B431="","",IFERROR(INDEX(相容設定!$B$2:$E$9,MATCH($D431,相容設定!$A$2:$A$9,0),MIN(VALUE(LEFT($AQ431,FIND("/",$AQ431)-1)),3)+1),0))</f>
        <v/>
      </c>
      <c r="AQ431" s="6" t="str">
        <f t="shared" si="94"/>
        <v/>
      </c>
      <c r="AR431" s="30" t="str">
        <f t="shared" si="95"/>
        <v/>
      </c>
      <c r="AS431" s="30" t="str">
        <f>IF($B431="","",250+30+IF(OR(ISNUMBER(SEARCH("DM",$D431)),ISNUMBER(SEARCH("+",$D431))),100,0)+IFERROR(INDEX(相容設定!$F$2:$F$9,MATCH($D431,相容設定!$A$2:$A$9,0)),0))</f>
        <v/>
      </c>
      <c r="AT431" s="31" t="str">
        <f t="shared" si="96"/>
        <v/>
      </c>
      <c r="AU431" s="32" t="str">
        <f t="shared" si="97"/>
        <v/>
      </c>
      <c r="AW431" t="str">
        <f t="shared" si="98"/>
        <v/>
      </c>
    </row>
    <row r="432" spans="1:49" x14ac:dyDescent="0.35">
      <c r="A432" s="26" t="str" cm="1">
        <f t="array" ref="A432">IFERROR(IF(INDEX(PatientCriteria[身分證號],ROWS($A$4:A432))="","",ROWS($A$4:A432)),"")</f>
        <v/>
      </c>
      <c r="B432" s="26" t="str" cm="1">
        <f t="array" ref="B432">IFERROR(IF(INDEX(PatientCriteria[身分證號],ROWS($A$4:A432))="","",INDEX(PatientCriteria[身分證號],ROWS($A$4:A432))),"")</f>
        <v/>
      </c>
      <c r="C432" s="26" t="str" cm="1">
        <f t="array" ref="C432">IF($B432="","",IFERROR(INDEX(PatientCriteria[生日],ROWS($A$4:A432)),""))</f>
        <v/>
      </c>
      <c r="D432" s="26" t="str" cm="1">
        <f t="array" ref="D432">IF($B432="","",IFERROR(INDEX(PatientCriteria[疾病組合],ROWS($A$4:A432)),""))</f>
        <v/>
      </c>
      <c r="E432" s="6" t="str" cm="1">
        <f t="array" ref="E432">IF($B432="","",IFERROR(INDEX(PatientCriteria[HbA1c達標標準],ROWS($A$4:A432)),""))</f>
        <v/>
      </c>
      <c r="F432" s="6" t="str">
        <f>IF($B432="","",IF($G432="","",IFERROR(SUMIFS(LabData2016[最近一次HbA1c檢查結果(%)],LabData2016[比對身分證前六碼],$AX432,LabData2016[最近一次HbA1c檢查日期],$G432,LabData2016[HbA1c唯一],1),"")))</f>
        <v/>
      </c>
      <c r="G432" s="36" t="str" cm="1">
        <f t="array" ref="G432">IF($B432="","",IFERROR(_xlfn.AGGREGATE(14,6,LabData2016[最近一次HbA1c檢查日期]/((LabData2016[比對身分證前六碼]=$AX432)*(LabData2016[HbA1c唯一]=1)),1),""))</f>
        <v/>
      </c>
      <c r="H432" s="6" t="str">
        <f>IF($B432="","",IF($I432="","",IFERROR(SUMIFS(LabData2016[最近一次HbA1c檢查結果(%)],LabData2016[比對身分證前六碼],$AX432,LabData2016[最近一次HbA1c檢查日期],$I432,LabData2016[HbA1c唯一],1),"")))</f>
        <v/>
      </c>
      <c r="I432" s="36" t="str" cm="1">
        <f t="array" ref="I432">IF($B432="","",IFERROR(_xlfn.AGGREGATE(14,6,LabData2016[最近一次HbA1c檢查日期]/((LabData2016[比對身分證前六碼]=$AX432)*(LabData2016[HbA1c唯一]=1)),2),""))</f>
        <v/>
      </c>
      <c r="J432" s="6" t="str">
        <f t="shared" si="87"/>
        <v/>
      </c>
      <c r="K432" s="27" t="str">
        <f ca="1">IF($B432="","",IF($E432="不適用","不適用",IF($F432="","未檢驗",IF(AND($AF432+$AG432&gt;=2,$AG432&gt;=1),IF(OR($F432&lt;VALUE(SUBSTITUTE(SUBSTITUTE($E432,"&lt;",""),"%","")),SUMIFS(LabData2016[HbA1c唯一],LabData2016[比對身分證前六碼],$AX432,LabData2016[最近一次HbA1c檢查結果(%)],"&lt;"&amp;VALUE(SUBSTITUTE(SUBSTITUTE($E432,"&lt;",""),"%","")),LabData2016[最近一次HbA1c檢查日期],"&gt;="&amp;DATE(YEAR(TODAY()),1,1),LabData2016[最近一次HbA1c檢查日期],"&lt;"&amp;DATE(YEAR(TODAY())+1,1,1))/($AF432+$AG432)&gt;=0.5),"控制達標",IF(ISNUMBER($H432),IF(AND($J432&gt;=84,$F432-$H432&lt;0),"進步達標","未達標"),"未達標")),"未達標"))))</f>
        <v/>
      </c>
      <c r="L432" s="33" t="str">
        <f ca="1">IF($B432="","",IF($K432="不適用","不適用",IF($K432="未檢驗","無檢驗資料","全年"&amp;($AF432+$AG432)&amp;"次／下半年"&amp;$AG432&amp;"次／"&amp;SUMIFS(LabData2016[HbA1c唯一],LabData2016[比對身分證前六碼],$AX432,LabData2016[最近一次HbA1c檢查結果(%)],"&lt;"&amp;VALUE(SUBSTITUTE(SUBSTITUTE($E432,"&lt;",""),"%","")),LabData2016[最近一次HbA1c檢查日期],"&gt;="&amp;DATE(YEAR(TODAY()),1,1),LabData2016[最近一次HbA1c檢查日期],"&lt;"&amp;DATE(YEAR(TODAY())+1,1,1))&amp;"/"&amp;($AF432+$AG432)&amp;"達標")))</f>
        <v/>
      </c>
      <c r="M432" s="6" t="str" cm="1">
        <f t="array" ref="M432">IF($B432="","",IFERROR(INDEX(PatientCriteria[LDL達標標準],ROWS($A$4:A432)),""))</f>
        <v/>
      </c>
      <c r="N432" s="6" t="str">
        <f>IF($B432="","",IF($O432="","",IFERROR(SUMIFS(LabData2016[最近一次LDL檢查結果(mg/dL)],LabData2016[比對身分證前六碼],$AX432,LabData2016[最近一次LDL檢查日期],$O432,LabData2016[LDL唯一],1),"")))</f>
        <v/>
      </c>
      <c r="O432" s="36" t="str" cm="1">
        <f t="array" ref="O432">IF($B432="","",IFERROR(_xlfn.AGGREGATE(14,6,LabData2016[最近一次LDL檢查日期]/((LabData2016[比對身分證前六碼]=$AX432)*(LabData2016[LDL唯一]=1)),1),""))</f>
        <v/>
      </c>
      <c r="P432" s="6" t="str">
        <f>IF($B432="","",IF($Q432="","",IFERROR(SUMIFS(LabData2016[最近一次LDL檢查結果(mg/dL)],LabData2016[比對身分證前六碼],$AX432,LabData2016[最近一次LDL檢查日期],$Q432,LabData2016[LDL唯一],1),"")))</f>
        <v/>
      </c>
      <c r="Q432" s="36" t="str" cm="1">
        <f t="array" ref="Q432">IF($B432="","",IFERROR(_xlfn.AGGREGATE(14,6,LabData2016[最近一次LDL檢查日期]/((LabData2016[比對身分證前六碼]=$AX432)*(LabData2016[LDL唯一]=1)),2),""))</f>
        <v/>
      </c>
      <c r="R432" s="6" t="str">
        <f t="shared" si="88"/>
        <v/>
      </c>
      <c r="S432" s="6" t="str" cm="1">
        <f t="array" ref="S432">IF($B432="","",IFERROR(_xlfn.AGGREGATE(15,6,LabData2016[最近一次LDL檢查結果(mg/dL)]/((LabData2016[比對身分證前六碼]=$AX432)*(LabData2016[LDL唯一]=1)),1),""))</f>
        <v/>
      </c>
      <c r="T432" s="28" t="str">
        <f ca="1">IF($B432="","",IF($M432="不適用","不適用",IF($N432="","未檢驗",IF(OR(AND($D432="DM only",$O432&gt;=DATE(YEAR(TODAY()),1,1),$O432&lt;DATE(YEAR(TODAY())+1,1,1),$N432&lt;VALUE(SUBSTITUTE($M432,"&lt;",""))),AND($AH432&gt;=1,$AI432&gt;=1,OR($N432&lt;VALUE(SUBSTITUTE($M432,"&lt;","")),SUMIFS(LabData2016[LDL唯一],LabData2016[比對身分證前六碼],$AX432,LabData2016[最近一次LDL檢查結果(mg/dL)],"&lt;"&amp;VALUE(SUBSTITUTE($M432,"&lt;","")),LabData2016[最近一次LDL檢查日期],"&gt;="&amp;DATE(YEAR(TODAY()),1,1),LabData2016[最近一次LDL檢查日期],"&lt;"&amp;DATE(YEAR(TODAY())+1,1,1))/($AH432+$AI432)&gt;=0.5))),"控制達標",IF(AND($AH432&gt;=1,$AI432&gt;=1,ISNUMBER($P432),$R432&gt;84,$N432-$P432&lt;0),"進步達標","未達標")))))</f>
        <v/>
      </c>
      <c r="U432" s="39" t="str">
        <f ca="1">IF($B432="","",IF($T432="不適用","不適用",IF($T432="未檢驗","無檢驗資料","全年"&amp;($AH432+$AI432)&amp;"次／下半年"&amp;$AI432&amp;"次／"&amp;SUMIFS(LabData2016[LDL唯一],LabData2016[比對身分證前六碼],$AX432,LabData2016[最近一次LDL檢查結果(mg/dL)],"&lt;"&amp;VALUE(SUBSTITUTE($M432,"&lt;","")),LabData2016[最近一次LDL檢查日期],"&gt;="&amp;DATE(YEAR(TODAY()),1,1),LabData2016[最近一次LDL檢查日期],"&lt;"&amp;DATE(YEAR(TODAY())+1,1,1))&amp;"/"&amp;($AH432+$AI432)&amp;"達標")))</f>
        <v/>
      </c>
      <c r="V432" s="6" t="str" cm="1">
        <f t="array" ref="V432">IF($B432="","",IFERROR(INDEX(PatientCriteria[UACR達標標準],ROWS($A$4:A432)),""))</f>
        <v/>
      </c>
      <c r="W432" s="6" t="str">
        <f>IF($B432="","",IF($X432="","",IFERROR(SUMIFS(LabData2016[最近一次UACR檢查結果(mg/gm)],LabData2016[比對身分證前六碼],$AX432,LabData2016[最近一次UACR檢查日期],$X432,LabData2016[UACR唯一],1),"")))</f>
        <v/>
      </c>
      <c r="X432" s="36" t="str" cm="1">
        <f t="array" ref="X432">IF($B432="","",IFERROR(_xlfn.AGGREGATE(14,6,LabData2016[最近一次UACR檢查日期]/((LabData2016[比對身分證前六碼]=$AX432)*(LabData2016[UACR唯一]=1)),1),""))</f>
        <v/>
      </c>
      <c r="Y432" s="6" t="str">
        <f>IF($B432="","",IF($Z432="","",IFERROR(SUMIFS(LabData2016[最近一次UACR檢查結果(mg/gm)],LabData2016[比對身分證前六碼],$AX432,LabData2016[最近一次UACR檢查日期],$Z432,LabData2016[UACR唯一],1),"")))</f>
        <v/>
      </c>
      <c r="Z432" s="36" t="str" cm="1">
        <f t="array" ref="Z432">IF($B432="","",IFERROR(_xlfn.AGGREGATE(14,6,LabData2016[最近一次UACR檢查日期]/((LabData2016[比對身分證前六碼]=$AX432)*(LabData2016[UACR唯一]=1)),2),""))</f>
        <v/>
      </c>
      <c r="AA432" s="6" t="str">
        <f t="shared" si="89"/>
        <v/>
      </c>
      <c r="AB432" s="29" t="str">
        <f ca="1">IF($B432="","",IF($V432="不適用","不適用",IF($W432="","未檢驗",IF(AND($AJ432+$AK432&gt;=2,$AK432&gt;=1),IF(OR($W432&lt;30,SUMIFS(LabData2016[UACR唯一],LabData2016[比對身分證前六碼],$AX432,LabData2016[最近一次UACR檢查結果(mg/gm)],"&lt;30",LabData2016[最近一次UACR檢查日期],"&gt;="&amp;DATE(YEAR(TODAY()),1,1),LabData2016[最近一次UACR檢查日期],"&lt;"&amp;DATE(YEAR(TODAY())+1,1,1))/($AJ432+$AK432)&gt;=0.5),"控制達標",IF(ISNUMBER($Y432),IF(AND($AA432&gt;=84,$W432-$Y432&lt;0),"進步達標","未達標"),"未達標")),"未達標"))))</f>
        <v/>
      </c>
      <c r="AC432" s="38" t="str">
        <f ca="1">IF($B432="","",IF($AB432="不適用","不適用",IF($AB432="未檢驗","無檢驗資料","全年"&amp;($AJ432+$AK432)&amp;"次／下半年"&amp;$AK432&amp;"次／"&amp;SUMIFS(LabData2016[UACR唯一],LabData2016[比對身分證前六碼],$AX432,LabData2016[最近一次UACR檢查結果(mg/gm)],"&lt;30",LabData2016[最近一次UACR檢查日期],"&gt;="&amp;DATE(YEAR(TODAY()),1,1),LabData2016[最近一次UACR檢查日期],"&lt;"&amp;DATE(YEAR(TODAY())+1,1,1))&amp;"/"&amp;($AJ432+$AK432)&amp;"達標")))</f>
        <v/>
      </c>
      <c r="AD432" s="6" t="str" cm="1">
        <f t="array" ref="AD432">IF($B432="","",IFERROR(INDEX(PatientCriteria[BP檢驗次數達標標準],ROWS($A$4:A432)),""))</f>
        <v/>
      </c>
      <c r="AE432" s="6" t="str" cm="1">
        <f t="array" aca="1" ref="AE432" ca="1">IF($B432="","",_xlfn.LET(_xlpm.bp,LabData2016[最近一次BP檢查日期],_xlpm.ym,IF(ISNUMBER(_xlpm.bp),TEXT(_xlpm.bp,"yyyy-mm"),LEFT(_xlpm.bp,7)),_xlpm.matched,_xlfn._xlws.FILTER(_xlpm.ym,(LabData2016[比對身分證前六碼]=$AX432)*(LabData2016[比對生日西元]=$AY432)*(_xlpm.ym&lt;&gt;"")*(LEFT(_xlpm.ym,4)=TEXT(YEAR(TODAY()),"0")),""),IF(INDEX(_xlpm.matched,1)="",0,ROWS(_xlfn.UNIQUE(_xlpm.matched)))))</f>
        <v/>
      </c>
      <c r="AF432" s="6" t="str">
        <f ca="1">IF($B432="","",SUMIFS(LabData2016[HbA1c唯一],LabData2016[比對身分證前六碼],$AX432,LabData2016[最近一次HbA1c檢查日期],"&gt;="&amp;DATE(YEAR(TODAY()),1,1),LabData2016[最近一次HbA1c檢查日期],"&lt;"&amp;DATE(YEAR(TODAY()),7,1)))</f>
        <v/>
      </c>
      <c r="AG432" s="6" t="str">
        <f ca="1">IF($B432="","",SUMIFS(LabData2016[HbA1c唯一],LabData2016[比對身分證前六碼],$AX432,LabData2016[最近一次HbA1c檢查日期],"&gt;="&amp;DATE(YEAR(TODAY()),7,1),LabData2016[最近一次HbA1c檢查日期],"&lt;"&amp;DATE(YEAR(TODAY())+1,1,1)))</f>
        <v/>
      </c>
      <c r="AH432" s="6" t="str">
        <f ca="1">IF($B432="","",SUMIFS(LabData2016[LDL唯一],LabData2016[比對身分證前六碼],$AX432,LabData2016[最近一次LDL檢查日期],"&gt;="&amp;DATE(YEAR(TODAY()),1,1),LabData2016[最近一次LDL檢查日期],"&lt;"&amp;DATE(YEAR(TODAY()),7,1)))</f>
        <v/>
      </c>
      <c r="AI432" s="6" t="str">
        <f ca="1">IF($B432="","",SUMIFS(LabData2016[LDL唯一],LabData2016[比對身分證前六碼],$AX432,LabData2016[最近一次LDL檢查日期],"&gt;="&amp;DATE(YEAR(TODAY()),7,1),LabData2016[最近一次LDL檢查日期],"&lt;"&amp;DATE(YEAR(TODAY())+1,1,1)))</f>
        <v/>
      </c>
      <c r="AJ432" s="6" t="str">
        <f ca="1">IF($B432="","",SUMIFS(LabData2016[UACR唯一],LabData2016[比對身分證前六碼],$AX432,LabData2016[最近一次UACR檢查日期],"&gt;="&amp;DATE(YEAR(TODAY()),1,1),LabData2016[最近一次UACR檢查日期],"&lt;"&amp;DATE(YEAR(TODAY()),7,1)))</f>
        <v/>
      </c>
      <c r="AK432" s="6" t="str">
        <f ca="1">IF($B432="","",SUMIFS(LabData2016[UACR唯一],LabData2016[比對身分證前六碼],$AX432,LabData2016[最近一次UACR檢查日期],"&gt;="&amp;DATE(YEAR(TODAY()),7,1),LabData2016[最近一次UACR檢查日期],"&lt;"&amp;DATE(YEAR(TODAY())+1,1,1)))</f>
        <v/>
      </c>
      <c r="AL432" s="6" t="str">
        <f t="shared" si="90"/>
        <v/>
      </c>
      <c r="AM432" s="6" t="str">
        <f t="shared" si="91"/>
        <v/>
      </c>
      <c r="AN432" s="6" t="str">
        <f t="shared" si="92"/>
        <v/>
      </c>
      <c r="AO432" s="6" t="str">
        <f t="shared" si="93"/>
        <v/>
      </c>
      <c r="AP432" s="6" t="str" cm="1">
        <f t="array" ref="AP432">IF($B432="","",IFERROR(INDEX(相容設定!$B$2:$E$9,MATCH($D432,相容設定!$A$2:$A$9,0),MIN(VALUE(LEFT($AQ432,FIND("/",$AQ432)-1)),3)+1),0))</f>
        <v/>
      </c>
      <c r="AQ432" s="6" t="str">
        <f t="shared" si="94"/>
        <v/>
      </c>
      <c r="AR432" s="30" t="str">
        <f t="shared" si="95"/>
        <v/>
      </c>
      <c r="AS432" s="30" t="str">
        <f>IF($B432="","",250+30+IF(OR(ISNUMBER(SEARCH("DM",$D432)),ISNUMBER(SEARCH("+",$D432))),100,0)+IFERROR(INDEX(相容設定!$F$2:$F$9,MATCH($D432,相容設定!$A$2:$A$9,0)),0))</f>
        <v/>
      </c>
      <c r="AT432" s="31" t="str">
        <f t="shared" si="96"/>
        <v/>
      </c>
      <c r="AU432" s="32" t="str">
        <f t="shared" si="97"/>
        <v/>
      </c>
      <c r="AW432" t="str">
        <f t="shared" si="98"/>
        <v/>
      </c>
    </row>
    <row r="433" spans="1:49" x14ac:dyDescent="0.35">
      <c r="A433" s="26" t="str" cm="1">
        <f t="array" ref="A433">IFERROR(IF(INDEX(PatientCriteria[身分證號],ROWS($A$4:A433))="","",ROWS($A$4:A433)),"")</f>
        <v/>
      </c>
      <c r="B433" s="26" t="str" cm="1">
        <f t="array" ref="B433">IFERROR(IF(INDEX(PatientCriteria[身分證號],ROWS($A$4:A433))="","",INDEX(PatientCriteria[身分證號],ROWS($A$4:A433))),"")</f>
        <v/>
      </c>
      <c r="C433" s="26" t="str" cm="1">
        <f t="array" ref="C433">IF($B433="","",IFERROR(INDEX(PatientCriteria[生日],ROWS($A$4:A433)),""))</f>
        <v/>
      </c>
      <c r="D433" s="26" t="str" cm="1">
        <f t="array" ref="D433">IF($B433="","",IFERROR(INDEX(PatientCriteria[疾病組合],ROWS($A$4:A433)),""))</f>
        <v/>
      </c>
      <c r="E433" s="6" t="str" cm="1">
        <f t="array" ref="E433">IF($B433="","",IFERROR(INDEX(PatientCriteria[HbA1c達標標準],ROWS($A$4:A433)),""))</f>
        <v/>
      </c>
      <c r="F433" s="6" t="str">
        <f>IF($B433="","",IF($G433="","",IFERROR(SUMIFS(LabData2016[最近一次HbA1c檢查結果(%)],LabData2016[比對身分證前六碼],$AX433,LabData2016[最近一次HbA1c檢查日期],$G433,LabData2016[HbA1c唯一],1),"")))</f>
        <v/>
      </c>
      <c r="G433" s="36" t="str" cm="1">
        <f t="array" ref="G433">IF($B433="","",IFERROR(_xlfn.AGGREGATE(14,6,LabData2016[最近一次HbA1c檢查日期]/((LabData2016[比對身分證前六碼]=$AX433)*(LabData2016[HbA1c唯一]=1)),1),""))</f>
        <v/>
      </c>
      <c r="H433" s="6" t="str">
        <f>IF($B433="","",IF($I433="","",IFERROR(SUMIFS(LabData2016[最近一次HbA1c檢查結果(%)],LabData2016[比對身分證前六碼],$AX433,LabData2016[最近一次HbA1c檢查日期],$I433,LabData2016[HbA1c唯一],1),"")))</f>
        <v/>
      </c>
      <c r="I433" s="36" t="str" cm="1">
        <f t="array" ref="I433">IF($B433="","",IFERROR(_xlfn.AGGREGATE(14,6,LabData2016[最近一次HbA1c檢查日期]/((LabData2016[比對身分證前六碼]=$AX433)*(LabData2016[HbA1c唯一]=1)),2),""))</f>
        <v/>
      </c>
      <c r="J433" s="6" t="str">
        <f t="shared" si="87"/>
        <v/>
      </c>
      <c r="K433" s="27" t="str">
        <f ca="1">IF($B433="","",IF($E433="不適用","不適用",IF($F433="","未檢驗",IF(AND($AF433+$AG433&gt;=2,$AG433&gt;=1),IF(OR($F433&lt;VALUE(SUBSTITUTE(SUBSTITUTE($E433,"&lt;",""),"%","")),SUMIFS(LabData2016[HbA1c唯一],LabData2016[比對身分證前六碼],$AX433,LabData2016[最近一次HbA1c檢查結果(%)],"&lt;"&amp;VALUE(SUBSTITUTE(SUBSTITUTE($E433,"&lt;",""),"%","")),LabData2016[最近一次HbA1c檢查日期],"&gt;="&amp;DATE(YEAR(TODAY()),1,1),LabData2016[最近一次HbA1c檢查日期],"&lt;"&amp;DATE(YEAR(TODAY())+1,1,1))/($AF433+$AG433)&gt;=0.5),"控制達標",IF(ISNUMBER($H433),IF(AND($J433&gt;=84,$F433-$H433&lt;0),"進步達標","未達標"),"未達標")),"未達標"))))</f>
        <v/>
      </c>
      <c r="L433" s="33" t="str">
        <f ca="1">IF($B433="","",IF($K433="不適用","不適用",IF($K433="未檢驗","無檢驗資料","全年"&amp;($AF433+$AG433)&amp;"次／下半年"&amp;$AG433&amp;"次／"&amp;SUMIFS(LabData2016[HbA1c唯一],LabData2016[比對身分證前六碼],$AX433,LabData2016[最近一次HbA1c檢查結果(%)],"&lt;"&amp;VALUE(SUBSTITUTE(SUBSTITUTE($E433,"&lt;",""),"%","")),LabData2016[最近一次HbA1c檢查日期],"&gt;="&amp;DATE(YEAR(TODAY()),1,1),LabData2016[最近一次HbA1c檢查日期],"&lt;"&amp;DATE(YEAR(TODAY())+1,1,1))&amp;"/"&amp;($AF433+$AG433)&amp;"達標")))</f>
        <v/>
      </c>
      <c r="M433" s="6" t="str" cm="1">
        <f t="array" ref="M433">IF($B433="","",IFERROR(INDEX(PatientCriteria[LDL達標標準],ROWS($A$4:A433)),""))</f>
        <v/>
      </c>
      <c r="N433" s="6" t="str">
        <f>IF($B433="","",IF($O433="","",IFERROR(SUMIFS(LabData2016[最近一次LDL檢查結果(mg/dL)],LabData2016[比對身分證前六碼],$AX433,LabData2016[最近一次LDL檢查日期],$O433,LabData2016[LDL唯一],1),"")))</f>
        <v/>
      </c>
      <c r="O433" s="36" t="str" cm="1">
        <f t="array" ref="O433">IF($B433="","",IFERROR(_xlfn.AGGREGATE(14,6,LabData2016[最近一次LDL檢查日期]/((LabData2016[比對身分證前六碼]=$AX433)*(LabData2016[LDL唯一]=1)),1),""))</f>
        <v/>
      </c>
      <c r="P433" s="6" t="str">
        <f>IF($B433="","",IF($Q433="","",IFERROR(SUMIFS(LabData2016[最近一次LDL檢查結果(mg/dL)],LabData2016[比對身分證前六碼],$AX433,LabData2016[最近一次LDL檢查日期],$Q433,LabData2016[LDL唯一],1),"")))</f>
        <v/>
      </c>
      <c r="Q433" s="36" t="str" cm="1">
        <f t="array" ref="Q433">IF($B433="","",IFERROR(_xlfn.AGGREGATE(14,6,LabData2016[最近一次LDL檢查日期]/((LabData2016[比對身分證前六碼]=$AX433)*(LabData2016[LDL唯一]=1)),2),""))</f>
        <v/>
      </c>
      <c r="R433" s="6" t="str">
        <f t="shared" si="88"/>
        <v/>
      </c>
      <c r="S433" s="6" t="str" cm="1">
        <f t="array" ref="S433">IF($B433="","",IFERROR(_xlfn.AGGREGATE(15,6,LabData2016[最近一次LDL檢查結果(mg/dL)]/((LabData2016[比對身分證前六碼]=$AX433)*(LabData2016[LDL唯一]=1)),1),""))</f>
        <v/>
      </c>
      <c r="T433" s="28" t="str">
        <f ca="1">IF($B433="","",IF($M433="不適用","不適用",IF($N433="","未檢驗",IF(OR(AND($D433="DM only",$O433&gt;=DATE(YEAR(TODAY()),1,1),$O433&lt;DATE(YEAR(TODAY())+1,1,1),$N433&lt;VALUE(SUBSTITUTE($M433,"&lt;",""))),AND($AH433&gt;=1,$AI433&gt;=1,OR($N433&lt;VALUE(SUBSTITUTE($M433,"&lt;","")),SUMIFS(LabData2016[LDL唯一],LabData2016[比對身分證前六碼],$AX433,LabData2016[最近一次LDL檢查結果(mg/dL)],"&lt;"&amp;VALUE(SUBSTITUTE($M433,"&lt;","")),LabData2016[最近一次LDL檢查日期],"&gt;="&amp;DATE(YEAR(TODAY()),1,1),LabData2016[最近一次LDL檢查日期],"&lt;"&amp;DATE(YEAR(TODAY())+1,1,1))/($AH433+$AI433)&gt;=0.5))),"控制達標",IF(AND($AH433&gt;=1,$AI433&gt;=1,ISNUMBER($P433),$R433&gt;84,$N433-$P433&lt;0),"進步達標","未達標")))))</f>
        <v/>
      </c>
      <c r="U433" s="39" t="str">
        <f ca="1">IF($B433="","",IF($T433="不適用","不適用",IF($T433="未檢驗","無檢驗資料","全年"&amp;($AH433+$AI433)&amp;"次／下半年"&amp;$AI433&amp;"次／"&amp;SUMIFS(LabData2016[LDL唯一],LabData2016[比對身分證前六碼],$AX433,LabData2016[最近一次LDL檢查結果(mg/dL)],"&lt;"&amp;VALUE(SUBSTITUTE($M433,"&lt;","")),LabData2016[最近一次LDL檢查日期],"&gt;="&amp;DATE(YEAR(TODAY()),1,1),LabData2016[最近一次LDL檢查日期],"&lt;"&amp;DATE(YEAR(TODAY())+1,1,1))&amp;"/"&amp;($AH433+$AI433)&amp;"達標")))</f>
        <v/>
      </c>
      <c r="V433" s="6" t="str" cm="1">
        <f t="array" ref="V433">IF($B433="","",IFERROR(INDEX(PatientCriteria[UACR達標標準],ROWS($A$4:A433)),""))</f>
        <v/>
      </c>
      <c r="W433" s="6" t="str">
        <f>IF($B433="","",IF($X433="","",IFERROR(SUMIFS(LabData2016[最近一次UACR檢查結果(mg/gm)],LabData2016[比對身分證前六碼],$AX433,LabData2016[最近一次UACR檢查日期],$X433,LabData2016[UACR唯一],1),"")))</f>
        <v/>
      </c>
      <c r="X433" s="36" t="str" cm="1">
        <f t="array" ref="X433">IF($B433="","",IFERROR(_xlfn.AGGREGATE(14,6,LabData2016[最近一次UACR檢查日期]/((LabData2016[比對身分證前六碼]=$AX433)*(LabData2016[UACR唯一]=1)),1),""))</f>
        <v/>
      </c>
      <c r="Y433" s="6" t="str">
        <f>IF($B433="","",IF($Z433="","",IFERROR(SUMIFS(LabData2016[最近一次UACR檢查結果(mg/gm)],LabData2016[比對身分證前六碼],$AX433,LabData2016[最近一次UACR檢查日期],$Z433,LabData2016[UACR唯一],1),"")))</f>
        <v/>
      </c>
      <c r="Z433" s="36" t="str" cm="1">
        <f t="array" ref="Z433">IF($B433="","",IFERROR(_xlfn.AGGREGATE(14,6,LabData2016[最近一次UACR檢查日期]/((LabData2016[比對身分證前六碼]=$AX433)*(LabData2016[UACR唯一]=1)),2),""))</f>
        <v/>
      </c>
      <c r="AA433" s="6" t="str">
        <f t="shared" si="89"/>
        <v/>
      </c>
      <c r="AB433" s="29" t="str">
        <f ca="1">IF($B433="","",IF($V433="不適用","不適用",IF($W433="","未檢驗",IF(AND($AJ433+$AK433&gt;=2,$AK433&gt;=1),IF(OR($W433&lt;30,SUMIFS(LabData2016[UACR唯一],LabData2016[比對身分證前六碼],$AX433,LabData2016[最近一次UACR檢查結果(mg/gm)],"&lt;30",LabData2016[最近一次UACR檢查日期],"&gt;="&amp;DATE(YEAR(TODAY()),1,1),LabData2016[最近一次UACR檢查日期],"&lt;"&amp;DATE(YEAR(TODAY())+1,1,1))/($AJ433+$AK433)&gt;=0.5),"控制達標",IF(ISNUMBER($Y433),IF(AND($AA433&gt;=84,$W433-$Y433&lt;0),"進步達標","未達標"),"未達標")),"未達標"))))</f>
        <v/>
      </c>
      <c r="AC433" s="38" t="str">
        <f ca="1">IF($B433="","",IF($AB433="不適用","不適用",IF($AB433="未檢驗","無檢驗資料","全年"&amp;($AJ433+$AK433)&amp;"次／下半年"&amp;$AK433&amp;"次／"&amp;SUMIFS(LabData2016[UACR唯一],LabData2016[比對身分證前六碼],$AX433,LabData2016[最近一次UACR檢查結果(mg/gm)],"&lt;30",LabData2016[最近一次UACR檢查日期],"&gt;="&amp;DATE(YEAR(TODAY()),1,1),LabData2016[最近一次UACR檢查日期],"&lt;"&amp;DATE(YEAR(TODAY())+1,1,1))&amp;"/"&amp;($AJ433+$AK433)&amp;"達標")))</f>
        <v/>
      </c>
      <c r="AD433" s="6" t="str" cm="1">
        <f t="array" ref="AD433">IF($B433="","",IFERROR(INDEX(PatientCriteria[BP檢驗次數達標標準],ROWS($A$4:A433)),""))</f>
        <v/>
      </c>
      <c r="AE433" s="6" t="str" cm="1">
        <f t="array" aca="1" ref="AE433" ca="1">IF($B433="","",_xlfn.LET(_xlpm.bp,LabData2016[最近一次BP檢查日期],_xlpm.ym,IF(ISNUMBER(_xlpm.bp),TEXT(_xlpm.bp,"yyyy-mm"),LEFT(_xlpm.bp,7)),_xlpm.matched,_xlfn._xlws.FILTER(_xlpm.ym,(LabData2016[比對身分證前六碼]=$AX433)*(LabData2016[比對生日西元]=$AY433)*(_xlpm.ym&lt;&gt;"")*(LEFT(_xlpm.ym,4)=TEXT(YEAR(TODAY()),"0")),""),IF(INDEX(_xlpm.matched,1)="",0,ROWS(_xlfn.UNIQUE(_xlpm.matched)))))</f>
        <v/>
      </c>
      <c r="AF433" s="6" t="str">
        <f ca="1">IF($B433="","",SUMIFS(LabData2016[HbA1c唯一],LabData2016[比對身分證前六碼],$AX433,LabData2016[最近一次HbA1c檢查日期],"&gt;="&amp;DATE(YEAR(TODAY()),1,1),LabData2016[最近一次HbA1c檢查日期],"&lt;"&amp;DATE(YEAR(TODAY()),7,1)))</f>
        <v/>
      </c>
      <c r="AG433" s="6" t="str">
        <f ca="1">IF($B433="","",SUMIFS(LabData2016[HbA1c唯一],LabData2016[比對身分證前六碼],$AX433,LabData2016[最近一次HbA1c檢查日期],"&gt;="&amp;DATE(YEAR(TODAY()),7,1),LabData2016[最近一次HbA1c檢查日期],"&lt;"&amp;DATE(YEAR(TODAY())+1,1,1)))</f>
        <v/>
      </c>
      <c r="AH433" s="6" t="str">
        <f ca="1">IF($B433="","",SUMIFS(LabData2016[LDL唯一],LabData2016[比對身分證前六碼],$AX433,LabData2016[最近一次LDL檢查日期],"&gt;="&amp;DATE(YEAR(TODAY()),1,1),LabData2016[最近一次LDL檢查日期],"&lt;"&amp;DATE(YEAR(TODAY()),7,1)))</f>
        <v/>
      </c>
      <c r="AI433" s="6" t="str">
        <f ca="1">IF($B433="","",SUMIFS(LabData2016[LDL唯一],LabData2016[比對身分證前六碼],$AX433,LabData2016[最近一次LDL檢查日期],"&gt;="&amp;DATE(YEAR(TODAY()),7,1),LabData2016[最近一次LDL檢查日期],"&lt;"&amp;DATE(YEAR(TODAY())+1,1,1)))</f>
        <v/>
      </c>
      <c r="AJ433" s="6" t="str">
        <f ca="1">IF($B433="","",SUMIFS(LabData2016[UACR唯一],LabData2016[比對身分證前六碼],$AX433,LabData2016[最近一次UACR檢查日期],"&gt;="&amp;DATE(YEAR(TODAY()),1,1),LabData2016[最近一次UACR檢查日期],"&lt;"&amp;DATE(YEAR(TODAY()),7,1)))</f>
        <v/>
      </c>
      <c r="AK433" s="6" t="str">
        <f ca="1">IF($B433="","",SUMIFS(LabData2016[UACR唯一],LabData2016[比對身分證前六碼],$AX433,LabData2016[最近一次UACR檢查日期],"&gt;="&amp;DATE(YEAR(TODAY()),7,1),LabData2016[最近一次UACR檢查日期],"&lt;"&amp;DATE(YEAR(TODAY())+1,1,1)))</f>
        <v/>
      </c>
      <c r="AL433" s="6" t="str">
        <f t="shared" si="90"/>
        <v/>
      </c>
      <c r="AM433" s="6" t="str">
        <f t="shared" si="91"/>
        <v/>
      </c>
      <c r="AN433" s="6" t="str">
        <f t="shared" si="92"/>
        <v/>
      </c>
      <c r="AO433" s="6" t="str">
        <f t="shared" si="93"/>
        <v/>
      </c>
      <c r="AP433" s="6" t="str" cm="1">
        <f t="array" ref="AP433">IF($B433="","",IFERROR(INDEX(相容設定!$B$2:$E$9,MATCH($D433,相容設定!$A$2:$A$9,0),MIN(VALUE(LEFT($AQ433,FIND("/",$AQ433)-1)),3)+1),0))</f>
        <v/>
      </c>
      <c r="AQ433" s="6" t="str">
        <f t="shared" si="94"/>
        <v/>
      </c>
      <c r="AR433" s="30" t="str">
        <f t="shared" si="95"/>
        <v/>
      </c>
      <c r="AS433" s="30" t="str">
        <f>IF($B433="","",250+30+IF(OR(ISNUMBER(SEARCH("DM",$D433)),ISNUMBER(SEARCH("+",$D433))),100,0)+IFERROR(INDEX(相容設定!$F$2:$F$9,MATCH($D433,相容設定!$A$2:$A$9,0)),0))</f>
        <v/>
      </c>
      <c r="AT433" s="31" t="str">
        <f t="shared" si="96"/>
        <v/>
      </c>
      <c r="AU433" s="32" t="str">
        <f t="shared" si="97"/>
        <v/>
      </c>
      <c r="AW433" t="str">
        <f t="shared" si="98"/>
        <v/>
      </c>
    </row>
    <row r="434" spans="1:49" x14ac:dyDescent="0.35">
      <c r="A434" s="26" t="str" cm="1">
        <f t="array" ref="A434">IFERROR(IF(INDEX(PatientCriteria[身分證號],ROWS($A$4:A434))="","",ROWS($A$4:A434)),"")</f>
        <v/>
      </c>
      <c r="B434" s="26" t="str" cm="1">
        <f t="array" ref="B434">IFERROR(IF(INDEX(PatientCriteria[身分證號],ROWS($A$4:A434))="","",INDEX(PatientCriteria[身分證號],ROWS($A$4:A434))),"")</f>
        <v/>
      </c>
      <c r="C434" s="26" t="str" cm="1">
        <f t="array" ref="C434">IF($B434="","",IFERROR(INDEX(PatientCriteria[生日],ROWS($A$4:A434)),""))</f>
        <v/>
      </c>
      <c r="D434" s="26" t="str" cm="1">
        <f t="array" ref="D434">IF($B434="","",IFERROR(INDEX(PatientCriteria[疾病組合],ROWS($A$4:A434)),""))</f>
        <v/>
      </c>
      <c r="E434" s="6" t="str" cm="1">
        <f t="array" ref="E434">IF($B434="","",IFERROR(INDEX(PatientCriteria[HbA1c達標標準],ROWS($A$4:A434)),""))</f>
        <v/>
      </c>
      <c r="F434" s="6" t="str">
        <f>IF($B434="","",IF($G434="","",IFERROR(SUMIFS(LabData2016[最近一次HbA1c檢查結果(%)],LabData2016[比對身分證前六碼],$AX434,LabData2016[最近一次HbA1c檢查日期],$G434,LabData2016[HbA1c唯一],1),"")))</f>
        <v/>
      </c>
      <c r="G434" s="36" t="str" cm="1">
        <f t="array" ref="G434">IF($B434="","",IFERROR(_xlfn.AGGREGATE(14,6,LabData2016[最近一次HbA1c檢查日期]/((LabData2016[比對身分證前六碼]=$AX434)*(LabData2016[HbA1c唯一]=1)),1),""))</f>
        <v/>
      </c>
      <c r="H434" s="6" t="str">
        <f>IF($B434="","",IF($I434="","",IFERROR(SUMIFS(LabData2016[最近一次HbA1c檢查結果(%)],LabData2016[比對身分證前六碼],$AX434,LabData2016[最近一次HbA1c檢查日期],$I434,LabData2016[HbA1c唯一],1),"")))</f>
        <v/>
      </c>
      <c r="I434" s="36" t="str" cm="1">
        <f t="array" ref="I434">IF($B434="","",IFERROR(_xlfn.AGGREGATE(14,6,LabData2016[最近一次HbA1c檢查日期]/((LabData2016[比對身分證前六碼]=$AX434)*(LabData2016[HbA1c唯一]=1)),2),""))</f>
        <v/>
      </c>
      <c r="J434" s="6" t="str">
        <f t="shared" si="87"/>
        <v/>
      </c>
      <c r="K434" s="27" t="str">
        <f ca="1">IF($B434="","",IF($E434="不適用","不適用",IF($F434="","未檢驗",IF(AND($AF434+$AG434&gt;=2,$AG434&gt;=1),IF(OR($F434&lt;VALUE(SUBSTITUTE(SUBSTITUTE($E434,"&lt;",""),"%","")),SUMIFS(LabData2016[HbA1c唯一],LabData2016[比對身分證前六碼],$AX434,LabData2016[最近一次HbA1c檢查結果(%)],"&lt;"&amp;VALUE(SUBSTITUTE(SUBSTITUTE($E434,"&lt;",""),"%","")),LabData2016[最近一次HbA1c檢查日期],"&gt;="&amp;DATE(YEAR(TODAY()),1,1),LabData2016[最近一次HbA1c檢查日期],"&lt;"&amp;DATE(YEAR(TODAY())+1,1,1))/($AF434+$AG434)&gt;=0.5),"控制達標",IF(ISNUMBER($H434),IF(AND($J434&gt;=84,$F434-$H434&lt;0),"進步達標","未達標"),"未達標")),"未達標"))))</f>
        <v/>
      </c>
      <c r="L434" s="33" t="str">
        <f ca="1">IF($B434="","",IF($K434="不適用","不適用",IF($K434="未檢驗","無檢驗資料","全年"&amp;($AF434+$AG434)&amp;"次／下半年"&amp;$AG434&amp;"次／"&amp;SUMIFS(LabData2016[HbA1c唯一],LabData2016[比對身分證前六碼],$AX434,LabData2016[最近一次HbA1c檢查結果(%)],"&lt;"&amp;VALUE(SUBSTITUTE(SUBSTITUTE($E434,"&lt;",""),"%","")),LabData2016[最近一次HbA1c檢查日期],"&gt;="&amp;DATE(YEAR(TODAY()),1,1),LabData2016[最近一次HbA1c檢查日期],"&lt;"&amp;DATE(YEAR(TODAY())+1,1,1))&amp;"/"&amp;($AF434+$AG434)&amp;"達標")))</f>
        <v/>
      </c>
      <c r="M434" s="6" t="str" cm="1">
        <f t="array" ref="M434">IF($B434="","",IFERROR(INDEX(PatientCriteria[LDL達標標準],ROWS($A$4:A434)),""))</f>
        <v/>
      </c>
      <c r="N434" s="6" t="str">
        <f>IF($B434="","",IF($O434="","",IFERROR(SUMIFS(LabData2016[最近一次LDL檢查結果(mg/dL)],LabData2016[比對身分證前六碼],$AX434,LabData2016[最近一次LDL檢查日期],$O434,LabData2016[LDL唯一],1),"")))</f>
        <v/>
      </c>
      <c r="O434" s="36" t="str" cm="1">
        <f t="array" ref="O434">IF($B434="","",IFERROR(_xlfn.AGGREGATE(14,6,LabData2016[最近一次LDL檢查日期]/((LabData2016[比對身分證前六碼]=$AX434)*(LabData2016[LDL唯一]=1)),1),""))</f>
        <v/>
      </c>
      <c r="P434" s="6" t="str">
        <f>IF($B434="","",IF($Q434="","",IFERROR(SUMIFS(LabData2016[最近一次LDL檢查結果(mg/dL)],LabData2016[比對身分證前六碼],$AX434,LabData2016[最近一次LDL檢查日期],$Q434,LabData2016[LDL唯一],1),"")))</f>
        <v/>
      </c>
      <c r="Q434" s="36" t="str" cm="1">
        <f t="array" ref="Q434">IF($B434="","",IFERROR(_xlfn.AGGREGATE(14,6,LabData2016[最近一次LDL檢查日期]/((LabData2016[比對身分證前六碼]=$AX434)*(LabData2016[LDL唯一]=1)),2),""))</f>
        <v/>
      </c>
      <c r="R434" s="6" t="str">
        <f t="shared" si="88"/>
        <v/>
      </c>
      <c r="S434" s="6" t="str" cm="1">
        <f t="array" ref="S434">IF($B434="","",IFERROR(_xlfn.AGGREGATE(15,6,LabData2016[最近一次LDL檢查結果(mg/dL)]/((LabData2016[比對身分證前六碼]=$AX434)*(LabData2016[LDL唯一]=1)),1),""))</f>
        <v/>
      </c>
      <c r="T434" s="28" t="str">
        <f ca="1">IF($B434="","",IF($M434="不適用","不適用",IF($N434="","未檢驗",IF(OR(AND($D434="DM only",$O434&gt;=DATE(YEAR(TODAY()),1,1),$O434&lt;DATE(YEAR(TODAY())+1,1,1),$N434&lt;VALUE(SUBSTITUTE($M434,"&lt;",""))),AND($AH434&gt;=1,$AI434&gt;=1,OR($N434&lt;VALUE(SUBSTITUTE($M434,"&lt;","")),SUMIFS(LabData2016[LDL唯一],LabData2016[比對身分證前六碼],$AX434,LabData2016[最近一次LDL檢查結果(mg/dL)],"&lt;"&amp;VALUE(SUBSTITUTE($M434,"&lt;","")),LabData2016[最近一次LDL檢查日期],"&gt;="&amp;DATE(YEAR(TODAY()),1,1),LabData2016[最近一次LDL檢查日期],"&lt;"&amp;DATE(YEAR(TODAY())+1,1,1))/($AH434+$AI434)&gt;=0.5))),"控制達標",IF(AND($AH434&gt;=1,$AI434&gt;=1,ISNUMBER($P434),$R434&gt;84,$N434-$P434&lt;0),"進步達標","未達標")))))</f>
        <v/>
      </c>
      <c r="U434" s="39" t="str">
        <f ca="1">IF($B434="","",IF($T434="不適用","不適用",IF($T434="未檢驗","無檢驗資料","全年"&amp;($AH434+$AI434)&amp;"次／下半年"&amp;$AI434&amp;"次／"&amp;SUMIFS(LabData2016[LDL唯一],LabData2016[比對身分證前六碼],$AX434,LabData2016[最近一次LDL檢查結果(mg/dL)],"&lt;"&amp;VALUE(SUBSTITUTE($M434,"&lt;","")),LabData2016[最近一次LDL檢查日期],"&gt;="&amp;DATE(YEAR(TODAY()),1,1),LabData2016[最近一次LDL檢查日期],"&lt;"&amp;DATE(YEAR(TODAY())+1,1,1))&amp;"/"&amp;($AH434+$AI434)&amp;"達標")))</f>
        <v/>
      </c>
      <c r="V434" s="6" t="str" cm="1">
        <f t="array" ref="V434">IF($B434="","",IFERROR(INDEX(PatientCriteria[UACR達標標準],ROWS($A$4:A434)),""))</f>
        <v/>
      </c>
      <c r="W434" s="6" t="str">
        <f>IF($B434="","",IF($X434="","",IFERROR(SUMIFS(LabData2016[最近一次UACR檢查結果(mg/gm)],LabData2016[比對身分證前六碼],$AX434,LabData2016[最近一次UACR檢查日期],$X434,LabData2016[UACR唯一],1),"")))</f>
        <v/>
      </c>
      <c r="X434" s="36" t="str" cm="1">
        <f t="array" ref="X434">IF($B434="","",IFERROR(_xlfn.AGGREGATE(14,6,LabData2016[最近一次UACR檢查日期]/((LabData2016[比對身分證前六碼]=$AX434)*(LabData2016[UACR唯一]=1)),1),""))</f>
        <v/>
      </c>
      <c r="Y434" s="6" t="str">
        <f>IF($B434="","",IF($Z434="","",IFERROR(SUMIFS(LabData2016[最近一次UACR檢查結果(mg/gm)],LabData2016[比對身分證前六碼],$AX434,LabData2016[最近一次UACR檢查日期],$Z434,LabData2016[UACR唯一],1),"")))</f>
        <v/>
      </c>
      <c r="Z434" s="36" t="str" cm="1">
        <f t="array" ref="Z434">IF($B434="","",IFERROR(_xlfn.AGGREGATE(14,6,LabData2016[最近一次UACR檢查日期]/((LabData2016[比對身分證前六碼]=$AX434)*(LabData2016[UACR唯一]=1)),2),""))</f>
        <v/>
      </c>
      <c r="AA434" s="6" t="str">
        <f t="shared" si="89"/>
        <v/>
      </c>
      <c r="AB434" s="29" t="str">
        <f ca="1">IF($B434="","",IF($V434="不適用","不適用",IF($W434="","未檢驗",IF(AND($AJ434+$AK434&gt;=2,$AK434&gt;=1),IF(OR($W434&lt;30,SUMIFS(LabData2016[UACR唯一],LabData2016[比對身分證前六碼],$AX434,LabData2016[最近一次UACR檢查結果(mg/gm)],"&lt;30",LabData2016[最近一次UACR檢查日期],"&gt;="&amp;DATE(YEAR(TODAY()),1,1),LabData2016[最近一次UACR檢查日期],"&lt;"&amp;DATE(YEAR(TODAY())+1,1,1))/($AJ434+$AK434)&gt;=0.5),"控制達標",IF(ISNUMBER($Y434),IF(AND($AA434&gt;=84,$W434-$Y434&lt;0),"進步達標","未達標"),"未達標")),"未達標"))))</f>
        <v/>
      </c>
      <c r="AC434" s="38" t="str">
        <f ca="1">IF($B434="","",IF($AB434="不適用","不適用",IF($AB434="未檢驗","無檢驗資料","全年"&amp;($AJ434+$AK434)&amp;"次／下半年"&amp;$AK434&amp;"次／"&amp;SUMIFS(LabData2016[UACR唯一],LabData2016[比對身分證前六碼],$AX434,LabData2016[最近一次UACR檢查結果(mg/gm)],"&lt;30",LabData2016[最近一次UACR檢查日期],"&gt;="&amp;DATE(YEAR(TODAY()),1,1),LabData2016[最近一次UACR檢查日期],"&lt;"&amp;DATE(YEAR(TODAY())+1,1,1))&amp;"/"&amp;($AJ434+$AK434)&amp;"達標")))</f>
        <v/>
      </c>
      <c r="AD434" s="6" t="str" cm="1">
        <f t="array" ref="AD434">IF($B434="","",IFERROR(INDEX(PatientCriteria[BP檢驗次數達標標準],ROWS($A$4:A434)),""))</f>
        <v/>
      </c>
      <c r="AE434" s="6" t="str" cm="1">
        <f t="array" aca="1" ref="AE434" ca="1">IF($B434="","",_xlfn.LET(_xlpm.bp,LabData2016[最近一次BP檢查日期],_xlpm.ym,IF(ISNUMBER(_xlpm.bp),TEXT(_xlpm.bp,"yyyy-mm"),LEFT(_xlpm.bp,7)),_xlpm.matched,_xlfn._xlws.FILTER(_xlpm.ym,(LabData2016[比對身分證前六碼]=$AX434)*(LabData2016[比對生日西元]=$AY434)*(_xlpm.ym&lt;&gt;"")*(LEFT(_xlpm.ym,4)=TEXT(YEAR(TODAY()),"0")),""),IF(INDEX(_xlpm.matched,1)="",0,ROWS(_xlfn.UNIQUE(_xlpm.matched)))))</f>
        <v/>
      </c>
      <c r="AF434" s="6" t="str">
        <f ca="1">IF($B434="","",SUMIFS(LabData2016[HbA1c唯一],LabData2016[比對身分證前六碼],$AX434,LabData2016[最近一次HbA1c檢查日期],"&gt;="&amp;DATE(YEAR(TODAY()),1,1),LabData2016[最近一次HbA1c檢查日期],"&lt;"&amp;DATE(YEAR(TODAY()),7,1)))</f>
        <v/>
      </c>
      <c r="AG434" s="6" t="str">
        <f ca="1">IF($B434="","",SUMIFS(LabData2016[HbA1c唯一],LabData2016[比對身分證前六碼],$AX434,LabData2016[最近一次HbA1c檢查日期],"&gt;="&amp;DATE(YEAR(TODAY()),7,1),LabData2016[最近一次HbA1c檢查日期],"&lt;"&amp;DATE(YEAR(TODAY())+1,1,1)))</f>
        <v/>
      </c>
      <c r="AH434" s="6" t="str">
        <f ca="1">IF($B434="","",SUMIFS(LabData2016[LDL唯一],LabData2016[比對身分證前六碼],$AX434,LabData2016[最近一次LDL檢查日期],"&gt;="&amp;DATE(YEAR(TODAY()),1,1),LabData2016[最近一次LDL檢查日期],"&lt;"&amp;DATE(YEAR(TODAY()),7,1)))</f>
        <v/>
      </c>
      <c r="AI434" s="6" t="str">
        <f ca="1">IF($B434="","",SUMIFS(LabData2016[LDL唯一],LabData2016[比對身分證前六碼],$AX434,LabData2016[最近一次LDL檢查日期],"&gt;="&amp;DATE(YEAR(TODAY()),7,1),LabData2016[最近一次LDL檢查日期],"&lt;"&amp;DATE(YEAR(TODAY())+1,1,1)))</f>
        <v/>
      </c>
      <c r="AJ434" s="6" t="str">
        <f ca="1">IF($B434="","",SUMIFS(LabData2016[UACR唯一],LabData2016[比對身分證前六碼],$AX434,LabData2016[最近一次UACR檢查日期],"&gt;="&amp;DATE(YEAR(TODAY()),1,1),LabData2016[最近一次UACR檢查日期],"&lt;"&amp;DATE(YEAR(TODAY()),7,1)))</f>
        <v/>
      </c>
      <c r="AK434" s="6" t="str">
        <f ca="1">IF($B434="","",SUMIFS(LabData2016[UACR唯一],LabData2016[比對身分證前六碼],$AX434,LabData2016[最近一次UACR檢查日期],"&gt;="&amp;DATE(YEAR(TODAY()),7,1),LabData2016[最近一次UACR檢查日期],"&lt;"&amp;DATE(YEAR(TODAY())+1,1,1)))</f>
        <v/>
      </c>
      <c r="AL434" s="6" t="str">
        <f t="shared" si="90"/>
        <v/>
      </c>
      <c r="AM434" s="6" t="str">
        <f t="shared" si="91"/>
        <v/>
      </c>
      <c r="AN434" s="6" t="str">
        <f t="shared" si="92"/>
        <v/>
      </c>
      <c r="AO434" s="6" t="str">
        <f t="shared" si="93"/>
        <v/>
      </c>
      <c r="AP434" s="6" t="str" cm="1">
        <f t="array" ref="AP434">IF($B434="","",IFERROR(INDEX(相容設定!$B$2:$E$9,MATCH($D434,相容設定!$A$2:$A$9,0),MIN(VALUE(LEFT($AQ434,FIND("/",$AQ434)-1)),3)+1),0))</f>
        <v/>
      </c>
      <c r="AQ434" s="6" t="str">
        <f t="shared" si="94"/>
        <v/>
      </c>
      <c r="AR434" s="30" t="str">
        <f t="shared" si="95"/>
        <v/>
      </c>
      <c r="AS434" s="30" t="str">
        <f>IF($B434="","",250+30+IF(OR(ISNUMBER(SEARCH("DM",$D434)),ISNUMBER(SEARCH("+",$D434))),100,0)+IFERROR(INDEX(相容設定!$F$2:$F$9,MATCH($D434,相容設定!$A$2:$A$9,0)),0))</f>
        <v/>
      </c>
      <c r="AT434" s="31" t="str">
        <f t="shared" si="96"/>
        <v/>
      </c>
      <c r="AU434" s="32" t="str">
        <f t="shared" si="97"/>
        <v/>
      </c>
      <c r="AW434" t="str">
        <f t="shared" si="98"/>
        <v/>
      </c>
    </row>
    <row r="435" spans="1:49" x14ac:dyDescent="0.35">
      <c r="A435" s="26" t="str" cm="1">
        <f t="array" ref="A435">IFERROR(IF(INDEX(PatientCriteria[身分證號],ROWS($A$4:A435))="","",ROWS($A$4:A435)),"")</f>
        <v/>
      </c>
      <c r="B435" s="26" t="str" cm="1">
        <f t="array" ref="B435">IFERROR(IF(INDEX(PatientCriteria[身分證號],ROWS($A$4:A435))="","",INDEX(PatientCriteria[身分證號],ROWS($A$4:A435))),"")</f>
        <v/>
      </c>
      <c r="C435" s="26" t="str" cm="1">
        <f t="array" ref="C435">IF($B435="","",IFERROR(INDEX(PatientCriteria[生日],ROWS($A$4:A435)),""))</f>
        <v/>
      </c>
      <c r="D435" s="26" t="str" cm="1">
        <f t="array" ref="D435">IF($B435="","",IFERROR(INDEX(PatientCriteria[疾病組合],ROWS($A$4:A435)),""))</f>
        <v/>
      </c>
      <c r="E435" s="6" t="str" cm="1">
        <f t="array" ref="E435">IF($B435="","",IFERROR(INDEX(PatientCriteria[HbA1c達標標準],ROWS($A$4:A435)),""))</f>
        <v/>
      </c>
      <c r="F435" s="6" t="str">
        <f>IF($B435="","",IF($G435="","",IFERROR(SUMIFS(LabData2016[最近一次HbA1c檢查結果(%)],LabData2016[比對身分證前六碼],$AX435,LabData2016[最近一次HbA1c檢查日期],$G435,LabData2016[HbA1c唯一],1),"")))</f>
        <v/>
      </c>
      <c r="G435" s="36" t="str" cm="1">
        <f t="array" ref="G435">IF($B435="","",IFERROR(_xlfn.AGGREGATE(14,6,LabData2016[最近一次HbA1c檢查日期]/((LabData2016[比對身分證前六碼]=$AX435)*(LabData2016[HbA1c唯一]=1)),1),""))</f>
        <v/>
      </c>
      <c r="H435" s="6" t="str">
        <f>IF($B435="","",IF($I435="","",IFERROR(SUMIFS(LabData2016[最近一次HbA1c檢查結果(%)],LabData2016[比對身分證前六碼],$AX435,LabData2016[最近一次HbA1c檢查日期],$I435,LabData2016[HbA1c唯一],1),"")))</f>
        <v/>
      </c>
      <c r="I435" s="36" t="str" cm="1">
        <f t="array" ref="I435">IF($B435="","",IFERROR(_xlfn.AGGREGATE(14,6,LabData2016[最近一次HbA1c檢查日期]/((LabData2016[比對身分證前六碼]=$AX435)*(LabData2016[HbA1c唯一]=1)),2),""))</f>
        <v/>
      </c>
      <c r="J435" s="6" t="str">
        <f t="shared" si="87"/>
        <v/>
      </c>
      <c r="K435" s="27" t="str">
        <f ca="1">IF($B435="","",IF($E435="不適用","不適用",IF($F435="","未檢驗",IF(AND($AF435+$AG435&gt;=2,$AG435&gt;=1),IF(OR($F435&lt;VALUE(SUBSTITUTE(SUBSTITUTE($E435,"&lt;",""),"%","")),SUMIFS(LabData2016[HbA1c唯一],LabData2016[比對身分證前六碼],$AX435,LabData2016[最近一次HbA1c檢查結果(%)],"&lt;"&amp;VALUE(SUBSTITUTE(SUBSTITUTE($E435,"&lt;",""),"%","")),LabData2016[最近一次HbA1c檢查日期],"&gt;="&amp;DATE(YEAR(TODAY()),1,1),LabData2016[最近一次HbA1c檢查日期],"&lt;"&amp;DATE(YEAR(TODAY())+1,1,1))/($AF435+$AG435)&gt;=0.5),"控制達標",IF(ISNUMBER($H435),IF(AND($J435&gt;=84,$F435-$H435&lt;0),"進步達標","未達標"),"未達標")),"未達標"))))</f>
        <v/>
      </c>
      <c r="L435" s="33" t="str">
        <f ca="1">IF($B435="","",IF($K435="不適用","不適用",IF($K435="未檢驗","無檢驗資料","全年"&amp;($AF435+$AG435)&amp;"次／下半年"&amp;$AG435&amp;"次／"&amp;SUMIFS(LabData2016[HbA1c唯一],LabData2016[比對身分證前六碼],$AX435,LabData2016[最近一次HbA1c檢查結果(%)],"&lt;"&amp;VALUE(SUBSTITUTE(SUBSTITUTE($E435,"&lt;",""),"%","")),LabData2016[最近一次HbA1c檢查日期],"&gt;="&amp;DATE(YEAR(TODAY()),1,1),LabData2016[最近一次HbA1c檢查日期],"&lt;"&amp;DATE(YEAR(TODAY())+1,1,1))&amp;"/"&amp;($AF435+$AG435)&amp;"達標")))</f>
        <v/>
      </c>
      <c r="M435" s="6" t="str" cm="1">
        <f t="array" ref="M435">IF($B435="","",IFERROR(INDEX(PatientCriteria[LDL達標標準],ROWS($A$4:A435)),""))</f>
        <v/>
      </c>
      <c r="N435" s="6" t="str">
        <f>IF($B435="","",IF($O435="","",IFERROR(SUMIFS(LabData2016[最近一次LDL檢查結果(mg/dL)],LabData2016[比對身分證前六碼],$AX435,LabData2016[最近一次LDL檢查日期],$O435,LabData2016[LDL唯一],1),"")))</f>
        <v/>
      </c>
      <c r="O435" s="36" t="str" cm="1">
        <f t="array" ref="O435">IF($B435="","",IFERROR(_xlfn.AGGREGATE(14,6,LabData2016[最近一次LDL檢查日期]/((LabData2016[比對身分證前六碼]=$AX435)*(LabData2016[LDL唯一]=1)),1),""))</f>
        <v/>
      </c>
      <c r="P435" s="6" t="str">
        <f>IF($B435="","",IF($Q435="","",IFERROR(SUMIFS(LabData2016[最近一次LDL檢查結果(mg/dL)],LabData2016[比對身分證前六碼],$AX435,LabData2016[最近一次LDL檢查日期],$Q435,LabData2016[LDL唯一],1),"")))</f>
        <v/>
      </c>
      <c r="Q435" s="36" t="str" cm="1">
        <f t="array" ref="Q435">IF($B435="","",IFERROR(_xlfn.AGGREGATE(14,6,LabData2016[最近一次LDL檢查日期]/((LabData2016[比對身分證前六碼]=$AX435)*(LabData2016[LDL唯一]=1)),2),""))</f>
        <v/>
      </c>
      <c r="R435" s="6" t="str">
        <f t="shared" si="88"/>
        <v/>
      </c>
      <c r="S435" s="6" t="str" cm="1">
        <f t="array" ref="S435">IF($B435="","",IFERROR(_xlfn.AGGREGATE(15,6,LabData2016[最近一次LDL檢查結果(mg/dL)]/((LabData2016[比對身分證前六碼]=$AX435)*(LabData2016[LDL唯一]=1)),1),""))</f>
        <v/>
      </c>
      <c r="T435" s="28" t="str">
        <f ca="1">IF($B435="","",IF($M435="不適用","不適用",IF($N435="","未檢驗",IF(OR(AND($D435="DM only",$O435&gt;=DATE(YEAR(TODAY()),1,1),$O435&lt;DATE(YEAR(TODAY())+1,1,1),$N435&lt;VALUE(SUBSTITUTE($M435,"&lt;",""))),AND($AH435&gt;=1,$AI435&gt;=1,OR($N435&lt;VALUE(SUBSTITUTE($M435,"&lt;","")),SUMIFS(LabData2016[LDL唯一],LabData2016[比對身分證前六碼],$AX435,LabData2016[最近一次LDL檢查結果(mg/dL)],"&lt;"&amp;VALUE(SUBSTITUTE($M435,"&lt;","")),LabData2016[最近一次LDL檢查日期],"&gt;="&amp;DATE(YEAR(TODAY()),1,1),LabData2016[最近一次LDL檢查日期],"&lt;"&amp;DATE(YEAR(TODAY())+1,1,1))/($AH435+$AI435)&gt;=0.5))),"控制達標",IF(AND($AH435&gt;=1,$AI435&gt;=1,ISNUMBER($P435),$R435&gt;84,$N435-$P435&lt;0),"進步達標","未達標")))))</f>
        <v/>
      </c>
      <c r="U435" s="39" t="str">
        <f ca="1">IF($B435="","",IF($T435="不適用","不適用",IF($T435="未檢驗","無檢驗資料","全年"&amp;($AH435+$AI435)&amp;"次／下半年"&amp;$AI435&amp;"次／"&amp;SUMIFS(LabData2016[LDL唯一],LabData2016[比對身分證前六碼],$AX435,LabData2016[最近一次LDL檢查結果(mg/dL)],"&lt;"&amp;VALUE(SUBSTITUTE($M435,"&lt;","")),LabData2016[最近一次LDL檢查日期],"&gt;="&amp;DATE(YEAR(TODAY()),1,1),LabData2016[最近一次LDL檢查日期],"&lt;"&amp;DATE(YEAR(TODAY())+1,1,1))&amp;"/"&amp;($AH435+$AI435)&amp;"達標")))</f>
        <v/>
      </c>
      <c r="V435" s="6" t="str" cm="1">
        <f t="array" ref="V435">IF($B435="","",IFERROR(INDEX(PatientCriteria[UACR達標標準],ROWS($A$4:A435)),""))</f>
        <v/>
      </c>
      <c r="W435" s="6" t="str">
        <f>IF($B435="","",IF($X435="","",IFERROR(SUMIFS(LabData2016[最近一次UACR檢查結果(mg/gm)],LabData2016[比對身分證前六碼],$AX435,LabData2016[最近一次UACR檢查日期],$X435,LabData2016[UACR唯一],1),"")))</f>
        <v/>
      </c>
      <c r="X435" s="36" t="str" cm="1">
        <f t="array" ref="X435">IF($B435="","",IFERROR(_xlfn.AGGREGATE(14,6,LabData2016[最近一次UACR檢查日期]/((LabData2016[比對身分證前六碼]=$AX435)*(LabData2016[UACR唯一]=1)),1),""))</f>
        <v/>
      </c>
      <c r="Y435" s="6" t="str">
        <f>IF($B435="","",IF($Z435="","",IFERROR(SUMIFS(LabData2016[最近一次UACR檢查結果(mg/gm)],LabData2016[比對身分證前六碼],$AX435,LabData2016[最近一次UACR檢查日期],$Z435,LabData2016[UACR唯一],1),"")))</f>
        <v/>
      </c>
      <c r="Z435" s="36" t="str" cm="1">
        <f t="array" ref="Z435">IF($B435="","",IFERROR(_xlfn.AGGREGATE(14,6,LabData2016[最近一次UACR檢查日期]/((LabData2016[比對身分證前六碼]=$AX435)*(LabData2016[UACR唯一]=1)),2),""))</f>
        <v/>
      </c>
      <c r="AA435" s="6" t="str">
        <f t="shared" si="89"/>
        <v/>
      </c>
      <c r="AB435" s="29" t="str">
        <f ca="1">IF($B435="","",IF($V435="不適用","不適用",IF($W435="","未檢驗",IF(AND($AJ435+$AK435&gt;=2,$AK435&gt;=1),IF(OR($W435&lt;30,SUMIFS(LabData2016[UACR唯一],LabData2016[比對身分證前六碼],$AX435,LabData2016[最近一次UACR檢查結果(mg/gm)],"&lt;30",LabData2016[最近一次UACR檢查日期],"&gt;="&amp;DATE(YEAR(TODAY()),1,1),LabData2016[最近一次UACR檢查日期],"&lt;"&amp;DATE(YEAR(TODAY())+1,1,1))/($AJ435+$AK435)&gt;=0.5),"控制達標",IF(ISNUMBER($Y435),IF(AND($AA435&gt;=84,$W435-$Y435&lt;0),"進步達標","未達標"),"未達標")),"未達標"))))</f>
        <v/>
      </c>
      <c r="AC435" s="38" t="str">
        <f ca="1">IF($B435="","",IF($AB435="不適用","不適用",IF($AB435="未檢驗","無檢驗資料","全年"&amp;($AJ435+$AK435)&amp;"次／下半年"&amp;$AK435&amp;"次／"&amp;SUMIFS(LabData2016[UACR唯一],LabData2016[比對身分證前六碼],$AX435,LabData2016[最近一次UACR檢查結果(mg/gm)],"&lt;30",LabData2016[最近一次UACR檢查日期],"&gt;="&amp;DATE(YEAR(TODAY()),1,1),LabData2016[最近一次UACR檢查日期],"&lt;"&amp;DATE(YEAR(TODAY())+1,1,1))&amp;"/"&amp;($AJ435+$AK435)&amp;"達標")))</f>
        <v/>
      </c>
      <c r="AD435" s="6" t="str" cm="1">
        <f t="array" ref="AD435">IF($B435="","",IFERROR(INDEX(PatientCriteria[BP檢驗次數達標標準],ROWS($A$4:A435)),""))</f>
        <v/>
      </c>
      <c r="AE435" s="6" t="str" cm="1">
        <f t="array" aca="1" ref="AE435" ca="1">IF($B435="","",_xlfn.LET(_xlpm.bp,LabData2016[最近一次BP檢查日期],_xlpm.ym,IF(ISNUMBER(_xlpm.bp),TEXT(_xlpm.bp,"yyyy-mm"),LEFT(_xlpm.bp,7)),_xlpm.matched,_xlfn._xlws.FILTER(_xlpm.ym,(LabData2016[比對身分證前六碼]=$AX435)*(LabData2016[比對生日西元]=$AY435)*(_xlpm.ym&lt;&gt;"")*(LEFT(_xlpm.ym,4)=TEXT(YEAR(TODAY()),"0")),""),IF(INDEX(_xlpm.matched,1)="",0,ROWS(_xlfn.UNIQUE(_xlpm.matched)))))</f>
        <v/>
      </c>
      <c r="AF435" s="6" t="str">
        <f ca="1">IF($B435="","",SUMIFS(LabData2016[HbA1c唯一],LabData2016[比對身分證前六碼],$AX435,LabData2016[最近一次HbA1c檢查日期],"&gt;="&amp;DATE(YEAR(TODAY()),1,1),LabData2016[最近一次HbA1c檢查日期],"&lt;"&amp;DATE(YEAR(TODAY()),7,1)))</f>
        <v/>
      </c>
      <c r="AG435" s="6" t="str">
        <f ca="1">IF($B435="","",SUMIFS(LabData2016[HbA1c唯一],LabData2016[比對身分證前六碼],$AX435,LabData2016[最近一次HbA1c檢查日期],"&gt;="&amp;DATE(YEAR(TODAY()),7,1),LabData2016[最近一次HbA1c檢查日期],"&lt;"&amp;DATE(YEAR(TODAY())+1,1,1)))</f>
        <v/>
      </c>
      <c r="AH435" s="6" t="str">
        <f ca="1">IF($B435="","",SUMIFS(LabData2016[LDL唯一],LabData2016[比對身分證前六碼],$AX435,LabData2016[最近一次LDL檢查日期],"&gt;="&amp;DATE(YEAR(TODAY()),1,1),LabData2016[最近一次LDL檢查日期],"&lt;"&amp;DATE(YEAR(TODAY()),7,1)))</f>
        <v/>
      </c>
      <c r="AI435" s="6" t="str">
        <f ca="1">IF($B435="","",SUMIFS(LabData2016[LDL唯一],LabData2016[比對身分證前六碼],$AX435,LabData2016[最近一次LDL檢查日期],"&gt;="&amp;DATE(YEAR(TODAY()),7,1),LabData2016[最近一次LDL檢查日期],"&lt;"&amp;DATE(YEAR(TODAY())+1,1,1)))</f>
        <v/>
      </c>
      <c r="AJ435" s="6" t="str">
        <f ca="1">IF($B435="","",SUMIFS(LabData2016[UACR唯一],LabData2016[比對身分證前六碼],$AX435,LabData2016[最近一次UACR檢查日期],"&gt;="&amp;DATE(YEAR(TODAY()),1,1),LabData2016[最近一次UACR檢查日期],"&lt;"&amp;DATE(YEAR(TODAY()),7,1)))</f>
        <v/>
      </c>
      <c r="AK435" s="6" t="str">
        <f ca="1">IF($B435="","",SUMIFS(LabData2016[UACR唯一],LabData2016[比對身分證前六碼],$AX435,LabData2016[最近一次UACR檢查日期],"&gt;="&amp;DATE(YEAR(TODAY()),7,1),LabData2016[最近一次UACR檢查日期],"&lt;"&amp;DATE(YEAR(TODAY())+1,1,1)))</f>
        <v/>
      </c>
      <c r="AL435" s="6" t="str">
        <f t="shared" si="90"/>
        <v/>
      </c>
      <c r="AM435" s="6" t="str">
        <f t="shared" si="91"/>
        <v/>
      </c>
      <c r="AN435" s="6" t="str">
        <f t="shared" si="92"/>
        <v/>
      </c>
      <c r="AO435" s="6" t="str">
        <f t="shared" si="93"/>
        <v/>
      </c>
      <c r="AP435" s="6" t="str" cm="1">
        <f t="array" ref="AP435">IF($B435="","",IFERROR(INDEX(相容設定!$B$2:$E$9,MATCH($D435,相容設定!$A$2:$A$9,0),MIN(VALUE(LEFT($AQ435,FIND("/",$AQ435)-1)),3)+1),0))</f>
        <v/>
      </c>
      <c r="AQ435" s="6" t="str">
        <f t="shared" si="94"/>
        <v/>
      </c>
      <c r="AR435" s="30" t="str">
        <f t="shared" si="95"/>
        <v/>
      </c>
      <c r="AS435" s="30" t="str">
        <f>IF($B435="","",250+30+IF(OR(ISNUMBER(SEARCH("DM",$D435)),ISNUMBER(SEARCH("+",$D435))),100,0)+IFERROR(INDEX(相容設定!$F$2:$F$9,MATCH($D435,相容設定!$A$2:$A$9,0)),0))</f>
        <v/>
      </c>
      <c r="AT435" s="31" t="str">
        <f t="shared" si="96"/>
        <v/>
      </c>
      <c r="AU435" s="32" t="str">
        <f t="shared" si="97"/>
        <v/>
      </c>
      <c r="AW435" t="str">
        <f t="shared" si="98"/>
        <v/>
      </c>
    </row>
    <row r="436" spans="1:49" x14ac:dyDescent="0.35">
      <c r="A436" s="26" t="str" cm="1">
        <f t="array" ref="A436">IFERROR(IF(INDEX(PatientCriteria[身分證號],ROWS($A$4:A436))="","",ROWS($A$4:A436)),"")</f>
        <v/>
      </c>
      <c r="B436" s="26" t="str" cm="1">
        <f t="array" ref="B436">IFERROR(IF(INDEX(PatientCriteria[身分證號],ROWS($A$4:A436))="","",INDEX(PatientCriteria[身分證號],ROWS($A$4:A436))),"")</f>
        <v/>
      </c>
      <c r="C436" s="26" t="str" cm="1">
        <f t="array" ref="C436">IF($B436="","",IFERROR(INDEX(PatientCriteria[生日],ROWS($A$4:A436)),""))</f>
        <v/>
      </c>
      <c r="D436" s="26" t="str" cm="1">
        <f t="array" ref="D436">IF($B436="","",IFERROR(INDEX(PatientCriteria[疾病組合],ROWS($A$4:A436)),""))</f>
        <v/>
      </c>
      <c r="E436" s="6" t="str" cm="1">
        <f t="array" ref="E436">IF($B436="","",IFERROR(INDEX(PatientCriteria[HbA1c達標標準],ROWS($A$4:A436)),""))</f>
        <v/>
      </c>
      <c r="F436" s="6" t="str">
        <f>IF($B436="","",IF($G436="","",IFERROR(SUMIFS(LabData2016[最近一次HbA1c檢查結果(%)],LabData2016[比對身分證前六碼],$AX436,LabData2016[最近一次HbA1c檢查日期],$G436,LabData2016[HbA1c唯一],1),"")))</f>
        <v/>
      </c>
      <c r="G436" s="36" t="str" cm="1">
        <f t="array" ref="G436">IF($B436="","",IFERROR(_xlfn.AGGREGATE(14,6,LabData2016[最近一次HbA1c檢查日期]/((LabData2016[比對身分證前六碼]=$AX436)*(LabData2016[HbA1c唯一]=1)),1),""))</f>
        <v/>
      </c>
      <c r="H436" s="6" t="str">
        <f>IF($B436="","",IF($I436="","",IFERROR(SUMIFS(LabData2016[最近一次HbA1c檢查結果(%)],LabData2016[比對身分證前六碼],$AX436,LabData2016[最近一次HbA1c檢查日期],$I436,LabData2016[HbA1c唯一],1),"")))</f>
        <v/>
      </c>
      <c r="I436" s="36" t="str" cm="1">
        <f t="array" ref="I436">IF($B436="","",IFERROR(_xlfn.AGGREGATE(14,6,LabData2016[最近一次HbA1c檢查日期]/((LabData2016[比對身分證前六碼]=$AX436)*(LabData2016[HbA1c唯一]=1)),2),""))</f>
        <v/>
      </c>
      <c r="J436" s="6" t="str">
        <f t="shared" si="87"/>
        <v/>
      </c>
      <c r="K436" s="27" t="str">
        <f ca="1">IF($B436="","",IF($E436="不適用","不適用",IF($F436="","未檢驗",IF(AND($AF436+$AG436&gt;=2,$AG436&gt;=1),IF(OR($F436&lt;VALUE(SUBSTITUTE(SUBSTITUTE($E436,"&lt;",""),"%","")),SUMIFS(LabData2016[HbA1c唯一],LabData2016[比對身分證前六碼],$AX436,LabData2016[最近一次HbA1c檢查結果(%)],"&lt;"&amp;VALUE(SUBSTITUTE(SUBSTITUTE($E436,"&lt;",""),"%","")),LabData2016[最近一次HbA1c檢查日期],"&gt;="&amp;DATE(YEAR(TODAY()),1,1),LabData2016[最近一次HbA1c檢查日期],"&lt;"&amp;DATE(YEAR(TODAY())+1,1,1))/($AF436+$AG436)&gt;=0.5),"控制達標",IF(ISNUMBER($H436),IF(AND($J436&gt;=84,$F436-$H436&lt;0),"進步達標","未達標"),"未達標")),"未達標"))))</f>
        <v/>
      </c>
      <c r="L436" s="33" t="str">
        <f ca="1">IF($B436="","",IF($K436="不適用","不適用",IF($K436="未檢驗","無檢驗資料","全年"&amp;($AF436+$AG436)&amp;"次／下半年"&amp;$AG436&amp;"次／"&amp;SUMIFS(LabData2016[HbA1c唯一],LabData2016[比對身分證前六碼],$AX436,LabData2016[最近一次HbA1c檢查結果(%)],"&lt;"&amp;VALUE(SUBSTITUTE(SUBSTITUTE($E436,"&lt;",""),"%","")),LabData2016[最近一次HbA1c檢查日期],"&gt;="&amp;DATE(YEAR(TODAY()),1,1),LabData2016[最近一次HbA1c檢查日期],"&lt;"&amp;DATE(YEAR(TODAY())+1,1,1))&amp;"/"&amp;($AF436+$AG436)&amp;"達標")))</f>
        <v/>
      </c>
      <c r="M436" s="6" t="str" cm="1">
        <f t="array" ref="M436">IF($B436="","",IFERROR(INDEX(PatientCriteria[LDL達標標準],ROWS($A$4:A436)),""))</f>
        <v/>
      </c>
      <c r="N436" s="6" t="str">
        <f>IF($B436="","",IF($O436="","",IFERROR(SUMIFS(LabData2016[最近一次LDL檢查結果(mg/dL)],LabData2016[比對身分證前六碼],$AX436,LabData2016[最近一次LDL檢查日期],$O436,LabData2016[LDL唯一],1),"")))</f>
        <v/>
      </c>
      <c r="O436" s="36" t="str" cm="1">
        <f t="array" ref="O436">IF($B436="","",IFERROR(_xlfn.AGGREGATE(14,6,LabData2016[最近一次LDL檢查日期]/((LabData2016[比對身分證前六碼]=$AX436)*(LabData2016[LDL唯一]=1)),1),""))</f>
        <v/>
      </c>
      <c r="P436" s="6" t="str">
        <f>IF($B436="","",IF($Q436="","",IFERROR(SUMIFS(LabData2016[最近一次LDL檢查結果(mg/dL)],LabData2016[比對身分證前六碼],$AX436,LabData2016[最近一次LDL檢查日期],$Q436,LabData2016[LDL唯一],1),"")))</f>
        <v/>
      </c>
      <c r="Q436" s="36" t="str" cm="1">
        <f t="array" ref="Q436">IF($B436="","",IFERROR(_xlfn.AGGREGATE(14,6,LabData2016[最近一次LDL檢查日期]/((LabData2016[比對身分證前六碼]=$AX436)*(LabData2016[LDL唯一]=1)),2),""))</f>
        <v/>
      </c>
      <c r="R436" s="6" t="str">
        <f t="shared" si="88"/>
        <v/>
      </c>
      <c r="S436" s="6" t="str" cm="1">
        <f t="array" ref="S436">IF($B436="","",IFERROR(_xlfn.AGGREGATE(15,6,LabData2016[最近一次LDL檢查結果(mg/dL)]/((LabData2016[比對身分證前六碼]=$AX436)*(LabData2016[LDL唯一]=1)),1),""))</f>
        <v/>
      </c>
      <c r="T436" s="28" t="str">
        <f ca="1">IF($B436="","",IF($M436="不適用","不適用",IF($N436="","未檢驗",IF(OR(AND($D436="DM only",$O436&gt;=DATE(YEAR(TODAY()),1,1),$O436&lt;DATE(YEAR(TODAY())+1,1,1),$N436&lt;VALUE(SUBSTITUTE($M436,"&lt;",""))),AND($AH436&gt;=1,$AI436&gt;=1,OR($N436&lt;VALUE(SUBSTITUTE($M436,"&lt;","")),SUMIFS(LabData2016[LDL唯一],LabData2016[比對身分證前六碼],$AX436,LabData2016[最近一次LDL檢查結果(mg/dL)],"&lt;"&amp;VALUE(SUBSTITUTE($M436,"&lt;","")),LabData2016[最近一次LDL檢查日期],"&gt;="&amp;DATE(YEAR(TODAY()),1,1),LabData2016[最近一次LDL檢查日期],"&lt;"&amp;DATE(YEAR(TODAY())+1,1,1))/($AH436+$AI436)&gt;=0.5))),"控制達標",IF(AND($AH436&gt;=1,$AI436&gt;=1,ISNUMBER($P436),$R436&gt;84,$N436-$P436&lt;0),"進步達標","未達標")))))</f>
        <v/>
      </c>
      <c r="U436" s="39" t="str">
        <f ca="1">IF($B436="","",IF($T436="不適用","不適用",IF($T436="未檢驗","無檢驗資料","全年"&amp;($AH436+$AI436)&amp;"次／下半年"&amp;$AI436&amp;"次／"&amp;SUMIFS(LabData2016[LDL唯一],LabData2016[比對身分證前六碼],$AX436,LabData2016[最近一次LDL檢查結果(mg/dL)],"&lt;"&amp;VALUE(SUBSTITUTE($M436,"&lt;","")),LabData2016[最近一次LDL檢查日期],"&gt;="&amp;DATE(YEAR(TODAY()),1,1),LabData2016[最近一次LDL檢查日期],"&lt;"&amp;DATE(YEAR(TODAY())+1,1,1))&amp;"/"&amp;($AH436+$AI436)&amp;"達標")))</f>
        <v/>
      </c>
      <c r="V436" s="6" t="str" cm="1">
        <f t="array" ref="V436">IF($B436="","",IFERROR(INDEX(PatientCriteria[UACR達標標準],ROWS($A$4:A436)),""))</f>
        <v/>
      </c>
      <c r="W436" s="6" t="str">
        <f>IF($B436="","",IF($X436="","",IFERROR(SUMIFS(LabData2016[最近一次UACR檢查結果(mg/gm)],LabData2016[比對身分證前六碼],$AX436,LabData2016[最近一次UACR檢查日期],$X436,LabData2016[UACR唯一],1),"")))</f>
        <v/>
      </c>
      <c r="X436" s="36" t="str" cm="1">
        <f t="array" ref="X436">IF($B436="","",IFERROR(_xlfn.AGGREGATE(14,6,LabData2016[最近一次UACR檢查日期]/((LabData2016[比對身分證前六碼]=$AX436)*(LabData2016[UACR唯一]=1)),1),""))</f>
        <v/>
      </c>
      <c r="Y436" s="6" t="str">
        <f>IF($B436="","",IF($Z436="","",IFERROR(SUMIFS(LabData2016[最近一次UACR檢查結果(mg/gm)],LabData2016[比對身分證前六碼],$AX436,LabData2016[最近一次UACR檢查日期],$Z436,LabData2016[UACR唯一],1),"")))</f>
        <v/>
      </c>
      <c r="Z436" s="36" t="str" cm="1">
        <f t="array" ref="Z436">IF($B436="","",IFERROR(_xlfn.AGGREGATE(14,6,LabData2016[最近一次UACR檢查日期]/((LabData2016[比對身分證前六碼]=$AX436)*(LabData2016[UACR唯一]=1)),2),""))</f>
        <v/>
      </c>
      <c r="AA436" s="6" t="str">
        <f t="shared" si="89"/>
        <v/>
      </c>
      <c r="AB436" s="29" t="str">
        <f ca="1">IF($B436="","",IF($V436="不適用","不適用",IF($W436="","未檢驗",IF(AND($AJ436+$AK436&gt;=2,$AK436&gt;=1),IF(OR($W436&lt;30,SUMIFS(LabData2016[UACR唯一],LabData2016[比對身分證前六碼],$AX436,LabData2016[最近一次UACR檢查結果(mg/gm)],"&lt;30",LabData2016[最近一次UACR檢查日期],"&gt;="&amp;DATE(YEAR(TODAY()),1,1),LabData2016[最近一次UACR檢查日期],"&lt;"&amp;DATE(YEAR(TODAY())+1,1,1))/($AJ436+$AK436)&gt;=0.5),"控制達標",IF(ISNUMBER($Y436),IF(AND($AA436&gt;=84,$W436-$Y436&lt;0),"進步達標","未達標"),"未達標")),"未達標"))))</f>
        <v/>
      </c>
      <c r="AC436" s="38" t="str">
        <f ca="1">IF($B436="","",IF($AB436="不適用","不適用",IF($AB436="未檢驗","無檢驗資料","全年"&amp;($AJ436+$AK436)&amp;"次／下半年"&amp;$AK436&amp;"次／"&amp;SUMIFS(LabData2016[UACR唯一],LabData2016[比對身分證前六碼],$AX436,LabData2016[最近一次UACR檢查結果(mg/gm)],"&lt;30",LabData2016[最近一次UACR檢查日期],"&gt;="&amp;DATE(YEAR(TODAY()),1,1),LabData2016[最近一次UACR檢查日期],"&lt;"&amp;DATE(YEAR(TODAY())+1,1,1))&amp;"/"&amp;($AJ436+$AK436)&amp;"達標")))</f>
        <v/>
      </c>
      <c r="AD436" s="6" t="str" cm="1">
        <f t="array" ref="AD436">IF($B436="","",IFERROR(INDEX(PatientCriteria[BP檢驗次數達標標準],ROWS($A$4:A436)),""))</f>
        <v/>
      </c>
      <c r="AE436" s="6" t="str" cm="1">
        <f t="array" aca="1" ref="AE436" ca="1">IF($B436="","",_xlfn.LET(_xlpm.bp,LabData2016[最近一次BP檢查日期],_xlpm.ym,IF(ISNUMBER(_xlpm.bp),TEXT(_xlpm.bp,"yyyy-mm"),LEFT(_xlpm.bp,7)),_xlpm.matched,_xlfn._xlws.FILTER(_xlpm.ym,(LabData2016[比對身分證前六碼]=$AX436)*(LabData2016[比對生日西元]=$AY436)*(_xlpm.ym&lt;&gt;"")*(LEFT(_xlpm.ym,4)=TEXT(YEAR(TODAY()),"0")),""),IF(INDEX(_xlpm.matched,1)="",0,ROWS(_xlfn.UNIQUE(_xlpm.matched)))))</f>
        <v/>
      </c>
      <c r="AF436" s="6" t="str">
        <f ca="1">IF($B436="","",SUMIFS(LabData2016[HbA1c唯一],LabData2016[比對身分證前六碼],$AX436,LabData2016[最近一次HbA1c檢查日期],"&gt;="&amp;DATE(YEAR(TODAY()),1,1),LabData2016[最近一次HbA1c檢查日期],"&lt;"&amp;DATE(YEAR(TODAY()),7,1)))</f>
        <v/>
      </c>
      <c r="AG436" s="6" t="str">
        <f ca="1">IF($B436="","",SUMIFS(LabData2016[HbA1c唯一],LabData2016[比對身分證前六碼],$AX436,LabData2016[最近一次HbA1c檢查日期],"&gt;="&amp;DATE(YEAR(TODAY()),7,1),LabData2016[最近一次HbA1c檢查日期],"&lt;"&amp;DATE(YEAR(TODAY())+1,1,1)))</f>
        <v/>
      </c>
      <c r="AH436" s="6" t="str">
        <f ca="1">IF($B436="","",SUMIFS(LabData2016[LDL唯一],LabData2016[比對身分證前六碼],$AX436,LabData2016[最近一次LDL檢查日期],"&gt;="&amp;DATE(YEAR(TODAY()),1,1),LabData2016[最近一次LDL檢查日期],"&lt;"&amp;DATE(YEAR(TODAY()),7,1)))</f>
        <v/>
      </c>
      <c r="AI436" s="6" t="str">
        <f ca="1">IF($B436="","",SUMIFS(LabData2016[LDL唯一],LabData2016[比對身分證前六碼],$AX436,LabData2016[最近一次LDL檢查日期],"&gt;="&amp;DATE(YEAR(TODAY()),7,1),LabData2016[最近一次LDL檢查日期],"&lt;"&amp;DATE(YEAR(TODAY())+1,1,1)))</f>
        <v/>
      </c>
      <c r="AJ436" s="6" t="str">
        <f ca="1">IF($B436="","",SUMIFS(LabData2016[UACR唯一],LabData2016[比對身分證前六碼],$AX436,LabData2016[最近一次UACR檢查日期],"&gt;="&amp;DATE(YEAR(TODAY()),1,1),LabData2016[最近一次UACR檢查日期],"&lt;"&amp;DATE(YEAR(TODAY()),7,1)))</f>
        <v/>
      </c>
      <c r="AK436" s="6" t="str">
        <f ca="1">IF($B436="","",SUMIFS(LabData2016[UACR唯一],LabData2016[比對身分證前六碼],$AX436,LabData2016[最近一次UACR檢查日期],"&gt;="&amp;DATE(YEAR(TODAY()),7,1),LabData2016[最近一次UACR檢查日期],"&lt;"&amp;DATE(YEAR(TODAY())+1,1,1)))</f>
        <v/>
      </c>
      <c r="AL436" s="6" t="str">
        <f t="shared" si="90"/>
        <v/>
      </c>
      <c r="AM436" s="6" t="str">
        <f t="shared" si="91"/>
        <v/>
      </c>
      <c r="AN436" s="6" t="str">
        <f t="shared" si="92"/>
        <v/>
      </c>
      <c r="AO436" s="6" t="str">
        <f t="shared" si="93"/>
        <v/>
      </c>
      <c r="AP436" s="6" t="str" cm="1">
        <f t="array" ref="AP436">IF($B436="","",IFERROR(INDEX(相容設定!$B$2:$E$9,MATCH($D436,相容設定!$A$2:$A$9,0),MIN(VALUE(LEFT($AQ436,FIND("/",$AQ436)-1)),3)+1),0))</f>
        <v/>
      </c>
      <c r="AQ436" s="6" t="str">
        <f t="shared" si="94"/>
        <v/>
      </c>
      <c r="AR436" s="30" t="str">
        <f t="shared" si="95"/>
        <v/>
      </c>
      <c r="AS436" s="30" t="str">
        <f>IF($B436="","",250+30+IF(OR(ISNUMBER(SEARCH("DM",$D436)),ISNUMBER(SEARCH("+",$D436))),100,0)+IFERROR(INDEX(相容設定!$F$2:$F$9,MATCH($D436,相容設定!$A$2:$A$9,0)),0))</f>
        <v/>
      </c>
      <c r="AT436" s="31" t="str">
        <f t="shared" si="96"/>
        <v/>
      </c>
      <c r="AU436" s="32" t="str">
        <f t="shared" si="97"/>
        <v/>
      </c>
      <c r="AW436" t="str">
        <f t="shared" si="98"/>
        <v/>
      </c>
    </row>
    <row r="437" spans="1:49" x14ac:dyDescent="0.35">
      <c r="A437" s="26" t="str" cm="1">
        <f t="array" ref="A437">IFERROR(IF(INDEX(PatientCriteria[身分證號],ROWS($A$4:A437))="","",ROWS($A$4:A437)),"")</f>
        <v/>
      </c>
      <c r="B437" s="26" t="str" cm="1">
        <f t="array" ref="B437">IFERROR(IF(INDEX(PatientCriteria[身分證號],ROWS($A$4:A437))="","",INDEX(PatientCriteria[身分證號],ROWS($A$4:A437))),"")</f>
        <v/>
      </c>
      <c r="C437" s="26" t="str" cm="1">
        <f t="array" ref="C437">IF($B437="","",IFERROR(INDEX(PatientCriteria[生日],ROWS($A$4:A437)),""))</f>
        <v/>
      </c>
      <c r="D437" s="26" t="str" cm="1">
        <f t="array" ref="D437">IF($B437="","",IFERROR(INDEX(PatientCriteria[疾病組合],ROWS($A$4:A437)),""))</f>
        <v/>
      </c>
      <c r="E437" s="6" t="str" cm="1">
        <f t="array" ref="E437">IF($B437="","",IFERROR(INDEX(PatientCriteria[HbA1c達標標準],ROWS($A$4:A437)),""))</f>
        <v/>
      </c>
      <c r="F437" s="6" t="str">
        <f>IF($B437="","",IF($G437="","",IFERROR(SUMIFS(LabData2016[最近一次HbA1c檢查結果(%)],LabData2016[比對身分證前六碼],$AX437,LabData2016[最近一次HbA1c檢查日期],$G437,LabData2016[HbA1c唯一],1),"")))</f>
        <v/>
      </c>
      <c r="G437" s="36" t="str" cm="1">
        <f t="array" ref="G437">IF($B437="","",IFERROR(_xlfn.AGGREGATE(14,6,LabData2016[最近一次HbA1c檢查日期]/((LabData2016[比對身分證前六碼]=$AX437)*(LabData2016[HbA1c唯一]=1)),1),""))</f>
        <v/>
      </c>
      <c r="H437" s="6" t="str">
        <f>IF($B437="","",IF($I437="","",IFERROR(SUMIFS(LabData2016[最近一次HbA1c檢查結果(%)],LabData2016[比對身分證前六碼],$AX437,LabData2016[最近一次HbA1c檢查日期],$I437,LabData2016[HbA1c唯一],1),"")))</f>
        <v/>
      </c>
      <c r="I437" s="36" t="str" cm="1">
        <f t="array" ref="I437">IF($B437="","",IFERROR(_xlfn.AGGREGATE(14,6,LabData2016[最近一次HbA1c檢查日期]/((LabData2016[比對身分證前六碼]=$AX437)*(LabData2016[HbA1c唯一]=1)),2),""))</f>
        <v/>
      </c>
      <c r="J437" s="6" t="str">
        <f t="shared" si="87"/>
        <v/>
      </c>
      <c r="K437" s="27" t="str">
        <f ca="1">IF($B437="","",IF($E437="不適用","不適用",IF($F437="","未檢驗",IF(AND($AF437+$AG437&gt;=2,$AG437&gt;=1),IF(OR($F437&lt;VALUE(SUBSTITUTE(SUBSTITUTE($E437,"&lt;",""),"%","")),SUMIFS(LabData2016[HbA1c唯一],LabData2016[比對身分證前六碼],$AX437,LabData2016[最近一次HbA1c檢查結果(%)],"&lt;"&amp;VALUE(SUBSTITUTE(SUBSTITUTE($E437,"&lt;",""),"%","")),LabData2016[最近一次HbA1c檢查日期],"&gt;="&amp;DATE(YEAR(TODAY()),1,1),LabData2016[最近一次HbA1c檢查日期],"&lt;"&amp;DATE(YEAR(TODAY())+1,1,1))/($AF437+$AG437)&gt;=0.5),"控制達標",IF(ISNUMBER($H437),IF(AND($J437&gt;=84,$F437-$H437&lt;0),"進步達標","未達標"),"未達標")),"未達標"))))</f>
        <v/>
      </c>
      <c r="L437" s="33" t="str">
        <f ca="1">IF($B437="","",IF($K437="不適用","不適用",IF($K437="未檢驗","無檢驗資料","全年"&amp;($AF437+$AG437)&amp;"次／下半年"&amp;$AG437&amp;"次／"&amp;SUMIFS(LabData2016[HbA1c唯一],LabData2016[比對身分證前六碼],$AX437,LabData2016[最近一次HbA1c檢查結果(%)],"&lt;"&amp;VALUE(SUBSTITUTE(SUBSTITUTE($E437,"&lt;",""),"%","")),LabData2016[最近一次HbA1c檢查日期],"&gt;="&amp;DATE(YEAR(TODAY()),1,1),LabData2016[最近一次HbA1c檢查日期],"&lt;"&amp;DATE(YEAR(TODAY())+1,1,1))&amp;"/"&amp;($AF437+$AG437)&amp;"達標")))</f>
        <v/>
      </c>
      <c r="M437" s="6" t="str" cm="1">
        <f t="array" ref="M437">IF($B437="","",IFERROR(INDEX(PatientCriteria[LDL達標標準],ROWS($A$4:A437)),""))</f>
        <v/>
      </c>
      <c r="N437" s="6" t="str">
        <f>IF($B437="","",IF($O437="","",IFERROR(SUMIFS(LabData2016[最近一次LDL檢查結果(mg/dL)],LabData2016[比對身分證前六碼],$AX437,LabData2016[最近一次LDL檢查日期],$O437,LabData2016[LDL唯一],1),"")))</f>
        <v/>
      </c>
      <c r="O437" s="36" t="str" cm="1">
        <f t="array" ref="O437">IF($B437="","",IFERROR(_xlfn.AGGREGATE(14,6,LabData2016[最近一次LDL檢查日期]/((LabData2016[比對身分證前六碼]=$AX437)*(LabData2016[LDL唯一]=1)),1),""))</f>
        <v/>
      </c>
      <c r="P437" s="6" t="str">
        <f>IF($B437="","",IF($Q437="","",IFERROR(SUMIFS(LabData2016[最近一次LDL檢查結果(mg/dL)],LabData2016[比對身分證前六碼],$AX437,LabData2016[最近一次LDL檢查日期],$Q437,LabData2016[LDL唯一],1),"")))</f>
        <v/>
      </c>
      <c r="Q437" s="36" t="str" cm="1">
        <f t="array" ref="Q437">IF($B437="","",IFERROR(_xlfn.AGGREGATE(14,6,LabData2016[最近一次LDL檢查日期]/((LabData2016[比對身分證前六碼]=$AX437)*(LabData2016[LDL唯一]=1)),2),""))</f>
        <v/>
      </c>
      <c r="R437" s="6" t="str">
        <f t="shared" si="88"/>
        <v/>
      </c>
      <c r="S437" s="6" t="str" cm="1">
        <f t="array" ref="S437">IF($B437="","",IFERROR(_xlfn.AGGREGATE(15,6,LabData2016[最近一次LDL檢查結果(mg/dL)]/((LabData2016[比對身分證前六碼]=$AX437)*(LabData2016[LDL唯一]=1)),1),""))</f>
        <v/>
      </c>
      <c r="T437" s="28" t="str">
        <f ca="1">IF($B437="","",IF($M437="不適用","不適用",IF($N437="","未檢驗",IF(OR(AND($D437="DM only",$O437&gt;=DATE(YEAR(TODAY()),1,1),$O437&lt;DATE(YEAR(TODAY())+1,1,1),$N437&lt;VALUE(SUBSTITUTE($M437,"&lt;",""))),AND($AH437&gt;=1,$AI437&gt;=1,OR($N437&lt;VALUE(SUBSTITUTE($M437,"&lt;","")),SUMIFS(LabData2016[LDL唯一],LabData2016[比對身分證前六碼],$AX437,LabData2016[最近一次LDL檢查結果(mg/dL)],"&lt;"&amp;VALUE(SUBSTITUTE($M437,"&lt;","")),LabData2016[最近一次LDL檢查日期],"&gt;="&amp;DATE(YEAR(TODAY()),1,1),LabData2016[最近一次LDL檢查日期],"&lt;"&amp;DATE(YEAR(TODAY())+1,1,1))/($AH437+$AI437)&gt;=0.5))),"控制達標",IF(AND($AH437&gt;=1,$AI437&gt;=1,ISNUMBER($P437),$R437&gt;84,$N437-$P437&lt;0),"進步達標","未達標")))))</f>
        <v/>
      </c>
      <c r="U437" s="39" t="str">
        <f ca="1">IF($B437="","",IF($T437="不適用","不適用",IF($T437="未檢驗","無檢驗資料","全年"&amp;($AH437+$AI437)&amp;"次／下半年"&amp;$AI437&amp;"次／"&amp;SUMIFS(LabData2016[LDL唯一],LabData2016[比對身分證前六碼],$AX437,LabData2016[最近一次LDL檢查結果(mg/dL)],"&lt;"&amp;VALUE(SUBSTITUTE($M437,"&lt;","")),LabData2016[最近一次LDL檢查日期],"&gt;="&amp;DATE(YEAR(TODAY()),1,1),LabData2016[最近一次LDL檢查日期],"&lt;"&amp;DATE(YEAR(TODAY())+1,1,1))&amp;"/"&amp;($AH437+$AI437)&amp;"達標")))</f>
        <v/>
      </c>
      <c r="V437" s="6" t="str" cm="1">
        <f t="array" ref="V437">IF($B437="","",IFERROR(INDEX(PatientCriteria[UACR達標標準],ROWS($A$4:A437)),""))</f>
        <v/>
      </c>
      <c r="W437" s="6" t="str">
        <f>IF($B437="","",IF($X437="","",IFERROR(SUMIFS(LabData2016[最近一次UACR檢查結果(mg/gm)],LabData2016[比對身分證前六碼],$AX437,LabData2016[最近一次UACR檢查日期],$X437,LabData2016[UACR唯一],1),"")))</f>
        <v/>
      </c>
      <c r="X437" s="36" t="str" cm="1">
        <f t="array" ref="X437">IF($B437="","",IFERROR(_xlfn.AGGREGATE(14,6,LabData2016[最近一次UACR檢查日期]/((LabData2016[比對身分證前六碼]=$AX437)*(LabData2016[UACR唯一]=1)),1),""))</f>
        <v/>
      </c>
      <c r="Y437" s="6" t="str">
        <f>IF($B437="","",IF($Z437="","",IFERROR(SUMIFS(LabData2016[最近一次UACR檢查結果(mg/gm)],LabData2016[比對身分證前六碼],$AX437,LabData2016[最近一次UACR檢查日期],$Z437,LabData2016[UACR唯一],1),"")))</f>
        <v/>
      </c>
      <c r="Z437" s="36" t="str" cm="1">
        <f t="array" ref="Z437">IF($B437="","",IFERROR(_xlfn.AGGREGATE(14,6,LabData2016[最近一次UACR檢查日期]/((LabData2016[比對身分證前六碼]=$AX437)*(LabData2016[UACR唯一]=1)),2),""))</f>
        <v/>
      </c>
      <c r="AA437" s="6" t="str">
        <f t="shared" si="89"/>
        <v/>
      </c>
      <c r="AB437" s="29" t="str">
        <f ca="1">IF($B437="","",IF($V437="不適用","不適用",IF($W437="","未檢驗",IF(AND($AJ437+$AK437&gt;=2,$AK437&gt;=1),IF(OR($W437&lt;30,SUMIFS(LabData2016[UACR唯一],LabData2016[比對身分證前六碼],$AX437,LabData2016[最近一次UACR檢查結果(mg/gm)],"&lt;30",LabData2016[最近一次UACR檢查日期],"&gt;="&amp;DATE(YEAR(TODAY()),1,1),LabData2016[最近一次UACR檢查日期],"&lt;"&amp;DATE(YEAR(TODAY())+1,1,1))/($AJ437+$AK437)&gt;=0.5),"控制達標",IF(ISNUMBER($Y437),IF(AND($AA437&gt;=84,$W437-$Y437&lt;0),"進步達標","未達標"),"未達標")),"未達標"))))</f>
        <v/>
      </c>
      <c r="AC437" s="38" t="str">
        <f ca="1">IF($B437="","",IF($AB437="不適用","不適用",IF($AB437="未檢驗","無檢驗資料","全年"&amp;($AJ437+$AK437)&amp;"次／下半年"&amp;$AK437&amp;"次／"&amp;SUMIFS(LabData2016[UACR唯一],LabData2016[比對身分證前六碼],$AX437,LabData2016[最近一次UACR檢查結果(mg/gm)],"&lt;30",LabData2016[最近一次UACR檢查日期],"&gt;="&amp;DATE(YEAR(TODAY()),1,1),LabData2016[最近一次UACR檢查日期],"&lt;"&amp;DATE(YEAR(TODAY())+1,1,1))&amp;"/"&amp;($AJ437+$AK437)&amp;"達標")))</f>
        <v/>
      </c>
      <c r="AD437" s="6" t="str" cm="1">
        <f t="array" ref="AD437">IF($B437="","",IFERROR(INDEX(PatientCriteria[BP檢驗次數達標標準],ROWS($A$4:A437)),""))</f>
        <v/>
      </c>
      <c r="AE437" s="6" t="str" cm="1">
        <f t="array" aca="1" ref="AE437" ca="1">IF($B437="","",_xlfn.LET(_xlpm.bp,LabData2016[最近一次BP檢查日期],_xlpm.ym,IF(ISNUMBER(_xlpm.bp),TEXT(_xlpm.bp,"yyyy-mm"),LEFT(_xlpm.bp,7)),_xlpm.matched,_xlfn._xlws.FILTER(_xlpm.ym,(LabData2016[比對身分證前六碼]=$AX437)*(LabData2016[比對生日西元]=$AY437)*(_xlpm.ym&lt;&gt;"")*(LEFT(_xlpm.ym,4)=TEXT(YEAR(TODAY()),"0")),""),IF(INDEX(_xlpm.matched,1)="",0,ROWS(_xlfn.UNIQUE(_xlpm.matched)))))</f>
        <v/>
      </c>
      <c r="AF437" s="6" t="str">
        <f ca="1">IF($B437="","",SUMIFS(LabData2016[HbA1c唯一],LabData2016[比對身分證前六碼],$AX437,LabData2016[最近一次HbA1c檢查日期],"&gt;="&amp;DATE(YEAR(TODAY()),1,1),LabData2016[最近一次HbA1c檢查日期],"&lt;"&amp;DATE(YEAR(TODAY()),7,1)))</f>
        <v/>
      </c>
      <c r="AG437" s="6" t="str">
        <f ca="1">IF($B437="","",SUMIFS(LabData2016[HbA1c唯一],LabData2016[比對身分證前六碼],$AX437,LabData2016[最近一次HbA1c檢查日期],"&gt;="&amp;DATE(YEAR(TODAY()),7,1),LabData2016[最近一次HbA1c檢查日期],"&lt;"&amp;DATE(YEAR(TODAY())+1,1,1)))</f>
        <v/>
      </c>
      <c r="AH437" s="6" t="str">
        <f ca="1">IF($B437="","",SUMIFS(LabData2016[LDL唯一],LabData2016[比對身分證前六碼],$AX437,LabData2016[最近一次LDL檢查日期],"&gt;="&amp;DATE(YEAR(TODAY()),1,1),LabData2016[最近一次LDL檢查日期],"&lt;"&amp;DATE(YEAR(TODAY()),7,1)))</f>
        <v/>
      </c>
      <c r="AI437" s="6" t="str">
        <f ca="1">IF($B437="","",SUMIFS(LabData2016[LDL唯一],LabData2016[比對身分證前六碼],$AX437,LabData2016[最近一次LDL檢查日期],"&gt;="&amp;DATE(YEAR(TODAY()),7,1),LabData2016[最近一次LDL檢查日期],"&lt;"&amp;DATE(YEAR(TODAY())+1,1,1)))</f>
        <v/>
      </c>
      <c r="AJ437" s="6" t="str">
        <f ca="1">IF($B437="","",SUMIFS(LabData2016[UACR唯一],LabData2016[比對身分證前六碼],$AX437,LabData2016[最近一次UACR檢查日期],"&gt;="&amp;DATE(YEAR(TODAY()),1,1),LabData2016[最近一次UACR檢查日期],"&lt;"&amp;DATE(YEAR(TODAY()),7,1)))</f>
        <v/>
      </c>
      <c r="AK437" s="6" t="str">
        <f ca="1">IF($B437="","",SUMIFS(LabData2016[UACR唯一],LabData2016[比對身分證前六碼],$AX437,LabData2016[最近一次UACR檢查日期],"&gt;="&amp;DATE(YEAR(TODAY()),7,1),LabData2016[最近一次UACR檢查日期],"&lt;"&amp;DATE(YEAR(TODAY())+1,1,1)))</f>
        <v/>
      </c>
      <c r="AL437" s="6" t="str">
        <f t="shared" si="90"/>
        <v/>
      </c>
      <c r="AM437" s="6" t="str">
        <f t="shared" si="91"/>
        <v/>
      </c>
      <c r="AN437" s="6" t="str">
        <f t="shared" si="92"/>
        <v/>
      </c>
      <c r="AO437" s="6" t="str">
        <f t="shared" si="93"/>
        <v/>
      </c>
      <c r="AP437" s="6" t="str" cm="1">
        <f t="array" ref="AP437">IF($B437="","",IFERROR(INDEX(相容設定!$B$2:$E$9,MATCH($D437,相容設定!$A$2:$A$9,0),MIN(VALUE(LEFT($AQ437,FIND("/",$AQ437)-1)),3)+1),0))</f>
        <v/>
      </c>
      <c r="AQ437" s="6" t="str">
        <f t="shared" si="94"/>
        <v/>
      </c>
      <c r="AR437" s="30" t="str">
        <f t="shared" si="95"/>
        <v/>
      </c>
      <c r="AS437" s="30" t="str">
        <f>IF($B437="","",250+30+IF(OR(ISNUMBER(SEARCH("DM",$D437)),ISNUMBER(SEARCH("+",$D437))),100,0)+IFERROR(INDEX(相容設定!$F$2:$F$9,MATCH($D437,相容設定!$A$2:$A$9,0)),0))</f>
        <v/>
      </c>
      <c r="AT437" s="31" t="str">
        <f t="shared" si="96"/>
        <v/>
      </c>
      <c r="AU437" s="32" t="str">
        <f t="shared" si="97"/>
        <v/>
      </c>
      <c r="AW437" t="str">
        <f t="shared" si="98"/>
        <v/>
      </c>
    </row>
    <row r="438" spans="1:49" x14ac:dyDescent="0.35">
      <c r="A438" s="26" t="str" cm="1">
        <f t="array" ref="A438">IFERROR(IF(INDEX(PatientCriteria[身分證號],ROWS($A$4:A438))="","",ROWS($A$4:A438)),"")</f>
        <v/>
      </c>
      <c r="B438" s="26" t="str" cm="1">
        <f t="array" ref="B438">IFERROR(IF(INDEX(PatientCriteria[身分證號],ROWS($A$4:A438))="","",INDEX(PatientCriteria[身分證號],ROWS($A$4:A438))),"")</f>
        <v/>
      </c>
      <c r="C438" s="26" t="str" cm="1">
        <f t="array" ref="C438">IF($B438="","",IFERROR(INDEX(PatientCriteria[生日],ROWS($A$4:A438)),""))</f>
        <v/>
      </c>
      <c r="D438" s="26" t="str" cm="1">
        <f t="array" ref="D438">IF($B438="","",IFERROR(INDEX(PatientCriteria[疾病組合],ROWS($A$4:A438)),""))</f>
        <v/>
      </c>
      <c r="E438" s="6" t="str" cm="1">
        <f t="array" ref="E438">IF($B438="","",IFERROR(INDEX(PatientCriteria[HbA1c達標標準],ROWS($A$4:A438)),""))</f>
        <v/>
      </c>
      <c r="F438" s="6" t="str">
        <f>IF($B438="","",IF($G438="","",IFERROR(SUMIFS(LabData2016[最近一次HbA1c檢查結果(%)],LabData2016[比對身分證前六碼],$AX438,LabData2016[最近一次HbA1c檢查日期],$G438,LabData2016[HbA1c唯一],1),"")))</f>
        <v/>
      </c>
      <c r="G438" s="36" t="str" cm="1">
        <f t="array" ref="G438">IF($B438="","",IFERROR(_xlfn.AGGREGATE(14,6,LabData2016[最近一次HbA1c檢查日期]/((LabData2016[比對身分證前六碼]=$AX438)*(LabData2016[HbA1c唯一]=1)),1),""))</f>
        <v/>
      </c>
      <c r="H438" s="6" t="str">
        <f>IF($B438="","",IF($I438="","",IFERROR(SUMIFS(LabData2016[最近一次HbA1c檢查結果(%)],LabData2016[比對身分證前六碼],$AX438,LabData2016[最近一次HbA1c檢查日期],$I438,LabData2016[HbA1c唯一],1),"")))</f>
        <v/>
      </c>
      <c r="I438" s="36" t="str" cm="1">
        <f t="array" ref="I438">IF($B438="","",IFERROR(_xlfn.AGGREGATE(14,6,LabData2016[最近一次HbA1c檢查日期]/((LabData2016[比對身分證前六碼]=$AX438)*(LabData2016[HbA1c唯一]=1)),2),""))</f>
        <v/>
      </c>
      <c r="J438" s="6" t="str">
        <f t="shared" si="87"/>
        <v/>
      </c>
      <c r="K438" s="27" t="str">
        <f ca="1">IF($B438="","",IF($E438="不適用","不適用",IF($F438="","未檢驗",IF(AND($AF438+$AG438&gt;=2,$AG438&gt;=1),IF(OR($F438&lt;VALUE(SUBSTITUTE(SUBSTITUTE($E438,"&lt;",""),"%","")),SUMIFS(LabData2016[HbA1c唯一],LabData2016[比對身分證前六碼],$AX438,LabData2016[最近一次HbA1c檢查結果(%)],"&lt;"&amp;VALUE(SUBSTITUTE(SUBSTITUTE($E438,"&lt;",""),"%","")),LabData2016[最近一次HbA1c檢查日期],"&gt;="&amp;DATE(YEAR(TODAY()),1,1),LabData2016[最近一次HbA1c檢查日期],"&lt;"&amp;DATE(YEAR(TODAY())+1,1,1))/($AF438+$AG438)&gt;=0.5),"控制達標",IF(ISNUMBER($H438),IF(AND($J438&gt;=84,$F438-$H438&lt;0),"進步達標","未達標"),"未達標")),"未達標"))))</f>
        <v/>
      </c>
      <c r="L438" s="33" t="str">
        <f ca="1">IF($B438="","",IF($K438="不適用","不適用",IF($K438="未檢驗","無檢驗資料","全年"&amp;($AF438+$AG438)&amp;"次／下半年"&amp;$AG438&amp;"次／"&amp;SUMIFS(LabData2016[HbA1c唯一],LabData2016[比對身分證前六碼],$AX438,LabData2016[最近一次HbA1c檢查結果(%)],"&lt;"&amp;VALUE(SUBSTITUTE(SUBSTITUTE($E438,"&lt;",""),"%","")),LabData2016[最近一次HbA1c檢查日期],"&gt;="&amp;DATE(YEAR(TODAY()),1,1),LabData2016[最近一次HbA1c檢查日期],"&lt;"&amp;DATE(YEAR(TODAY())+1,1,1))&amp;"/"&amp;($AF438+$AG438)&amp;"達標")))</f>
        <v/>
      </c>
      <c r="M438" s="6" t="str" cm="1">
        <f t="array" ref="M438">IF($B438="","",IFERROR(INDEX(PatientCriteria[LDL達標標準],ROWS($A$4:A438)),""))</f>
        <v/>
      </c>
      <c r="N438" s="6" t="str">
        <f>IF($B438="","",IF($O438="","",IFERROR(SUMIFS(LabData2016[最近一次LDL檢查結果(mg/dL)],LabData2016[比對身分證前六碼],$AX438,LabData2016[最近一次LDL檢查日期],$O438,LabData2016[LDL唯一],1),"")))</f>
        <v/>
      </c>
      <c r="O438" s="36" t="str" cm="1">
        <f t="array" ref="O438">IF($B438="","",IFERROR(_xlfn.AGGREGATE(14,6,LabData2016[最近一次LDL檢查日期]/((LabData2016[比對身分證前六碼]=$AX438)*(LabData2016[LDL唯一]=1)),1),""))</f>
        <v/>
      </c>
      <c r="P438" s="6" t="str">
        <f>IF($B438="","",IF($Q438="","",IFERROR(SUMIFS(LabData2016[最近一次LDL檢查結果(mg/dL)],LabData2016[比對身分證前六碼],$AX438,LabData2016[最近一次LDL檢查日期],$Q438,LabData2016[LDL唯一],1),"")))</f>
        <v/>
      </c>
      <c r="Q438" s="36" t="str" cm="1">
        <f t="array" ref="Q438">IF($B438="","",IFERROR(_xlfn.AGGREGATE(14,6,LabData2016[最近一次LDL檢查日期]/((LabData2016[比對身分證前六碼]=$AX438)*(LabData2016[LDL唯一]=1)),2),""))</f>
        <v/>
      </c>
      <c r="R438" s="6" t="str">
        <f t="shared" si="88"/>
        <v/>
      </c>
      <c r="S438" s="6" t="str" cm="1">
        <f t="array" ref="S438">IF($B438="","",IFERROR(_xlfn.AGGREGATE(15,6,LabData2016[最近一次LDL檢查結果(mg/dL)]/((LabData2016[比對身分證前六碼]=$AX438)*(LabData2016[LDL唯一]=1)),1),""))</f>
        <v/>
      </c>
      <c r="T438" s="28" t="str">
        <f ca="1">IF($B438="","",IF($M438="不適用","不適用",IF($N438="","未檢驗",IF(OR(AND($D438="DM only",$O438&gt;=DATE(YEAR(TODAY()),1,1),$O438&lt;DATE(YEAR(TODAY())+1,1,1),$N438&lt;VALUE(SUBSTITUTE($M438,"&lt;",""))),AND($AH438&gt;=1,$AI438&gt;=1,OR($N438&lt;VALUE(SUBSTITUTE($M438,"&lt;","")),SUMIFS(LabData2016[LDL唯一],LabData2016[比對身分證前六碼],$AX438,LabData2016[最近一次LDL檢查結果(mg/dL)],"&lt;"&amp;VALUE(SUBSTITUTE($M438,"&lt;","")),LabData2016[最近一次LDL檢查日期],"&gt;="&amp;DATE(YEAR(TODAY()),1,1),LabData2016[最近一次LDL檢查日期],"&lt;"&amp;DATE(YEAR(TODAY())+1,1,1))/($AH438+$AI438)&gt;=0.5))),"控制達標",IF(AND($AH438&gt;=1,$AI438&gt;=1,ISNUMBER($P438),$R438&gt;84,$N438-$P438&lt;0),"進步達標","未達標")))))</f>
        <v/>
      </c>
      <c r="U438" s="39" t="str">
        <f ca="1">IF($B438="","",IF($T438="不適用","不適用",IF($T438="未檢驗","無檢驗資料","全年"&amp;($AH438+$AI438)&amp;"次／下半年"&amp;$AI438&amp;"次／"&amp;SUMIFS(LabData2016[LDL唯一],LabData2016[比對身分證前六碼],$AX438,LabData2016[最近一次LDL檢查結果(mg/dL)],"&lt;"&amp;VALUE(SUBSTITUTE($M438,"&lt;","")),LabData2016[最近一次LDL檢查日期],"&gt;="&amp;DATE(YEAR(TODAY()),1,1),LabData2016[最近一次LDL檢查日期],"&lt;"&amp;DATE(YEAR(TODAY())+1,1,1))&amp;"/"&amp;($AH438+$AI438)&amp;"達標")))</f>
        <v/>
      </c>
      <c r="V438" s="6" t="str" cm="1">
        <f t="array" ref="V438">IF($B438="","",IFERROR(INDEX(PatientCriteria[UACR達標標準],ROWS($A$4:A438)),""))</f>
        <v/>
      </c>
      <c r="W438" s="6" t="str">
        <f>IF($B438="","",IF($X438="","",IFERROR(SUMIFS(LabData2016[最近一次UACR檢查結果(mg/gm)],LabData2016[比對身分證前六碼],$AX438,LabData2016[最近一次UACR檢查日期],$X438,LabData2016[UACR唯一],1),"")))</f>
        <v/>
      </c>
      <c r="X438" s="36" t="str" cm="1">
        <f t="array" ref="X438">IF($B438="","",IFERROR(_xlfn.AGGREGATE(14,6,LabData2016[最近一次UACR檢查日期]/((LabData2016[比對身分證前六碼]=$AX438)*(LabData2016[UACR唯一]=1)),1),""))</f>
        <v/>
      </c>
      <c r="Y438" s="6" t="str">
        <f>IF($B438="","",IF($Z438="","",IFERROR(SUMIFS(LabData2016[最近一次UACR檢查結果(mg/gm)],LabData2016[比對身分證前六碼],$AX438,LabData2016[最近一次UACR檢查日期],$Z438,LabData2016[UACR唯一],1),"")))</f>
        <v/>
      </c>
      <c r="Z438" s="36" t="str" cm="1">
        <f t="array" ref="Z438">IF($B438="","",IFERROR(_xlfn.AGGREGATE(14,6,LabData2016[最近一次UACR檢查日期]/((LabData2016[比對身分證前六碼]=$AX438)*(LabData2016[UACR唯一]=1)),2),""))</f>
        <v/>
      </c>
      <c r="AA438" s="6" t="str">
        <f t="shared" si="89"/>
        <v/>
      </c>
      <c r="AB438" s="29" t="str">
        <f ca="1">IF($B438="","",IF($V438="不適用","不適用",IF($W438="","未檢驗",IF(AND($AJ438+$AK438&gt;=2,$AK438&gt;=1),IF(OR($W438&lt;30,SUMIFS(LabData2016[UACR唯一],LabData2016[比對身分證前六碼],$AX438,LabData2016[最近一次UACR檢查結果(mg/gm)],"&lt;30",LabData2016[最近一次UACR檢查日期],"&gt;="&amp;DATE(YEAR(TODAY()),1,1),LabData2016[最近一次UACR檢查日期],"&lt;"&amp;DATE(YEAR(TODAY())+1,1,1))/($AJ438+$AK438)&gt;=0.5),"控制達標",IF(ISNUMBER($Y438),IF(AND($AA438&gt;=84,$W438-$Y438&lt;0),"進步達標","未達標"),"未達標")),"未達標"))))</f>
        <v/>
      </c>
      <c r="AC438" s="38" t="str">
        <f ca="1">IF($B438="","",IF($AB438="不適用","不適用",IF($AB438="未檢驗","無檢驗資料","全年"&amp;($AJ438+$AK438)&amp;"次／下半年"&amp;$AK438&amp;"次／"&amp;SUMIFS(LabData2016[UACR唯一],LabData2016[比對身分證前六碼],$AX438,LabData2016[最近一次UACR檢查結果(mg/gm)],"&lt;30",LabData2016[最近一次UACR檢查日期],"&gt;="&amp;DATE(YEAR(TODAY()),1,1),LabData2016[最近一次UACR檢查日期],"&lt;"&amp;DATE(YEAR(TODAY())+1,1,1))&amp;"/"&amp;($AJ438+$AK438)&amp;"達標")))</f>
        <v/>
      </c>
      <c r="AD438" s="6" t="str" cm="1">
        <f t="array" ref="AD438">IF($B438="","",IFERROR(INDEX(PatientCriteria[BP檢驗次數達標標準],ROWS($A$4:A438)),""))</f>
        <v/>
      </c>
      <c r="AE438" s="6" t="str" cm="1">
        <f t="array" aca="1" ref="AE438" ca="1">IF($B438="","",_xlfn.LET(_xlpm.bp,LabData2016[最近一次BP檢查日期],_xlpm.ym,IF(ISNUMBER(_xlpm.bp),TEXT(_xlpm.bp,"yyyy-mm"),LEFT(_xlpm.bp,7)),_xlpm.matched,_xlfn._xlws.FILTER(_xlpm.ym,(LabData2016[比對身分證前六碼]=$AX438)*(LabData2016[比對生日西元]=$AY438)*(_xlpm.ym&lt;&gt;"")*(LEFT(_xlpm.ym,4)=TEXT(YEAR(TODAY()),"0")),""),IF(INDEX(_xlpm.matched,1)="",0,ROWS(_xlfn.UNIQUE(_xlpm.matched)))))</f>
        <v/>
      </c>
      <c r="AF438" s="6" t="str">
        <f ca="1">IF($B438="","",SUMIFS(LabData2016[HbA1c唯一],LabData2016[比對身分證前六碼],$AX438,LabData2016[最近一次HbA1c檢查日期],"&gt;="&amp;DATE(YEAR(TODAY()),1,1),LabData2016[最近一次HbA1c檢查日期],"&lt;"&amp;DATE(YEAR(TODAY()),7,1)))</f>
        <v/>
      </c>
      <c r="AG438" s="6" t="str">
        <f ca="1">IF($B438="","",SUMIFS(LabData2016[HbA1c唯一],LabData2016[比對身分證前六碼],$AX438,LabData2016[最近一次HbA1c檢查日期],"&gt;="&amp;DATE(YEAR(TODAY()),7,1),LabData2016[最近一次HbA1c檢查日期],"&lt;"&amp;DATE(YEAR(TODAY())+1,1,1)))</f>
        <v/>
      </c>
      <c r="AH438" s="6" t="str">
        <f ca="1">IF($B438="","",SUMIFS(LabData2016[LDL唯一],LabData2016[比對身分證前六碼],$AX438,LabData2016[最近一次LDL檢查日期],"&gt;="&amp;DATE(YEAR(TODAY()),1,1),LabData2016[最近一次LDL檢查日期],"&lt;"&amp;DATE(YEAR(TODAY()),7,1)))</f>
        <v/>
      </c>
      <c r="AI438" s="6" t="str">
        <f ca="1">IF($B438="","",SUMIFS(LabData2016[LDL唯一],LabData2016[比對身分證前六碼],$AX438,LabData2016[最近一次LDL檢查日期],"&gt;="&amp;DATE(YEAR(TODAY()),7,1),LabData2016[最近一次LDL檢查日期],"&lt;"&amp;DATE(YEAR(TODAY())+1,1,1)))</f>
        <v/>
      </c>
      <c r="AJ438" s="6" t="str">
        <f ca="1">IF($B438="","",SUMIFS(LabData2016[UACR唯一],LabData2016[比對身分證前六碼],$AX438,LabData2016[最近一次UACR檢查日期],"&gt;="&amp;DATE(YEAR(TODAY()),1,1),LabData2016[最近一次UACR檢查日期],"&lt;"&amp;DATE(YEAR(TODAY()),7,1)))</f>
        <v/>
      </c>
      <c r="AK438" s="6" t="str">
        <f ca="1">IF($B438="","",SUMIFS(LabData2016[UACR唯一],LabData2016[比對身分證前六碼],$AX438,LabData2016[最近一次UACR檢查日期],"&gt;="&amp;DATE(YEAR(TODAY()),7,1),LabData2016[最近一次UACR檢查日期],"&lt;"&amp;DATE(YEAR(TODAY())+1,1,1)))</f>
        <v/>
      </c>
      <c r="AL438" s="6" t="str">
        <f t="shared" si="90"/>
        <v/>
      </c>
      <c r="AM438" s="6" t="str">
        <f t="shared" si="91"/>
        <v/>
      </c>
      <c r="AN438" s="6" t="str">
        <f t="shared" si="92"/>
        <v/>
      </c>
      <c r="AO438" s="6" t="str">
        <f t="shared" si="93"/>
        <v/>
      </c>
      <c r="AP438" s="6" t="str" cm="1">
        <f t="array" ref="AP438">IF($B438="","",IFERROR(INDEX(相容設定!$B$2:$E$9,MATCH($D438,相容設定!$A$2:$A$9,0),MIN(VALUE(LEFT($AQ438,FIND("/",$AQ438)-1)),3)+1),0))</f>
        <v/>
      </c>
      <c r="AQ438" s="6" t="str">
        <f t="shared" si="94"/>
        <v/>
      </c>
      <c r="AR438" s="30" t="str">
        <f t="shared" si="95"/>
        <v/>
      </c>
      <c r="AS438" s="30" t="str">
        <f>IF($B438="","",250+30+IF(OR(ISNUMBER(SEARCH("DM",$D438)),ISNUMBER(SEARCH("+",$D438))),100,0)+IFERROR(INDEX(相容設定!$F$2:$F$9,MATCH($D438,相容設定!$A$2:$A$9,0)),0))</f>
        <v/>
      </c>
      <c r="AT438" s="31" t="str">
        <f t="shared" si="96"/>
        <v/>
      </c>
      <c r="AU438" s="32" t="str">
        <f t="shared" si="97"/>
        <v/>
      </c>
      <c r="AW438" t="str">
        <f t="shared" si="98"/>
        <v/>
      </c>
    </row>
    <row r="439" spans="1:49" x14ac:dyDescent="0.35">
      <c r="A439" s="26" t="str" cm="1">
        <f t="array" ref="A439">IFERROR(IF(INDEX(PatientCriteria[身分證號],ROWS($A$4:A439))="","",ROWS($A$4:A439)),"")</f>
        <v/>
      </c>
      <c r="B439" s="26" t="str" cm="1">
        <f t="array" ref="B439">IFERROR(IF(INDEX(PatientCriteria[身分證號],ROWS($A$4:A439))="","",INDEX(PatientCriteria[身分證號],ROWS($A$4:A439))),"")</f>
        <v/>
      </c>
      <c r="C439" s="26" t="str" cm="1">
        <f t="array" ref="C439">IF($B439="","",IFERROR(INDEX(PatientCriteria[生日],ROWS($A$4:A439)),""))</f>
        <v/>
      </c>
      <c r="D439" s="26" t="str" cm="1">
        <f t="array" ref="D439">IF($B439="","",IFERROR(INDEX(PatientCriteria[疾病組合],ROWS($A$4:A439)),""))</f>
        <v/>
      </c>
      <c r="E439" s="6" t="str" cm="1">
        <f t="array" ref="E439">IF($B439="","",IFERROR(INDEX(PatientCriteria[HbA1c達標標準],ROWS($A$4:A439)),""))</f>
        <v/>
      </c>
      <c r="F439" s="6" t="str">
        <f>IF($B439="","",IF($G439="","",IFERROR(SUMIFS(LabData2016[最近一次HbA1c檢查結果(%)],LabData2016[比對身分證前六碼],$AX439,LabData2016[最近一次HbA1c檢查日期],$G439,LabData2016[HbA1c唯一],1),"")))</f>
        <v/>
      </c>
      <c r="G439" s="36" t="str" cm="1">
        <f t="array" ref="G439">IF($B439="","",IFERROR(_xlfn.AGGREGATE(14,6,LabData2016[最近一次HbA1c檢查日期]/((LabData2016[比對身分證前六碼]=$AX439)*(LabData2016[HbA1c唯一]=1)),1),""))</f>
        <v/>
      </c>
      <c r="H439" s="6" t="str">
        <f>IF($B439="","",IF($I439="","",IFERROR(SUMIFS(LabData2016[最近一次HbA1c檢查結果(%)],LabData2016[比對身分證前六碼],$AX439,LabData2016[最近一次HbA1c檢查日期],$I439,LabData2016[HbA1c唯一],1),"")))</f>
        <v/>
      </c>
      <c r="I439" s="36" t="str" cm="1">
        <f t="array" ref="I439">IF($B439="","",IFERROR(_xlfn.AGGREGATE(14,6,LabData2016[最近一次HbA1c檢查日期]/((LabData2016[比對身分證前六碼]=$AX439)*(LabData2016[HbA1c唯一]=1)),2),""))</f>
        <v/>
      </c>
      <c r="J439" s="6" t="str">
        <f t="shared" si="87"/>
        <v/>
      </c>
      <c r="K439" s="27" t="str">
        <f ca="1">IF($B439="","",IF($E439="不適用","不適用",IF($F439="","未檢驗",IF(AND($AF439+$AG439&gt;=2,$AG439&gt;=1),IF(OR($F439&lt;VALUE(SUBSTITUTE(SUBSTITUTE($E439,"&lt;",""),"%","")),SUMIFS(LabData2016[HbA1c唯一],LabData2016[比對身分證前六碼],$AX439,LabData2016[最近一次HbA1c檢查結果(%)],"&lt;"&amp;VALUE(SUBSTITUTE(SUBSTITUTE($E439,"&lt;",""),"%","")),LabData2016[最近一次HbA1c檢查日期],"&gt;="&amp;DATE(YEAR(TODAY()),1,1),LabData2016[最近一次HbA1c檢查日期],"&lt;"&amp;DATE(YEAR(TODAY())+1,1,1))/($AF439+$AG439)&gt;=0.5),"控制達標",IF(ISNUMBER($H439),IF(AND($J439&gt;=84,$F439-$H439&lt;0),"進步達標","未達標"),"未達標")),"未達標"))))</f>
        <v/>
      </c>
      <c r="L439" s="33" t="str">
        <f ca="1">IF($B439="","",IF($K439="不適用","不適用",IF($K439="未檢驗","無檢驗資料","全年"&amp;($AF439+$AG439)&amp;"次／下半年"&amp;$AG439&amp;"次／"&amp;SUMIFS(LabData2016[HbA1c唯一],LabData2016[比對身分證前六碼],$AX439,LabData2016[最近一次HbA1c檢查結果(%)],"&lt;"&amp;VALUE(SUBSTITUTE(SUBSTITUTE($E439,"&lt;",""),"%","")),LabData2016[最近一次HbA1c檢查日期],"&gt;="&amp;DATE(YEAR(TODAY()),1,1),LabData2016[最近一次HbA1c檢查日期],"&lt;"&amp;DATE(YEAR(TODAY())+1,1,1))&amp;"/"&amp;($AF439+$AG439)&amp;"達標")))</f>
        <v/>
      </c>
      <c r="M439" s="6" t="str" cm="1">
        <f t="array" ref="M439">IF($B439="","",IFERROR(INDEX(PatientCriteria[LDL達標標準],ROWS($A$4:A439)),""))</f>
        <v/>
      </c>
      <c r="N439" s="6" t="str">
        <f>IF($B439="","",IF($O439="","",IFERROR(SUMIFS(LabData2016[最近一次LDL檢查結果(mg/dL)],LabData2016[比對身分證前六碼],$AX439,LabData2016[最近一次LDL檢查日期],$O439,LabData2016[LDL唯一],1),"")))</f>
        <v/>
      </c>
      <c r="O439" s="36" t="str" cm="1">
        <f t="array" ref="O439">IF($B439="","",IFERROR(_xlfn.AGGREGATE(14,6,LabData2016[最近一次LDL檢查日期]/((LabData2016[比對身分證前六碼]=$AX439)*(LabData2016[LDL唯一]=1)),1),""))</f>
        <v/>
      </c>
      <c r="P439" s="6" t="str">
        <f>IF($B439="","",IF($Q439="","",IFERROR(SUMIFS(LabData2016[最近一次LDL檢查結果(mg/dL)],LabData2016[比對身分證前六碼],$AX439,LabData2016[最近一次LDL檢查日期],$Q439,LabData2016[LDL唯一],1),"")))</f>
        <v/>
      </c>
      <c r="Q439" s="36" t="str" cm="1">
        <f t="array" ref="Q439">IF($B439="","",IFERROR(_xlfn.AGGREGATE(14,6,LabData2016[最近一次LDL檢查日期]/((LabData2016[比對身分證前六碼]=$AX439)*(LabData2016[LDL唯一]=1)),2),""))</f>
        <v/>
      </c>
      <c r="R439" s="6" t="str">
        <f t="shared" si="88"/>
        <v/>
      </c>
      <c r="S439" s="6" t="str" cm="1">
        <f t="array" ref="S439">IF($B439="","",IFERROR(_xlfn.AGGREGATE(15,6,LabData2016[最近一次LDL檢查結果(mg/dL)]/((LabData2016[比對身分證前六碼]=$AX439)*(LabData2016[LDL唯一]=1)),1),""))</f>
        <v/>
      </c>
      <c r="T439" s="28" t="str">
        <f ca="1">IF($B439="","",IF($M439="不適用","不適用",IF($N439="","未檢驗",IF(OR(AND($D439="DM only",$O439&gt;=DATE(YEAR(TODAY()),1,1),$O439&lt;DATE(YEAR(TODAY())+1,1,1),$N439&lt;VALUE(SUBSTITUTE($M439,"&lt;",""))),AND($AH439&gt;=1,$AI439&gt;=1,OR($N439&lt;VALUE(SUBSTITUTE($M439,"&lt;","")),SUMIFS(LabData2016[LDL唯一],LabData2016[比對身分證前六碼],$AX439,LabData2016[最近一次LDL檢查結果(mg/dL)],"&lt;"&amp;VALUE(SUBSTITUTE($M439,"&lt;","")),LabData2016[最近一次LDL檢查日期],"&gt;="&amp;DATE(YEAR(TODAY()),1,1),LabData2016[最近一次LDL檢查日期],"&lt;"&amp;DATE(YEAR(TODAY())+1,1,1))/($AH439+$AI439)&gt;=0.5))),"控制達標",IF(AND($AH439&gt;=1,$AI439&gt;=1,ISNUMBER($P439),$R439&gt;84,$N439-$P439&lt;0),"進步達標","未達標")))))</f>
        <v/>
      </c>
      <c r="U439" s="39" t="str">
        <f ca="1">IF($B439="","",IF($T439="不適用","不適用",IF($T439="未檢驗","無檢驗資料","全年"&amp;($AH439+$AI439)&amp;"次／下半年"&amp;$AI439&amp;"次／"&amp;SUMIFS(LabData2016[LDL唯一],LabData2016[比對身分證前六碼],$AX439,LabData2016[最近一次LDL檢查結果(mg/dL)],"&lt;"&amp;VALUE(SUBSTITUTE($M439,"&lt;","")),LabData2016[最近一次LDL檢查日期],"&gt;="&amp;DATE(YEAR(TODAY()),1,1),LabData2016[最近一次LDL檢查日期],"&lt;"&amp;DATE(YEAR(TODAY())+1,1,1))&amp;"/"&amp;($AH439+$AI439)&amp;"達標")))</f>
        <v/>
      </c>
      <c r="V439" s="6" t="str" cm="1">
        <f t="array" ref="V439">IF($B439="","",IFERROR(INDEX(PatientCriteria[UACR達標標準],ROWS($A$4:A439)),""))</f>
        <v/>
      </c>
      <c r="W439" s="6" t="str">
        <f>IF($B439="","",IF($X439="","",IFERROR(SUMIFS(LabData2016[最近一次UACR檢查結果(mg/gm)],LabData2016[比對身分證前六碼],$AX439,LabData2016[最近一次UACR檢查日期],$X439,LabData2016[UACR唯一],1),"")))</f>
        <v/>
      </c>
      <c r="X439" s="36" t="str" cm="1">
        <f t="array" ref="X439">IF($B439="","",IFERROR(_xlfn.AGGREGATE(14,6,LabData2016[最近一次UACR檢查日期]/((LabData2016[比對身分證前六碼]=$AX439)*(LabData2016[UACR唯一]=1)),1),""))</f>
        <v/>
      </c>
      <c r="Y439" s="6" t="str">
        <f>IF($B439="","",IF($Z439="","",IFERROR(SUMIFS(LabData2016[最近一次UACR檢查結果(mg/gm)],LabData2016[比對身分證前六碼],$AX439,LabData2016[最近一次UACR檢查日期],$Z439,LabData2016[UACR唯一],1),"")))</f>
        <v/>
      </c>
      <c r="Z439" s="36" t="str" cm="1">
        <f t="array" ref="Z439">IF($B439="","",IFERROR(_xlfn.AGGREGATE(14,6,LabData2016[最近一次UACR檢查日期]/((LabData2016[比對身分證前六碼]=$AX439)*(LabData2016[UACR唯一]=1)),2),""))</f>
        <v/>
      </c>
      <c r="AA439" s="6" t="str">
        <f t="shared" si="89"/>
        <v/>
      </c>
      <c r="AB439" s="29" t="str">
        <f ca="1">IF($B439="","",IF($V439="不適用","不適用",IF($W439="","未檢驗",IF(AND($AJ439+$AK439&gt;=2,$AK439&gt;=1),IF(OR($W439&lt;30,SUMIFS(LabData2016[UACR唯一],LabData2016[比對身分證前六碼],$AX439,LabData2016[最近一次UACR檢查結果(mg/gm)],"&lt;30",LabData2016[最近一次UACR檢查日期],"&gt;="&amp;DATE(YEAR(TODAY()),1,1),LabData2016[最近一次UACR檢查日期],"&lt;"&amp;DATE(YEAR(TODAY())+1,1,1))/($AJ439+$AK439)&gt;=0.5),"控制達標",IF(ISNUMBER($Y439),IF(AND($AA439&gt;=84,$W439-$Y439&lt;0),"進步達標","未達標"),"未達標")),"未達標"))))</f>
        <v/>
      </c>
      <c r="AC439" s="38" t="str">
        <f ca="1">IF($B439="","",IF($AB439="不適用","不適用",IF($AB439="未檢驗","無檢驗資料","全年"&amp;($AJ439+$AK439)&amp;"次／下半年"&amp;$AK439&amp;"次／"&amp;SUMIFS(LabData2016[UACR唯一],LabData2016[比對身分證前六碼],$AX439,LabData2016[最近一次UACR檢查結果(mg/gm)],"&lt;30",LabData2016[最近一次UACR檢查日期],"&gt;="&amp;DATE(YEAR(TODAY()),1,1),LabData2016[最近一次UACR檢查日期],"&lt;"&amp;DATE(YEAR(TODAY())+1,1,1))&amp;"/"&amp;($AJ439+$AK439)&amp;"達標")))</f>
        <v/>
      </c>
      <c r="AD439" s="6" t="str" cm="1">
        <f t="array" ref="AD439">IF($B439="","",IFERROR(INDEX(PatientCriteria[BP檢驗次數達標標準],ROWS($A$4:A439)),""))</f>
        <v/>
      </c>
      <c r="AE439" s="6" t="str" cm="1">
        <f t="array" aca="1" ref="AE439" ca="1">IF($B439="","",_xlfn.LET(_xlpm.bp,LabData2016[最近一次BP檢查日期],_xlpm.ym,IF(ISNUMBER(_xlpm.bp),TEXT(_xlpm.bp,"yyyy-mm"),LEFT(_xlpm.bp,7)),_xlpm.matched,_xlfn._xlws.FILTER(_xlpm.ym,(LabData2016[比對身分證前六碼]=$AX439)*(LabData2016[比對生日西元]=$AY439)*(_xlpm.ym&lt;&gt;"")*(LEFT(_xlpm.ym,4)=TEXT(YEAR(TODAY()),"0")),""),IF(INDEX(_xlpm.matched,1)="",0,ROWS(_xlfn.UNIQUE(_xlpm.matched)))))</f>
        <v/>
      </c>
      <c r="AF439" s="6" t="str">
        <f ca="1">IF($B439="","",SUMIFS(LabData2016[HbA1c唯一],LabData2016[比對身分證前六碼],$AX439,LabData2016[最近一次HbA1c檢查日期],"&gt;="&amp;DATE(YEAR(TODAY()),1,1),LabData2016[最近一次HbA1c檢查日期],"&lt;"&amp;DATE(YEAR(TODAY()),7,1)))</f>
        <v/>
      </c>
      <c r="AG439" s="6" t="str">
        <f ca="1">IF($B439="","",SUMIFS(LabData2016[HbA1c唯一],LabData2016[比對身分證前六碼],$AX439,LabData2016[最近一次HbA1c檢查日期],"&gt;="&amp;DATE(YEAR(TODAY()),7,1),LabData2016[最近一次HbA1c檢查日期],"&lt;"&amp;DATE(YEAR(TODAY())+1,1,1)))</f>
        <v/>
      </c>
      <c r="AH439" s="6" t="str">
        <f ca="1">IF($B439="","",SUMIFS(LabData2016[LDL唯一],LabData2016[比對身分證前六碼],$AX439,LabData2016[最近一次LDL檢查日期],"&gt;="&amp;DATE(YEAR(TODAY()),1,1),LabData2016[最近一次LDL檢查日期],"&lt;"&amp;DATE(YEAR(TODAY()),7,1)))</f>
        <v/>
      </c>
      <c r="AI439" s="6" t="str">
        <f ca="1">IF($B439="","",SUMIFS(LabData2016[LDL唯一],LabData2016[比對身分證前六碼],$AX439,LabData2016[最近一次LDL檢查日期],"&gt;="&amp;DATE(YEAR(TODAY()),7,1),LabData2016[最近一次LDL檢查日期],"&lt;"&amp;DATE(YEAR(TODAY())+1,1,1)))</f>
        <v/>
      </c>
      <c r="AJ439" s="6" t="str">
        <f ca="1">IF($B439="","",SUMIFS(LabData2016[UACR唯一],LabData2016[比對身分證前六碼],$AX439,LabData2016[最近一次UACR檢查日期],"&gt;="&amp;DATE(YEAR(TODAY()),1,1),LabData2016[最近一次UACR檢查日期],"&lt;"&amp;DATE(YEAR(TODAY()),7,1)))</f>
        <v/>
      </c>
      <c r="AK439" s="6" t="str">
        <f ca="1">IF($B439="","",SUMIFS(LabData2016[UACR唯一],LabData2016[比對身分證前六碼],$AX439,LabData2016[最近一次UACR檢查日期],"&gt;="&amp;DATE(YEAR(TODAY()),7,1),LabData2016[最近一次UACR檢查日期],"&lt;"&amp;DATE(YEAR(TODAY())+1,1,1)))</f>
        <v/>
      </c>
      <c r="AL439" s="6" t="str">
        <f t="shared" si="90"/>
        <v/>
      </c>
      <c r="AM439" s="6" t="str">
        <f t="shared" si="91"/>
        <v/>
      </c>
      <c r="AN439" s="6" t="str">
        <f t="shared" si="92"/>
        <v/>
      </c>
      <c r="AO439" s="6" t="str">
        <f t="shared" si="93"/>
        <v/>
      </c>
      <c r="AP439" s="6" t="str" cm="1">
        <f t="array" ref="AP439">IF($B439="","",IFERROR(INDEX(相容設定!$B$2:$E$9,MATCH($D439,相容設定!$A$2:$A$9,0),MIN(VALUE(LEFT($AQ439,FIND("/",$AQ439)-1)),3)+1),0))</f>
        <v/>
      </c>
      <c r="AQ439" s="6" t="str">
        <f t="shared" si="94"/>
        <v/>
      </c>
      <c r="AR439" s="30" t="str">
        <f t="shared" si="95"/>
        <v/>
      </c>
      <c r="AS439" s="30" t="str">
        <f>IF($B439="","",250+30+IF(OR(ISNUMBER(SEARCH("DM",$D439)),ISNUMBER(SEARCH("+",$D439))),100,0)+IFERROR(INDEX(相容設定!$F$2:$F$9,MATCH($D439,相容設定!$A$2:$A$9,0)),0))</f>
        <v/>
      </c>
      <c r="AT439" s="31" t="str">
        <f t="shared" si="96"/>
        <v/>
      </c>
      <c r="AU439" s="32" t="str">
        <f t="shared" si="97"/>
        <v/>
      </c>
      <c r="AW439" t="str">
        <f t="shared" si="98"/>
        <v/>
      </c>
    </row>
    <row r="440" spans="1:49" x14ac:dyDescent="0.35">
      <c r="A440" s="26" t="str" cm="1">
        <f t="array" ref="A440">IFERROR(IF(INDEX(PatientCriteria[身分證號],ROWS($A$4:A440))="","",ROWS($A$4:A440)),"")</f>
        <v/>
      </c>
      <c r="B440" s="26" t="str" cm="1">
        <f t="array" ref="B440">IFERROR(IF(INDEX(PatientCriteria[身分證號],ROWS($A$4:A440))="","",INDEX(PatientCriteria[身分證號],ROWS($A$4:A440))),"")</f>
        <v/>
      </c>
      <c r="C440" s="26" t="str" cm="1">
        <f t="array" ref="C440">IF($B440="","",IFERROR(INDEX(PatientCriteria[生日],ROWS($A$4:A440)),""))</f>
        <v/>
      </c>
      <c r="D440" s="26" t="str" cm="1">
        <f t="array" ref="D440">IF($B440="","",IFERROR(INDEX(PatientCriteria[疾病組合],ROWS($A$4:A440)),""))</f>
        <v/>
      </c>
      <c r="E440" s="6" t="str" cm="1">
        <f t="array" ref="E440">IF($B440="","",IFERROR(INDEX(PatientCriteria[HbA1c達標標準],ROWS($A$4:A440)),""))</f>
        <v/>
      </c>
      <c r="F440" s="6" t="str">
        <f>IF($B440="","",IF($G440="","",IFERROR(SUMIFS(LabData2016[最近一次HbA1c檢查結果(%)],LabData2016[比對身分證前六碼],$AX440,LabData2016[最近一次HbA1c檢查日期],$G440,LabData2016[HbA1c唯一],1),"")))</f>
        <v/>
      </c>
      <c r="G440" s="36" t="str" cm="1">
        <f t="array" ref="G440">IF($B440="","",IFERROR(_xlfn.AGGREGATE(14,6,LabData2016[最近一次HbA1c檢查日期]/((LabData2016[比對身分證前六碼]=$AX440)*(LabData2016[HbA1c唯一]=1)),1),""))</f>
        <v/>
      </c>
      <c r="H440" s="6" t="str">
        <f>IF($B440="","",IF($I440="","",IFERROR(SUMIFS(LabData2016[最近一次HbA1c檢查結果(%)],LabData2016[比對身分證前六碼],$AX440,LabData2016[最近一次HbA1c檢查日期],$I440,LabData2016[HbA1c唯一],1),"")))</f>
        <v/>
      </c>
      <c r="I440" s="36" t="str" cm="1">
        <f t="array" ref="I440">IF($B440="","",IFERROR(_xlfn.AGGREGATE(14,6,LabData2016[最近一次HbA1c檢查日期]/((LabData2016[比對身分證前六碼]=$AX440)*(LabData2016[HbA1c唯一]=1)),2),""))</f>
        <v/>
      </c>
      <c r="J440" s="6" t="str">
        <f t="shared" si="87"/>
        <v/>
      </c>
      <c r="K440" s="27" t="str">
        <f ca="1">IF($B440="","",IF($E440="不適用","不適用",IF($F440="","未檢驗",IF(AND($AF440+$AG440&gt;=2,$AG440&gt;=1),IF(OR($F440&lt;VALUE(SUBSTITUTE(SUBSTITUTE($E440,"&lt;",""),"%","")),SUMIFS(LabData2016[HbA1c唯一],LabData2016[比對身分證前六碼],$AX440,LabData2016[最近一次HbA1c檢查結果(%)],"&lt;"&amp;VALUE(SUBSTITUTE(SUBSTITUTE($E440,"&lt;",""),"%","")),LabData2016[最近一次HbA1c檢查日期],"&gt;="&amp;DATE(YEAR(TODAY()),1,1),LabData2016[最近一次HbA1c檢查日期],"&lt;"&amp;DATE(YEAR(TODAY())+1,1,1))/($AF440+$AG440)&gt;=0.5),"控制達標",IF(ISNUMBER($H440),IF(AND($J440&gt;=84,$F440-$H440&lt;0),"進步達標","未達標"),"未達標")),"未達標"))))</f>
        <v/>
      </c>
      <c r="L440" s="33" t="str">
        <f ca="1">IF($B440="","",IF($K440="不適用","不適用",IF($K440="未檢驗","無檢驗資料","全年"&amp;($AF440+$AG440)&amp;"次／下半年"&amp;$AG440&amp;"次／"&amp;SUMIFS(LabData2016[HbA1c唯一],LabData2016[比對身分證前六碼],$AX440,LabData2016[最近一次HbA1c檢查結果(%)],"&lt;"&amp;VALUE(SUBSTITUTE(SUBSTITUTE($E440,"&lt;",""),"%","")),LabData2016[最近一次HbA1c檢查日期],"&gt;="&amp;DATE(YEAR(TODAY()),1,1),LabData2016[最近一次HbA1c檢查日期],"&lt;"&amp;DATE(YEAR(TODAY())+1,1,1))&amp;"/"&amp;($AF440+$AG440)&amp;"達標")))</f>
        <v/>
      </c>
      <c r="M440" s="6" t="str" cm="1">
        <f t="array" ref="M440">IF($B440="","",IFERROR(INDEX(PatientCriteria[LDL達標標準],ROWS($A$4:A440)),""))</f>
        <v/>
      </c>
      <c r="N440" s="6" t="str">
        <f>IF($B440="","",IF($O440="","",IFERROR(SUMIFS(LabData2016[最近一次LDL檢查結果(mg/dL)],LabData2016[比對身分證前六碼],$AX440,LabData2016[最近一次LDL檢查日期],$O440,LabData2016[LDL唯一],1),"")))</f>
        <v/>
      </c>
      <c r="O440" s="36" t="str" cm="1">
        <f t="array" ref="O440">IF($B440="","",IFERROR(_xlfn.AGGREGATE(14,6,LabData2016[最近一次LDL檢查日期]/((LabData2016[比對身分證前六碼]=$AX440)*(LabData2016[LDL唯一]=1)),1),""))</f>
        <v/>
      </c>
      <c r="P440" s="6" t="str">
        <f>IF($B440="","",IF($Q440="","",IFERROR(SUMIFS(LabData2016[最近一次LDL檢查結果(mg/dL)],LabData2016[比對身分證前六碼],$AX440,LabData2016[最近一次LDL檢查日期],$Q440,LabData2016[LDL唯一],1),"")))</f>
        <v/>
      </c>
      <c r="Q440" s="36" t="str" cm="1">
        <f t="array" ref="Q440">IF($B440="","",IFERROR(_xlfn.AGGREGATE(14,6,LabData2016[最近一次LDL檢查日期]/((LabData2016[比對身分證前六碼]=$AX440)*(LabData2016[LDL唯一]=1)),2),""))</f>
        <v/>
      </c>
      <c r="R440" s="6" t="str">
        <f t="shared" si="88"/>
        <v/>
      </c>
      <c r="S440" s="6" t="str" cm="1">
        <f t="array" ref="S440">IF($B440="","",IFERROR(_xlfn.AGGREGATE(15,6,LabData2016[最近一次LDL檢查結果(mg/dL)]/((LabData2016[比對身分證前六碼]=$AX440)*(LabData2016[LDL唯一]=1)),1),""))</f>
        <v/>
      </c>
      <c r="T440" s="28" t="str">
        <f ca="1">IF($B440="","",IF($M440="不適用","不適用",IF($N440="","未檢驗",IF(OR(AND($D440="DM only",$O440&gt;=DATE(YEAR(TODAY()),1,1),$O440&lt;DATE(YEAR(TODAY())+1,1,1),$N440&lt;VALUE(SUBSTITUTE($M440,"&lt;",""))),AND($AH440&gt;=1,$AI440&gt;=1,OR($N440&lt;VALUE(SUBSTITUTE($M440,"&lt;","")),SUMIFS(LabData2016[LDL唯一],LabData2016[比對身分證前六碼],$AX440,LabData2016[最近一次LDL檢查結果(mg/dL)],"&lt;"&amp;VALUE(SUBSTITUTE($M440,"&lt;","")),LabData2016[最近一次LDL檢查日期],"&gt;="&amp;DATE(YEAR(TODAY()),1,1),LabData2016[最近一次LDL檢查日期],"&lt;"&amp;DATE(YEAR(TODAY())+1,1,1))/($AH440+$AI440)&gt;=0.5))),"控制達標",IF(AND($AH440&gt;=1,$AI440&gt;=1,ISNUMBER($P440),$R440&gt;84,$N440-$P440&lt;0),"進步達標","未達標")))))</f>
        <v/>
      </c>
      <c r="U440" s="39" t="str">
        <f ca="1">IF($B440="","",IF($T440="不適用","不適用",IF($T440="未檢驗","無檢驗資料","全年"&amp;($AH440+$AI440)&amp;"次／下半年"&amp;$AI440&amp;"次／"&amp;SUMIFS(LabData2016[LDL唯一],LabData2016[比對身分證前六碼],$AX440,LabData2016[最近一次LDL檢查結果(mg/dL)],"&lt;"&amp;VALUE(SUBSTITUTE($M440,"&lt;","")),LabData2016[最近一次LDL檢查日期],"&gt;="&amp;DATE(YEAR(TODAY()),1,1),LabData2016[最近一次LDL檢查日期],"&lt;"&amp;DATE(YEAR(TODAY())+1,1,1))&amp;"/"&amp;($AH440+$AI440)&amp;"達標")))</f>
        <v/>
      </c>
      <c r="V440" s="6" t="str" cm="1">
        <f t="array" ref="V440">IF($B440="","",IFERROR(INDEX(PatientCriteria[UACR達標標準],ROWS($A$4:A440)),""))</f>
        <v/>
      </c>
      <c r="W440" s="6" t="str">
        <f>IF($B440="","",IF($X440="","",IFERROR(SUMIFS(LabData2016[最近一次UACR檢查結果(mg/gm)],LabData2016[比對身分證前六碼],$AX440,LabData2016[最近一次UACR檢查日期],$X440,LabData2016[UACR唯一],1),"")))</f>
        <v/>
      </c>
      <c r="X440" s="36" t="str" cm="1">
        <f t="array" ref="X440">IF($B440="","",IFERROR(_xlfn.AGGREGATE(14,6,LabData2016[最近一次UACR檢查日期]/((LabData2016[比對身分證前六碼]=$AX440)*(LabData2016[UACR唯一]=1)),1),""))</f>
        <v/>
      </c>
      <c r="Y440" s="6" t="str">
        <f>IF($B440="","",IF($Z440="","",IFERROR(SUMIFS(LabData2016[最近一次UACR檢查結果(mg/gm)],LabData2016[比對身分證前六碼],$AX440,LabData2016[最近一次UACR檢查日期],$Z440,LabData2016[UACR唯一],1),"")))</f>
        <v/>
      </c>
      <c r="Z440" s="36" t="str" cm="1">
        <f t="array" ref="Z440">IF($B440="","",IFERROR(_xlfn.AGGREGATE(14,6,LabData2016[最近一次UACR檢查日期]/((LabData2016[比對身分證前六碼]=$AX440)*(LabData2016[UACR唯一]=1)),2),""))</f>
        <v/>
      </c>
      <c r="AA440" s="6" t="str">
        <f t="shared" si="89"/>
        <v/>
      </c>
      <c r="AB440" s="29" t="str">
        <f ca="1">IF($B440="","",IF($V440="不適用","不適用",IF($W440="","未檢驗",IF(AND($AJ440+$AK440&gt;=2,$AK440&gt;=1),IF(OR($W440&lt;30,SUMIFS(LabData2016[UACR唯一],LabData2016[比對身分證前六碼],$AX440,LabData2016[最近一次UACR檢查結果(mg/gm)],"&lt;30",LabData2016[最近一次UACR檢查日期],"&gt;="&amp;DATE(YEAR(TODAY()),1,1),LabData2016[最近一次UACR檢查日期],"&lt;"&amp;DATE(YEAR(TODAY())+1,1,1))/($AJ440+$AK440)&gt;=0.5),"控制達標",IF(ISNUMBER($Y440),IF(AND($AA440&gt;=84,$W440-$Y440&lt;0),"進步達標","未達標"),"未達標")),"未達標"))))</f>
        <v/>
      </c>
      <c r="AC440" s="38" t="str">
        <f ca="1">IF($B440="","",IF($AB440="不適用","不適用",IF($AB440="未檢驗","無檢驗資料","全年"&amp;($AJ440+$AK440)&amp;"次／下半年"&amp;$AK440&amp;"次／"&amp;SUMIFS(LabData2016[UACR唯一],LabData2016[比對身分證前六碼],$AX440,LabData2016[最近一次UACR檢查結果(mg/gm)],"&lt;30",LabData2016[最近一次UACR檢查日期],"&gt;="&amp;DATE(YEAR(TODAY()),1,1),LabData2016[最近一次UACR檢查日期],"&lt;"&amp;DATE(YEAR(TODAY())+1,1,1))&amp;"/"&amp;($AJ440+$AK440)&amp;"達標")))</f>
        <v/>
      </c>
      <c r="AD440" s="6" t="str" cm="1">
        <f t="array" ref="AD440">IF($B440="","",IFERROR(INDEX(PatientCriteria[BP檢驗次數達標標準],ROWS($A$4:A440)),""))</f>
        <v/>
      </c>
      <c r="AE440" s="6" t="str" cm="1">
        <f t="array" aca="1" ref="AE440" ca="1">IF($B440="","",_xlfn.LET(_xlpm.bp,LabData2016[最近一次BP檢查日期],_xlpm.ym,IF(ISNUMBER(_xlpm.bp),TEXT(_xlpm.bp,"yyyy-mm"),LEFT(_xlpm.bp,7)),_xlpm.matched,_xlfn._xlws.FILTER(_xlpm.ym,(LabData2016[比對身分證前六碼]=$AX440)*(LabData2016[比對生日西元]=$AY440)*(_xlpm.ym&lt;&gt;"")*(LEFT(_xlpm.ym,4)=TEXT(YEAR(TODAY()),"0")),""),IF(INDEX(_xlpm.matched,1)="",0,ROWS(_xlfn.UNIQUE(_xlpm.matched)))))</f>
        <v/>
      </c>
      <c r="AF440" s="6" t="str">
        <f ca="1">IF($B440="","",SUMIFS(LabData2016[HbA1c唯一],LabData2016[比對身分證前六碼],$AX440,LabData2016[最近一次HbA1c檢查日期],"&gt;="&amp;DATE(YEAR(TODAY()),1,1),LabData2016[最近一次HbA1c檢查日期],"&lt;"&amp;DATE(YEAR(TODAY()),7,1)))</f>
        <v/>
      </c>
      <c r="AG440" s="6" t="str">
        <f ca="1">IF($B440="","",SUMIFS(LabData2016[HbA1c唯一],LabData2016[比對身分證前六碼],$AX440,LabData2016[最近一次HbA1c檢查日期],"&gt;="&amp;DATE(YEAR(TODAY()),7,1),LabData2016[最近一次HbA1c檢查日期],"&lt;"&amp;DATE(YEAR(TODAY())+1,1,1)))</f>
        <v/>
      </c>
      <c r="AH440" s="6" t="str">
        <f ca="1">IF($B440="","",SUMIFS(LabData2016[LDL唯一],LabData2016[比對身分證前六碼],$AX440,LabData2016[最近一次LDL檢查日期],"&gt;="&amp;DATE(YEAR(TODAY()),1,1),LabData2016[最近一次LDL檢查日期],"&lt;"&amp;DATE(YEAR(TODAY()),7,1)))</f>
        <v/>
      </c>
      <c r="AI440" s="6" t="str">
        <f ca="1">IF($B440="","",SUMIFS(LabData2016[LDL唯一],LabData2016[比對身分證前六碼],$AX440,LabData2016[最近一次LDL檢查日期],"&gt;="&amp;DATE(YEAR(TODAY()),7,1),LabData2016[最近一次LDL檢查日期],"&lt;"&amp;DATE(YEAR(TODAY())+1,1,1)))</f>
        <v/>
      </c>
      <c r="AJ440" s="6" t="str">
        <f ca="1">IF($B440="","",SUMIFS(LabData2016[UACR唯一],LabData2016[比對身分證前六碼],$AX440,LabData2016[最近一次UACR檢查日期],"&gt;="&amp;DATE(YEAR(TODAY()),1,1),LabData2016[最近一次UACR檢查日期],"&lt;"&amp;DATE(YEAR(TODAY()),7,1)))</f>
        <v/>
      </c>
      <c r="AK440" s="6" t="str">
        <f ca="1">IF($B440="","",SUMIFS(LabData2016[UACR唯一],LabData2016[比對身分證前六碼],$AX440,LabData2016[最近一次UACR檢查日期],"&gt;="&amp;DATE(YEAR(TODAY()),7,1),LabData2016[最近一次UACR檢查日期],"&lt;"&amp;DATE(YEAR(TODAY())+1,1,1)))</f>
        <v/>
      </c>
      <c r="AL440" s="6" t="str">
        <f t="shared" si="90"/>
        <v/>
      </c>
      <c r="AM440" s="6" t="str">
        <f t="shared" si="91"/>
        <v/>
      </c>
      <c r="AN440" s="6" t="str">
        <f t="shared" si="92"/>
        <v/>
      </c>
      <c r="AO440" s="6" t="str">
        <f t="shared" si="93"/>
        <v/>
      </c>
      <c r="AP440" s="6" t="str" cm="1">
        <f t="array" ref="AP440">IF($B440="","",IFERROR(INDEX(相容設定!$B$2:$E$9,MATCH($D440,相容設定!$A$2:$A$9,0),MIN(VALUE(LEFT($AQ440,FIND("/",$AQ440)-1)),3)+1),0))</f>
        <v/>
      </c>
      <c r="AQ440" s="6" t="str">
        <f t="shared" si="94"/>
        <v/>
      </c>
      <c r="AR440" s="30" t="str">
        <f t="shared" si="95"/>
        <v/>
      </c>
      <c r="AS440" s="30" t="str">
        <f>IF($B440="","",250+30+IF(OR(ISNUMBER(SEARCH("DM",$D440)),ISNUMBER(SEARCH("+",$D440))),100,0)+IFERROR(INDEX(相容設定!$F$2:$F$9,MATCH($D440,相容設定!$A$2:$A$9,0)),0))</f>
        <v/>
      </c>
      <c r="AT440" s="31" t="str">
        <f t="shared" si="96"/>
        <v/>
      </c>
      <c r="AU440" s="32" t="str">
        <f t="shared" si="97"/>
        <v/>
      </c>
      <c r="AW440" t="str">
        <f t="shared" si="98"/>
        <v/>
      </c>
    </row>
    <row r="441" spans="1:49" x14ac:dyDescent="0.35">
      <c r="A441" s="26" t="str" cm="1">
        <f t="array" ref="A441">IFERROR(IF(INDEX(PatientCriteria[身分證號],ROWS($A$4:A441))="","",ROWS($A$4:A441)),"")</f>
        <v/>
      </c>
      <c r="B441" s="26" t="str" cm="1">
        <f t="array" ref="B441">IFERROR(IF(INDEX(PatientCriteria[身分證號],ROWS($A$4:A441))="","",INDEX(PatientCriteria[身分證號],ROWS($A$4:A441))),"")</f>
        <v/>
      </c>
      <c r="C441" s="26" t="str" cm="1">
        <f t="array" ref="C441">IF($B441="","",IFERROR(INDEX(PatientCriteria[生日],ROWS($A$4:A441)),""))</f>
        <v/>
      </c>
      <c r="D441" s="26" t="str" cm="1">
        <f t="array" ref="D441">IF($B441="","",IFERROR(INDEX(PatientCriteria[疾病組合],ROWS($A$4:A441)),""))</f>
        <v/>
      </c>
      <c r="E441" s="6" t="str" cm="1">
        <f t="array" ref="E441">IF($B441="","",IFERROR(INDEX(PatientCriteria[HbA1c達標標準],ROWS($A$4:A441)),""))</f>
        <v/>
      </c>
      <c r="F441" s="6" t="str">
        <f>IF($B441="","",IF($G441="","",IFERROR(SUMIFS(LabData2016[最近一次HbA1c檢查結果(%)],LabData2016[比對身分證前六碼],$AX441,LabData2016[最近一次HbA1c檢查日期],$G441,LabData2016[HbA1c唯一],1),"")))</f>
        <v/>
      </c>
      <c r="G441" s="36" t="str" cm="1">
        <f t="array" ref="G441">IF($B441="","",IFERROR(_xlfn.AGGREGATE(14,6,LabData2016[最近一次HbA1c檢查日期]/((LabData2016[比對身分證前六碼]=$AX441)*(LabData2016[HbA1c唯一]=1)),1),""))</f>
        <v/>
      </c>
      <c r="H441" s="6" t="str">
        <f>IF($B441="","",IF($I441="","",IFERROR(SUMIFS(LabData2016[最近一次HbA1c檢查結果(%)],LabData2016[比對身分證前六碼],$AX441,LabData2016[最近一次HbA1c檢查日期],$I441,LabData2016[HbA1c唯一],1),"")))</f>
        <v/>
      </c>
      <c r="I441" s="36" t="str" cm="1">
        <f t="array" ref="I441">IF($B441="","",IFERROR(_xlfn.AGGREGATE(14,6,LabData2016[最近一次HbA1c檢查日期]/((LabData2016[比對身分證前六碼]=$AX441)*(LabData2016[HbA1c唯一]=1)),2),""))</f>
        <v/>
      </c>
      <c r="J441" s="6" t="str">
        <f t="shared" si="87"/>
        <v/>
      </c>
      <c r="K441" s="27" t="str">
        <f ca="1">IF($B441="","",IF($E441="不適用","不適用",IF($F441="","未檢驗",IF(AND($AF441+$AG441&gt;=2,$AG441&gt;=1),IF(OR($F441&lt;VALUE(SUBSTITUTE(SUBSTITUTE($E441,"&lt;",""),"%","")),SUMIFS(LabData2016[HbA1c唯一],LabData2016[比對身分證前六碼],$AX441,LabData2016[最近一次HbA1c檢查結果(%)],"&lt;"&amp;VALUE(SUBSTITUTE(SUBSTITUTE($E441,"&lt;",""),"%","")),LabData2016[最近一次HbA1c檢查日期],"&gt;="&amp;DATE(YEAR(TODAY()),1,1),LabData2016[最近一次HbA1c檢查日期],"&lt;"&amp;DATE(YEAR(TODAY())+1,1,1))/($AF441+$AG441)&gt;=0.5),"控制達標",IF(ISNUMBER($H441),IF(AND($J441&gt;=84,$F441-$H441&lt;0),"進步達標","未達標"),"未達標")),"未達標"))))</f>
        <v/>
      </c>
      <c r="L441" s="33" t="str">
        <f ca="1">IF($B441="","",IF($K441="不適用","不適用",IF($K441="未檢驗","無檢驗資料","全年"&amp;($AF441+$AG441)&amp;"次／下半年"&amp;$AG441&amp;"次／"&amp;SUMIFS(LabData2016[HbA1c唯一],LabData2016[比對身分證前六碼],$AX441,LabData2016[最近一次HbA1c檢查結果(%)],"&lt;"&amp;VALUE(SUBSTITUTE(SUBSTITUTE($E441,"&lt;",""),"%","")),LabData2016[最近一次HbA1c檢查日期],"&gt;="&amp;DATE(YEAR(TODAY()),1,1),LabData2016[最近一次HbA1c檢查日期],"&lt;"&amp;DATE(YEAR(TODAY())+1,1,1))&amp;"/"&amp;($AF441+$AG441)&amp;"達標")))</f>
        <v/>
      </c>
      <c r="M441" s="6" t="str" cm="1">
        <f t="array" ref="M441">IF($B441="","",IFERROR(INDEX(PatientCriteria[LDL達標標準],ROWS($A$4:A441)),""))</f>
        <v/>
      </c>
      <c r="N441" s="6" t="str">
        <f>IF($B441="","",IF($O441="","",IFERROR(SUMIFS(LabData2016[最近一次LDL檢查結果(mg/dL)],LabData2016[比對身分證前六碼],$AX441,LabData2016[最近一次LDL檢查日期],$O441,LabData2016[LDL唯一],1),"")))</f>
        <v/>
      </c>
      <c r="O441" s="36" t="str" cm="1">
        <f t="array" ref="O441">IF($B441="","",IFERROR(_xlfn.AGGREGATE(14,6,LabData2016[最近一次LDL檢查日期]/((LabData2016[比對身分證前六碼]=$AX441)*(LabData2016[LDL唯一]=1)),1),""))</f>
        <v/>
      </c>
      <c r="P441" s="6" t="str">
        <f>IF($B441="","",IF($Q441="","",IFERROR(SUMIFS(LabData2016[最近一次LDL檢查結果(mg/dL)],LabData2016[比對身分證前六碼],$AX441,LabData2016[最近一次LDL檢查日期],$Q441,LabData2016[LDL唯一],1),"")))</f>
        <v/>
      </c>
      <c r="Q441" s="36" t="str" cm="1">
        <f t="array" ref="Q441">IF($B441="","",IFERROR(_xlfn.AGGREGATE(14,6,LabData2016[最近一次LDL檢查日期]/((LabData2016[比對身分證前六碼]=$AX441)*(LabData2016[LDL唯一]=1)),2),""))</f>
        <v/>
      </c>
      <c r="R441" s="6" t="str">
        <f t="shared" si="88"/>
        <v/>
      </c>
      <c r="S441" s="6" t="str" cm="1">
        <f t="array" ref="S441">IF($B441="","",IFERROR(_xlfn.AGGREGATE(15,6,LabData2016[最近一次LDL檢查結果(mg/dL)]/((LabData2016[比對身分證前六碼]=$AX441)*(LabData2016[LDL唯一]=1)),1),""))</f>
        <v/>
      </c>
      <c r="T441" s="28" t="str">
        <f ca="1">IF($B441="","",IF($M441="不適用","不適用",IF($N441="","未檢驗",IF(OR(AND($D441="DM only",$O441&gt;=DATE(YEAR(TODAY()),1,1),$O441&lt;DATE(YEAR(TODAY())+1,1,1),$N441&lt;VALUE(SUBSTITUTE($M441,"&lt;",""))),AND($AH441&gt;=1,$AI441&gt;=1,OR($N441&lt;VALUE(SUBSTITUTE($M441,"&lt;","")),SUMIFS(LabData2016[LDL唯一],LabData2016[比對身分證前六碼],$AX441,LabData2016[最近一次LDL檢查結果(mg/dL)],"&lt;"&amp;VALUE(SUBSTITUTE($M441,"&lt;","")),LabData2016[最近一次LDL檢查日期],"&gt;="&amp;DATE(YEAR(TODAY()),1,1),LabData2016[最近一次LDL檢查日期],"&lt;"&amp;DATE(YEAR(TODAY())+1,1,1))/($AH441+$AI441)&gt;=0.5))),"控制達標",IF(AND($AH441&gt;=1,$AI441&gt;=1,ISNUMBER($P441),$R441&gt;84,$N441-$P441&lt;0),"進步達標","未達標")))))</f>
        <v/>
      </c>
      <c r="U441" s="39" t="str">
        <f ca="1">IF($B441="","",IF($T441="不適用","不適用",IF($T441="未檢驗","無檢驗資料","全年"&amp;($AH441+$AI441)&amp;"次／下半年"&amp;$AI441&amp;"次／"&amp;SUMIFS(LabData2016[LDL唯一],LabData2016[比對身分證前六碼],$AX441,LabData2016[最近一次LDL檢查結果(mg/dL)],"&lt;"&amp;VALUE(SUBSTITUTE($M441,"&lt;","")),LabData2016[最近一次LDL檢查日期],"&gt;="&amp;DATE(YEAR(TODAY()),1,1),LabData2016[最近一次LDL檢查日期],"&lt;"&amp;DATE(YEAR(TODAY())+1,1,1))&amp;"/"&amp;($AH441+$AI441)&amp;"達標")))</f>
        <v/>
      </c>
      <c r="V441" s="6" t="str" cm="1">
        <f t="array" ref="V441">IF($B441="","",IFERROR(INDEX(PatientCriteria[UACR達標標準],ROWS($A$4:A441)),""))</f>
        <v/>
      </c>
      <c r="W441" s="6" t="str">
        <f>IF($B441="","",IF($X441="","",IFERROR(SUMIFS(LabData2016[最近一次UACR檢查結果(mg/gm)],LabData2016[比對身分證前六碼],$AX441,LabData2016[最近一次UACR檢查日期],$X441,LabData2016[UACR唯一],1),"")))</f>
        <v/>
      </c>
      <c r="X441" s="36" t="str" cm="1">
        <f t="array" ref="X441">IF($B441="","",IFERROR(_xlfn.AGGREGATE(14,6,LabData2016[最近一次UACR檢查日期]/((LabData2016[比對身分證前六碼]=$AX441)*(LabData2016[UACR唯一]=1)),1),""))</f>
        <v/>
      </c>
      <c r="Y441" s="6" t="str">
        <f>IF($B441="","",IF($Z441="","",IFERROR(SUMIFS(LabData2016[最近一次UACR檢查結果(mg/gm)],LabData2016[比對身分證前六碼],$AX441,LabData2016[最近一次UACR檢查日期],$Z441,LabData2016[UACR唯一],1),"")))</f>
        <v/>
      </c>
      <c r="Z441" s="36" t="str" cm="1">
        <f t="array" ref="Z441">IF($B441="","",IFERROR(_xlfn.AGGREGATE(14,6,LabData2016[最近一次UACR檢查日期]/((LabData2016[比對身分證前六碼]=$AX441)*(LabData2016[UACR唯一]=1)),2),""))</f>
        <v/>
      </c>
      <c r="AA441" s="6" t="str">
        <f t="shared" si="89"/>
        <v/>
      </c>
      <c r="AB441" s="29" t="str">
        <f ca="1">IF($B441="","",IF($V441="不適用","不適用",IF($W441="","未檢驗",IF(AND($AJ441+$AK441&gt;=2,$AK441&gt;=1),IF(OR($W441&lt;30,SUMIFS(LabData2016[UACR唯一],LabData2016[比對身分證前六碼],$AX441,LabData2016[最近一次UACR檢查結果(mg/gm)],"&lt;30",LabData2016[最近一次UACR檢查日期],"&gt;="&amp;DATE(YEAR(TODAY()),1,1),LabData2016[最近一次UACR檢查日期],"&lt;"&amp;DATE(YEAR(TODAY())+1,1,1))/($AJ441+$AK441)&gt;=0.5),"控制達標",IF(ISNUMBER($Y441),IF(AND($AA441&gt;=84,$W441-$Y441&lt;0),"進步達標","未達標"),"未達標")),"未達標"))))</f>
        <v/>
      </c>
      <c r="AC441" s="38" t="str">
        <f ca="1">IF($B441="","",IF($AB441="不適用","不適用",IF($AB441="未檢驗","無檢驗資料","全年"&amp;($AJ441+$AK441)&amp;"次／下半年"&amp;$AK441&amp;"次／"&amp;SUMIFS(LabData2016[UACR唯一],LabData2016[比對身分證前六碼],$AX441,LabData2016[最近一次UACR檢查結果(mg/gm)],"&lt;30",LabData2016[最近一次UACR檢查日期],"&gt;="&amp;DATE(YEAR(TODAY()),1,1),LabData2016[最近一次UACR檢查日期],"&lt;"&amp;DATE(YEAR(TODAY())+1,1,1))&amp;"/"&amp;($AJ441+$AK441)&amp;"達標")))</f>
        <v/>
      </c>
      <c r="AD441" s="6" t="str" cm="1">
        <f t="array" ref="AD441">IF($B441="","",IFERROR(INDEX(PatientCriteria[BP檢驗次數達標標準],ROWS($A$4:A441)),""))</f>
        <v/>
      </c>
      <c r="AE441" s="6" t="str" cm="1">
        <f t="array" aca="1" ref="AE441" ca="1">IF($B441="","",_xlfn.LET(_xlpm.bp,LabData2016[最近一次BP檢查日期],_xlpm.ym,IF(ISNUMBER(_xlpm.bp),TEXT(_xlpm.bp,"yyyy-mm"),LEFT(_xlpm.bp,7)),_xlpm.matched,_xlfn._xlws.FILTER(_xlpm.ym,(LabData2016[比對身分證前六碼]=$AX441)*(LabData2016[比對生日西元]=$AY441)*(_xlpm.ym&lt;&gt;"")*(LEFT(_xlpm.ym,4)=TEXT(YEAR(TODAY()),"0")),""),IF(INDEX(_xlpm.matched,1)="",0,ROWS(_xlfn.UNIQUE(_xlpm.matched)))))</f>
        <v/>
      </c>
      <c r="AF441" s="6" t="str">
        <f ca="1">IF($B441="","",SUMIFS(LabData2016[HbA1c唯一],LabData2016[比對身分證前六碼],$AX441,LabData2016[最近一次HbA1c檢查日期],"&gt;="&amp;DATE(YEAR(TODAY()),1,1),LabData2016[最近一次HbA1c檢查日期],"&lt;"&amp;DATE(YEAR(TODAY()),7,1)))</f>
        <v/>
      </c>
      <c r="AG441" s="6" t="str">
        <f ca="1">IF($B441="","",SUMIFS(LabData2016[HbA1c唯一],LabData2016[比對身分證前六碼],$AX441,LabData2016[最近一次HbA1c檢查日期],"&gt;="&amp;DATE(YEAR(TODAY()),7,1),LabData2016[最近一次HbA1c檢查日期],"&lt;"&amp;DATE(YEAR(TODAY())+1,1,1)))</f>
        <v/>
      </c>
      <c r="AH441" s="6" t="str">
        <f ca="1">IF($B441="","",SUMIFS(LabData2016[LDL唯一],LabData2016[比對身分證前六碼],$AX441,LabData2016[最近一次LDL檢查日期],"&gt;="&amp;DATE(YEAR(TODAY()),1,1),LabData2016[最近一次LDL檢查日期],"&lt;"&amp;DATE(YEAR(TODAY()),7,1)))</f>
        <v/>
      </c>
      <c r="AI441" s="6" t="str">
        <f ca="1">IF($B441="","",SUMIFS(LabData2016[LDL唯一],LabData2016[比對身分證前六碼],$AX441,LabData2016[最近一次LDL檢查日期],"&gt;="&amp;DATE(YEAR(TODAY()),7,1),LabData2016[最近一次LDL檢查日期],"&lt;"&amp;DATE(YEAR(TODAY())+1,1,1)))</f>
        <v/>
      </c>
      <c r="AJ441" s="6" t="str">
        <f ca="1">IF($B441="","",SUMIFS(LabData2016[UACR唯一],LabData2016[比對身分證前六碼],$AX441,LabData2016[最近一次UACR檢查日期],"&gt;="&amp;DATE(YEAR(TODAY()),1,1),LabData2016[最近一次UACR檢查日期],"&lt;"&amp;DATE(YEAR(TODAY()),7,1)))</f>
        <v/>
      </c>
      <c r="AK441" s="6" t="str">
        <f ca="1">IF($B441="","",SUMIFS(LabData2016[UACR唯一],LabData2016[比對身分證前六碼],$AX441,LabData2016[最近一次UACR檢查日期],"&gt;="&amp;DATE(YEAR(TODAY()),7,1),LabData2016[最近一次UACR檢查日期],"&lt;"&amp;DATE(YEAR(TODAY())+1,1,1)))</f>
        <v/>
      </c>
      <c r="AL441" s="6" t="str">
        <f t="shared" si="90"/>
        <v/>
      </c>
      <c r="AM441" s="6" t="str">
        <f t="shared" si="91"/>
        <v/>
      </c>
      <c r="AN441" s="6" t="str">
        <f t="shared" si="92"/>
        <v/>
      </c>
      <c r="AO441" s="6" t="str">
        <f t="shared" si="93"/>
        <v/>
      </c>
      <c r="AP441" s="6" t="str" cm="1">
        <f t="array" ref="AP441">IF($B441="","",IFERROR(INDEX(相容設定!$B$2:$E$9,MATCH($D441,相容設定!$A$2:$A$9,0),MIN(VALUE(LEFT($AQ441,FIND("/",$AQ441)-1)),3)+1),0))</f>
        <v/>
      </c>
      <c r="AQ441" s="6" t="str">
        <f t="shared" si="94"/>
        <v/>
      </c>
      <c r="AR441" s="30" t="str">
        <f t="shared" si="95"/>
        <v/>
      </c>
      <c r="AS441" s="30" t="str">
        <f>IF($B441="","",250+30+IF(OR(ISNUMBER(SEARCH("DM",$D441)),ISNUMBER(SEARCH("+",$D441))),100,0)+IFERROR(INDEX(相容設定!$F$2:$F$9,MATCH($D441,相容設定!$A$2:$A$9,0)),0))</f>
        <v/>
      </c>
      <c r="AT441" s="31" t="str">
        <f t="shared" si="96"/>
        <v/>
      </c>
      <c r="AU441" s="32" t="str">
        <f t="shared" si="97"/>
        <v/>
      </c>
      <c r="AW441" t="str">
        <f t="shared" si="98"/>
        <v/>
      </c>
    </row>
    <row r="442" spans="1:49" x14ac:dyDescent="0.35">
      <c r="A442" s="26" t="str" cm="1">
        <f t="array" ref="A442">IFERROR(IF(INDEX(PatientCriteria[身分證號],ROWS($A$4:A442))="","",ROWS($A$4:A442)),"")</f>
        <v/>
      </c>
      <c r="B442" s="26" t="str" cm="1">
        <f t="array" ref="B442">IFERROR(IF(INDEX(PatientCriteria[身分證號],ROWS($A$4:A442))="","",INDEX(PatientCriteria[身分證號],ROWS($A$4:A442))),"")</f>
        <v/>
      </c>
      <c r="C442" s="26" t="str" cm="1">
        <f t="array" ref="C442">IF($B442="","",IFERROR(INDEX(PatientCriteria[生日],ROWS($A$4:A442)),""))</f>
        <v/>
      </c>
      <c r="D442" s="26" t="str" cm="1">
        <f t="array" ref="D442">IF($B442="","",IFERROR(INDEX(PatientCriteria[疾病組合],ROWS($A$4:A442)),""))</f>
        <v/>
      </c>
      <c r="E442" s="6" t="str" cm="1">
        <f t="array" ref="E442">IF($B442="","",IFERROR(INDEX(PatientCriteria[HbA1c達標標準],ROWS($A$4:A442)),""))</f>
        <v/>
      </c>
      <c r="F442" s="6" t="str">
        <f>IF($B442="","",IF($G442="","",IFERROR(SUMIFS(LabData2016[最近一次HbA1c檢查結果(%)],LabData2016[比對身分證前六碼],$AX442,LabData2016[最近一次HbA1c檢查日期],$G442,LabData2016[HbA1c唯一],1),"")))</f>
        <v/>
      </c>
      <c r="G442" s="36" t="str" cm="1">
        <f t="array" ref="G442">IF($B442="","",IFERROR(_xlfn.AGGREGATE(14,6,LabData2016[最近一次HbA1c檢查日期]/((LabData2016[比對身分證前六碼]=$AX442)*(LabData2016[HbA1c唯一]=1)),1),""))</f>
        <v/>
      </c>
      <c r="H442" s="6" t="str">
        <f>IF($B442="","",IF($I442="","",IFERROR(SUMIFS(LabData2016[最近一次HbA1c檢查結果(%)],LabData2016[比對身分證前六碼],$AX442,LabData2016[最近一次HbA1c檢查日期],$I442,LabData2016[HbA1c唯一],1),"")))</f>
        <v/>
      </c>
      <c r="I442" s="36" t="str" cm="1">
        <f t="array" ref="I442">IF($B442="","",IFERROR(_xlfn.AGGREGATE(14,6,LabData2016[最近一次HbA1c檢查日期]/((LabData2016[比對身分證前六碼]=$AX442)*(LabData2016[HbA1c唯一]=1)),2),""))</f>
        <v/>
      </c>
      <c r="J442" s="6" t="str">
        <f t="shared" si="87"/>
        <v/>
      </c>
      <c r="K442" s="27" t="str">
        <f ca="1">IF($B442="","",IF($E442="不適用","不適用",IF($F442="","未檢驗",IF(AND($AF442+$AG442&gt;=2,$AG442&gt;=1),IF(OR($F442&lt;VALUE(SUBSTITUTE(SUBSTITUTE($E442,"&lt;",""),"%","")),SUMIFS(LabData2016[HbA1c唯一],LabData2016[比對身分證前六碼],$AX442,LabData2016[最近一次HbA1c檢查結果(%)],"&lt;"&amp;VALUE(SUBSTITUTE(SUBSTITUTE($E442,"&lt;",""),"%","")),LabData2016[最近一次HbA1c檢查日期],"&gt;="&amp;DATE(YEAR(TODAY()),1,1),LabData2016[最近一次HbA1c檢查日期],"&lt;"&amp;DATE(YEAR(TODAY())+1,1,1))/($AF442+$AG442)&gt;=0.5),"控制達標",IF(ISNUMBER($H442),IF(AND($J442&gt;=84,$F442-$H442&lt;0),"進步達標","未達標"),"未達標")),"未達標"))))</f>
        <v/>
      </c>
      <c r="L442" s="33" t="str">
        <f ca="1">IF($B442="","",IF($K442="不適用","不適用",IF($K442="未檢驗","無檢驗資料","全年"&amp;($AF442+$AG442)&amp;"次／下半年"&amp;$AG442&amp;"次／"&amp;SUMIFS(LabData2016[HbA1c唯一],LabData2016[比對身分證前六碼],$AX442,LabData2016[最近一次HbA1c檢查結果(%)],"&lt;"&amp;VALUE(SUBSTITUTE(SUBSTITUTE($E442,"&lt;",""),"%","")),LabData2016[最近一次HbA1c檢查日期],"&gt;="&amp;DATE(YEAR(TODAY()),1,1),LabData2016[最近一次HbA1c檢查日期],"&lt;"&amp;DATE(YEAR(TODAY())+1,1,1))&amp;"/"&amp;($AF442+$AG442)&amp;"達標")))</f>
        <v/>
      </c>
      <c r="M442" s="6" t="str" cm="1">
        <f t="array" ref="M442">IF($B442="","",IFERROR(INDEX(PatientCriteria[LDL達標標準],ROWS($A$4:A442)),""))</f>
        <v/>
      </c>
      <c r="N442" s="6" t="str">
        <f>IF($B442="","",IF($O442="","",IFERROR(SUMIFS(LabData2016[最近一次LDL檢查結果(mg/dL)],LabData2016[比對身分證前六碼],$AX442,LabData2016[最近一次LDL檢查日期],$O442,LabData2016[LDL唯一],1),"")))</f>
        <v/>
      </c>
      <c r="O442" s="36" t="str" cm="1">
        <f t="array" ref="O442">IF($B442="","",IFERROR(_xlfn.AGGREGATE(14,6,LabData2016[最近一次LDL檢查日期]/((LabData2016[比對身分證前六碼]=$AX442)*(LabData2016[LDL唯一]=1)),1),""))</f>
        <v/>
      </c>
      <c r="P442" s="6" t="str">
        <f>IF($B442="","",IF($Q442="","",IFERROR(SUMIFS(LabData2016[最近一次LDL檢查結果(mg/dL)],LabData2016[比對身分證前六碼],$AX442,LabData2016[最近一次LDL檢查日期],$Q442,LabData2016[LDL唯一],1),"")))</f>
        <v/>
      </c>
      <c r="Q442" s="36" t="str" cm="1">
        <f t="array" ref="Q442">IF($B442="","",IFERROR(_xlfn.AGGREGATE(14,6,LabData2016[最近一次LDL檢查日期]/((LabData2016[比對身分證前六碼]=$AX442)*(LabData2016[LDL唯一]=1)),2),""))</f>
        <v/>
      </c>
      <c r="R442" s="6" t="str">
        <f t="shared" si="88"/>
        <v/>
      </c>
      <c r="S442" s="6" t="str" cm="1">
        <f t="array" ref="S442">IF($B442="","",IFERROR(_xlfn.AGGREGATE(15,6,LabData2016[最近一次LDL檢查結果(mg/dL)]/((LabData2016[比對身分證前六碼]=$AX442)*(LabData2016[LDL唯一]=1)),1),""))</f>
        <v/>
      </c>
      <c r="T442" s="28" t="str">
        <f ca="1">IF($B442="","",IF($M442="不適用","不適用",IF($N442="","未檢驗",IF(OR(AND($D442="DM only",$O442&gt;=DATE(YEAR(TODAY()),1,1),$O442&lt;DATE(YEAR(TODAY())+1,1,1),$N442&lt;VALUE(SUBSTITUTE($M442,"&lt;",""))),AND($AH442&gt;=1,$AI442&gt;=1,OR($N442&lt;VALUE(SUBSTITUTE($M442,"&lt;","")),SUMIFS(LabData2016[LDL唯一],LabData2016[比對身分證前六碼],$AX442,LabData2016[最近一次LDL檢查結果(mg/dL)],"&lt;"&amp;VALUE(SUBSTITUTE($M442,"&lt;","")),LabData2016[最近一次LDL檢查日期],"&gt;="&amp;DATE(YEAR(TODAY()),1,1),LabData2016[最近一次LDL檢查日期],"&lt;"&amp;DATE(YEAR(TODAY())+1,1,1))/($AH442+$AI442)&gt;=0.5))),"控制達標",IF(AND($AH442&gt;=1,$AI442&gt;=1,ISNUMBER($P442),$R442&gt;84,$N442-$P442&lt;0),"進步達標","未達標")))))</f>
        <v/>
      </c>
      <c r="U442" s="39" t="str">
        <f ca="1">IF($B442="","",IF($T442="不適用","不適用",IF($T442="未檢驗","無檢驗資料","全年"&amp;($AH442+$AI442)&amp;"次／下半年"&amp;$AI442&amp;"次／"&amp;SUMIFS(LabData2016[LDL唯一],LabData2016[比對身分證前六碼],$AX442,LabData2016[最近一次LDL檢查結果(mg/dL)],"&lt;"&amp;VALUE(SUBSTITUTE($M442,"&lt;","")),LabData2016[最近一次LDL檢查日期],"&gt;="&amp;DATE(YEAR(TODAY()),1,1),LabData2016[最近一次LDL檢查日期],"&lt;"&amp;DATE(YEAR(TODAY())+1,1,1))&amp;"/"&amp;($AH442+$AI442)&amp;"達標")))</f>
        <v/>
      </c>
      <c r="V442" s="6" t="str" cm="1">
        <f t="array" ref="V442">IF($B442="","",IFERROR(INDEX(PatientCriteria[UACR達標標準],ROWS($A$4:A442)),""))</f>
        <v/>
      </c>
      <c r="W442" s="6" t="str">
        <f>IF($B442="","",IF($X442="","",IFERROR(SUMIFS(LabData2016[最近一次UACR檢查結果(mg/gm)],LabData2016[比對身分證前六碼],$AX442,LabData2016[最近一次UACR檢查日期],$X442,LabData2016[UACR唯一],1),"")))</f>
        <v/>
      </c>
      <c r="X442" s="36" t="str" cm="1">
        <f t="array" ref="X442">IF($B442="","",IFERROR(_xlfn.AGGREGATE(14,6,LabData2016[最近一次UACR檢查日期]/((LabData2016[比對身分證前六碼]=$AX442)*(LabData2016[UACR唯一]=1)),1),""))</f>
        <v/>
      </c>
      <c r="Y442" s="6" t="str">
        <f>IF($B442="","",IF($Z442="","",IFERROR(SUMIFS(LabData2016[最近一次UACR檢查結果(mg/gm)],LabData2016[比對身分證前六碼],$AX442,LabData2016[最近一次UACR檢查日期],$Z442,LabData2016[UACR唯一],1),"")))</f>
        <v/>
      </c>
      <c r="Z442" s="36" t="str" cm="1">
        <f t="array" ref="Z442">IF($B442="","",IFERROR(_xlfn.AGGREGATE(14,6,LabData2016[最近一次UACR檢查日期]/((LabData2016[比對身分證前六碼]=$AX442)*(LabData2016[UACR唯一]=1)),2),""))</f>
        <v/>
      </c>
      <c r="AA442" s="6" t="str">
        <f t="shared" si="89"/>
        <v/>
      </c>
      <c r="AB442" s="29" t="str">
        <f ca="1">IF($B442="","",IF($V442="不適用","不適用",IF($W442="","未檢驗",IF(AND($AJ442+$AK442&gt;=2,$AK442&gt;=1),IF(OR($W442&lt;30,SUMIFS(LabData2016[UACR唯一],LabData2016[比對身分證前六碼],$AX442,LabData2016[最近一次UACR檢查結果(mg/gm)],"&lt;30",LabData2016[最近一次UACR檢查日期],"&gt;="&amp;DATE(YEAR(TODAY()),1,1),LabData2016[最近一次UACR檢查日期],"&lt;"&amp;DATE(YEAR(TODAY())+1,1,1))/($AJ442+$AK442)&gt;=0.5),"控制達標",IF(ISNUMBER($Y442),IF(AND($AA442&gt;=84,$W442-$Y442&lt;0),"進步達標","未達標"),"未達標")),"未達標"))))</f>
        <v/>
      </c>
      <c r="AC442" s="38" t="str">
        <f ca="1">IF($B442="","",IF($AB442="不適用","不適用",IF($AB442="未檢驗","無檢驗資料","全年"&amp;($AJ442+$AK442)&amp;"次／下半年"&amp;$AK442&amp;"次／"&amp;SUMIFS(LabData2016[UACR唯一],LabData2016[比對身分證前六碼],$AX442,LabData2016[最近一次UACR檢查結果(mg/gm)],"&lt;30",LabData2016[最近一次UACR檢查日期],"&gt;="&amp;DATE(YEAR(TODAY()),1,1),LabData2016[最近一次UACR檢查日期],"&lt;"&amp;DATE(YEAR(TODAY())+1,1,1))&amp;"/"&amp;($AJ442+$AK442)&amp;"達標")))</f>
        <v/>
      </c>
      <c r="AD442" s="6" t="str" cm="1">
        <f t="array" ref="AD442">IF($B442="","",IFERROR(INDEX(PatientCriteria[BP檢驗次數達標標準],ROWS($A$4:A442)),""))</f>
        <v/>
      </c>
      <c r="AE442" s="6" t="str" cm="1">
        <f t="array" aca="1" ref="AE442" ca="1">IF($B442="","",_xlfn.LET(_xlpm.bp,LabData2016[最近一次BP檢查日期],_xlpm.ym,IF(ISNUMBER(_xlpm.bp),TEXT(_xlpm.bp,"yyyy-mm"),LEFT(_xlpm.bp,7)),_xlpm.matched,_xlfn._xlws.FILTER(_xlpm.ym,(LabData2016[比對身分證前六碼]=$AX442)*(LabData2016[比對生日西元]=$AY442)*(_xlpm.ym&lt;&gt;"")*(LEFT(_xlpm.ym,4)=TEXT(YEAR(TODAY()),"0")),""),IF(INDEX(_xlpm.matched,1)="",0,ROWS(_xlfn.UNIQUE(_xlpm.matched)))))</f>
        <v/>
      </c>
      <c r="AF442" s="6" t="str">
        <f ca="1">IF($B442="","",SUMIFS(LabData2016[HbA1c唯一],LabData2016[比對身分證前六碼],$AX442,LabData2016[最近一次HbA1c檢查日期],"&gt;="&amp;DATE(YEAR(TODAY()),1,1),LabData2016[最近一次HbA1c檢查日期],"&lt;"&amp;DATE(YEAR(TODAY()),7,1)))</f>
        <v/>
      </c>
      <c r="AG442" s="6" t="str">
        <f ca="1">IF($B442="","",SUMIFS(LabData2016[HbA1c唯一],LabData2016[比對身分證前六碼],$AX442,LabData2016[最近一次HbA1c檢查日期],"&gt;="&amp;DATE(YEAR(TODAY()),7,1),LabData2016[最近一次HbA1c檢查日期],"&lt;"&amp;DATE(YEAR(TODAY())+1,1,1)))</f>
        <v/>
      </c>
      <c r="AH442" s="6" t="str">
        <f ca="1">IF($B442="","",SUMIFS(LabData2016[LDL唯一],LabData2016[比對身分證前六碼],$AX442,LabData2016[最近一次LDL檢查日期],"&gt;="&amp;DATE(YEAR(TODAY()),1,1),LabData2016[最近一次LDL檢查日期],"&lt;"&amp;DATE(YEAR(TODAY()),7,1)))</f>
        <v/>
      </c>
      <c r="AI442" s="6" t="str">
        <f ca="1">IF($B442="","",SUMIFS(LabData2016[LDL唯一],LabData2016[比對身分證前六碼],$AX442,LabData2016[最近一次LDL檢查日期],"&gt;="&amp;DATE(YEAR(TODAY()),7,1),LabData2016[最近一次LDL檢查日期],"&lt;"&amp;DATE(YEAR(TODAY())+1,1,1)))</f>
        <v/>
      </c>
      <c r="AJ442" s="6" t="str">
        <f ca="1">IF($B442="","",SUMIFS(LabData2016[UACR唯一],LabData2016[比對身分證前六碼],$AX442,LabData2016[最近一次UACR檢查日期],"&gt;="&amp;DATE(YEAR(TODAY()),1,1),LabData2016[最近一次UACR檢查日期],"&lt;"&amp;DATE(YEAR(TODAY()),7,1)))</f>
        <v/>
      </c>
      <c r="AK442" s="6" t="str">
        <f ca="1">IF($B442="","",SUMIFS(LabData2016[UACR唯一],LabData2016[比對身分證前六碼],$AX442,LabData2016[最近一次UACR檢查日期],"&gt;="&amp;DATE(YEAR(TODAY()),7,1),LabData2016[最近一次UACR檢查日期],"&lt;"&amp;DATE(YEAR(TODAY())+1,1,1)))</f>
        <v/>
      </c>
      <c r="AL442" s="6" t="str">
        <f t="shared" si="90"/>
        <v/>
      </c>
      <c r="AM442" s="6" t="str">
        <f t="shared" si="91"/>
        <v/>
      </c>
      <c r="AN442" s="6" t="str">
        <f t="shared" si="92"/>
        <v/>
      </c>
      <c r="AO442" s="6" t="str">
        <f t="shared" si="93"/>
        <v/>
      </c>
      <c r="AP442" s="6" t="str" cm="1">
        <f t="array" ref="AP442">IF($B442="","",IFERROR(INDEX(相容設定!$B$2:$E$9,MATCH($D442,相容設定!$A$2:$A$9,0),MIN(VALUE(LEFT($AQ442,FIND("/",$AQ442)-1)),3)+1),0))</f>
        <v/>
      </c>
      <c r="AQ442" s="6" t="str">
        <f t="shared" si="94"/>
        <v/>
      </c>
      <c r="AR442" s="30" t="str">
        <f t="shared" si="95"/>
        <v/>
      </c>
      <c r="AS442" s="30" t="str">
        <f>IF($B442="","",250+30+IF(OR(ISNUMBER(SEARCH("DM",$D442)),ISNUMBER(SEARCH("+",$D442))),100,0)+IFERROR(INDEX(相容設定!$F$2:$F$9,MATCH($D442,相容設定!$A$2:$A$9,0)),0))</f>
        <v/>
      </c>
      <c r="AT442" s="31" t="str">
        <f t="shared" si="96"/>
        <v/>
      </c>
      <c r="AU442" s="32" t="str">
        <f t="shared" si="97"/>
        <v/>
      </c>
      <c r="AW442" t="str">
        <f t="shared" si="98"/>
        <v/>
      </c>
    </row>
    <row r="443" spans="1:49" x14ac:dyDescent="0.35">
      <c r="A443" s="26" t="str" cm="1">
        <f t="array" ref="A443">IFERROR(IF(INDEX(PatientCriteria[身分證號],ROWS($A$4:A443))="","",ROWS($A$4:A443)),"")</f>
        <v/>
      </c>
      <c r="B443" s="26" t="str" cm="1">
        <f t="array" ref="B443">IFERROR(IF(INDEX(PatientCriteria[身分證號],ROWS($A$4:A443))="","",INDEX(PatientCriteria[身分證號],ROWS($A$4:A443))),"")</f>
        <v/>
      </c>
      <c r="C443" s="26" t="str" cm="1">
        <f t="array" ref="C443">IF($B443="","",IFERROR(INDEX(PatientCriteria[生日],ROWS($A$4:A443)),""))</f>
        <v/>
      </c>
      <c r="D443" s="26" t="str" cm="1">
        <f t="array" ref="D443">IF($B443="","",IFERROR(INDEX(PatientCriteria[疾病組合],ROWS($A$4:A443)),""))</f>
        <v/>
      </c>
      <c r="E443" s="6" t="str" cm="1">
        <f t="array" ref="E443">IF($B443="","",IFERROR(INDEX(PatientCriteria[HbA1c達標標準],ROWS($A$4:A443)),""))</f>
        <v/>
      </c>
      <c r="F443" s="6" t="str">
        <f>IF($B443="","",IF($G443="","",IFERROR(SUMIFS(LabData2016[最近一次HbA1c檢查結果(%)],LabData2016[比對身分證前六碼],$AX443,LabData2016[最近一次HbA1c檢查日期],$G443,LabData2016[HbA1c唯一],1),"")))</f>
        <v/>
      </c>
      <c r="G443" s="36" t="str" cm="1">
        <f t="array" ref="G443">IF($B443="","",IFERROR(_xlfn.AGGREGATE(14,6,LabData2016[最近一次HbA1c檢查日期]/((LabData2016[比對身分證前六碼]=$AX443)*(LabData2016[HbA1c唯一]=1)),1),""))</f>
        <v/>
      </c>
      <c r="H443" s="6" t="str">
        <f>IF($B443="","",IF($I443="","",IFERROR(SUMIFS(LabData2016[最近一次HbA1c檢查結果(%)],LabData2016[比對身分證前六碼],$AX443,LabData2016[最近一次HbA1c檢查日期],$I443,LabData2016[HbA1c唯一],1),"")))</f>
        <v/>
      </c>
      <c r="I443" s="36" t="str" cm="1">
        <f t="array" ref="I443">IF($B443="","",IFERROR(_xlfn.AGGREGATE(14,6,LabData2016[最近一次HbA1c檢查日期]/((LabData2016[比對身分證前六碼]=$AX443)*(LabData2016[HbA1c唯一]=1)),2),""))</f>
        <v/>
      </c>
      <c r="J443" s="6" t="str">
        <f t="shared" si="87"/>
        <v/>
      </c>
      <c r="K443" s="27" t="str">
        <f ca="1">IF($B443="","",IF($E443="不適用","不適用",IF($F443="","未檢驗",IF(AND($AF443+$AG443&gt;=2,$AG443&gt;=1),IF(OR($F443&lt;VALUE(SUBSTITUTE(SUBSTITUTE($E443,"&lt;",""),"%","")),SUMIFS(LabData2016[HbA1c唯一],LabData2016[比對身分證前六碼],$AX443,LabData2016[最近一次HbA1c檢查結果(%)],"&lt;"&amp;VALUE(SUBSTITUTE(SUBSTITUTE($E443,"&lt;",""),"%","")),LabData2016[最近一次HbA1c檢查日期],"&gt;="&amp;DATE(YEAR(TODAY()),1,1),LabData2016[最近一次HbA1c檢查日期],"&lt;"&amp;DATE(YEAR(TODAY())+1,1,1))/($AF443+$AG443)&gt;=0.5),"控制達標",IF(ISNUMBER($H443),IF(AND($J443&gt;=84,$F443-$H443&lt;0),"進步達標","未達標"),"未達標")),"未達標"))))</f>
        <v/>
      </c>
      <c r="L443" s="33" t="str">
        <f ca="1">IF($B443="","",IF($K443="不適用","不適用",IF($K443="未檢驗","無檢驗資料","全年"&amp;($AF443+$AG443)&amp;"次／下半年"&amp;$AG443&amp;"次／"&amp;SUMIFS(LabData2016[HbA1c唯一],LabData2016[比對身分證前六碼],$AX443,LabData2016[最近一次HbA1c檢查結果(%)],"&lt;"&amp;VALUE(SUBSTITUTE(SUBSTITUTE($E443,"&lt;",""),"%","")),LabData2016[最近一次HbA1c檢查日期],"&gt;="&amp;DATE(YEAR(TODAY()),1,1),LabData2016[最近一次HbA1c檢查日期],"&lt;"&amp;DATE(YEAR(TODAY())+1,1,1))&amp;"/"&amp;($AF443+$AG443)&amp;"達標")))</f>
        <v/>
      </c>
      <c r="M443" s="6" t="str" cm="1">
        <f t="array" ref="M443">IF($B443="","",IFERROR(INDEX(PatientCriteria[LDL達標標準],ROWS($A$4:A443)),""))</f>
        <v/>
      </c>
      <c r="N443" s="6" t="str">
        <f>IF($B443="","",IF($O443="","",IFERROR(SUMIFS(LabData2016[最近一次LDL檢查結果(mg/dL)],LabData2016[比對身分證前六碼],$AX443,LabData2016[最近一次LDL檢查日期],$O443,LabData2016[LDL唯一],1),"")))</f>
        <v/>
      </c>
      <c r="O443" s="36" t="str" cm="1">
        <f t="array" ref="O443">IF($B443="","",IFERROR(_xlfn.AGGREGATE(14,6,LabData2016[最近一次LDL檢查日期]/((LabData2016[比對身分證前六碼]=$AX443)*(LabData2016[LDL唯一]=1)),1),""))</f>
        <v/>
      </c>
      <c r="P443" s="6" t="str">
        <f>IF($B443="","",IF($Q443="","",IFERROR(SUMIFS(LabData2016[最近一次LDL檢查結果(mg/dL)],LabData2016[比對身分證前六碼],$AX443,LabData2016[最近一次LDL檢查日期],$Q443,LabData2016[LDL唯一],1),"")))</f>
        <v/>
      </c>
      <c r="Q443" s="36" t="str" cm="1">
        <f t="array" ref="Q443">IF($B443="","",IFERROR(_xlfn.AGGREGATE(14,6,LabData2016[最近一次LDL檢查日期]/((LabData2016[比對身分證前六碼]=$AX443)*(LabData2016[LDL唯一]=1)),2),""))</f>
        <v/>
      </c>
      <c r="R443" s="6" t="str">
        <f t="shared" si="88"/>
        <v/>
      </c>
      <c r="S443" s="6" t="str" cm="1">
        <f t="array" ref="S443">IF($B443="","",IFERROR(_xlfn.AGGREGATE(15,6,LabData2016[最近一次LDL檢查結果(mg/dL)]/((LabData2016[比對身分證前六碼]=$AX443)*(LabData2016[LDL唯一]=1)),1),""))</f>
        <v/>
      </c>
      <c r="T443" s="28" t="str">
        <f ca="1">IF($B443="","",IF($M443="不適用","不適用",IF($N443="","未檢驗",IF(OR(AND($D443="DM only",$O443&gt;=DATE(YEAR(TODAY()),1,1),$O443&lt;DATE(YEAR(TODAY())+1,1,1),$N443&lt;VALUE(SUBSTITUTE($M443,"&lt;",""))),AND($AH443&gt;=1,$AI443&gt;=1,OR($N443&lt;VALUE(SUBSTITUTE($M443,"&lt;","")),SUMIFS(LabData2016[LDL唯一],LabData2016[比對身分證前六碼],$AX443,LabData2016[最近一次LDL檢查結果(mg/dL)],"&lt;"&amp;VALUE(SUBSTITUTE($M443,"&lt;","")),LabData2016[最近一次LDL檢查日期],"&gt;="&amp;DATE(YEAR(TODAY()),1,1),LabData2016[最近一次LDL檢查日期],"&lt;"&amp;DATE(YEAR(TODAY())+1,1,1))/($AH443+$AI443)&gt;=0.5))),"控制達標",IF(AND($AH443&gt;=1,$AI443&gt;=1,ISNUMBER($P443),$R443&gt;84,$N443-$P443&lt;0),"進步達標","未達標")))))</f>
        <v/>
      </c>
      <c r="U443" s="39" t="str">
        <f ca="1">IF($B443="","",IF($T443="不適用","不適用",IF($T443="未檢驗","無檢驗資料","全年"&amp;($AH443+$AI443)&amp;"次／下半年"&amp;$AI443&amp;"次／"&amp;SUMIFS(LabData2016[LDL唯一],LabData2016[比對身分證前六碼],$AX443,LabData2016[最近一次LDL檢查結果(mg/dL)],"&lt;"&amp;VALUE(SUBSTITUTE($M443,"&lt;","")),LabData2016[最近一次LDL檢查日期],"&gt;="&amp;DATE(YEAR(TODAY()),1,1),LabData2016[最近一次LDL檢查日期],"&lt;"&amp;DATE(YEAR(TODAY())+1,1,1))&amp;"/"&amp;($AH443+$AI443)&amp;"達標")))</f>
        <v/>
      </c>
      <c r="V443" s="6" t="str" cm="1">
        <f t="array" ref="V443">IF($B443="","",IFERROR(INDEX(PatientCriteria[UACR達標標準],ROWS($A$4:A443)),""))</f>
        <v/>
      </c>
      <c r="W443" s="6" t="str">
        <f>IF($B443="","",IF($X443="","",IFERROR(SUMIFS(LabData2016[最近一次UACR檢查結果(mg/gm)],LabData2016[比對身分證前六碼],$AX443,LabData2016[最近一次UACR檢查日期],$X443,LabData2016[UACR唯一],1),"")))</f>
        <v/>
      </c>
      <c r="X443" s="36" t="str" cm="1">
        <f t="array" ref="X443">IF($B443="","",IFERROR(_xlfn.AGGREGATE(14,6,LabData2016[最近一次UACR檢查日期]/((LabData2016[比對身分證前六碼]=$AX443)*(LabData2016[UACR唯一]=1)),1),""))</f>
        <v/>
      </c>
      <c r="Y443" s="6" t="str">
        <f>IF($B443="","",IF($Z443="","",IFERROR(SUMIFS(LabData2016[最近一次UACR檢查結果(mg/gm)],LabData2016[比對身分證前六碼],$AX443,LabData2016[最近一次UACR檢查日期],$Z443,LabData2016[UACR唯一],1),"")))</f>
        <v/>
      </c>
      <c r="Z443" s="36" t="str" cm="1">
        <f t="array" ref="Z443">IF($B443="","",IFERROR(_xlfn.AGGREGATE(14,6,LabData2016[最近一次UACR檢查日期]/((LabData2016[比對身分證前六碼]=$AX443)*(LabData2016[UACR唯一]=1)),2),""))</f>
        <v/>
      </c>
      <c r="AA443" s="6" t="str">
        <f t="shared" si="89"/>
        <v/>
      </c>
      <c r="AB443" s="29" t="str">
        <f ca="1">IF($B443="","",IF($V443="不適用","不適用",IF($W443="","未檢驗",IF(AND($AJ443+$AK443&gt;=2,$AK443&gt;=1),IF(OR($W443&lt;30,SUMIFS(LabData2016[UACR唯一],LabData2016[比對身分證前六碼],$AX443,LabData2016[最近一次UACR檢查結果(mg/gm)],"&lt;30",LabData2016[最近一次UACR檢查日期],"&gt;="&amp;DATE(YEAR(TODAY()),1,1),LabData2016[最近一次UACR檢查日期],"&lt;"&amp;DATE(YEAR(TODAY())+1,1,1))/($AJ443+$AK443)&gt;=0.5),"控制達標",IF(ISNUMBER($Y443),IF(AND($AA443&gt;=84,$W443-$Y443&lt;0),"進步達標","未達標"),"未達標")),"未達標"))))</f>
        <v/>
      </c>
      <c r="AC443" s="38" t="str">
        <f ca="1">IF($B443="","",IF($AB443="不適用","不適用",IF($AB443="未檢驗","無檢驗資料","全年"&amp;($AJ443+$AK443)&amp;"次／下半年"&amp;$AK443&amp;"次／"&amp;SUMIFS(LabData2016[UACR唯一],LabData2016[比對身分證前六碼],$AX443,LabData2016[最近一次UACR檢查結果(mg/gm)],"&lt;30",LabData2016[最近一次UACR檢查日期],"&gt;="&amp;DATE(YEAR(TODAY()),1,1),LabData2016[最近一次UACR檢查日期],"&lt;"&amp;DATE(YEAR(TODAY())+1,1,1))&amp;"/"&amp;($AJ443+$AK443)&amp;"達標")))</f>
        <v/>
      </c>
      <c r="AD443" s="6" t="str" cm="1">
        <f t="array" ref="AD443">IF($B443="","",IFERROR(INDEX(PatientCriteria[BP檢驗次數達標標準],ROWS($A$4:A443)),""))</f>
        <v/>
      </c>
      <c r="AE443" s="6" t="str" cm="1">
        <f t="array" aca="1" ref="AE443" ca="1">IF($B443="","",_xlfn.LET(_xlpm.bp,LabData2016[最近一次BP檢查日期],_xlpm.ym,IF(ISNUMBER(_xlpm.bp),TEXT(_xlpm.bp,"yyyy-mm"),LEFT(_xlpm.bp,7)),_xlpm.matched,_xlfn._xlws.FILTER(_xlpm.ym,(LabData2016[比對身分證前六碼]=$AX443)*(LabData2016[比對生日西元]=$AY443)*(_xlpm.ym&lt;&gt;"")*(LEFT(_xlpm.ym,4)=TEXT(YEAR(TODAY()),"0")),""),IF(INDEX(_xlpm.matched,1)="",0,ROWS(_xlfn.UNIQUE(_xlpm.matched)))))</f>
        <v/>
      </c>
      <c r="AF443" s="6" t="str">
        <f ca="1">IF($B443="","",SUMIFS(LabData2016[HbA1c唯一],LabData2016[比對身分證前六碼],$AX443,LabData2016[最近一次HbA1c檢查日期],"&gt;="&amp;DATE(YEAR(TODAY()),1,1),LabData2016[最近一次HbA1c檢查日期],"&lt;"&amp;DATE(YEAR(TODAY()),7,1)))</f>
        <v/>
      </c>
      <c r="AG443" s="6" t="str">
        <f ca="1">IF($B443="","",SUMIFS(LabData2016[HbA1c唯一],LabData2016[比對身分證前六碼],$AX443,LabData2016[最近一次HbA1c檢查日期],"&gt;="&amp;DATE(YEAR(TODAY()),7,1),LabData2016[最近一次HbA1c檢查日期],"&lt;"&amp;DATE(YEAR(TODAY())+1,1,1)))</f>
        <v/>
      </c>
      <c r="AH443" s="6" t="str">
        <f ca="1">IF($B443="","",SUMIFS(LabData2016[LDL唯一],LabData2016[比對身分證前六碼],$AX443,LabData2016[最近一次LDL檢查日期],"&gt;="&amp;DATE(YEAR(TODAY()),1,1),LabData2016[最近一次LDL檢查日期],"&lt;"&amp;DATE(YEAR(TODAY()),7,1)))</f>
        <v/>
      </c>
      <c r="AI443" s="6" t="str">
        <f ca="1">IF($B443="","",SUMIFS(LabData2016[LDL唯一],LabData2016[比對身分證前六碼],$AX443,LabData2016[最近一次LDL檢查日期],"&gt;="&amp;DATE(YEAR(TODAY()),7,1),LabData2016[最近一次LDL檢查日期],"&lt;"&amp;DATE(YEAR(TODAY())+1,1,1)))</f>
        <v/>
      </c>
      <c r="AJ443" s="6" t="str">
        <f ca="1">IF($B443="","",SUMIFS(LabData2016[UACR唯一],LabData2016[比對身分證前六碼],$AX443,LabData2016[最近一次UACR檢查日期],"&gt;="&amp;DATE(YEAR(TODAY()),1,1),LabData2016[最近一次UACR檢查日期],"&lt;"&amp;DATE(YEAR(TODAY()),7,1)))</f>
        <v/>
      </c>
      <c r="AK443" s="6" t="str">
        <f ca="1">IF($B443="","",SUMIFS(LabData2016[UACR唯一],LabData2016[比對身分證前六碼],$AX443,LabData2016[最近一次UACR檢查日期],"&gt;="&amp;DATE(YEAR(TODAY()),7,1),LabData2016[最近一次UACR檢查日期],"&lt;"&amp;DATE(YEAR(TODAY())+1,1,1)))</f>
        <v/>
      </c>
      <c r="AL443" s="6" t="str">
        <f t="shared" si="90"/>
        <v/>
      </c>
      <c r="AM443" s="6" t="str">
        <f t="shared" si="91"/>
        <v/>
      </c>
      <c r="AN443" s="6" t="str">
        <f t="shared" si="92"/>
        <v/>
      </c>
      <c r="AO443" s="6" t="str">
        <f t="shared" si="93"/>
        <v/>
      </c>
      <c r="AP443" s="6" t="str" cm="1">
        <f t="array" ref="AP443">IF($B443="","",IFERROR(INDEX(相容設定!$B$2:$E$9,MATCH($D443,相容設定!$A$2:$A$9,0),MIN(VALUE(LEFT($AQ443,FIND("/",$AQ443)-1)),3)+1),0))</f>
        <v/>
      </c>
      <c r="AQ443" s="6" t="str">
        <f t="shared" si="94"/>
        <v/>
      </c>
      <c r="AR443" s="30" t="str">
        <f t="shared" si="95"/>
        <v/>
      </c>
      <c r="AS443" s="30" t="str">
        <f>IF($B443="","",250+30+IF(OR(ISNUMBER(SEARCH("DM",$D443)),ISNUMBER(SEARCH("+",$D443))),100,0)+IFERROR(INDEX(相容設定!$F$2:$F$9,MATCH($D443,相容設定!$A$2:$A$9,0)),0))</f>
        <v/>
      </c>
      <c r="AT443" s="31" t="str">
        <f t="shared" si="96"/>
        <v/>
      </c>
      <c r="AU443" s="32" t="str">
        <f t="shared" si="97"/>
        <v/>
      </c>
      <c r="AW443" t="str">
        <f t="shared" si="98"/>
        <v/>
      </c>
    </row>
    <row r="444" spans="1:49" x14ac:dyDescent="0.35">
      <c r="A444" s="26" t="str" cm="1">
        <f t="array" ref="A444">IFERROR(IF(INDEX(PatientCriteria[身分證號],ROWS($A$4:A444))="","",ROWS($A$4:A444)),"")</f>
        <v/>
      </c>
      <c r="B444" s="26" t="str" cm="1">
        <f t="array" ref="B444">IFERROR(IF(INDEX(PatientCriteria[身分證號],ROWS($A$4:A444))="","",INDEX(PatientCriteria[身分證號],ROWS($A$4:A444))),"")</f>
        <v/>
      </c>
      <c r="C444" s="26" t="str" cm="1">
        <f t="array" ref="C444">IF($B444="","",IFERROR(INDEX(PatientCriteria[生日],ROWS($A$4:A444)),""))</f>
        <v/>
      </c>
      <c r="D444" s="26" t="str" cm="1">
        <f t="array" ref="D444">IF($B444="","",IFERROR(INDEX(PatientCriteria[疾病組合],ROWS($A$4:A444)),""))</f>
        <v/>
      </c>
      <c r="E444" s="6" t="str" cm="1">
        <f t="array" ref="E444">IF($B444="","",IFERROR(INDEX(PatientCriteria[HbA1c達標標準],ROWS($A$4:A444)),""))</f>
        <v/>
      </c>
      <c r="F444" s="6" t="str">
        <f>IF($B444="","",IF($G444="","",IFERROR(SUMIFS(LabData2016[最近一次HbA1c檢查結果(%)],LabData2016[比對身分證前六碼],$AX444,LabData2016[最近一次HbA1c檢查日期],$G444,LabData2016[HbA1c唯一],1),"")))</f>
        <v/>
      </c>
      <c r="G444" s="36" t="str" cm="1">
        <f t="array" ref="G444">IF($B444="","",IFERROR(_xlfn.AGGREGATE(14,6,LabData2016[最近一次HbA1c檢查日期]/((LabData2016[比對身分證前六碼]=$AX444)*(LabData2016[HbA1c唯一]=1)),1),""))</f>
        <v/>
      </c>
      <c r="H444" s="6" t="str">
        <f>IF($B444="","",IF($I444="","",IFERROR(SUMIFS(LabData2016[最近一次HbA1c檢查結果(%)],LabData2016[比對身分證前六碼],$AX444,LabData2016[最近一次HbA1c檢查日期],$I444,LabData2016[HbA1c唯一],1),"")))</f>
        <v/>
      </c>
      <c r="I444" s="36" t="str" cm="1">
        <f t="array" ref="I444">IF($B444="","",IFERROR(_xlfn.AGGREGATE(14,6,LabData2016[最近一次HbA1c檢查日期]/((LabData2016[比對身分證前六碼]=$AX444)*(LabData2016[HbA1c唯一]=1)),2),""))</f>
        <v/>
      </c>
      <c r="J444" s="6" t="str">
        <f t="shared" si="87"/>
        <v/>
      </c>
      <c r="K444" s="27" t="str">
        <f ca="1">IF($B444="","",IF($E444="不適用","不適用",IF($F444="","未檢驗",IF(AND($AF444+$AG444&gt;=2,$AG444&gt;=1),IF(OR($F444&lt;VALUE(SUBSTITUTE(SUBSTITUTE($E444,"&lt;",""),"%","")),SUMIFS(LabData2016[HbA1c唯一],LabData2016[比對身分證前六碼],$AX444,LabData2016[最近一次HbA1c檢查結果(%)],"&lt;"&amp;VALUE(SUBSTITUTE(SUBSTITUTE($E444,"&lt;",""),"%","")),LabData2016[最近一次HbA1c檢查日期],"&gt;="&amp;DATE(YEAR(TODAY()),1,1),LabData2016[最近一次HbA1c檢查日期],"&lt;"&amp;DATE(YEAR(TODAY())+1,1,1))/($AF444+$AG444)&gt;=0.5),"控制達標",IF(ISNUMBER($H444),IF(AND($J444&gt;=84,$F444-$H444&lt;0),"進步達標","未達標"),"未達標")),"未達標"))))</f>
        <v/>
      </c>
      <c r="L444" s="33" t="str">
        <f ca="1">IF($B444="","",IF($K444="不適用","不適用",IF($K444="未檢驗","無檢驗資料","全年"&amp;($AF444+$AG444)&amp;"次／下半年"&amp;$AG444&amp;"次／"&amp;SUMIFS(LabData2016[HbA1c唯一],LabData2016[比對身分證前六碼],$AX444,LabData2016[最近一次HbA1c檢查結果(%)],"&lt;"&amp;VALUE(SUBSTITUTE(SUBSTITUTE($E444,"&lt;",""),"%","")),LabData2016[最近一次HbA1c檢查日期],"&gt;="&amp;DATE(YEAR(TODAY()),1,1),LabData2016[最近一次HbA1c檢查日期],"&lt;"&amp;DATE(YEAR(TODAY())+1,1,1))&amp;"/"&amp;($AF444+$AG444)&amp;"達標")))</f>
        <v/>
      </c>
      <c r="M444" s="6" t="str" cm="1">
        <f t="array" ref="M444">IF($B444="","",IFERROR(INDEX(PatientCriteria[LDL達標標準],ROWS($A$4:A444)),""))</f>
        <v/>
      </c>
      <c r="N444" s="6" t="str">
        <f>IF($B444="","",IF($O444="","",IFERROR(SUMIFS(LabData2016[最近一次LDL檢查結果(mg/dL)],LabData2016[比對身分證前六碼],$AX444,LabData2016[最近一次LDL檢查日期],$O444,LabData2016[LDL唯一],1),"")))</f>
        <v/>
      </c>
      <c r="O444" s="36" t="str" cm="1">
        <f t="array" ref="O444">IF($B444="","",IFERROR(_xlfn.AGGREGATE(14,6,LabData2016[最近一次LDL檢查日期]/((LabData2016[比對身分證前六碼]=$AX444)*(LabData2016[LDL唯一]=1)),1),""))</f>
        <v/>
      </c>
      <c r="P444" s="6" t="str">
        <f>IF($B444="","",IF($Q444="","",IFERROR(SUMIFS(LabData2016[最近一次LDL檢查結果(mg/dL)],LabData2016[比對身分證前六碼],$AX444,LabData2016[最近一次LDL檢查日期],$Q444,LabData2016[LDL唯一],1),"")))</f>
        <v/>
      </c>
      <c r="Q444" s="36" t="str" cm="1">
        <f t="array" ref="Q444">IF($B444="","",IFERROR(_xlfn.AGGREGATE(14,6,LabData2016[最近一次LDL檢查日期]/((LabData2016[比對身分證前六碼]=$AX444)*(LabData2016[LDL唯一]=1)),2),""))</f>
        <v/>
      </c>
      <c r="R444" s="6" t="str">
        <f t="shared" si="88"/>
        <v/>
      </c>
      <c r="S444" s="6" t="str" cm="1">
        <f t="array" ref="S444">IF($B444="","",IFERROR(_xlfn.AGGREGATE(15,6,LabData2016[最近一次LDL檢查結果(mg/dL)]/((LabData2016[比對身分證前六碼]=$AX444)*(LabData2016[LDL唯一]=1)),1),""))</f>
        <v/>
      </c>
      <c r="T444" s="28" t="str">
        <f ca="1">IF($B444="","",IF($M444="不適用","不適用",IF($N444="","未檢驗",IF(OR(AND($D444="DM only",$O444&gt;=DATE(YEAR(TODAY()),1,1),$O444&lt;DATE(YEAR(TODAY())+1,1,1),$N444&lt;VALUE(SUBSTITUTE($M444,"&lt;",""))),AND($AH444&gt;=1,$AI444&gt;=1,OR($N444&lt;VALUE(SUBSTITUTE($M444,"&lt;","")),SUMIFS(LabData2016[LDL唯一],LabData2016[比對身分證前六碼],$AX444,LabData2016[最近一次LDL檢查結果(mg/dL)],"&lt;"&amp;VALUE(SUBSTITUTE($M444,"&lt;","")),LabData2016[最近一次LDL檢查日期],"&gt;="&amp;DATE(YEAR(TODAY()),1,1),LabData2016[最近一次LDL檢查日期],"&lt;"&amp;DATE(YEAR(TODAY())+1,1,1))/($AH444+$AI444)&gt;=0.5))),"控制達標",IF(AND($AH444&gt;=1,$AI444&gt;=1,ISNUMBER($P444),$R444&gt;84,$N444-$P444&lt;0),"進步達標","未達標")))))</f>
        <v/>
      </c>
      <c r="U444" s="39" t="str">
        <f ca="1">IF($B444="","",IF($T444="不適用","不適用",IF($T444="未檢驗","無檢驗資料","全年"&amp;($AH444+$AI444)&amp;"次／下半年"&amp;$AI444&amp;"次／"&amp;SUMIFS(LabData2016[LDL唯一],LabData2016[比對身分證前六碼],$AX444,LabData2016[最近一次LDL檢查結果(mg/dL)],"&lt;"&amp;VALUE(SUBSTITUTE($M444,"&lt;","")),LabData2016[最近一次LDL檢查日期],"&gt;="&amp;DATE(YEAR(TODAY()),1,1),LabData2016[最近一次LDL檢查日期],"&lt;"&amp;DATE(YEAR(TODAY())+1,1,1))&amp;"/"&amp;($AH444+$AI444)&amp;"達標")))</f>
        <v/>
      </c>
      <c r="V444" s="6" t="str" cm="1">
        <f t="array" ref="V444">IF($B444="","",IFERROR(INDEX(PatientCriteria[UACR達標標準],ROWS($A$4:A444)),""))</f>
        <v/>
      </c>
      <c r="W444" s="6" t="str">
        <f>IF($B444="","",IF($X444="","",IFERROR(SUMIFS(LabData2016[最近一次UACR檢查結果(mg/gm)],LabData2016[比對身分證前六碼],$AX444,LabData2016[最近一次UACR檢查日期],$X444,LabData2016[UACR唯一],1),"")))</f>
        <v/>
      </c>
      <c r="X444" s="36" t="str" cm="1">
        <f t="array" ref="X444">IF($B444="","",IFERROR(_xlfn.AGGREGATE(14,6,LabData2016[最近一次UACR檢查日期]/((LabData2016[比對身分證前六碼]=$AX444)*(LabData2016[UACR唯一]=1)),1),""))</f>
        <v/>
      </c>
      <c r="Y444" s="6" t="str">
        <f>IF($B444="","",IF($Z444="","",IFERROR(SUMIFS(LabData2016[最近一次UACR檢查結果(mg/gm)],LabData2016[比對身分證前六碼],$AX444,LabData2016[最近一次UACR檢查日期],$Z444,LabData2016[UACR唯一],1),"")))</f>
        <v/>
      </c>
      <c r="Z444" s="36" t="str" cm="1">
        <f t="array" ref="Z444">IF($B444="","",IFERROR(_xlfn.AGGREGATE(14,6,LabData2016[最近一次UACR檢查日期]/((LabData2016[比對身分證前六碼]=$AX444)*(LabData2016[UACR唯一]=1)),2),""))</f>
        <v/>
      </c>
      <c r="AA444" s="6" t="str">
        <f t="shared" si="89"/>
        <v/>
      </c>
      <c r="AB444" s="29" t="str">
        <f ca="1">IF($B444="","",IF($V444="不適用","不適用",IF($W444="","未檢驗",IF(AND($AJ444+$AK444&gt;=2,$AK444&gt;=1),IF(OR($W444&lt;30,SUMIFS(LabData2016[UACR唯一],LabData2016[比對身分證前六碼],$AX444,LabData2016[最近一次UACR檢查結果(mg/gm)],"&lt;30",LabData2016[最近一次UACR檢查日期],"&gt;="&amp;DATE(YEAR(TODAY()),1,1),LabData2016[最近一次UACR檢查日期],"&lt;"&amp;DATE(YEAR(TODAY())+1,1,1))/($AJ444+$AK444)&gt;=0.5),"控制達標",IF(ISNUMBER($Y444),IF(AND($AA444&gt;=84,$W444-$Y444&lt;0),"進步達標","未達標"),"未達標")),"未達標"))))</f>
        <v/>
      </c>
      <c r="AC444" s="38" t="str">
        <f ca="1">IF($B444="","",IF($AB444="不適用","不適用",IF($AB444="未檢驗","無檢驗資料","全年"&amp;($AJ444+$AK444)&amp;"次／下半年"&amp;$AK444&amp;"次／"&amp;SUMIFS(LabData2016[UACR唯一],LabData2016[比對身分證前六碼],$AX444,LabData2016[最近一次UACR檢查結果(mg/gm)],"&lt;30",LabData2016[最近一次UACR檢查日期],"&gt;="&amp;DATE(YEAR(TODAY()),1,1),LabData2016[最近一次UACR檢查日期],"&lt;"&amp;DATE(YEAR(TODAY())+1,1,1))&amp;"/"&amp;($AJ444+$AK444)&amp;"達標")))</f>
        <v/>
      </c>
      <c r="AD444" s="6" t="str" cm="1">
        <f t="array" ref="AD444">IF($B444="","",IFERROR(INDEX(PatientCriteria[BP檢驗次數達標標準],ROWS($A$4:A444)),""))</f>
        <v/>
      </c>
      <c r="AE444" s="6" t="str" cm="1">
        <f t="array" aca="1" ref="AE444" ca="1">IF($B444="","",_xlfn.LET(_xlpm.bp,LabData2016[最近一次BP檢查日期],_xlpm.ym,IF(ISNUMBER(_xlpm.bp),TEXT(_xlpm.bp,"yyyy-mm"),LEFT(_xlpm.bp,7)),_xlpm.matched,_xlfn._xlws.FILTER(_xlpm.ym,(LabData2016[比對身分證前六碼]=$AX444)*(LabData2016[比對生日西元]=$AY444)*(_xlpm.ym&lt;&gt;"")*(LEFT(_xlpm.ym,4)=TEXT(YEAR(TODAY()),"0")),""),IF(INDEX(_xlpm.matched,1)="",0,ROWS(_xlfn.UNIQUE(_xlpm.matched)))))</f>
        <v/>
      </c>
      <c r="AF444" s="6" t="str">
        <f ca="1">IF($B444="","",SUMIFS(LabData2016[HbA1c唯一],LabData2016[比對身分證前六碼],$AX444,LabData2016[最近一次HbA1c檢查日期],"&gt;="&amp;DATE(YEAR(TODAY()),1,1),LabData2016[最近一次HbA1c檢查日期],"&lt;"&amp;DATE(YEAR(TODAY()),7,1)))</f>
        <v/>
      </c>
      <c r="AG444" s="6" t="str">
        <f ca="1">IF($B444="","",SUMIFS(LabData2016[HbA1c唯一],LabData2016[比對身分證前六碼],$AX444,LabData2016[最近一次HbA1c檢查日期],"&gt;="&amp;DATE(YEAR(TODAY()),7,1),LabData2016[最近一次HbA1c檢查日期],"&lt;"&amp;DATE(YEAR(TODAY())+1,1,1)))</f>
        <v/>
      </c>
      <c r="AH444" s="6" t="str">
        <f ca="1">IF($B444="","",SUMIFS(LabData2016[LDL唯一],LabData2016[比對身分證前六碼],$AX444,LabData2016[最近一次LDL檢查日期],"&gt;="&amp;DATE(YEAR(TODAY()),1,1),LabData2016[最近一次LDL檢查日期],"&lt;"&amp;DATE(YEAR(TODAY()),7,1)))</f>
        <v/>
      </c>
      <c r="AI444" s="6" t="str">
        <f ca="1">IF($B444="","",SUMIFS(LabData2016[LDL唯一],LabData2016[比對身分證前六碼],$AX444,LabData2016[最近一次LDL檢查日期],"&gt;="&amp;DATE(YEAR(TODAY()),7,1),LabData2016[最近一次LDL檢查日期],"&lt;"&amp;DATE(YEAR(TODAY())+1,1,1)))</f>
        <v/>
      </c>
      <c r="AJ444" s="6" t="str">
        <f ca="1">IF($B444="","",SUMIFS(LabData2016[UACR唯一],LabData2016[比對身分證前六碼],$AX444,LabData2016[最近一次UACR檢查日期],"&gt;="&amp;DATE(YEAR(TODAY()),1,1),LabData2016[最近一次UACR檢查日期],"&lt;"&amp;DATE(YEAR(TODAY()),7,1)))</f>
        <v/>
      </c>
      <c r="AK444" s="6" t="str">
        <f ca="1">IF($B444="","",SUMIFS(LabData2016[UACR唯一],LabData2016[比對身分證前六碼],$AX444,LabData2016[最近一次UACR檢查日期],"&gt;="&amp;DATE(YEAR(TODAY()),7,1),LabData2016[最近一次UACR檢查日期],"&lt;"&amp;DATE(YEAR(TODAY())+1,1,1)))</f>
        <v/>
      </c>
      <c r="AL444" s="6" t="str">
        <f t="shared" si="90"/>
        <v/>
      </c>
      <c r="AM444" s="6" t="str">
        <f t="shared" si="91"/>
        <v/>
      </c>
      <c r="AN444" s="6" t="str">
        <f t="shared" si="92"/>
        <v/>
      </c>
      <c r="AO444" s="6" t="str">
        <f t="shared" si="93"/>
        <v/>
      </c>
      <c r="AP444" s="6" t="str" cm="1">
        <f t="array" ref="AP444">IF($B444="","",IFERROR(INDEX(相容設定!$B$2:$E$9,MATCH($D444,相容設定!$A$2:$A$9,0),MIN(VALUE(LEFT($AQ444,FIND("/",$AQ444)-1)),3)+1),0))</f>
        <v/>
      </c>
      <c r="AQ444" s="6" t="str">
        <f t="shared" si="94"/>
        <v/>
      </c>
      <c r="AR444" s="30" t="str">
        <f t="shared" si="95"/>
        <v/>
      </c>
      <c r="AS444" s="30" t="str">
        <f>IF($B444="","",250+30+IF(OR(ISNUMBER(SEARCH("DM",$D444)),ISNUMBER(SEARCH("+",$D444))),100,0)+IFERROR(INDEX(相容設定!$F$2:$F$9,MATCH($D444,相容設定!$A$2:$A$9,0)),0))</f>
        <v/>
      </c>
      <c r="AT444" s="31" t="str">
        <f t="shared" si="96"/>
        <v/>
      </c>
      <c r="AU444" s="32" t="str">
        <f t="shared" si="97"/>
        <v/>
      </c>
      <c r="AW444" t="str">
        <f t="shared" si="98"/>
        <v/>
      </c>
    </row>
    <row r="445" spans="1:49" x14ac:dyDescent="0.35">
      <c r="A445" s="26" t="str" cm="1">
        <f t="array" ref="A445">IFERROR(IF(INDEX(PatientCriteria[身分證號],ROWS($A$4:A445))="","",ROWS($A$4:A445)),"")</f>
        <v/>
      </c>
      <c r="B445" s="26" t="str" cm="1">
        <f t="array" ref="B445">IFERROR(IF(INDEX(PatientCriteria[身分證號],ROWS($A$4:A445))="","",INDEX(PatientCriteria[身分證號],ROWS($A$4:A445))),"")</f>
        <v/>
      </c>
      <c r="C445" s="26" t="str" cm="1">
        <f t="array" ref="C445">IF($B445="","",IFERROR(INDEX(PatientCriteria[生日],ROWS($A$4:A445)),""))</f>
        <v/>
      </c>
      <c r="D445" s="26" t="str" cm="1">
        <f t="array" ref="D445">IF($B445="","",IFERROR(INDEX(PatientCriteria[疾病組合],ROWS($A$4:A445)),""))</f>
        <v/>
      </c>
      <c r="E445" s="6" t="str" cm="1">
        <f t="array" ref="E445">IF($B445="","",IFERROR(INDEX(PatientCriteria[HbA1c達標標準],ROWS($A$4:A445)),""))</f>
        <v/>
      </c>
      <c r="F445" s="6" t="str">
        <f>IF($B445="","",IF($G445="","",IFERROR(SUMIFS(LabData2016[最近一次HbA1c檢查結果(%)],LabData2016[比對身分證前六碼],$AX445,LabData2016[最近一次HbA1c檢查日期],$G445,LabData2016[HbA1c唯一],1),"")))</f>
        <v/>
      </c>
      <c r="G445" s="36" t="str" cm="1">
        <f t="array" ref="G445">IF($B445="","",IFERROR(_xlfn.AGGREGATE(14,6,LabData2016[最近一次HbA1c檢查日期]/((LabData2016[比對身分證前六碼]=$AX445)*(LabData2016[HbA1c唯一]=1)),1),""))</f>
        <v/>
      </c>
      <c r="H445" s="6" t="str">
        <f>IF($B445="","",IF($I445="","",IFERROR(SUMIFS(LabData2016[最近一次HbA1c檢查結果(%)],LabData2016[比對身分證前六碼],$AX445,LabData2016[最近一次HbA1c檢查日期],$I445,LabData2016[HbA1c唯一],1),"")))</f>
        <v/>
      </c>
      <c r="I445" s="36" t="str" cm="1">
        <f t="array" ref="I445">IF($B445="","",IFERROR(_xlfn.AGGREGATE(14,6,LabData2016[最近一次HbA1c檢查日期]/((LabData2016[比對身分證前六碼]=$AX445)*(LabData2016[HbA1c唯一]=1)),2),""))</f>
        <v/>
      </c>
      <c r="J445" s="6" t="str">
        <f t="shared" si="87"/>
        <v/>
      </c>
      <c r="K445" s="27" t="str">
        <f ca="1">IF($B445="","",IF($E445="不適用","不適用",IF($F445="","未檢驗",IF(AND($AF445+$AG445&gt;=2,$AG445&gt;=1),IF(OR($F445&lt;VALUE(SUBSTITUTE(SUBSTITUTE($E445,"&lt;",""),"%","")),SUMIFS(LabData2016[HbA1c唯一],LabData2016[比對身分證前六碼],$AX445,LabData2016[最近一次HbA1c檢查結果(%)],"&lt;"&amp;VALUE(SUBSTITUTE(SUBSTITUTE($E445,"&lt;",""),"%","")),LabData2016[最近一次HbA1c檢查日期],"&gt;="&amp;DATE(YEAR(TODAY()),1,1),LabData2016[最近一次HbA1c檢查日期],"&lt;"&amp;DATE(YEAR(TODAY())+1,1,1))/($AF445+$AG445)&gt;=0.5),"控制達標",IF(ISNUMBER($H445),IF(AND($J445&gt;=84,$F445-$H445&lt;0),"進步達標","未達標"),"未達標")),"未達標"))))</f>
        <v/>
      </c>
      <c r="L445" s="33" t="str">
        <f ca="1">IF($B445="","",IF($K445="不適用","不適用",IF($K445="未檢驗","無檢驗資料","全年"&amp;($AF445+$AG445)&amp;"次／下半年"&amp;$AG445&amp;"次／"&amp;SUMIFS(LabData2016[HbA1c唯一],LabData2016[比對身分證前六碼],$AX445,LabData2016[最近一次HbA1c檢查結果(%)],"&lt;"&amp;VALUE(SUBSTITUTE(SUBSTITUTE($E445,"&lt;",""),"%","")),LabData2016[最近一次HbA1c檢查日期],"&gt;="&amp;DATE(YEAR(TODAY()),1,1),LabData2016[最近一次HbA1c檢查日期],"&lt;"&amp;DATE(YEAR(TODAY())+1,1,1))&amp;"/"&amp;($AF445+$AG445)&amp;"達標")))</f>
        <v/>
      </c>
      <c r="M445" s="6" t="str" cm="1">
        <f t="array" ref="M445">IF($B445="","",IFERROR(INDEX(PatientCriteria[LDL達標標準],ROWS($A$4:A445)),""))</f>
        <v/>
      </c>
      <c r="N445" s="6" t="str">
        <f>IF($B445="","",IF($O445="","",IFERROR(SUMIFS(LabData2016[最近一次LDL檢查結果(mg/dL)],LabData2016[比對身分證前六碼],$AX445,LabData2016[最近一次LDL檢查日期],$O445,LabData2016[LDL唯一],1),"")))</f>
        <v/>
      </c>
      <c r="O445" s="36" t="str" cm="1">
        <f t="array" ref="O445">IF($B445="","",IFERROR(_xlfn.AGGREGATE(14,6,LabData2016[最近一次LDL檢查日期]/((LabData2016[比對身分證前六碼]=$AX445)*(LabData2016[LDL唯一]=1)),1),""))</f>
        <v/>
      </c>
      <c r="P445" s="6" t="str">
        <f>IF($B445="","",IF($Q445="","",IFERROR(SUMIFS(LabData2016[最近一次LDL檢查結果(mg/dL)],LabData2016[比對身分證前六碼],$AX445,LabData2016[最近一次LDL檢查日期],$Q445,LabData2016[LDL唯一],1),"")))</f>
        <v/>
      </c>
      <c r="Q445" s="36" t="str" cm="1">
        <f t="array" ref="Q445">IF($B445="","",IFERROR(_xlfn.AGGREGATE(14,6,LabData2016[最近一次LDL檢查日期]/((LabData2016[比對身分證前六碼]=$AX445)*(LabData2016[LDL唯一]=1)),2),""))</f>
        <v/>
      </c>
      <c r="R445" s="6" t="str">
        <f t="shared" si="88"/>
        <v/>
      </c>
      <c r="S445" s="6" t="str" cm="1">
        <f t="array" ref="S445">IF($B445="","",IFERROR(_xlfn.AGGREGATE(15,6,LabData2016[最近一次LDL檢查結果(mg/dL)]/((LabData2016[比對身分證前六碼]=$AX445)*(LabData2016[LDL唯一]=1)),1),""))</f>
        <v/>
      </c>
      <c r="T445" s="28" t="str">
        <f ca="1">IF($B445="","",IF($M445="不適用","不適用",IF($N445="","未檢驗",IF(OR(AND($D445="DM only",$O445&gt;=DATE(YEAR(TODAY()),1,1),$O445&lt;DATE(YEAR(TODAY())+1,1,1),$N445&lt;VALUE(SUBSTITUTE($M445,"&lt;",""))),AND($AH445&gt;=1,$AI445&gt;=1,OR($N445&lt;VALUE(SUBSTITUTE($M445,"&lt;","")),SUMIFS(LabData2016[LDL唯一],LabData2016[比對身分證前六碼],$AX445,LabData2016[最近一次LDL檢查結果(mg/dL)],"&lt;"&amp;VALUE(SUBSTITUTE($M445,"&lt;","")),LabData2016[最近一次LDL檢查日期],"&gt;="&amp;DATE(YEAR(TODAY()),1,1),LabData2016[最近一次LDL檢查日期],"&lt;"&amp;DATE(YEAR(TODAY())+1,1,1))/($AH445+$AI445)&gt;=0.5))),"控制達標",IF(AND($AH445&gt;=1,$AI445&gt;=1,ISNUMBER($P445),$R445&gt;84,$N445-$P445&lt;0),"進步達標","未達標")))))</f>
        <v/>
      </c>
      <c r="U445" s="39" t="str">
        <f ca="1">IF($B445="","",IF($T445="不適用","不適用",IF($T445="未檢驗","無檢驗資料","全年"&amp;($AH445+$AI445)&amp;"次／下半年"&amp;$AI445&amp;"次／"&amp;SUMIFS(LabData2016[LDL唯一],LabData2016[比對身分證前六碼],$AX445,LabData2016[最近一次LDL檢查結果(mg/dL)],"&lt;"&amp;VALUE(SUBSTITUTE($M445,"&lt;","")),LabData2016[最近一次LDL檢查日期],"&gt;="&amp;DATE(YEAR(TODAY()),1,1),LabData2016[最近一次LDL檢查日期],"&lt;"&amp;DATE(YEAR(TODAY())+1,1,1))&amp;"/"&amp;($AH445+$AI445)&amp;"達標")))</f>
        <v/>
      </c>
      <c r="V445" s="6" t="str" cm="1">
        <f t="array" ref="V445">IF($B445="","",IFERROR(INDEX(PatientCriteria[UACR達標標準],ROWS($A$4:A445)),""))</f>
        <v/>
      </c>
      <c r="W445" s="6" t="str">
        <f>IF($B445="","",IF($X445="","",IFERROR(SUMIFS(LabData2016[最近一次UACR檢查結果(mg/gm)],LabData2016[比對身分證前六碼],$AX445,LabData2016[最近一次UACR檢查日期],$X445,LabData2016[UACR唯一],1),"")))</f>
        <v/>
      </c>
      <c r="X445" s="36" t="str" cm="1">
        <f t="array" ref="X445">IF($B445="","",IFERROR(_xlfn.AGGREGATE(14,6,LabData2016[最近一次UACR檢查日期]/((LabData2016[比對身分證前六碼]=$AX445)*(LabData2016[UACR唯一]=1)),1),""))</f>
        <v/>
      </c>
      <c r="Y445" s="6" t="str">
        <f>IF($B445="","",IF($Z445="","",IFERROR(SUMIFS(LabData2016[最近一次UACR檢查結果(mg/gm)],LabData2016[比對身分證前六碼],$AX445,LabData2016[最近一次UACR檢查日期],$Z445,LabData2016[UACR唯一],1),"")))</f>
        <v/>
      </c>
      <c r="Z445" s="36" t="str" cm="1">
        <f t="array" ref="Z445">IF($B445="","",IFERROR(_xlfn.AGGREGATE(14,6,LabData2016[最近一次UACR檢查日期]/((LabData2016[比對身分證前六碼]=$AX445)*(LabData2016[UACR唯一]=1)),2),""))</f>
        <v/>
      </c>
      <c r="AA445" s="6" t="str">
        <f t="shared" si="89"/>
        <v/>
      </c>
      <c r="AB445" s="29" t="str">
        <f ca="1">IF($B445="","",IF($V445="不適用","不適用",IF($W445="","未檢驗",IF(AND($AJ445+$AK445&gt;=2,$AK445&gt;=1),IF(OR($W445&lt;30,SUMIFS(LabData2016[UACR唯一],LabData2016[比對身分證前六碼],$AX445,LabData2016[最近一次UACR檢查結果(mg/gm)],"&lt;30",LabData2016[最近一次UACR檢查日期],"&gt;="&amp;DATE(YEAR(TODAY()),1,1),LabData2016[最近一次UACR檢查日期],"&lt;"&amp;DATE(YEAR(TODAY())+1,1,1))/($AJ445+$AK445)&gt;=0.5),"控制達標",IF(ISNUMBER($Y445),IF(AND($AA445&gt;=84,$W445-$Y445&lt;0),"進步達標","未達標"),"未達標")),"未達標"))))</f>
        <v/>
      </c>
      <c r="AC445" s="38" t="str">
        <f ca="1">IF($B445="","",IF($AB445="不適用","不適用",IF($AB445="未檢驗","無檢驗資料","全年"&amp;($AJ445+$AK445)&amp;"次／下半年"&amp;$AK445&amp;"次／"&amp;SUMIFS(LabData2016[UACR唯一],LabData2016[比對身分證前六碼],$AX445,LabData2016[最近一次UACR檢查結果(mg/gm)],"&lt;30",LabData2016[最近一次UACR檢查日期],"&gt;="&amp;DATE(YEAR(TODAY()),1,1),LabData2016[最近一次UACR檢查日期],"&lt;"&amp;DATE(YEAR(TODAY())+1,1,1))&amp;"/"&amp;($AJ445+$AK445)&amp;"達標")))</f>
        <v/>
      </c>
      <c r="AD445" s="6" t="str" cm="1">
        <f t="array" ref="AD445">IF($B445="","",IFERROR(INDEX(PatientCriteria[BP檢驗次數達標標準],ROWS($A$4:A445)),""))</f>
        <v/>
      </c>
      <c r="AE445" s="6" t="str" cm="1">
        <f t="array" aca="1" ref="AE445" ca="1">IF($B445="","",_xlfn.LET(_xlpm.bp,LabData2016[最近一次BP檢查日期],_xlpm.ym,IF(ISNUMBER(_xlpm.bp),TEXT(_xlpm.bp,"yyyy-mm"),LEFT(_xlpm.bp,7)),_xlpm.matched,_xlfn._xlws.FILTER(_xlpm.ym,(LabData2016[比對身分證前六碼]=$AX445)*(LabData2016[比對生日西元]=$AY445)*(_xlpm.ym&lt;&gt;"")*(LEFT(_xlpm.ym,4)=TEXT(YEAR(TODAY()),"0")),""),IF(INDEX(_xlpm.matched,1)="",0,ROWS(_xlfn.UNIQUE(_xlpm.matched)))))</f>
        <v/>
      </c>
      <c r="AF445" s="6" t="str">
        <f ca="1">IF($B445="","",SUMIFS(LabData2016[HbA1c唯一],LabData2016[比對身分證前六碼],$AX445,LabData2016[最近一次HbA1c檢查日期],"&gt;="&amp;DATE(YEAR(TODAY()),1,1),LabData2016[最近一次HbA1c檢查日期],"&lt;"&amp;DATE(YEAR(TODAY()),7,1)))</f>
        <v/>
      </c>
      <c r="AG445" s="6" t="str">
        <f ca="1">IF($B445="","",SUMIFS(LabData2016[HbA1c唯一],LabData2016[比對身分證前六碼],$AX445,LabData2016[最近一次HbA1c檢查日期],"&gt;="&amp;DATE(YEAR(TODAY()),7,1),LabData2016[最近一次HbA1c檢查日期],"&lt;"&amp;DATE(YEAR(TODAY())+1,1,1)))</f>
        <v/>
      </c>
      <c r="AH445" s="6" t="str">
        <f ca="1">IF($B445="","",SUMIFS(LabData2016[LDL唯一],LabData2016[比對身分證前六碼],$AX445,LabData2016[最近一次LDL檢查日期],"&gt;="&amp;DATE(YEAR(TODAY()),1,1),LabData2016[最近一次LDL檢查日期],"&lt;"&amp;DATE(YEAR(TODAY()),7,1)))</f>
        <v/>
      </c>
      <c r="AI445" s="6" t="str">
        <f ca="1">IF($B445="","",SUMIFS(LabData2016[LDL唯一],LabData2016[比對身分證前六碼],$AX445,LabData2016[最近一次LDL檢查日期],"&gt;="&amp;DATE(YEAR(TODAY()),7,1),LabData2016[最近一次LDL檢查日期],"&lt;"&amp;DATE(YEAR(TODAY())+1,1,1)))</f>
        <v/>
      </c>
      <c r="AJ445" s="6" t="str">
        <f ca="1">IF($B445="","",SUMIFS(LabData2016[UACR唯一],LabData2016[比對身分證前六碼],$AX445,LabData2016[最近一次UACR檢查日期],"&gt;="&amp;DATE(YEAR(TODAY()),1,1),LabData2016[最近一次UACR檢查日期],"&lt;"&amp;DATE(YEAR(TODAY()),7,1)))</f>
        <v/>
      </c>
      <c r="AK445" s="6" t="str">
        <f ca="1">IF($B445="","",SUMIFS(LabData2016[UACR唯一],LabData2016[比對身分證前六碼],$AX445,LabData2016[最近一次UACR檢查日期],"&gt;="&amp;DATE(YEAR(TODAY()),7,1),LabData2016[最近一次UACR檢查日期],"&lt;"&amp;DATE(YEAR(TODAY())+1,1,1)))</f>
        <v/>
      </c>
      <c r="AL445" s="6" t="str">
        <f t="shared" si="90"/>
        <v/>
      </c>
      <c r="AM445" s="6" t="str">
        <f t="shared" si="91"/>
        <v/>
      </c>
      <c r="AN445" s="6" t="str">
        <f t="shared" si="92"/>
        <v/>
      </c>
      <c r="AO445" s="6" t="str">
        <f t="shared" si="93"/>
        <v/>
      </c>
      <c r="AP445" s="6" t="str" cm="1">
        <f t="array" ref="AP445">IF($B445="","",IFERROR(INDEX(相容設定!$B$2:$E$9,MATCH($D445,相容設定!$A$2:$A$9,0),MIN(VALUE(LEFT($AQ445,FIND("/",$AQ445)-1)),3)+1),0))</f>
        <v/>
      </c>
      <c r="AQ445" s="6" t="str">
        <f t="shared" si="94"/>
        <v/>
      </c>
      <c r="AR445" s="30" t="str">
        <f t="shared" si="95"/>
        <v/>
      </c>
      <c r="AS445" s="30" t="str">
        <f>IF($B445="","",250+30+IF(OR(ISNUMBER(SEARCH("DM",$D445)),ISNUMBER(SEARCH("+",$D445))),100,0)+IFERROR(INDEX(相容設定!$F$2:$F$9,MATCH($D445,相容設定!$A$2:$A$9,0)),0))</f>
        <v/>
      </c>
      <c r="AT445" s="31" t="str">
        <f t="shared" si="96"/>
        <v/>
      </c>
      <c r="AU445" s="32" t="str">
        <f t="shared" si="97"/>
        <v/>
      </c>
      <c r="AW445" t="str">
        <f t="shared" si="98"/>
        <v/>
      </c>
    </row>
    <row r="446" spans="1:49" x14ac:dyDescent="0.35">
      <c r="A446" s="26" t="str" cm="1">
        <f t="array" ref="A446">IFERROR(IF(INDEX(PatientCriteria[身分證號],ROWS($A$4:A446))="","",ROWS($A$4:A446)),"")</f>
        <v/>
      </c>
      <c r="B446" s="26" t="str" cm="1">
        <f t="array" ref="B446">IFERROR(IF(INDEX(PatientCriteria[身分證號],ROWS($A$4:A446))="","",INDEX(PatientCriteria[身分證號],ROWS($A$4:A446))),"")</f>
        <v/>
      </c>
      <c r="C446" s="26" t="str" cm="1">
        <f t="array" ref="C446">IF($B446="","",IFERROR(INDEX(PatientCriteria[生日],ROWS($A$4:A446)),""))</f>
        <v/>
      </c>
      <c r="D446" s="26" t="str" cm="1">
        <f t="array" ref="D446">IF($B446="","",IFERROR(INDEX(PatientCriteria[疾病組合],ROWS($A$4:A446)),""))</f>
        <v/>
      </c>
      <c r="E446" s="6" t="str" cm="1">
        <f t="array" ref="E446">IF($B446="","",IFERROR(INDEX(PatientCriteria[HbA1c達標標準],ROWS($A$4:A446)),""))</f>
        <v/>
      </c>
      <c r="F446" s="6" t="str">
        <f>IF($B446="","",IF($G446="","",IFERROR(SUMIFS(LabData2016[最近一次HbA1c檢查結果(%)],LabData2016[比對身分證前六碼],$AX446,LabData2016[最近一次HbA1c檢查日期],$G446,LabData2016[HbA1c唯一],1),"")))</f>
        <v/>
      </c>
      <c r="G446" s="36" t="str" cm="1">
        <f t="array" ref="G446">IF($B446="","",IFERROR(_xlfn.AGGREGATE(14,6,LabData2016[最近一次HbA1c檢查日期]/((LabData2016[比對身分證前六碼]=$AX446)*(LabData2016[HbA1c唯一]=1)),1),""))</f>
        <v/>
      </c>
      <c r="H446" s="6" t="str">
        <f>IF($B446="","",IF($I446="","",IFERROR(SUMIFS(LabData2016[最近一次HbA1c檢查結果(%)],LabData2016[比對身分證前六碼],$AX446,LabData2016[最近一次HbA1c檢查日期],$I446,LabData2016[HbA1c唯一],1),"")))</f>
        <v/>
      </c>
      <c r="I446" s="36" t="str" cm="1">
        <f t="array" ref="I446">IF($B446="","",IFERROR(_xlfn.AGGREGATE(14,6,LabData2016[最近一次HbA1c檢查日期]/((LabData2016[比對身分證前六碼]=$AX446)*(LabData2016[HbA1c唯一]=1)),2),""))</f>
        <v/>
      </c>
      <c r="J446" s="6" t="str">
        <f t="shared" si="87"/>
        <v/>
      </c>
      <c r="K446" s="27" t="str">
        <f ca="1">IF($B446="","",IF($E446="不適用","不適用",IF($F446="","未檢驗",IF(AND($AF446+$AG446&gt;=2,$AG446&gt;=1),IF(OR($F446&lt;VALUE(SUBSTITUTE(SUBSTITUTE($E446,"&lt;",""),"%","")),SUMIFS(LabData2016[HbA1c唯一],LabData2016[比對身分證前六碼],$AX446,LabData2016[最近一次HbA1c檢查結果(%)],"&lt;"&amp;VALUE(SUBSTITUTE(SUBSTITUTE($E446,"&lt;",""),"%","")),LabData2016[最近一次HbA1c檢查日期],"&gt;="&amp;DATE(YEAR(TODAY()),1,1),LabData2016[最近一次HbA1c檢查日期],"&lt;"&amp;DATE(YEAR(TODAY())+1,1,1))/($AF446+$AG446)&gt;=0.5),"控制達標",IF(ISNUMBER($H446),IF(AND($J446&gt;=84,$F446-$H446&lt;0),"進步達標","未達標"),"未達標")),"未達標"))))</f>
        <v/>
      </c>
      <c r="L446" s="33" t="str">
        <f ca="1">IF($B446="","",IF($K446="不適用","不適用",IF($K446="未檢驗","無檢驗資料","全年"&amp;($AF446+$AG446)&amp;"次／下半年"&amp;$AG446&amp;"次／"&amp;SUMIFS(LabData2016[HbA1c唯一],LabData2016[比對身分證前六碼],$AX446,LabData2016[最近一次HbA1c檢查結果(%)],"&lt;"&amp;VALUE(SUBSTITUTE(SUBSTITUTE($E446,"&lt;",""),"%","")),LabData2016[最近一次HbA1c檢查日期],"&gt;="&amp;DATE(YEAR(TODAY()),1,1),LabData2016[最近一次HbA1c檢查日期],"&lt;"&amp;DATE(YEAR(TODAY())+1,1,1))&amp;"/"&amp;($AF446+$AG446)&amp;"達標")))</f>
        <v/>
      </c>
      <c r="M446" s="6" t="str" cm="1">
        <f t="array" ref="M446">IF($B446="","",IFERROR(INDEX(PatientCriteria[LDL達標標準],ROWS($A$4:A446)),""))</f>
        <v/>
      </c>
      <c r="N446" s="6" t="str">
        <f>IF($B446="","",IF($O446="","",IFERROR(SUMIFS(LabData2016[最近一次LDL檢查結果(mg/dL)],LabData2016[比對身分證前六碼],$AX446,LabData2016[最近一次LDL檢查日期],$O446,LabData2016[LDL唯一],1),"")))</f>
        <v/>
      </c>
      <c r="O446" s="36" t="str" cm="1">
        <f t="array" ref="O446">IF($B446="","",IFERROR(_xlfn.AGGREGATE(14,6,LabData2016[最近一次LDL檢查日期]/((LabData2016[比對身分證前六碼]=$AX446)*(LabData2016[LDL唯一]=1)),1),""))</f>
        <v/>
      </c>
      <c r="P446" s="6" t="str">
        <f>IF($B446="","",IF($Q446="","",IFERROR(SUMIFS(LabData2016[最近一次LDL檢查結果(mg/dL)],LabData2016[比對身分證前六碼],$AX446,LabData2016[最近一次LDL檢查日期],$Q446,LabData2016[LDL唯一],1),"")))</f>
        <v/>
      </c>
      <c r="Q446" s="36" t="str" cm="1">
        <f t="array" ref="Q446">IF($B446="","",IFERROR(_xlfn.AGGREGATE(14,6,LabData2016[最近一次LDL檢查日期]/((LabData2016[比對身分證前六碼]=$AX446)*(LabData2016[LDL唯一]=1)),2),""))</f>
        <v/>
      </c>
      <c r="R446" s="6" t="str">
        <f t="shared" si="88"/>
        <v/>
      </c>
      <c r="S446" s="6" t="str" cm="1">
        <f t="array" ref="S446">IF($B446="","",IFERROR(_xlfn.AGGREGATE(15,6,LabData2016[最近一次LDL檢查結果(mg/dL)]/((LabData2016[比對身分證前六碼]=$AX446)*(LabData2016[LDL唯一]=1)),1),""))</f>
        <v/>
      </c>
      <c r="T446" s="28" t="str">
        <f ca="1">IF($B446="","",IF($M446="不適用","不適用",IF($N446="","未檢驗",IF(OR(AND($D446="DM only",$O446&gt;=DATE(YEAR(TODAY()),1,1),$O446&lt;DATE(YEAR(TODAY())+1,1,1),$N446&lt;VALUE(SUBSTITUTE($M446,"&lt;",""))),AND($AH446&gt;=1,$AI446&gt;=1,OR($N446&lt;VALUE(SUBSTITUTE($M446,"&lt;","")),SUMIFS(LabData2016[LDL唯一],LabData2016[比對身分證前六碼],$AX446,LabData2016[最近一次LDL檢查結果(mg/dL)],"&lt;"&amp;VALUE(SUBSTITUTE($M446,"&lt;","")),LabData2016[最近一次LDL檢查日期],"&gt;="&amp;DATE(YEAR(TODAY()),1,1),LabData2016[最近一次LDL檢查日期],"&lt;"&amp;DATE(YEAR(TODAY())+1,1,1))/($AH446+$AI446)&gt;=0.5))),"控制達標",IF(AND($AH446&gt;=1,$AI446&gt;=1,ISNUMBER($P446),$R446&gt;84,$N446-$P446&lt;0),"進步達標","未達標")))))</f>
        <v/>
      </c>
      <c r="U446" s="39" t="str">
        <f ca="1">IF($B446="","",IF($T446="不適用","不適用",IF($T446="未檢驗","無檢驗資料","全年"&amp;($AH446+$AI446)&amp;"次／下半年"&amp;$AI446&amp;"次／"&amp;SUMIFS(LabData2016[LDL唯一],LabData2016[比對身分證前六碼],$AX446,LabData2016[最近一次LDL檢查結果(mg/dL)],"&lt;"&amp;VALUE(SUBSTITUTE($M446,"&lt;","")),LabData2016[最近一次LDL檢查日期],"&gt;="&amp;DATE(YEAR(TODAY()),1,1),LabData2016[最近一次LDL檢查日期],"&lt;"&amp;DATE(YEAR(TODAY())+1,1,1))&amp;"/"&amp;($AH446+$AI446)&amp;"達標")))</f>
        <v/>
      </c>
      <c r="V446" s="6" t="str" cm="1">
        <f t="array" ref="V446">IF($B446="","",IFERROR(INDEX(PatientCriteria[UACR達標標準],ROWS($A$4:A446)),""))</f>
        <v/>
      </c>
      <c r="W446" s="6" t="str">
        <f>IF($B446="","",IF($X446="","",IFERROR(SUMIFS(LabData2016[最近一次UACR檢查結果(mg/gm)],LabData2016[比對身分證前六碼],$AX446,LabData2016[最近一次UACR檢查日期],$X446,LabData2016[UACR唯一],1),"")))</f>
        <v/>
      </c>
      <c r="X446" s="36" t="str" cm="1">
        <f t="array" ref="X446">IF($B446="","",IFERROR(_xlfn.AGGREGATE(14,6,LabData2016[最近一次UACR檢查日期]/((LabData2016[比對身分證前六碼]=$AX446)*(LabData2016[UACR唯一]=1)),1),""))</f>
        <v/>
      </c>
      <c r="Y446" s="6" t="str">
        <f>IF($B446="","",IF($Z446="","",IFERROR(SUMIFS(LabData2016[最近一次UACR檢查結果(mg/gm)],LabData2016[比對身分證前六碼],$AX446,LabData2016[最近一次UACR檢查日期],$Z446,LabData2016[UACR唯一],1),"")))</f>
        <v/>
      </c>
      <c r="Z446" s="36" t="str" cm="1">
        <f t="array" ref="Z446">IF($B446="","",IFERROR(_xlfn.AGGREGATE(14,6,LabData2016[最近一次UACR檢查日期]/((LabData2016[比對身分證前六碼]=$AX446)*(LabData2016[UACR唯一]=1)),2),""))</f>
        <v/>
      </c>
      <c r="AA446" s="6" t="str">
        <f t="shared" si="89"/>
        <v/>
      </c>
      <c r="AB446" s="29" t="str">
        <f ca="1">IF($B446="","",IF($V446="不適用","不適用",IF($W446="","未檢驗",IF(AND($AJ446+$AK446&gt;=2,$AK446&gt;=1),IF(OR($W446&lt;30,SUMIFS(LabData2016[UACR唯一],LabData2016[比對身分證前六碼],$AX446,LabData2016[最近一次UACR檢查結果(mg/gm)],"&lt;30",LabData2016[最近一次UACR檢查日期],"&gt;="&amp;DATE(YEAR(TODAY()),1,1),LabData2016[最近一次UACR檢查日期],"&lt;"&amp;DATE(YEAR(TODAY())+1,1,1))/($AJ446+$AK446)&gt;=0.5),"控制達標",IF(ISNUMBER($Y446),IF(AND($AA446&gt;=84,$W446-$Y446&lt;0),"進步達標","未達標"),"未達標")),"未達標"))))</f>
        <v/>
      </c>
      <c r="AC446" s="38" t="str">
        <f ca="1">IF($B446="","",IF($AB446="不適用","不適用",IF($AB446="未檢驗","無檢驗資料","全年"&amp;($AJ446+$AK446)&amp;"次／下半年"&amp;$AK446&amp;"次／"&amp;SUMIFS(LabData2016[UACR唯一],LabData2016[比對身分證前六碼],$AX446,LabData2016[最近一次UACR檢查結果(mg/gm)],"&lt;30",LabData2016[最近一次UACR檢查日期],"&gt;="&amp;DATE(YEAR(TODAY()),1,1),LabData2016[最近一次UACR檢查日期],"&lt;"&amp;DATE(YEAR(TODAY())+1,1,1))&amp;"/"&amp;($AJ446+$AK446)&amp;"達標")))</f>
        <v/>
      </c>
      <c r="AD446" s="6" t="str" cm="1">
        <f t="array" ref="AD446">IF($B446="","",IFERROR(INDEX(PatientCriteria[BP檢驗次數達標標準],ROWS($A$4:A446)),""))</f>
        <v/>
      </c>
      <c r="AE446" s="6" t="str" cm="1">
        <f t="array" aca="1" ref="AE446" ca="1">IF($B446="","",_xlfn.LET(_xlpm.bp,LabData2016[最近一次BP檢查日期],_xlpm.ym,IF(ISNUMBER(_xlpm.bp),TEXT(_xlpm.bp,"yyyy-mm"),LEFT(_xlpm.bp,7)),_xlpm.matched,_xlfn._xlws.FILTER(_xlpm.ym,(LabData2016[比對身分證前六碼]=$AX446)*(LabData2016[比對生日西元]=$AY446)*(_xlpm.ym&lt;&gt;"")*(LEFT(_xlpm.ym,4)=TEXT(YEAR(TODAY()),"0")),""),IF(INDEX(_xlpm.matched,1)="",0,ROWS(_xlfn.UNIQUE(_xlpm.matched)))))</f>
        <v/>
      </c>
      <c r="AF446" s="6" t="str">
        <f ca="1">IF($B446="","",SUMIFS(LabData2016[HbA1c唯一],LabData2016[比對身分證前六碼],$AX446,LabData2016[最近一次HbA1c檢查日期],"&gt;="&amp;DATE(YEAR(TODAY()),1,1),LabData2016[最近一次HbA1c檢查日期],"&lt;"&amp;DATE(YEAR(TODAY()),7,1)))</f>
        <v/>
      </c>
      <c r="AG446" s="6" t="str">
        <f ca="1">IF($B446="","",SUMIFS(LabData2016[HbA1c唯一],LabData2016[比對身分證前六碼],$AX446,LabData2016[最近一次HbA1c檢查日期],"&gt;="&amp;DATE(YEAR(TODAY()),7,1),LabData2016[最近一次HbA1c檢查日期],"&lt;"&amp;DATE(YEAR(TODAY())+1,1,1)))</f>
        <v/>
      </c>
      <c r="AH446" s="6" t="str">
        <f ca="1">IF($B446="","",SUMIFS(LabData2016[LDL唯一],LabData2016[比對身分證前六碼],$AX446,LabData2016[最近一次LDL檢查日期],"&gt;="&amp;DATE(YEAR(TODAY()),1,1),LabData2016[最近一次LDL檢查日期],"&lt;"&amp;DATE(YEAR(TODAY()),7,1)))</f>
        <v/>
      </c>
      <c r="AI446" s="6" t="str">
        <f ca="1">IF($B446="","",SUMIFS(LabData2016[LDL唯一],LabData2016[比對身分證前六碼],$AX446,LabData2016[最近一次LDL檢查日期],"&gt;="&amp;DATE(YEAR(TODAY()),7,1),LabData2016[最近一次LDL檢查日期],"&lt;"&amp;DATE(YEAR(TODAY())+1,1,1)))</f>
        <v/>
      </c>
      <c r="AJ446" s="6" t="str">
        <f ca="1">IF($B446="","",SUMIFS(LabData2016[UACR唯一],LabData2016[比對身分證前六碼],$AX446,LabData2016[最近一次UACR檢查日期],"&gt;="&amp;DATE(YEAR(TODAY()),1,1),LabData2016[最近一次UACR檢查日期],"&lt;"&amp;DATE(YEAR(TODAY()),7,1)))</f>
        <v/>
      </c>
      <c r="AK446" s="6" t="str">
        <f ca="1">IF($B446="","",SUMIFS(LabData2016[UACR唯一],LabData2016[比對身分證前六碼],$AX446,LabData2016[最近一次UACR檢查日期],"&gt;="&amp;DATE(YEAR(TODAY()),7,1),LabData2016[最近一次UACR檢查日期],"&lt;"&amp;DATE(YEAR(TODAY())+1,1,1)))</f>
        <v/>
      </c>
      <c r="AL446" s="6" t="str">
        <f t="shared" si="90"/>
        <v/>
      </c>
      <c r="AM446" s="6" t="str">
        <f t="shared" si="91"/>
        <v/>
      </c>
      <c r="AN446" s="6" t="str">
        <f t="shared" si="92"/>
        <v/>
      </c>
      <c r="AO446" s="6" t="str">
        <f t="shared" si="93"/>
        <v/>
      </c>
      <c r="AP446" s="6" t="str" cm="1">
        <f t="array" ref="AP446">IF($B446="","",IFERROR(INDEX(相容設定!$B$2:$E$9,MATCH($D446,相容設定!$A$2:$A$9,0),MIN(VALUE(LEFT($AQ446,FIND("/",$AQ446)-1)),3)+1),0))</f>
        <v/>
      </c>
      <c r="AQ446" s="6" t="str">
        <f t="shared" si="94"/>
        <v/>
      </c>
      <c r="AR446" s="30" t="str">
        <f t="shared" si="95"/>
        <v/>
      </c>
      <c r="AS446" s="30" t="str">
        <f>IF($B446="","",250+30+IF(OR(ISNUMBER(SEARCH("DM",$D446)),ISNUMBER(SEARCH("+",$D446))),100,0)+IFERROR(INDEX(相容設定!$F$2:$F$9,MATCH($D446,相容設定!$A$2:$A$9,0)),0))</f>
        <v/>
      </c>
      <c r="AT446" s="31" t="str">
        <f t="shared" si="96"/>
        <v/>
      </c>
      <c r="AU446" s="32" t="str">
        <f t="shared" si="97"/>
        <v/>
      </c>
      <c r="AW446" t="str">
        <f t="shared" si="98"/>
        <v/>
      </c>
    </row>
    <row r="447" spans="1:49" x14ac:dyDescent="0.35">
      <c r="A447" s="26" t="str" cm="1">
        <f t="array" ref="A447">IFERROR(IF(INDEX(PatientCriteria[身分證號],ROWS($A$4:A447))="","",ROWS($A$4:A447)),"")</f>
        <v/>
      </c>
      <c r="B447" s="26" t="str" cm="1">
        <f t="array" ref="B447">IFERROR(IF(INDEX(PatientCriteria[身分證號],ROWS($A$4:A447))="","",INDEX(PatientCriteria[身分證號],ROWS($A$4:A447))),"")</f>
        <v/>
      </c>
      <c r="C447" s="26" t="str" cm="1">
        <f t="array" ref="C447">IF($B447="","",IFERROR(INDEX(PatientCriteria[生日],ROWS($A$4:A447)),""))</f>
        <v/>
      </c>
      <c r="D447" s="26" t="str" cm="1">
        <f t="array" ref="D447">IF($B447="","",IFERROR(INDEX(PatientCriteria[疾病組合],ROWS($A$4:A447)),""))</f>
        <v/>
      </c>
      <c r="E447" s="6" t="str" cm="1">
        <f t="array" ref="E447">IF($B447="","",IFERROR(INDEX(PatientCriteria[HbA1c達標標準],ROWS($A$4:A447)),""))</f>
        <v/>
      </c>
      <c r="F447" s="6" t="str">
        <f>IF($B447="","",IF($G447="","",IFERROR(SUMIFS(LabData2016[最近一次HbA1c檢查結果(%)],LabData2016[比對身分證前六碼],$AX447,LabData2016[最近一次HbA1c檢查日期],$G447,LabData2016[HbA1c唯一],1),"")))</f>
        <v/>
      </c>
      <c r="G447" s="36" t="str" cm="1">
        <f t="array" ref="G447">IF($B447="","",IFERROR(_xlfn.AGGREGATE(14,6,LabData2016[最近一次HbA1c檢查日期]/((LabData2016[比對身分證前六碼]=$AX447)*(LabData2016[HbA1c唯一]=1)),1),""))</f>
        <v/>
      </c>
      <c r="H447" s="6" t="str">
        <f>IF($B447="","",IF($I447="","",IFERROR(SUMIFS(LabData2016[最近一次HbA1c檢查結果(%)],LabData2016[比對身分證前六碼],$AX447,LabData2016[最近一次HbA1c檢查日期],$I447,LabData2016[HbA1c唯一],1),"")))</f>
        <v/>
      </c>
      <c r="I447" s="36" t="str" cm="1">
        <f t="array" ref="I447">IF($B447="","",IFERROR(_xlfn.AGGREGATE(14,6,LabData2016[最近一次HbA1c檢查日期]/((LabData2016[比對身分證前六碼]=$AX447)*(LabData2016[HbA1c唯一]=1)),2),""))</f>
        <v/>
      </c>
      <c r="J447" s="6" t="str">
        <f t="shared" si="87"/>
        <v/>
      </c>
      <c r="K447" s="27" t="str">
        <f ca="1">IF($B447="","",IF($E447="不適用","不適用",IF($F447="","未檢驗",IF(AND($AF447+$AG447&gt;=2,$AG447&gt;=1),IF(OR($F447&lt;VALUE(SUBSTITUTE(SUBSTITUTE($E447,"&lt;",""),"%","")),SUMIFS(LabData2016[HbA1c唯一],LabData2016[比對身分證前六碼],$AX447,LabData2016[最近一次HbA1c檢查結果(%)],"&lt;"&amp;VALUE(SUBSTITUTE(SUBSTITUTE($E447,"&lt;",""),"%","")),LabData2016[最近一次HbA1c檢查日期],"&gt;="&amp;DATE(YEAR(TODAY()),1,1),LabData2016[最近一次HbA1c檢查日期],"&lt;"&amp;DATE(YEAR(TODAY())+1,1,1))/($AF447+$AG447)&gt;=0.5),"控制達標",IF(ISNUMBER($H447),IF(AND($J447&gt;=84,$F447-$H447&lt;0),"進步達標","未達標"),"未達標")),"未達標"))))</f>
        <v/>
      </c>
      <c r="L447" s="33" t="str">
        <f ca="1">IF($B447="","",IF($K447="不適用","不適用",IF($K447="未檢驗","無檢驗資料","全年"&amp;($AF447+$AG447)&amp;"次／下半年"&amp;$AG447&amp;"次／"&amp;SUMIFS(LabData2016[HbA1c唯一],LabData2016[比對身分證前六碼],$AX447,LabData2016[最近一次HbA1c檢查結果(%)],"&lt;"&amp;VALUE(SUBSTITUTE(SUBSTITUTE($E447,"&lt;",""),"%","")),LabData2016[最近一次HbA1c檢查日期],"&gt;="&amp;DATE(YEAR(TODAY()),1,1),LabData2016[最近一次HbA1c檢查日期],"&lt;"&amp;DATE(YEAR(TODAY())+1,1,1))&amp;"/"&amp;($AF447+$AG447)&amp;"達標")))</f>
        <v/>
      </c>
      <c r="M447" s="6" t="str" cm="1">
        <f t="array" ref="M447">IF($B447="","",IFERROR(INDEX(PatientCriteria[LDL達標標準],ROWS($A$4:A447)),""))</f>
        <v/>
      </c>
      <c r="N447" s="6" t="str">
        <f>IF($B447="","",IF($O447="","",IFERROR(SUMIFS(LabData2016[最近一次LDL檢查結果(mg/dL)],LabData2016[比對身分證前六碼],$AX447,LabData2016[最近一次LDL檢查日期],$O447,LabData2016[LDL唯一],1),"")))</f>
        <v/>
      </c>
      <c r="O447" s="36" t="str" cm="1">
        <f t="array" ref="O447">IF($B447="","",IFERROR(_xlfn.AGGREGATE(14,6,LabData2016[最近一次LDL檢查日期]/((LabData2016[比對身分證前六碼]=$AX447)*(LabData2016[LDL唯一]=1)),1),""))</f>
        <v/>
      </c>
      <c r="P447" s="6" t="str">
        <f>IF($B447="","",IF($Q447="","",IFERROR(SUMIFS(LabData2016[最近一次LDL檢查結果(mg/dL)],LabData2016[比對身分證前六碼],$AX447,LabData2016[最近一次LDL檢查日期],$Q447,LabData2016[LDL唯一],1),"")))</f>
        <v/>
      </c>
      <c r="Q447" s="36" t="str" cm="1">
        <f t="array" ref="Q447">IF($B447="","",IFERROR(_xlfn.AGGREGATE(14,6,LabData2016[最近一次LDL檢查日期]/((LabData2016[比對身分證前六碼]=$AX447)*(LabData2016[LDL唯一]=1)),2),""))</f>
        <v/>
      </c>
      <c r="R447" s="6" t="str">
        <f t="shared" si="88"/>
        <v/>
      </c>
      <c r="S447" s="6" t="str" cm="1">
        <f t="array" ref="S447">IF($B447="","",IFERROR(_xlfn.AGGREGATE(15,6,LabData2016[最近一次LDL檢查結果(mg/dL)]/((LabData2016[比對身分證前六碼]=$AX447)*(LabData2016[LDL唯一]=1)),1),""))</f>
        <v/>
      </c>
      <c r="T447" s="28" t="str">
        <f ca="1">IF($B447="","",IF($M447="不適用","不適用",IF($N447="","未檢驗",IF(OR(AND($D447="DM only",$O447&gt;=DATE(YEAR(TODAY()),1,1),$O447&lt;DATE(YEAR(TODAY())+1,1,1),$N447&lt;VALUE(SUBSTITUTE($M447,"&lt;",""))),AND($AH447&gt;=1,$AI447&gt;=1,OR($N447&lt;VALUE(SUBSTITUTE($M447,"&lt;","")),SUMIFS(LabData2016[LDL唯一],LabData2016[比對身分證前六碼],$AX447,LabData2016[最近一次LDL檢查結果(mg/dL)],"&lt;"&amp;VALUE(SUBSTITUTE($M447,"&lt;","")),LabData2016[最近一次LDL檢查日期],"&gt;="&amp;DATE(YEAR(TODAY()),1,1),LabData2016[最近一次LDL檢查日期],"&lt;"&amp;DATE(YEAR(TODAY())+1,1,1))/($AH447+$AI447)&gt;=0.5))),"控制達標",IF(AND($AH447&gt;=1,$AI447&gt;=1,ISNUMBER($P447),$R447&gt;84,$N447-$P447&lt;0),"進步達標","未達標")))))</f>
        <v/>
      </c>
      <c r="U447" s="39" t="str">
        <f ca="1">IF($B447="","",IF($T447="不適用","不適用",IF($T447="未檢驗","無檢驗資料","全年"&amp;($AH447+$AI447)&amp;"次／下半年"&amp;$AI447&amp;"次／"&amp;SUMIFS(LabData2016[LDL唯一],LabData2016[比對身分證前六碼],$AX447,LabData2016[最近一次LDL檢查結果(mg/dL)],"&lt;"&amp;VALUE(SUBSTITUTE($M447,"&lt;","")),LabData2016[最近一次LDL檢查日期],"&gt;="&amp;DATE(YEAR(TODAY()),1,1),LabData2016[最近一次LDL檢查日期],"&lt;"&amp;DATE(YEAR(TODAY())+1,1,1))&amp;"/"&amp;($AH447+$AI447)&amp;"達標")))</f>
        <v/>
      </c>
      <c r="V447" s="6" t="str" cm="1">
        <f t="array" ref="V447">IF($B447="","",IFERROR(INDEX(PatientCriteria[UACR達標標準],ROWS($A$4:A447)),""))</f>
        <v/>
      </c>
      <c r="W447" s="6" t="str">
        <f>IF($B447="","",IF($X447="","",IFERROR(SUMIFS(LabData2016[最近一次UACR檢查結果(mg/gm)],LabData2016[比對身分證前六碼],$AX447,LabData2016[最近一次UACR檢查日期],$X447,LabData2016[UACR唯一],1),"")))</f>
        <v/>
      </c>
      <c r="X447" s="36" t="str" cm="1">
        <f t="array" ref="X447">IF($B447="","",IFERROR(_xlfn.AGGREGATE(14,6,LabData2016[最近一次UACR檢查日期]/((LabData2016[比對身分證前六碼]=$AX447)*(LabData2016[UACR唯一]=1)),1),""))</f>
        <v/>
      </c>
      <c r="Y447" s="6" t="str">
        <f>IF($B447="","",IF($Z447="","",IFERROR(SUMIFS(LabData2016[最近一次UACR檢查結果(mg/gm)],LabData2016[比對身分證前六碼],$AX447,LabData2016[最近一次UACR檢查日期],$Z447,LabData2016[UACR唯一],1),"")))</f>
        <v/>
      </c>
      <c r="Z447" s="36" t="str" cm="1">
        <f t="array" ref="Z447">IF($B447="","",IFERROR(_xlfn.AGGREGATE(14,6,LabData2016[最近一次UACR檢查日期]/((LabData2016[比對身分證前六碼]=$AX447)*(LabData2016[UACR唯一]=1)),2),""))</f>
        <v/>
      </c>
      <c r="AA447" s="6" t="str">
        <f t="shared" si="89"/>
        <v/>
      </c>
      <c r="AB447" s="29" t="str">
        <f ca="1">IF($B447="","",IF($V447="不適用","不適用",IF($W447="","未檢驗",IF(AND($AJ447+$AK447&gt;=2,$AK447&gt;=1),IF(OR($W447&lt;30,SUMIFS(LabData2016[UACR唯一],LabData2016[比對身分證前六碼],$AX447,LabData2016[最近一次UACR檢查結果(mg/gm)],"&lt;30",LabData2016[最近一次UACR檢查日期],"&gt;="&amp;DATE(YEAR(TODAY()),1,1),LabData2016[最近一次UACR檢查日期],"&lt;"&amp;DATE(YEAR(TODAY())+1,1,1))/($AJ447+$AK447)&gt;=0.5),"控制達標",IF(ISNUMBER($Y447),IF(AND($AA447&gt;=84,$W447-$Y447&lt;0),"進步達標","未達標"),"未達標")),"未達標"))))</f>
        <v/>
      </c>
      <c r="AC447" s="38" t="str">
        <f ca="1">IF($B447="","",IF($AB447="不適用","不適用",IF($AB447="未檢驗","無檢驗資料","全年"&amp;($AJ447+$AK447)&amp;"次／下半年"&amp;$AK447&amp;"次／"&amp;SUMIFS(LabData2016[UACR唯一],LabData2016[比對身分證前六碼],$AX447,LabData2016[最近一次UACR檢查結果(mg/gm)],"&lt;30",LabData2016[最近一次UACR檢查日期],"&gt;="&amp;DATE(YEAR(TODAY()),1,1),LabData2016[最近一次UACR檢查日期],"&lt;"&amp;DATE(YEAR(TODAY())+1,1,1))&amp;"/"&amp;($AJ447+$AK447)&amp;"達標")))</f>
        <v/>
      </c>
      <c r="AD447" s="6" t="str" cm="1">
        <f t="array" ref="AD447">IF($B447="","",IFERROR(INDEX(PatientCriteria[BP檢驗次數達標標準],ROWS($A$4:A447)),""))</f>
        <v/>
      </c>
      <c r="AE447" s="6" t="str" cm="1">
        <f t="array" aca="1" ref="AE447" ca="1">IF($B447="","",_xlfn.LET(_xlpm.bp,LabData2016[最近一次BP檢查日期],_xlpm.ym,IF(ISNUMBER(_xlpm.bp),TEXT(_xlpm.bp,"yyyy-mm"),LEFT(_xlpm.bp,7)),_xlpm.matched,_xlfn._xlws.FILTER(_xlpm.ym,(LabData2016[比對身分證前六碼]=$AX447)*(LabData2016[比對生日西元]=$AY447)*(_xlpm.ym&lt;&gt;"")*(LEFT(_xlpm.ym,4)=TEXT(YEAR(TODAY()),"0")),""),IF(INDEX(_xlpm.matched,1)="",0,ROWS(_xlfn.UNIQUE(_xlpm.matched)))))</f>
        <v/>
      </c>
      <c r="AF447" s="6" t="str">
        <f ca="1">IF($B447="","",SUMIFS(LabData2016[HbA1c唯一],LabData2016[比對身分證前六碼],$AX447,LabData2016[最近一次HbA1c檢查日期],"&gt;="&amp;DATE(YEAR(TODAY()),1,1),LabData2016[最近一次HbA1c檢查日期],"&lt;"&amp;DATE(YEAR(TODAY()),7,1)))</f>
        <v/>
      </c>
      <c r="AG447" s="6" t="str">
        <f ca="1">IF($B447="","",SUMIFS(LabData2016[HbA1c唯一],LabData2016[比對身分證前六碼],$AX447,LabData2016[最近一次HbA1c檢查日期],"&gt;="&amp;DATE(YEAR(TODAY()),7,1),LabData2016[最近一次HbA1c檢查日期],"&lt;"&amp;DATE(YEAR(TODAY())+1,1,1)))</f>
        <v/>
      </c>
      <c r="AH447" s="6" t="str">
        <f ca="1">IF($B447="","",SUMIFS(LabData2016[LDL唯一],LabData2016[比對身分證前六碼],$AX447,LabData2016[最近一次LDL檢查日期],"&gt;="&amp;DATE(YEAR(TODAY()),1,1),LabData2016[最近一次LDL檢查日期],"&lt;"&amp;DATE(YEAR(TODAY()),7,1)))</f>
        <v/>
      </c>
      <c r="AI447" s="6" t="str">
        <f ca="1">IF($B447="","",SUMIFS(LabData2016[LDL唯一],LabData2016[比對身分證前六碼],$AX447,LabData2016[最近一次LDL檢查日期],"&gt;="&amp;DATE(YEAR(TODAY()),7,1),LabData2016[最近一次LDL檢查日期],"&lt;"&amp;DATE(YEAR(TODAY())+1,1,1)))</f>
        <v/>
      </c>
      <c r="AJ447" s="6" t="str">
        <f ca="1">IF($B447="","",SUMIFS(LabData2016[UACR唯一],LabData2016[比對身分證前六碼],$AX447,LabData2016[最近一次UACR檢查日期],"&gt;="&amp;DATE(YEAR(TODAY()),1,1),LabData2016[最近一次UACR檢查日期],"&lt;"&amp;DATE(YEAR(TODAY()),7,1)))</f>
        <v/>
      </c>
      <c r="AK447" s="6" t="str">
        <f ca="1">IF($B447="","",SUMIFS(LabData2016[UACR唯一],LabData2016[比對身分證前六碼],$AX447,LabData2016[最近一次UACR檢查日期],"&gt;="&amp;DATE(YEAR(TODAY()),7,1),LabData2016[最近一次UACR檢查日期],"&lt;"&amp;DATE(YEAR(TODAY())+1,1,1)))</f>
        <v/>
      </c>
      <c r="AL447" s="6" t="str">
        <f t="shared" si="90"/>
        <v/>
      </c>
      <c r="AM447" s="6" t="str">
        <f t="shared" si="91"/>
        <v/>
      </c>
      <c r="AN447" s="6" t="str">
        <f t="shared" si="92"/>
        <v/>
      </c>
      <c r="AO447" s="6" t="str">
        <f t="shared" si="93"/>
        <v/>
      </c>
      <c r="AP447" s="6" t="str" cm="1">
        <f t="array" ref="AP447">IF($B447="","",IFERROR(INDEX(相容設定!$B$2:$E$9,MATCH($D447,相容設定!$A$2:$A$9,0),MIN(VALUE(LEFT($AQ447,FIND("/",$AQ447)-1)),3)+1),0))</f>
        <v/>
      </c>
      <c r="AQ447" s="6" t="str">
        <f t="shared" si="94"/>
        <v/>
      </c>
      <c r="AR447" s="30" t="str">
        <f t="shared" si="95"/>
        <v/>
      </c>
      <c r="AS447" s="30" t="str">
        <f>IF($B447="","",250+30+IF(OR(ISNUMBER(SEARCH("DM",$D447)),ISNUMBER(SEARCH("+",$D447))),100,0)+IFERROR(INDEX(相容設定!$F$2:$F$9,MATCH($D447,相容設定!$A$2:$A$9,0)),0))</f>
        <v/>
      </c>
      <c r="AT447" s="31" t="str">
        <f t="shared" si="96"/>
        <v/>
      </c>
      <c r="AU447" s="32" t="str">
        <f t="shared" si="97"/>
        <v/>
      </c>
      <c r="AW447" t="str">
        <f t="shared" si="98"/>
        <v/>
      </c>
    </row>
    <row r="448" spans="1:49" x14ac:dyDescent="0.35">
      <c r="A448" s="26" t="str" cm="1">
        <f t="array" ref="A448">IFERROR(IF(INDEX(PatientCriteria[身分證號],ROWS($A$4:A448))="","",ROWS($A$4:A448)),"")</f>
        <v/>
      </c>
      <c r="B448" s="26" t="str" cm="1">
        <f t="array" ref="B448">IFERROR(IF(INDEX(PatientCriteria[身分證號],ROWS($A$4:A448))="","",INDEX(PatientCriteria[身分證號],ROWS($A$4:A448))),"")</f>
        <v/>
      </c>
      <c r="C448" s="26" t="str" cm="1">
        <f t="array" ref="C448">IF($B448="","",IFERROR(INDEX(PatientCriteria[生日],ROWS($A$4:A448)),""))</f>
        <v/>
      </c>
      <c r="D448" s="26" t="str" cm="1">
        <f t="array" ref="D448">IF($B448="","",IFERROR(INDEX(PatientCriteria[疾病組合],ROWS($A$4:A448)),""))</f>
        <v/>
      </c>
      <c r="E448" s="6" t="str" cm="1">
        <f t="array" ref="E448">IF($B448="","",IFERROR(INDEX(PatientCriteria[HbA1c達標標準],ROWS($A$4:A448)),""))</f>
        <v/>
      </c>
      <c r="F448" s="6" t="str">
        <f>IF($B448="","",IF($G448="","",IFERROR(SUMIFS(LabData2016[最近一次HbA1c檢查結果(%)],LabData2016[比對身分證前六碼],$AX448,LabData2016[最近一次HbA1c檢查日期],$G448,LabData2016[HbA1c唯一],1),"")))</f>
        <v/>
      </c>
      <c r="G448" s="36" t="str" cm="1">
        <f t="array" ref="G448">IF($B448="","",IFERROR(_xlfn.AGGREGATE(14,6,LabData2016[最近一次HbA1c檢查日期]/((LabData2016[比對身分證前六碼]=$AX448)*(LabData2016[HbA1c唯一]=1)),1),""))</f>
        <v/>
      </c>
      <c r="H448" s="6" t="str">
        <f>IF($B448="","",IF($I448="","",IFERROR(SUMIFS(LabData2016[最近一次HbA1c檢查結果(%)],LabData2016[比對身分證前六碼],$AX448,LabData2016[最近一次HbA1c檢查日期],$I448,LabData2016[HbA1c唯一],1),"")))</f>
        <v/>
      </c>
      <c r="I448" s="36" t="str" cm="1">
        <f t="array" ref="I448">IF($B448="","",IFERROR(_xlfn.AGGREGATE(14,6,LabData2016[最近一次HbA1c檢查日期]/((LabData2016[比對身分證前六碼]=$AX448)*(LabData2016[HbA1c唯一]=1)),2),""))</f>
        <v/>
      </c>
      <c r="J448" s="6" t="str">
        <f t="shared" si="87"/>
        <v/>
      </c>
      <c r="K448" s="27" t="str">
        <f ca="1">IF($B448="","",IF($E448="不適用","不適用",IF($F448="","未檢驗",IF(AND($AF448+$AG448&gt;=2,$AG448&gt;=1),IF(OR($F448&lt;VALUE(SUBSTITUTE(SUBSTITUTE($E448,"&lt;",""),"%","")),SUMIFS(LabData2016[HbA1c唯一],LabData2016[比對身分證前六碼],$AX448,LabData2016[最近一次HbA1c檢查結果(%)],"&lt;"&amp;VALUE(SUBSTITUTE(SUBSTITUTE($E448,"&lt;",""),"%","")),LabData2016[最近一次HbA1c檢查日期],"&gt;="&amp;DATE(YEAR(TODAY()),1,1),LabData2016[最近一次HbA1c檢查日期],"&lt;"&amp;DATE(YEAR(TODAY())+1,1,1))/($AF448+$AG448)&gt;=0.5),"控制達標",IF(ISNUMBER($H448),IF(AND($J448&gt;=84,$F448-$H448&lt;0),"進步達標","未達標"),"未達標")),"未達標"))))</f>
        <v/>
      </c>
      <c r="L448" s="33" t="str">
        <f ca="1">IF($B448="","",IF($K448="不適用","不適用",IF($K448="未檢驗","無檢驗資料","全年"&amp;($AF448+$AG448)&amp;"次／下半年"&amp;$AG448&amp;"次／"&amp;SUMIFS(LabData2016[HbA1c唯一],LabData2016[比對身分證前六碼],$AX448,LabData2016[最近一次HbA1c檢查結果(%)],"&lt;"&amp;VALUE(SUBSTITUTE(SUBSTITUTE($E448,"&lt;",""),"%","")),LabData2016[最近一次HbA1c檢查日期],"&gt;="&amp;DATE(YEAR(TODAY()),1,1),LabData2016[最近一次HbA1c檢查日期],"&lt;"&amp;DATE(YEAR(TODAY())+1,1,1))&amp;"/"&amp;($AF448+$AG448)&amp;"達標")))</f>
        <v/>
      </c>
      <c r="M448" s="6" t="str" cm="1">
        <f t="array" ref="M448">IF($B448="","",IFERROR(INDEX(PatientCriteria[LDL達標標準],ROWS($A$4:A448)),""))</f>
        <v/>
      </c>
      <c r="N448" s="6" t="str">
        <f>IF($B448="","",IF($O448="","",IFERROR(SUMIFS(LabData2016[最近一次LDL檢查結果(mg/dL)],LabData2016[比對身分證前六碼],$AX448,LabData2016[最近一次LDL檢查日期],$O448,LabData2016[LDL唯一],1),"")))</f>
        <v/>
      </c>
      <c r="O448" s="36" t="str" cm="1">
        <f t="array" ref="O448">IF($B448="","",IFERROR(_xlfn.AGGREGATE(14,6,LabData2016[最近一次LDL檢查日期]/((LabData2016[比對身分證前六碼]=$AX448)*(LabData2016[LDL唯一]=1)),1),""))</f>
        <v/>
      </c>
      <c r="P448" s="6" t="str">
        <f>IF($B448="","",IF($Q448="","",IFERROR(SUMIFS(LabData2016[最近一次LDL檢查結果(mg/dL)],LabData2016[比對身分證前六碼],$AX448,LabData2016[最近一次LDL檢查日期],$Q448,LabData2016[LDL唯一],1),"")))</f>
        <v/>
      </c>
      <c r="Q448" s="36" t="str" cm="1">
        <f t="array" ref="Q448">IF($B448="","",IFERROR(_xlfn.AGGREGATE(14,6,LabData2016[最近一次LDL檢查日期]/((LabData2016[比對身分證前六碼]=$AX448)*(LabData2016[LDL唯一]=1)),2),""))</f>
        <v/>
      </c>
      <c r="R448" s="6" t="str">
        <f t="shared" si="88"/>
        <v/>
      </c>
      <c r="S448" s="6" t="str" cm="1">
        <f t="array" ref="S448">IF($B448="","",IFERROR(_xlfn.AGGREGATE(15,6,LabData2016[最近一次LDL檢查結果(mg/dL)]/((LabData2016[比對身分證前六碼]=$AX448)*(LabData2016[LDL唯一]=1)),1),""))</f>
        <v/>
      </c>
      <c r="T448" s="28" t="str">
        <f ca="1">IF($B448="","",IF($M448="不適用","不適用",IF($N448="","未檢驗",IF(OR(AND($D448="DM only",$O448&gt;=DATE(YEAR(TODAY()),1,1),$O448&lt;DATE(YEAR(TODAY())+1,1,1),$N448&lt;VALUE(SUBSTITUTE($M448,"&lt;",""))),AND($AH448&gt;=1,$AI448&gt;=1,OR($N448&lt;VALUE(SUBSTITUTE($M448,"&lt;","")),SUMIFS(LabData2016[LDL唯一],LabData2016[比對身分證前六碼],$AX448,LabData2016[最近一次LDL檢查結果(mg/dL)],"&lt;"&amp;VALUE(SUBSTITUTE($M448,"&lt;","")),LabData2016[最近一次LDL檢查日期],"&gt;="&amp;DATE(YEAR(TODAY()),1,1),LabData2016[最近一次LDL檢查日期],"&lt;"&amp;DATE(YEAR(TODAY())+1,1,1))/($AH448+$AI448)&gt;=0.5))),"控制達標",IF(AND($AH448&gt;=1,$AI448&gt;=1,ISNUMBER($P448),$R448&gt;84,$N448-$P448&lt;0),"進步達標","未達標")))))</f>
        <v/>
      </c>
      <c r="U448" s="39" t="str">
        <f ca="1">IF($B448="","",IF($T448="不適用","不適用",IF($T448="未檢驗","無檢驗資料","全年"&amp;($AH448+$AI448)&amp;"次／下半年"&amp;$AI448&amp;"次／"&amp;SUMIFS(LabData2016[LDL唯一],LabData2016[比對身分證前六碼],$AX448,LabData2016[最近一次LDL檢查結果(mg/dL)],"&lt;"&amp;VALUE(SUBSTITUTE($M448,"&lt;","")),LabData2016[最近一次LDL檢查日期],"&gt;="&amp;DATE(YEAR(TODAY()),1,1),LabData2016[最近一次LDL檢查日期],"&lt;"&amp;DATE(YEAR(TODAY())+1,1,1))&amp;"/"&amp;($AH448+$AI448)&amp;"達標")))</f>
        <v/>
      </c>
      <c r="V448" s="6" t="str" cm="1">
        <f t="array" ref="V448">IF($B448="","",IFERROR(INDEX(PatientCriteria[UACR達標標準],ROWS($A$4:A448)),""))</f>
        <v/>
      </c>
      <c r="W448" s="6" t="str">
        <f>IF($B448="","",IF($X448="","",IFERROR(SUMIFS(LabData2016[最近一次UACR檢查結果(mg/gm)],LabData2016[比對身分證前六碼],$AX448,LabData2016[最近一次UACR檢查日期],$X448,LabData2016[UACR唯一],1),"")))</f>
        <v/>
      </c>
      <c r="X448" s="36" t="str" cm="1">
        <f t="array" ref="X448">IF($B448="","",IFERROR(_xlfn.AGGREGATE(14,6,LabData2016[最近一次UACR檢查日期]/((LabData2016[比對身分證前六碼]=$AX448)*(LabData2016[UACR唯一]=1)),1),""))</f>
        <v/>
      </c>
      <c r="Y448" s="6" t="str">
        <f>IF($B448="","",IF($Z448="","",IFERROR(SUMIFS(LabData2016[最近一次UACR檢查結果(mg/gm)],LabData2016[比對身分證前六碼],$AX448,LabData2016[最近一次UACR檢查日期],$Z448,LabData2016[UACR唯一],1),"")))</f>
        <v/>
      </c>
      <c r="Z448" s="36" t="str" cm="1">
        <f t="array" ref="Z448">IF($B448="","",IFERROR(_xlfn.AGGREGATE(14,6,LabData2016[最近一次UACR檢查日期]/((LabData2016[比對身分證前六碼]=$AX448)*(LabData2016[UACR唯一]=1)),2),""))</f>
        <v/>
      </c>
      <c r="AA448" s="6" t="str">
        <f t="shared" si="89"/>
        <v/>
      </c>
      <c r="AB448" s="29" t="str">
        <f ca="1">IF($B448="","",IF($V448="不適用","不適用",IF($W448="","未檢驗",IF(AND($AJ448+$AK448&gt;=2,$AK448&gt;=1),IF(OR($W448&lt;30,SUMIFS(LabData2016[UACR唯一],LabData2016[比對身分證前六碼],$AX448,LabData2016[最近一次UACR檢查結果(mg/gm)],"&lt;30",LabData2016[最近一次UACR檢查日期],"&gt;="&amp;DATE(YEAR(TODAY()),1,1),LabData2016[最近一次UACR檢查日期],"&lt;"&amp;DATE(YEAR(TODAY())+1,1,1))/($AJ448+$AK448)&gt;=0.5),"控制達標",IF(ISNUMBER($Y448),IF(AND($AA448&gt;=84,$W448-$Y448&lt;0),"進步達標","未達標"),"未達標")),"未達標"))))</f>
        <v/>
      </c>
      <c r="AC448" s="38" t="str">
        <f ca="1">IF($B448="","",IF($AB448="不適用","不適用",IF($AB448="未檢驗","無檢驗資料","全年"&amp;($AJ448+$AK448)&amp;"次／下半年"&amp;$AK448&amp;"次／"&amp;SUMIFS(LabData2016[UACR唯一],LabData2016[比對身分證前六碼],$AX448,LabData2016[最近一次UACR檢查結果(mg/gm)],"&lt;30",LabData2016[最近一次UACR檢查日期],"&gt;="&amp;DATE(YEAR(TODAY()),1,1),LabData2016[最近一次UACR檢查日期],"&lt;"&amp;DATE(YEAR(TODAY())+1,1,1))&amp;"/"&amp;($AJ448+$AK448)&amp;"達標")))</f>
        <v/>
      </c>
      <c r="AD448" s="6" t="str" cm="1">
        <f t="array" ref="AD448">IF($B448="","",IFERROR(INDEX(PatientCriteria[BP檢驗次數達標標準],ROWS($A$4:A448)),""))</f>
        <v/>
      </c>
      <c r="AE448" s="6" t="str" cm="1">
        <f t="array" aca="1" ref="AE448" ca="1">IF($B448="","",_xlfn.LET(_xlpm.bp,LabData2016[最近一次BP檢查日期],_xlpm.ym,IF(ISNUMBER(_xlpm.bp),TEXT(_xlpm.bp,"yyyy-mm"),LEFT(_xlpm.bp,7)),_xlpm.matched,_xlfn._xlws.FILTER(_xlpm.ym,(LabData2016[比對身分證前六碼]=$AX448)*(LabData2016[比對生日西元]=$AY448)*(_xlpm.ym&lt;&gt;"")*(LEFT(_xlpm.ym,4)=TEXT(YEAR(TODAY()),"0")),""),IF(INDEX(_xlpm.matched,1)="",0,ROWS(_xlfn.UNIQUE(_xlpm.matched)))))</f>
        <v/>
      </c>
      <c r="AF448" s="6" t="str">
        <f ca="1">IF($B448="","",SUMIFS(LabData2016[HbA1c唯一],LabData2016[比對身分證前六碼],$AX448,LabData2016[最近一次HbA1c檢查日期],"&gt;="&amp;DATE(YEAR(TODAY()),1,1),LabData2016[最近一次HbA1c檢查日期],"&lt;"&amp;DATE(YEAR(TODAY()),7,1)))</f>
        <v/>
      </c>
      <c r="AG448" s="6" t="str">
        <f ca="1">IF($B448="","",SUMIFS(LabData2016[HbA1c唯一],LabData2016[比對身分證前六碼],$AX448,LabData2016[最近一次HbA1c檢查日期],"&gt;="&amp;DATE(YEAR(TODAY()),7,1),LabData2016[最近一次HbA1c檢查日期],"&lt;"&amp;DATE(YEAR(TODAY())+1,1,1)))</f>
        <v/>
      </c>
      <c r="AH448" s="6" t="str">
        <f ca="1">IF($B448="","",SUMIFS(LabData2016[LDL唯一],LabData2016[比對身分證前六碼],$AX448,LabData2016[最近一次LDL檢查日期],"&gt;="&amp;DATE(YEAR(TODAY()),1,1),LabData2016[最近一次LDL檢查日期],"&lt;"&amp;DATE(YEAR(TODAY()),7,1)))</f>
        <v/>
      </c>
      <c r="AI448" s="6" t="str">
        <f ca="1">IF($B448="","",SUMIFS(LabData2016[LDL唯一],LabData2016[比對身分證前六碼],$AX448,LabData2016[最近一次LDL檢查日期],"&gt;="&amp;DATE(YEAR(TODAY()),7,1),LabData2016[最近一次LDL檢查日期],"&lt;"&amp;DATE(YEAR(TODAY())+1,1,1)))</f>
        <v/>
      </c>
      <c r="AJ448" s="6" t="str">
        <f ca="1">IF($B448="","",SUMIFS(LabData2016[UACR唯一],LabData2016[比對身分證前六碼],$AX448,LabData2016[最近一次UACR檢查日期],"&gt;="&amp;DATE(YEAR(TODAY()),1,1),LabData2016[最近一次UACR檢查日期],"&lt;"&amp;DATE(YEAR(TODAY()),7,1)))</f>
        <v/>
      </c>
      <c r="AK448" s="6" t="str">
        <f ca="1">IF($B448="","",SUMIFS(LabData2016[UACR唯一],LabData2016[比對身分證前六碼],$AX448,LabData2016[最近一次UACR檢查日期],"&gt;="&amp;DATE(YEAR(TODAY()),7,1),LabData2016[最近一次UACR檢查日期],"&lt;"&amp;DATE(YEAR(TODAY())+1,1,1)))</f>
        <v/>
      </c>
      <c r="AL448" s="6" t="str">
        <f t="shared" si="90"/>
        <v/>
      </c>
      <c r="AM448" s="6" t="str">
        <f t="shared" si="91"/>
        <v/>
      </c>
      <c r="AN448" s="6" t="str">
        <f t="shared" si="92"/>
        <v/>
      </c>
      <c r="AO448" s="6" t="str">
        <f t="shared" si="93"/>
        <v/>
      </c>
      <c r="AP448" s="6" t="str" cm="1">
        <f t="array" ref="AP448">IF($B448="","",IFERROR(INDEX(相容設定!$B$2:$E$9,MATCH($D448,相容設定!$A$2:$A$9,0),MIN(VALUE(LEFT($AQ448,FIND("/",$AQ448)-1)),3)+1),0))</f>
        <v/>
      </c>
      <c r="AQ448" s="6" t="str">
        <f t="shared" si="94"/>
        <v/>
      </c>
      <c r="AR448" s="30" t="str">
        <f t="shared" si="95"/>
        <v/>
      </c>
      <c r="AS448" s="30" t="str">
        <f>IF($B448="","",250+30+IF(OR(ISNUMBER(SEARCH("DM",$D448)),ISNUMBER(SEARCH("+",$D448))),100,0)+IFERROR(INDEX(相容設定!$F$2:$F$9,MATCH($D448,相容設定!$A$2:$A$9,0)),0))</f>
        <v/>
      </c>
      <c r="AT448" s="31" t="str">
        <f t="shared" si="96"/>
        <v/>
      </c>
      <c r="AU448" s="32" t="str">
        <f t="shared" si="97"/>
        <v/>
      </c>
      <c r="AW448" t="str">
        <f t="shared" si="98"/>
        <v/>
      </c>
    </row>
    <row r="449" spans="1:49" x14ac:dyDescent="0.35">
      <c r="A449" s="26" t="str" cm="1">
        <f t="array" ref="A449">IFERROR(IF(INDEX(PatientCriteria[身分證號],ROWS($A$4:A449))="","",ROWS($A$4:A449)),"")</f>
        <v/>
      </c>
      <c r="B449" s="26" t="str" cm="1">
        <f t="array" ref="B449">IFERROR(IF(INDEX(PatientCriteria[身分證號],ROWS($A$4:A449))="","",INDEX(PatientCriteria[身分證號],ROWS($A$4:A449))),"")</f>
        <v/>
      </c>
      <c r="C449" s="26" t="str" cm="1">
        <f t="array" ref="C449">IF($B449="","",IFERROR(INDEX(PatientCriteria[生日],ROWS($A$4:A449)),""))</f>
        <v/>
      </c>
      <c r="D449" s="26" t="str" cm="1">
        <f t="array" ref="D449">IF($B449="","",IFERROR(INDEX(PatientCriteria[疾病組合],ROWS($A$4:A449)),""))</f>
        <v/>
      </c>
      <c r="E449" s="6" t="str" cm="1">
        <f t="array" ref="E449">IF($B449="","",IFERROR(INDEX(PatientCriteria[HbA1c達標標準],ROWS($A$4:A449)),""))</f>
        <v/>
      </c>
      <c r="F449" s="6" t="str">
        <f>IF($B449="","",IF($G449="","",IFERROR(SUMIFS(LabData2016[最近一次HbA1c檢查結果(%)],LabData2016[比對身分證前六碼],$AX449,LabData2016[最近一次HbA1c檢查日期],$G449,LabData2016[HbA1c唯一],1),"")))</f>
        <v/>
      </c>
      <c r="G449" s="36" t="str" cm="1">
        <f t="array" ref="G449">IF($B449="","",IFERROR(_xlfn.AGGREGATE(14,6,LabData2016[最近一次HbA1c檢查日期]/((LabData2016[比對身分證前六碼]=$AX449)*(LabData2016[HbA1c唯一]=1)),1),""))</f>
        <v/>
      </c>
      <c r="H449" s="6" t="str">
        <f>IF($B449="","",IF($I449="","",IFERROR(SUMIFS(LabData2016[最近一次HbA1c檢查結果(%)],LabData2016[比對身分證前六碼],$AX449,LabData2016[最近一次HbA1c檢查日期],$I449,LabData2016[HbA1c唯一],1),"")))</f>
        <v/>
      </c>
      <c r="I449" s="36" t="str" cm="1">
        <f t="array" ref="I449">IF($B449="","",IFERROR(_xlfn.AGGREGATE(14,6,LabData2016[最近一次HbA1c檢查日期]/((LabData2016[比對身分證前六碼]=$AX449)*(LabData2016[HbA1c唯一]=1)),2),""))</f>
        <v/>
      </c>
      <c r="J449" s="6" t="str">
        <f t="shared" si="87"/>
        <v/>
      </c>
      <c r="K449" s="27" t="str">
        <f ca="1">IF($B449="","",IF($E449="不適用","不適用",IF($F449="","未檢驗",IF(AND($AF449+$AG449&gt;=2,$AG449&gt;=1),IF(OR($F449&lt;VALUE(SUBSTITUTE(SUBSTITUTE($E449,"&lt;",""),"%","")),SUMIFS(LabData2016[HbA1c唯一],LabData2016[比對身分證前六碼],$AX449,LabData2016[最近一次HbA1c檢查結果(%)],"&lt;"&amp;VALUE(SUBSTITUTE(SUBSTITUTE($E449,"&lt;",""),"%","")),LabData2016[最近一次HbA1c檢查日期],"&gt;="&amp;DATE(YEAR(TODAY()),1,1),LabData2016[最近一次HbA1c檢查日期],"&lt;"&amp;DATE(YEAR(TODAY())+1,1,1))/($AF449+$AG449)&gt;=0.5),"控制達標",IF(ISNUMBER($H449),IF(AND($J449&gt;=84,$F449-$H449&lt;0),"進步達標","未達標"),"未達標")),"未達標"))))</f>
        <v/>
      </c>
      <c r="L449" s="33" t="str">
        <f ca="1">IF($B449="","",IF($K449="不適用","不適用",IF($K449="未檢驗","無檢驗資料","全年"&amp;($AF449+$AG449)&amp;"次／下半年"&amp;$AG449&amp;"次／"&amp;SUMIFS(LabData2016[HbA1c唯一],LabData2016[比對身分證前六碼],$AX449,LabData2016[最近一次HbA1c檢查結果(%)],"&lt;"&amp;VALUE(SUBSTITUTE(SUBSTITUTE($E449,"&lt;",""),"%","")),LabData2016[最近一次HbA1c檢查日期],"&gt;="&amp;DATE(YEAR(TODAY()),1,1),LabData2016[最近一次HbA1c檢查日期],"&lt;"&amp;DATE(YEAR(TODAY())+1,1,1))&amp;"/"&amp;($AF449+$AG449)&amp;"達標")))</f>
        <v/>
      </c>
      <c r="M449" s="6" t="str" cm="1">
        <f t="array" ref="M449">IF($B449="","",IFERROR(INDEX(PatientCriteria[LDL達標標準],ROWS($A$4:A449)),""))</f>
        <v/>
      </c>
      <c r="N449" s="6" t="str">
        <f>IF($B449="","",IF($O449="","",IFERROR(SUMIFS(LabData2016[最近一次LDL檢查結果(mg/dL)],LabData2016[比對身分證前六碼],$AX449,LabData2016[最近一次LDL檢查日期],$O449,LabData2016[LDL唯一],1),"")))</f>
        <v/>
      </c>
      <c r="O449" s="36" t="str" cm="1">
        <f t="array" ref="O449">IF($B449="","",IFERROR(_xlfn.AGGREGATE(14,6,LabData2016[最近一次LDL檢查日期]/((LabData2016[比對身分證前六碼]=$AX449)*(LabData2016[LDL唯一]=1)),1),""))</f>
        <v/>
      </c>
      <c r="P449" s="6" t="str">
        <f>IF($B449="","",IF($Q449="","",IFERROR(SUMIFS(LabData2016[最近一次LDL檢查結果(mg/dL)],LabData2016[比對身分證前六碼],$AX449,LabData2016[最近一次LDL檢查日期],$Q449,LabData2016[LDL唯一],1),"")))</f>
        <v/>
      </c>
      <c r="Q449" s="36" t="str" cm="1">
        <f t="array" ref="Q449">IF($B449="","",IFERROR(_xlfn.AGGREGATE(14,6,LabData2016[最近一次LDL檢查日期]/((LabData2016[比對身分證前六碼]=$AX449)*(LabData2016[LDL唯一]=1)),2),""))</f>
        <v/>
      </c>
      <c r="R449" s="6" t="str">
        <f t="shared" si="88"/>
        <v/>
      </c>
      <c r="S449" s="6" t="str" cm="1">
        <f t="array" ref="S449">IF($B449="","",IFERROR(_xlfn.AGGREGATE(15,6,LabData2016[最近一次LDL檢查結果(mg/dL)]/((LabData2016[比對身分證前六碼]=$AX449)*(LabData2016[LDL唯一]=1)),1),""))</f>
        <v/>
      </c>
      <c r="T449" s="28" t="str">
        <f ca="1">IF($B449="","",IF($M449="不適用","不適用",IF($N449="","未檢驗",IF(OR(AND($D449="DM only",$O449&gt;=DATE(YEAR(TODAY()),1,1),$O449&lt;DATE(YEAR(TODAY())+1,1,1),$N449&lt;VALUE(SUBSTITUTE($M449,"&lt;",""))),AND($AH449&gt;=1,$AI449&gt;=1,OR($N449&lt;VALUE(SUBSTITUTE($M449,"&lt;","")),SUMIFS(LabData2016[LDL唯一],LabData2016[比對身分證前六碼],$AX449,LabData2016[最近一次LDL檢查結果(mg/dL)],"&lt;"&amp;VALUE(SUBSTITUTE($M449,"&lt;","")),LabData2016[最近一次LDL檢查日期],"&gt;="&amp;DATE(YEAR(TODAY()),1,1),LabData2016[最近一次LDL檢查日期],"&lt;"&amp;DATE(YEAR(TODAY())+1,1,1))/($AH449+$AI449)&gt;=0.5))),"控制達標",IF(AND($AH449&gt;=1,$AI449&gt;=1,ISNUMBER($P449),$R449&gt;84,$N449-$P449&lt;0),"進步達標","未達標")))))</f>
        <v/>
      </c>
      <c r="U449" s="39" t="str">
        <f ca="1">IF($B449="","",IF($T449="不適用","不適用",IF($T449="未檢驗","無檢驗資料","全年"&amp;($AH449+$AI449)&amp;"次／下半年"&amp;$AI449&amp;"次／"&amp;SUMIFS(LabData2016[LDL唯一],LabData2016[比對身分證前六碼],$AX449,LabData2016[最近一次LDL檢查結果(mg/dL)],"&lt;"&amp;VALUE(SUBSTITUTE($M449,"&lt;","")),LabData2016[最近一次LDL檢查日期],"&gt;="&amp;DATE(YEAR(TODAY()),1,1),LabData2016[最近一次LDL檢查日期],"&lt;"&amp;DATE(YEAR(TODAY())+1,1,1))&amp;"/"&amp;($AH449+$AI449)&amp;"達標")))</f>
        <v/>
      </c>
      <c r="V449" s="6" t="str" cm="1">
        <f t="array" ref="V449">IF($B449="","",IFERROR(INDEX(PatientCriteria[UACR達標標準],ROWS($A$4:A449)),""))</f>
        <v/>
      </c>
      <c r="W449" s="6" t="str">
        <f>IF($B449="","",IF($X449="","",IFERROR(SUMIFS(LabData2016[最近一次UACR檢查結果(mg/gm)],LabData2016[比對身分證前六碼],$AX449,LabData2016[最近一次UACR檢查日期],$X449,LabData2016[UACR唯一],1),"")))</f>
        <v/>
      </c>
      <c r="X449" s="36" t="str" cm="1">
        <f t="array" ref="X449">IF($B449="","",IFERROR(_xlfn.AGGREGATE(14,6,LabData2016[最近一次UACR檢查日期]/((LabData2016[比對身分證前六碼]=$AX449)*(LabData2016[UACR唯一]=1)),1),""))</f>
        <v/>
      </c>
      <c r="Y449" s="6" t="str">
        <f>IF($B449="","",IF($Z449="","",IFERROR(SUMIFS(LabData2016[最近一次UACR檢查結果(mg/gm)],LabData2016[比對身分證前六碼],$AX449,LabData2016[最近一次UACR檢查日期],$Z449,LabData2016[UACR唯一],1),"")))</f>
        <v/>
      </c>
      <c r="Z449" s="36" t="str" cm="1">
        <f t="array" ref="Z449">IF($B449="","",IFERROR(_xlfn.AGGREGATE(14,6,LabData2016[最近一次UACR檢查日期]/((LabData2016[比對身分證前六碼]=$AX449)*(LabData2016[UACR唯一]=1)),2),""))</f>
        <v/>
      </c>
      <c r="AA449" s="6" t="str">
        <f t="shared" si="89"/>
        <v/>
      </c>
      <c r="AB449" s="29" t="str">
        <f ca="1">IF($B449="","",IF($V449="不適用","不適用",IF($W449="","未檢驗",IF(AND($AJ449+$AK449&gt;=2,$AK449&gt;=1),IF(OR($W449&lt;30,SUMIFS(LabData2016[UACR唯一],LabData2016[比對身分證前六碼],$AX449,LabData2016[最近一次UACR檢查結果(mg/gm)],"&lt;30",LabData2016[最近一次UACR檢查日期],"&gt;="&amp;DATE(YEAR(TODAY()),1,1),LabData2016[最近一次UACR檢查日期],"&lt;"&amp;DATE(YEAR(TODAY())+1,1,1))/($AJ449+$AK449)&gt;=0.5),"控制達標",IF(ISNUMBER($Y449),IF(AND($AA449&gt;=84,$W449-$Y449&lt;0),"進步達標","未達標"),"未達標")),"未達標"))))</f>
        <v/>
      </c>
      <c r="AC449" s="38" t="str">
        <f ca="1">IF($B449="","",IF($AB449="不適用","不適用",IF($AB449="未檢驗","無檢驗資料","全年"&amp;($AJ449+$AK449)&amp;"次／下半年"&amp;$AK449&amp;"次／"&amp;SUMIFS(LabData2016[UACR唯一],LabData2016[比對身分證前六碼],$AX449,LabData2016[最近一次UACR檢查結果(mg/gm)],"&lt;30",LabData2016[最近一次UACR檢查日期],"&gt;="&amp;DATE(YEAR(TODAY()),1,1),LabData2016[最近一次UACR檢查日期],"&lt;"&amp;DATE(YEAR(TODAY())+1,1,1))&amp;"/"&amp;($AJ449+$AK449)&amp;"達標")))</f>
        <v/>
      </c>
      <c r="AD449" s="6" t="str" cm="1">
        <f t="array" ref="AD449">IF($B449="","",IFERROR(INDEX(PatientCriteria[BP檢驗次數達標標準],ROWS($A$4:A449)),""))</f>
        <v/>
      </c>
      <c r="AE449" s="6" t="str" cm="1">
        <f t="array" aca="1" ref="AE449" ca="1">IF($B449="","",_xlfn.LET(_xlpm.bp,LabData2016[最近一次BP檢查日期],_xlpm.ym,IF(ISNUMBER(_xlpm.bp),TEXT(_xlpm.bp,"yyyy-mm"),LEFT(_xlpm.bp,7)),_xlpm.matched,_xlfn._xlws.FILTER(_xlpm.ym,(LabData2016[比對身分證前六碼]=$AX449)*(LabData2016[比對生日西元]=$AY449)*(_xlpm.ym&lt;&gt;"")*(LEFT(_xlpm.ym,4)=TEXT(YEAR(TODAY()),"0")),""),IF(INDEX(_xlpm.matched,1)="",0,ROWS(_xlfn.UNIQUE(_xlpm.matched)))))</f>
        <v/>
      </c>
      <c r="AF449" s="6" t="str">
        <f ca="1">IF($B449="","",SUMIFS(LabData2016[HbA1c唯一],LabData2016[比對身分證前六碼],$AX449,LabData2016[最近一次HbA1c檢查日期],"&gt;="&amp;DATE(YEAR(TODAY()),1,1),LabData2016[最近一次HbA1c檢查日期],"&lt;"&amp;DATE(YEAR(TODAY()),7,1)))</f>
        <v/>
      </c>
      <c r="AG449" s="6" t="str">
        <f ca="1">IF($B449="","",SUMIFS(LabData2016[HbA1c唯一],LabData2016[比對身分證前六碼],$AX449,LabData2016[最近一次HbA1c檢查日期],"&gt;="&amp;DATE(YEAR(TODAY()),7,1),LabData2016[最近一次HbA1c檢查日期],"&lt;"&amp;DATE(YEAR(TODAY())+1,1,1)))</f>
        <v/>
      </c>
      <c r="AH449" s="6" t="str">
        <f ca="1">IF($B449="","",SUMIFS(LabData2016[LDL唯一],LabData2016[比對身分證前六碼],$AX449,LabData2016[最近一次LDL檢查日期],"&gt;="&amp;DATE(YEAR(TODAY()),1,1),LabData2016[最近一次LDL檢查日期],"&lt;"&amp;DATE(YEAR(TODAY()),7,1)))</f>
        <v/>
      </c>
      <c r="AI449" s="6" t="str">
        <f ca="1">IF($B449="","",SUMIFS(LabData2016[LDL唯一],LabData2016[比對身分證前六碼],$AX449,LabData2016[最近一次LDL檢查日期],"&gt;="&amp;DATE(YEAR(TODAY()),7,1),LabData2016[最近一次LDL檢查日期],"&lt;"&amp;DATE(YEAR(TODAY())+1,1,1)))</f>
        <v/>
      </c>
      <c r="AJ449" s="6" t="str">
        <f ca="1">IF($B449="","",SUMIFS(LabData2016[UACR唯一],LabData2016[比對身分證前六碼],$AX449,LabData2016[最近一次UACR檢查日期],"&gt;="&amp;DATE(YEAR(TODAY()),1,1),LabData2016[最近一次UACR檢查日期],"&lt;"&amp;DATE(YEAR(TODAY()),7,1)))</f>
        <v/>
      </c>
      <c r="AK449" s="6" t="str">
        <f ca="1">IF($B449="","",SUMIFS(LabData2016[UACR唯一],LabData2016[比對身分證前六碼],$AX449,LabData2016[最近一次UACR檢查日期],"&gt;="&amp;DATE(YEAR(TODAY()),7,1),LabData2016[最近一次UACR檢查日期],"&lt;"&amp;DATE(YEAR(TODAY())+1,1,1)))</f>
        <v/>
      </c>
      <c r="AL449" s="6" t="str">
        <f t="shared" si="90"/>
        <v/>
      </c>
      <c r="AM449" s="6" t="str">
        <f t="shared" si="91"/>
        <v/>
      </c>
      <c r="AN449" s="6" t="str">
        <f t="shared" si="92"/>
        <v/>
      </c>
      <c r="AO449" s="6" t="str">
        <f t="shared" si="93"/>
        <v/>
      </c>
      <c r="AP449" s="6" t="str" cm="1">
        <f t="array" ref="AP449">IF($B449="","",IFERROR(INDEX(相容設定!$B$2:$E$9,MATCH($D449,相容設定!$A$2:$A$9,0),MIN(VALUE(LEFT($AQ449,FIND("/",$AQ449)-1)),3)+1),0))</f>
        <v/>
      </c>
      <c r="AQ449" s="6" t="str">
        <f t="shared" si="94"/>
        <v/>
      </c>
      <c r="AR449" s="30" t="str">
        <f t="shared" si="95"/>
        <v/>
      </c>
      <c r="AS449" s="30" t="str">
        <f>IF($B449="","",250+30+IF(OR(ISNUMBER(SEARCH("DM",$D449)),ISNUMBER(SEARCH("+",$D449))),100,0)+IFERROR(INDEX(相容設定!$F$2:$F$9,MATCH($D449,相容設定!$A$2:$A$9,0)),0))</f>
        <v/>
      </c>
      <c r="AT449" s="31" t="str">
        <f t="shared" si="96"/>
        <v/>
      </c>
      <c r="AU449" s="32" t="str">
        <f t="shared" si="97"/>
        <v/>
      </c>
      <c r="AW449" t="str">
        <f t="shared" si="98"/>
        <v/>
      </c>
    </row>
    <row r="450" spans="1:49" x14ac:dyDescent="0.35">
      <c r="A450" s="26" t="str" cm="1">
        <f t="array" ref="A450">IFERROR(IF(INDEX(PatientCriteria[身分證號],ROWS($A$4:A450))="","",ROWS($A$4:A450)),"")</f>
        <v/>
      </c>
      <c r="B450" s="26" t="str" cm="1">
        <f t="array" ref="B450">IFERROR(IF(INDEX(PatientCriteria[身分證號],ROWS($A$4:A450))="","",INDEX(PatientCriteria[身分證號],ROWS($A$4:A450))),"")</f>
        <v/>
      </c>
      <c r="C450" s="26" t="str" cm="1">
        <f t="array" ref="C450">IF($B450="","",IFERROR(INDEX(PatientCriteria[生日],ROWS($A$4:A450)),""))</f>
        <v/>
      </c>
      <c r="D450" s="26" t="str" cm="1">
        <f t="array" ref="D450">IF($B450="","",IFERROR(INDEX(PatientCriteria[疾病組合],ROWS($A$4:A450)),""))</f>
        <v/>
      </c>
      <c r="E450" s="6" t="str" cm="1">
        <f t="array" ref="E450">IF($B450="","",IFERROR(INDEX(PatientCriteria[HbA1c達標標準],ROWS($A$4:A450)),""))</f>
        <v/>
      </c>
      <c r="F450" s="6" t="str">
        <f>IF($B450="","",IF($G450="","",IFERROR(SUMIFS(LabData2016[最近一次HbA1c檢查結果(%)],LabData2016[比對身分證前六碼],$AX450,LabData2016[最近一次HbA1c檢查日期],$G450,LabData2016[HbA1c唯一],1),"")))</f>
        <v/>
      </c>
      <c r="G450" s="36" t="str" cm="1">
        <f t="array" ref="G450">IF($B450="","",IFERROR(_xlfn.AGGREGATE(14,6,LabData2016[最近一次HbA1c檢查日期]/((LabData2016[比對身分證前六碼]=$AX450)*(LabData2016[HbA1c唯一]=1)),1),""))</f>
        <v/>
      </c>
      <c r="H450" s="6" t="str">
        <f>IF($B450="","",IF($I450="","",IFERROR(SUMIFS(LabData2016[最近一次HbA1c檢查結果(%)],LabData2016[比對身分證前六碼],$AX450,LabData2016[最近一次HbA1c檢查日期],$I450,LabData2016[HbA1c唯一],1),"")))</f>
        <v/>
      </c>
      <c r="I450" s="36" t="str" cm="1">
        <f t="array" ref="I450">IF($B450="","",IFERROR(_xlfn.AGGREGATE(14,6,LabData2016[最近一次HbA1c檢查日期]/((LabData2016[比對身分證前六碼]=$AX450)*(LabData2016[HbA1c唯一]=1)),2),""))</f>
        <v/>
      </c>
      <c r="J450" s="6" t="str">
        <f t="shared" si="87"/>
        <v/>
      </c>
      <c r="K450" s="27" t="str">
        <f ca="1">IF($B450="","",IF($E450="不適用","不適用",IF($F450="","未檢驗",IF(AND($AF450+$AG450&gt;=2,$AG450&gt;=1),IF(OR($F450&lt;VALUE(SUBSTITUTE(SUBSTITUTE($E450,"&lt;",""),"%","")),SUMIFS(LabData2016[HbA1c唯一],LabData2016[比對身分證前六碼],$AX450,LabData2016[最近一次HbA1c檢查結果(%)],"&lt;"&amp;VALUE(SUBSTITUTE(SUBSTITUTE($E450,"&lt;",""),"%","")),LabData2016[最近一次HbA1c檢查日期],"&gt;="&amp;DATE(YEAR(TODAY()),1,1),LabData2016[最近一次HbA1c檢查日期],"&lt;"&amp;DATE(YEAR(TODAY())+1,1,1))/($AF450+$AG450)&gt;=0.5),"控制達標",IF(ISNUMBER($H450),IF(AND($J450&gt;=84,$F450-$H450&lt;0),"進步達標","未達標"),"未達標")),"未達標"))))</f>
        <v/>
      </c>
      <c r="L450" s="33" t="str">
        <f ca="1">IF($B450="","",IF($K450="不適用","不適用",IF($K450="未檢驗","無檢驗資料","全年"&amp;($AF450+$AG450)&amp;"次／下半年"&amp;$AG450&amp;"次／"&amp;SUMIFS(LabData2016[HbA1c唯一],LabData2016[比對身分證前六碼],$AX450,LabData2016[最近一次HbA1c檢查結果(%)],"&lt;"&amp;VALUE(SUBSTITUTE(SUBSTITUTE($E450,"&lt;",""),"%","")),LabData2016[最近一次HbA1c檢查日期],"&gt;="&amp;DATE(YEAR(TODAY()),1,1),LabData2016[最近一次HbA1c檢查日期],"&lt;"&amp;DATE(YEAR(TODAY())+1,1,1))&amp;"/"&amp;($AF450+$AG450)&amp;"達標")))</f>
        <v/>
      </c>
      <c r="M450" s="6" t="str" cm="1">
        <f t="array" ref="M450">IF($B450="","",IFERROR(INDEX(PatientCriteria[LDL達標標準],ROWS($A$4:A450)),""))</f>
        <v/>
      </c>
      <c r="N450" s="6" t="str">
        <f>IF($B450="","",IF($O450="","",IFERROR(SUMIFS(LabData2016[最近一次LDL檢查結果(mg/dL)],LabData2016[比對身分證前六碼],$AX450,LabData2016[最近一次LDL檢查日期],$O450,LabData2016[LDL唯一],1),"")))</f>
        <v/>
      </c>
      <c r="O450" s="36" t="str" cm="1">
        <f t="array" ref="O450">IF($B450="","",IFERROR(_xlfn.AGGREGATE(14,6,LabData2016[最近一次LDL檢查日期]/((LabData2016[比對身分證前六碼]=$AX450)*(LabData2016[LDL唯一]=1)),1),""))</f>
        <v/>
      </c>
      <c r="P450" s="6" t="str">
        <f>IF($B450="","",IF($Q450="","",IFERROR(SUMIFS(LabData2016[最近一次LDL檢查結果(mg/dL)],LabData2016[比對身分證前六碼],$AX450,LabData2016[最近一次LDL檢查日期],$Q450,LabData2016[LDL唯一],1),"")))</f>
        <v/>
      </c>
      <c r="Q450" s="36" t="str" cm="1">
        <f t="array" ref="Q450">IF($B450="","",IFERROR(_xlfn.AGGREGATE(14,6,LabData2016[最近一次LDL檢查日期]/((LabData2016[比對身分證前六碼]=$AX450)*(LabData2016[LDL唯一]=1)),2),""))</f>
        <v/>
      </c>
      <c r="R450" s="6" t="str">
        <f t="shared" si="88"/>
        <v/>
      </c>
      <c r="S450" s="6" t="str" cm="1">
        <f t="array" ref="S450">IF($B450="","",IFERROR(_xlfn.AGGREGATE(15,6,LabData2016[最近一次LDL檢查結果(mg/dL)]/((LabData2016[比對身分證前六碼]=$AX450)*(LabData2016[LDL唯一]=1)),1),""))</f>
        <v/>
      </c>
      <c r="T450" s="28" t="str">
        <f ca="1">IF($B450="","",IF($M450="不適用","不適用",IF($N450="","未檢驗",IF(OR(AND($D450="DM only",$O450&gt;=DATE(YEAR(TODAY()),1,1),$O450&lt;DATE(YEAR(TODAY())+1,1,1),$N450&lt;VALUE(SUBSTITUTE($M450,"&lt;",""))),AND($AH450&gt;=1,$AI450&gt;=1,OR($N450&lt;VALUE(SUBSTITUTE($M450,"&lt;","")),SUMIFS(LabData2016[LDL唯一],LabData2016[比對身分證前六碼],$AX450,LabData2016[最近一次LDL檢查結果(mg/dL)],"&lt;"&amp;VALUE(SUBSTITUTE($M450,"&lt;","")),LabData2016[最近一次LDL檢查日期],"&gt;="&amp;DATE(YEAR(TODAY()),1,1),LabData2016[最近一次LDL檢查日期],"&lt;"&amp;DATE(YEAR(TODAY())+1,1,1))/($AH450+$AI450)&gt;=0.5))),"控制達標",IF(AND($AH450&gt;=1,$AI450&gt;=1,ISNUMBER($P450),$R450&gt;84,$N450-$P450&lt;0),"進步達標","未達標")))))</f>
        <v/>
      </c>
      <c r="U450" s="39" t="str">
        <f ca="1">IF($B450="","",IF($T450="不適用","不適用",IF($T450="未檢驗","無檢驗資料","全年"&amp;($AH450+$AI450)&amp;"次／下半年"&amp;$AI450&amp;"次／"&amp;SUMIFS(LabData2016[LDL唯一],LabData2016[比對身分證前六碼],$AX450,LabData2016[最近一次LDL檢查結果(mg/dL)],"&lt;"&amp;VALUE(SUBSTITUTE($M450,"&lt;","")),LabData2016[最近一次LDL檢查日期],"&gt;="&amp;DATE(YEAR(TODAY()),1,1),LabData2016[最近一次LDL檢查日期],"&lt;"&amp;DATE(YEAR(TODAY())+1,1,1))&amp;"/"&amp;($AH450+$AI450)&amp;"達標")))</f>
        <v/>
      </c>
      <c r="V450" s="6" t="str" cm="1">
        <f t="array" ref="V450">IF($B450="","",IFERROR(INDEX(PatientCriteria[UACR達標標準],ROWS($A$4:A450)),""))</f>
        <v/>
      </c>
      <c r="W450" s="6" t="str">
        <f>IF($B450="","",IF($X450="","",IFERROR(SUMIFS(LabData2016[最近一次UACR檢查結果(mg/gm)],LabData2016[比對身分證前六碼],$AX450,LabData2016[最近一次UACR檢查日期],$X450,LabData2016[UACR唯一],1),"")))</f>
        <v/>
      </c>
      <c r="X450" s="36" t="str" cm="1">
        <f t="array" ref="X450">IF($B450="","",IFERROR(_xlfn.AGGREGATE(14,6,LabData2016[最近一次UACR檢查日期]/((LabData2016[比對身分證前六碼]=$AX450)*(LabData2016[UACR唯一]=1)),1),""))</f>
        <v/>
      </c>
      <c r="Y450" s="6" t="str">
        <f>IF($B450="","",IF($Z450="","",IFERROR(SUMIFS(LabData2016[最近一次UACR檢查結果(mg/gm)],LabData2016[比對身分證前六碼],$AX450,LabData2016[最近一次UACR檢查日期],$Z450,LabData2016[UACR唯一],1),"")))</f>
        <v/>
      </c>
      <c r="Z450" s="36" t="str" cm="1">
        <f t="array" ref="Z450">IF($B450="","",IFERROR(_xlfn.AGGREGATE(14,6,LabData2016[最近一次UACR檢查日期]/((LabData2016[比對身分證前六碼]=$AX450)*(LabData2016[UACR唯一]=1)),2),""))</f>
        <v/>
      </c>
      <c r="AA450" s="6" t="str">
        <f t="shared" si="89"/>
        <v/>
      </c>
      <c r="AB450" s="29" t="str">
        <f ca="1">IF($B450="","",IF($V450="不適用","不適用",IF($W450="","未檢驗",IF(AND($AJ450+$AK450&gt;=2,$AK450&gt;=1),IF(OR($W450&lt;30,SUMIFS(LabData2016[UACR唯一],LabData2016[比對身分證前六碼],$AX450,LabData2016[最近一次UACR檢查結果(mg/gm)],"&lt;30",LabData2016[最近一次UACR檢查日期],"&gt;="&amp;DATE(YEAR(TODAY()),1,1),LabData2016[最近一次UACR檢查日期],"&lt;"&amp;DATE(YEAR(TODAY())+1,1,1))/($AJ450+$AK450)&gt;=0.5),"控制達標",IF(ISNUMBER($Y450),IF(AND($AA450&gt;=84,$W450-$Y450&lt;0),"進步達標","未達標"),"未達標")),"未達標"))))</f>
        <v/>
      </c>
      <c r="AC450" s="38" t="str">
        <f ca="1">IF($B450="","",IF($AB450="不適用","不適用",IF($AB450="未檢驗","無檢驗資料","全年"&amp;($AJ450+$AK450)&amp;"次／下半年"&amp;$AK450&amp;"次／"&amp;SUMIFS(LabData2016[UACR唯一],LabData2016[比對身分證前六碼],$AX450,LabData2016[最近一次UACR檢查結果(mg/gm)],"&lt;30",LabData2016[最近一次UACR檢查日期],"&gt;="&amp;DATE(YEAR(TODAY()),1,1),LabData2016[最近一次UACR檢查日期],"&lt;"&amp;DATE(YEAR(TODAY())+1,1,1))&amp;"/"&amp;($AJ450+$AK450)&amp;"達標")))</f>
        <v/>
      </c>
      <c r="AD450" s="6" t="str" cm="1">
        <f t="array" ref="AD450">IF($B450="","",IFERROR(INDEX(PatientCriteria[BP檢驗次數達標標準],ROWS($A$4:A450)),""))</f>
        <v/>
      </c>
      <c r="AE450" s="6" t="str" cm="1">
        <f t="array" aca="1" ref="AE450" ca="1">IF($B450="","",_xlfn.LET(_xlpm.bp,LabData2016[最近一次BP檢查日期],_xlpm.ym,IF(ISNUMBER(_xlpm.bp),TEXT(_xlpm.bp,"yyyy-mm"),LEFT(_xlpm.bp,7)),_xlpm.matched,_xlfn._xlws.FILTER(_xlpm.ym,(LabData2016[比對身分證前六碼]=$AX450)*(LabData2016[比對生日西元]=$AY450)*(_xlpm.ym&lt;&gt;"")*(LEFT(_xlpm.ym,4)=TEXT(YEAR(TODAY()),"0")),""),IF(INDEX(_xlpm.matched,1)="",0,ROWS(_xlfn.UNIQUE(_xlpm.matched)))))</f>
        <v/>
      </c>
      <c r="AF450" s="6" t="str">
        <f ca="1">IF($B450="","",SUMIFS(LabData2016[HbA1c唯一],LabData2016[比對身分證前六碼],$AX450,LabData2016[最近一次HbA1c檢查日期],"&gt;="&amp;DATE(YEAR(TODAY()),1,1),LabData2016[最近一次HbA1c檢查日期],"&lt;"&amp;DATE(YEAR(TODAY()),7,1)))</f>
        <v/>
      </c>
      <c r="AG450" s="6" t="str">
        <f ca="1">IF($B450="","",SUMIFS(LabData2016[HbA1c唯一],LabData2016[比對身分證前六碼],$AX450,LabData2016[最近一次HbA1c檢查日期],"&gt;="&amp;DATE(YEAR(TODAY()),7,1),LabData2016[最近一次HbA1c檢查日期],"&lt;"&amp;DATE(YEAR(TODAY())+1,1,1)))</f>
        <v/>
      </c>
      <c r="AH450" s="6" t="str">
        <f ca="1">IF($B450="","",SUMIFS(LabData2016[LDL唯一],LabData2016[比對身分證前六碼],$AX450,LabData2016[最近一次LDL檢查日期],"&gt;="&amp;DATE(YEAR(TODAY()),1,1),LabData2016[最近一次LDL檢查日期],"&lt;"&amp;DATE(YEAR(TODAY()),7,1)))</f>
        <v/>
      </c>
      <c r="AI450" s="6" t="str">
        <f ca="1">IF($B450="","",SUMIFS(LabData2016[LDL唯一],LabData2016[比對身分證前六碼],$AX450,LabData2016[最近一次LDL檢查日期],"&gt;="&amp;DATE(YEAR(TODAY()),7,1),LabData2016[最近一次LDL檢查日期],"&lt;"&amp;DATE(YEAR(TODAY())+1,1,1)))</f>
        <v/>
      </c>
      <c r="AJ450" s="6" t="str">
        <f ca="1">IF($B450="","",SUMIFS(LabData2016[UACR唯一],LabData2016[比對身分證前六碼],$AX450,LabData2016[最近一次UACR檢查日期],"&gt;="&amp;DATE(YEAR(TODAY()),1,1),LabData2016[最近一次UACR檢查日期],"&lt;"&amp;DATE(YEAR(TODAY()),7,1)))</f>
        <v/>
      </c>
      <c r="AK450" s="6" t="str">
        <f ca="1">IF($B450="","",SUMIFS(LabData2016[UACR唯一],LabData2016[比對身分證前六碼],$AX450,LabData2016[最近一次UACR檢查日期],"&gt;="&amp;DATE(YEAR(TODAY()),7,1),LabData2016[最近一次UACR檢查日期],"&lt;"&amp;DATE(YEAR(TODAY())+1,1,1)))</f>
        <v/>
      </c>
      <c r="AL450" s="6" t="str">
        <f t="shared" si="90"/>
        <v/>
      </c>
      <c r="AM450" s="6" t="str">
        <f t="shared" si="91"/>
        <v/>
      </c>
      <c r="AN450" s="6" t="str">
        <f t="shared" si="92"/>
        <v/>
      </c>
      <c r="AO450" s="6" t="str">
        <f t="shared" si="93"/>
        <v/>
      </c>
      <c r="AP450" s="6" t="str" cm="1">
        <f t="array" ref="AP450">IF($B450="","",IFERROR(INDEX(相容設定!$B$2:$E$9,MATCH($D450,相容設定!$A$2:$A$9,0),MIN(VALUE(LEFT($AQ450,FIND("/",$AQ450)-1)),3)+1),0))</f>
        <v/>
      </c>
      <c r="AQ450" s="6" t="str">
        <f t="shared" si="94"/>
        <v/>
      </c>
      <c r="AR450" s="30" t="str">
        <f t="shared" si="95"/>
        <v/>
      </c>
      <c r="AS450" s="30" t="str">
        <f>IF($B450="","",250+30+IF(OR(ISNUMBER(SEARCH("DM",$D450)),ISNUMBER(SEARCH("+",$D450))),100,0)+IFERROR(INDEX(相容設定!$F$2:$F$9,MATCH($D450,相容設定!$A$2:$A$9,0)),0))</f>
        <v/>
      </c>
      <c r="AT450" s="31" t="str">
        <f t="shared" si="96"/>
        <v/>
      </c>
      <c r="AU450" s="32" t="str">
        <f t="shared" si="97"/>
        <v/>
      </c>
      <c r="AW450" t="str">
        <f t="shared" si="98"/>
        <v/>
      </c>
    </row>
    <row r="451" spans="1:49" x14ac:dyDescent="0.35">
      <c r="A451" s="26" t="str" cm="1">
        <f t="array" ref="A451">IFERROR(IF(INDEX(PatientCriteria[身分證號],ROWS($A$4:A451))="","",ROWS($A$4:A451)),"")</f>
        <v/>
      </c>
      <c r="B451" s="26" t="str" cm="1">
        <f t="array" ref="B451">IFERROR(IF(INDEX(PatientCriteria[身分證號],ROWS($A$4:A451))="","",INDEX(PatientCriteria[身分證號],ROWS($A$4:A451))),"")</f>
        <v/>
      </c>
      <c r="C451" s="26" t="str" cm="1">
        <f t="array" ref="C451">IF($B451="","",IFERROR(INDEX(PatientCriteria[生日],ROWS($A$4:A451)),""))</f>
        <v/>
      </c>
      <c r="D451" s="26" t="str" cm="1">
        <f t="array" ref="D451">IF($B451="","",IFERROR(INDEX(PatientCriteria[疾病組合],ROWS($A$4:A451)),""))</f>
        <v/>
      </c>
      <c r="E451" s="6" t="str" cm="1">
        <f t="array" ref="E451">IF($B451="","",IFERROR(INDEX(PatientCriteria[HbA1c達標標準],ROWS($A$4:A451)),""))</f>
        <v/>
      </c>
      <c r="F451" s="6" t="str">
        <f>IF($B451="","",IF($G451="","",IFERROR(SUMIFS(LabData2016[最近一次HbA1c檢查結果(%)],LabData2016[比對身分證前六碼],$AX451,LabData2016[最近一次HbA1c檢查日期],$G451,LabData2016[HbA1c唯一],1),"")))</f>
        <v/>
      </c>
      <c r="G451" s="36" t="str" cm="1">
        <f t="array" ref="G451">IF($B451="","",IFERROR(_xlfn.AGGREGATE(14,6,LabData2016[最近一次HbA1c檢查日期]/((LabData2016[比對身分證前六碼]=$AX451)*(LabData2016[HbA1c唯一]=1)),1),""))</f>
        <v/>
      </c>
      <c r="H451" s="6" t="str">
        <f>IF($B451="","",IF($I451="","",IFERROR(SUMIFS(LabData2016[最近一次HbA1c檢查結果(%)],LabData2016[比對身分證前六碼],$AX451,LabData2016[最近一次HbA1c檢查日期],$I451,LabData2016[HbA1c唯一],1),"")))</f>
        <v/>
      </c>
      <c r="I451" s="36" t="str" cm="1">
        <f t="array" ref="I451">IF($B451="","",IFERROR(_xlfn.AGGREGATE(14,6,LabData2016[最近一次HbA1c檢查日期]/((LabData2016[比對身分證前六碼]=$AX451)*(LabData2016[HbA1c唯一]=1)),2),""))</f>
        <v/>
      </c>
      <c r="J451" s="6" t="str">
        <f t="shared" si="87"/>
        <v/>
      </c>
      <c r="K451" s="27" t="str">
        <f ca="1">IF($B451="","",IF($E451="不適用","不適用",IF($F451="","未檢驗",IF(AND($AF451+$AG451&gt;=2,$AG451&gt;=1),IF(OR($F451&lt;VALUE(SUBSTITUTE(SUBSTITUTE($E451,"&lt;",""),"%","")),SUMIFS(LabData2016[HbA1c唯一],LabData2016[比對身分證前六碼],$AX451,LabData2016[最近一次HbA1c檢查結果(%)],"&lt;"&amp;VALUE(SUBSTITUTE(SUBSTITUTE($E451,"&lt;",""),"%","")),LabData2016[最近一次HbA1c檢查日期],"&gt;="&amp;DATE(YEAR(TODAY()),1,1),LabData2016[最近一次HbA1c檢查日期],"&lt;"&amp;DATE(YEAR(TODAY())+1,1,1))/($AF451+$AG451)&gt;=0.5),"控制達標",IF(ISNUMBER($H451),IF(AND($J451&gt;=84,$F451-$H451&lt;0),"進步達標","未達標"),"未達標")),"未達標"))))</f>
        <v/>
      </c>
      <c r="L451" s="33" t="str">
        <f ca="1">IF($B451="","",IF($K451="不適用","不適用",IF($K451="未檢驗","無檢驗資料","全年"&amp;($AF451+$AG451)&amp;"次／下半年"&amp;$AG451&amp;"次／"&amp;SUMIFS(LabData2016[HbA1c唯一],LabData2016[比對身分證前六碼],$AX451,LabData2016[最近一次HbA1c檢查結果(%)],"&lt;"&amp;VALUE(SUBSTITUTE(SUBSTITUTE($E451,"&lt;",""),"%","")),LabData2016[最近一次HbA1c檢查日期],"&gt;="&amp;DATE(YEAR(TODAY()),1,1),LabData2016[最近一次HbA1c檢查日期],"&lt;"&amp;DATE(YEAR(TODAY())+1,1,1))&amp;"/"&amp;($AF451+$AG451)&amp;"達標")))</f>
        <v/>
      </c>
      <c r="M451" s="6" t="str" cm="1">
        <f t="array" ref="M451">IF($B451="","",IFERROR(INDEX(PatientCriteria[LDL達標標準],ROWS($A$4:A451)),""))</f>
        <v/>
      </c>
      <c r="N451" s="6" t="str">
        <f>IF($B451="","",IF($O451="","",IFERROR(SUMIFS(LabData2016[最近一次LDL檢查結果(mg/dL)],LabData2016[比對身分證前六碼],$AX451,LabData2016[最近一次LDL檢查日期],$O451,LabData2016[LDL唯一],1),"")))</f>
        <v/>
      </c>
      <c r="O451" s="36" t="str" cm="1">
        <f t="array" ref="O451">IF($B451="","",IFERROR(_xlfn.AGGREGATE(14,6,LabData2016[最近一次LDL檢查日期]/((LabData2016[比對身分證前六碼]=$AX451)*(LabData2016[LDL唯一]=1)),1),""))</f>
        <v/>
      </c>
      <c r="P451" s="6" t="str">
        <f>IF($B451="","",IF($Q451="","",IFERROR(SUMIFS(LabData2016[最近一次LDL檢查結果(mg/dL)],LabData2016[比對身分證前六碼],$AX451,LabData2016[最近一次LDL檢查日期],$Q451,LabData2016[LDL唯一],1),"")))</f>
        <v/>
      </c>
      <c r="Q451" s="36" t="str" cm="1">
        <f t="array" ref="Q451">IF($B451="","",IFERROR(_xlfn.AGGREGATE(14,6,LabData2016[最近一次LDL檢查日期]/((LabData2016[比對身分證前六碼]=$AX451)*(LabData2016[LDL唯一]=1)),2),""))</f>
        <v/>
      </c>
      <c r="R451" s="6" t="str">
        <f t="shared" si="88"/>
        <v/>
      </c>
      <c r="S451" s="6" t="str" cm="1">
        <f t="array" ref="S451">IF($B451="","",IFERROR(_xlfn.AGGREGATE(15,6,LabData2016[最近一次LDL檢查結果(mg/dL)]/((LabData2016[比對身分證前六碼]=$AX451)*(LabData2016[LDL唯一]=1)),1),""))</f>
        <v/>
      </c>
      <c r="T451" s="28" t="str">
        <f ca="1">IF($B451="","",IF($M451="不適用","不適用",IF($N451="","未檢驗",IF(OR(AND($D451="DM only",$O451&gt;=DATE(YEAR(TODAY()),1,1),$O451&lt;DATE(YEAR(TODAY())+1,1,1),$N451&lt;VALUE(SUBSTITUTE($M451,"&lt;",""))),AND($AH451&gt;=1,$AI451&gt;=1,OR($N451&lt;VALUE(SUBSTITUTE($M451,"&lt;","")),SUMIFS(LabData2016[LDL唯一],LabData2016[比對身分證前六碼],$AX451,LabData2016[最近一次LDL檢查結果(mg/dL)],"&lt;"&amp;VALUE(SUBSTITUTE($M451,"&lt;","")),LabData2016[最近一次LDL檢查日期],"&gt;="&amp;DATE(YEAR(TODAY()),1,1),LabData2016[最近一次LDL檢查日期],"&lt;"&amp;DATE(YEAR(TODAY())+1,1,1))/($AH451+$AI451)&gt;=0.5))),"控制達標",IF(AND($AH451&gt;=1,$AI451&gt;=1,ISNUMBER($P451),$R451&gt;84,$N451-$P451&lt;0),"進步達標","未達標")))))</f>
        <v/>
      </c>
      <c r="U451" s="39" t="str">
        <f ca="1">IF($B451="","",IF($T451="不適用","不適用",IF($T451="未檢驗","無檢驗資料","全年"&amp;($AH451+$AI451)&amp;"次／下半年"&amp;$AI451&amp;"次／"&amp;SUMIFS(LabData2016[LDL唯一],LabData2016[比對身分證前六碼],$AX451,LabData2016[最近一次LDL檢查結果(mg/dL)],"&lt;"&amp;VALUE(SUBSTITUTE($M451,"&lt;","")),LabData2016[最近一次LDL檢查日期],"&gt;="&amp;DATE(YEAR(TODAY()),1,1),LabData2016[最近一次LDL檢查日期],"&lt;"&amp;DATE(YEAR(TODAY())+1,1,1))&amp;"/"&amp;($AH451+$AI451)&amp;"達標")))</f>
        <v/>
      </c>
      <c r="V451" s="6" t="str" cm="1">
        <f t="array" ref="V451">IF($B451="","",IFERROR(INDEX(PatientCriteria[UACR達標標準],ROWS($A$4:A451)),""))</f>
        <v/>
      </c>
      <c r="W451" s="6" t="str">
        <f>IF($B451="","",IF($X451="","",IFERROR(SUMIFS(LabData2016[最近一次UACR檢查結果(mg/gm)],LabData2016[比對身分證前六碼],$AX451,LabData2016[最近一次UACR檢查日期],$X451,LabData2016[UACR唯一],1),"")))</f>
        <v/>
      </c>
      <c r="X451" s="36" t="str" cm="1">
        <f t="array" ref="X451">IF($B451="","",IFERROR(_xlfn.AGGREGATE(14,6,LabData2016[最近一次UACR檢查日期]/((LabData2016[比對身分證前六碼]=$AX451)*(LabData2016[UACR唯一]=1)),1),""))</f>
        <v/>
      </c>
      <c r="Y451" s="6" t="str">
        <f>IF($B451="","",IF($Z451="","",IFERROR(SUMIFS(LabData2016[最近一次UACR檢查結果(mg/gm)],LabData2016[比對身分證前六碼],$AX451,LabData2016[最近一次UACR檢查日期],$Z451,LabData2016[UACR唯一],1),"")))</f>
        <v/>
      </c>
      <c r="Z451" s="36" t="str" cm="1">
        <f t="array" ref="Z451">IF($B451="","",IFERROR(_xlfn.AGGREGATE(14,6,LabData2016[最近一次UACR檢查日期]/((LabData2016[比對身分證前六碼]=$AX451)*(LabData2016[UACR唯一]=1)),2),""))</f>
        <v/>
      </c>
      <c r="AA451" s="6" t="str">
        <f t="shared" si="89"/>
        <v/>
      </c>
      <c r="AB451" s="29" t="str">
        <f ca="1">IF($B451="","",IF($V451="不適用","不適用",IF($W451="","未檢驗",IF(AND($AJ451+$AK451&gt;=2,$AK451&gt;=1),IF(OR($W451&lt;30,SUMIFS(LabData2016[UACR唯一],LabData2016[比對身分證前六碼],$AX451,LabData2016[最近一次UACR檢查結果(mg/gm)],"&lt;30",LabData2016[最近一次UACR檢查日期],"&gt;="&amp;DATE(YEAR(TODAY()),1,1),LabData2016[最近一次UACR檢查日期],"&lt;"&amp;DATE(YEAR(TODAY())+1,1,1))/($AJ451+$AK451)&gt;=0.5),"控制達標",IF(ISNUMBER($Y451),IF(AND($AA451&gt;=84,$W451-$Y451&lt;0),"進步達標","未達標"),"未達標")),"未達標"))))</f>
        <v/>
      </c>
      <c r="AC451" s="38" t="str">
        <f ca="1">IF($B451="","",IF($AB451="不適用","不適用",IF($AB451="未檢驗","無檢驗資料","全年"&amp;($AJ451+$AK451)&amp;"次／下半年"&amp;$AK451&amp;"次／"&amp;SUMIFS(LabData2016[UACR唯一],LabData2016[比對身分證前六碼],$AX451,LabData2016[最近一次UACR檢查結果(mg/gm)],"&lt;30",LabData2016[最近一次UACR檢查日期],"&gt;="&amp;DATE(YEAR(TODAY()),1,1),LabData2016[最近一次UACR檢查日期],"&lt;"&amp;DATE(YEAR(TODAY())+1,1,1))&amp;"/"&amp;($AJ451+$AK451)&amp;"達標")))</f>
        <v/>
      </c>
      <c r="AD451" s="6" t="str" cm="1">
        <f t="array" ref="AD451">IF($B451="","",IFERROR(INDEX(PatientCriteria[BP檢驗次數達標標準],ROWS($A$4:A451)),""))</f>
        <v/>
      </c>
      <c r="AE451" s="6" t="str" cm="1">
        <f t="array" aca="1" ref="AE451" ca="1">IF($B451="","",_xlfn.LET(_xlpm.bp,LabData2016[最近一次BP檢查日期],_xlpm.ym,IF(ISNUMBER(_xlpm.bp),TEXT(_xlpm.bp,"yyyy-mm"),LEFT(_xlpm.bp,7)),_xlpm.matched,_xlfn._xlws.FILTER(_xlpm.ym,(LabData2016[比對身分證前六碼]=$AX451)*(LabData2016[比對生日西元]=$AY451)*(_xlpm.ym&lt;&gt;"")*(LEFT(_xlpm.ym,4)=TEXT(YEAR(TODAY()),"0")),""),IF(INDEX(_xlpm.matched,1)="",0,ROWS(_xlfn.UNIQUE(_xlpm.matched)))))</f>
        <v/>
      </c>
      <c r="AF451" s="6" t="str">
        <f ca="1">IF($B451="","",SUMIFS(LabData2016[HbA1c唯一],LabData2016[比對身分證前六碼],$AX451,LabData2016[最近一次HbA1c檢查日期],"&gt;="&amp;DATE(YEAR(TODAY()),1,1),LabData2016[最近一次HbA1c檢查日期],"&lt;"&amp;DATE(YEAR(TODAY()),7,1)))</f>
        <v/>
      </c>
      <c r="AG451" s="6" t="str">
        <f ca="1">IF($B451="","",SUMIFS(LabData2016[HbA1c唯一],LabData2016[比對身分證前六碼],$AX451,LabData2016[最近一次HbA1c檢查日期],"&gt;="&amp;DATE(YEAR(TODAY()),7,1),LabData2016[最近一次HbA1c檢查日期],"&lt;"&amp;DATE(YEAR(TODAY())+1,1,1)))</f>
        <v/>
      </c>
      <c r="AH451" s="6" t="str">
        <f ca="1">IF($B451="","",SUMIFS(LabData2016[LDL唯一],LabData2016[比對身分證前六碼],$AX451,LabData2016[最近一次LDL檢查日期],"&gt;="&amp;DATE(YEAR(TODAY()),1,1),LabData2016[最近一次LDL檢查日期],"&lt;"&amp;DATE(YEAR(TODAY()),7,1)))</f>
        <v/>
      </c>
      <c r="AI451" s="6" t="str">
        <f ca="1">IF($B451="","",SUMIFS(LabData2016[LDL唯一],LabData2016[比對身分證前六碼],$AX451,LabData2016[最近一次LDL檢查日期],"&gt;="&amp;DATE(YEAR(TODAY()),7,1),LabData2016[最近一次LDL檢查日期],"&lt;"&amp;DATE(YEAR(TODAY())+1,1,1)))</f>
        <v/>
      </c>
      <c r="AJ451" s="6" t="str">
        <f ca="1">IF($B451="","",SUMIFS(LabData2016[UACR唯一],LabData2016[比對身分證前六碼],$AX451,LabData2016[最近一次UACR檢查日期],"&gt;="&amp;DATE(YEAR(TODAY()),1,1),LabData2016[最近一次UACR檢查日期],"&lt;"&amp;DATE(YEAR(TODAY()),7,1)))</f>
        <v/>
      </c>
      <c r="AK451" s="6" t="str">
        <f ca="1">IF($B451="","",SUMIFS(LabData2016[UACR唯一],LabData2016[比對身分證前六碼],$AX451,LabData2016[最近一次UACR檢查日期],"&gt;="&amp;DATE(YEAR(TODAY()),7,1),LabData2016[最近一次UACR檢查日期],"&lt;"&amp;DATE(YEAR(TODAY())+1,1,1)))</f>
        <v/>
      </c>
      <c r="AL451" s="6" t="str">
        <f t="shared" si="90"/>
        <v/>
      </c>
      <c r="AM451" s="6" t="str">
        <f t="shared" si="91"/>
        <v/>
      </c>
      <c r="AN451" s="6" t="str">
        <f t="shared" si="92"/>
        <v/>
      </c>
      <c r="AO451" s="6" t="str">
        <f t="shared" si="93"/>
        <v/>
      </c>
      <c r="AP451" s="6" t="str" cm="1">
        <f t="array" ref="AP451">IF($B451="","",IFERROR(INDEX(相容設定!$B$2:$E$9,MATCH($D451,相容設定!$A$2:$A$9,0),MIN(VALUE(LEFT($AQ451,FIND("/",$AQ451)-1)),3)+1),0))</f>
        <v/>
      </c>
      <c r="AQ451" s="6" t="str">
        <f t="shared" si="94"/>
        <v/>
      </c>
      <c r="AR451" s="30" t="str">
        <f t="shared" si="95"/>
        <v/>
      </c>
      <c r="AS451" s="30" t="str">
        <f>IF($B451="","",250+30+IF(OR(ISNUMBER(SEARCH("DM",$D451)),ISNUMBER(SEARCH("+",$D451))),100,0)+IFERROR(INDEX(相容設定!$F$2:$F$9,MATCH($D451,相容設定!$A$2:$A$9,0)),0))</f>
        <v/>
      </c>
      <c r="AT451" s="31" t="str">
        <f t="shared" si="96"/>
        <v/>
      </c>
      <c r="AU451" s="32" t="str">
        <f t="shared" si="97"/>
        <v/>
      </c>
      <c r="AW451" t="str">
        <f t="shared" si="98"/>
        <v/>
      </c>
    </row>
    <row r="452" spans="1:49" x14ac:dyDescent="0.35">
      <c r="A452" s="26" t="str" cm="1">
        <f t="array" ref="A452">IFERROR(IF(INDEX(PatientCriteria[身分證號],ROWS($A$4:A452))="","",ROWS($A$4:A452)),"")</f>
        <v/>
      </c>
      <c r="B452" s="26" t="str" cm="1">
        <f t="array" ref="B452">IFERROR(IF(INDEX(PatientCriteria[身分證號],ROWS($A$4:A452))="","",INDEX(PatientCriteria[身分證號],ROWS($A$4:A452))),"")</f>
        <v/>
      </c>
      <c r="C452" s="26" t="str" cm="1">
        <f t="array" ref="C452">IF($B452="","",IFERROR(INDEX(PatientCriteria[生日],ROWS($A$4:A452)),""))</f>
        <v/>
      </c>
      <c r="D452" s="26" t="str" cm="1">
        <f t="array" ref="D452">IF($B452="","",IFERROR(INDEX(PatientCriteria[疾病組合],ROWS($A$4:A452)),""))</f>
        <v/>
      </c>
      <c r="E452" s="6" t="str" cm="1">
        <f t="array" ref="E452">IF($B452="","",IFERROR(INDEX(PatientCriteria[HbA1c達標標準],ROWS($A$4:A452)),""))</f>
        <v/>
      </c>
      <c r="F452" s="6" t="str">
        <f>IF($B452="","",IF($G452="","",IFERROR(SUMIFS(LabData2016[最近一次HbA1c檢查結果(%)],LabData2016[比對身分證前六碼],$AX452,LabData2016[最近一次HbA1c檢查日期],$G452,LabData2016[HbA1c唯一],1),"")))</f>
        <v/>
      </c>
      <c r="G452" s="36" t="str" cm="1">
        <f t="array" ref="G452">IF($B452="","",IFERROR(_xlfn.AGGREGATE(14,6,LabData2016[最近一次HbA1c檢查日期]/((LabData2016[比對身分證前六碼]=$AX452)*(LabData2016[HbA1c唯一]=1)),1),""))</f>
        <v/>
      </c>
      <c r="H452" s="6" t="str">
        <f>IF($B452="","",IF($I452="","",IFERROR(SUMIFS(LabData2016[最近一次HbA1c檢查結果(%)],LabData2016[比對身分證前六碼],$AX452,LabData2016[最近一次HbA1c檢查日期],$I452,LabData2016[HbA1c唯一],1),"")))</f>
        <v/>
      </c>
      <c r="I452" s="36" t="str" cm="1">
        <f t="array" ref="I452">IF($B452="","",IFERROR(_xlfn.AGGREGATE(14,6,LabData2016[最近一次HbA1c檢查日期]/((LabData2016[比對身分證前六碼]=$AX452)*(LabData2016[HbA1c唯一]=1)),2),""))</f>
        <v/>
      </c>
      <c r="J452" s="6" t="str">
        <f t="shared" ref="J452:J515" si="99">IF($B452="","",IF(AND(G452&lt;&gt;"",I452&lt;&gt;""),G452-I452,""))</f>
        <v/>
      </c>
      <c r="K452" s="27" t="str">
        <f ca="1">IF($B452="","",IF($E452="不適用","不適用",IF($F452="","未檢驗",IF(AND($AF452+$AG452&gt;=2,$AG452&gt;=1),IF(OR($F452&lt;VALUE(SUBSTITUTE(SUBSTITUTE($E452,"&lt;",""),"%","")),SUMIFS(LabData2016[HbA1c唯一],LabData2016[比對身分證前六碼],$AX452,LabData2016[最近一次HbA1c檢查結果(%)],"&lt;"&amp;VALUE(SUBSTITUTE(SUBSTITUTE($E452,"&lt;",""),"%","")),LabData2016[最近一次HbA1c檢查日期],"&gt;="&amp;DATE(YEAR(TODAY()),1,1),LabData2016[最近一次HbA1c檢查日期],"&lt;"&amp;DATE(YEAR(TODAY())+1,1,1))/($AF452+$AG452)&gt;=0.5),"控制達標",IF(ISNUMBER($H452),IF(AND($J452&gt;=84,$F452-$H452&lt;0),"進步達標","未達標"),"未達標")),"未達標"))))</f>
        <v/>
      </c>
      <c r="L452" s="33" t="str">
        <f ca="1">IF($B452="","",IF($K452="不適用","不適用",IF($K452="未檢驗","無檢驗資料","全年"&amp;($AF452+$AG452)&amp;"次／下半年"&amp;$AG452&amp;"次／"&amp;SUMIFS(LabData2016[HbA1c唯一],LabData2016[比對身分證前六碼],$AX452,LabData2016[最近一次HbA1c檢查結果(%)],"&lt;"&amp;VALUE(SUBSTITUTE(SUBSTITUTE($E452,"&lt;",""),"%","")),LabData2016[最近一次HbA1c檢查日期],"&gt;="&amp;DATE(YEAR(TODAY()),1,1),LabData2016[最近一次HbA1c檢查日期],"&lt;"&amp;DATE(YEAR(TODAY())+1,1,1))&amp;"/"&amp;($AF452+$AG452)&amp;"達標")))</f>
        <v/>
      </c>
      <c r="M452" s="6" t="str" cm="1">
        <f t="array" ref="M452">IF($B452="","",IFERROR(INDEX(PatientCriteria[LDL達標標準],ROWS($A$4:A452)),""))</f>
        <v/>
      </c>
      <c r="N452" s="6" t="str">
        <f>IF($B452="","",IF($O452="","",IFERROR(SUMIFS(LabData2016[最近一次LDL檢查結果(mg/dL)],LabData2016[比對身分證前六碼],$AX452,LabData2016[最近一次LDL檢查日期],$O452,LabData2016[LDL唯一],1),"")))</f>
        <v/>
      </c>
      <c r="O452" s="36" t="str" cm="1">
        <f t="array" ref="O452">IF($B452="","",IFERROR(_xlfn.AGGREGATE(14,6,LabData2016[最近一次LDL檢查日期]/((LabData2016[比對身分證前六碼]=$AX452)*(LabData2016[LDL唯一]=1)),1),""))</f>
        <v/>
      </c>
      <c r="P452" s="6" t="str">
        <f>IF($B452="","",IF($Q452="","",IFERROR(SUMIFS(LabData2016[最近一次LDL檢查結果(mg/dL)],LabData2016[比對身分證前六碼],$AX452,LabData2016[最近一次LDL檢查日期],$Q452,LabData2016[LDL唯一],1),"")))</f>
        <v/>
      </c>
      <c r="Q452" s="36" t="str" cm="1">
        <f t="array" ref="Q452">IF($B452="","",IFERROR(_xlfn.AGGREGATE(14,6,LabData2016[最近一次LDL檢查日期]/((LabData2016[比對身分證前六碼]=$AX452)*(LabData2016[LDL唯一]=1)),2),""))</f>
        <v/>
      </c>
      <c r="R452" s="6" t="str">
        <f t="shared" ref="R452:R515" si="100">IF($B452="","",IF(AND(O452&lt;&gt;"",Q452&lt;&gt;""),O452-Q452,""))</f>
        <v/>
      </c>
      <c r="S452" s="6" t="str" cm="1">
        <f t="array" ref="S452">IF($B452="","",IFERROR(_xlfn.AGGREGATE(15,6,LabData2016[最近一次LDL檢查結果(mg/dL)]/((LabData2016[比對身分證前六碼]=$AX452)*(LabData2016[LDL唯一]=1)),1),""))</f>
        <v/>
      </c>
      <c r="T452" s="28" t="str">
        <f ca="1">IF($B452="","",IF($M452="不適用","不適用",IF($N452="","未檢驗",IF(OR(AND($D452="DM only",$O452&gt;=DATE(YEAR(TODAY()),1,1),$O452&lt;DATE(YEAR(TODAY())+1,1,1),$N452&lt;VALUE(SUBSTITUTE($M452,"&lt;",""))),AND($AH452&gt;=1,$AI452&gt;=1,OR($N452&lt;VALUE(SUBSTITUTE($M452,"&lt;","")),SUMIFS(LabData2016[LDL唯一],LabData2016[比對身分證前六碼],$AX452,LabData2016[最近一次LDL檢查結果(mg/dL)],"&lt;"&amp;VALUE(SUBSTITUTE($M452,"&lt;","")),LabData2016[最近一次LDL檢查日期],"&gt;="&amp;DATE(YEAR(TODAY()),1,1),LabData2016[最近一次LDL檢查日期],"&lt;"&amp;DATE(YEAR(TODAY())+1,1,1))/($AH452+$AI452)&gt;=0.5))),"控制達標",IF(AND($AH452&gt;=1,$AI452&gt;=1,ISNUMBER($P452),$R452&gt;84,$N452-$P452&lt;0),"進步達標","未達標")))))</f>
        <v/>
      </c>
      <c r="U452" s="39" t="str">
        <f ca="1">IF($B452="","",IF($T452="不適用","不適用",IF($T452="未檢驗","無檢驗資料","全年"&amp;($AH452+$AI452)&amp;"次／下半年"&amp;$AI452&amp;"次／"&amp;SUMIFS(LabData2016[LDL唯一],LabData2016[比對身分證前六碼],$AX452,LabData2016[最近一次LDL檢查結果(mg/dL)],"&lt;"&amp;VALUE(SUBSTITUTE($M452,"&lt;","")),LabData2016[最近一次LDL檢查日期],"&gt;="&amp;DATE(YEAR(TODAY()),1,1),LabData2016[最近一次LDL檢查日期],"&lt;"&amp;DATE(YEAR(TODAY())+1,1,1))&amp;"/"&amp;($AH452+$AI452)&amp;"達標")))</f>
        <v/>
      </c>
      <c r="V452" s="6" t="str" cm="1">
        <f t="array" ref="V452">IF($B452="","",IFERROR(INDEX(PatientCriteria[UACR達標標準],ROWS($A$4:A452)),""))</f>
        <v/>
      </c>
      <c r="W452" s="6" t="str">
        <f>IF($B452="","",IF($X452="","",IFERROR(SUMIFS(LabData2016[最近一次UACR檢查結果(mg/gm)],LabData2016[比對身分證前六碼],$AX452,LabData2016[最近一次UACR檢查日期],$X452,LabData2016[UACR唯一],1),"")))</f>
        <v/>
      </c>
      <c r="X452" s="36" t="str" cm="1">
        <f t="array" ref="X452">IF($B452="","",IFERROR(_xlfn.AGGREGATE(14,6,LabData2016[最近一次UACR檢查日期]/((LabData2016[比對身分證前六碼]=$AX452)*(LabData2016[UACR唯一]=1)),1),""))</f>
        <v/>
      </c>
      <c r="Y452" s="6" t="str">
        <f>IF($B452="","",IF($Z452="","",IFERROR(SUMIFS(LabData2016[最近一次UACR檢查結果(mg/gm)],LabData2016[比對身分證前六碼],$AX452,LabData2016[最近一次UACR檢查日期],$Z452,LabData2016[UACR唯一],1),"")))</f>
        <v/>
      </c>
      <c r="Z452" s="36" t="str" cm="1">
        <f t="array" ref="Z452">IF($B452="","",IFERROR(_xlfn.AGGREGATE(14,6,LabData2016[最近一次UACR檢查日期]/((LabData2016[比對身分證前六碼]=$AX452)*(LabData2016[UACR唯一]=1)),2),""))</f>
        <v/>
      </c>
      <c r="AA452" s="6" t="str">
        <f t="shared" ref="AA452:AA515" si="101">IF($B452="","",IF(AND(X452&lt;&gt;"",Z452&lt;&gt;""),X452-Z452,""))</f>
        <v/>
      </c>
      <c r="AB452" s="29" t="str">
        <f ca="1">IF($B452="","",IF($V452="不適用","不適用",IF($W452="","未檢驗",IF(AND($AJ452+$AK452&gt;=2,$AK452&gt;=1),IF(OR($W452&lt;30,SUMIFS(LabData2016[UACR唯一],LabData2016[比對身分證前六碼],$AX452,LabData2016[最近一次UACR檢查結果(mg/gm)],"&lt;30",LabData2016[最近一次UACR檢查日期],"&gt;="&amp;DATE(YEAR(TODAY()),1,1),LabData2016[最近一次UACR檢查日期],"&lt;"&amp;DATE(YEAR(TODAY())+1,1,1))/($AJ452+$AK452)&gt;=0.5),"控制達標",IF(ISNUMBER($Y452),IF(AND($AA452&gt;=84,$W452-$Y452&lt;0),"進步達標","未達標"),"未達標")),"未達標"))))</f>
        <v/>
      </c>
      <c r="AC452" s="38" t="str">
        <f ca="1">IF($B452="","",IF($AB452="不適用","不適用",IF($AB452="未檢驗","無檢驗資料","全年"&amp;($AJ452+$AK452)&amp;"次／下半年"&amp;$AK452&amp;"次／"&amp;SUMIFS(LabData2016[UACR唯一],LabData2016[比對身分證前六碼],$AX452,LabData2016[最近一次UACR檢查結果(mg/gm)],"&lt;30",LabData2016[最近一次UACR檢查日期],"&gt;="&amp;DATE(YEAR(TODAY()),1,1),LabData2016[最近一次UACR檢查日期],"&lt;"&amp;DATE(YEAR(TODAY())+1,1,1))&amp;"/"&amp;($AJ452+$AK452)&amp;"達標")))</f>
        <v/>
      </c>
      <c r="AD452" s="6" t="str" cm="1">
        <f t="array" ref="AD452">IF($B452="","",IFERROR(INDEX(PatientCriteria[BP檢驗次數達標標準],ROWS($A$4:A452)),""))</f>
        <v/>
      </c>
      <c r="AE452" s="6" t="str" cm="1">
        <f t="array" aca="1" ref="AE452" ca="1">IF($B452="","",_xlfn.LET(_xlpm.bp,LabData2016[最近一次BP檢查日期],_xlpm.ym,IF(ISNUMBER(_xlpm.bp),TEXT(_xlpm.bp,"yyyy-mm"),LEFT(_xlpm.bp,7)),_xlpm.matched,_xlfn._xlws.FILTER(_xlpm.ym,(LabData2016[比對身分證前六碼]=$AX452)*(LabData2016[比對生日西元]=$AY452)*(_xlpm.ym&lt;&gt;"")*(LEFT(_xlpm.ym,4)=TEXT(YEAR(TODAY()),"0")),""),IF(INDEX(_xlpm.matched,1)="",0,ROWS(_xlfn.UNIQUE(_xlpm.matched)))))</f>
        <v/>
      </c>
      <c r="AF452" s="6" t="str">
        <f ca="1">IF($B452="","",SUMIFS(LabData2016[HbA1c唯一],LabData2016[比對身分證前六碼],$AX452,LabData2016[最近一次HbA1c檢查日期],"&gt;="&amp;DATE(YEAR(TODAY()),1,1),LabData2016[最近一次HbA1c檢查日期],"&lt;"&amp;DATE(YEAR(TODAY()),7,1)))</f>
        <v/>
      </c>
      <c r="AG452" s="6" t="str">
        <f ca="1">IF($B452="","",SUMIFS(LabData2016[HbA1c唯一],LabData2016[比對身分證前六碼],$AX452,LabData2016[最近一次HbA1c檢查日期],"&gt;="&amp;DATE(YEAR(TODAY()),7,1),LabData2016[最近一次HbA1c檢查日期],"&lt;"&amp;DATE(YEAR(TODAY())+1,1,1)))</f>
        <v/>
      </c>
      <c r="AH452" s="6" t="str">
        <f ca="1">IF($B452="","",SUMIFS(LabData2016[LDL唯一],LabData2016[比對身分證前六碼],$AX452,LabData2016[最近一次LDL檢查日期],"&gt;="&amp;DATE(YEAR(TODAY()),1,1),LabData2016[最近一次LDL檢查日期],"&lt;"&amp;DATE(YEAR(TODAY()),7,1)))</f>
        <v/>
      </c>
      <c r="AI452" s="6" t="str">
        <f ca="1">IF($B452="","",SUMIFS(LabData2016[LDL唯一],LabData2016[比對身分證前六碼],$AX452,LabData2016[最近一次LDL檢查日期],"&gt;="&amp;DATE(YEAR(TODAY()),7,1),LabData2016[最近一次LDL檢查日期],"&lt;"&amp;DATE(YEAR(TODAY())+1,1,1)))</f>
        <v/>
      </c>
      <c r="AJ452" s="6" t="str">
        <f ca="1">IF($B452="","",SUMIFS(LabData2016[UACR唯一],LabData2016[比對身分證前六碼],$AX452,LabData2016[最近一次UACR檢查日期],"&gt;="&amp;DATE(YEAR(TODAY()),1,1),LabData2016[最近一次UACR檢查日期],"&lt;"&amp;DATE(YEAR(TODAY()),7,1)))</f>
        <v/>
      </c>
      <c r="AK452" s="6" t="str">
        <f ca="1">IF($B452="","",SUMIFS(LabData2016[UACR唯一],LabData2016[比對身分證前六碼],$AX452,LabData2016[最近一次UACR檢查日期],"&gt;="&amp;DATE(YEAR(TODAY()),7,1),LabData2016[最近一次UACR檢查日期],"&lt;"&amp;DATE(YEAR(TODAY())+1,1,1)))</f>
        <v/>
      </c>
      <c r="AL452" s="6" t="str">
        <f t="shared" ref="AL452:AL515" si="102">IF($B452="","",IF(NOT(OR($D452="DM only",$D452="DM+CKD",$D452="DM+ASCVD",$D452="CKD+ASCVD",$D452="DM+CKD+ASCVD")),"不適用",IF(AND(IF(OR($D452="DM only",$D452="DM+CKD",$D452="DM+ASCVD",$D452="DM+CKD+ASCVD"),AND($AF452&gt;=1,$AG452&gt;=1),TRUE),AND($AH452&gt;=1,$AI452&gt;=1),IF(OR($D452="DM+CKD",$D452="CKD+ASCVD",$D452="DM+CKD+ASCVD"),AND($AJ452&gt;=1,$AK452&gt;=1),TRUE),OR($AD452="不適用",$AE452&gt;=3)),"達標","未達標")))</f>
        <v/>
      </c>
      <c r="AM452" s="6" t="str">
        <f t="shared" ref="AM452:AM515" si="103">IF($B452="","",250)</f>
        <v/>
      </c>
      <c r="AN452" s="6" t="str">
        <f t="shared" ref="AN452:AN515" si="104">IF($B452="","",30)</f>
        <v/>
      </c>
      <c r="AO452" s="6" t="str">
        <f t="shared" ref="AO452:AO515" si="105">IF($B452="","",IF(AND($AL452="達標",OR(ISNUMBER(SEARCH("DM",$D452)),ISNUMBER(SEARCH("+",$D452)))),100,0))</f>
        <v/>
      </c>
      <c r="AP452" s="6" t="str" cm="1">
        <f t="array" ref="AP452">IF($B452="","",IFERROR(INDEX(相容設定!$B$2:$E$9,MATCH($D452,相容設定!$A$2:$A$9,0),MIN(VALUE(LEFT($AQ452,FIND("/",$AQ452)-1)),3)+1),0))</f>
        <v/>
      </c>
      <c r="AQ452" s="6" t="str">
        <f t="shared" ref="AQ452:AQ515" si="106">IF($B452="","",(IF(OR($K452="控制達標",$K452="進步達標"),1,0)+IF(OR($T452="控制達標",$T452="進步達標"),1,0)+IF(OR($AB452="控制達標",$AB452="進步達標"),1,0))&amp;"/"&amp;(IF($K452&lt;&gt;"不適用",1,0)+IF($T452&lt;&gt;"不適用",1,0)+IF($AB452&lt;&gt;"不適用",1,0)))</f>
        <v/>
      </c>
      <c r="AR452" s="30" t="str">
        <f t="shared" ref="AR452:AR515" si="107">IF($B452="","",AM452+AN452+AO452+AP452)</f>
        <v/>
      </c>
      <c r="AS452" s="30" t="str">
        <f>IF($B452="","",250+30+IF(OR(ISNUMBER(SEARCH("DM",$D452)),ISNUMBER(SEARCH("+",$D452))),100,0)+IFERROR(INDEX(相容設定!$F$2:$F$9,MATCH($D452,相容設定!$A$2:$A$9,0)),0))</f>
        <v/>
      </c>
      <c r="AT452" s="31" t="str">
        <f t="shared" ref="AT452:AT515" si="108">IF($B452="","",_xlfn.LET(_xlpm.a,--AND($K452&lt;&gt;"",$K452&lt;&gt;"不適用")+--AND($T452&lt;&gt;"",$T452&lt;&gt;"不適用")+--AND($AB452&lt;&gt;"",$AB452&lt;&gt;"不適用"),_xlpm.h,--OR($K452="控制達標",$K452="進步達標",$K452="達標")+--OR($T452="控制達標",$T452="進步達標",$T452="達標")+--OR($AB452="控制達標",$AB452="進步達標",$AB452="達標"),IF(_xlpm.a=0,"",IF(_xlpm.h=_xlpm.a,"🟢",IF(_xlpm.h=0,"🔴","🟡")))))</f>
        <v/>
      </c>
      <c r="AU452" s="32" t="str">
        <f t="shared" ref="AU452:AU515" si="109">IF($B452="","",IF($AQ452="0/0","無適用評估項目：依個案狀況常規追蹤",IF($AV452&amp;$AW452="","維持現況並定期追蹤",LEFT($AV452&amp;$AW452,LEN($AV452&amp;$AW452)-1))))</f>
        <v/>
      </c>
      <c r="AW452" t="str">
        <f t="shared" si="98"/>
        <v/>
      </c>
    </row>
    <row r="453" spans="1:49" x14ac:dyDescent="0.35">
      <c r="A453" s="26" t="str" cm="1">
        <f t="array" ref="A453">IFERROR(IF(INDEX(PatientCriteria[身分證號],ROWS($A$4:A453))="","",ROWS($A$4:A453)),"")</f>
        <v/>
      </c>
      <c r="B453" s="26" t="str" cm="1">
        <f t="array" ref="B453">IFERROR(IF(INDEX(PatientCriteria[身分證號],ROWS($A$4:A453))="","",INDEX(PatientCriteria[身分證號],ROWS($A$4:A453))),"")</f>
        <v/>
      </c>
      <c r="C453" s="26" t="str" cm="1">
        <f t="array" ref="C453">IF($B453="","",IFERROR(INDEX(PatientCriteria[生日],ROWS($A$4:A453)),""))</f>
        <v/>
      </c>
      <c r="D453" s="26" t="str" cm="1">
        <f t="array" ref="D453">IF($B453="","",IFERROR(INDEX(PatientCriteria[疾病組合],ROWS($A$4:A453)),""))</f>
        <v/>
      </c>
      <c r="E453" s="6" t="str" cm="1">
        <f t="array" ref="E453">IF($B453="","",IFERROR(INDEX(PatientCriteria[HbA1c達標標準],ROWS($A$4:A453)),""))</f>
        <v/>
      </c>
      <c r="F453" s="6" t="str">
        <f>IF($B453="","",IF($G453="","",IFERROR(SUMIFS(LabData2016[最近一次HbA1c檢查結果(%)],LabData2016[比對身分證前六碼],$AX453,LabData2016[最近一次HbA1c檢查日期],$G453,LabData2016[HbA1c唯一],1),"")))</f>
        <v/>
      </c>
      <c r="G453" s="36" t="str" cm="1">
        <f t="array" ref="G453">IF($B453="","",IFERROR(_xlfn.AGGREGATE(14,6,LabData2016[最近一次HbA1c檢查日期]/((LabData2016[比對身分證前六碼]=$AX453)*(LabData2016[HbA1c唯一]=1)),1),""))</f>
        <v/>
      </c>
      <c r="H453" s="6" t="str">
        <f>IF($B453="","",IF($I453="","",IFERROR(SUMIFS(LabData2016[最近一次HbA1c檢查結果(%)],LabData2016[比對身分證前六碼],$AX453,LabData2016[最近一次HbA1c檢查日期],$I453,LabData2016[HbA1c唯一],1),"")))</f>
        <v/>
      </c>
      <c r="I453" s="36" t="str" cm="1">
        <f t="array" ref="I453">IF($B453="","",IFERROR(_xlfn.AGGREGATE(14,6,LabData2016[最近一次HbA1c檢查日期]/((LabData2016[比對身分證前六碼]=$AX453)*(LabData2016[HbA1c唯一]=1)),2),""))</f>
        <v/>
      </c>
      <c r="J453" s="6" t="str">
        <f t="shared" si="99"/>
        <v/>
      </c>
      <c r="K453" s="27" t="str">
        <f ca="1">IF($B453="","",IF($E453="不適用","不適用",IF($F453="","未檢驗",IF(AND($AF453+$AG453&gt;=2,$AG453&gt;=1),IF(OR($F453&lt;VALUE(SUBSTITUTE(SUBSTITUTE($E453,"&lt;",""),"%","")),SUMIFS(LabData2016[HbA1c唯一],LabData2016[比對身分證前六碼],$AX453,LabData2016[最近一次HbA1c檢查結果(%)],"&lt;"&amp;VALUE(SUBSTITUTE(SUBSTITUTE($E453,"&lt;",""),"%","")),LabData2016[最近一次HbA1c檢查日期],"&gt;="&amp;DATE(YEAR(TODAY()),1,1),LabData2016[最近一次HbA1c檢查日期],"&lt;"&amp;DATE(YEAR(TODAY())+1,1,1))/($AF453+$AG453)&gt;=0.5),"控制達標",IF(ISNUMBER($H453),IF(AND($J453&gt;=84,$F453-$H453&lt;0),"進步達標","未達標"),"未達標")),"未達標"))))</f>
        <v/>
      </c>
      <c r="L453" s="33" t="str">
        <f ca="1">IF($B453="","",IF($K453="不適用","不適用",IF($K453="未檢驗","無檢驗資料","全年"&amp;($AF453+$AG453)&amp;"次／下半年"&amp;$AG453&amp;"次／"&amp;SUMIFS(LabData2016[HbA1c唯一],LabData2016[比對身分證前六碼],$AX453,LabData2016[最近一次HbA1c檢查結果(%)],"&lt;"&amp;VALUE(SUBSTITUTE(SUBSTITUTE($E453,"&lt;",""),"%","")),LabData2016[最近一次HbA1c檢查日期],"&gt;="&amp;DATE(YEAR(TODAY()),1,1),LabData2016[最近一次HbA1c檢查日期],"&lt;"&amp;DATE(YEAR(TODAY())+1,1,1))&amp;"/"&amp;($AF453+$AG453)&amp;"達標")))</f>
        <v/>
      </c>
      <c r="M453" s="6" t="str" cm="1">
        <f t="array" ref="M453">IF($B453="","",IFERROR(INDEX(PatientCriteria[LDL達標標準],ROWS($A$4:A453)),""))</f>
        <v/>
      </c>
      <c r="N453" s="6" t="str">
        <f>IF($B453="","",IF($O453="","",IFERROR(SUMIFS(LabData2016[最近一次LDL檢查結果(mg/dL)],LabData2016[比對身分證前六碼],$AX453,LabData2016[最近一次LDL檢查日期],$O453,LabData2016[LDL唯一],1),"")))</f>
        <v/>
      </c>
      <c r="O453" s="36" t="str" cm="1">
        <f t="array" ref="O453">IF($B453="","",IFERROR(_xlfn.AGGREGATE(14,6,LabData2016[最近一次LDL檢查日期]/((LabData2016[比對身分證前六碼]=$AX453)*(LabData2016[LDL唯一]=1)),1),""))</f>
        <v/>
      </c>
      <c r="P453" s="6" t="str">
        <f>IF($B453="","",IF($Q453="","",IFERROR(SUMIFS(LabData2016[最近一次LDL檢查結果(mg/dL)],LabData2016[比對身分證前六碼],$AX453,LabData2016[最近一次LDL檢查日期],$Q453,LabData2016[LDL唯一],1),"")))</f>
        <v/>
      </c>
      <c r="Q453" s="36" t="str" cm="1">
        <f t="array" ref="Q453">IF($B453="","",IFERROR(_xlfn.AGGREGATE(14,6,LabData2016[最近一次LDL檢查日期]/((LabData2016[比對身分證前六碼]=$AX453)*(LabData2016[LDL唯一]=1)),2),""))</f>
        <v/>
      </c>
      <c r="R453" s="6" t="str">
        <f t="shared" si="100"/>
        <v/>
      </c>
      <c r="S453" s="6" t="str" cm="1">
        <f t="array" ref="S453">IF($B453="","",IFERROR(_xlfn.AGGREGATE(15,6,LabData2016[最近一次LDL檢查結果(mg/dL)]/((LabData2016[比對身分證前六碼]=$AX453)*(LabData2016[LDL唯一]=1)),1),""))</f>
        <v/>
      </c>
      <c r="T453" s="28" t="str">
        <f ca="1">IF($B453="","",IF($M453="不適用","不適用",IF($N453="","未檢驗",IF(OR(AND($D453="DM only",$O453&gt;=DATE(YEAR(TODAY()),1,1),$O453&lt;DATE(YEAR(TODAY())+1,1,1),$N453&lt;VALUE(SUBSTITUTE($M453,"&lt;",""))),AND($AH453&gt;=1,$AI453&gt;=1,OR($N453&lt;VALUE(SUBSTITUTE($M453,"&lt;","")),SUMIFS(LabData2016[LDL唯一],LabData2016[比對身分證前六碼],$AX453,LabData2016[最近一次LDL檢查結果(mg/dL)],"&lt;"&amp;VALUE(SUBSTITUTE($M453,"&lt;","")),LabData2016[最近一次LDL檢查日期],"&gt;="&amp;DATE(YEAR(TODAY()),1,1),LabData2016[最近一次LDL檢查日期],"&lt;"&amp;DATE(YEAR(TODAY())+1,1,1))/($AH453+$AI453)&gt;=0.5))),"控制達標",IF(AND($AH453&gt;=1,$AI453&gt;=1,ISNUMBER($P453),$R453&gt;84,$N453-$P453&lt;0),"進步達標","未達標")))))</f>
        <v/>
      </c>
      <c r="U453" s="39" t="str">
        <f ca="1">IF($B453="","",IF($T453="不適用","不適用",IF($T453="未檢驗","無檢驗資料","全年"&amp;($AH453+$AI453)&amp;"次／下半年"&amp;$AI453&amp;"次／"&amp;SUMIFS(LabData2016[LDL唯一],LabData2016[比對身分證前六碼],$AX453,LabData2016[最近一次LDL檢查結果(mg/dL)],"&lt;"&amp;VALUE(SUBSTITUTE($M453,"&lt;","")),LabData2016[最近一次LDL檢查日期],"&gt;="&amp;DATE(YEAR(TODAY()),1,1),LabData2016[最近一次LDL檢查日期],"&lt;"&amp;DATE(YEAR(TODAY())+1,1,1))&amp;"/"&amp;($AH453+$AI453)&amp;"達標")))</f>
        <v/>
      </c>
      <c r="V453" s="6" t="str" cm="1">
        <f t="array" ref="V453">IF($B453="","",IFERROR(INDEX(PatientCriteria[UACR達標標準],ROWS($A$4:A453)),""))</f>
        <v/>
      </c>
      <c r="W453" s="6" t="str">
        <f>IF($B453="","",IF($X453="","",IFERROR(SUMIFS(LabData2016[最近一次UACR檢查結果(mg/gm)],LabData2016[比對身分證前六碼],$AX453,LabData2016[最近一次UACR檢查日期],$X453,LabData2016[UACR唯一],1),"")))</f>
        <v/>
      </c>
      <c r="X453" s="36" t="str" cm="1">
        <f t="array" ref="X453">IF($B453="","",IFERROR(_xlfn.AGGREGATE(14,6,LabData2016[最近一次UACR檢查日期]/((LabData2016[比對身分證前六碼]=$AX453)*(LabData2016[UACR唯一]=1)),1),""))</f>
        <v/>
      </c>
      <c r="Y453" s="6" t="str">
        <f>IF($B453="","",IF($Z453="","",IFERROR(SUMIFS(LabData2016[最近一次UACR檢查結果(mg/gm)],LabData2016[比對身分證前六碼],$AX453,LabData2016[最近一次UACR檢查日期],$Z453,LabData2016[UACR唯一],1),"")))</f>
        <v/>
      </c>
      <c r="Z453" s="36" t="str" cm="1">
        <f t="array" ref="Z453">IF($B453="","",IFERROR(_xlfn.AGGREGATE(14,6,LabData2016[最近一次UACR檢查日期]/((LabData2016[比對身分證前六碼]=$AX453)*(LabData2016[UACR唯一]=1)),2),""))</f>
        <v/>
      </c>
      <c r="AA453" s="6" t="str">
        <f t="shared" si="101"/>
        <v/>
      </c>
      <c r="AB453" s="29" t="str">
        <f ca="1">IF($B453="","",IF($V453="不適用","不適用",IF($W453="","未檢驗",IF(AND($AJ453+$AK453&gt;=2,$AK453&gt;=1),IF(OR($W453&lt;30,SUMIFS(LabData2016[UACR唯一],LabData2016[比對身分證前六碼],$AX453,LabData2016[最近一次UACR檢查結果(mg/gm)],"&lt;30",LabData2016[最近一次UACR檢查日期],"&gt;="&amp;DATE(YEAR(TODAY()),1,1),LabData2016[最近一次UACR檢查日期],"&lt;"&amp;DATE(YEAR(TODAY())+1,1,1))/($AJ453+$AK453)&gt;=0.5),"控制達標",IF(ISNUMBER($Y453),IF(AND($AA453&gt;=84,$W453-$Y453&lt;0),"進步達標","未達標"),"未達標")),"未達標"))))</f>
        <v/>
      </c>
      <c r="AC453" s="38" t="str">
        <f ca="1">IF($B453="","",IF($AB453="不適用","不適用",IF($AB453="未檢驗","無檢驗資料","全年"&amp;($AJ453+$AK453)&amp;"次／下半年"&amp;$AK453&amp;"次／"&amp;SUMIFS(LabData2016[UACR唯一],LabData2016[比對身分證前六碼],$AX453,LabData2016[最近一次UACR檢查結果(mg/gm)],"&lt;30",LabData2016[最近一次UACR檢查日期],"&gt;="&amp;DATE(YEAR(TODAY()),1,1),LabData2016[最近一次UACR檢查日期],"&lt;"&amp;DATE(YEAR(TODAY())+1,1,1))&amp;"/"&amp;($AJ453+$AK453)&amp;"達標")))</f>
        <v/>
      </c>
      <c r="AD453" s="6" t="str" cm="1">
        <f t="array" ref="AD453">IF($B453="","",IFERROR(INDEX(PatientCriteria[BP檢驗次數達標標準],ROWS($A$4:A453)),""))</f>
        <v/>
      </c>
      <c r="AE453" s="6" t="str" cm="1">
        <f t="array" aca="1" ref="AE453" ca="1">IF($B453="","",_xlfn.LET(_xlpm.bp,LabData2016[最近一次BP檢查日期],_xlpm.ym,IF(ISNUMBER(_xlpm.bp),TEXT(_xlpm.bp,"yyyy-mm"),LEFT(_xlpm.bp,7)),_xlpm.matched,_xlfn._xlws.FILTER(_xlpm.ym,(LabData2016[比對身分證前六碼]=$AX453)*(LabData2016[比對生日西元]=$AY453)*(_xlpm.ym&lt;&gt;"")*(LEFT(_xlpm.ym,4)=TEXT(YEAR(TODAY()),"0")),""),IF(INDEX(_xlpm.matched,1)="",0,ROWS(_xlfn.UNIQUE(_xlpm.matched)))))</f>
        <v/>
      </c>
      <c r="AF453" s="6" t="str">
        <f ca="1">IF($B453="","",SUMIFS(LabData2016[HbA1c唯一],LabData2016[比對身分證前六碼],$AX453,LabData2016[最近一次HbA1c檢查日期],"&gt;="&amp;DATE(YEAR(TODAY()),1,1),LabData2016[最近一次HbA1c檢查日期],"&lt;"&amp;DATE(YEAR(TODAY()),7,1)))</f>
        <v/>
      </c>
      <c r="AG453" s="6" t="str">
        <f ca="1">IF($B453="","",SUMIFS(LabData2016[HbA1c唯一],LabData2016[比對身分證前六碼],$AX453,LabData2016[最近一次HbA1c檢查日期],"&gt;="&amp;DATE(YEAR(TODAY()),7,1),LabData2016[最近一次HbA1c檢查日期],"&lt;"&amp;DATE(YEAR(TODAY())+1,1,1)))</f>
        <v/>
      </c>
      <c r="AH453" s="6" t="str">
        <f ca="1">IF($B453="","",SUMIFS(LabData2016[LDL唯一],LabData2016[比對身分證前六碼],$AX453,LabData2016[最近一次LDL檢查日期],"&gt;="&amp;DATE(YEAR(TODAY()),1,1),LabData2016[最近一次LDL檢查日期],"&lt;"&amp;DATE(YEAR(TODAY()),7,1)))</f>
        <v/>
      </c>
      <c r="AI453" s="6" t="str">
        <f ca="1">IF($B453="","",SUMIFS(LabData2016[LDL唯一],LabData2016[比對身分證前六碼],$AX453,LabData2016[最近一次LDL檢查日期],"&gt;="&amp;DATE(YEAR(TODAY()),7,1),LabData2016[最近一次LDL檢查日期],"&lt;"&amp;DATE(YEAR(TODAY())+1,1,1)))</f>
        <v/>
      </c>
      <c r="AJ453" s="6" t="str">
        <f ca="1">IF($B453="","",SUMIFS(LabData2016[UACR唯一],LabData2016[比對身分證前六碼],$AX453,LabData2016[最近一次UACR檢查日期],"&gt;="&amp;DATE(YEAR(TODAY()),1,1),LabData2016[最近一次UACR檢查日期],"&lt;"&amp;DATE(YEAR(TODAY()),7,1)))</f>
        <v/>
      </c>
      <c r="AK453" s="6" t="str">
        <f ca="1">IF($B453="","",SUMIFS(LabData2016[UACR唯一],LabData2016[比對身分證前六碼],$AX453,LabData2016[最近一次UACR檢查日期],"&gt;="&amp;DATE(YEAR(TODAY()),7,1),LabData2016[最近一次UACR檢查日期],"&lt;"&amp;DATE(YEAR(TODAY())+1,1,1)))</f>
        <v/>
      </c>
      <c r="AL453" s="6" t="str">
        <f t="shared" si="102"/>
        <v/>
      </c>
      <c r="AM453" s="6" t="str">
        <f t="shared" si="103"/>
        <v/>
      </c>
      <c r="AN453" s="6" t="str">
        <f t="shared" si="104"/>
        <v/>
      </c>
      <c r="AO453" s="6" t="str">
        <f t="shared" si="105"/>
        <v/>
      </c>
      <c r="AP453" s="6" t="str" cm="1">
        <f t="array" ref="AP453">IF($B453="","",IFERROR(INDEX(相容設定!$B$2:$E$9,MATCH($D453,相容設定!$A$2:$A$9,0),MIN(VALUE(LEFT($AQ453,FIND("/",$AQ453)-1)),3)+1),0))</f>
        <v/>
      </c>
      <c r="AQ453" s="6" t="str">
        <f t="shared" si="106"/>
        <v/>
      </c>
      <c r="AR453" s="30" t="str">
        <f t="shared" si="107"/>
        <v/>
      </c>
      <c r="AS453" s="30" t="str">
        <f>IF($B453="","",250+30+IF(OR(ISNUMBER(SEARCH("DM",$D453)),ISNUMBER(SEARCH("+",$D453))),100,0)+IFERROR(INDEX(相容設定!$F$2:$F$9,MATCH($D453,相容設定!$A$2:$A$9,0)),0))</f>
        <v/>
      </c>
      <c r="AT453" s="31" t="str">
        <f t="shared" si="108"/>
        <v/>
      </c>
      <c r="AU453" s="32" t="str">
        <f t="shared" si="109"/>
        <v/>
      </c>
      <c r="AW453" t="str">
        <f t="shared" ref="AW453:AW516" si="110">IF($B453="","",IF($AL453&lt;&gt;"未達標","",IF(AND($E453&lt;&gt;"不適用",$AF453&lt;1),"HbA1c上半年缺檢：安排檢驗；","")&amp;IF(AND($E453&lt;&gt;"不適用",$AG453&lt;1),"HbA1c下半年缺檢：安排檢驗；","")&amp;IF(AND($M453&lt;&gt;"不適用",$AH453&lt;1),"LDL上半年缺檢：安排檢驗；","")&amp;IF(AND($M453&lt;&gt;"不適用",$AI453&lt;1),"LDL下半年缺檢：安排檢驗；","")&amp;IF(AND($V453&lt;&gt;"不適用",$AJ453&lt;1),"UACR上半年缺檢：安排尿液檢查；","")&amp;IF(AND($V453&lt;&gt;"不適用",$AK453&lt;1),"UACR下半年缺檢：安排尿液檢查；","")&amp;_xlfn.LET(_xlpm.bpNeed,IFERROR(VALUE(SUBSTITUTE($AD453,"次","")),0),IF(AND(_xlpm.bpNeed&gt;0,$AE453&lt;_xlpm.bpNeed),"BP次數不足：尚缺"&amp;(_xlpm.bpNeed-$AE453)&amp;"次；",""))))</f>
        <v/>
      </c>
    </row>
    <row r="454" spans="1:49" x14ac:dyDescent="0.35">
      <c r="A454" s="26" t="str" cm="1">
        <f t="array" ref="A454">IFERROR(IF(INDEX(PatientCriteria[身分證號],ROWS($A$4:A454))="","",ROWS($A$4:A454)),"")</f>
        <v/>
      </c>
      <c r="B454" s="26" t="str" cm="1">
        <f t="array" ref="B454">IFERROR(IF(INDEX(PatientCriteria[身分證號],ROWS($A$4:A454))="","",INDEX(PatientCriteria[身分證號],ROWS($A$4:A454))),"")</f>
        <v/>
      </c>
      <c r="C454" s="26" t="str" cm="1">
        <f t="array" ref="C454">IF($B454="","",IFERROR(INDEX(PatientCriteria[生日],ROWS($A$4:A454)),""))</f>
        <v/>
      </c>
      <c r="D454" s="26" t="str" cm="1">
        <f t="array" ref="D454">IF($B454="","",IFERROR(INDEX(PatientCriteria[疾病組合],ROWS($A$4:A454)),""))</f>
        <v/>
      </c>
      <c r="E454" s="6" t="str" cm="1">
        <f t="array" ref="E454">IF($B454="","",IFERROR(INDEX(PatientCriteria[HbA1c達標標準],ROWS($A$4:A454)),""))</f>
        <v/>
      </c>
      <c r="F454" s="6" t="str">
        <f>IF($B454="","",IF($G454="","",IFERROR(SUMIFS(LabData2016[最近一次HbA1c檢查結果(%)],LabData2016[比對身分證前六碼],$AX454,LabData2016[最近一次HbA1c檢查日期],$G454,LabData2016[HbA1c唯一],1),"")))</f>
        <v/>
      </c>
      <c r="G454" s="36" t="str" cm="1">
        <f t="array" ref="G454">IF($B454="","",IFERROR(_xlfn.AGGREGATE(14,6,LabData2016[最近一次HbA1c檢查日期]/((LabData2016[比對身分證前六碼]=$AX454)*(LabData2016[HbA1c唯一]=1)),1),""))</f>
        <v/>
      </c>
      <c r="H454" s="6" t="str">
        <f>IF($B454="","",IF($I454="","",IFERROR(SUMIFS(LabData2016[最近一次HbA1c檢查結果(%)],LabData2016[比對身分證前六碼],$AX454,LabData2016[最近一次HbA1c檢查日期],$I454,LabData2016[HbA1c唯一],1),"")))</f>
        <v/>
      </c>
      <c r="I454" s="36" t="str" cm="1">
        <f t="array" ref="I454">IF($B454="","",IFERROR(_xlfn.AGGREGATE(14,6,LabData2016[最近一次HbA1c檢查日期]/((LabData2016[比對身分證前六碼]=$AX454)*(LabData2016[HbA1c唯一]=1)),2),""))</f>
        <v/>
      </c>
      <c r="J454" s="6" t="str">
        <f t="shared" si="99"/>
        <v/>
      </c>
      <c r="K454" s="27" t="str">
        <f ca="1">IF($B454="","",IF($E454="不適用","不適用",IF($F454="","未檢驗",IF(AND($AF454+$AG454&gt;=2,$AG454&gt;=1),IF(OR($F454&lt;VALUE(SUBSTITUTE(SUBSTITUTE($E454,"&lt;",""),"%","")),SUMIFS(LabData2016[HbA1c唯一],LabData2016[比對身分證前六碼],$AX454,LabData2016[最近一次HbA1c檢查結果(%)],"&lt;"&amp;VALUE(SUBSTITUTE(SUBSTITUTE($E454,"&lt;",""),"%","")),LabData2016[最近一次HbA1c檢查日期],"&gt;="&amp;DATE(YEAR(TODAY()),1,1),LabData2016[最近一次HbA1c檢查日期],"&lt;"&amp;DATE(YEAR(TODAY())+1,1,1))/($AF454+$AG454)&gt;=0.5),"控制達標",IF(ISNUMBER($H454),IF(AND($J454&gt;=84,$F454-$H454&lt;0),"進步達標","未達標"),"未達標")),"未達標"))))</f>
        <v/>
      </c>
      <c r="L454" s="33" t="str">
        <f ca="1">IF($B454="","",IF($K454="不適用","不適用",IF($K454="未檢驗","無檢驗資料","全年"&amp;($AF454+$AG454)&amp;"次／下半年"&amp;$AG454&amp;"次／"&amp;SUMIFS(LabData2016[HbA1c唯一],LabData2016[比對身分證前六碼],$AX454,LabData2016[最近一次HbA1c檢查結果(%)],"&lt;"&amp;VALUE(SUBSTITUTE(SUBSTITUTE($E454,"&lt;",""),"%","")),LabData2016[最近一次HbA1c檢查日期],"&gt;="&amp;DATE(YEAR(TODAY()),1,1),LabData2016[最近一次HbA1c檢查日期],"&lt;"&amp;DATE(YEAR(TODAY())+1,1,1))&amp;"/"&amp;($AF454+$AG454)&amp;"達標")))</f>
        <v/>
      </c>
      <c r="M454" s="6" t="str" cm="1">
        <f t="array" ref="M454">IF($B454="","",IFERROR(INDEX(PatientCriteria[LDL達標標準],ROWS($A$4:A454)),""))</f>
        <v/>
      </c>
      <c r="N454" s="6" t="str">
        <f>IF($B454="","",IF($O454="","",IFERROR(SUMIFS(LabData2016[最近一次LDL檢查結果(mg/dL)],LabData2016[比對身分證前六碼],$AX454,LabData2016[最近一次LDL檢查日期],$O454,LabData2016[LDL唯一],1),"")))</f>
        <v/>
      </c>
      <c r="O454" s="36" t="str" cm="1">
        <f t="array" ref="O454">IF($B454="","",IFERROR(_xlfn.AGGREGATE(14,6,LabData2016[最近一次LDL檢查日期]/((LabData2016[比對身分證前六碼]=$AX454)*(LabData2016[LDL唯一]=1)),1),""))</f>
        <v/>
      </c>
      <c r="P454" s="6" t="str">
        <f>IF($B454="","",IF($Q454="","",IFERROR(SUMIFS(LabData2016[最近一次LDL檢查結果(mg/dL)],LabData2016[比對身分證前六碼],$AX454,LabData2016[最近一次LDL檢查日期],$Q454,LabData2016[LDL唯一],1),"")))</f>
        <v/>
      </c>
      <c r="Q454" s="36" t="str" cm="1">
        <f t="array" ref="Q454">IF($B454="","",IFERROR(_xlfn.AGGREGATE(14,6,LabData2016[最近一次LDL檢查日期]/((LabData2016[比對身分證前六碼]=$AX454)*(LabData2016[LDL唯一]=1)),2),""))</f>
        <v/>
      </c>
      <c r="R454" s="6" t="str">
        <f t="shared" si="100"/>
        <v/>
      </c>
      <c r="S454" s="6" t="str" cm="1">
        <f t="array" ref="S454">IF($B454="","",IFERROR(_xlfn.AGGREGATE(15,6,LabData2016[最近一次LDL檢查結果(mg/dL)]/((LabData2016[比對身分證前六碼]=$AX454)*(LabData2016[LDL唯一]=1)),1),""))</f>
        <v/>
      </c>
      <c r="T454" s="28" t="str">
        <f ca="1">IF($B454="","",IF($M454="不適用","不適用",IF($N454="","未檢驗",IF(OR(AND($D454="DM only",$O454&gt;=DATE(YEAR(TODAY()),1,1),$O454&lt;DATE(YEAR(TODAY())+1,1,1),$N454&lt;VALUE(SUBSTITUTE($M454,"&lt;",""))),AND($AH454&gt;=1,$AI454&gt;=1,OR($N454&lt;VALUE(SUBSTITUTE($M454,"&lt;","")),SUMIFS(LabData2016[LDL唯一],LabData2016[比對身分證前六碼],$AX454,LabData2016[最近一次LDL檢查結果(mg/dL)],"&lt;"&amp;VALUE(SUBSTITUTE($M454,"&lt;","")),LabData2016[最近一次LDL檢查日期],"&gt;="&amp;DATE(YEAR(TODAY()),1,1),LabData2016[最近一次LDL檢查日期],"&lt;"&amp;DATE(YEAR(TODAY())+1,1,1))/($AH454+$AI454)&gt;=0.5))),"控制達標",IF(AND($AH454&gt;=1,$AI454&gt;=1,ISNUMBER($P454),$R454&gt;84,$N454-$P454&lt;0),"進步達標","未達標")))))</f>
        <v/>
      </c>
      <c r="U454" s="39" t="str">
        <f ca="1">IF($B454="","",IF($T454="不適用","不適用",IF($T454="未檢驗","無檢驗資料","全年"&amp;($AH454+$AI454)&amp;"次／下半年"&amp;$AI454&amp;"次／"&amp;SUMIFS(LabData2016[LDL唯一],LabData2016[比對身分證前六碼],$AX454,LabData2016[最近一次LDL檢查結果(mg/dL)],"&lt;"&amp;VALUE(SUBSTITUTE($M454,"&lt;","")),LabData2016[最近一次LDL檢查日期],"&gt;="&amp;DATE(YEAR(TODAY()),1,1),LabData2016[最近一次LDL檢查日期],"&lt;"&amp;DATE(YEAR(TODAY())+1,1,1))&amp;"/"&amp;($AH454+$AI454)&amp;"達標")))</f>
        <v/>
      </c>
      <c r="V454" s="6" t="str" cm="1">
        <f t="array" ref="V454">IF($B454="","",IFERROR(INDEX(PatientCriteria[UACR達標標準],ROWS($A$4:A454)),""))</f>
        <v/>
      </c>
      <c r="W454" s="6" t="str">
        <f>IF($B454="","",IF($X454="","",IFERROR(SUMIFS(LabData2016[最近一次UACR檢查結果(mg/gm)],LabData2016[比對身分證前六碼],$AX454,LabData2016[最近一次UACR檢查日期],$X454,LabData2016[UACR唯一],1),"")))</f>
        <v/>
      </c>
      <c r="X454" s="36" t="str" cm="1">
        <f t="array" ref="X454">IF($B454="","",IFERROR(_xlfn.AGGREGATE(14,6,LabData2016[最近一次UACR檢查日期]/((LabData2016[比對身分證前六碼]=$AX454)*(LabData2016[UACR唯一]=1)),1),""))</f>
        <v/>
      </c>
      <c r="Y454" s="6" t="str">
        <f>IF($B454="","",IF($Z454="","",IFERROR(SUMIFS(LabData2016[最近一次UACR檢查結果(mg/gm)],LabData2016[比對身分證前六碼],$AX454,LabData2016[最近一次UACR檢查日期],$Z454,LabData2016[UACR唯一],1),"")))</f>
        <v/>
      </c>
      <c r="Z454" s="36" t="str" cm="1">
        <f t="array" ref="Z454">IF($B454="","",IFERROR(_xlfn.AGGREGATE(14,6,LabData2016[最近一次UACR檢查日期]/((LabData2016[比對身分證前六碼]=$AX454)*(LabData2016[UACR唯一]=1)),2),""))</f>
        <v/>
      </c>
      <c r="AA454" s="6" t="str">
        <f t="shared" si="101"/>
        <v/>
      </c>
      <c r="AB454" s="29" t="str">
        <f ca="1">IF($B454="","",IF($V454="不適用","不適用",IF($W454="","未檢驗",IF(AND($AJ454+$AK454&gt;=2,$AK454&gt;=1),IF(OR($W454&lt;30,SUMIFS(LabData2016[UACR唯一],LabData2016[比對身分證前六碼],$AX454,LabData2016[最近一次UACR檢查結果(mg/gm)],"&lt;30",LabData2016[最近一次UACR檢查日期],"&gt;="&amp;DATE(YEAR(TODAY()),1,1),LabData2016[最近一次UACR檢查日期],"&lt;"&amp;DATE(YEAR(TODAY())+1,1,1))/($AJ454+$AK454)&gt;=0.5),"控制達標",IF(ISNUMBER($Y454),IF(AND($AA454&gt;=84,$W454-$Y454&lt;0),"進步達標","未達標"),"未達標")),"未達標"))))</f>
        <v/>
      </c>
      <c r="AC454" s="38" t="str">
        <f ca="1">IF($B454="","",IF($AB454="不適用","不適用",IF($AB454="未檢驗","無檢驗資料","全年"&amp;($AJ454+$AK454)&amp;"次／下半年"&amp;$AK454&amp;"次／"&amp;SUMIFS(LabData2016[UACR唯一],LabData2016[比對身分證前六碼],$AX454,LabData2016[最近一次UACR檢查結果(mg/gm)],"&lt;30",LabData2016[最近一次UACR檢查日期],"&gt;="&amp;DATE(YEAR(TODAY()),1,1),LabData2016[最近一次UACR檢查日期],"&lt;"&amp;DATE(YEAR(TODAY())+1,1,1))&amp;"/"&amp;($AJ454+$AK454)&amp;"達標")))</f>
        <v/>
      </c>
      <c r="AD454" s="6" t="str" cm="1">
        <f t="array" ref="AD454">IF($B454="","",IFERROR(INDEX(PatientCriteria[BP檢驗次數達標標準],ROWS($A$4:A454)),""))</f>
        <v/>
      </c>
      <c r="AE454" s="6" t="str" cm="1">
        <f t="array" aca="1" ref="AE454" ca="1">IF($B454="","",_xlfn.LET(_xlpm.bp,LabData2016[最近一次BP檢查日期],_xlpm.ym,IF(ISNUMBER(_xlpm.bp),TEXT(_xlpm.bp,"yyyy-mm"),LEFT(_xlpm.bp,7)),_xlpm.matched,_xlfn._xlws.FILTER(_xlpm.ym,(LabData2016[比對身分證前六碼]=$AX454)*(LabData2016[比對生日西元]=$AY454)*(_xlpm.ym&lt;&gt;"")*(LEFT(_xlpm.ym,4)=TEXT(YEAR(TODAY()),"0")),""),IF(INDEX(_xlpm.matched,1)="",0,ROWS(_xlfn.UNIQUE(_xlpm.matched)))))</f>
        <v/>
      </c>
      <c r="AF454" s="6" t="str">
        <f ca="1">IF($B454="","",SUMIFS(LabData2016[HbA1c唯一],LabData2016[比對身分證前六碼],$AX454,LabData2016[最近一次HbA1c檢查日期],"&gt;="&amp;DATE(YEAR(TODAY()),1,1),LabData2016[最近一次HbA1c檢查日期],"&lt;"&amp;DATE(YEAR(TODAY()),7,1)))</f>
        <v/>
      </c>
      <c r="AG454" s="6" t="str">
        <f ca="1">IF($B454="","",SUMIFS(LabData2016[HbA1c唯一],LabData2016[比對身分證前六碼],$AX454,LabData2016[最近一次HbA1c檢查日期],"&gt;="&amp;DATE(YEAR(TODAY()),7,1),LabData2016[最近一次HbA1c檢查日期],"&lt;"&amp;DATE(YEAR(TODAY())+1,1,1)))</f>
        <v/>
      </c>
      <c r="AH454" s="6" t="str">
        <f ca="1">IF($B454="","",SUMIFS(LabData2016[LDL唯一],LabData2016[比對身分證前六碼],$AX454,LabData2016[最近一次LDL檢查日期],"&gt;="&amp;DATE(YEAR(TODAY()),1,1),LabData2016[最近一次LDL檢查日期],"&lt;"&amp;DATE(YEAR(TODAY()),7,1)))</f>
        <v/>
      </c>
      <c r="AI454" s="6" t="str">
        <f ca="1">IF($B454="","",SUMIFS(LabData2016[LDL唯一],LabData2016[比對身分證前六碼],$AX454,LabData2016[最近一次LDL檢查日期],"&gt;="&amp;DATE(YEAR(TODAY()),7,1),LabData2016[最近一次LDL檢查日期],"&lt;"&amp;DATE(YEAR(TODAY())+1,1,1)))</f>
        <v/>
      </c>
      <c r="AJ454" s="6" t="str">
        <f ca="1">IF($B454="","",SUMIFS(LabData2016[UACR唯一],LabData2016[比對身分證前六碼],$AX454,LabData2016[最近一次UACR檢查日期],"&gt;="&amp;DATE(YEAR(TODAY()),1,1),LabData2016[最近一次UACR檢查日期],"&lt;"&amp;DATE(YEAR(TODAY()),7,1)))</f>
        <v/>
      </c>
      <c r="AK454" s="6" t="str">
        <f ca="1">IF($B454="","",SUMIFS(LabData2016[UACR唯一],LabData2016[比對身分證前六碼],$AX454,LabData2016[最近一次UACR檢查日期],"&gt;="&amp;DATE(YEAR(TODAY()),7,1),LabData2016[最近一次UACR檢查日期],"&lt;"&amp;DATE(YEAR(TODAY())+1,1,1)))</f>
        <v/>
      </c>
      <c r="AL454" s="6" t="str">
        <f t="shared" si="102"/>
        <v/>
      </c>
      <c r="AM454" s="6" t="str">
        <f t="shared" si="103"/>
        <v/>
      </c>
      <c r="AN454" s="6" t="str">
        <f t="shared" si="104"/>
        <v/>
      </c>
      <c r="AO454" s="6" t="str">
        <f t="shared" si="105"/>
        <v/>
      </c>
      <c r="AP454" s="6" t="str" cm="1">
        <f t="array" ref="AP454">IF($B454="","",IFERROR(INDEX(相容設定!$B$2:$E$9,MATCH($D454,相容設定!$A$2:$A$9,0),MIN(VALUE(LEFT($AQ454,FIND("/",$AQ454)-1)),3)+1),0))</f>
        <v/>
      </c>
      <c r="AQ454" s="6" t="str">
        <f t="shared" si="106"/>
        <v/>
      </c>
      <c r="AR454" s="30" t="str">
        <f t="shared" si="107"/>
        <v/>
      </c>
      <c r="AS454" s="30" t="str">
        <f>IF($B454="","",250+30+IF(OR(ISNUMBER(SEARCH("DM",$D454)),ISNUMBER(SEARCH("+",$D454))),100,0)+IFERROR(INDEX(相容設定!$F$2:$F$9,MATCH($D454,相容設定!$A$2:$A$9,0)),0))</f>
        <v/>
      </c>
      <c r="AT454" s="31" t="str">
        <f t="shared" si="108"/>
        <v/>
      </c>
      <c r="AU454" s="32" t="str">
        <f t="shared" si="109"/>
        <v/>
      </c>
      <c r="AW454" t="str">
        <f t="shared" si="110"/>
        <v/>
      </c>
    </row>
    <row r="455" spans="1:49" x14ac:dyDescent="0.35">
      <c r="A455" s="26" t="str" cm="1">
        <f t="array" ref="A455">IFERROR(IF(INDEX(PatientCriteria[身分證號],ROWS($A$4:A455))="","",ROWS($A$4:A455)),"")</f>
        <v/>
      </c>
      <c r="B455" s="26" t="str" cm="1">
        <f t="array" ref="B455">IFERROR(IF(INDEX(PatientCriteria[身分證號],ROWS($A$4:A455))="","",INDEX(PatientCriteria[身分證號],ROWS($A$4:A455))),"")</f>
        <v/>
      </c>
      <c r="C455" s="26" t="str" cm="1">
        <f t="array" ref="C455">IF($B455="","",IFERROR(INDEX(PatientCriteria[生日],ROWS($A$4:A455)),""))</f>
        <v/>
      </c>
      <c r="D455" s="26" t="str" cm="1">
        <f t="array" ref="D455">IF($B455="","",IFERROR(INDEX(PatientCriteria[疾病組合],ROWS($A$4:A455)),""))</f>
        <v/>
      </c>
      <c r="E455" s="6" t="str" cm="1">
        <f t="array" ref="E455">IF($B455="","",IFERROR(INDEX(PatientCriteria[HbA1c達標標準],ROWS($A$4:A455)),""))</f>
        <v/>
      </c>
      <c r="F455" s="6" t="str">
        <f>IF($B455="","",IF($G455="","",IFERROR(SUMIFS(LabData2016[最近一次HbA1c檢查結果(%)],LabData2016[比對身分證前六碼],$AX455,LabData2016[最近一次HbA1c檢查日期],$G455,LabData2016[HbA1c唯一],1),"")))</f>
        <v/>
      </c>
      <c r="G455" s="36" t="str" cm="1">
        <f t="array" ref="G455">IF($B455="","",IFERROR(_xlfn.AGGREGATE(14,6,LabData2016[最近一次HbA1c檢查日期]/((LabData2016[比對身分證前六碼]=$AX455)*(LabData2016[HbA1c唯一]=1)),1),""))</f>
        <v/>
      </c>
      <c r="H455" s="6" t="str">
        <f>IF($B455="","",IF($I455="","",IFERROR(SUMIFS(LabData2016[最近一次HbA1c檢查結果(%)],LabData2016[比對身分證前六碼],$AX455,LabData2016[最近一次HbA1c檢查日期],$I455,LabData2016[HbA1c唯一],1),"")))</f>
        <v/>
      </c>
      <c r="I455" s="36" t="str" cm="1">
        <f t="array" ref="I455">IF($B455="","",IFERROR(_xlfn.AGGREGATE(14,6,LabData2016[最近一次HbA1c檢查日期]/((LabData2016[比對身分證前六碼]=$AX455)*(LabData2016[HbA1c唯一]=1)),2),""))</f>
        <v/>
      </c>
      <c r="J455" s="6" t="str">
        <f t="shared" si="99"/>
        <v/>
      </c>
      <c r="K455" s="27" t="str">
        <f ca="1">IF($B455="","",IF($E455="不適用","不適用",IF($F455="","未檢驗",IF(AND($AF455+$AG455&gt;=2,$AG455&gt;=1),IF(OR($F455&lt;VALUE(SUBSTITUTE(SUBSTITUTE($E455,"&lt;",""),"%","")),SUMIFS(LabData2016[HbA1c唯一],LabData2016[比對身分證前六碼],$AX455,LabData2016[最近一次HbA1c檢查結果(%)],"&lt;"&amp;VALUE(SUBSTITUTE(SUBSTITUTE($E455,"&lt;",""),"%","")),LabData2016[最近一次HbA1c檢查日期],"&gt;="&amp;DATE(YEAR(TODAY()),1,1),LabData2016[最近一次HbA1c檢查日期],"&lt;"&amp;DATE(YEAR(TODAY())+1,1,1))/($AF455+$AG455)&gt;=0.5),"控制達標",IF(ISNUMBER($H455),IF(AND($J455&gt;=84,$F455-$H455&lt;0),"進步達標","未達標"),"未達標")),"未達標"))))</f>
        <v/>
      </c>
      <c r="L455" s="33" t="str">
        <f ca="1">IF($B455="","",IF($K455="不適用","不適用",IF($K455="未檢驗","無檢驗資料","全年"&amp;($AF455+$AG455)&amp;"次／下半年"&amp;$AG455&amp;"次／"&amp;SUMIFS(LabData2016[HbA1c唯一],LabData2016[比對身分證前六碼],$AX455,LabData2016[最近一次HbA1c檢查結果(%)],"&lt;"&amp;VALUE(SUBSTITUTE(SUBSTITUTE($E455,"&lt;",""),"%","")),LabData2016[最近一次HbA1c檢查日期],"&gt;="&amp;DATE(YEAR(TODAY()),1,1),LabData2016[最近一次HbA1c檢查日期],"&lt;"&amp;DATE(YEAR(TODAY())+1,1,1))&amp;"/"&amp;($AF455+$AG455)&amp;"達標")))</f>
        <v/>
      </c>
      <c r="M455" s="6" t="str" cm="1">
        <f t="array" ref="M455">IF($B455="","",IFERROR(INDEX(PatientCriteria[LDL達標標準],ROWS($A$4:A455)),""))</f>
        <v/>
      </c>
      <c r="N455" s="6" t="str">
        <f>IF($B455="","",IF($O455="","",IFERROR(SUMIFS(LabData2016[最近一次LDL檢查結果(mg/dL)],LabData2016[比對身分證前六碼],$AX455,LabData2016[最近一次LDL檢查日期],$O455,LabData2016[LDL唯一],1),"")))</f>
        <v/>
      </c>
      <c r="O455" s="36" t="str" cm="1">
        <f t="array" ref="O455">IF($B455="","",IFERROR(_xlfn.AGGREGATE(14,6,LabData2016[最近一次LDL檢查日期]/((LabData2016[比對身分證前六碼]=$AX455)*(LabData2016[LDL唯一]=1)),1),""))</f>
        <v/>
      </c>
      <c r="P455" s="6" t="str">
        <f>IF($B455="","",IF($Q455="","",IFERROR(SUMIFS(LabData2016[最近一次LDL檢查結果(mg/dL)],LabData2016[比對身分證前六碼],$AX455,LabData2016[最近一次LDL檢查日期],$Q455,LabData2016[LDL唯一],1),"")))</f>
        <v/>
      </c>
      <c r="Q455" s="36" t="str" cm="1">
        <f t="array" ref="Q455">IF($B455="","",IFERROR(_xlfn.AGGREGATE(14,6,LabData2016[最近一次LDL檢查日期]/((LabData2016[比對身分證前六碼]=$AX455)*(LabData2016[LDL唯一]=1)),2),""))</f>
        <v/>
      </c>
      <c r="R455" s="6" t="str">
        <f t="shared" si="100"/>
        <v/>
      </c>
      <c r="S455" s="6" t="str" cm="1">
        <f t="array" ref="S455">IF($B455="","",IFERROR(_xlfn.AGGREGATE(15,6,LabData2016[最近一次LDL檢查結果(mg/dL)]/((LabData2016[比對身分證前六碼]=$AX455)*(LabData2016[LDL唯一]=1)),1),""))</f>
        <v/>
      </c>
      <c r="T455" s="28" t="str">
        <f ca="1">IF($B455="","",IF($M455="不適用","不適用",IF($N455="","未檢驗",IF(OR(AND($D455="DM only",$O455&gt;=DATE(YEAR(TODAY()),1,1),$O455&lt;DATE(YEAR(TODAY())+1,1,1),$N455&lt;VALUE(SUBSTITUTE($M455,"&lt;",""))),AND($AH455&gt;=1,$AI455&gt;=1,OR($N455&lt;VALUE(SUBSTITUTE($M455,"&lt;","")),SUMIFS(LabData2016[LDL唯一],LabData2016[比對身分證前六碼],$AX455,LabData2016[最近一次LDL檢查結果(mg/dL)],"&lt;"&amp;VALUE(SUBSTITUTE($M455,"&lt;","")),LabData2016[最近一次LDL檢查日期],"&gt;="&amp;DATE(YEAR(TODAY()),1,1),LabData2016[最近一次LDL檢查日期],"&lt;"&amp;DATE(YEAR(TODAY())+1,1,1))/($AH455+$AI455)&gt;=0.5))),"控制達標",IF(AND($AH455&gt;=1,$AI455&gt;=1,ISNUMBER($P455),$R455&gt;84,$N455-$P455&lt;0),"進步達標","未達標")))))</f>
        <v/>
      </c>
      <c r="U455" s="39" t="str">
        <f ca="1">IF($B455="","",IF($T455="不適用","不適用",IF($T455="未檢驗","無檢驗資料","全年"&amp;($AH455+$AI455)&amp;"次／下半年"&amp;$AI455&amp;"次／"&amp;SUMIFS(LabData2016[LDL唯一],LabData2016[比對身分證前六碼],$AX455,LabData2016[最近一次LDL檢查結果(mg/dL)],"&lt;"&amp;VALUE(SUBSTITUTE($M455,"&lt;","")),LabData2016[最近一次LDL檢查日期],"&gt;="&amp;DATE(YEAR(TODAY()),1,1),LabData2016[最近一次LDL檢查日期],"&lt;"&amp;DATE(YEAR(TODAY())+1,1,1))&amp;"/"&amp;($AH455+$AI455)&amp;"達標")))</f>
        <v/>
      </c>
      <c r="V455" s="6" t="str" cm="1">
        <f t="array" ref="V455">IF($B455="","",IFERROR(INDEX(PatientCriteria[UACR達標標準],ROWS($A$4:A455)),""))</f>
        <v/>
      </c>
      <c r="W455" s="6" t="str">
        <f>IF($B455="","",IF($X455="","",IFERROR(SUMIFS(LabData2016[最近一次UACR檢查結果(mg/gm)],LabData2016[比對身分證前六碼],$AX455,LabData2016[最近一次UACR檢查日期],$X455,LabData2016[UACR唯一],1),"")))</f>
        <v/>
      </c>
      <c r="X455" s="36" t="str" cm="1">
        <f t="array" ref="X455">IF($B455="","",IFERROR(_xlfn.AGGREGATE(14,6,LabData2016[最近一次UACR檢查日期]/((LabData2016[比對身分證前六碼]=$AX455)*(LabData2016[UACR唯一]=1)),1),""))</f>
        <v/>
      </c>
      <c r="Y455" s="6" t="str">
        <f>IF($B455="","",IF($Z455="","",IFERROR(SUMIFS(LabData2016[最近一次UACR檢查結果(mg/gm)],LabData2016[比對身分證前六碼],$AX455,LabData2016[最近一次UACR檢查日期],$Z455,LabData2016[UACR唯一],1),"")))</f>
        <v/>
      </c>
      <c r="Z455" s="36" t="str" cm="1">
        <f t="array" ref="Z455">IF($B455="","",IFERROR(_xlfn.AGGREGATE(14,6,LabData2016[最近一次UACR檢查日期]/((LabData2016[比對身分證前六碼]=$AX455)*(LabData2016[UACR唯一]=1)),2),""))</f>
        <v/>
      </c>
      <c r="AA455" s="6" t="str">
        <f t="shared" si="101"/>
        <v/>
      </c>
      <c r="AB455" s="29" t="str">
        <f ca="1">IF($B455="","",IF($V455="不適用","不適用",IF($W455="","未檢驗",IF(AND($AJ455+$AK455&gt;=2,$AK455&gt;=1),IF(OR($W455&lt;30,SUMIFS(LabData2016[UACR唯一],LabData2016[比對身分證前六碼],$AX455,LabData2016[最近一次UACR檢查結果(mg/gm)],"&lt;30",LabData2016[最近一次UACR檢查日期],"&gt;="&amp;DATE(YEAR(TODAY()),1,1),LabData2016[最近一次UACR檢查日期],"&lt;"&amp;DATE(YEAR(TODAY())+1,1,1))/($AJ455+$AK455)&gt;=0.5),"控制達標",IF(ISNUMBER($Y455),IF(AND($AA455&gt;=84,$W455-$Y455&lt;0),"進步達標","未達標"),"未達標")),"未達標"))))</f>
        <v/>
      </c>
      <c r="AC455" s="38" t="str">
        <f ca="1">IF($B455="","",IF($AB455="不適用","不適用",IF($AB455="未檢驗","無檢驗資料","全年"&amp;($AJ455+$AK455)&amp;"次／下半年"&amp;$AK455&amp;"次／"&amp;SUMIFS(LabData2016[UACR唯一],LabData2016[比對身分證前六碼],$AX455,LabData2016[最近一次UACR檢查結果(mg/gm)],"&lt;30",LabData2016[最近一次UACR檢查日期],"&gt;="&amp;DATE(YEAR(TODAY()),1,1),LabData2016[最近一次UACR檢查日期],"&lt;"&amp;DATE(YEAR(TODAY())+1,1,1))&amp;"/"&amp;($AJ455+$AK455)&amp;"達標")))</f>
        <v/>
      </c>
      <c r="AD455" s="6" t="str" cm="1">
        <f t="array" ref="AD455">IF($B455="","",IFERROR(INDEX(PatientCriteria[BP檢驗次數達標標準],ROWS($A$4:A455)),""))</f>
        <v/>
      </c>
      <c r="AE455" s="6" t="str" cm="1">
        <f t="array" aca="1" ref="AE455" ca="1">IF($B455="","",_xlfn.LET(_xlpm.bp,LabData2016[最近一次BP檢查日期],_xlpm.ym,IF(ISNUMBER(_xlpm.bp),TEXT(_xlpm.bp,"yyyy-mm"),LEFT(_xlpm.bp,7)),_xlpm.matched,_xlfn._xlws.FILTER(_xlpm.ym,(LabData2016[比對身分證前六碼]=$AX455)*(LabData2016[比對生日西元]=$AY455)*(_xlpm.ym&lt;&gt;"")*(LEFT(_xlpm.ym,4)=TEXT(YEAR(TODAY()),"0")),""),IF(INDEX(_xlpm.matched,1)="",0,ROWS(_xlfn.UNIQUE(_xlpm.matched)))))</f>
        <v/>
      </c>
      <c r="AF455" s="6" t="str">
        <f ca="1">IF($B455="","",SUMIFS(LabData2016[HbA1c唯一],LabData2016[比對身分證前六碼],$AX455,LabData2016[最近一次HbA1c檢查日期],"&gt;="&amp;DATE(YEAR(TODAY()),1,1),LabData2016[最近一次HbA1c檢查日期],"&lt;"&amp;DATE(YEAR(TODAY()),7,1)))</f>
        <v/>
      </c>
      <c r="AG455" s="6" t="str">
        <f ca="1">IF($B455="","",SUMIFS(LabData2016[HbA1c唯一],LabData2016[比對身分證前六碼],$AX455,LabData2016[最近一次HbA1c檢查日期],"&gt;="&amp;DATE(YEAR(TODAY()),7,1),LabData2016[最近一次HbA1c檢查日期],"&lt;"&amp;DATE(YEAR(TODAY())+1,1,1)))</f>
        <v/>
      </c>
      <c r="AH455" s="6" t="str">
        <f ca="1">IF($B455="","",SUMIFS(LabData2016[LDL唯一],LabData2016[比對身分證前六碼],$AX455,LabData2016[最近一次LDL檢查日期],"&gt;="&amp;DATE(YEAR(TODAY()),1,1),LabData2016[最近一次LDL檢查日期],"&lt;"&amp;DATE(YEAR(TODAY()),7,1)))</f>
        <v/>
      </c>
      <c r="AI455" s="6" t="str">
        <f ca="1">IF($B455="","",SUMIFS(LabData2016[LDL唯一],LabData2016[比對身分證前六碼],$AX455,LabData2016[最近一次LDL檢查日期],"&gt;="&amp;DATE(YEAR(TODAY()),7,1),LabData2016[最近一次LDL檢查日期],"&lt;"&amp;DATE(YEAR(TODAY())+1,1,1)))</f>
        <v/>
      </c>
      <c r="AJ455" s="6" t="str">
        <f ca="1">IF($B455="","",SUMIFS(LabData2016[UACR唯一],LabData2016[比對身分證前六碼],$AX455,LabData2016[最近一次UACR檢查日期],"&gt;="&amp;DATE(YEAR(TODAY()),1,1),LabData2016[最近一次UACR檢查日期],"&lt;"&amp;DATE(YEAR(TODAY()),7,1)))</f>
        <v/>
      </c>
      <c r="AK455" s="6" t="str">
        <f ca="1">IF($B455="","",SUMIFS(LabData2016[UACR唯一],LabData2016[比對身分證前六碼],$AX455,LabData2016[最近一次UACR檢查日期],"&gt;="&amp;DATE(YEAR(TODAY()),7,1),LabData2016[最近一次UACR檢查日期],"&lt;"&amp;DATE(YEAR(TODAY())+1,1,1)))</f>
        <v/>
      </c>
      <c r="AL455" s="6" t="str">
        <f t="shared" si="102"/>
        <v/>
      </c>
      <c r="AM455" s="6" t="str">
        <f t="shared" si="103"/>
        <v/>
      </c>
      <c r="AN455" s="6" t="str">
        <f t="shared" si="104"/>
        <v/>
      </c>
      <c r="AO455" s="6" t="str">
        <f t="shared" si="105"/>
        <v/>
      </c>
      <c r="AP455" s="6" t="str" cm="1">
        <f t="array" ref="AP455">IF($B455="","",IFERROR(INDEX(相容設定!$B$2:$E$9,MATCH($D455,相容設定!$A$2:$A$9,0),MIN(VALUE(LEFT($AQ455,FIND("/",$AQ455)-1)),3)+1),0))</f>
        <v/>
      </c>
      <c r="AQ455" s="6" t="str">
        <f t="shared" si="106"/>
        <v/>
      </c>
      <c r="AR455" s="30" t="str">
        <f t="shared" si="107"/>
        <v/>
      </c>
      <c r="AS455" s="30" t="str">
        <f>IF($B455="","",250+30+IF(OR(ISNUMBER(SEARCH("DM",$D455)),ISNUMBER(SEARCH("+",$D455))),100,0)+IFERROR(INDEX(相容設定!$F$2:$F$9,MATCH($D455,相容設定!$A$2:$A$9,0)),0))</f>
        <v/>
      </c>
      <c r="AT455" s="31" t="str">
        <f t="shared" si="108"/>
        <v/>
      </c>
      <c r="AU455" s="32" t="str">
        <f t="shared" si="109"/>
        <v/>
      </c>
      <c r="AW455" t="str">
        <f t="shared" si="110"/>
        <v/>
      </c>
    </row>
    <row r="456" spans="1:49" x14ac:dyDescent="0.35">
      <c r="A456" s="26" t="str" cm="1">
        <f t="array" ref="A456">IFERROR(IF(INDEX(PatientCriteria[身分證號],ROWS($A$4:A456))="","",ROWS($A$4:A456)),"")</f>
        <v/>
      </c>
      <c r="B456" s="26" t="str" cm="1">
        <f t="array" ref="B456">IFERROR(IF(INDEX(PatientCriteria[身分證號],ROWS($A$4:A456))="","",INDEX(PatientCriteria[身分證號],ROWS($A$4:A456))),"")</f>
        <v/>
      </c>
      <c r="C456" s="26" t="str" cm="1">
        <f t="array" ref="C456">IF($B456="","",IFERROR(INDEX(PatientCriteria[生日],ROWS($A$4:A456)),""))</f>
        <v/>
      </c>
      <c r="D456" s="26" t="str" cm="1">
        <f t="array" ref="D456">IF($B456="","",IFERROR(INDEX(PatientCriteria[疾病組合],ROWS($A$4:A456)),""))</f>
        <v/>
      </c>
      <c r="E456" s="6" t="str" cm="1">
        <f t="array" ref="E456">IF($B456="","",IFERROR(INDEX(PatientCriteria[HbA1c達標標準],ROWS($A$4:A456)),""))</f>
        <v/>
      </c>
      <c r="F456" s="6" t="str">
        <f>IF($B456="","",IF($G456="","",IFERROR(SUMIFS(LabData2016[最近一次HbA1c檢查結果(%)],LabData2016[比對身分證前六碼],$AX456,LabData2016[最近一次HbA1c檢查日期],$G456,LabData2016[HbA1c唯一],1),"")))</f>
        <v/>
      </c>
      <c r="G456" s="36" t="str" cm="1">
        <f t="array" ref="G456">IF($B456="","",IFERROR(_xlfn.AGGREGATE(14,6,LabData2016[最近一次HbA1c檢查日期]/((LabData2016[比對身分證前六碼]=$AX456)*(LabData2016[HbA1c唯一]=1)),1),""))</f>
        <v/>
      </c>
      <c r="H456" s="6" t="str">
        <f>IF($B456="","",IF($I456="","",IFERROR(SUMIFS(LabData2016[最近一次HbA1c檢查結果(%)],LabData2016[比對身分證前六碼],$AX456,LabData2016[最近一次HbA1c檢查日期],$I456,LabData2016[HbA1c唯一],1),"")))</f>
        <v/>
      </c>
      <c r="I456" s="36" t="str" cm="1">
        <f t="array" ref="I456">IF($B456="","",IFERROR(_xlfn.AGGREGATE(14,6,LabData2016[最近一次HbA1c檢查日期]/((LabData2016[比對身分證前六碼]=$AX456)*(LabData2016[HbA1c唯一]=1)),2),""))</f>
        <v/>
      </c>
      <c r="J456" s="6" t="str">
        <f t="shared" si="99"/>
        <v/>
      </c>
      <c r="K456" s="27" t="str">
        <f ca="1">IF($B456="","",IF($E456="不適用","不適用",IF($F456="","未檢驗",IF(AND($AF456+$AG456&gt;=2,$AG456&gt;=1),IF(OR($F456&lt;VALUE(SUBSTITUTE(SUBSTITUTE($E456,"&lt;",""),"%","")),SUMIFS(LabData2016[HbA1c唯一],LabData2016[比對身分證前六碼],$AX456,LabData2016[最近一次HbA1c檢查結果(%)],"&lt;"&amp;VALUE(SUBSTITUTE(SUBSTITUTE($E456,"&lt;",""),"%","")),LabData2016[最近一次HbA1c檢查日期],"&gt;="&amp;DATE(YEAR(TODAY()),1,1),LabData2016[最近一次HbA1c檢查日期],"&lt;"&amp;DATE(YEAR(TODAY())+1,1,1))/($AF456+$AG456)&gt;=0.5),"控制達標",IF(ISNUMBER($H456),IF(AND($J456&gt;=84,$F456-$H456&lt;0),"進步達標","未達標"),"未達標")),"未達標"))))</f>
        <v/>
      </c>
      <c r="L456" s="33" t="str">
        <f ca="1">IF($B456="","",IF($K456="不適用","不適用",IF($K456="未檢驗","無檢驗資料","全年"&amp;($AF456+$AG456)&amp;"次／下半年"&amp;$AG456&amp;"次／"&amp;SUMIFS(LabData2016[HbA1c唯一],LabData2016[比對身分證前六碼],$AX456,LabData2016[最近一次HbA1c檢查結果(%)],"&lt;"&amp;VALUE(SUBSTITUTE(SUBSTITUTE($E456,"&lt;",""),"%","")),LabData2016[最近一次HbA1c檢查日期],"&gt;="&amp;DATE(YEAR(TODAY()),1,1),LabData2016[最近一次HbA1c檢查日期],"&lt;"&amp;DATE(YEAR(TODAY())+1,1,1))&amp;"/"&amp;($AF456+$AG456)&amp;"達標")))</f>
        <v/>
      </c>
      <c r="M456" s="6" t="str" cm="1">
        <f t="array" ref="M456">IF($B456="","",IFERROR(INDEX(PatientCriteria[LDL達標標準],ROWS($A$4:A456)),""))</f>
        <v/>
      </c>
      <c r="N456" s="6" t="str">
        <f>IF($B456="","",IF($O456="","",IFERROR(SUMIFS(LabData2016[最近一次LDL檢查結果(mg/dL)],LabData2016[比對身分證前六碼],$AX456,LabData2016[最近一次LDL檢查日期],$O456,LabData2016[LDL唯一],1),"")))</f>
        <v/>
      </c>
      <c r="O456" s="36" t="str" cm="1">
        <f t="array" ref="O456">IF($B456="","",IFERROR(_xlfn.AGGREGATE(14,6,LabData2016[最近一次LDL檢查日期]/((LabData2016[比對身分證前六碼]=$AX456)*(LabData2016[LDL唯一]=1)),1),""))</f>
        <v/>
      </c>
      <c r="P456" s="6" t="str">
        <f>IF($B456="","",IF($Q456="","",IFERROR(SUMIFS(LabData2016[最近一次LDL檢查結果(mg/dL)],LabData2016[比對身分證前六碼],$AX456,LabData2016[最近一次LDL檢查日期],$Q456,LabData2016[LDL唯一],1),"")))</f>
        <v/>
      </c>
      <c r="Q456" s="36" t="str" cm="1">
        <f t="array" ref="Q456">IF($B456="","",IFERROR(_xlfn.AGGREGATE(14,6,LabData2016[最近一次LDL檢查日期]/((LabData2016[比對身分證前六碼]=$AX456)*(LabData2016[LDL唯一]=1)),2),""))</f>
        <v/>
      </c>
      <c r="R456" s="6" t="str">
        <f t="shared" si="100"/>
        <v/>
      </c>
      <c r="S456" s="6" t="str" cm="1">
        <f t="array" ref="S456">IF($B456="","",IFERROR(_xlfn.AGGREGATE(15,6,LabData2016[最近一次LDL檢查結果(mg/dL)]/((LabData2016[比對身分證前六碼]=$AX456)*(LabData2016[LDL唯一]=1)),1),""))</f>
        <v/>
      </c>
      <c r="T456" s="28" t="str">
        <f ca="1">IF($B456="","",IF($M456="不適用","不適用",IF($N456="","未檢驗",IF(OR(AND($D456="DM only",$O456&gt;=DATE(YEAR(TODAY()),1,1),$O456&lt;DATE(YEAR(TODAY())+1,1,1),$N456&lt;VALUE(SUBSTITUTE($M456,"&lt;",""))),AND($AH456&gt;=1,$AI456&gt;=1,OR($N456&lt;VALUE(SUBSTITUTE($M456,"&lt;","")),SUMIFS(LabData2016[LDL唯一],LabData2016[比對身分證前六碼],$AX456,LabData2016[最近一次LDL檢查結果(mg/dL)],"&lt;"&amp;VALUE(SUBSTITUTE($M456,"&lt;","")),LabData2016[最近一次LDL檢查日期],"&gt;="&amp;DATE(YEAR(TODAY()),1,1),LabData2016[最近一次LDL檢查日期],"&lt;"&amp;DATE(YEAR(TODAY())+1,1,1))/($AH456+$AI456)&gt;=0.5))),"控制達標",IF(AND($AH456&gt;=1,$AI456&gt;=1,ISNUMBER($P456),$R456&gt;84,$N456-$P456&lt;0),"進步達標","未達標")))))</f>
        <v/>
      </c>
      <c r="U456" s="39" t="str">
        <f ca="1">IF($B456="","",IF($T456="不適用","不適用",IF($T456="未檢驗","無檢驗資料","全年"&amp;($AH456+$AI456)&amp;"次／下半年"&amp;$AI456&amp;"次／"&amp;SUMIFS(LabData2016[LDL唯一],LabData2016[比對身分證前六碼],$AX456,LabData2016[最近一次LDL檢查結果(mg/dL)],"&lt;"&amp;VALUE(SUBSTITUTE($M456,"&lt;","")),LabData2016[最近一次LDL檢查日期],"&gt;="&amp;DATE(YEAR(TODAY()),1,1),LabData2016[最近一次LDL檢查日期],"&lt;"&amp;DATE(YEAR(TODAY())+1,1,1))&amp;"/"&amp;($AH456+$AI456)&amp;"達標")))</f>
        <v/>
      </c>
      <c r="V456" s="6" t="str" cm="1">
        <f t="array" ref="V456">IF($B456="","",IFERROR(INDEX(PatientCriteria[UACR達標標準],ROWS($A$4:A456)),""))</f>
        <v/>
      </c>
      <c r="W456" s="6" t="str">
        <f>IF($B456="","",IF($X456="","",IFERROR(SUMIFS(LabData2016[最近一次UACR檢查結果(mg/gm)],LabData2016[比對身分證前六碼],$AX456,LabData2016[最近一次UACR檢查日期],$X456,LabData2016[UACR唯一],1),"")))</f>
        <v/>
      </c>
      <c r="X456" s="36" t="str" cm="1">
        <f t="array" ref="X456">IF($B456="","",IFERROR(_xlfn.AGGREGATE(14,6,LabData2016[最近一次UACR檢查日期]/((LabData2016[比對身分證前六碼]=$AX456)*(LabData2016[UACR唯一]=1)),1),""))</f>
        <v/>
      </c>
      <c r="Y456" s="6" t="str">
        <f>IF($B456="","",IF($Z456="","",IFERROR(SUMIFS(LabData2016[最近一次UACR檢查結果(mg/gm)],LabData2016[比對身分證前六碼],$AX456,LabData2016[最近一次UACR檢查日期],$Z456,LabData2016[UACR唯一],1),"")))</f>
        <v/>
      </c>
      <c r="Z456" s="36" t="str" cm="1">
        <f t="array" ref="Z456">IF($B456="","",IFERROR(_xlfn.AGGREGATE(14,6,LabData2016[最近一次UACR檢查日期]/((LabData2016[比對身分證前六碼]=$AX456)*(LabData2016[UACR唯一]=1)),2),""))</f>
        <v/>
      </c>
      <c r="AA456" s="6" t="str">
        <f t="shared" si="101"/>
        <v/>
      </c>
      <c r="AB456" s="29" t="str">
        <f ca="1">IF($B456="","",IF($V456="不適用","不適用",IF($W456="","未檢驗",IF(AND($AJ456+$AK456&gt;=2,$AK456&gt;=1),IF(OR($W456&lt;30,SUMIFS(LabData2016[UACR唯一],LabData2016[比對身分證前六碼],$AX456,LabData2016[最近一次UACR檢查結果(mg/gm)],"&lt;30",LabData2016[最近一次UACR檢查日期],"&gt;="&amp;DATE(YEAR(TODAY()),1,1),LabData2016[最近一次UACR檢查日期],"&lt;"&amp;DATE(YEAR(TODAY())+1,1,1))/($AJ456+$AK456)&gt;=0.5),"控制達標",IF(ISNUMBER($Y456),IF(AND($AA456&gt;=84,$W456-$Y456&lt;0),"進步達標","未達標"),"未達標")),"未達標"))))</f>
        <v/>
      </c>
      <c r="AC456" s="38" t="str">
        <f ca="1">IF($B456="","",IF($AB456="不適用","不適用",IF($AB456="未檢驗","無檢驗資料","全年"&amp;($AJ456+$AK456)&amp;"次／下半年"&amp;$AK456&amp;"次／"&amp;SUMIFS(LabData2016[UACR唯一],LabData2016[比對身分證前六碼],$AX456,LabData2016[最近一次UACR檢查結果(mg/gm)],"&lt;30",LabData2016[最近一次UACR檢查日期],"&gt;="&amp;DATE(YEAR(TODAY()),1,1),LabData2016[最近一次UACR檢查日期],"&lt;"&amp;DATE(YEAR(TODAY())+1,1,1))&amp;"/"&amp;($AJ456+$AK456)&amp;"達標")))</f>
        <v/>
      </c>
      <c r="AD456" s="6" t="str" cm="1">
        <f t="array" ref="AD456">IF($B456="","",IFERROR(INDEX(PatientCriteria[BP檢驗次數達標標準],ROWS($A$4:A456)),""))</f>
        <v/>
      </c>
      <c r="AE456" s="6" t="str" cm="1">
        <f t="array" aca="1" ref="AE456" ca="1">IF($B456="","",_xlfn.LET(_xlpm.bp,LabData2016[最近一次BP檢查日期],_xlpm.ym,IF(ISNUMBER(_xlpm.bp),TEXT(_xlpm.bp,"yyyy-mm"),LEFT(_xlpm.bp,7)),_xlpm.matched,_xlfn._xlws.FILTER(_xlpm.ym,(LabData2016[比對身分證前六碼]=$AX456)*(LabData2016[比對生日西元]=$AY456)*(_xlpm.ym&lt;&gt;"")*(LEFT(_xlpm.ym,4)=TEXT(YEAR(TODAY()),"0")),""),IF(INDEX(_xlpm.matched,1)="",0,ROWS(_xlfn.UNIQUE(_xlpm.matched)))))</f>
        <v/>
      </c>
      <c r="AF456" s="6" t="str">
        <f ca="1">IF($B456="","",SUMIFS(LabData2016[HbA1c唯一],LabData2016[比對身分證前六碼],$AX456,LabData2016[最近一次HbA1c檢查日期],"&gt;="&amp;DATE(YEAR(TODAY()),1,1),LabData2016[最近一次HbA1c檢查日期],"&lt;"&amp;DATE(YEAR(TODAY()),7,1)))</f>
        <v/>
      </c>
      <c r="AG456" s="6" t="str">
        <f ca="1">IF($B456="","",SUMIFS(LabData2016[HbA1c唯一],LabData2016[比對身分證前六碼],$AX456,LabData2016[最近一次HbA1c檢查日期],"&gt;="&amp;DATE(YEAR(TODAY()),7,1),LabData2016[最近一次HbA1c檢查日期],"&lt;"&amp;DATE(YEAR(TODAY())+1,1,1)))</f>
        <v/>
      </c>
      <c r="AH456" s="6" t="str">
        <f ca="1">IF($B456="","",SUMIFS(LabData2016[LDL唯一],LabData2016[比對身分證前六碼],$AX456,LabData2016[最近一次LDL檢查日期],"&gt;="&amp;DATE(YEAR(TODAY()),1,1),LabData2016[最近一次LDL檢查日期],"&lt;"&amp;DATE(YEAR(TODAY()),7,1)))</f>
        <v/>
      </c>
      <c r="AI456" s="6" t="str">
        <f ca="1">IF($B456="","",SUMIFS(LabData2016[LDL唯一],LabData2016[比對身分證前六碼],$AX456,LabData2016[最近一次LDL檢查日期],"&gt;="&amp;DATE(YEAR(TODAY()),7,1),LabData2016[最近一次LDL檢查日期],"&lt;"&amp;DATE(YEAR(TODAY())+1,1,1)))</f>
        <v/>
      </c>
      <c r="AJ456" s="6" t="str">
        <f ca="1">IF($B456="","",SUMIFS(LabData2016[UACR唯一],LabData2016[比對身分證前六碼],$AX456,LabData2016[最近一次UACR檢查日期],"&gt;="&amp;DATE(YEAR(TODAY()),1,1),LabData2016[最近一次UACR檢查日期],"&lt;"&amp;DATE(YEAR(TODAY()),7,1)))</f>
        <v/>
      </c>
      <c r="AK456" s="6" t="str">
        <f ca="1">IF($B456="","",SUMIFS(LabData2016[UACR唯一],LabData2016[比對身分證前六碼],$AX456,LabData2016[最近一次UACR檢查日期],"&gt;="&amp;DATE(YEAR(TODAY()),7,1),LabData2016[最近一次UACR檢查日期],"&lt;"&amp;DATE(YEAR(TODAY())+1,1,1)))</f>
        <v/>
      </c>
      <c r="AL456" s="6" t="str">
        <f t="shared" si="102"/>
        <v/>
      </c>
      <c r="AM456" s="6" t="str">
        <f t="shared" si="103"/>
        <v/>
      </c>
      <c r="AN456" s="6" t="str">
        <f t="shared" si="104"/>
        <v/>
      </c>
      <c r="AO456" s="6" t="str">
        <f t="shared" si="105"/>
        <v/>
      </c>
      <c r="AP456" s="6" t="str" cm="1">
        <f t="array" ref="AP456">IF($B456="","",IFERROR(INDEX(相容設定!$B$2:$E$9,MATCH($D456,相容設定!$A$2:$A$9,0),MIN(VALUE(LEFT($AQ456,FIND("/",$AQ456)-1)),3)+1),0))</f>
        <v/>
      </c>
      <c r="AQ456" s="6" t="str">
        <f t="shared" si="106"/>
        <v/>
      </c>
      <c r="AR456" s="30" t="str">
        <f t="shared" si="107"/>
        <v/>
      </c>
      <c r="AS456" s="30" t="str">
        <f>IF($B456="","",250+30+IF(OR(ISNUMBER(SEARCH("DM",$D456)),ISNUMBER(SEARCH("+",$D456))),100,0)+IFERROR(INDEX(相容設定!$F$2:$F$9,MATCH($D456,相容設定!$A$2:$A$9,0)),0))</f>
        <v/>
      </c>
      <c r="AT456" s="31" t="str">
        <f t="shared" si="108"/>
        <v/>
      </c>
      <c r="AU456" s="32" t="str">
        <f t="shared" si="109"/>
        <v/>
      </c>
      <c r="AW456" t="str">
        <f t="shared" si="110"/>
        <v/>
      </c>
    </row>
    <row r="457" spans="1:49" x14ac:dyDescent="0.35">
      <c r="A457" s="26" t="str" cm="1">
        <f t="array" ref="A457">IFERROR(IF(INDEX(PatientCriteria[身分證號],ROWS($A$4:A457))="","",ROWS($A$4:A457)),"")</f>
        <v/>
      </c>
      <c r="B457" s="26" t="str" cm="1">
        <f t="array" ref="B457">IFERROR(IF(INDEX(PatientCriteria[身分證號],ROWS($A$4:A457))="","",INDEX(PatientCriteria[身分證號],ROWS($A$4:A457))),"")</f>
        <v/>
      </c>
      <c r="C457" s="26" t="str" cm="1">
        <f t="array" ref="C457">IF($B457="","",IFERROR(INDEX(PatientCriteria[生日],ROWS($A$4:A457)),""))</f>
        <v/>
      </c>
      <c r="D457" s="26" t="str" cm="1">
        <f t="array" ref="D457">IF($B457="","",IFERROR(INDEX(PatientCriteria[疾病組合],ROWS($A$4:A457)),""))</f>
        <v/>
      </c>
      <c r="E457" s="6" t="str" cm="1">
        <f t="array" ref="E457">IF($B457="","",IFERROR(INDEX(PatientCriteria[HbA1c達標標準],ROWS($A$4:A457)),""))</f>
        <v/>
      </c>
      <c r="F457" s="6" t="str">
        <f>IF($B457="","",IF($G457="","",IFERROR(SUMIFS(LabData2016[最近一次HbA1c檢查結果(%)],LabData2016[比對身分證前六碼],$AX457,LabData2016[最近一次HbA1c檢查日期],$G457,LabData2016[HbA1c唯一],1),"")))</f>
        <v/>
      </c>
      <c r="G457" s="36" t="str" cm="1">
        <f t="array" ref="G457">IF($B457="","",IFERROR(_xlfn.AGGREGATE(14,6,LabData2016[最近一次HbA1c檢查日期]/((LabData2016[比對身分證前六碼]=$AX457)*(LabData2016[HbA1c唯一]=1)),1),""))</f>
        <v/>
      </c>
      <c r="H457" s="6" t="str">
        <f>IF($B457="","",IF($I457="","",IFERROR(SUMIFS(LabData2016[最近一次HbA1c檢查結果(%)],LabData2016[比對身分證前六碼],$AX457,LabData2016[最近一次HbA1c檢查日期],$I457,LabData2016[HbA1c唯一],1),"")))</f>
        <v/>
      </c>
      <c r="I457" s="36" t="str" cm="1">
        <f t="array" ref="I457">IF($B457="","",IFERROR(_xlfn.AGGREGATE(14,6,LabData2016[最近一次HbA1c檢查日期]/((LabData2016[比對身分證前六碼]=$AX457)*(LabData2016[HbA1c唯一]=1)),2),""))</f>
        <v/>
      </c>
      <c r="J457" s="6" t="str">
        <f t="shared" si="99"/>
        <v/>
      </c>
      <c r="K457" s="27" t="str">
        <f ca="1">IF($B457="","",IF($E457="不適用","不適用",IF($F457="","未檢驗",IF(AND($AF457+$AG457&gt;=2,$AG457&gt;=1),IF(OR($F457&lt;VALUE(SUBSTITUTE(SUBSTITUTE($E457,"&lt;",""),"%","")),SUMIFS(LabData2016[HbA1c唯一],LabData2016[比對身分證前六碼],$AX457,LabData2016[最近一次HbA1c檢查結果(%)],"&lt;"&amp;VALUE(SUBSTITUTE(SUBSTITUTE($E457,"&lt;",""),"%","")),LabData2016[最近一次HbA1c檢查日期],"&gt;="&amp;DATE(YEAR(TODAY()),1,1),LabData2016[最近一次HbA1c檢查日期],"&lt;"&amp;DATE(YEAR(TODAY())+1,1,1))/($AF457+$AG457)&gt;=0.5),"控制達標",IF(ISNUMBER($H457),IF(AND($J457&gt;=84,$F457-$H457&lt;0),"進步達標","未達標"),"未達標")),"未達標"))))</f>
        <v/>
      </c>
      <c r="L457" s="33" t="str">
        <f ca="1">IF($B457="","",IF($K457="不適用","不適用",IF($K457="未檢驗","無檢驗資料","全年"&amp;($AF457+$AG457)&amp;"次／下半年"&amp;$AG457&amp;"次／"&amp;SUMIFS(LabData2016[HbA1c唯一],LabData2016[比對身分證前六碼],$AX457,LabData2016[最近一次HbA1c檢查結果(%)],"&lt;"&amp;VALUE(SUBSTITUTE(SUBSTITUTE($E457,"&lt;",""),"%","")),LabData2016[最近一次HbA1c檢查日期],"&gt;="&amp;DATE(YEAR(TODAY()),1,1),LabData2016[最近一次HbA1c檢查日期],"&lt;"&amp;DATE(YEAR(TODAY())+1,1,1))&amp;"/"&amp;($AF457+$AG457)&amp;"達標")))</f>
        <v/>
      </c>
      <c r="M457" s="6" t="str" cm="1">
        <f t="array" ref="M457">IF($B457="","",IFERROR(INDEX(PatientCriteria[LDL達標標準],ROWS($A$4:A457)),""))</f>
        <v/>
      </c>
      <c r="N457" s="6" t="str">
        <f>IF($B457="","",IF($O457="","",IFERROR(SUMIFS(LabData2016[最近一次LDL檢查結果(mg/dL)],LabData2016[比對身分證前六碼],$AX457,LabData2016[最近一次LDL檢查日期],$O457,LabData2016[LDL唯一],1),"")))</f>
        <v/>
      </c>
      <c r="O457" s="36" t="str" cm="1">
        <f t="array" ref="O457">IF($B457="","",IFERROR(_xlfn.AGGREGATE(14,6,LabData2016[最近一次LDL檢查日期]/((LabData2016[比對身分證前六碼]=$AX457)*(LabData2016[LDL唯一]=1)),1),""))</f>
        <v/>
      </c>
      <c r="P457" s="6" t="str">
        <f>IF($B457="","",IF($Q457="","",IFERROR(SUMIFS(LabData2016[最近一次LDL檢查結果(mg/dL)],LabData2016[比對身分證前六碼],$AX457,LabData2016[最近一次LDL檢查日期],$Q457,LabData2016[LDL唯一],1),"")))</f>
        <v/>
      </c>
      <c r="Q457" s="36" t="str" cm="1">
        <f t="array" ref="Q457">IF($B457="","",IFERROR(_xlfn.AGGREGATE(14,6,LabData2016[最近一次LDL檢查日期]/((LabData2016[比對身分證前六碼]=$AX457)*(LabData2016[LDL唯一]=1)),2),""))</f>
        <v/>
      </c>
      <c r="R457" s="6" t="str">
        <f t="shared" si="100"/>
        <v/>
      </c>
      <c r="S457" s="6" t="str" cm="1">
        <f t="array" ref="S457">IF($B457="","",IFERROR(_xlfn.AGGREGATE(15,6,LabData2016[最近一次LDL檢查結果(mg/dL)]/((LabData2016[比對身分證前六碼]=$AX457)*(LabData2016[LDL唯一]=1)),1),""))</f>
        <v/>
      </c>
      <c r="T457" s="28" t="str">
        <f ca="1">IF($B457="","",IF($M457="不適用","不適用",IF($N457="","未檢驗",IF(OR(AND($D457="DM only",$O457&gt;=DATE(YEAR(TODAY()),1,1),$O457&lt;DATE(YEAR(TODAY())+1,1,1),$N457&lt;VALUE(SUBSTITUTE($M457,"&lt;",""))),AND($AH457&gt;=1,$AI457&gt;=1,OR($N457&lt;VALUE(SUBSTITUTE($M457,"&lt;","")),SUMIFS(LabData2016[LDL唯一],LabData2016[比對身分證前六碼],$AX457,LabData2016[最近一次LDL檢查結果(mg/dL)],"&lt;"&amp;VALUE(SUBSTITUTE($M457,"&lt;","")),LabData2016[最近一次LDL檢查日期],"&gt;="&amp;DATE(YEAR(TODAY()),1,1),LabData2016[最近一次LDL檢查日期],"&lt;"&amp;DATE(YEAR(TODAY())+1,1,1))/($AH457+$AI457)&gt;=0.5))),"控制達標",IF(AND($AH457&gt;=1,$AI457&gt;=1,ISNUMBER($P457),$R457&gt;84,$N457-$P457&lt;0),"進步達標","未達標")))))</f>
        <v/>
      </c>
      <c r="U457" s="39" t="str">
        <f ca="1">IF($B457="","",IF($T457="不適用","不適用",IF($T457="未檢驗","無檢驗資料","全年"&amp;($AH457+$AI457)&amp;"次／下半年"&amp;$AI457&amp;"次／"&amp;SUMIFS(LabData2016[LDL唯一],LabData2016[比對身分證前六碼],$AX457,LabData2016[最近一次LDL檢查結果(mg/dL)],"&lt;"&amp;VALUE(SUBSTITUTE($M457,"&lt;","")),LabData2016[最近一次LDL檢查日期],"&gt;="&amp;DATE(YEAR(TODAY()),1,1),LabData2016[最近一次LDL檢查日期],"&lt;"&amp;DATE(YEAR(TODAY())+1,1,1))&amp;"/"&amp;($AH457+$AI457)&amp;"達標")))</f>
        <v/>
      </c>
      <c r="V457" s="6" t="str" cm="1">
        <f t="array" ref="V457">IF($B457="","",IFERROR(INDEX(PatientCriteria[UACR達標標準],ROWS($A$4:A457)),""))</f>
        <v/>
      </c>
      <c r="W457" s="6" t="str">
        <f>IF($B457="","",IF($X457="","",IFERROR(SUMIFS(LabData2016[最近一次UACR檢查結果(mg/gm)],LabData2016[比對身分證前六碼],$AX457,LabData2016[最近一次UACR檢查日期],$X457,LabData2016[UACR唯一],1),"")))</f>
        <v/>
      </c>
      <c r="X457" s="36" t="str" cm="1">
        <f t="array" ref="X457">IF($B457="","",IFERROR(_xlfn.AGGREGATE(14,6,LabData2016[最近一次UACR檢查日期]/((LabData2016[比對身分證前六碼]=$AX457)*(LabData2016[UACR唯一]=1)),1),""))</f>
        <v/>
      </c>
      <c r="Y457" s="6" t="str">
        <f>IF($B457="","",IF($Z457="","",IFERROR(SUMIFS(LabData2016[最近一次UACR檢查結果(mg/gm)],LabData2016[比對身分證前六碼],$AX457,LabData2016[最近一次UACR檢查日期],$Z457,LabData2016[UACR唯一],1),"")))</f>
        <v/>
      </c>
      <c r="Z457" s="36" t="str" cm="1">
        <f t="array" ref="Z457">IF($B457="","",IFERROR(_xlfn.AGGREGATE(14,6,LabData2016[最近一次UACR檢查日期]/((LabData2016[比對身分證前六碼]=$AX457)*(LabData2016[UACR唯一]=1)),2),""))</f>
        <v/>
      </c>
      <c r="AA457" s="6" t="str">
        <f t="shared" si="101"/>
        <v/>
      </c>
      <c r="AB457" s="29" t="str">
        <f ca="1">IF($B457="","",IF($V457="不適用","不適用",IF($W457="","未檢驗",IF(AND($AJ457+$AK457&gt;=2,$AK457&gt;=1),IF(OR($W457&lt;30,SUMIFS(LabData2016[UACR唯一],LabData2016[比對身分證前六碼],$AX457,LabData2016[最近一次UACR檢查結果(mg/gm)],"&lt;30",LabData2016[最近一次UACR檢查日期],"&gt;="&amp;DATE(YEAR(TODAY()),1,1),LabData2016[最近一次UACR檢查日期],"&lt;"&amp;DATE(YEAR(TODAY())+1,1,1))/($AJ457+$AK457)&gt;=0.5),"控制達標",IF(ISNUMBER($Y457),IF(AND($AA457&gt;=84,$W457-$Y457&lt;0),"進步達標","未達標"),"未達標")),"未達標"))))</f>
        <v/>
      </c>
      <c r="AC457" s="38" t="str">
        <f ca="1">IF($B457="","",IF($AB457="不適用","不適用",IF($AB457="未檢驗","無檢驗資料","全年"&amp;($AJ457+$AK457)&amp;"次／下半年"&amp;$AK457&amp;"次／"&amp;SUMIFS(LabData2016[UACR唯一],LabData2016[比對身分證前六碼],$AX457,LabData2016[最近一次UACR檢查結果(mg/gm)],"&lt;30",LabData2016[最近一次UACR檢查日期],"&gt;="&amp;DATE(YEAR(TODAY()),1,1),LabData2016[最近一次UACR檢查日期],"&lt;"&amp;DATE(YEAR(TODAY())+1,1,1))&amp;"/"&amp;($AJ457+$AK457)&amp;"達標")))</f>
        <v/>
      </c>
      <c r="AD457" s="6" t="str" cm="1">
        <f t="array" ref="AD457">IF($B457="","",IFERROR(INDEX(PatientCriteria[BP檢驗次數達標標準],ROWS($A$4:A457)),""))</f>
        <v/>
      </c>
      <c r="AE457" s="6" t="str" cm="1">
        <f t="array" aca="1" ref="AE457" ca="1">IF($B457="","",_xlfn.LET(_xlpm.bp,LabData2016[最近一次BP檢查日期],_xlpm.ym,IF(ISNUMBER(_xlpm.bp),TEXT(_xlpm.bp,"yyyy-mm"),LEFT(_xlpm.bp,7)),_xlpm.matched,_xlfn._xlws.FILTER(_xlpm.ym,(LabData2016[比對身分證前六碼]=$AX457)*(LabData2016[比對生日西元]=$AY457)*(_xlpm.ym&lt;&gt;"")*(LEFT(_xlpm.ym,4)=TEXT(YEAR(TODAY()),"0")),""),IF(INDEX(_xlpm.matched,1)="",0,ROWS(_xlfn.UNIQUE(_xlpm.matched)))))</f>
        <v/>
      </c>
      <c r="AF457" s="6" t="str">
        <f ca="1">IF($B457="","",SUMIFS(LabData2016[HbA1c唯一],LabData2016[比對身分證前六碼],$AX457,LabData2016[最近一次HbA1c檢查日期],"&gt;="&amp;DATE(YEAR(TODAY()),1,1),LabData2016[最近一次HbA1c檢查日期],"&lt;"&amp;DATE(YEAR(TODAY()),7,1)))</f>
        <v/>
      </c>
      <c r="AG457" s="6" t="str">
        <f ca="1">IF($B457="","",SUMIFS(LabData2016[HbA1c唯一],LabData2016[比對身分證前六碼],$AX457,LabData2016[最近一次HbA1c檢查日期],"&gt;="&amp;DATE(YEAR(TODAY()),7,1),LabData2016[最近一次HbA1c檢查日期],"&lt;"&amp;DATE(YEAR(TODAY())+1,1,1)))</f>
        <v/>
      </c>
      <c r="AH457" s="6" t="str">
        <f ca="1">IF($B457="","",SUMIFS(LabData2016[LDL唯一],LabData2016[比對身分證前六碼],$AX457,LabData2016[最近一次LDL檢查日期],"&gt;="&amp;DATE(YEAR(TODAY()),1,1),LabData2016[最近一次LDL檢查日期],"&lt;"&amp;DATE(YEAR(TODAY()),7,1)))</f>
        <v/>
      </c>
      <c r="AI457" s="6" t="str">
        <f ca="1">IF($B457="","",SUMIFS(LabData2016[LDL唯一],LabData2016[比對身分證前六碼],$AX457,LabData2016[最近一次LDL檢查日期],"&gt;="&amp;DATE(YEAR(TODAY()),7,1),LabData2016[最近一次LDL檢查日期],"&lt;"&amp;DATE(YEAR(TODAY())+1,1,1)))</f>
        <v/>
      </c>
      <c r="AJ457" s="6" t="str">
        <f ca="1">IF($B457="","",SUMIFS(LabData2016[UACR唯一],LabData2016[比對身分證前六碼],$AX457,LabData2016[最近一次UACR檢查日期],"&gt;="&amp;DATE(YEAR(TODAY()),1,1),LabData2016[最近一次UACR檢查日期],"&lt;"&amp;DATE(YEAR(TODAY()),7,1)))</f>
        <v/>
      </c>
      <c r="AK457" s="6" t="str">
        <f ca="1">IF($B457="","",SUMIFS(LabData2016[UACR唯一],LabData2016[比對身分證前六碼],$AX457,LabData2016[最近一次UACR檢查日期],"&gt;="&amp;DATE(YEAR(TODAY()),7,1),LabData2016[最近一次UACR檢查日期],"&lt;"&amp;DATE(YEAR(TODAY())+1,1,1)))</f>
        <v/>
      </c>
      <c r="AL457" s="6" t="str">
        <f t="shared" si="102"/>
        <v/>
      </c>
      <c r="AM457" s="6" t="str">
        <f t="shared" si="103"/>
        <v/>
      </c>
      <c r="AN457" s="6" t="str">
        <f t="shared" si="104"/>
        <v/>
      </c>
      <c r="AO457" s="6" t="str">
        <f t="shared" si="105"/>
        <v/>
      </c>
      <c r="AP457" s="6" t="str" cm="1">
        <f t="array" ref="AP457">IF($B457="","",IFERROR(INDEX(相容設定!$B$2:$E$9,MATCH($D457,相容設定!$A$2:$A$9,0),MIN(VALUE(LEFT($AQ457,FIND("/",$AQ457)-1)),3)+1),0))</f>
        <v/>
      </c>
      <c r="AQ457" s="6" t="str">
        <f t="shared" si="106"/>
        <v/>
      </c>
      <c r="AR457" s="30" t="str">
        <f t="shared" si="107"/>
        <v/>
      </c>
      <c r="AS457" s="30" t="str">
        <f>IF($B457="","",250+30+IF(OR(ISNUMBER(SEARCH("DM",$D457)),ISNUMBER(SEARCH("+",$D457))),100,0)+IFERROR(INDEX(相容設定!$F$2:$F$9,MATCH($D457,相容設定!$A$2:$A$9,0)),0))</f>
        <v/>
      </c>
      <c r="AT457" s="31" t="str">
        <f t="shared" si="108"/>
        <v/>
      </c>
      <c r="AU457" s="32" t="str">
        <f t="shared" si="109"/>
        <v/>
      </c>
      <c r="AW457" t="str">
        <f t="shared" si="110"/>
        <v/>
      </c>
    </row>
    <row r="458" spans="1:49" x14ac:dyDescent="0.35">
      <c r="A458" s="26" t="str" cm="1">
        <f t="array" ref="A458">IFERROR(IF(INDEX(PatientCriteria[身分證號],ROWS($A$4:A458))="","",ROWS($A$4:A458)),"")</f>
        <v/>
      </c>
      <c r="B458" s="26" t="str" cm="1">
        <f t="array" ref="B458">IFERROR(IF(INDEX(PatientCriteria[身分證號],ROWS($A$4:A458))="","",INDEX(PatientCriteria[身分證號],ROWS($A$4:A458))),"")</f>
        <v/>
      </c>
      <c r="C458" s="26" t="str" cm="1">
        <f t="array" ref="C458">IF($B458="","",IFERROR(INDEX(PatientCriteria[生日],ROWS($A$4:A458)),""))</f>
        <v/>
      </c>
      <c r="D458" s="26" t="str" cm="1">
        <f t="array" ref="D458">IF($B458="","",IFERROR(INDEX(PatientCriteria[疾病組合],ROWS($A$4:A458)),""))</f>
        <v/>
      </c>
      <c r="E458" s="6" t="str" cm="1">
        <f t="array" ref="E458">IF($B458="","",IFERROR(INDEX(PatientCriteria[HbA1c達標標準],ROWS($A$4:A458)),""))</f>
        <v/>
      </c>
      <c r="F458" s="6" t="str">
        <f>IF($B458="","",IF($G458="","",IFERROR(SUMIFS(LabData2016[最近一次HbA1c檢查結果(%)],LabData2016[比對身分證前六碼],$AX458,LabData2016[最近一次HbA1c檢查日期],$G458,LabData2016[HbA1c唯一],1),"")))</f>
        <v/>
      </c>
      <c r="G458" s="36" t="str" cm="1">
        <f t="array" ref="G458">IF($B458="","",IFERROR(_xlfn.AGGREGATE(14,6,LabData2016[最近一次HbA1c檢查日期]/((LabData2016[比對身分證前六碼]=$AX458)*(LabData2016[HbA1c唯一]=1)),1),""))</f>
        <v/>
      </c>
      <c r="H458" s="6" t="str">
        <f>IF($B458="","",IF($I458="","",IFERROR(SUMIFS(LabData2016[最近一次HbA1c檢查結果(%)],LabData2016[比對身分證前六碼],$AX458,LabData2016[最近一次HbA1c檢查日期],$I458,LabData2016[HbA1c唯一],1),"")))</f>
        <v/>
      </c>
      <c r="I458" s="36" t="str" cm="1">
        <f t="array" ref="I458">IF($B458="","",IFERROR(_xlfn.AGGREGATE(14,6,LabData2016[最近一次HbA1c檢查日期]/((LabData2016[比對身分證前六碼]=$AX458)*(LabData2016[HbA1c唯一]=1)),2),""))</f>
        <v/>
      </c>
      <c r="J458" s="6" t="str">
        <f t="shared" si="99"/>
        <v/>
      </c>
      <c r="K458" s="27" t="str">
        <f ca="1">IF($B458="","",IF($E458="不適用","不適用",IF($F458="","未檢驗",IF(AND($AF458+$AG458&gt;=2,$AG458&gt;=1),IF(OR($F458&lt;VALUE(SUBSTITUTE(SUBSTITUTE($E458,"&lt;",""),"%","")),SUMIFS(LabData2016[HbA1c唯一],LabData2016[比對身分證前六碼],$AX458,LabData2016[最近一次HbA1c檢查結果(%)],"&lt;"&amp;VALUE(SUBSTITUTE(SUBSTITUTE($E458,"&lt;",""),"%","")),LabData2016[最近一次HbA1c檢查日期],"&gt;="&amp;DATE(YEAR(TODAY()),1,1),LabData2016[最近一次HbA1c檢查日期],"&lt;"&amp;DATE(YEAR(TODAY())+1,1,1))/($AF458+$AG458)&gt;=0.5),"控制達標",IF(ISNUMBER($H458),IF(AND($J458&gt;=84,$F458-$H458&lt;0),"進步達標","未達標"),"未達標")),"未達標"))))</f>
        <v/>
      </c>
      <c r="L458" s="33" t="str">
        <f ca="1">IF($B458="","",IF($K458="不適用","不適用",IF($K458="未檢驗","無檢驗資料","全年"&amp;($AF458+$AG458)&amp;"次／下半年"&amp;$AG458&amp;"次／"&amp;SUMIFS(LabData2016[HbA1c唯一],LabData2016[比對身分證前六碼],$AX458,LabData2016[最近一次HbA1c檢查結果(%)],"&lt;"&amp;VALUE(SUBSTITUTE(SUBSTITUTE($E458,"&lt;",""),"%","")),LabData2016[最近一次HbA1c檢查日期],"&gt;="&amp;DATE(YEAR(TODAY()),1,1),LabData2016[最近一次HbA1c檢查日期],"&lt;"&amp;DATE(YEAR(TODAY())+1,1,1))&amp;"/"&amp;($AF458+$AG458)&amp;"達標")))</f>
        <v/>
      </c>
      <c r="M458" s="6" t="str" cm="1">
        <f t="array" ref="M458">IF($B458="","",IFERROR(INDEX(PatientCriteria[LDL達標標準],ROWS($A$4:A458)),""))</f>
        <v/>
      </c>
      <c r="N458" s="6" t="str">
        <f>IF($B458="","",IF($O458="","",IFERROR(SUMIFS(LabData2016[最近一次LDL檢查結果(mg/dL)],LabData2016[比對身分證前六碼],$AX458,LabData2016[最近一次LDL檢查日期],$O458,LabData2016[LDL唯一],1),"")))</f>
        <v/>
      </c>
      <c r="O458" s="36" t="str" cm="1">
        <f t="array" ref="O458">IF($B458="","",IFERROR(_xlfn.AGGREGATE(14,6,LabData2016[最近一次LDL檢查日期]/((LabData2016[比對身分證前六碼]=$AX458)*(LabData2016[LDL唯一]=1)),1),""))</f>
        <v/>
      </c>
      <c r="P458" s="6" t="str">
        <f>IF($B458="","",IF($Q458="","",IFERROR(SUMIFS(LabData2016[最近一次LDL檢查結果(mg/dL)],LabData2016[比對身分證前六碼],$AX458,LabData2016[最近一次LDL檢查日期],$Q458,LabData2016[LDL唯一],1),"")))</f>
        <v/>
      </c>
      <c r="Q458" s="36" t="str" cm="1">
        <f t="array" ref="Q458">IF($B458="","",IFERROR(_xlfn.AGGREGATE(14,6,LabData2016[最近一次LDL檢查日期]/((LabData2016[比對身分證前六碼]=$AX458)*(LabData2016[LDL唯一]=1)),2),""))</f>
        <v/>
      </c>
      <c r="R458" s="6" t="str">
        <f t="shared" si="100"/>
        <v/>
      </c>
      <c r="S458" s="6" t="str" cm="1">
        <f t="array" ref="S458">IF($B458="","",IFERROR(_xlfn.AGGREGATE(15,6,LabData2016[最近一次LDL檢查結果(mg/dL)]/((LabData2016[比對身分證前六碼]=$AX458)*(LabData2016[LDL唯一]=1)),1),""))</f>
        <v/>
      </c>
      <c r="T458" s="28" t="str">
        <f ca="1">IF($B458="","",IF($M458="不適用","不適用",IF($N458="","未檢驗",IF(OR(AND($D458="DM only",$O458&gt;=DATE(YEAR(TODAY()),1,1),$O458&lt;DATE(YEAR(TODAY())+1,1,1),$N458&lt;VALUE(SUBSTITUTE($M458,"&lt;",""))),AND($AH458&gt;=1,$AI458&gt;=1,OR($N458&lt;VALUE(SUBSTITUTE($M458,"&lt;","")),SUMIFS(LabData2016[LDL唯一],LabData2016[比對身分證前六碼],$AX458,LabData2016[最近一次LDL檢查結果(mg/dL)],"&lt;"&amp;VALUE(SUBSTITUTE($M458,"&lt;","")),LabData2016[最近一次LDL檢查日期],"&gt;="&amp;DATE(YEAR(TODAY()),1,1),LabData2016[最近一次LDL檢查日期],"&lt;"&amp;DATE(YEAR(TODAY())+1,1,1))/($AH458+$AI458)&gt;=0.5))),"控制達標",IF(AND($AH458&gt;=1,$AI458&gt;=1,ISNUMBER($P458),$R458&gt;84,$N458-$P458&lt;0),"進步達標","未達標")))))</f>
        <v/>
      </c>
      <c r="U458" s="39" t="str">
        <f ca="1">IF($B458="","",IF($T458="不適用","不適用",IF($T458="未檢驗","無檢驗資料","全年"&amp;($AH458+$AI458)&amp;"次／下半年"&amp;$AI458&amp;"次／"&amp;SUMIFS(LabData2016[LDL唯一],LabData2016[比對身分證前六碼],$AX458,LabData2016[最近一次LDL檢查結果(mg/dL)],"&lt;"&amp;VALUE(SUBSTITUTE($M458,"&lt;","")),LabData2016[最近一次LDL檢查日期],"&gt;="&amp;DATE(YEAR(TODAY()),1,1),LabData2016[最近一次LDL檢查日期],"&lt;"&amp;DATE(YEAR(TODAY())+1,1,1))&amp;"/"&amp;($AH458+$AI458)&amp;"達標")))</f>
        <v/>
      </c>
      <c r="V458" s="6" t="str" cm="1">
        <f t="array" ref="V458">IF($B458="","",IFERROR(INDEX(PatientCriteria[UACR達標標準],ROWS($A$4:A458)),""))</f>
        <v/>
      </c>
      <c r="W458" s="6" t="str">
        <f>IF($B458="","",IF($X458="","",IFERROR(SUMIFS(LabData2016[最近一次UACR檢查結果(mg/gm)],LabData2016[比對身分證前六碼],$AX458,LabData2016[最近一次UACR檢查日期],$X458,LabData2016[UACR唯一],1),"")))</f>
        <v/>
      </c>
      <c r="X458" s="36" t="str" cm="1">
        <f t="array" ref="X458">IF($B458="","",IFERROR(_xlfn.AGGREGATE(14,6,LabData2016[最近一次UACR檢查日期]/((LabData2016[比對身分證前六碼]=$AX458)*(LabData2016[UACR唯一]=1)),1),""))</f>
        <v/>
      </c>
      <c r="Y458" s="6" t="str">
        <f>IF($B458="","",IF($Z458="","",IFERROR(SUMIFS(LabData2016[最近一次UACR檢查結果(mg/gm)],LabData2016[比對身分證前六碼],$AX458,LabData2016[最近一次UACR檢查日期],$Z458,LabData2016[UACR唯一],1),"")))</f>
        <v/>
      </c>
      <c r="Z458" s="36" t="str" cm="1">
        <f t="array" ref="Z458">IF($B458="","",IFERROR(_xlfn.AGGREGATE(14,6,LabData2016[最近一次UACR檢查日期]/((LabData2016[比對身分證前六碼]=$AX458)*(LabData2016[UACR唯一]=1)),2),""))</f>
        <v/>
      </c>
      <c r="AA458" s="6" t="str">
        <f t="shared" si="101"/>
        <v/>
      </c>
      <c r="AB458" s="29" t="str">
        <f ca="1">IF($B458="","",IF($V458="不適用","不適用",IF($W458="","未檢驗",IF(AND($AJ458+$AK458&gt;=2,$AK458&gt;=1),IF(OR($W458&lt;30,SUMIFS(LabData2016[UACR唯一],LabData2016[比對身分證前六碼],$AX458,LabData2016[最近一次UACR檢查結果(mg/gm)],"&lt;30",LabData2016[最近一次UACR檢查日期],"&gt;="&amp;DATE(YEAR(TODAY()),1,1),LabData2016[最近一次UACR檢查日期],"&lt;"&amp;DATE(YEAR(TODAY())+1,1,1))/($AJ458+$AK458)&gt;=0.5),"控制達標",IF(ISNUMBER($Y458),IF(AND($AA458&gt;=84,$W458-$Y458&lt;0),"進步達標","未達標"),"未達標")),"未達標"))))</f>
        <v/>
      </c>
      <c r="AC458" s="38" t="str">
        <f ca="1">IF($B458="","",IF($AB458="不適用","不適用",IF($AB458="未檢驗","無檢驗資料","全年"&amp;($AJ458+$AK458)&amp;"次／下半年"&amp;$AK458&amp;"次／"&amp;SUMIFS(LabData2016[UACR唯一],LabData2016[比對身分證前六碼],$AX458,LabData2016[最近一次UACR檢查結果(mg/gm)],"&lt;30",LabData2016[最近一次UACR檢查日期],"&gt;="&amp;DATE(YEAR(TODAY()),1,1),LabData2016[最近一次UACR檢查日期],"&lt;"&amp;DATE(YEAR(TODAY())+1,1,1))&amp;"/"&amp;($AJ458+$AK458)&amp;"達標")))</f>
        <v/>
      </c>
      <c r="AD458" s="6" t="str" cm="1">
        <f t="array" ref="AD458">IF($B458="","",IFERROR(INDEX(PatientCriteria[BP檢驗次數達標標準],ROWS($A$4:A458)),""))</f>
        <v/>
      </c>
      <c r="AE458" s="6" t="str" cm="1">
        <f t="array" aca="1" ref="AE458" ca="1">IF($B458="","",_xlfn.LET(_xlpm.bp,LabData2016[最近一次BP檢查日期],_xlpm.ym,IF(ISNUMBER(_xlpm.bp),TEXT(_xlpm.bp,"yyyy-mm"),LEFT(_xlpm.bp,7)),_xlpm.matched,_xlfn._xlws.FILTER(_xlpm.ym,(LabData2016[比對身分證前六碼]=$AX458)*(LabData2016[比對生日西元]=$AY458)*(_xlpm.ym&lt;&gt;"")*(LEFT(_xlpm.ym,4)=TEXT(YEAR(TODAY()),"0")),""),IF(INDEX(_xlpm.matched,1)="",0,ROWS(_xlfn.UNIQUE(_xlpm.matched)))))</f>
        <v/>
      </c>
      <c r="AF458" s="6" t="str">
        <f ca="1">IF($B458="","",SUMIFS(LabData2016[HbA1c唯一],LabData2016[比對身分證前六碼],$AX458,LabData2016[最近一次HbA1c檢查日期],"&gt;="&amp;DATE(YEAR(TODAY()),1,1),LabData2016[最近一次HbA1c檢查日期],"&lt;"&amp;DATE(YEAR(TODAY()),7,1)))</f>
        <v/>
      </c>
      <c r="AG458" s="6" t="str">
        <f ca="1">IF($B458="","",SUMIFS(LabData2016[HbA1c唯一],LabData2016[比對身分證前六碼],$AX458,LabData2016[最近一次HbA1c檢查日期],"&gt;="&amp;DATE(YEAR(TODAY()),7,1),LabData2016[最近一次HbA1c檢查日期],"&lt;"&amp;DATE(YEAR(TODAY())+1,1,1)))</f>
        <v/>
      </c>
      <c r="AH458" s="6" t="str">
        <f ca="1">IF($B458="","",SUMIFS(LabData2016[LDL唯一],LabData2016[比對身分證前六碼],$AX458,LabData2016[最近一次LDL檢查日期],"&gt;="&amp;DATE(YEAR(TODAY()),1,1),LabData2016[最近一次LDL檢查日期],"&lt;"&amp;DATE(YEAR(TODAY()),7,1)))</f>
        <v/>
      </c>
      <c r="AI458" s="6" t="str">
        <f ca="1">IF($B458="","",SUMIFS(LabData2016[LDL唯一],LabData2016[比對身分證前六碼],$AX458,LabData2016[最近一次LDL檢查日期],"&gt;="&amp;DATE(YEAR(TODAY()),7,1),LabData2016[最近一次LDL檢查日期],"&lt;"&amp;DATE(YEAR(TODAY())+1,1,1)))</f>
        <v/>
      </c>
      <c r="AJ458" s="6" t="str">
        <f ca="1">IF($B458="","",SUMIFS(LabData2016[UACR唯一],LabData2016[比對身分證前六碼],$AX458,LabData2016[最近一次UACR檢查日期],"&gt;="&amp;DATE(YEAR(TODAY()),1,1),LabData2016[最近一次UACR檢查日期],"&lt;"&amp;DATE(YEAR(TODAY()),7,1)))</f>
        <v/>
      </c>
      <c r="AK458" s="6" t="str">
        <f ca="1">IF($B458="","",SUMIFS(LabData2016[UACR唯一],LabData2016[比對身分證前六碼],$AX458,LabData2016[最近一次UACR檢查日期],"&gt;="&amp;DATE(YEAR(TODAY()),7,1),LabData2016[最近一次UACR檢查日期],"&lt;"&amp;DATE(YEAR(TODAY())+1,1,1)))</f>
        <v/>
      </c>
      <c r="AL458" s="6" t="str">
        <f t="shared" si="102"/>
        <v/>
      </c>
      <c r="AM458" s="6" t="str">
        <f t="shared" si="103"/>
        <v/>
      </c>
      <c r="AN458" s="6" t="str">
        <f t="shared" si="104"/>
        <v/>
      </c>
      <c r="AO458" s="6" t="str">
        <f t="shared" si="105"/>
        <v/>
      </c>
      <c r="AP458" s="6" t="str" cm="1">
        <f t="array" ref="AP458">IF($B458="","",IFERROR(INDEX(相容設定!$B$2:$E$9,MATCH($D458,相容設定!$A$2:$A$9,0),MIN(VALUE(LEFT($AQ458,FIND("/",$AQ458)-1)),3)+1),0))</f>
        <v/>
      </c>
      <c r="AQ458" s="6" t="str">
        <f t="shared" si="106"/>
        <v/>
      </c>
      <c r="AR458" s="30" t="str">
        <f t="shared" si="107"/>
        <v/>
      </c>
      <c r="AS458" s="30" t="str">
        <f>IF($B458="","",250+30+IF(OR(ISNUMBER(SEARCH("DM",$D458)),ISNUMBER(SEARCH("+",$D458))),100,0)+IFERROR(INDEX(相容設定!$F$2:$F$9,MATCH($D458,相容設定!$A$2:$A$9,0)),0))</f>
        <v/>
      </c>
      <c r="AT458" s="31" t="str">
        <f t="shared" si="108"/>
        <v/>
      </c>
      <c r="AU458" s="32" t="str">
        <f t="shared" si="109"/>
        <v/>
      </c>
      <c r="AW458" t="str">
        <f t="shared" si="110"/>
        <v/>
      </c>
    </row>
    <row r="459" spans="1:49" x14ac:dyDescent="0.35">
      <c r="A459" s="26" t="str" cm="1">
        <f t="array" ref="A459">IFERROR(IF(INDEX(PatientCriteria[身分證號],ROWS($A$4:A459))="","",ROWS($A$4:A459)),"")</f>
        <v/>
      </c>
      <c r="B459" s="26" t="str" cm="1">
        <f t="array" ref="B459">IFERROR(IF(INDEX(PatientCriteria[身分證號],ROWS($A$4:A459))="","",INDEX(PatientCriteria[身分證號],ROWS($A$4:A459))),"")</f>
        <v/>
      </c>
      <c r="C459" s="26" t="str" cm="1">
        <f t="array" ref="C459">IF($B459="","",IFERROR(INDEX(PatientCriteria[生日],ROWS($A$4:A459)),""))</f>
        <v/>
      </c>
      <c r="D459" s="26" t="str" cm="1">
        <f t="array" ref="D459">IF($B459="","",IFERROR(INDEX(PatientCriteria[疾病組合],ROWS($A$4:A459)),""))</f>
        <v/>
      </c>
      <c r="E459" s="6" t="str" cm="1">
        <f t="array" ref="E459">IF($B459="","",IFERROR(INDEX(PatientCriteria[HbA1c達標標準],ROWS($A$4:A459)),""))</f>
        <v/>
      </c>
      <c r="F459" s="6" t="str">
        <f>IF($B459="","",IF($G459="","",IFERROR(SUMIFS(LabData2016[最近一次HbA1c檢查結果(%)],LabData2016[比對身分證前六碼],$AX459,LabData2016[最近一次HbA1c檢查日期],$G459,LabData2016[HbA1c唯一],1),"")))</f>
        <v/>
      </c>
      <c r="G459" s="36" t="str" cm="1">
        <f t="array" ref="G459">IF($B459="","",IFERROR(_xlfn.AGGREGATE(14,6,LabData2016[最近一次HbA1c檢查日期]/((LabData2016[比對身分證前六碼]=$AX459)*(LabData2016[HbA1c唯一]=1)),1),""))</f>
        <v/>
      </c>
      <c r="H459" s="6" t="str">
        <f>IF($B459="","",IF($I459="","",IFERROR(SUMIFS(LabData2016[最近一次HbA1c檢查結果(%)],LabData2016[比對身分證前六碼],$AX459,LabData2016[最近一次HbA1c檢查日期],$I459,LabData2016[HbA1c唯一],1),"")))</f>
        <v/>
      </c>
      <c r="I459" s="36" t="str" cm="1">
        <f t="array" ref="I459">IF($B459="","",IFERROR(_xlfn.AGGREGATE(14,6,LabData2016[最近一次HbA1c檢查日期]/((LabData2016[比對身分證前六碼]=$AX459)*(LabData2016[HbA1c唯一]=1)),2),""))</f>
        <v/>
      </c>
      <c r="J459" s="6" t="str">
        <f t="shared" si="99"/>
        <v/>
      </c>
      <c r="K459" s="27" t="str">
        <f ca="1">IF($B459="","",IF($E459="不適用","不適用",IF($F459="","未檢驗",IF(AND($AF459+$AG459&gt;=2,$AG459&gt;=1),IF(OR($F459&lt;VALUE(SUBSTITUTE(SUBSTITUTE($E459,"&lt;",""),"%","")),SUMIFS(LabData2016[HbA1c唯一],LabData2016[比對身分證前六碼],$AX459,LabData2016[最近一次HbA1c檢查結果(%)],"&lt;"&amp;VALUE(SUBSTITUTE(SUBSTITUTE($E459,"&lt;",""),"%","")),LabData2016[最近一次HbA1c檢查日期],"&gt;="&amp;DATE(YEAR(TODAY()),1,1),LabData2016[最近一次HbA1c檢查日期],"&lt;"&amp;DATE(YEAR(TODAY())+1,1,1))/($AF459+$AG459)&gt;=0.5),"控制達標",IF(ISNUMBER($H459),IF(AND($J459&gt;=84,$F459-$H459&lt;0),"進步達標","未達標"),"未達標")),"未達標"))))</f>
        <v/>
      </c>
      <c r="L459" s="33" t="str">
        <f ca="1">IF($B459="","",IF($K459="不適用","不適用",IF($K459="未檢驗","無檢驗資料","全年"&amp;($AF459+$AG459)&amp;"次／下半年"&amp;$AG459&amp;"次／"&amp;SUMIFS(LabData2016[HbA1c唯一],LabData2016[比對身分證前六碼],$AX459,LabData2016[最近一次HbA1c檢查結果(%)],"&lt;"&amp;VALUE(SUBSTITUTE(SUBSTITUTE($E459,"&lt;",""),"%","")),LabData2016[最近一次HbA1c檢查日期],"&gt;="&amp;DATE(YEAR(TODAY()),1,1),LabData2016[最近一次HbA1c檢查日期],"&lt;"&amp;DATE(YEAR(TODAY())+1,1,1))&amp;"/"&amp;($AF459+$AG459)&amp;"達標")))</f>
        <v/>
      </c>
      <c r="M459" s="6" t="str" cm="1">
        <f t="array" ref="M459">IF($B459="","",IFERROR(INDEX(PatientCriteria[LDL達標標準],ROWS($A$4:A459)),""))</f>
        <v/>
      </c>
      <c r="N459" s="6" t="str">
        <f>IF($B459="","",IF($O459="","",IFERROR(SUMIFS(LabData2016[最近一次LDL檢查結果(mg/dL)],LabData2016[比對身分證前六碼],$AX459,LabData2016[最近一次LDL檢查日期],$O459,LabData2016[LDL唯一],1),"")))</f>
        <v/>
      </c>
      <c r="O459" s="36" t="str" cm="1">
        <f t="array" ref="O459">IF($B459="","",IFERROR(_xlfn.AGGREGATE(14,6,LabData2016[最近一次LDL檢查日期]/((LabData2016[比對身分證前六碼]=$AX459)*(LabData2016[LDL唯一]=1)),1),""))</f>
        <v/>
      </c>
      <c r="P459" s="6" t="str">
        <f>IF($B459="","",IF($Q459="","",IFERROR(SUMIFS(LabData2016[最近一次LDL檢查結果(mg/dL)],LabData2016[比對身分證前六碼],$AX459,LabData2016[最近一次LDL檢查日期],$Q459,LabData2016[LDL唯一],1),"")))</f>
        <v/>
      </c>
      <c r="Q459" s="36" t="str" cm="1">
        <f t="array" ref="Q459">IF($B459="","",IFERROR(_xlfn.AGGREGATE(14,6,LabData2016[最近一次LDL檢查日期]/((LabData2016[比對身分證前六碼]=$AX459)*(LabData2016[LDL唯一]=1)),2),""))</f>
        <v/>
      </c>
      <c r="R459" s="6" t="str">
        <f t="shared" si="100"/>
        <v/>
      </c>
      <c r="S459" s="6" t="str" cm="1">
        <f t="array" ref="S459">IF($B459="","",IFERROR(_xlfn.AGGREGATE(15,6,LabData2016[最近一次LDL檢查結果(mg/dL)]/((LabData2016[比對身分證前六碼]=$AX459)*(LabData2016[LDL唯一]=1)),1),""))</f>
        <v/>
      </c>
      <c r="T459" s="28" t="str">
        <f ca="1">IF($B459="","",IF($M459="不適用","不適用",IF($N459="","未檢驗",IF(OR(AND($D459="DM only",$O459&gt;=DATE(YEAR(TODAY()),1,1),$O459&lt;DATE(YEAR(TODAY())+1,1,1),$N459&lt;VALUE(SUBSTITUTE($M459,"&lt;",""))),AND($AH459&gt;=1,$AI459&gt;=1,OR($N459&lt;VALUE(SUBSTITUTE($M459,"&lt;","")),SUMIFS(LabData2016[LDL唯一],LabData2016[比對身分證前六碼],$AX459,LabData2016[最近一次LDL檢查結果(mg/dL)],"&lt;"&amp;VALUE(SUBSTITUTE($M459,"&lt;","")),LabData2016[最近一次LDL檢查日期],"&gt;="&amp;DATE(YEAR(TODAY()),1,1),LabData2016[最近一次LDL檢查日期],"&lt;"&amp;DATE(YEAR(TODAY())+1,1,1))/($AH459+$AI459)&gt;=0.5))),"控制達標",IF(AND($AH459&gt;=1,$AI459&gt;=1,ISNUMBER($P459),$R459&gt;84,$N459-$P459&lt;0),"進步達標","未達標")))))</f>
        <v/>
      </c>
      <c r="U459" s="39" t="str">
        <f ca="1">IF($B459="","",IF($T459="不適用","不適用",IF($T459="未檢驗","無檢驗資料","全年"&amp;($AH459+$AI459)&amp;"次／下半年"&amp;$AI459&amp;"次／"&amp;SUMIFS(LabData2016[LDL唯一],LabData2016[比對身分證前六碼],$AX459,LabData2016[最近一次LDL檢查結果(mg/dL)],"&lt;"&amp;VALUE(SUBSTITUTE($M459,"&lt;","")),LabData2016[最近一次LDL檢查日期],"&gt;="&amp;DATE(YEAR(TODAY()),1,1),LabData2016[最近一次LDL檢查日期],"&lt;"&amp;DATE(YEAR(TODAY())+1,1,1))&amp;"/"&amp;($AH459+$AI459)&amp;"達標")))</f>
        <v/>
      </c>
      <c r="V459" s="6" t="str" cm="1">
        <f t="array" ref="V459">IF($B459="","",IFERROR(INDEX(PatientCriteria[UACR達標標準],ROWS($A$4:A459)),""))</f>
        <v/>
      </c>
      <c r="W459" s="6" t="str">
        <f>IF($B459="","",IF($X459="","",IFERROR(SUMIFS(LabData2016[最近一次UACR檢查結果(mg/gm)],LabData2016[比對身分證前六碼],$AX459,LabData2016[最近一次UACR檢查日期],$X459,LabData2016[UACR唯一],1),"")))</f>
        <v/>
      </c>
      <c r="X459" s="36" t="str" cm="1">
        <f t="array" ref="X459">IF($B459="","",IFERROR(_xlfn.AGGREGATE(14,6,LabData2016[最近一次UACR檢查日期]/((LabData2016[比對身分證前六碼]=$AX459)*(LabData2016[UACR唯一]=1)),1),""))</f>
        <v/>
      </c>
      <c r="Y459" s="6" t="str">
        <f>IF($B459="","",IF($Z459="","",IFERROR(SUMIFS(LabData2016[最近一次UACR檢查結果(mg/gm)],LabData2016[比對身分證前六碼],$AX459,LabData2016[最近一次UACR檢查日期],$Z459,LabData2016[UACR唯一],1),"")))</f>
        <v/>
      </c>
      <c r="Z459" s="36" t="str" cm="1">
        <f t="array" ref="Z459">IF($B459="","",IFERROR(_xlfn.AGGREGATE(14,6,LabData2016[最近一次UACR檢查日期]/((LabData2016[比對身分證前六碼]=$AX459)*(LabData2016[UACR唯一]=1)),2),""))</f>
        <v/>
      </c>
      <c r="AA459" s="6" t="str">
        <f t="shared" si="101"/>
        <v/>
      </c>
      <c r="AB459" s="29" t="str">
        <f ca="1">IF($B459="","",IF($V459="不適用","不適用",IF($W459="","未檢驗",IF(AND($AJ459+$AK459&gt;=2,$AK459&gt;=1),IF(OR($W459&lt;30,SUMIFS(LabData2016[UACR唯一],LabData2016[比對身分證前六碼],$AX459,LabData2016[最近一次UACR檢查結果(mg/gm)],"&lt;30",LabData2016[最近一次UACR檢查日期],"&gt;="&amp;DATE(YEAR(TODAY()),1,1),LabData2016[最近一次UACR檢查日期],"&lt;"&amp;DATE(YEAR(TODAY())+1,1,1))/($AJ459+$AK459)&gt;=0.5),"控制達標",IF(ISNUMBER($Y459),IF(AND($AA459&gt;=84,$W459-$Y459&lt;0),"進步達標","未達標"),"未達標")),"未達標"))))</f>
        <v/>
      </c>
      <c r="AC459" s="38" t="str">
        <f ca="1">IF($B459="","",IF($AB459="不適用","不適用",IF($AB459="未檢驗","無檢驗資料","全年"&amp;($AJ459+$AK459)&amp;"次／下半年"&amp;$AK459&amp;"次／"&amp;SUMIFS(LabData2016[UACR唯一],LabData2016[比對身分證前六碼],$AX459,LabData2016[最近一次UACR檢查結果(mg/gm)],"&lt;30",LabData2016[最近一次UACR檢查日期],"&gt;="&amp;DATE(YEAR(TODAY()),1,1),LabData2016[最近一次UACR檢查日期],"&lt;"&amp;DATE(YEAR(TODAY())+1,1,1))&amp;"/"&amp;($AJ459+$AK459)&amp;"達標")))</f>
        <v/>
      </c>
      <c r="AD459" s="6" t="str" cm="1">
        <f t="array" ref="AD459">IF($B459="","",IFERROR(INDEX(PatientCriteria[BP檢驗次數達標標準],ROWS($A$4:A459)),""))</f>
        <v/>
      </c>
      <c r="AE459" s="6" t="str" cm="1">
        <f t="array" aca="1" ref="AE459" ca="1">IF($B459="","",_xlfn.LET(_xlpm.bp,LabData2016[最近一次BP檢查日期],_xlpm.ym,IF(ISNUMBER(_xlpm.bp),TEXT(_xlpm.bp,"yyyy-mm"),LEFT(_xlpm.bp,7)),_xlpm.matched,_xlfn._xlws.FILTER(_xlpm.ym,(LabData2016[比對身分證前六碼]=$AX459)*(LabData2016[比對生日西元]=$AY459)*(_xlpm.ym&lt;&gt;"")*(LEFT(_xlpm.ym,4)=TEXT(YEAR(TODAY()),"0")),""),IF(INDEX(_xlpm.matched,1)="",0,ROWS(_xlfn.UNIQUE(_xlpm.matched)))))</f>
        <v/>
      </c>
      <c r="AF459" s="6" t="str">
        <f ca="1">IF($B459="","",SUMIFS(LabData2016[HbA1c唯一],LabData2016[比對身分證前六碼],$AX459,LabData2016[最近一次HbA1c檢查日期],"&gt;="&amp;DATE(YEAR(TODAY()),1,1),LabData2016[最近一次HbA1c檢查日期],"&lt;"&amp;DATE(YEAR(TODAY()),7,1)))</f>
        <v/>
      </c>
      <c r="AG459" s="6" t="str">
        <f ca="1">IF($B459="","",SUMIFS(LabData2016[HbA1c唯一],LabData2016[比對身分證前六碼],$AX459,LabData2016[最近一次HbA1c檢查日期],"&gt;="&amp;DATE(YEAR(TODAY()),7,1),LabData2016[最近一次HbA1c檢查日期],"&lt;"&amp;DATE(YEAR(TODAY())+1,1,1)))</f>
        <v/>
      </c>
      <c r="AH459" s="6" t="str">
        <f ca="1">IF($B459="","",SUMIFS(LabData2016[LDL唯一],LabData2016[比對身分證前六碼],$AX459,LabData2016[最近一次LDL檢查日期],"&gt;="&amp;DATE(YEAR(TODAY()),1,1),LabData2016[最近一次LDL檢查日期],"&lt;"&amp;DATE(YEAR(TODAY()),7,1)))</f>
        <v/>
      </c>
      <c r="AI459" s="6" t="str">
        <f ca="1">IF($B459="","",SUMIFS(LabData2016[LDL唯一],LabData2016[比對身分證前六碼],$AX459,LabData2016[最近一次LDL檢查日期],"&gt;="&amp;DATE(YEAR(TODAY()),7,1),LabData2016[最近一次LDL檢查日期],"&lt;"&amp;DATE(YEAR(TODAY())+1,1,1)))</f>
        <v/>
      </c>
      <c r="AJ459" s="6" t="str">
        <f ca="1">IF($B459="","",SUMIFS(LabData2016[UACR唯一],LabData2016[比對身分證前六碼],$AX459,LabData2016[最近一次UACR檢查日期],"&gt;="&amp;DATE(YEAR(TODAY()),1,1),LabData2016[最近一次UACR檢查日期],"&lt;"&amp;DATE(YEAR(TODAY()),7,1)))</f>
        <v/>
      </c>
      <c r="AK459" s="6" t="str">
        <f ca="1">IF($B459="","",SUMIFS(LabData2016[UACR唯一],LabData2016[比對身分證前六碼],$AX459,LabData2016[最近一次UACR檢查日期],"&gt;="&amp;DATE(YEAR(TODAY()),7,1),LabData2016[最近一次UACR檢查日期],"&lt;"&amp;DATE(YEAR(TODAY())+1,1,1)))</f>
        <v/>
      </c>
      <c r="AL459" s="6" t="str">
        <f t="shared" si="102"/>
        <v/>
      </c>
      <c r="AM459" s="6" t="str">
        <f t="shared" si="103"/>
        <v/>
      </c>
      <c r="AN459" s="6" t="str">
        <f t="shared" si="104"/>
        <v/>
      </c>
      <c r="AO459" s="6" t="str">
        <f t="shared" si="105"/>
        <v/>
      </c>
      <c r="AP459" s="6" t="str" cm="1">
        <f t="array" ref="AP459">IF($B459="","",IFERROR(INDEX(相容設定!$B$2:$E$9,MATCH($D459,相容設定!$A$2:$A$9,0),MIN(VALUE(LEFT($AQ459,FIND("/",$AQ459)-1)),3)+1),0))</f>
        <v/>
      </c>
      <c r="AQ459" s="6" t="str">
        <f t="shared" si="106"/>
        <v/>
      </c>
      <c r="AR459" s="30" t="str">
        <f t="shared" si="107"/>
        <v/>
      </c>
      <c r="AS459" s="30" t="str">
        <f>IF($B459="","",250+30+IF(OR(ISNUMBER(SEARCH("DM",$D459)),ISNUMBER(SEARCH("+",$D459))),100,0)+IFERROR(INDEX(相容設定!$F$2:$F$9,MATCH($D459,相容設定!$A$2:$A$9,0)),0))</f>
        <v/>
      </c>
      <c r="AT459" s="31" t="str">
        <f t="shared" si="108"/>
        <v/>
      </c>
      <c r="AU459" s="32" t="str">
        <f t="shared" si="109"/>
        <v/>
      </c>
      <c r="AW459" t="str">
        <f t="shared" si="110"/>
        <v/>
      </c>
    </row>
    <row r="460" spans="1:49" x14ac:dyDescent="0.35">
      <c r="A460" s="26" t="str" cm="1">
        <f t="array" ref="A460">IFERROR(IF(INDEX(PatientCriteria[身分證號],ROWS($A$4:A460))="","",ROWS($A$4:A460)),"")</f>
        <v/>
      </c>
      <c r="B460" s="26" t="str" cm="1">
        <f t="array" ref="B460">IFERROR(IF(INDEX(PatientCriteria[身分證號],ROWS($A$4:A460))="","",INDEX(PatientCriteria[身分證號],ROWS($A$4:A460))),"")</f>
        <v/>
      </c>
      <c r="C460" s="26" t="str" cm="1">
        <f t="array" ref="C460">IF($B460="","",IFERROR(INDEX(PatientCriteria[生日],ROWS($A$4:A460)),""))</f>
        <v/>
      </c>
      <c r="D460" s="26" t="str" cm="1">
        <f t="array" ref="D460">IF($B460="","",IFERROR(INDEX(PatientCriteria[疾病組合],ROWS($A$4:A460)),""))</f>
        <v/>
      </c>
      <c r="E460" s="6" t="str" cm="1">
        <f t="array" ref="E460">IF($B460="","",IFERROR(INDEX(PatientCriteria[HbA1c達標標準],ROWS($A$4:A460)),""))</f>
        <v/>
      </c>
      <c r="F460" s="6" t="str">
        <f>IF($B460="","",IF($G460="","",IFERROR(SUMIFS(LabData2016[最近一次HbA1c檢查結果(%)],LabData2016[比對身分證前六碼],$AX460,LabData2016[最近一次HbA1c檢查日期],$G460,LabData2016[HbA1c唯一],1),"")))</f>
        <v/>
      </c>
      <c r="G460" s="36" t="str" cm="1">
        <f t="array" ref="G460">IF($B460="","",IFERROR(_xlfn.AGGREGATE(14,6,LabData2016[最近一次HbA1c檢查日期]/((LabData2016[比對身分證前六碼]=$AX460)*(LabData2016[HbA1c唯一]=1)),1),""))</f>
        <v/>
      </c>
      <c r="H460" s="6" t="str">
        <f>IF($B460="","",IF($I460="","",IFERROR(SUMIFS(LabData2016[最近一次HbA1c檢查結果(%)],LabData2016[比對身分證前六碼],$AX460,LabData2016[最近一次HbA1c檢查日期],$I460,LabData2016[HbA1c唯一],1),"")))</f>
        <v/>
      </c>
      <c r="I460" s="36" t="str" cm="1">
        <f t="array" ref="I460">IF($B460="","",IFERROR(_xlfn.AGGREGATE(14,6,LabData2016[最近一次HbA1c檢查日期]/((LabData2016[比對身分證前六碼]=$AX460)*(LabData2016[HbA1c唯一]=1)),2),""))</f>
        <v/>
      </c>
      <c r="J460" s="6" t="str">
        <f t="shared" si="99"/>
        <v/>
      </c>
      <c r="K460" s="27" t="str">
        <f ca="1">IF($B460="","",IF($E460="不適用","不適用",IF($F460="","未檢驗",IF(AND($AF460+$AG460&gt;=2,$AG460&gt;=1),IF(OR($F460&lt;VALUE(SUBSTITUTE(SUBSTITUTE($E460,"&lt;",""),"%","")),SUMIFS(LabData2016[HbA1c唯一],LabData2016[比對身分證前六碼],$AX460,LabData2016[最近一次HbA1c檢查結果(%)],"&lt;"&amp;VALUE(SUBSTITUTE(SUBSTITUTE($E460,"&lt;",""),"%","")),LabData2016[最近一次HbA1c檢查日期],"&gt;="&amp;DATE(YEAR(TODAY()),1,1),LabData2016[最近一次HbA1c檢查日期],"&lt;"&amp;DATE(YEAR(TODAY())+1,1,1))/($AF460+$AG460)&gt;=0.5),"控制達標",IF(ISNUMBER($H460),IF(AND($J460&gt;=84,$F460-$H460&lt;0),"進步達標","未達標"),"未達標")),"未達標"))))</f>
        <v/>
      </c>
      <c r="L460" s="33" t="str">
        <f ca="1">IF($B460="","",IF($K460="不適用","不適用",IF($K460="未檢驗","無檢驗資料","全年"&amp;($AF460+$AG460)&amp;"次／下半年"&amp;$AG460&amp;"次／"&amp;SUMIFS(LabData2016[HbA1c唯一],LabData2016[比對身分證前六碼],$AX460,LabData2016[最近一次HbA1c檢查結果(%)],"&lt;"&amp;VALUE(SUBSTITUTE(SUBSTITUTE($E460,"&lt;",""),"%","")),LabData2016[最近一次HbA1c檢查日期],"&gt;="&amp;DATE(YEAR(TODAY()),1,1),LabData2016[最近一次HbA1c檢查日期],"&lt;"&amp;DATE(YEAR(TODAY())+1,1,1))&amp;"/"&amp;($AF460+$AG460)&amp;"達標")))</f>
        <v/>
      </c>
      <c r="M460" s="6" t="str" cm="1">
        <f t="array" ref="M460">IF($B460="","",IFERROR(INDEX(PatientCriteria[LDL達標標準],ROWS($A$4:A460)),""))</f>
        <v/>
      </c>
      <c r="N460" s="6" t="str">
        <f>IF($B460="","",IF($O460="","",IFERROR(SUMIFS(LabData2016[最近一次LDL檢查結果(mg/dL)],LabData2016[比對身分證前六碼],$AX460,LabData2016[最近一次LDL檢查日期],$O460,LabData2016[LDL唯一],1),"")))</f>
        <v/>
      </c>
      <c r="O460" s="36" t="str" cm="1">
        <f t="array" ref="O460">IF($B460="","",IFERROR(_xlfn.AGGREGATE(14,6,LabData2016[最近一次LDL檢查日期]/((LabData2016[比對身分證前六碼]=$AX460)*(LabData2016[LDL唯一]=1)),1),""))</f>
        <v/>
      </c>
      <c r="P460" s="6" t="str">
        <f>IF($B460="","",IF($Q460="","",IFERROR(SUMIFS(LabData2016[最近一次LDL檢查結果(mg/dL)],LabData2016[比對身分證前六碼],$AX460,LabData2016[最近一次LDL檢查日期],$Q460,LabData2016[LDL唯一],1),"")))</f>
        <v/>
      </c>
      <c r="Q460" s="36" t="str" cm="1">
        <f t="array" ref="Q460">IF($B460="","",IFERROR(_xlfn.AGGREGATE(14,6,LabData2016[最近一次LDL檢查日期]/((LabData2016[比對身分證前六碼]=$AX460)*(LabData2016[LDL唯一]=1)),2),""))</f>
        <v/>
      </c>
      <c r="R460" s="6" t="str">
        <f t="shared" si="100"/>
        <v/>
      </c>
      <c r="S460" s="6" t="str" cm="1">
        <f t="array" ref="S460">IF($B460="","",IFERROR(_xlfn.AGGREGATE(15,6,LabData2016[最近一次LDL檢查結果(mg/dL)]/((LabData2016[比對身分證前六碼]=$AX460)*(LabData2016[LDL唯一]=1)),1),""))</f>
        <v/>
      </c>
      <c r="T460" s="28" t="str">
        <f ca="1">IF($B460="","",IF($M460="不適用","不適用",IF($N460="","未檢驗",IF(OR(AND($D460="DM only",$O460&gt;=DATE(YEAR(TODAY()),1,1),$O460&lt;DATE(YEAR(TODAY())+1,1,1),$N460&lt;VALUE(SUBSTITUTE($M460,"&lt;",""))),AND($AH460&gt;=1,$AI460&gt;=1,OR($N460&lt;VALUE(SUBSTITUTE($M460,"&lt;","")),SUMIFS(LabData2016[LDL唯一],LabData2016[比對身分證前六碼],$AX460,LabData2016[最近一次LDL檢查結果(mg/dL)],"&lt;"&amp;VALUE(SUBSTITUTE($M460,"&lt;","")),LabData2016[最近一次LDL檢查日期],"&gt;="&amp;DATE(YEAR(TODAY()),1,1),LabData2016[最近一次LDL檢查日期],"&lt;"&amp;DATE(YEAR(TODAY())+1,1,1))/($AH460+$AI460)&gt;=0.5))),"控制達標",IF(AND($AH460&gt;=1,$AI460&gt;=1,ISNUMBER($P460),$R460&gt;84,$N460-$P460&lt;0),"進步達標","未達標")))))</f>
        <v/>
      </c>
      <c r="U460" s="39" t="str">
        <f ca="1">IF($B460="","",IF($T460="不適用","不適用",IF($T460="未檢驗","無檢驗資料","全年"&amp;($AH460+$AI460)&amp;"次／下半年"&amp;$AI460&amp;"次／"&amp;SUMIFS(LabData2016[LDL唯一],LabData2016[比對身分證前六碼],$AX460,LabData2016[最近一次LDL檢查結果(mg/dL)],"&lt;"&amp;VALUE(SUBSTITUTE($M460,"&lt;","")),LabData2016[最近一次LDL檢查日期],"&gt;="&amp;DATE(YEAR(TODAY()),1,1),LabData2016[最近一次LDL檢查日期],"&lt;"&amp;DATE(YEAR(TODAY())+1,1,1))&amp;"/"&amp;($AH460+$AI460)&amp;"達標")))</f>
        <v/>
      </c>
      <c r="V460" s="6" t="str" cm="1">
        <f t="array" ref="V460">IF($B460="","",IFERROR(INDEX(PatientCriteria[UACR達標標準],ROWS($A$4:A460)),""))</f>
        <v/>
      </c>
      <c r="W460" s="6" t="str">
        <f>IF($B460="","",IF($X460="","",IFERROR(SUMIFS(LabData2016[最近一次UACR檢查結果(mg/gm)],LabData2016[比對身分證前六碼],$AX460,LabData2016[最近一次UACR檢查日期],$X460,LabData2016[UACR唯一],1),"")))</f>
        <v/>
      </c>
      <c r="X460" s="36" t="str" cm="1">
        <f t="array" ref="X460">IF($B460="","",IFERROR(_xlfn.AGGREGATE(14,6,LabData2016[最近一次UACR檢查日期]/((LabData2016[比對身分證前六碼]=$AX460)*(LabData2016[UACR唯一]=1)),1),""))</f>
        <v/>
      </c>
      <c r="Y460" s="6" t="str">
        <f>IF($B460="","",IF($Z460="","",IFERROR(SUMIFS(LabData2016[最近一次UACR檢查結果(mg/gm)],LabData2016[比對身分證前六碼],$AX460,LabData2016[最近一次UACR檢查日期],$Z460,LabData2016[UACR唯一],1),"")))</f>
        <v/>
      </c>
      <c r="Z460" s="36" t="str" cm="1">
        <f t="array" ref="Z460">IF($B460="","",IFERROR(_xlfn.AGGREGATE(14,6,LabData2016[最近一次UACR檢查日期]/((LabData2016[比對身分證前六碼]=$AX460)*(LabData2016[UACR唯一]=1)),2),""))</f>
        <v/>
      </c>
      <c r="AA460" s="6" t="str">
        <f t="shared" si="101"/>
        <v/>
      </c>
      <c r="AB460" s="29" t="str">
        <f ca="1">IF($B460="","",IF($V460="不適用","不適用",IF($W460="","未檢驗",IF(AND($AJ460+$AK460&gt;=2,$AK460&gt;=1),IF(OR($W460&lt;30,SUMIFS(LabData2016[UACR唯一],LabData2016[比對身分證前六碼],$AX460,LabData2016[最近一次UACR檢查結果(mg/gm)],"&lt;30",LabData2016[最近一次UACR檢查日期],"&gt;="&amp;DATE(YEAR(TODAY()),1,1),LabData2016[最近一次UACR檢查日期],"&lt;"&amp;DATE(YEAR(TODAY())+1,1,1))/($AJ460+$AK460)&gt;=0.5),"控制達標",IF(ISNUMBER($Y460),IF(AND($AA460&gt;=84,$W460-$Y460&lt;0),"進步達標","未達標"),"未達標")),"未達標"))))</f>
        <v/>
      </c>
      <c r="AC460" s="38" t="str">
        <f ca="1">IF($B460="","",IF($AB460="不適用","不適用",IF($AB460="未檢驗","無檢驗資料","全年"&amp;($AJ460+$AK460)&amp;"次／下半年"&amp;$AK460&amp;"次／"&amp;SUMIFS(LabData2016[UACR唯一],LabData2016[比對身分證前六碼],$AX460,LabData2016[最近一次UACR檢查結果(mg/gm)],"&lt;30",LabData2016[最近一次UACR檢查日期],"&gt;="&amp;DATE(YEAR(TODAY()),1,1),LabData2016[最近一次UACR檢查日期],"&lt;"&amp;DATE(YEAR(TODAY())+1,1,1))&amp;"/"&amp;($AJ460+$AK460)&amp;"達標")))</f>
        <v/>
      </c>
      <c r="AD460" s="6" t="str" cm="1">
        <f t="array" ref="AD460">IF($B460="","",IFERROR(INDEX(PatientCriteria[BP檢驗次數達標標準],ROWS($A$4:A460)),""))</f>
        <v/>
      </c>
      <c r="AE460" s="6" t="str" cm="1">
        <f t="array" aca="1" ref="AE460" ca="1">IF($B460="","",_xlfn.LET(_xlpm.bp,LabData2016[最近一次BP檢查日期],_xlpm.ym,IF(ISNUMBER(_xlpm.bp),TEXT(_xlpm.bp,"yyyy-mm"),LEFT(_xlpm.bp,7)),_xlpm.matched,_xlfn._xlws.FILTER(_xlpm.ym,(LabData2016[比對身分證前六碼]=$AX460)*(LabData2016[比對生日西元]=$AY460)*(_xlpm.ym&lt;&gt;"")*(LEFT(_xlpm.ym,4)=TEXT(YEAR(TODAY()),"0")),""),IF(INDEX(_xlpm.matched,1)="",0,ROWS(_xlfn.UNIQUE(_xlpm.matched)))))</f>
        <v/>
      </c>
      <c r="AF460" s="6" t="str">
        <f ca="1">IF($B460="","",SUMIFS(LabData2016[HbA1c唯一],LabData2016[比對身分證前六碼],$AX460,LabData2016[最近一次HbA1c檢查日期],"&gt;="&amp;DATE(YEAR(TODAY()),1,1),LabData2016[最近一次HbA1c檢查日期],"&lt;"&amp;DATE(YEAR(TODAY()),7,1)))</f>
        <v/>
      </c>
      <c r="AG460" s="6" t="str">
        <f ca="1">IF($B460="","",SUMIFS(LabData2016[HbA1c唯一],LabData2016[比對身分證前六碼],$AX460,LabData2016[最近一次HbA1c檢查日期],"&gt;="&amp;DATE(YEAR(TODAY()),7,1),LabData2016[最近一次HbA1c檢查日期],"&lt;"&amp;DATE(YEAR(TODAY())+1,1,1)))</f>
        <v/>
      </c>
      <c r="AH460" s="6" t="str">
        <f ca="1">IF($B460="","",SUMIFS(LabData2016[LDL唯一],LabData2016[比對身分證前六碼],$AX460,LabData2016[最近一次LDL檢查日期],"&gt;="&amp;DATE(YEAR(TODAY()),1,1),LabData2016[最近一次LDL檢查日期],"&lt;"&amp;DATE(YEAR(TODAY()),7,1)))</f>
        <v/>
      </c>
      <c r="AI460" s="6" t="str">
        <f ca="1">IF($B460="","",SUMIFS(LabData2016[LDL唯一],LabData2016[比對身分證前六碼],$AX460,LabData2016[最近一次LDL檢查日期],"&gt;="&amp;DATE(YEAR(TODAY()),7,1),LabData2016[最近一次LDL檢查日期],"&lt;"&amp;DATE(YEAR(TODAY())+1,1,1)))</f>
        <v/>
      </c>
      <c r="AJ460" s="6" t="str">
        <f ca="1">IF($B460="","",SUMIFS(LabData2016[UACR唯一],LabData2016[比對身分證前六碼],$AX460,LabData2016[最近一次UACR檢查日期],"&gt;="&amp;DATE(YEAR(TODAY()),1,1),LabData2016[最近一次UACR檢查日期],"&lt;"&amp;DATE(YEAR(TODAY()),7,1)))</f>
        <v/>
      </c>
      <c r="AK460" s="6" t="str">
        <f ca="1">IF($B460="","",SUMIFS(LabData2016[UACR唯一],LabData2016[比對身分證前六碼],$AX460,LabData2016[最近一次UACR檢查日期],"&gt;="&amp;DATE(YEAR(TODAY()),7,1),LabData2016[最近一次UACR檢查日期],"&lt;"&amp;DATE(YEAR(TODAY())+1,1,1)))</f>
        <v/>
      </c>
      <c r="AL460" s="6" t="str">
        <f t="shared" si="102"/>
        <v/>
      </c>
      <c r="AM460" s="6" t="str">
        <f t="shared" si="103"/>
        <v/>
      </c>
      <c r="AN460" s="6" t="str">
        <f t="shared" si="104"/>
        <v/>
      </c>
      <c r="AO460" s="6" t="str">
        <f t="shared" si="105"/>
        <v/>
      </c>
      <c r="AP460" s="6" t="str" cm="1">
        <f t="array" ref="AP460">IF($B460="","",IFERROR(INDEX(相容設定!$B$2:$E$9,MATCH($D460,相容設定!$A$2:$A$9,0),MIN(VALUE(LEFT($AQ460,FIND("/",$AQ460)-1)),3)+1),0))</f>
        <v/>
      </c>
      <c r="AQ460" s="6" t="str">
        <f t="shared" si="106"/>
        <v/>
      </c>
      <c r="AR460" s="30" t="str">
        <f t="shared" si="107"/>
        <v/>
      </c>
      <c r="AS460" s="30" t="str">
        <f>IF($B460="","",250+30+IF(OR(ISNUMBER(SEARCH("DM",$D460)),ISNUMBER(SEARCH("+",$D460))),100,0)+IFERROR(INDEX(相容設定!$F$2:$F$9,MATCH($D460,相容設定!$A$2:$A$9,0)),0))</f>
        <v/>
      </c>
      <c r="AT460" s="31" t="str">
        <f t="shared" si="108"/>
        <v/>
      </c>
      <c r="AU460" s="32" t="str">
        <f t="shared" si="109"/>
        <v/>
      </c>
      <c r="AW460" t="str">
        <f t="shared" si="110"/>
        <v/>
      </c>
    </row>
    <row r="461" spans="1:49" x14ac:dyDescent="0.35">
      <c r="A461" s="26" t="str" cm="1">
        <f t="array" ref="A461">IFERROR(IF(INDEX(PatientCriteria[身分證號],ROWS($A$4:A461))="","",ROWS($A$4:A461)),"")</f>
        <v/>
      </c>
      <c r="B461" s="26" t="str" cm="1">
        <f t="array" ref="B461">IFERROR(IF(INDEX(PatientCriteria[身分證號],ROWS($A$4:A461))="","",INDEX(PatientCriteria[身分證號],ROWS($A$4:A461))),"")</f>
        <v/>
      </c>
      <c r="C461" s="26" t="str" cm="1">
        <f t="array" ref="C461">IF($B461="","",IFERROR(INDEX(PatientCriteria[生日],ROWS($A$4:A461)),""))</f>
        <v/>
      </c>
      <c r="D461" s="26" t="str" cm="1">
        <f t="array" ref="D461">IF($B461="","",IFERROR(INDEX(PatientCriteria[疾病組合],ROWS($A$4:A461)),""))</f>
        <v/>
      </c>
      <c r="E461" s="6" t="str" cm="1">
        <f t="array" ref="E461">IF($B461="","",IFERROR(INDEX(PatientCriteria[HbA1c達標標準],ROWS($A$4:A461)),""))</f>
        <v/>
      </c>
      <c r="F461" s="6" t="str">
        <f>IF($B461="","",IF($G461="","",IFERROR(SUMIFS(LabData2016[最近一次HbA1c檢查結果(%)],LabData2016[比對身分證前六碼],$AX461,LabData2016[最近一次HbA1c檢查日期],$G461,LabData2016[HbA1c唯一],1),"")))</f>
        <v/>
      </c>
      <c r="G461" s="36" t="str" cm="1">
        <f t="array" ref="G461">IF($B461="","",IFERROR(_xlfn.AGGREGATE(14,6,LabData2016[最近一次HbA1c檢查日期]/((LabData2016[比對身分證前六碼]=$AX461)*(LabData2016[HbA1c唯一]=1)),1),""))</f>
        <v/>
      </c>
      <c r="H461" s="6" t="str">
        <f>IF($B461="","",IF($I461="","",IFERROR(SUMIFS(LabData2016[最近一次HbA1c檢查結果(%)],LabData2016[比對身分證前六碼],$AX461,LabData2016[最近一次HbA1c檢查日期],$I461,LabData2016[HbA1c唯一],1),"")))</f>
        <v/>
      </c>
      <c r="I461" s="36" t="str" cm="1">
        <f t="array" ref="I461">IF($B461="","",IFERROR(_xlfn.AGGREGATE(14,6,LabData2016[最近一次HbA1c檢查日期]/((LabData2016[比對身分證前六碼]=$AX461)*(LabData2016[HbA1c唯一]=1)),2),""))</f>
        <v/>
      </c>
      <c r="J461" s="6" t="str">
        <f t="shared" si="99"/>
        <v/>
      </c>
      <c r="K461" s="27" t="str">
        <f ca="1">IF($B461="","",IF($E461="不適用","不適用",IF($F461="","未檢驗",IF(AND($AF461+$AG461&gt;=2,$AG461&gt;=1),IF(OR($F461&lt;VALUE(SUBSTITUTE(SUBSTITUTE($E461,"&lt;",""),"%","")),SUMIFS(LabData2016[HbA1c唯一],LabData2016[比對身分證前六碼],$AX461,LabData2016[最近一次HbA1c檢查結果(%)],"&lt;"&amp;VALUE(SUBSTITUTE(SUBSTITUTE($E461,"&lt;",""),"%","")),LabData2016[最近一次HbA1c檢查日期],"&gt;="&amp;DATE(YEAR(TODAY()),1,1),LabData2016[最近一次HbA1c檢查日期],"&lt;"&amp;DATE(YEAR(TODAY())+1,1,1))/($AF461+$AG461)&gt;=0.5),"控制達標",IF(ISNUMBER($H461),IF(AND($J461&gt;=84,$F461-$H461&lt;0),"進步達標","未達標"),"未達標")),"未達標"))))</f>
        <v/>
      </c>
      <c r="L461" s="33" t="str">
        <f ca="1">IF($B461="","",IF($K461="不適用","不適用",IF($K461="未檢驗","無檢驗資料","全年"&amp;($AF461+$AG461)&amp;"次／下半年"&amp;$AG461&amp;"次／"&amp;SUMIFS(LabData2016[HbA1c唯一],LabData2016[比對身分證前六碼],$AX461,LabData2016[最近一次HbA1c檢查結果(%)],"&lt;"&amp;VALUE(SUBSTITUTE(SUBSTITUTE($E461,"&lt;",""),"%","")),LabData2016[最近一次HbA1c檢查日期],"&gt;="&amp;DATE(YEAR(TODAY()),1,1),LabData2016[最近一次HbA1c檢查日期],"&lt;"&amp;DATE(YEAR(TODAY())+1,1,1))&amp;"/"&amp;($AF461+$AG461)&amp;"達標")))</f>
        <v/>
      </c>
      <c r="M461" s="6" t="str" cm="1">
        <f t="array" ref="M461">IF($B461="","",IFERROR(INDEX(PatientCriteria[LDL達標標準],ROWS($A$4:A461)),""))</f>
        <v/>
      </c>
      <c r="N461" s="6" t="str">
        <f>IF($B461="","",IF($O461="","",IFERROR(SUMIFS(LabData2016[最近一次LDL檢查結果(mg/dL)],LabData2016[比對身分證前六碼],$AX461,LabData2016[最近一次LDL檢查日期],$O461,LabData2016[LDL唯一],1),"")))</f>
        <v/>
      </c>
      <c r="O461" s="36" t="str" cm="1">
        <f t="array" ref="O461">IF($B461="","",IFERROR(_xlfn.AGGREGATE(14,6,LabData2016[最近一次LDL檢查日期]/((LabData2016[比對身分證前六碼]=$AX461)*(LabData2016[LDL唯一]=1)),1),""))</f>
        <v/>
      </c>
      <c r="P461" s="6" t="str">
        <f>IF($B461="","",IF($Q461="","",IFERROR(SUMIFS(LabData2016[最近一次LDL檢查結果(mg/dL)],LabData2016[比對身分證前六碼],$AX461,LabData2016[最近一次LDL檢查日期],$Q461,LabData2016[LDL唯一],1),"")))</f>
        <v/>
      </c>
      <c r="Q461" s="36" t="str" cm="1">
        <f t="array" ref="Q461">IF($B461="","",IFERROR(_xlfn.AGGREGATE(14,6,LabData2016[最近一次LDL檢查日期]/((LabData2016[比對身分證前六碼]=$AX461)*(LabData2016[LDL唯一]=1)),2),""))</f>
        <v/>
      </c>
      <c r="R461" s="6" t="str">
        <f t="shared" si="100"/>
        <v/>
      </c>
      <c r="S461" s="6" t="str" cm="1">
        <f t="array" ref="S461">IF($B461="","",IFERROR(_xlfn.AGGREGATE(15,6,LabData2016[最近一次LDL檢查結果(mg/dL)]/((LabData2016[比對身分證前六碼]=$AX461)*(LabData2016[LDL唯一]=1)),1),""))</f>
        <v/>
      </c>
      <c r="T461" s="28" t="str">
        <f ca="1">IF($B461="","",IF($M461="不適用","不適用",IF($N461="","未檢驗",IF(OR(AND($D461="DM only",$O461&gt;=DATE(YEAR(TODAY()),1,1),$O461&lt;DATE(YEAR(TODAY())+1,1,1),$N461&lt;VALUE(SUBSTITUTE($M461,"&lt;",""))),AND($AH461&gt;=1,$AI461&gt;=1,OR($N461&lt;VALUE(SUBSTITUTE($M461,"&lt;","")),SUMIFS(LabData2016[LDL唯一],LabData2016[比對身分證前六碼],$AX461,LabData2016[最近一次LDL檢查結果(mg/dL)],"&lt;"&amp;VALUE(SUBSTITUTE($M461,"&lt;","")),LabData2016[最近一次LDL檢查日期],"&gt;="&amp;DATE(YEAR(TODAY()),1,1),LabData2016[最近一次LDL檢查日期],"&lt;"&amp;DATE(YEAR(TODAY())+1,1,1))/($AH461+$AI461)&gt;=0.5))),"控制達標",IF(AND($AH461&gt;=1,$AI461&gt;=1,ISNUMBER($P461),$R461&gt;84,$N461-$P461&lt;0),"進步達標","未達標")))))</f>
        <v/>
      </c>
      <c r="U461" s="39" t="str">
        <f ca="1">IF($B461="","",IF($T461="不適用","不適用",IF($T461="未檢驗","無檢驗資料","全年"&amp;($AH461+$AI461)&amp;"次／下半年"&amp;$AI461&amp;"次／"&amp;SUMIFS(LabData2016[LDL唯一],LabData2016[比對身分證前六碼],$AX461,LabData2016[最近一次LDL檢查結果(mg/dL)],"&lt;"&amp;VALUE(SUBSTITUTE($M461,"&lt;","")),LabData2016[最近一次LDL檢查日期],"&gt;="&amp;DATE(YEAR(TODAY()),1,1),LabData2016[最近一次LDL檢查日期],"&lt;"&amp;DATE(YEAR(TODAY())+1,1,1))&amp;"/"&amp;($AH461+$AI461)&amp;"達標")))</f>
        <v/>
      </c>
      <c r="V461" s="6" t="str" cm="1">
        <f t="array" ref="V461">IF($B461="","",IFERROR(INDEX(PatientCriteria[UACR達標標準],ROWS($A$4:A461)),""))</f>
        <v/>
      </c>
      <c r="W461" s="6" t="str">
        <f>IF($B461="","",IF($X461="","",IFERROR(SUMIFS(LabData2016[最近一次UACR檢查結果(mg/gm)],LabData2016[比對身分證前六碼],$AX461,LabData2016[最近一次UACR檢查日期],$X461,LabData2016[UACR唯一],1),"")))</f>
        <v/>
      </c>
      <c r="X461" s="36" t="str" cm="1">
        <f t="array" ref="X461">IF($B461="","",IFERROR(_xlfn.AGGREGATE(14,6,LabData2016[最近一次UACR檢查日期]/((LabData2016[比對身分證前六碼]=$AX461)*(LabData2016[UACR唯一]=1)),1),""))</f>
        <v/>
      </c>
      <c r="Y461" s="6" t="str">
        <f>IF($B461="","",IF($Z461="","",IFERROR(SUMIFS(LabData2016[最近一次UACR檢查結果(mg/gm)],LabData2016[比對身分證前六碼],$AX461,LabData2016[最近一次UACR檢查日期],$Z461,LabData2016[UACR唯一],1),"")))</f>
        <v/>
      </c>
      <c r="Z461" s="36" t="str" cm="1">
        <f t="array" ref="Z461">IF($B461="","",IFERROR(_xlfn.AGGREGATE(14,6,LabData2016[最近一次UACR檢查日期]/((LabData2016[比對身分證前六碼]=$AX461)*(LabData2016[UACR唯一]=1)),2),""))</f>
        <v/>
      </c>
      <c r="AA461" s="6" t="str">
        <f t="shared" si="101"/>
        <v/>
      </c>
      <c r="AB461" s="29" t="str">
        <f ca="1">IF($B461="","",IF($V461="不適用","不適用",IF($W461="","未檢驗",IF(AND($AJ461+$AK461&gt;=2,$AK461&gt;=1),IF(OR($W461&lt;30,SUMIFS(LabData2016[UACR唯一],LabData2016[比對身分證前六碼],$AX461,LabData2016[最近一次UACR檢查結果(mg/gm)],"&lt;30",LabData2016[最近一次UACR檢查日期],"&gt;="&amp;DATE(YEAR(TODAY()),1,1),LabData2016[最近一次UACR檢查日期],"&lt;"&amp;DATE(YEAR(TODAY())+1,1,1))/($AJ461+$AK461)&gt;=0.5),"控制達標",IF(ISNUMBER($Y461),IF(AND($AA461&gt;=84,$W461-$Y461&lt;0),"進步達標","未達標"),"未達標")),"未達標"))))</f>
        <v/>
      </c>
      <c r="AC461" s="38" t="str">
        <f ca="1">IF($B461="","",IF($AB461="不適用","不適用",IF($AB461="未檢驗","無檢驗資料","全年"&amp;($AJ461+$AK461)&amp;"次／下半年"&amp;$AK461&amp;"次／"&amp;SUMIFS(LabData2016[UACR唯一],LabData2016[比對身分證前六碼],$AX461,LabData2016[最近一次UACR檢查結果(mg/gm)],"&lt;30",LabData2016[最近一次UACR檢查日期],"&gt;="&amp;DATE(YEAR(TODAY()),1,1),LabData2016[最近一次UACR檢查日期],"&lt;"&amp;DATE(YEAR(TODAY())+1,1,1))&amp;"/"&amp;($AJ461+$AK461)&amp;"達標")))</f>
        <v/>
      </c>
      <c r="AD461" s="6" t="str" cm="1">
        <f t="array" ref="AD461">IF($B461="","",IFERROR(INDEX(PatientCriteria[BP檢驗次數達標標準],ROWS($A$4:A461)),""))</f>
        <v/>
      </c>
      <c r="AE461" s="6" t="str" cm="1">
        <f t="array" aca="1" ref="AE461" ca="1">IF($B461="","",_xlfn.LET(_xlpm.bp,LabData2016[最近一次BP檢查日期],_xlpm.ym,IF(ISNUMBER(_xlpm.bp),TEXT(_xlpm.bp,"yyyy-mm"),LEFT(_xlpm.bp,7)),_xlpm.matched,_xlfn._xlws.FILTER(_xlpm.ym,(LabData2016[比對身分證前六碼]=$AX461)*(LabData2016[比對生日西元]=$AY461)*(_xlpm.ym&lt;&gt;"")*(LEFT(_xlpm.ym,4)=TEXT(YEAR(TODAY()),"0")),""),IF(INDEX(_xlpm.matched,1)="",0,ROWS(_xlfn.UNIQUE(_xlpm.matched)))))</f>
        <v/>
      </c>
      <c r="AF461" s="6" t="str">
        <f ca="1">IF($B461="","",SUMIFS(LabData2016[HbA1c唯一],LabData2016[比對身分證前六碼],$AX461,LabData2016[最近一次HbA1c檢查日期],"&gt;="&amp;DATE(YEAR(TODAY()),1,1),LabData2016[最近一次HbA1c檢查日期],"&lt;"&amp;DATE(YEAR(TODAY()),7,1)))</f>
        <v/>
      </c>
      <c r="AG461" s="6" t="str">
        <f ca="1">IF($B461="","",SUMIFS(LabData2016[HbA1c唯一],LabData2016[比對身分證前六碼],$AX461,LabData2016[最近一次HbA1c檢查日期],"&gt;="&amp;DATE(YEAR(TODAY()),7,1),LabData2016[最近一次HbA1c檢查日期],"&lt;"&amp;DATE(YEAR(TODAY())+1,1,1)))</f>
        <v/>
      </c>
      <c r="AH461" s="6" t="str">
        <f ca="1">IF($B461="","",SUMIFS(LabData2016[LDL唯一],LabData2016[比對身分證前六碼],$AX461,LabData2016[最近一次LDL檢查日期],"&gt;="&amp;DATE(YEAR(TODAY()),1,1),LabData2016[最近一次LDL檢查日期],"&lt;"&amp;DATE(YEAR(TODAY()),7,1)))</f>
        <v/>
      </c>
      <c r="AI461" s="6" t="str">
        <f ca="1">IF($B461="","",SUMIFS(LabData2016[LDL唯一],LabData2016[比對身分證前六碼],$AX461,LabData2016[最近一次LDL檢查日期],"&gt;="&amp;DATE(YEAR(TODAY()),7,1),LabData2016[最近一次LDL檢查日期],"&lt;"&amp;DATE(YEAR(TODAY())+1,1,1)))</f>
        <v/>
      </c>
      <c r="AJ461" s="6" t="str">
        <f ca="1">IF($B461="","",SUMIFS(LabData2016[UACR唯一],LabData2016[比對身分證前六碼],$AX461,LabData2016[最近一次UACR檢查日期],"&gt;="&amp;DATE(YEAR(TODAY()),1,1),LabData2016[最近一次UACR檢查日期],"&lt;"&amp;DATE(YEAR(TODAY()),7,1)))</f>
        <v/>
      </c>
      <c r="AK461" s="6" t="str">
        <f ca="1">IF($B461="","",SUMIFS(LabData2016[UACR唯一],LabData2016[比對身分證前六碼],$AX461,LabData2016[最近一次UACR檢查日期],"&gt;="&amp;DATE(YEAR(TODAY()),7,1),LabData2016[最近一次UACR檢查日期],"&lt;"&amp;DATE(YEAR(TODAY())+1,1,1)))</f>
        <v/>
      </c>
      <c r="AL461" s="6" t="str">
        <f t="shared" si="102"/>
        <v/>
      </c>
      <c r="AM461" s="6" t="str">
        <f t="shared" si="103"/>
        <v/>
      </c>
      <c r="AN461" s="6" t="str">
        <f t="shared" si="104"/>
        <v/>
      </c>
      <c r="AO461" s="6" t="str">
        <f t="shared" si="105"/>
        <v/>
      </c>
      <c r="AP461" s="6" t="str" cm="1">
        <f t="array" ref="AP461">IF($B461="","",IFERROR(INDEX(相容設定!$B$2:$E$9,MATCH($D461,相容設定!$A$2:$A$9,0),MIN(VALUE(LEFT($AQ461,FIND("/",$AQ461)-1)),3)+1),0))</f>
        <v/>
      </c>
      <c r="AQ461" s="6" t="str">
        <f t="shared" si="106"/>
        <v/>
      </c>
      <c r="AR461" s="30" t="str">
        <f t="shared" si="107"/>
        <v/>
      </c>
      <c r="AS461" s="30" t="str">
        <f>IF($B461="","",250+30+IF(OR(ISNUMBER(SEARCH("DM",$D461)),ISNUMBER(SEARCH("+",$D461))),100,0)+IFERROR(INDEX(相容設定!$F$2:$F$9,MATCH($D461,相容設定!$A$2:$A$9,0)),0))</f>
        <v/>
      </c>
      <c r="AT461" s="31" t="str">
        <f t="shared" si="108"/>
        <v/>
      </c>
      <c r="AU461" s="32" t="str">
        <f t="shared" si="109"/>
        <v/>
      </c>
      <c r="AW461" t="str">
        <f t="shared" si="110"/>
        <v/>
      </c>
    </row>
    <row r="462" spans="1:49" x14ac:dyDescent="0.35">
      <c r="A462" s="26" t="str" cm="1">
        <f t="array" ref="A462">IFERROR(IF(INDEX(PatientCriteria[身分證號],ROWS($A$4:A462))="","",ROWS($A$4:A462)),"")</f>
        <v/>
      </c>
      <c r="B462" s="26" t="str" cm="1">
        <f t="array" ref="B462">IFERROR(IF(INDEX(PatientCriteria[身分證號],ROWS($A$4:A462))="","",INDEX(PatientCriteria[身分證號],ROWS($A$4:A462))),"")</f>
        <v/>
      </c>
      <c r="C462" s="26" t="str" cm="1">
        <f t="array" ref="C462">IF($B462="","",IFERROR(INDEX(PatientCriteria[生日],ROWS($A$4:A462)),""))</f>
        <v/>
      </c>
      <c r="D462" s="26" t="str" cm="1">
        <f t="array" ref="D462">IF($B462="","",IFERROR(INDEX(PatientCriteria[疾病組合],ROWS($A$4:A462)),""))</f>
        <v/>
      </c>
      <c r="E462" s="6" t="str" cm="1">
        <f t="array" ref="E462">IF($B462="","",IFERROR(INDEX(PatientCriteria[HbA1c達標標準],ROWS($A$4:A462)),""))</f>
        <v/>
      </c>
      <c r="F462" s="6" t="str">
        <f>IF($B462="","",IF($G462="","",IFERROR(SUMIFS(LabData2016[最近一次HbA1c檢查結果(%)],LabData2016[比對身分證前六碼],$AX462,LabData2016[最近一次HbA1c檢查日期],$G462,LabData2016[HbA1c唯一],1),"")))</f>
        <v/>
      </c>
      <c r="G462" s="36" t="str" cm="1">
        <f t="array" ref="G462">IF($B462="","",IFERROR(_xlfn.AGGREGATE(14,6,LabData2016[最近一次HbA1c檢查日期]/((LabData2016[比對身分證前六碼]=$AX462)*(LabData2016[HbA1c唯一]=1)),1),""))</f>
        <v/>
      </c>
      <c r="H462" s="6" t="str">
        <f>IF($B462="","",IF($I462="","",IFERROR(SUMIFS(LabData2016[最近一次HbA1c檢查結果(%)],LabData2016[比對身分證前六碼],$AX462,LabData2016[最近一次HbA1c檢查日期],$I462,LabData2016[HbA1c唯一],1),"")))</f>
        <v/>
      </c>
      <c r="I462" s="36" t="str" cm="1">
        <f t="array" ref="I462">IF($B462="","",IFERROR(_xlfn.AGGREGATE(14,6,LabData2016[最近一次HbA1c檢查日期]/((LabData2016[比對身分證前六碼]=$AX462)*(LabData2016[HbA1c唯一]=1)),2),""))</f>
        <v/>
      </c>
      <c r="J462" s="6" t="str">
        <f t="shared" si="99"/>
        <v/>
      </c>
      <c r="K462" s="27" t="str">
        <f ca="1">IF($B462="","",IF($E462="不適用","不適用",IF($F462="","未檢驗",IF(AND($AF462+$AG462&gt;=2,$AG462&gt;=1),IF(OR($F462&lt;VALUE(SUBSTITUTE(SUBSTITUTE($E462,"&lt;",""),"%","")),SUMIFS(LabData2016[HbA1c唯一],LabData2016[比對身分證前六碼],$AX462,LabData2016[最近一次HbA1c檢查結果(%)],"&lt;"&amp;VALUE(SUBSTITUTE(SUBSTITUTE($E462,"&lt;",""),"%","")),LabData2016[最近一次HbA1c檢查日期],"&gt;="&amp;DATE(YEAR(TODAY()),1,1),LabData2016[最近一次HbA1c檢查日期],"&lt;"&amp;DATE(YEAR(TODAY())+1,1,1))/($AF462+$AG462)&gt;=0.5),"控制達標",IF(ISNUMBER($H462),IF(AND($J462&gt;=84,$F462-$H462&lt;0),"進步達標","未達標"),"未達標")),"未達標"))))</f>
        <v/>
      </c>
      <c r="L462" s="33" t="str">
        <f ca="1">IF($B462="","",IF($K462="不適用","不適用",IF($K462="未檢驗","無檢驗資料","全年"&amp;($AF462+$AG462)&amp;"次／下半年"&amp;$AG462&amp;"次／"&amp;SUMIFS(LabData2016[HbA1c唯一],LabData2016[比對身分證前六碼],$AX462,LabData2016[最近一次HbA1c檢查結果(%)],"&lt;"&amp;VALUE(SUBSTITUTE(SUBSTITUTE($E462,"&lt;",""),"%","")),LabData2016[最近一次HbA1c檢查日期],"&gt;="&amp;DATE(YEAR(TODAY()),1,1),LabData2016[最近一次HbA1c檢查日期],"&lt;"&amp;DATE(YEAR(TODAY())+1,1,1))&amp;"/"&amp;($AF462+$AG462)&amp;"達標")))</f>
        <v/>
      </c>
      <c r="M462" s="6" t="str" cm="1">
        <f t="array" ref="M462">IF($B462="","",IFERROR(INDEX(PatientCriteria[LDL達標標準],ROWS($A$4:A462)),""))</f>
        <v/>
      </c>
      <c r="N462" s="6" t="str">
        <f>IF($B462="","",IF($O462="","",IFERROR(SUMIFS(LabData2016[最近一次LDL檢查結果(mg/dL)],LabData2016[比對身分證前六碼],$AX462,LabData2016[最近一次LDL檢查日期],$O462,LabData2016[LDL唯一],1),"")))</f>
        <v/>
      </c>
      <c r="O462" s="36" t="str" cm="1">
        <f t="array" ref="O462">IF($B462="","",IFERROR(_xlfn.AGGREGATE(14,6,LabData2016[最近一次LDL檢查日期]/((LabData2016[比對身分證前六碼]=$AX462)*(LabData2016[LDL唯一]=1)),1),""))</f>
        <v/>
      </c>
      <c r="P462" s="6" t="str">
        <f>IF($B462="","",IF($Q462="","",IFERROR(SUMIFS(LabData2016[最近一次LDL檢查結果(mg/dL)],LabData2016[比對身分證前六碼],$AX462,LabData2016[最近一次LDL檢查日期],$Q462,LabData2016[LDL唯一],1),"")))</f>
        <v/>
      </c>
      <c r="Q462" s="36" t="str" cm="1">
        <f t="array" ref="Q462">IF($B462="","",IFERROR(_xlfn.AGGREGATE(14,6,LabData2016[最近一次LDL檢查日期]/((LabData2016[比對身分證前六碼]=$AX462)*(LabData2016[LDL唯一]=1)),2),""))</f>
        <v/>
      </c>
      <c r="R462" s="6" t="str">
        <f t="shared" si="100"/>
        <v/>
      </c>
      <c r="S462" s="6" t="str" cm="1">
        <f t="array" ref="S462">IF($B462="","",IFERROR(_xlfn.AGGREGATE(15,6,LabData2016[最近一次LDL檢查結果(mg/dL)]/((LabData2016[比對身分證前六碼]=$AX462)*(LabData2016[LDL唯一]=1)),1),""))</f>
        <v/>
      </c>
      <c r="T462" s="28" t="str">
        <f ca="1">IF($B462="","",IF($M462="不適用","不適用",IF($N462="","未檢驗",IF(OR(AND($D462="DM only",$O462&gt;=DATE(YEAR(TODAY()),1,1),$O462&lt;DATE(YEAR(TODAY())+1,1,1),$N462&lt;VALUE(SUBSTITUTE($M462,"&lt;",""))),AND($AH462&gt;=1,$AI462&gt;=1,OR($N462&lt;VALUE(SUBSTITUTE($M462,"&lt;","")),SUMIFS(LabData2016[LDL唯一],LabData2016[比對身分證前六碼],$AX462,LabData2016[最近一次LDL檢查結果(mg/dL)],"&lt;"&amp;VALUE(SUBSTITUTE($M462,"&lt;","")),LabData2016[最近一次LDL檢查日期],"&gt;="&amp;DATE(YEAR(TODAY()),1,1),LabData2016[最近一次LDL檢查日期],"&lt;"&amp;DATE(YEAR(TODAY())+1,1,1))/($AH462+$AI462)&gt;=0.5))),"控制達標",IF(AND($AH462&gt;=1,$AI462&gt;=1,ISNUMBER($P462),$R462&gt;84,$N462-$P462&lt;0),"進步達標","未達標")))))</f>
        <v/>
      </c>
      <c r="U462" s="39" t="str">
        <f ca="1">IF($B462="","",IF($T462="不適用","不適用",IF($T462="未檢驗","無檢驗資料","全年"&amp;($AH462+$AI462)&amp;"次／下半年"&amp;$AI462&amp;"次／"&amp;SUMIFS(LabData2016[LDL唯一],LabData2016[比對身分證前六碼],$AX462,LabData2016[最近一次LDL檢查結果(mg/dL)],"&lt;"&amp;VALUE(SUBSTITUTE($M462,"&lt;","")),LabData2016[最近一次LDL檢查日期],"&gt;="&amp;DATE(YEAR(TODAY()),1,1),LabData2016[最近一次LDL檢查日期],"&lt;"&amp;DATE(YEAR(TODAY())+1,1,1))&amp;"/"&amp;($AH462+$AI462)&amp;"達標")))</f>
        <v/>
      </c>
      <c r="V462" s="6" t="str" cm="1">
        <f t="array" ref="V462">IF($B462="","",IFERROR(INDEX(PatientCriteria[UACR達標標準],ROWS($A$4:A462)),""))</f>
        <v/>
      </c>
      <c r="W462" s="6" t="str">
        <f>IF($B462="","",IF($X462="","",IFERROR(SUMIFS(LabData2016[最近一次UACR檢查結果(mg/gm)],LabData2016[比對身分證前六碼],$AX462,LabData2016[最近一次UACR檢查日期],$X462,LabData2016[UACR唯一],1),"")))</f>
        <v/>
      </c>
      <c r="X462" s="36" t="str" cm="1">
        <f t="array" ref="X462">IF($B462="","",IFERROR(_xlfn.AGGREGATE(14,6,LabData2016[最近一次UACR檢查日期]/((LabData2016[比對身分證前六碼]=$AX462)*(LabData2016[UACR唯一]=1)),1),""))</f>
        <v/>
      </c>
      <c r="Y462" s="6" t="str">
        <f>IF($B462="","",IF($Z462="","",IFERROR(SUMIFS(LabData2016[最近一次UACR檢查結果(mg/gm)],LabData2016[比對身分證前六碼],$AX462,LabData2016[最近一次UACR檢查日期],$Z462,LabData2016[UACR唯一],1),"")))</f>
        <v/>
      </c>
      <c r="Z462" s="36" t="str" cm="1">
        <f t="array" ref="Z462">IF($B462="","",IFERROR(_xlfn.AGGREGATE(14,6,LabData2016[最近一次UACR檢查日期]/((LabData2016[比對身分證前六碼]=$AX462)*(LabData2016[UACR唯一]=1)),2),""))</f>
        <v/>
      </c>
      <c r="AA462" s="6" t="str">
        <f t="shared" si="101"/>
        <v/>
      </c>
      <c r="AB462" s="29" t="str">
        <f ca="1">IF($B462="","",IF($V462="不適用","不適用",IF($W462="","未檢驗",IF(AND($AJ462+$AK462&gt;=2,$AK462&gt;=1),IF(OR($W462&lt;30,SUMIFS(LabData2016[UACR唯一],LabData2016[比對身分證前六碼],$AX462,LabData2016[最近一次UACR檢查結果(mg/gm)],"&lt;30",LabData2016[最近一次UACR檢查日期],"&gt;="&amp;DATE(YEAR(TODAY()),1,1),LabData2016[最近一次UACR檢查日期],"&lt;"&amp;DATE(YEAR(TODAY())+1,1,1))/($AJ462+$AK462)&gt;=0.5),"控制達標",IF(ISNUMBER($Y462),IF(AND($AA462&gt;=84,$W462-$Y462&lt;0),"進步達標","未達標"),"未達標")),"未達標"))))</f>
        <v/>
      </c>
      <c r="AC462" s="38" t="str">
        <f ca="1">IF($B462="","",IF($AB462="不適用","不適用",IF($AB462="未檢驗","無檢驗資料","全年"&amp;($AJ462+$AK462)&amp;"次／下半年"&amp;$AK462&amp;"次／"&amp;SUMIFS(LabData2016[UACR唯一],LabData2016[比對身分證前六碼],$AX462,LabData2016[最近一次UACR檢查結果(mg/gm)],"&lt;30",LabData2016[最近一次UACR檢查日期],"&gt;="&amp;DATE(YEAR(TODAY()),1,1),LabData2016[最近一次UACR檢查日期],"&lt;"&amp;DATE(YEAR(TODAY())+1,1,1))&amp;"/"&amp;($AJ462+$AK462)&amp;"達標")))</f>
        <v/>
      </c>
      <c r="AD462" s="6" t="str" cm="1">
        <f t="array" ref="AD462">IF($B462="","",IFERROR(INDEX(PatientCriteria[BP檢驗次數達標標準],ROWS($A$4:A462)),""))</f>
        <v/>
      </c>
      <c r="AE462" s="6" t="str" cm="1">
        <f t="array" aca="1" ref="AE462" ca="1">IF($B462="","",_xlfn.LET(_xlpm.bp,LabData2016[最近一次BP檢查日期],_xlpm.ym,IF(ISNUMBER(_xlpm.bp),TEXT(_xlpm.bp,"yyyy-mm"),LEFT(_xlpm.bp,7)),_xlpm.matched,_xlfn._xlws.FILTER(_xlpm.ym,(LabData2016[比對身分證前六碼]=$AX462)*(LabData2016[比對生日西元]=$AY462)*(_xlpm.ym&lt;&gt;"")*(LEFT(_xlpm.ym,4)=TEXT(YEAR(TODAY()),"0")),""),IF(INDEX(_xlpm.matched,1)="",0,ROWS(_xlfn.UNIQUE(_xlpm.matched)))))</f>
        <v/>
      </c>
      <c r="AF462" s="6" t="str">
        <f ca="1">IF($B462="","",SUMIFS(LabData2016[HbA1c唯一],LabData2016[比對身分證前六碼],$AX462,LabData2016[最近一次HbA1c檢查日期],"&gt;="&amp;DATE(YEAR(TODAY()),1,1),LabData2016[最近一次HbA1c檢查日期],"&lt;"&amp;DATE(YEAR(TODAY()),7,1)))</f>
        <v/>
      </c>
      <c r="AG462" s="6" t="str">
        <f ca="1">IF($B462="","",SUMIFS(LabData2016[HbA1c唯一],LabData2016[比對身分證前六碼],$AX462,LabData2016[最近一次HbA1c檢查日期],"&gt;="&amp;DATE(YEAR(TODAY()),7,1),LabData2016[最近一次HbA1c檢查日期],"&lt;"&amp;DATE(YEAR(TODAY())+1,1,1)))</f>
        <v/>
      </c>
      <c r="AH462" s="6" t="str">
        <f ca="1">IF($B462="","",SUMIFS(LabData2016[LDL唯一],LabData2016[比對身分證前六碼],$AX462,LabData2016[最近一次LDL檢查日期],"&gt;="&amp;DATE(YEAR(TODAY()),1,1),LabData2016[最近一次LDL檢查日期],"&lt;"&amp;DATE(YEAR(TODAY()),7,1)))</f>
        <v/>
      </c>
      <c r="AI462" s="6" t="str">
        <f ca="1">IF($B462="","",SUMIFS(LabData2016[LDL唯一],LabData2016[比對身分證前六碼],$AX462,LabData2016[最近一次LDL檢查日期],"&gt;="&amp;DATE(YEAR(TODAY()),7,1),LabData2016[最近一次LDL檢查日期],"&lt;"&amp;DATE(YEAR(TODAY())+1,1,1)))</f>
        <v/>
      </c>
      <c r="AJ462" s="6" t="str">
        <f ca="1">IF($B462="","",SUMIFS(LabData2016[UACR唯一],LabData2016[比對身分證前六碼],$AX462,LabData2016[最近一次UACR檢查日期],"&gt;="&amp;DATE(YEAR(TODAY()),1,1),LabData2016[最近一次UACR檢查日期],"&lt;"&amp;DATE(YEAR(TODAY()),7,1)))</f>
        <v/>
      </c>
      <c r="AK462" s="6" t="str">
        <f ca="1">IF($B462="","",SUMIFS(LabData2016[UACR唯一],LabData2016[比對身分證前六碼],$AX462,LabData2016[最近一次UACR檢查日期],"&gt;="&amp;DATE(YEAR(TODAY()),7,1),LabData2016[最近一次UACR檢查日期],"&lt;"&amp;DATE(YEAR(TODAY())+1,1,1)))</f>
        <v/>
      </c>
      <c r="AL462" s="6" t="str">
        <f t="shared" si="102"/>
        <v/>
      </c>
      <c r="AM462" s="6" t="str">
        <f t="shared" si="103"/>
        <v/>
      </c>
      <c r="AN462" s="6" t="str">
        <f t="shared" si="104"/>
        <v/>
      </c>
      <c r="AO462" s="6" t="str">
        <f t="shared" si="105"/>
        <v/>
      </c>
      <c r="AP462" s="6" t="str" cm="1">
        <f t="array" ref="AP462">IF($B462="","",IFERROR(INDEX(相容設定!$B$2:$E$9,MATCH($D462,相容設定!$A$2:$A$9,0),MIN(VALUE(LEFT($AQ462,FIND("/",$AQ462)-1)),3)+1),0))</f>
        <v/>
      </c>
      <c r="AQ462" s="6" t="str">
        <f t="shared" si="106"/>
        <v/>
      </c>
      <c r="AR462" s="30" t="str">
        <f t="shared" si="107"/>
        <v/>
      </c>
      <c r="AS462" s="30" t="str">
        <f>IF($B462="","",250+30+IF(OR(ISNUMBER(SEARCH("DM",$D462)),ISNUMBER(SEARCH("+",$D462))),100,0)+IFERROR(INDEX(相容設定!$F$2:$F$9,MATCH($D462,相容設定!$A$2:$A$9,0)),0))</f>
        <v/>
      </c>
      <c r="AT462" s="31" t="str">
        <f t="shared" si="108"/>
        <v/>
      </c>
      <c r="AU462" s="32" t="str">
        <f t="shared" si="109"/>
        <v/>
      </c>
      <c r="AW462" t="str">
        <f t="shared" si="110"/>
        <v/>
      </c>
    </row>
    <row r="463" spans="1:49" x14ac:dyDescent="0.35">
      <c r="A463" s="26" t="str" cm="1">
        <f t="array" ref="A463">IFERROR(IF(INDEX(PatientCriteria[身分證號],ROWS($A$4:A463))="","",ROWS($A$4:A463)),"")</f>
        <v/>
      </c>
      <c r="B463" s="26" t="str" cm="1">
        <f t="array" ref="B463">IFERROR(IF(INDEX(PatientCriteria[身分證號],ROWS($A$4:A463))="","",INDEX(PatientCriteria[身分證號],ROWS($A$4:A463))),"")</f>
        <v/>
      </c>
      <c r="C463" s="26" t="str" cm="1">
        <f t="array" ref="C463">IF($B463="","",IFERROR(INDEX(PatientCriteria[生日],ROWS($A$4:A463)),""))</f>
        <v/>
      </c>
      <c r="D463" s="26" t="str" cm="1">
        <f t="array" ref="D463">IF($B463="","",IFERROR(INDEX(PatientCriteria[疾病組合],ROWS($A$4:A463)),""))</f>
        <v/>
      </c>
      <c r="E463" s="6" t="str" cm="1">
        <f t="array" ref="E463">IF($B463="","",IFERROR(INDEX(PatientCriteria[HbA1c達標標準],ROWS($A$4:A463)),""))</f>
        <v/>
      </c>
      <c r="F463" s="6" t="str">
        <f>IF($B463="","",IF($G463="","",IFERROR(SUMIFS(LabData2016[最近一次HbA1c檢查結果(%)],LabData2016[比對身分證前六碼],$AX463,LabData2016[最近一次HbA1c檢查日期],$G463,LabData2016[HbA1c唯一],1),"")))</f>
        <v/>
      </c>
      <c r="G463" s="36" t="str" cm="1">
        <f t="array" ref="G463">IF($B463="","",IFERROR(_xlfn.AGGREGATE(14,6,LabData2016[最近一次HbA1c檢查日期]/((LabData2016[比對身分證前六碼]=$AX463)*(LabData2016[HbA1c唯一]=1)),1),""))</f>
        <v/>
      </c>
      <c r="H463" s="6" t="str">
        <f>IF($B463="","",IF($I463="","",IFERROR(SUMIFS(LabData2016[最近一次HbA1c檢查結果(%)],LabData2016[比對身分證前六碼],$AX463,LabData2016[最近一次HbA1c檢查日期],$I463,LabData2016[HbA1c唯一],1),"")))</f>
        <v/>
      </c>
      <c r="I463" s="36" t="str" cm="1">
        <f t="array" ref="I463">IF($B463="","",IFERROR(_xlfn.AGGREGATE(14,6,LabData2016[最近一次HbA1c檢查日期]/((LabData2016[比對身分證前六碼]=$AX463)*(LabData2016[HbA1c唯一]=1)),2),""))</f>
        <v/>
      </c>
      <c r="J463" s="6" t="str">
        <f t="shared" si="99"/>
        <v/>
      </c>
      <c r="K463" s="27" t="str">
        <f ca="1">IF($B463="","",IF($E463="不適用","不適用",IF($F463="","未檢驗",IF(AND($AF463+$AG463&gt;=2,$AG463&gt;=1),IF(OR($F463&lt;VALUE(SUBSTITUTE(SUBSTITUTE($E463,"&lt;",""),"%","")),SUMIFS(LabData2016[HbA1c唯一],LabData2016[比對身分證前六碼],$AX463,LabData2016[最近一次HbA1c檢查結果(%)],"&lt;"&amp;VALUE(SUBSTITUTE(SUBSTITUTE($E463,"&lt;",""),"%","")),LabData2016[最近一次HbA1c檢查日期],"&gt;="&amp;DATE(YEAR(TODAY()),1,1),LabData2016[最近一次HbA1c檢查日期],"&lt;"&amp;DATE(YEAR(TODAY())+1,1,1))/($AF463+$AG463)&gt;=0.5),"控制達標",IF(ISNUMBER($H463),IF(AND($J463&gt;=84,$F463-$H463&lt;0),"進步達標","未達標"),"未達標")),"未達標"))))</f>
        <v/>
      </c>
      <c r="L463" s="33" t="str">
        <f ca="1">IF($B463="","",IF($K463="不適用","不適用",IF($K463="未檢驗","無檢驗資料","全年"&amp;($AF463+$AG463)&amp;"次／下半年"&amp;$AG463&amp;"次／"&amp;SUMIFS(LabData2016[HbA1c唯一],LabData2016[比對身分證前六碼],$AX463,LabData2016[最近一次HbA1c檢查結果(%)],"&lt;"&amp;VALUE(SUBSTITUTE(SUBSTITUTE($E463,"&lt;",""),"%","")),LabData2016[最近一次HbA1c檢查日期],"&gt;="&amp;DATE(YEAR(TODAY()),1,1),LabData2016[最近一次HbA1c檢查日期],"&lt;"&amp;DATE(YEAR(TODAY())+1,1,1))&amp;"/"&amp;($AF463+$AG463)&amp;"達標")))</f>
        <v/>
      </c>
      <c r="M463" s="6" t="str" cm="1">
        <f t="array" ref="M463">IF($B463="","",IFERROR(INDEX(PatientCriteria[LDL達標標準],ROWS($A$4:A463)),""))</f>
        <v/>
      </c>
      <c r="N463" s="6" t="str">
        <f>IF($B463="","",IF($O463="","",IFERROR(SUMIFS(LabData2016[最近一次LDL檢查結果(mg/dL)],LabData2016[比對身分證前六碼],$AX463,LabData2016[最近一次LDL檢查日期],$O463,LabData2016[LDL唯一],1),"")))</f>
        <v/>
      </c>
      <c r="O463" s="36" t="str" cm="1">
        <f t="array" ref="O463">IF($B463="","",IFERROR(_xlfn.AGGREGATE(14,6,LabData2016[最近一次LDL檢查日期]/((LabData2016[比對身分證前六碼]=$AX463)*(LabData2016[LDL唯一]=1)),1),""))</f>
        <v/>
      </c>
      <c r="P463" s="6" t="str">
        <f>IF($B463="","",IF($Q463="","",IFERROR(SUMIFS(LabData2016[最近一次LDL檢查結果(mg/dL)],LabData2016[比對身分證前六碼],$AX463,LabData2016[最近一次LDL檢查日期],$Q463,LabData2016[LDL唯一],1),"")))</f>
        <v/>
      </c>
      <c r="Q463" s="36" t="str" cm="1">
        <f t="array" ref="Q463">IF($B463="","",IFERROR(_xlfn.AGGREGATE(14,6,LabData2016[最近一次LDL檢查日期]/((LabData2016[比對身分證前六碼]=$AX463)*(LabData2016[LDL唯一]=1)),2),""))</f>
        <v/>
      </c>
      <c r="R463" s="6" t="str">
        <f t="shared" si="100"/>
        <v/>
      </c>
      <c r="S463" s="6" t="str" cm="1">
        <f t="array" ref="S463">IF($B463="","",IFERROR(_xlfn.AGGREGATE(15,6,LabData2016[最近一次LDL檢查結果(mg/dL)]/((LabData2016[比對身分證前六碼]=$AX463)*(LabData2016[LDL唯一]=1)),1),""))</f>
        <v/>
      </c>
      <c r="T463" s="28" t="str">
        <f ca="1">IF($B463="","",IF($M463="不適用","不適用",IF($N463="","未檢驗",IF(OR(AND($D463="DM only",$O463&gt;=DATE(YEAR(TODAY()),1,1),$O463&lt;DATE(YEAR(TODAY())+1,1,1),$N463&lt;VALUE(SUBSTITUTE($M463,"&lt;",""))),AND($AH463&gt;=1,$AI463&gt;=1,OR($N463&lt;VALUE(SUBSTITUTE($M463,"&lt;","")),SUMIFS(LabData2016[LDL唯一],LabData2016[比對身分證前六碼],$AX463,LabData2016[最近一次LDL檢查結果(mg/dL)],"&lt;"&amp;VALUE(SUBSTITUTE($M463,"&lt;","")),LabData2016[最近一次LDL檢查日期],"&gt;="&amp;DATE(YEAR(TODAY()),1,1),LabData2016[最近一次LDL檢查日期],"&lt;"&amp;DATE(YEAR(TODAY())+1,1,1))/($AH463+$AI463)&gt;=0.5))),"控制達標",IF(AND($AH463&gt;=1,$AI463&gt;=1,ISNUMBER($P463),$R463&gt;84,$N463-$P463&lt;0),"進步達標","未達標")))))</f>
        <v/>
      </c>
      <c r="U463" s="39" t="str">
        <f ca="1">IF($B463="","",IF($T463="不適用","不適用",IF($T463="未檢驗","無檢驗資料","全年"&amp;($AH463+$AI463)&amp;"次／下半年"&amp;$AI463&amp;"次／"&amp;SUMIFS(LabData2016[LDL唯一],LabData2016[比對身分證前六碼],$AX463,LabData2016[最近一次LDL檢查結果(mg/dL)],"&lt;"&amp;VALUE(SUBSTITUTE($M463,"&lt;","")),LabData2016[最近一次LDL檢查日期],"&gt;="&amp;DATE(YEAR(TODAY()),1,1),LabData2016[最近一次LDL檢查日期],"&lt;"&amp;DATE(YEAR(TODAY())+1,1,1))&amp;"/"&amp;($AH463+$AI463)&amp;"達標")))</f>
        <v/>
      </c>
      <c r="V463" s="6" t="str" cm="1">
        <f t="array" ref="V463">IF($B463="","",IFERROR(INDEX(PatientCriteria[UACR達標標準],ROWS($A$4:A463)),""))</f>
        <v/>
      </c>
      <c r="W463" s="6" t="str">
        <f>IF($B463="","",IF($X463="","",IFERROR(SUMIFS(LabData2016[最近一次UACR檢查結果(mg/gm)],LabData2016[比對身分證前六碼],$AX463,LabData2016[最近一次UACR檢查日期],$X463,LabData2016[UACR唯一],1),"")))</f>
        <v/>
      </c>
      <c r="X463" s="36" t="str" cm="1">
        <f t="array" ref="X463">IF($B463="","",IFERROR(_xlfn.AGGREGATE(14,6,LabData2016[最近一次UACR檢查日期]/((LabData2016[比對身分證前六碼]=$AX463)*(LabData2016[UACR唯一]=1)),1),""))</f>
        <v/>
      </c>
      <c r="Y463" s="6" t="str">
        <f>IF($B463="","",IF($Z463="","",IFERROR(SUMIFS(LabData2016[最近一次UACR檢查結果(mg/gm)],LabData2016[比對身分證前六碼],$AX463,LabData2016[最近一次UACR檢查日期],$Z463,LabData2016[UACR唯一],1),"")))</f>
        <v/>
      </c>
      <c r="Z463" s="36" t="str" cm="1">
        <f t="array" ref="Z463">IF($B463="","",IFERROR(_xlfn.AGGREGATE(14,6,LabData2016[最近一次UACR檢查日期]/((LabData2016[比對身分證前六碼]=$AX463)*(LabData2016[UACR唯一]=1)),2),""))</f>
        <v/>
      </c>
      <c r="AA463" s="6" t="str">
        <f t="shared" si="101"/>
        <v/>
      </c>
      <c r="AB463" s="29" t="str">
        <f ca="1">IF($B463="","",IF($V463="不適用","不適用",IF($W463="","未檢驗",IF(AND($AJ463+$AK463&gt;=2,$AK463&gt;=1),IF(OR($W463&lt;30,SUMIFS(LabData2016[UACR唯一],LabData2016[比對身分證前六碼],$AX463,LabData2016[最近一次UACR檢查結果(mg/gm)],"&lt;30",LabData2016[最近一次UACR檢查日期],"&gt;="&amp;DATE(YEAR(TODAY()),1,1),LabData2016[最近一次UACR檢查日期],"&lt;"&amp;DATE(YEAR(TODAY())+1,1,1))/($AJ463+$AK463)&gt;=0.5),"控制達標",IF(ISNUMBER($Y463),IF(AND($AA463&gt;=84,$W463-$Y463&lt;0),"進步達標","未達標"),"未達標")),"未達標"))))</f>
        <v/>
      </c>
      <c r="AC463" s="38" t="str">
        <f ca="1">IF($B463="","",IF($AB463="不適用","不適用",IF($AB463="未檢驗","無檢驗資料","全年"&amp;($AJ463+$AK463)&amp;"次／下半年"&amp;$AK463&amp;"次／"&amp;SUMIFS(LabData2016[UACR唯一],LabData2016[比對身分證前六碼],$AX463,LabData2016[最近一次UACR檢查結果(mg/gm)],"&lt;30",LabData2016[最近一次UACR檢查日期],"&gt;="&amp;DATE(YEAR(TODAY()),1,1),LabData2016[最近一次UACR檢查日期],"&lt;"&amp;DATE(YEAR(TODAY())+1,1,1))&amp;"/"&amp;($AJ463+$AK463)&amp;"達標")))</f>
        <v/>
      </c>
      <c r="AD463" s="6" t="str" cm="1">
        <f t="array" ref="AD463">IF($B463="","",IFERROR(INDEX(PatientCriteria[BP檢驗次數達標標準],ROWS($A$4:A463)),""))</f>
        <v/>
      </c>
      <c r="AE463" s="6" t="str" cm="1">
        <f t="array" aca="1" ref="AE463" ca="1">IF($B463="","",_xlfn.LET(_xlpm.bp,LabData2016[最近一次BP檢查日期],_xlpm.ym,IF(ISNUMBER(_xlpm.bp),TEXT(_xlpm.bp,"yyyy-mm"),LEFT(_xlpm.bp,7)),_xlpm.matched,_xlfn._xlws.FILTER(_xlpm.ym,(LabData2016[比對身分證前六碼]=$AX463)*(LabData2016[比對生日西元]=$AY463)*(_xlpm.ym&lt;&gt;"")*(LEFT(_xlpm.ym,4)=TEXT(YEAR(TODAY()),"0")),""),IF(INDEX(_xlpm.matched,1)="",0,ROWS(_xlfn.UNIQUE(_xlpm.matched)))))</f>
        <v/>
      </c>
      <c r="AF463" s="6" t="str">
        <f ca="1">IF($B463="","",SUMIFS(LabData2016[HbA1c唯一],LabData2016[比對身分證前六碼],$AX463,LabData2016[最近一次HbA1c檢查日期],"&gt;="&amp;DATE(YEAR(TODAY()),1,1),LabData2016[最近一次HbA1c檢查日期],"&lt;"&amp;DATE(YEAR(TODAY()),7,1)))</f>
        <v/>
      </c>
      <c r="AG463" s="6" t="str">
        <f ca="1">IF($B463="","",SUMIFS(LabData2016[HbA1c唯一],LabData2016[比對身分證前六碼],$AX463,LabData2016[最近一次HbA1c檢查日期],"&gt;="&amp;DATE(YEAR(TODAY()),7,1),LabData2016[最近一次HbA1c檢查日期],"&lt;"&amp;DATE(YEAR(TODAY())+1,1,1)))</f>
        <v/>
      </c>
      <c r="AH463" s="6" t="str">
        <f ca="1">IF($B463="","",SUMIFS(LabData2016[LDL唯一],LabData2016[比對身分證前六碼],$AX463,LabData2016[最近一次LDL檢查日期],"&gt;="&amp;DATE(YEAR(TODAY()),1,1),LabData2016[最近一次LDL檢查日期],"&lt;"&amp;DATE(YEAR(TODAY()),7,1)))</f>
        <v/>
      </c>
      <c r="AI463" s="6" t="str">
        <f ca="1">IF($B463="","",SUMIFS(LabData2016[LDL唯一],LabData2016[比對身分證前六碼],$AX463,LabData2016[最近一次LDL檢查日期],"&gt;="&amp;DATE(YEAR(TODAY()),7,1),LabData2016[最近一次LDL檢查日期],"&lt;"&amp;DATE(YEAR(TODAY())+1,1,1)))</f>
        <v/>
      </c>
      <c r="AJ463" s="6" t="str">
        <f ca="1">IF($B463="","",SUMIFS(LabData2016[UACR唯一],LabData2016[比對身分證前六碼],$AX463,LabData2016[最近一次UACR檢查日期],"&gt;="&amp;DATE(YEAR(TODAY()),1,1),LabData2016[最近一次UACR檢查日期],"&lt;"&amp;DATE(YEAR(TODAY()),7,1)))</f>
        <v/>
      </c>
      <c r="AK463" s="6" t="str">
        <f ca="1">IF($B463="","",SUMIFS(LabData2016[UACR唯一],LabData2016[比對身分證前六碼],$AX463,LabData2016[最近一次UACR檢查日期],"&gt;="&amp;DATE(YEAR(TODAY()),7,1),LabData2016[最近一次UACR檢查日期],"&lt;"&amp;DATE(YEAR(TODAY())+1,1,1)))</f>
        <v/>
      </c>
      <c r="AL463" s="6" t="str">
        <f t="shared" si="102"/>
        <v/>
      </c>
      <c r="AM463" s="6" t="str">
        <f t="shared" si="103"/>
        <v/>
      </c>
      <c r="AN463" s="6" t="str">
        <f t="shared" si="104"/>
        <v/>
      </c>
      <c r="AO463" s="6" t="str">
        <f t="shared" si="105"/>
        <v/>
      </c>
      <c r="AP463" s="6" t="str" cm="1">
        <f t="array" ref="AP463">IF($B463="","",IFERROR(INDEX(相容設定!$B$2:$E$9,MATCH($D463,相容設定!$A$2:$A$9,0),MIN(VALUE(LEFT($AQ463,FIND("/",$AQ463)-1)),3)+1),0))</f>
        <v/>
      </c>
      <c r="AQ463" s="6" t="str">
        <f t="shared" si="106"/>
        <v/>
      </c>
      <c r="AR463" s="30" t="str">
        <f t="shared" si="107"/>
        <v/>
      </c>
      <c r="AS463" s="30" t="str">
        <f>IF($B463="","",250+30+IF(OR(ISNUMBER(SEARCH("DM",$D463)),ISNUMBER(SEARCH("+",$D463))),100,0)+IFERROR(INDEX(相容設定!$F$2:$F$9,MATCH($D463,相容設定!$A$2:$A$9,0)),0))</f>
        <v/>
      </c>
      <c r="AT463" s="31" t="str">
        <f t="shared" si="108"/>
        <v/>
      </c>
      <c r="AU463" s="32" t="str">
        <f t="shared" si="109"/>
        <v/>
      </c>
      <c r="AW463" t="str">
        <f t="shared" si="110"/>
        <v/>
      </c>
    </row>
    <row r="464" spans="1:49" x14ac:dyDescent="0.35">
      <c r="A464" s="26" t="str" cm="1">
        <f t="array" ref="A464">IFERROR(IF(INDEX(PatientCriteria[身分證號],ROWS($A$4:A464))="","",ROWS($A$4:A464)),"")</f>
        <v/>
      </c>
      <c r="B464" s="26" t="str" cm="1">
        <f t="array" ref="B464">IFERROR(IF(INDEX(PatientCriteria[身分證號],ROWS($A$4:A464))="","",INDEX(PatientCriteria[身分證號],ROWS($A$4:A464))),"")</f>
        <v/>
      </c>
      <c r="C464" s="26" t="str" cm="1">
        <f t="array" ref="C464">IF($B464="","",IFERROR(INDEX(PatientCriteria[生日],ROWS($A$4:A464)),""))</f>
        <v/>
      </c>
      <c r="D464" s="26" t="str" cm="1">
        <f t="array" ref="D464">IF($B464="","",IFERROR(INDEX(PatientCriteria[疾病組合],ROWS($A$4:A464)),""))</f>
        <v/>
      </c>
      <c r="E464" s="6" t="str" cm="1">
        <f t="array" ref="E464">IF($B464="","",IFERROR(INDEX(PatientCriteria[HbA1c達標標準],ROWS($A$4:A464)),""))</f>
        <v/>
      </c>
      <c r="F464" s="6" t="str">
        <f>IF($B464="","",IF($G464="","",IFERROR(SUMIFS(LabData2016[最近一次HbA1c檢查結果(%)],LabData2016[比對身分證前六碼],$AX464,LabData2016[最近一次HbA1c檢查日期],$G464,LabData2016[HbA1c唯一],1),"")))</f>
        <v/>
      </c>
      <c r="G464" s="36" t="str" cm="1">
        <f t="array" ref="G464">IF($B464="","",IFERROR(_xlfn.AGGREGATE(14,6,LabData2016[最近一次HbA1c檢查日期]/((LabData2016[比對身分證前六碼]=$AX464)*(LabData2016[HbA1c唯一]=1)),1),""))</f>
        <v/>
      </c>
      <c r="H464" s="6" t="str">
        <f>IF($B464="","",IF($I464="","",IFERROR(SUMIFS(LabData2016[最近一次HbA1c檢查結果(%)],LabData2016[比對身分證前六碼],$AX464,LabData2016[最近一次HbA1c檢查日期],$I464,LabData2016[HbA1c唯一],1),"")))</f>
        <v/>
      </c>
      <c r="I464" s="36" t="str" cm="1">
        <f t="array" ref="I464">IF($B464="","",IFERROR(_xlfn.AGGREGATE(14,6,LabData2016[最近一次HbA1c檢查日期]/((LabData2016[比對身分證前六碼]=$AX464)*(LabData2016[HbA1c唯一]=1)),2),""))</f>
        <v/>
      </c>
      <c r="J464" s="6" t="str">
        <f t="shared" si="99"/>
        <v/>
      </c>
      <c r="K464" s="27" t="str">
        <f ca="1">IF($B464="","",IF($E464="不適用","不適用",IF($F464="","未檢驗",IF(AND($AF464+$AG464&gt;=2,$AG464&gt;=1),IF(OR($F464&lt;VALUE(SUBSTITUTE(SUBSTITUTE($E464,"&lt;",""),"%","")),SUMIFS(LabData2016[HbA1c唯一],LabData2016[比對身分證前六碼],$AX464,LabData2016[最近一次HbA1c檢查結果(%)],"&lt;"&amp;VALUE(SUBSTITUTE(SUBSTITUTE($E464,"&lt;",""),"%","")),LabData2016[最近一次HbA1c檢查日期],"&gt;="&amp;DATE(YEAR(TODAY()),1,1),LabData2016[最近一次HbA1c檢查日期],"&lt;"&amp;DATE(YEAR(TODAY())+1,1,1))/($AF464+$AG464)&gt;=0.5),"控制達標",IF(ISNUMBER($H464),IF(AND($J464&gt;=84,$F464-$H464&lt;0),"進步達標","未達標"),"未達標")),"未達標"))))</f>
        <v/>
      </c>
      <c r="L464" s="33" t="str">
        <f ca="1">IF($B464="","",IF($K464="不適用","不適用",IF($K464="未檢驗","無檢驗資料","全年"&amp;($AF464+$AG464)&amp;"次／下半年"&amp;$AG464&amp;"次／"&amp;SUMIFS(LabData2016[HbA1c唯一],LabData2016[比對身分證前六碼],$AX464,LabData2016[最近一次HbA1c檢查結果(%)],"&lt;"&amp;VALUE(SUBSTITUTE(SUBSTITUTE($E464,"&lt;",""),"%","")),LabData2016[最近一次HbA1c檢查日期],"&gt;="&amp;DATE(YEAR(TODAY()),1,1),LabData2016[最近一次HbA1c檢查日期],"&lt;"&amp;DATE(YEAR(TODAY())+1,1,1))&amp;"/"&amp;($AF464+$AG464)&amp;"達標")))</f>
        <v/>
      </c>
      <c r="M464" s="6" t="str" cm="1">
        <f t="array" ref="M464">IF($B464="","",IFERROR(INDEX(PatientCriteria[LDL達標標準],ROWS($A$4:A464)),""))</f>
        <v/>
      </c>
      <c r="N464" s="6" t="str">
        <f>IF($B464="","",IF($O464="","",IFERROR(SUMIFS(LabData2016[最近一次LDL檢查結果(mg/dL)],LabData2016[比對身分證前六碼],$AX464,LabData2016[最近一次LDL檢查日期],$O464,LabData2016[LDL唯一],1),"")))</f>
        <v/>
      </c>
      <c r="O464" s="36" t="str" cm="1">
        <f t="array" ref="O464">IF($B464="","",IFERROR(_xlfn.AGGREGATE(14,6,LabData2016[最近一次LDL檢查日期]/((LabData2016[比對身分證前六碼]=$AX464)*(LabData2016[LDL唯一]=1)),1),""))</f>
        <v/>
      </c>
      <c r="P464" s="6" t="str">
        <f>IF($B464="","",IF($Q464="","",IFERROR(SUMIFS(LabData2016[最近一次LDL檢查結果(mg/dL)],LabData2016[比對身分證前六碼],$AX464,LabData2016[最近一次LDL檢查日期],$Q464,LabData2016[LDL唯一],1),"")))</f>
        <v/>
      </c>
      <c r="Q464" s="36" t="str" cm="1">
        <f t="array" ref="Q464">IF($B464="","",IFERROR(_xlfn.AGGREGATE(14,6,LabData2016[最近一次LDL檢查日期]/((LabData2016[比對身分證前六碼]=$AX464)*(LabData2016[LDL唯一]=1)),2),""))</f>
        <v/>
      </c>
      <c r="R464" s="6" t="str">
        <f t="shared" si="100"/>
        <v/>
      </c>
      <c r="S464" s="6" t="str" cm="1">
        <f t="array" ref="S464">IF($B464="","",IFERROR(_xlfn.AGGREGATE(15,6,LabData2016[最近一次LDL檢查結果(mg/dL)]/((LabData2016[比對身分證前六碼]=$AX464)*(LabData2016[LDL唯一]=1)),1),""))</f>
        <v/>
      </c>
      <c r="T464" s="28" t="str">
        <f ca="1">IF($B464="","",IF($M464="不適用","不適用",IF($N464="","未檢驗",IF(OR(AND($D464="DM only",$O464&gt;=DATE(YEAR(TODAY()),1,1),$O464&lt;DATE(YEAR(TODAY())+1,1,1),$N464&lt;VALUE(SUBSTITUTE($M464,"&lt;",""))),AND($AH464&gt;=1,$AI464&gt;=1,OR($N464&lt;VALUE(SUBSTITUTE($M464,"&lt;","")),SUMIFS(LabData2016[LDL唯一],LabData2016[比對身分證前六碼],$AX464,LabData2016[最近一次LDL檢查結果(mg/dL)],"&lt;"&amp;VALUE(SUBSTITUTE($M464,"&lt;","")),LabData2016[最近一次LDL檢查日期],"&gt;="&amp;DATE(YEAR(TODAY()),1,1),LabData2016[最近一次LDL檢查日期],"&lt;"&amp;DATE(YEAR(TODAY())+1,1,1))/($AH464+$AI464)&gt;=0.5))),"控制達標",IF(AND($AH464&gt;=1,$AI464&gt;=1,ISNUMBER($P464),$R464&gt;84,$N464-$P464&lt;0),"進步達標","未達標")))))</f>
        <v/>
      </c>
      <c r="U464" s="39" t="str">
        <f ca="1">IF($B464="","",IF($T464="不適用","不適用",IF($T464="未檢驗","無檢驗資料","全年"&amp;($AH464+$AI464)&amp;"次／下半年"&amp;$AI464&amp;"次／"&amp;SUMIFS(LabData2016[LDL唯一],LabData2016[比對身分證前六碼],$AX464,LabData2016[最近一次LDL檢查結果(mg/dL)],"&lt;"&amp;VALUE(SUBSTITUTE($M464,"&lt;","")),LabData2016[最近一次LDL檢查日期],"&gt;="&amp;DATE(YEAR(TODAY()),1,1),LabData2016[最近一次LDL檢查日期],"&lt;"&amp;DATE(YEAR(TODAY())+1,1,1))&amp;"/"&amp;($AH464+$AI464)&amp;"達標")))</f>
        <v/>
      </c>
      <c r="V464" s="6" t="str" cm="1">
        <f t="array" ref="V464">IF($B464="","",IFERROR(INDEX(PatientCriteria[UACR達標標準],ROWS($A$4:A464)),""))</f>
        <v/>
      </c>
      <c r="W464" s="6" t="str">
        <f>IF($B464="","",IF($X464="","",IFERROR(SUMIFS(LabData2016[最近一次UACR檢查結果(mg/gm)],LabData2016[比對身分證前六碼],$AX464,LabData2016[最近一次UACR檢查日期],$X464,LabData2016[UACR唯一],1),"")))</f>
        <v/>
      </c>
      <c r="X464" s="36" t="str" cm="1">
        <f t="array" ref="X464">IF($B464="","",IFERROR(_xlfn.AGGREGATE(14,6,LabData2016[最近一次UACR檢查日期]/((LabData2016[比對身分證前六碼]=$AX464)*(LabData2016[UACR唯一]=1)),1),""))</f>
        <v/>
      </c>
      <c r="Y464" s="6" t="str">
        <f>IF($B464="","",IF($Z464="","",IFERROR(SUMIFS(LabData2016[最近一次UACR檢查結果(mg/gm)],LabData2016[比對身分證前六碼],$AX464,LabData2016[最近一次UACR檢查日期],$Z464,LabData2016[UACR唯一],1),"")))</f>
        <v/>
      </c>
      <c r="Z464" s="36" t="str" cm="1">
        <f t="array" ref="Z464">IF($B464="","",IFERROR(_xlfn.AGGREGATE(14,6,LabData2016[最近一次UACR檢查日期]/((LabData2016[比對身分證前六碼]=$AX464)*(LabData2016[UACR唯一]=1)),2),""))</f>
        <v/>
      </c>
      <c r="AA464" s="6" t="str">
        <f t="shared" si="101"/>
        <v/>
      </c>
      <c r="AB464" s="29" t="str">
        <f ca="1">IF($B464="","",IF($V464="不適用","不適用",IF($W464="","未檢驗",IF(AND($AJ464+$AK464&gt;=2,$AK464&gt;=1),IF(OR($W464&lt;30,SUMIFS(LabData2016[UACR唯一],LabData2016[比對身分證前六碼],$AX464,LabData2016[最近一次UACR檢查結果(mg/gm)],"&lt;30",LabData2016[最近一次UACR檢查日期],"&gt;="&amp;DATE(YEAR(TODAY()),1,1),LabData2016[最近一次UACR檢查日期],"&lt;"&amp;DATE(YEAR(TODAY())+1,1,1))/($AJ464+$AK464)&gt;=0.5),"控制達標",IF(ISNUMBER($Y464),IF(AND($AA464&gt;=84,$W464-$Y464&lt;0),"進步達標","未達標"),"未達標")),"未達標"))))</f>
        <v/>
      </c>
      <c r="AC464" s="38" t="str">
        <f ca="1">IF($B464="","",IF($AB464="不適用","不適用",IF($AB464="未檢驗","無檢驗資料","全年"&amp;($AJ464+$AK464)&amp;"次／下半年"&amp;$AK464&amp;"次／"&amp;SUMIFS(LabData2016[UACR唯一],LabData2016[比對身分證前六碼],$AX464,LabData2016[最近一次UACR檢查結果(mg/gm)],"&lt;30",LabData2016[最近一次UACR檢查日期],"&gt;="&amp;DATE(YEAR(TODAY()),1,1),LabData2016[最近一次UACR檢查日期],"&lt;"&amp;DATE(YEAR(TODAY())+1,1,1))&amp;"/"&amp;($AJ464+$AK464)&amp;"達標")))</f>
        <v/>
      </c>
      <c r="AD464" s="6" t="str" cm="1">
        <f t="array" ref="AD464">IF($B464="","",IFERROR(INDEX(PatientCriteria[BP檢驗次數達標標準],ROWS($A$4:A464)),""))</f>
        <v/>
      </c>
      <c r="AE464" s="6" t="str" cm="1">
        <f t="array" aca="1" ref="AE464" ca="1">IF($B464="","",_xlfn.LET(_xlpm.bp,LabData2016[最近一次BP檢查日期],_xlpm.ym,IF(ISNUMBER(_xlpm.bp),TEXT(_xlpm.bp,"yyyy-mm"),LEFT(_xlpm.bp,7)),_xlpm.matched,_xlfn._xlws.FILTER(_xlpm.ym,(LabData2016[比對身分證前六碼]=$AX464)*(LabData2016[比對生日西元]=$AY464)*(_xlpm.ym&lt;&gt;"")*(LEFT(_xlpm.ym,4)=TEXT(YEAR(TODAY()),"0")),""),IF(INDEX(_xlpm.matched,1)="",0,ROWS(_xlfn.UNIQUE(_xlpm.matched)))))</f>
        <v/>
      </c>
      <c r="AF464" s="6" t="str">
        <f ca="1">IF($B464="","",SUMIFS(LabData2016[HbA1c唯一],LabData2016[比對身分證前六碼],$AX464,LabData2016[最近一次HbA1c檢查日期],"&gt;="&amp;DATE(YEAR(TODAY()),1,1),LabData2016[最近一次HbA1c檢查日期],"&lt;"&amp;DATE(YEAR(TODAY()),7,1)))</f>
        <v/>
      </c>
      <c r="AG464" s="6" t="str">
        <f ca="1">IF($B464="","",SUMIFS(LabData2016[HbA1c唯一],LabData2016[比對身分證前六碼],$AX464,LabData2016[最近一次HbA1c檢查日期],"&gt;="&amp;DATE(YEAR(TODAY()),7,1),LabData2016[最近一次HbA1c檢查日期],"&lt;"&amp;DATE(YEAR(TODAY())+1,1,1)))</f>
        <v/>
      </c>
      <c r="AH464" s="6" t="str">
        <f ca="1">IF($B464="","",SUMIFS(LabData2016[LDL唯一],LabData2016[比對身分證前六碼],$AX464,LabData2016[最近一次LDL檢查日期],"&gt;="&amp;DATE(YEAR(TODAY()),1,1),LabData2016[最近一次LDL檢查日期],"&lt;"&amp;DATE(YEAR(TODAY()),7,1)))</f>
        <v/>
      </c>
      <c r="AI464" s="6" t="str">
        <f ca="1">IF($B464="","",SUMIFS(LabData2016[LDL唯一],LabData2016[比對身分證前六碼],$AX464,LabData2016[最近一次LDL檢查日期],"&gt;="&amp;DATE(YEAR(TODAY()),7,1),LabData2016[最近一次LDL檢查日期],"&lt;"&amp;DATE(YEAR(TODAY())+1,1,1)))</f>
        <v/>
      </c>
      <c r="AJ464" s="6" t="str">
        <f ca="1">IF($B464="","",SUMIFS(LabData2016[UACR唯一],LabData2016[比對身分證前六碼],$AX464,LabData2016[最近一次UACR檢查日期],"&gt;="&amp;DATE(YEAR(TODAY()),1,1),LabData2016[最近一次UACR檢查日期],"&lt;"&amp;DATE(YEAR(TODAY()),7,1)))</f>
        <v/>
      </c>
      <c r="AK464" s="6" t="str">
        <f ca="1">IF($B464="","",SUMIFS(LabData2016[UACR唯一],LabData2016[比對身分證前六碼],$AX464,LabData2016[最近一次UACR檢查日期],"&gt;="&amp;DATE(YEAR(TODAY()),7,1),LabData2016[最近一次UACR檢查日期],"&lt;"&amp;DATE(YEAR(TODAY())+1,1,1)))</f>
        <v/>
      </c>
      <c r="AL464" s="6" t="str">
        <f t="shared" si="102"/>
        <v/>
      </c>
      <c r="AM464" s="6" t="str">
        <f t="shared" si="103"/>
        <v/>
      </c>
      <c r="AN464" s="6" t="str">
        <f t="shared" si="104"/>
        <v/>
      </c>
      <c r="AO464" s="6" t="str">
        <f t="shared" si="105"/>
        <v/>
      </c>
      <c r="AP464" s="6" t="str" cm="1">
        <f t="array" ref="AP464">IF($B464="","",IFERROR(INDEX(相容設定!$B$2:$E$9,MATCH($D464,相容設定!$A$2:$A$9,0),MIN(VALUE(LEFT($AQ464,FIND("/",$AQ464)-1)),3)+1),0))</f>
        <v/>
      </c>
      <c r="AQ464" s="6" t="str">
        <f t="shared" si="106"/>
        <v/>
      </c>
      <c r="AR464" s="30" t="str">
        <f t="shared" si="107"/>
        <v/>
      </c>
      <c r="AS464" s="30" t="str">
        <f>IF($B464="","",250+30+IF(OR(ISNUMBER(SEARCH("DM",$D464)),ISNUMBER(SEARCH("+",$D464))),100,0)+IFERROR(INDEX(相容設定!$F$2:$F$9,MATCH($D464,相容設定!$A$2:$A$9,0)),0))</f>
        <v/>
      </c>
      <c r="AT464" s="31" t="str">
        <f t="shared" si="108"/>
        <v/>
      </c>
      <c r="AU464" s="32" t="str">
        <f t="shared" si="109"/>
        <v/>
      </c>
      <c r="AW464" t="str">
        <f t="shared" si="110"/>
        <v/>
      </c>
    </row>
    <row r="465" spans="1:49" x14ac:dyDescent="0.35">
      <c r="A465" s="26" t="str" cm="1">
        <f t="array" ref="A465">IFERROR(IF(INDEX(PatientCriteria[身分證號],ROWS($A$4:A465))="","",ROWS($A$4:A465)),"")</f>
        <v/>
      </c>
      <c r="B465" s="26" t="str" cm="1">
        <f t="array" ref="B465">IFERROR(IF(INDEX(PatientCriteria[身分證號],ROWS($A$4:A465))="","",INDEX(PatientCriteria[身分證號],ROWS($A$4:A465))),"")</f>
        <v/>
      </c>
      <c r="C465" s="26" t="str" cm="1">
        <f t="array" ref="C465">IF($B465="","",IFERROR(INDEX(PatientCriteria[生日],ROWS($A$4:A465)),""))</f>
        <v/>
      </c>
      <c r="D465" s="26" t="str" cm="1">
        <f t="array" ref="D465">IF($B465="","",IFERROR(INDEX(PatientCriteria[疾病組合],ROWS($A$4:A465)),""))</f>
        <v/>
      </c>
      <c r="E465" s="6" t="str" cm="1">
        <f t="array" ref="E465">IF($B465="","",IFERROR(INDEX(PatientCriteria[HbA1c達標標準],ROWS($A$4:A465)),""))</f>
        <v/>
      </c>
      <c r="F465" s="6" t="str">
        <f>IF($B465="","",IF($G465="","",IFERROR(SUMIFS(LabData2016[最近一次HbA1c檢查結果(%)],LabData2016[比對身分證前六碼],$AX465,LabData2016[最近一次HbA1c檢查日期],$G465,LabData2016[HbA1c唯一],1),"")))</f>
        <v/>
      </c>
      <c r="G465" s="36" t="str" cm="1">
        <f t="array" ref="G465">IF($B465="","",IFERROR(_xlfn.AGGREGATE(14,6,LabData2016[最近一次HbA1c檢查日期]/((LabData2016[比對身分證前六碼]=$AX465)*(LabData2016[HbA1c唯一]=1)),1),""))</f>
        <v/>
      </c>
      <c r="H465" s="6" t="str">
        <f>IF($B465="","",IF($I465="","",IFERROR(SUMIFS(LabData2016[最近一次HbA1c檢查結果(%)],LabData2016[比對身分證前六碼],$AX465,LabData2016[最近一次HbA1c檢查日期],$I465,LabData2016[HbA1c唯一],1),"")))</f>
        <v/>
      </c>
      <c r="I465" s="36" t="str" cm="1">
        <f t="array" ref="I465">IF($B465="","",IFERROR(_xlfn.AGGREGATE(14,6,LabData2016[最近一次HbA1c檢查日期]/((LabData2016[比對身分證前六碼]=$AX465)*(LabData2016[HbA1c唯一]=1)),2),""))</f>
        <v/>
      </c>
      <c r="J465" s="6" t="str">
        <f t="shared" si="99"/>
        <v/>
      </c>
      <c r="K465" s="27" t="str">
        <f ca="1">IF($B465="","",IF($E465="不適用","不適用",IF($F465="","未檢驗",IF(AND($AF465+$AG465&gt;=2,$AG465&gt;=1),IF(OR($F465&lt;VALUE(SUBSTITUTE(SUBSTITUTE($E465,"&lt;",""),"%","")),SUMIFS(LabData2016[HbA1c唯一],LabData2016[比對身分證前六碼],$AX465,LabData2016[最近一次HbA1c檢查結果(%)],"&lt;"&amp;VALUE(SUBSTITUTE(SUBSTITUTE($E465,"&lt;",""),"%","")),LabData2016[最近一次HbA1c檢查日期],"&gt;="&amp;DATE(YEAR(TODAY()),1,1),LabData2016[最近一次HbA1c檢查日期],"&lt;"&amp;DATE(YEAR(TODAY())+1,1,1))/($AF465+$AG465)&gt;=0.5),"控制達標",IF(ISNUMBER($H465),IF(AND($J465&gt;=84,$F465-$H465&lt;0),"進步達標","未達標"),"未達標")),"未達標"))))</f>
        <v/>
      </c>
      <c r="L465" s="33" t="str">
        <f ca="1">IF($B465="","",IF($K465="不適用","不適用",IF($K465="未檢驗","無檢驗資料","全年"&amp;($AF465+$AG465)&amp;"次／下半年"&amp;$AG465&amp;"次／"&amp;SUMIFS(LabData2016[HbA1c唯一],LabData2016[比對身分證前六碼],$AX465,LabData2016[最近一次HbA1c檢查結果(%)],"&lt;"&amp;VALUE(SUBSTITUTE(SUBSTITUTE($E465,"&lt;",""),"%","")),LabData2016[最近一次HbA1c檢查日期],"&gt;="&amp;DATE(YEAR(TODAY()),1,1),LabData2016[最近一次HbA1c檢查日期],"&lt;"&amp;DATE(YEAR(TODAY())+1,1,1))&amp;"/"&amp;($AF465+$AG465)&amp;"達標")))</f>
        <v/>
      </c>
      <c r="M465" s="6" t="str" cm="1">
        <f t="array" ref="M465">IF($B465="","",IFERROR(INDEX(PatientCriteria[LDL達標標準],ROWS($A$4:A465)),""))</f>
        <v/>
      </c>
      <c r="N465" s="6" t="str">
        <f>IF($B465="","",IF($O465="","",IFERROR(SUMIFS(LabData2016[最近一次LDL檢查結果(mg/dL)],LabData2016[比對身分證前六碼],$AX465,LabData2016[最近一次LDL檢查日期],$O465,LabData2016[LDL唯一],1),"")))</f>
        <v/>
      </c>
      <c r="O465" s="36" t="str" cm="1">
        <f t="array" ref="O465">IF($B465="","",IFERROR(_xlfn.AGGREGATE(14,6,LabData2016[最近一次LDL檢查日期]/((LabData2016[比對身分證前六碼]=$AX465)*(LabData2016[LDL唯一]=1)),1),""))</f>
        <v/>
      </c>
      <c r="P465" s="6" t="str">
        <f>IF($B465="","",IF($Q465="","",IFERROR(SUMIFS(LabData2016[最近一次LDL檢查結果(mg/dL)],LabData2016[比對身分證前六碼],$AX465,LabData2016[最近一次LDL檢查日期],$Q465,LabData2016[LDL唯一],1),"")))</f>
        <v/>
      </c>
      <c r="Q465" s="36" t="str" cm="1">
        <f t="array" ref="Q465">IF($B465="","",IFERROR(_xlfn.AGGREGATE(14,6,LabData2016[最近一次LDL檢查日期]/((LabData2016[比對身分證前六碼]=$AX465)*(LabData2016[LDL唯一]=1)),2),""))</f>
        <v/>
      </c>
      <c r="R465" s="6" t="str">
        <f t="shared" si="100"/>
        <v/>
      </c>
      <c r="S465" s="6" t="str" cm="1">
        <f t="array" ref="S465">IF($B465="","",IFERROR(_xlfn.AGGREGATE(15,6,LabData2016[最近一次LDL檢查結果(mg/dL)]/((LabData2016[比對身分證前六碼]=$AX465)*(LabData2016[LDL唯一]=1)),1),""))</f>
        <v/>
      </c>
      <c r="T465" s="28" t="str">
        <f ca="1">IF($B465="","",IF($M465="不適用","不適用",IF($N465="","未檢驗",IF(OR(AND($D465="DM only",$O465&gt;=DATE(YEAR(TODAY()),1,1),$O465&lt;DATE(YEAR(TODAY())+1,1,1),$N465&lt;VALUE(SUBSTITUTE($M465,"&lt;",""))),AND($AH465&gt;=1,$AI465&gt;=1,OR($N465&lt;VALUE(SUBSTITUTE($M465,"&lt;","")),SUMIFS(LabData2016[LDL唯一],LabData2016[比對身分證前六碼],$AX465,LabData2016[最近一次LDL檢查結果(mg/dL)],"&lt;"&amp;VALUE(SUBSTITUTE($M465,"&lt;","")),LabData2016[最近一次LDL檢查日期],"&gt;="&amp;DATE(YEAR(TODAY()),1,1),LabData2016[最近一次LDL檢查日期],"&lt;"&amp;DATE(YEAR(TODAY())+1,1,1))/($AH465+$AI465)&gt;=0.5))),"控制達標",IF(AND($AH465&gt;=1,$AI465&gt;=1,ISNUMBER($P465),$R465&gt;84,$N465-$P465&lt;0),"進步達標","未達標")))))</f>
        <v/>
      </c>
      <c r="U465" s="39" t="str">
        <f ca="1">IF($B465="","",IF($T465="不適用","不適用",IF($T465="未檢驗","無檢驗資料","全年"&amp;($AH465+$AI465)&amp;"次／下半年"&amp;$AI465&amp;"次／"&amp;SUMIFS(LabData2016[LDL唯一],LabData2016[比對身分證前六碼],$AX465,LabData2016[最近一次LDL檢查結果(mg/dL)],"&lt;"&amp;VALUE(SUBSTITUTE($M465,"&lt;","")),LabData2016[最近一次LDL檢查日期],"&gt;="&amp;DATE(YEAR(TODAY()),1,1),LabData2016[最近一次LDL檢查日期],"&lt;"&amp;DATE(YEAR(TODAY())+1,1,1))&amp;"/"&amp;($AH465+$AI465)&amp;"達標")))</f>
        <v/>
      </c>
      <c r="V465" s="6" t="str" cm="1">
        <f t="array" ref="V465">IF($B465="","",IFERROR(INDEX(PatientCriteria[UACR達標標準],ROWS($A$4:A465)),""))</f>
        <v/>
      </c>
      <c r="W465" s="6" t="str">
        <f>IF($B465="","",IF($X465="","",IFERROR(SUMIFS(LabData2016[最近一次UACR檢查結果(mg/gm)],LabData2016[比對身分證前六碼],$AX465,LabData2016[最近一次UACR檢查日期],$X465,LabData2016[UACR唯一],1),"")))</f>
        <v/>
      </c>
      <c r="X465" s="36" t="str" cm="1">
        <f t="array" ref="X465">IF($B465="","",IFERROR(_xlfn.AGGREGATE(14,6,LabData2016[最近一次UACR檢查日期]/((LabData2016[比對身分證前六碼]=$AX465)*(LabData2016[UACR唯一]=1)),1),""))</f>
        <v/>
      </c>
      <c r="Y465" s="6" t="str">
        <f>IF($B465="","",IF($Z465="","",IFERROR(SUMIFS(LabData2016[最近一次UACR檢查結果(mg/gm)],LabData2016[比對身分證前六碼],$AX465,LabData2016[最近一次UACR檢查日期],$Z465,LabData2016[UACR唯一],1),"")))</f>
        <v/>
      </c>
      <c r="Z465" s="36" t="str" cm="1">
        <f t="array" ref="Z465">IF($B465="","",IFERROR(_xlfn.AGGREGATE(14,6,LabData2016[最近一次UACR檢查日期]/((LabData2016[比對身分證前六碼]=$AX465)*(LabData2016[UACR唯一]=1)),2),""))</f>
        <v/>
      </c>
      <c r="AA465" s="6" t="str">
        <f t="shared" si="101"/>
        <v/>
      </c>
      <c r="AB465" s="29" t="str">
        <f ca="1">IF($B465="","",IF($V465="不適用","不適用",IF($W465="","未檢驗",IF(AND($AJ465+$AK465&gt;=2,$AK465&gt;=1),IF(OR($W465&lt;30,SUMIFS(LabData2016[UACR唯一],LabData2016[比對身分證前六碼],$AX465,LabData2016[最近一次UACR檢查結果(mg/gm)],"&lt;30",LabData2016[最近一次UACR檢查日期],"&gt;="&amp;DATE(YEAR(TODAY()),1,1),LabData2016[最近一次UACR檢查日期],"&lt;"&amp;DATE(YEAR(TODAY())+1,1,1))/($AJ465+$AK465)&gt;=0.5),"控制達標",IF(ISNUMBER($Y465),IF(AND($AA465&gt;=84,$W465-$Y465&lt;0),"進步達標","未達標"),"未達標")),"未達標"))))</f>
        <v/>
      </c>
      <c r="AC465" s="38" t="str">
        <f ca="1">IF($B465="","",IF($AB465="不適用","不適用",IF($AB465="未檢驗","無檢驗資料","全年"&amp;($AJ465+$AK465)&amp;"次／下半年"&amp;$AK465&amp;"次／"&amp;SUMIFS(LabData2016[UACR唯一],LabData2016[比對身分證前六碼],$AX465,LabData2016[最近一次UACR檢查結果(mg/gm)],"&lt;30",LabData2016[最近一次UACR檢查日期],"&gt;="&amp;DATE(YEAR(TODAY()),1,1),LabData2016[最近一次UACR檢查日期],"&lt;"&amp;DATE(YEAR(TODAY())+1,1,1))&amp;"/"&amp;($AJ465+$AK465)&amp;"達標")))</f>
        <v/>
      </c>
      <c r="AD465" s="6" t="str" cm="1">
        <f t="array" ref="AD465">IF($B465="","",IFERROR(INDEX(PatientCriteria[BP檢驗次數達標標準],ROWS($A$4:A465)),""))</f>
        <v/>
      </c>
      <c r="AE465" s="6" t="str" cm="1">
        <f t="array" aca="1" ref="AE465" ca="1">IF($B465="","",_xlfn.LET(_xlpm.bp,LabData2016[最近一次BP檢查日期],_xlpm.ym,IF(ISNUMBER(_xlpm.bp),TEXT(_xlpm.bp,"yyyy-mm"),LEFT(_xlpm.bp,7)),_xlpm.matched,_xlfn._xlws.FILTER(_xlpm.ym,(LabData2016[比對身分證前六碼]=$AX465)*(LabData2016[比對生日西元]=$AY465)*(_xlpm.ym&lt;&gt;"")*(LEFT(_xlpm.ym,4)=TEXT(YEAR(TODAY()),"0")),""),IF(INDEX(_xlpm.matched,1)="",0,ROWS(_xlfn.UNIQUE(_xlpm.matched)))))</f>
        <v/>
      </c>
      <c r="AF465" s="6" t="str">
        <f ca="1">IF($B465="","",SUMIFS(LabData2016[HbA1c唯一],LabData2016[比對身分證前六碼],$AX465,LabData2016[最近一次HbA1c檢查日期],"&gt;="&amp;DATE(YEAR(TODAY()),1,1),LabData2016[最近一次HbA1c檢查日期],"&lt;"&amp;DATE(YEAR(TODAY()),7,1)))</f>
        <v/>
      </c>
      <c r="AG465" s="6" t="str">
        <f ca="1">IF($B465="","",SUMIFS(LabData2016[HbA1c唯一],LabData2016[比對身分證前六碼],$AX465,LabData2016[最近一次HbA1c檢查日期],"&gt;="&amp;DATE(YEAR(TODAY()),7,1),LabData2016[最近一次HbA1c檢查日期],"&lt;"&amp;DATE(YEAR(TODAY())+1,1,1)))</f>
        <v/>
      </c>
      <c r="AH465" s="6" t="str">
        <f ca="1">IF($B465="","",SUMIFS(LabData2016[LDL唯一],LabData2016[比對身分證前六碼],$AX465,LabData2016[最近一次LDL檢查日期],"&gt;="&amp;DATE(YEAR(TODAY()),1,1),LabData2016[最近一次LDL檢查日期],"&lt;"&amp;DATE(YEAR(TODAY()),7,1)))</f>
        <v/>
      </c>
      <c r="AI465" s="6" t="str">
        <f ca="1">IF($B465="","",SUMIFS(LabData2016[LDL唯一],LabData2016[比對身分證前六碼],$AX465,LabData2016[最近一次LDL檢查日期],"&gt;="&amp;DATE(YEAR(TODAY()),7,1),LabData2016[最近一次LDL檢查日期],"&lt;"&amp;DATE(YEAR(TODAY())+1,1,1)))</f>
        <v/>
      </c>
      <c r="AJ465" s="6" t="str">
        <f ca="1">IF($B465="","",SUMIFS(LabData2016[UACR唯一],LabData2016[比對身分證前六碼],$AX465,LabData2016[最近一次UACR檢查日期],"&gt;="&amp;DATE(YEAR(TODAY()),1,1),LabData2016[最近一次UACR檢查日期],"&lt;"&amp;DATE(YEAR(TODAY()),7,1)))</f>
        <v/>
      </c>
      <c r="AK465" s="6" t="str">
        <f ca="1">IF($B465="","",SUMIFS(LabData2016[UACR唯一],LabData2016[比對身分證前六碼],$AX465,LabData2016[最近一次UACR檢查日期],"&gt;="&amp;DATE(YEAR(TODAY()),7,1),LabData2016[最近一次UACR檢查日期],"&lt;"&amp;DATE(YEAR(TODAY())+1,1,1)))</f>
        <v/>
      </c>
      <c r="AL465" s="6" t="str">
        <f t="shared" si="102"/>
        <v/>
      </c>
      <c r="AM465" s="6" t="str">
        <f t="shared" si="103"/>
        <v/>
      </c>
      <c r="AN465" s="6" t="str">
        <f t="shared" si="104"/>
        <v/>
      </c>
      <c r="AO465" s="6" t="str">
        <f t="shared" si="105"/>
        <v/>
      </c>
      <c r="AP465" s="6" t="str" cm="1">
        <f t="array" ref="AP465">IF($B465="","",IFERROR(INDEX(相容設定!$B$2:$E$9,MATCH($D465,相容設定!$A$2:$A$9,0),MIN(VALUE(LEFT($AQ465,FIND("/",$AQ465)-1)),3)+1),0))</f>
        <v/>
      </c>
      <c r="AQ465" s="6" t="str">
        <f t="shared" si="106"/>
        <v/>
      </c>
      <c r="AR465" s="30" t="str">
        <f t="shared" si="107"/>
        <v/>
      </c>
      <c r="AS465" s="30" t="str">
        <f>IF($B465="","",250+30+IF(OR(ISNUMBER(SEARCH("DM",$D465)),ISNUMBER(SEARCH("+",$D465))),100,0)+IFERROR(INDEX(相容設定!$F$2:$F$9,MATCH($D465,相容設定!$A$2:$A$9,0)),0))</f>
        <v/>
      </c>
      <c r="AT465" s="31" t="str">
        <f t="shared" si="108"/>
        <v/>
      </c>
      <c r="AU465" s="32" t="str">
        <f t="shared" si="109"/>
        <v/>
      </c>
      <c r="AW465" t="str">
        <f t="shared" si="110"/>
        <v/>
      </c>
    </row>
    <row r="466" spans="1:49" x14ac:dyDescent="0.35">
      <c r="A466" s="26" t="str" cm="1">
        <f t="array" ref="A466">IFERROR(IF(INDEX(PatientCriteria[身分證號],ROWS($A$4:A466))="","",ROWS($A$4:A466)),"")</f>
        <v/>
      </c>
      <c r="B466" s="26" t="str" cm="1">
        <f t="array" ref="B466">IFERROR(IF(INDEX(PatientCriteria[身分證號],ROWS($A$4:A466))="","",INDEX(PatientCriteria[身分證號],ROWS($A$4:A466))),"")</f>
        <v/>
      </c>
      <c r="C466" s="26" t="str" cm="1">
        <f t="array" ref="C466">IF($B466="","",IFERROR(INDEX(PatientCriteria[生日],ROWS($A$4:A466)),""))</f>
        <v/>
      </c>
      <c r="D466" s="26" t="str" cm="1">
        <f t="array" ref="D466">IF($B466="","",IFERROR(INDEX(PatientCriteria[疾病組合],ROWS($A$4:A466)),""))</f>
        <v/>
      </c>
      <c r="E466" s="6" t="str" cm="1">
        <f t="array" ref="E466">IF($B466="","",IFERROR(INDEX(PatientCriteria[HbA1c達標標準],ROWS($A$4:A466)),""))</f>
        <v/>
      </c>
      <c r="F466" s="6" t="str">
        <f>IF($B466="","",IF($G466="","",IFERROR(SUMIFS(LabData2016[最近一次HbA1c檢查結果(%)],LabData2016[比對身分證前六碼],$AX466,LabData2016[最近一次HbA1c檢查日期],$G466,LabData2016[HbA1c唯一],1),"")))</f>
        <v/>
      </c>
      <c r="G466" s="36" t="str" cm="1">
        <f t="array" ref="G466">IF($B466="","",IFERROR(_xlfn.AGGREGATE(14,6,LabData2016[最近一次HbA1c檢查日期]/((LabData2016[比對身分證前六碼]=$AX466)*(LabData2016[HbA1c唯一]=1)),1),""))</f>
        <v/>
      </c>
      <c r="H466" s="6" t="str">
        <f>IF($B466="","",IF($I466="","",IFERROR(SUMIFS(LabData2016[最近一次HbA1c檢查結果(%)],LabData2016[比對身分證前六碼],$AX466,LabData2016[最近一次HbA1c檢查日期],$I466,LabData2016[HbA1c唯一],1),"")))</f>
        <v/>
      </c>
      <c r="I466" s="36" t="str" cm="1">
        <f t="array" ref="I466">IF($B466="","",IFERROR(_xlfn.AGGREGATE(14,6,LabData2016[最近一次HbA1c檢查日期]/((LabData2016[比對身分證前六碼]=$AX466)*(LabData2016[HbA1c唯一]=1)),2),""))</f>
        <v/>
      </c>
      <c r="J466" s="6" t="str">
        <f t="shared" si="99"/>
        <v/>
      </c>
      <c r="K466" s="27" t="str">
        <f ca="1">IF($B466="","",IF($E466="不適用","不適用",IF($F466="","未檢驗",IF(AND($AF466+$AG466&gt;=2,$AG466&gt;=1),IF(OR($F466&lt;VALUE(SUBSTITUTE(SUBSTITUTE($E466,"&lt;",""),"%","")),SUMIFS(LabData2016[HbA1c唯一],LabData2016[比對身分證前六碼],$AX466,LabData2016[最近一次HbA1c檢查結果(%)],"&lt;"&amp;VALUE(SUBSTITUTE(SUBSTITUTE($E466,"&lt;",""),"%","")),LabData2016[最近一次HbA1c檢查日期],"&gt;="&amp;DATE(YEAR(TODAY()),1,1),LabData2016[最近一次HbA1c檢查日期],"&lt;"&amp;DATE(YEAR(TODAY())+1,1,1))/($AF466+$AG466)&gt;=0.5),"控制達標",IF(ISNUMBER($H466),IF(AND($J466&gt;=84,$F466-$H466&lt;0),"進步達標","未達標"),"未達標")),"未達標"))))</f>
        <v/>
      </c>
      <c r="L466" s="33" t="str">
        <f ca="1">IF($B466="","",IF($K466="不適用","不適用",IF($K466="未檢驗","無檢驗資料","全年"&amp;($AF466+$AG466)&amp;"次／下半年"&amp;$AG466&amp;"次／"&amp;SUMIFS(LabData2016[HbA1c唯一],LabData2016[比對身分證前六碼],$AX466,LabData2016[最近一次HbA1c檢查結果(%)],"&lt;"&amp;VALUE(SUBSTITUTE(SUBSTITUTE($E466,"&lt;",""),"%","")),LabData2016[最近一次HbA1c檢查日期],"&gt;="&amp;DATE(YEAR(TODAY()),1,1),LabData2016[最近一次HbA1c檢查日期],"&lt;"&amp;DATE(YEAR(TODAY())+1,1,1))&amp;"/"&amp;($AF466+$AG466)&amp;"達標")))</f>
        <v/>
      </c>
      <c r="M466" s="6" t="str" cm="1">
        <f t="array" ref="M466">IF($B466="","",IFERROR(INDEX(PatientCriteria[LDL達標標準],ROWS($A$4:A466)),""))</f>
        <v/>
      </c>
      <c r="N466" s="6" t="str">
        <f>IF($B466="","",IF($O466="","",IFERROR(SUMIFS(LabData2016[最近一次LDL檢查結果(mg/dL)],LabData2016[比對身分證前六碼],$AX466,LabData2016[最近一次LDL檢查日期],$O466,LabData2016[LDL唯一],1),"")))</f>
        <v/>
      </c>
      <c r="O466" s="36" t="str" cm="1">
        <f t="array" ref="O466">IF($B466="","",IFERROR(_xlfn.AGGREGATE(14,6,LabData2016[最近一次LDL檢查日期]/((LabData2016[比對身分證前六碼]=$AX466)*(LabData2016[LDL唯一]=1)),1),""))</f>
        <v/>
      </c>
      <c r="P466" s="6" t="str">
        <f>IF($B466="","",IF($Q466="","",IFERROR(SUMIFS(LabData2016[最近一次LDL檢查結果(mg/dL)],LabData2016[比對身分證前六碼],$AX466,LabData2016[最近一次LDL檢查日期],$Q466,LabData2016[LDL唯一],1),"")))</f>
        <v/>
      </c>
      <c r="Q466" s="36" t="str" cm="1">
        <f t="array" ref="Q466">IF($B466="","",IFERROR(_xlfn.AGGREGATE(14,6,LabData2016[最近一次LDL檢查日期]/((LabData2016[比對身分證前六碼]=$AX466)*(LabData2016[LDL唯一]=1)),2),""))</f>
        <v/>
      </c>
      <c r="R466" s="6" t="str">
        <f t="shared" si="100"/>
        <v/>
      </c>
      <c r="S466" s="6" t="str" cm="1">
        <f t="array" ref="S466">IF($B466="","",IFERROR(_xlfn.AGGREGATE(15,6,LabData2016[最近一次LDL檢查結果(mg/dL)]/((LabData2016[比對身分證前六碼]=$AX466)*(LabData2016[LDL唯一]=1)),1),""))</f>
        <v/>
      </c>
      <c r="T466" s="28" t="str">
        <f ca="1">IF($B466="","",IF($M466="不適用","不適用",IF($N466="","未檢驗",IF(OR(AND($D466="DM only",$O466&gt;=DATE(YEAR(TODAY()),1,1),$O466&lt;DATE(YEAR(TODAY())+1,1,1),$N466&lt;VALUE(SUBSTITUTE($M466,"&lt;",""))),AND($AH466&gt;=1,$AI466&gt;=1,OR($N466&lt;VALUE(SUBSTITUTE($M466,"&lt;","")),SUMIFS(LabData2016[LDL唯一],LabData2016[比對身分證前六碼],$AX466,LabData2016[最近一次LDL檢查結果(mg/dL)],"&lt;"&amp;VALUE(SUBSTITUTE($M466,"&lt;","")),LabData2016[最近一次LDL檢查日期],"&gt;="&amp;DATE(YEAR(TODAY()),1,1),LabData2016[最近一次LDL檢查日期],"&lt;"&amp;DATE(YEAR(TODAY())+1,1,1))/($AH466+$AI466)&gt;=0.5))),"控制達標",IF(AND($AH466&gt;=1,$AI466&gt;=1,ISNUMBER($P466),$R466&gt;84,$N466-$P466&lt;0),"進步達標","未達標")))))</f>
        <v/>
      </c>
      <c r="U466" s="39" t="str">
        <f ca="1">IF($B466="","",IF($T466="不適用","不適用",IF($T466="未檢驗","無檢驗資料","全年"&amp;($AH466+$AI466)&amp;"次／下半年"&amp;$AI466&amp;"次／"&amp;SUMIFS(LabData2016[LDL唯一],LabData2016[比對身分證前六碼],$AX466,LabData2016[最近一次LDL檢查結果(mg/dL)],"&lt;"&amp;VALUE(SUBSTITUTE($M466,"&lt;","")),LabData2016[最近一次LDL檢查日期],"&gt;="&amp;DATE(YEAR(TODAY()),1,1),LabData2016[最近一次LDL檢查日期],"&lt;"&amp;DATE(YEAR(TODAY())+1,1,1))&amp;"/"&amp;($AH466+$AI466)&amp;"達標")))</f>
        <v/>
      </c>
      <c r="V466" s="6" t="str" cm="1">
        <f t="array" ref="V466">IF($B466="","",IFERROR(INDEX(PatientCriteria[UACR達標標準],ROWS($A$4:A466)),""))</f>
        <v/>
      </c>
      <c r="W466" s="6" t="str">
        <f>IF($B466="","",IF($X466="","",IFERROR(SUMIFS(LabData2016[最近一次UACR檢查結果(mg/gm)],LabData2016[比對身分證前六碼],$AX466,LabData2016[最近一次UACR檢查日期],$X466,LabData2016[UACR唯一],1),"")))</f>
        <v/>
      </c>
      <c r="X466" s="36" t="str" cm="1">
        <f t="array" ref="X466">IF($B466="","",IFERROR(_xlfn.AGGREGATE(14,6,LabData2016[最近一次UACR檢查日期]/((LabData2016[比對身分證前六碼]=$AX466)*(LabData2016[UACR唯一]=1)),1),""))</f>
        <v/>
      </c>
      <c r="Y466" s="6" t="str">
        <f>IF($B466="","",IF($Z466="","",IFERROR(SUMIFS(LabData2016[最近一次UACR檢查結果(mg/gm)],LabData2016[比對身分證前六碼],$AX466,LabData2016[最近一次UACR檢查日期],$Z466,LabData2016[UACR唯一],1),"")))</f>
        <v/>
      </c>
      <c r="Z466" s="36" t="str" cm="1">
        <f t="array" ref="Z466">IF($B466="","",IFERROR(_xlfn.AGGREGATE(14,6,LabData2016[最近一次UACR檢查日期]/((LabData2016[比對身分證前六碼]=$AX466)*(LabData2016[UACR唯一]=1)),2),""))</f>
        <v/>
      </c>
      <c r="AA466" s="6" t="str">
        <f t="shared" si="101"/>
        <v/>
      </c>
      <c r="AB466" s="29" t="str">
        <f ca="1">IF($B466="","",IF($V466="不適用","不適用",IF($W466="","未檢驗",IF(AND($AJ466+$AK466&gt;=2,$AK466&gt;=1),IF(OR($W466&lt;30,SUMIFS(LabData2016[UACR唯一],LabData2016[比對身分證前六碼],$AX466,LabData2016[最近一次UACR檢查結果(mg/gm)],"&lt;30",LabData2016[最近一次UACR檢查日期],"&gt;="&amp;DATE(YEAR(TODAY()),1,1),LabData2016[最近一次UACR檢查日期],"&lt;"&amp;DATE(YEAR(TODAY())+1,1,1))/($AJ466+$AK466)&gt;=0.5),"控制達標",IF(ISNUMBER($Y466),IF(AND($AA466&gt;=84,$W466-$Y466&lt;0),"進步達標","未達標"),"未達標")),"未達標"))))</f>
        <v/>
      </c>
      <c r="AC466" s="38" t="str">
        <f ca="1">IF($B466="","",IF($AB466="不適用","不適用",IF($AB466="未檢驗","無檢驗資料","全年"&amp;($AJ466+$AK466)&amp;"次／下半年"&amp;$AK466&amp;"次／"&amp;SUMIFS(LabData2016[UACR唯一],LabData2016[比對身分證前六碼],$AX466,LabData2016[最近一次UACR檢查結果(mg/gm)],"&lt;30",LabData2016[最近一次UACR檢查日期],"&gt;="&amp;DATE(YEAR(TODAY()),1,1),LabData2016[最近一次UACR檢查日期],"&lt;"&amp;DATE(YEAR(TODAY())+1,1,1))&amp;"/"&amp;($AJ466+$AK466)&amp;"達標")))</f>
        <v/>
      </c>
      <c r="AD466" s="6" t="str" cm="1">
        <f t="array" ref="AD466">IF($B466="","",IFERROR(INDEX(PatientCriteria[BP檢驗次數達標標準],ROWS($A$4:A466)),""))</f>
        <v/>
      </c>
      <c r="AE466" s="6" t="str" cm="1">
        <f t="array" aca="1" ref="AE466" ca="1">IF($B466="","",_xlfn.LET(_xlpm.bp,LabData2016[最近一次BP檢查日期],_xlpm.ym,IF(ISNUMBER(_xlpm.bp),TEXT(_xlpm.bp,"yyyy-mm"),LEFT(_xlpm.bp,7)),_xlpm.matched,_xlfn._xlws.FILTER(_xlpm.ym,(LabData2016[比對身分證前六碼]=$AX466)*(LabData2016[比對生日西元]=$AY466)*(_xlpm.ym&lt;&gt;"")*(LEFT(_xlpm.ym,4)=TEXT(YEAR(TODAY()),"0")),""),IF(INDEX(_xlpm.matched,1)="",0,ROWS(_xlfn.UNIQUE(_xlpm.matched)))))</f>
        <v/>
      </c>
      <c r="AF466" s="6" t="str">
        <f ca="1">IF($B466="","",SUMIFS(LabData2016[HbA1c唯一],LabData2016[比對身分證前六碼],$AX466,LabData2016[最近一次HbA1c檢查日期],"&gt;="&amp;DATE(YEAR(TODAY()),1,1),LabData2016[最近一次HbA1c檢查日期],"&lt;"&amp;DATE(YEAR(TODAY()),7,1)))</f>
        <v/>
      </c>
      <c r="AG466" s="6" t="str">
        <f ca="1">IF($B466="","",SUMIFS(LabData2016[HbA1c唯一],LabData2016[比對身分證前六碼],$AX466,LabData2016[最近一次HbA1c檢查日期],"&gt;="&amp;DATE(YEAR(TODAY()),7,1),LabData2016[最近一次HbA1c檢查日期],"&lt;"&amp;DATE(YEAR(TODAY())+1,1,1)))</f>
        <v/>
      </c>
      <c r="AH466" s="6" t="str">
        <f ca="1">IF($B466="","",SUMIFS(LabData2016[LDL唯一],LabData2016[比對身分證前六碼],$AX466,LabData2016[最近一次LDL檢查日期],"&gt;="&amp;DATE(YEAR(TODAY()),1,1),LabData2016[最近一次LDL檢查日期],"&lt;"&amp;DATE(YEAR(TODAY()),7,1)))</f>
        <v/>
      </c>
      <c r="AI466" s="6" t="str">
        <f ca="1">IF($B466="","",SUMIFS(LabData2016[LDL唯一],LabData2016[比對身分證前六碼],$AX466,LabData2016[最近一次LDL檢查日期],"&gt;="&amp;DATE(YEAR(TODAY()),7,1),LabData2016[最近一次LDL檢查日期],"&lt;"&amp;DATE(YEAR(TODAY())+1,1,1)))</f>
        <v/>
      </c>
      <c r="AJ466" s="6" t="str">
        <f ca="1">IF($B466="","",SUMIFS(LabData2016[UACR唯一],LabData2016[比對身分證前六碼],$AX466,LabData2016[最近一次UACR檢查日期],"&gt;="&amp;DATE(YEAR(TODAY()),1,1),LabData2016[最近一次UACR檢查日期],"&lt;"&amp;DATE(YEAR(TODAY()),7,1)))</f>
        <v/>
      </c>
      <c r="AK466" s="6" t="str">
        <f ca="1">IF($B466="","",SUMIFS(LabData2016[UACR唯一],LabData2016[比對身分證前六碼],$AX466,LabData2016[最近一次UACR檢查日期],"&gt;="&amp;DATE(YEAR(TODAY()),7,1),LabData2016[最近一次UACR檢查日期],"&lt;"&amp;DATE(YEAR(TODAY())+1,1,1)))</f>
        <v/>
      </c>
      <c r="AL466" s="6" t="str">
        <f t="shared" si="102"/>
        <v/>
      </c>
      <c r="AM466" s="6" t="str">
        <f t="shared" si="103"/>
        <v/>
      </c>
      <c r="AN466" s="6" t="str">
        <f t="shared" si="104"/>
        <v/>
      </c>
      <c r="AO466" s="6" t="str">
        <f t="shared" si="105"/>
        <v/>
      </c>
      <c r="AP466" s="6" t="str" cm="1">
        <f t="array" ref="AP466">IF($B466="","",IFERROR(INDEX(相容設定!$B$2:$E$9,MATCH($D466,相容設定!$A$2:$A$9,0),MIN(VALUE(LEFT($AQ466,FIND("/",$AQ466)-1)),3)+1),0))</f>
        <v/>
      </c>
      <c r="AQ466" s="6" t="str">
        <f t="shared" si="106"/>
        <v/>
      </c>
      <c r="AR466" s="30" t="str">
        <f t="shared" si="107"/>
        <v/>
      </c>
      <c r="AS466" s="30" t="str">
        <f>IF($B466="","",250+30+IF(OR(ISNUMBER(SEARCH("DM",$D466)),ISNUMBER(SEARCH("+",$D466))),100,0)+IFERROR(INDEX(相容設定!$F$2:$F$9,MATCH($D466,相容設定!$A$2:$A$9,0)),0))</f>
        <v/>
      </c>
      <c r="AT466" s="31" t="str">
        <f t="shared" si="108"/>
        <v/>
      </c>
      <c r="AU466" s="32" t="str">
        <f t="shared" si="109"/>
        <v/>
      </c>
      <c r="AW466" t="str">
        <f t="shared" si="110"/>
        <v/>
      </c>
    </row>
    <row r="467" spans="1:49" x14ac:dyDescent="0.35">
      <c r="A467" s="26" t="str" cm="1">
        <f t="array" ref="A467">IFERROR(IF(INDEX(PatientCriteria[身分證號],ROWS($A$4:A467))="","",ROWS($A$4:A467)),"")</f>
        <v/>
      </c>
      <c r="B467" s="26" t="str" cm="1">
        <f t="array" ref="B467">IFERROR(IF(INDEX(PatientCriteria[身分證號],ROWS($A$4:A467))="","",INDEX(PatientCriteria[身分證號],ROWS($A$4:A467))),"")</f>
        <v/>
      </c>
      <c r="C467" s="26" t="str" cm="1">
        <f t="array" ref="C467">IF($B467="","",IFERROR(INDEX(PatientCriteria[生日],ROWS($A$4:A467)),""))</f>
        <v/>
      </c>
      <c r="D467" s="26" t="str" cm="1">
        <f t="array" ref="D467">IF($B467="","",IFERROR(INDEX(PatientCriteria[疾病組合],ROWS($A$4:A467)),""))</f>
        <v/>
      </c>
      <c r="E467" s="6" t="str" cm="1">
        <f t="array" ref="E467">IF($B467="","",IFERROR(INDEX(PatientCriteria[HbA1c達標標準],ROWS($A$4:A467)),""))</f>
        <v/>
      </c>
      <c r="F467" s="6" t="str">
        <f>IF($B467="","",IF($G467="","",IFERROR(SUMIFS(LabData2016[最近一次HbA1c檢查結果(%)],LabData2016[比對身分證前六碼],$AX467,LabData2016[最近一次HbA1c檢查日期],$G467,LabData2016[HbA1c唯一],1),"")))</f>
        <v/>
      </c>
      <c r="G467" s="36" t="str" cm="1">
        <f t="array" ref="G467">IF($B467="","",IFERROR(_xlfn.AGGREGATE(14,6,LabData2016[最近一次HbA1c檢查日期]/((LabData2016[比對身分證前六碼]=$AX467)*(LabData2016[HbA1c唯一]=1)),1),""))</f>
        <v/>
      </c>
      <c r="H467" s="6" t="str">
        <f>IF($B467="","",IF($I467="","",IFERROR(SUMIFS(LabData2016[最近一次HbA1c檢查結果(%)],LabData2016[比對身分證前六碼],$AX467,LabData2016[最近一次HbA1c檢查日期],$I467,LabData2016[HbA1c唯一],1),"")))</f>
        <v/>
      </c>
      <c r="I467" s="36" t="str" cm="1">
        <f t="array" ref="I467">IF($B467="","",IFERROR(_xlfn.AGGREGATE(14,6,LabData2016[最近一次HbA1c檢查日期]/((LabData2016[比對身分證前六碼]=$AX467)*(LabData2016[HbA1c唯一]=1)),2),""))</f>
        <v/>
      </c>
      <c r="J467" s="6" t="str">
        <f t="shared" si="99"/>
        <v/>
      </c>
      <c r="K467" s="27" t="str">
        <f ca="1">IF($B467="","",IF($E467="不適用","不適用",IF($F467="","未檢驗",IF(AND($AF467+$AG467&gt;=2,$AG467&gt;=1),IF(OR($F467&lt;VALUE(SUBSTITUTE(SUBSTITUTE($E467,"&lt;",""),"%","")),SUMIFS(LabData2016[HbA1c唯一],LabData2016[比對身分證前六碼],$AX467,LabData2016[最近一次HbA1c檢查結果(%)],"&lt;"&amp;VALUE(SUBSTITUTE(SUBSTITUTE($E467,"&lt;",""),"%","")),LabData2016[最近一次HbA1c檢查日期],"&gt;="&amp;DATE(YEAR(TODAY()),1,1),LabData2016[最近一次HbA1c檢查日期],"&lt;"&amp;DATE(YEAR(TODAY())+1,1,1))/($AF467+$AG467)&gt;=0.5),"控制達標",IF(ISNUMBER($H467),IF(AND($J467&gt;=84,$F467-$H467&lt;0),"進步達標","未達標"),"未達標")),"未達標"))))</f>
        <v/>
      </c>
      <c r="L467" s="33" t="str">
        <f ca="1">IF($B467="","",IF($K467="不適用","不適用",IF($K467="未檢驗","無檢驗資料","全年"&amp;($AF467+$AG467)&amp;"次／下半年"&amp;$AG467&amp;"次／"&amp;SUMIFS(LabData2016[HbA1c唯一],LabData2016[比對身分證前六碼],$AX467,LabData2016[最近一次HbA1c檢查結果(%)],"&lt;"&amp;VALUE(SUBSTITUTE(SUBSTITUTE($E467,"&lt;",""),"%","")),LabData2016[最近一次HbA1c檢查日期],"&gt;="&amp;DATE(YEAR(TODAY()),1,1),LabData2016[最近一次HbA1c檢查日期],"&lt;"&amp;DATE(YEAR(TODAY())+1,1,1))&amp;"/"&amp;($AF467+$AG467)&amp;"達標")))</f>
        <v/>
      </c>
      <c r="M467" s="6" t="str" cm="1">
        <f t="array" ref="M467">IF($B467="","",IFERROR(INDEX(PatientCriteria[LDL達標標準],ROWS($A$4:A467)),""))</f>
        <v/>
      </c>
      <c r="N467" s="6" t="str">
        <f>IF($B467="","",IF($O467="","",IFERROR(SUMIFS(LabData2016[最近一次LDL檢查結果(mg/dL)],LabData2016[比對身分證前六碼],$AX467,LabData2016[最近一次LDL檢查日期],$O467,LabData2016[LDL唯一],1),"")))</f>
        <v/>
      </c>
      <c r="O467" s="36" t="str" cm="1">
        <f t="array" ref="O467">IF($B467="","",IFERROR(_xlfn.AGGREGATE(14,6,LabData2016[最近一次LDL檢查日期]/((LabData2016[比對身分證前六碼]=$AX467)*(LabData2016[LDL唯一]=1)),1),""))</f>
        <v/>
      </c>
      <c r="P467" s="6" t="str">
        <f>IF($B467="","",IF($Q467="","",IFERROR(SUMIFS(LabData2016[最近一次LDL檢查結果(mg/dL)],LabData2016[比對身分證前六碼],$AX467,LabData2016[最近一次LDL檢查日期],$Q467,LabData2016[LDL唯一],1),"")))</f>
        <v/>
      </c>
      <c r="Q467" s="36" t="str" cm="1">
        <f t="array" ref="Q467">IF($B467="","",IFERROR(_xlfn.AGGREGATE(14,6,LabData2016[最近一次LDL檢查日期]/((LabData2016[比對身分證前六碼]=$AX467)*(LabData2016[LDL唯一]=1)),2),""))</f>
        <v/>
      </c>
      <c r="R467" s="6" t="str">
        <f t="shared" si="100"/>
        <v/>
      </c>
      <c r="S467" s="6" t="str" cm="1">
        <f t="array" ref="S467">IF($B467="","",IFERROR(_xlfn.AGGREGATE(15,6,LabData2016[最近一次LDL檢查結果(mg/dL)]/((LabData2016[比對身分證前六碼]=$AX467)*(LabData2016[LDL唯一]=1)),1),""))</f>
        <v/>
      </c>
      <c r="T467" s="28" t="str">
        <f ca="1">IF($B467="","",IF($M467="不適用","不適用",IF($N467="","未檢驗",IF(OR(AND($D467="DM only",$O467&gt;=DATE(YEAR(TODAY()),1,1),$O467&lt;DATE(YEAR(TODAY())+1,1,1),$N467&lt;VALUE(SUBSTITUTE($M467,"&lt;",""))),AND($AH467&gt;=1,$AI467&gt;=1,OR($N467&lt;VALUE(SUBSTITUTE($M467,"&lt;","")),SUMIFS(LabData2016[LDL唯一],LabData2016[比對身分證前六碼],$AX467,LabData2016[最近一次LDL檢查結果(mg/dL)],"&lt;"&amp;VALUE(SUBSTITUTE($M467,"&lt;","")),LabData2016[最近一次LDL檢查日期],"&gt;="&amp;DATE(YEAR(TODAY()),1,1),LabData2016[最近一次LDL檢查日期],"&lt;"&amp;DATE(YEAR(TODAY())+1,1,1))/($AH467+$AI467)&gt;=0.5))),"控制達標",IF(AND($AH467&gt;=1,$AI467&gt;=1,ISNUMBER($P467),$R467&gt;84,$N467-$P467&lt;0),"進步達標","未達標")))))</f>
        <v/>
      </c>
      <c r="U467" s="39" t="str">
        <f ca="1">IF($B467="","",IF($T467="不適用","不適用",IF($T467="未檢驗","無檢驗資料","全年"&amp;($AH467+$AI467)&amp;"次／下半年"&amp;$AI467&amp;"次／"&amp;SUMIFS(LabData2016[LDL唯一],LabData2016[比對身分證前六碼],$AX467,LabData2016[最近一次LDL檢查結果(mg/dL)],"&lt;"&amp;VALUE(SUBSTITUTE($M467,"&lt;","")),LabData2016[最近一次LDL檢查日期],"&gt;="&amp;DATE(YEAR(TODAY()),1,1),LabData2016[最近一次LDL檢查日期],"&lt;"&amp;DATE(YEAR(TODAY())+1,1,1))&amp;"/"&amp;($AH467+$AI467)&amp;"達標")))</f>
        <v/>
      </c>
      <c r="V467" s="6" t="str" cm="1">
        <f t="array" ref="V467">IF($B467="","",IFERROR(INDEX(PatientCriteria[UACR達標標準],ROWS($A$4:A467)),""))</f>
        <v/>
      </c>
      <c r="W467" s="6" t="str">
        <f>IF($B467="","",IF($X467="","",IFERROR(SUMIFS(LabData2016[最近一次UACR檢查結果(mg/gm)],LabData2016[比對身分證前六碼],$AX467,LabData2016[最近一次UACR檢查日期],$X467,LabData2016[UACR唯一],1),"")))</f>
        <v/>
      </c>
      <c r="X467" s="36" t="str" cm="1">
        <f t="array" ref="X467">IF($B467="","",IFERROR(_xlfn.AGGREGATE(14,6,LabData2016[最近一次UACR檢查日期]/((LabData2016[比對身分證前六碼]=$AX467)*(LabData2016[UACR唯一]=1)),1),""))</f>
        <v/>
      </c>
      <c r="Y467" s="6" t="str">
        <f>IF($B467="","",IF($Z467="","",IFERROR(SUMIFS(LabData2016[最近一次UACR檢查結果(mg/gm)],LabData2016[比對身分證前六碼],$AX467,LabData2016[最近一次UACR檢查日期],$Z467,LabData2016[UACR唯一],1),"")))</f>
        <v/>
      </c>
      <c r="Z467" s="36" t="str" cm="1">
        <f t="array" ref="Z467">IF($B467="","",IFERROR(_xlfn.AGGREGATE(14,6,LabData2016[最近一次UACR檢查日期]/((LabData2016[比對身分證前六碼]=$AX467)*(LabData2016[UACR唯一]=1)),2),""))</f>
        <v/>
      </c>
      <c r="AA467" s="6" t="str">
        <f t="shared" si="101"/>
        <v/>
      </c>
      <c r="AB467" s="29" t="str">
        <f ca="1">IF($B467="","",IF($V467="不適用","不適用",IF($W467="","未檢驗",IF(AND($AJ467+$AK467&gt;=2,$AK467&gt;=1),IF(OR($W467&lt;30,SUMIFS(LabData2016[UACR唯一],LabData2016[比對身分證前六碼],$AX467,LabData2016[最近一次UACR檢查結果(mg/gm)],"&lt;30",LabData2016[最近一次UACR檢查日期],"&gt;="&amp;DATE(YEAR(TODAY()),1,1),LabData2016[最近一次UACR檢查日期],"&lt;"&amp;DATE(YEAR(TODAY())+1,1,1))/($AJ467+$AK467)&gt;=0.5),"控制達標",IF(ISNUMBER($Y467),IF(AND($AA467&gt;=84,$W467-$Y467&lt;0),"進步達標","未達標"),"未達標")),"未達標"))))</f>
        <v/>
      </c>
      <c r="AC467" s="38" t="str">
        <f ca="1">IF($B467="","",IF($AB467="不適用","不適用",IF($AB467="未檢驗","無檢驗資料","全年"&amp;($AJ467+$AK467)&amp;"次／下半年"&amp;$AK467&amp;"次／"&amp;SUMIFS(LabData2016[UACR唯一],LabData2016[比對身分證前六碼],$AX467,LabData2016[最近一次UACR檢查結果(mg/gm)],"&lt;30",LabData2016[最近一次UACR檢查日期],"&gt;="&amp;DATE(YEAR(TODAY()),1,1),LabData2016[最近一次UACR檢查日期],"&lt;"&amp;DATE(YEAR(TODAY())+1,1,1))&amp;"/"&amp;($AJ467+$AK467)&amp;"達標")))</f>
        <v/>
      </c>
      <c r="AD467" s="6" t="str" cm="1">
        <f t="array" ref="AD467">IF($B467="","",IFERROR(INDEX(PatientCriteria[BP檢驗次數達標標準],ROWS($A$4:A467)),""))</f>
        <v/>
      </c>
      <c r="AE467" s="6" t="str" cm="1">
        <f t="array" aca="1" ref="AE467" ca="1">IF($B467="","",_xlfn.LET(_xlpm.bp,LabData2016[最近一次BP檢查日期],_xlpm.ym,IF(ISNUMBER(_xlpm.bp),TEXT(_xlpm.bp,"yyyy-mm"),LEFT(_xlpm.bp,7)),_xlpm.matched,_xlfn._xlws.FILTER(_xlpm.ym,(LabData2016[比對身分證前六碼]=$AX467)*(LabData2016[比對生日西元]=$AY467)*(_xlpm.ym&lt;&gt;"")*(LEFT(_xlpm.ym,4)=TEXT(YEAR(TODAY()),"0")),""),IF(INDEX(_xlpm.matched,1)="",0,ROWS(_xlfn.UNIQUE(_xlpm.matched)))))</f>
        <v/>
      </c>
      <c r="AF467" s="6" t="str">
        <f ca="1">IF($B467="","",SUMIFS(LabData2016[HbA1c唯一],LabData2016[比對身分證前六碼],$AX467,LabData2016[最近一次HbA1c檢查日期],"&gt;="&amp;DATE(YEAR(TODAY()),1,1),LabData2016[最近一次HbA1c檢查日期],"&lt;"&amp;DATE(YEAR(TODAY()),7,1)))</f>
        <v/>
      </c>
      <c r="AG467" s="6" t="str">
        <f ca="1">IF($B467="","",SUMIFS(LabData2016[HbA1c唯一],LabData2016[比對身分證前六碼],$AX467,LabData2016[最近一次HbA1c檢查日期],"&gt;="&amp;DATE(YEAR(TODAY()),7,1),LabData2016[最近一次HbA1c檢查日期],"&lt;"&amp;DATE(YEAR(TODAY())+1,1,1)))</f>
        <v/>
      </c>
      <c r="AH467" s="6" t="str">
        <f ca="1">IF($B467="","",SUMIFS(LabData2016[LDL唯一],LabData2016[比對身分證前六碼],$AX467,LabData2016[最近一次LDL檢查日期],"&gt;="&amp;DATE(YEAR(TODAY()),1,1),LabData2016[最近一次LDL檢查日期],"&lt;"&amp;DATE(YEAR(TODAY()),7,1)))</f>
        <v/>
      </c>
      <c r="AI467" s="6" t="str">
        <f ca="1">IF($B467="","",SUMIFS(LabData2016[LDL唯一],LabData2016[比對身分證前六碼],$AX467,LabData2016[最近一次LDL檢查日期],"&gt;="&amp;DATE(YEAR(TODAY()),7,1),LabData2016[最近一次LDL檢查日期],"&lt;"&amp;DATE(YEAR(TODAY())+1,1,1)))</f>
        <v/>
      </c>
      <c r="AJ467" s="6" t="str">
        <f ca="1">IF($B467="","",SUMIFS(LabData2016[UACR唯一],LabData2016[比對身分證前六碼],$AX467,LabData2016[最近一次UACR檢查日期],"&gt;="&amp;DATE(YEAR(TODAY()),1,1),LabData2016[最近一次UACR檢查日期],"&lt;"&amp;DATE(YEAR(TODAY()),7,1)))</f>
        <v/>
      </c>
      <c r="AK467" s="6" t="str">
        <f ca="1">IF($B467="","",SUMIFS(LabData2016[UACR唯一],LabData2016[比對身分證前六碼],$AX467,LabData2016[最近一次UACR檢查日期],"&gt;="&amp;DATE(YEAR(TODAY()),7,1),LabData2016[最近一次UACR檢查日期],"&lt;"&amp;DATE(YEAR(TODAY())+1,1,1)))</f>
        <v/>
      </c>
      <c r="AL467" s="6" t="str">
        <f t="shared" si="102"/>
        <v/>
      </c>
      <c r="AM467" s="6" t="str">
        <f t="shared" si="103"/>
        <v/>
      </c>
      <c r="AN467" s="6" t="str">
        <f t="shared" si="104"/>
        <v/>
      </c>
      <c r="AO467" s="6" t="str">
        <f t="shared" si="105"/>
        <v/>
      </c>
      <c r="AP467" s="6" t="str" cm="1">
        <f t="array" ref="AP467">IF($B467="","",IFERROR(INDEX(相容設定!$B$2:$E$9,MATCH($D467,相容設定!$A$2:$A$9,0),MIN(VALUE(LEFT($AQ467,FIND("/",$AQ467)-1)),3)+1),0))</f>
        <v/>
      </c>
      <c r="AQ467" s="6" t="str">
        <f t="shared" si="106"/>
        <v/>
      </c>
      <c r="AR467" s="30" t="str">
        <f t="shared" si="107"/>
        <v/>
      </c>
      <c r="AS467" s="30" t="str">
        <f>IF($B467="","",250+30+IF(OR(ISNUMBER(SEARCH("DM",$D467)),ISNUMBER(SEARCH("+",$D467))),100,0)+IFERROR(INDEX(相容設定!$F$2:$F$9,MATCH($D467,相容設定!$A$2:$A$9,0)),0))</f>
        <v/>
      </c>
      <c r="AT467" s="31" t="str">
        <f t="shared" si="108"/>
        <v/>
      </c>
      <c r="AU467" s="32" t="str">
        <f t="shared" si="109"/>
        <v/>
      </c>
      <c r="AW467" t="str">
        <f t="shared" si="110"/>
        <v/>
      </c>
    </row>
    <row r="468" spans="1:49" x14ac:dyDescent="0.35">
      <c r="A468" s="26" t="str" cm="1">
        <f t="array" ref="A468">IFERROR(IF(INDEX(PatientCriteria[身分證號],ROWS($A$4:A468))="","",ROWS($A$4:A468)),"")</f>
        <v/>
      </c>
      <c r="B468" s="26" t="str" cm="1">
        <f t="array" ref="B468">IFERROR(IF(INDEX(PatientCriteria[身分證號],ROWS($A$4:A468))="","",INDEX(PatientCriteria[身分證號],ROWS($A$4:A468))),"")</f>
        <v/>
      </c>
      <c r="C468" s="26" t="str" cm="1">
        <f t="array" ref="C468">IF($B468="","",IFERROR(INDEX(PatientCriteria[生日],ROWS($A$4:A468)),""))</f>
        <v/>
      </c>
      <c r="D468" s="26" t="str" cm="1">
        <f t="array" ref="D468">IF($B468="","",IFERROR(INDEX(PatientCriteria[疾病組合],ROWS($A$4:A468)),""))</f>
        <v/>
      </c>
      <c r="E468" s="6" t="str" cm="1">
        <f t="array" ref="E468">IF($B468="","",IFERROR(INDEX(PatientCriteria[HbA1c達標標準],ROWS($A$4:A468)),""))</f>
        <v/>
      </c>
      <c r="F468" s="6" t="str">
        <f>IF($B468="","",IF($G468="","",IFERROR(SUMIFS(LabData2016[最近一次HbA1c檢查結果(%)],LabData2016[比對身分證前六碼],$AX468,LabData2016[最近一次HbA1c檢查日期],$G468,LabData2016[HbA1c唯一],1),"")))</f>
        <v/>
      </c>
      <c r="G468" s="36" t="str" cm="1">
        <f t="array" ref="G468">IF($B468="","",IFERROR(_xlfn.AGGREGATE(14,6,LabData2016[最近一次HbA1c檢查日期]/((LabData2016[比對身分證前六碼]=$AX468)*(LabData2016[HbA1c唯一]=1)),1),""))</f>
        <v/>
      </c>
      <c r="H468" s="6" t="str">
        <f>IF($B468="","",IF($I468="","",IFERROR(SUMIFS(LabData2016[最近一次HbA1c檢查結果(%)],LabData2016[比對身分證前六碼],$AX468,LabData2016[最近一次HbA1c檢查日期],$I468,LabData2016[HbA1c唯一],1),"")))</f>
        <v/>
      </c>
      <c r="I468" s="36" t="str" cm="1">
        <f t="array" ref="I468">IF($B468="","",IFERROR(_xlfn.AGGREGATE(14,6,LabData2016[最近一次HbA1c檢查日期]/((LabData2016[比對身分證前六碼]=$AX468)*(LabData2016[HbA1c唯一]=1)),2),""))</f>
        <v/>
      </c>
      <c r="J468" s="6" t="str">
        <f t="shared" si="99"/>
        <v/>
      </c>
      <c r="K468" s="27" t="str">
        <f ca="1">IF($B468="","",IF($E468="不適用","不適用",IF($F468="","未檢驗",IF(AND($AF468+$AG468&gt;=2,$AG468&gt;=1),IF(OR($F468&lt;VALUE(SUBSTITUTE(SUBSTITUTE($E468,"&lt;",""),"%","")),SUMIFS(LabData2016[HbA1c唯一],LabData2016[比對身分證前六碼],$AX468,LabData2016[最近一次HbA1c檢查結果(%)],"&lt;"&amp;VALUE(SUBSTITUTE(SUBSTITUTE($E468,"&lt;",""),"%","")),LabData2016[最近一次HbA1c檢查日期],"&gt;="&amp;DATE(YEAR(TODAY()),1,1),LabData2016[最近一次HbA1c檢查日期],"&lt;"&amp;DATE(YEAR(TODAY())+1,1,1))/($AF468+$AG468)&gt;=0.5),"控制達標",IF(ISNUMBER($H468),IF(AND($J468&gt;=84,$F468-$H468&lt;0),"進步達標","未達標"),"未達標")),"未達標"))))</f>
        <v/>
      </c>
      <c r="L468" s="33" t="str">
        <f ca="1">IF($B468="","",IF($K468="不適用","不適用",IF($K468="未檢驗","無檢驗資料","全年"&amp;($AF468+$AG468)&amp;"次／下半年"&amp;$AG468&amp;"次／"&amp;SUMIFS(LabData2016[HbA1c唯一],LabData2016[比對身分證前六碼],$AX468,LabData2016[最近一次HbA1c檢查結果(%)],"&lt;"&amp;VALUE(SUBSTITUTE(SUBSTITUTE($E468,"&lt;",""),"%","")),LabData2016[最近一次HbA1c檢查日期],"&gt;="&amp;DATE(YEAR(TODAY()),1,1),LabData2016[最近一次HbA1c檢查日期],"&lt;"&amp;DATE(YEAR(TODAY())+1,1,1))&amp;"/"&amp;($AF468+$AG468)&amp;"達標")))</f>
        <v/>
      </c>
      <c r="M468" s="6" t="str" cm="1">
        <f t="array" ref="M468">IF($B468="","",IFERROR(INDEX(PatientCriteria[LDL達標標準],ROWS($A$4:A468)),""))</f>
        <v/>
      </c>
      <c r="N468" s="6" t="str">
        <f>IF($B468="","",IF($O468="","",IFERROR(SUMIFS(LabData2016[最近一次LDL檢查結果(mg/dL)],LabData2016[比對身分證前六碼],$AX468,LabData2016[最近一次LDL檢查日期],$O468,LabData2016[LDL唯一],1),"")))</f>
        <v/>
      </c>
      <c r="O468" s="36" t="str" cm="1">
        <f t="array" ref="O468">IF($B468="","",IFERROR(_xlfn.AGGREGATE(14,6,LabData2016[最近一次LDL檢查日期]/((LabData2016[比對身分證前六碼]=$AX468)*(LabData2016[LDL唯一]=1)),1),""))</f>
        <v/>
      </c>
      <c r="P468" s="6" t="str">
        <f>IF($B468="","",IF($Q468="","",IFERROR(SUMIFS(LabData2016[最近一次LDL檢查結果(mg/dL)],LabData2016[比對身分證前六碼],$AX468,LabData2016[最近一次LDL檢查日期],$Q468,LabData2016[LDL唯一],1),"")))</f>
        <v/>
      </c>
      <c r="Q468" s="36" t="str" cm="1">
        <f t="array" ref="Q468">IF($B468="","",IFERROR(_xlfn.AGGREGATE(14,6,LabData2016[最近一次LDL檢查日期]/((LabData2016[比對身分證前六碼]=$AX468)*(LabData2016[LDL唯一]=1)),2),""))</f>
        <v/>
      </c>
      <c r="R468" s="6" t="str">
        <f t="shared" si="100"/>
        <v/>
      </c>
      <c r="S468" s="6" t="str" cm="1">
        <f t="array" ref="S468">IF($B468="","",IFERROR(_xlfn.AGGREGATE(15,6,LabData2016[最近一次LDL檢查結果(mg/dL)]/((LabData2016[比對身分證前六碼]=$AX468)*(LabData2016[LDL唯一]=1)),1),""))</f>
        <v/>
      </c>
      <c r="T468" s="28" t="str">
        <f ca="1">IF($B468="","",IF($M468="不適用","不適用",IF($N468="","未檢驗",IF(OR(AND($D468="DM only",$O468&gt;=DATE(YEAR(TODAY()),1,1),$O468&lt;DATE(YEAR(TODAY())+1,1,1),$N468&lt;VALUE(SUBSTITUTE($M468,"&lt;",""))),AND($AH468&gt;=1,$AI468&gt;=1,OR($N468&lt;VALUE(SUBSTITUTE($M468,"&lt;","")),SUMIFS(LabData2016[LDL唯一],LabData2016[比對身分證前六碼],$AX468,LabData2016[最近一次LDL檢查結果(mg/dL)],"&lt;"&amp;VALUE(SUBSTITUTE($M468,"&lt;","")),LabData2016[最近一次LDL檢查日期],"&gt;="&amp;DATE(YEAR(TODAY()),1,1),LabData2016[最近一次LDL檢查日期],"&lt;"&amp;DATE(YEAR(TODAY())+1,1,1))/($AH468+$AI468)&gt;=0.5))),"控制達標",IF(AND($AH468&gt;=1,$AI468&gt;=1,ISNUMBER($P468),$R468&gt;84,$N468-$P468&lt;0),"進步達標","未達標")))))</f>
        <v/>
      </c>
      <c r="U468" s="39" t="str">
        <f ca="1">IF($B468="","",IF($T468="不適用","不適用",IF($T468="未檢驗","無檢驗資料","全年"&amp;($AH468+$AI468)&amp;"次／下半年"&amp;$AI468&amp;"次／"&amp;SUMIFS(LabData2016[LDL唯一],LabData2016[比對身分證前六碼],$AX468,LabData2016[最近一次LDL檢查結果(mg/dL)],"&lt;"&amp;VALUE(SUBSTITUTE($M468,"&lt;","")),LabData2016[最近一次LDL檢查日期],"&gt;="&amp;DATE(YEAR(TODAY()),1,1),LabData2016[最近一次LDL檢查日期],"&lt;"&amp;DATE(YEAR(TODAY())+1,1,1))&amp;"/"&amp;($AH468+$AI468)&amp;"達標")))</f>
        <v/>
      </c>
      <c r="V468" s="6" t="str" cm="1">
        <f t="array" ref="V468">IF($B468="","",IFERROR(INDEX(PatientCriteria[UACR達標標準],ROWS($A$4:A468)),""))</f>
        <v/>
      </c>
      <c r="W468" s="6" t="str">
        <f>IF($B468="","",IF($X468="","",IFERROR(SUMIFS(LabData2016[最近一次UACR檢查結果(mg/gm)],LabData2016[比對身分證前六碼],$AX468,LabData2016[最近一次UACR檢查日期],$X468,LabData2016[UACR唯一],1),"")))</f>
        <v/>
      </c>
      <c r="X468" s="36" t="str" cm="1">
        <f t="array" ref="X468">IF($B468="","",IFERROR(_xlfn.AGGREGATE(14,6,LabData2016[最近一次UACR檢查日期]/((LabData2016[比對身分證前六碼]=$AX468)*(LabData2016[UACR唯一]=1)),1),""))</f>
        <v/>
      </c>
      <c r="Y468" s="6" t="str">
        <f>IF($B468="","",IF($Z468="","",IFERROR(SUMIFS(LabData2016[最近一次UACR檢查結果(mg/gm)],LabData2016[比對身分證前六碼],$AX468,LabData2016[最近一次UACR檢查日期],$Z468,LabData2016[UACR唯一],1),"")))</f>
        <v/>
      </c>
      <c r="Z468" s="36" t="str" cm="1">
        <f t="array" ref="Z468">IF($B468="","",IFERROR(_xlfn.AGGREGATE(14,6,LabData2016[最近一次UACR檢查日期]/((LabData2016[比對身分證前六碼]=$AX468)*(LabData2016[UACR唯一]=1)),2),""))</f>
        <v/>
      </c>
      <c r="AA468" s="6" t="str">
        <f t="shared" si="101"/>
        <v/>
      </c>
      <c r="AB468" s="29" t="str">
        <f ca="1">IF($B468="","",IF($V468="不適用","不適用",IF($W468="","未檢驗",IF(AND($AJ468+$AK468&gt;=2,$AK468&gt;=1),IF(OR($W468&lt;30,SUMIFS(LabData2016[UACR唯一],LabData2016[比對身分證前六碼],$AX468,LabData2016[最近一次UACR檢查結果(mg/gm)],"&lt;30",LabData2016[最近一次UACR檢查日期],"&gt;="&amp;DATE(YEAR(TODAY()),1,1),LabData2016[最近一次UACR檢查日期],"&lt;"&amp;DATE(YEAR(TODAY())+1,1,1))/($AJ468+$AK468)&gt;=0.5),"控制達標",IF(ISNUMBER($Y468),IF(AND($AA468&gt;=84,$W468-$Y468&lt;0),"進步達標","未達標"),"未達標")),"未達標"))))</f>
        <v/>
      </c>
      <c r="AC468" s="38" t="str">
        <f ca="1">IF($B468="","",IF($AB468="不適用","不適用",IF($AB468="未檢驗","無檢驗資料","全年"&amp;($AJ468+$AK468)&amp;"次／下半年"&amp;$AK468&amp;"次／"&amp;SUMIFS(LabData2016[UACR唯一],LabData2016[比對身分證前六碼],$AX468,LabData2016[最近一次UACR檢查結果(mg/gm)],"&lt;30",LabData2016[最近一次UACR檢查日期],"&gt;="&amp;DATE(YEAR(TODAY()),1,1),LabData2016[最近一次UACR檢查日期],"&lt;"&amp;DATE(YEAR(TODAY())+1,1,1))&amp;"/"&amp;($AJ468+$AK468)&amp;"達標")))</f>
        <v/>
      </c>
      <c r="AD468" s="6" t="str" cm="1">
        <f t="array" ref="AD468">IF($B468="","",IFERROR(INDEX(PatientCriteria[BP檢驗次數達標標準],ROWS($A$4:A468)),""))</f>
        <v/>
      </c>
      <c r="AE468" s="6" t="str" cm="1">
        <f t="array" aca="1" ref="AE468" ca="1">IF($B468="","",_xlfn.LET(_xlpm.bp,LabData2016[最近一次BP檢查日期],_xlpm.ym,IF(ISNUMBER(_xlpm.bp),TEXT(_xlpm.bp,"yyyy-mm"),LEFT(_xlpm.bp,7)),_xlpm.matched,_xlfn._xlws.FILTER(_xlpm.ym,(LabData2016[比對身分證前六碼]=$AX468)*(LabData2016[比對生日西元]=$AY468)*(_xlpm.ym&lt;&gt;"")*(LEFT(_xlpm.ym,4)=TEXT(YEAR(TODAY()),"0")),""),IF(INDEX(_xlpm.matched,1)="",0,ROWS(_xlfn.UNIQUE(_xlpm.matched)))))</f>
        <v/>
      </c>
      <c r="AF468" s="6" t="str">
        <f ca="1">IF($B468="","",SUMIFS(LabData2016[HbA1c唯一],LabData2016[比對身分證前六碼],$AX468,LabData2016[最近一次HbA1c檢查日期],"&gt;="&amp;DATE(YEAR(TODAY()),1,1),LabData2016[最近一次HbA1c檢查日期],"&lt;"&amp;DATE(YEAR(TODAY()),7,1)))</f>
        <v/>
      </c>
      <c r="AG468" s="6" t="str">
        <f ca="1">IF($B468="","",SUMIFS(LabData2016[HbA1c唯一],LabData2016[比對身分證前六碼],$AX468,LabData2016[最近一次HbA1c檢查日期],"&gt;="&amp;DATE(YEAR(TODAY()),7,1),LabData2016[最近一次HbA1c檢查日期],"&lt;"&amp;DATE(YEAR(TODAY())+1,1,1)))</f>
        <v/>
      </c>
      <c r="AH468" s="6" t="str">
        <f ca="1">IF($B468="","",SUMIFS(LabData2016[LDL唯一],LabData2016[比對身分證前六碼],$AX468,LabData2016[最近一次LDL檢查日期],"&gt;="&amp;DATE(YEAR(TODAY()),1,1),LabData2016[最近一次LDL檢查日期],"&lt;"&amp;DATE(YEAR(TODAY()),7,1)))</f>
        <v/>
      </c>
      <c r="AI468" s="6" t="str">
        <f ca="1">IF($B468="","",SUMIFS(LabData2016[LDL唯一],LabData2016[比對身分證前六碼],$AX468,LabData2016[最近一次LDL檢查日期],"&gt;="&amp;DATE(YEAR(TODAY()),7,1),LabData2016[最近一次LDL檢查日期],"&lt;"&amp;DATE(YEAR(TODAY())+1,1,1)))</f>
        <v/>
      </c>
      <c r="AJ468" s="6" t="str">
        <f ca="1">IF($B468="","",SUMIFS(LabData2016[UACR唯一],LabData2016[比對身分證前六碼],$AX468,LabData2016[最近一次UACR檢查日期],"&gt;="&amp;DATE(YEAR(TODAY()),1,1),LabData2016[最近一次UACR檢查日期],"&lt;"&amp;DATE(YEAR(TODAY()),7,1)))</f>
        <v/>
      </c>
      <c r="AK468" s="6" t="str">
        <f ca="1">IF($B468="","",SUMIFS(LabData2016[UACR唯一],LabData2016[比對身分證前六碼],$AX468,LabData2016[最近一次UACR檢查日期],"&gt;="&amp;DATE(YEAR(TODAY()),7,1),LabData2016[最近一次UACR檢查日期],"&lt;"&amp;DATE(YEAR(TODAY())+1,1,1)))</f>
        <v/>
      </c>
      <c r="AL468" s="6" t="str">
        <f t="shared" si="102"/>
        <v/>
      </c>
      <c r="AM468" s="6" t="str">
        <f t="shared" si="103"/>
        <v/>
      </c>
      <c r="AN468" s="6" t="str">
        <f t="shared" si="104"/>
        <v/>
      </c>
      <c r="AO468" s="6" t="str">
        <f t="shared" si="105"/>
        <v/>
      </c>
      <c r="AP468" s="6" t="str" cm="1">
        <f t="array" ref="AP468">IF($B468="","",IFERROR(INDEX(相容設定!$B$2:$E$9,MATCH($D468,相容設定!$A$2:$A$9,0),MIN(VALUE(LEFT($AQ468,FIND("/",$AQ468)-1)),3)+1),0))</f>
        <v/>
      </c>
      <c r="AQ468" s="6" t="str">
        <f t="shared" si="106"/>
        <v/>
      </c>
      <c r="AR468" s="30" t="str">
        <f t="shared" si="107"/>
        <v/>
      </c>
      <c r="AS468" s="30" t="str">
        <f>IF($B468="","",250+30+IF(OR(ISNUMBER(SEARCH("DM",$D468)),ISNUMBER(SEARCH("+",$D468))),100,0)+IFERROR(INDEX(相容設定!$F$2:$F$9,MATCH($D468,相容設定!$A$2:$A$9,0)),0))</f>
        <v/>
      </c>
      <c r="AT468" s="31" t="str">
        <f t="shared" si="108"/>
        <v/>
      </c>
      <c r="AU468" s="32" t="str">
        <f t="shared" si="109"/>
        <v/>
      </c>
      <c r="AW468" t="str">
        <f t="shared" si="110"/>
        <v/>
      </c>
    </row>
    <row r="469" spans="1:49" x14ac:dyDescent="0.35">
      <c r="A469" s="26" t="str" cm="1">
        <f t="array" ref="A469">IFERROR(IF(INDEX(PatientCriteria[身分證號],ROWS($A$4:A469))="","",ROWS($A$4:A469)),"")</f>
        <v/>
      </c>
      <c r="B469" s="26" t="str" cm="1">
        <f t="array" ref="B469">IFERROR(IF(INDEX(PatientCriteria[身分證號],ROWS($A$4:A469))="","",INDEX(PatientCriteria[身分證號],ROWS($A$4:A469))),"")</f>
        <v/>
      </c>
      <c r="C469" s="26" t="str" cm="1">
        <f t="array" ref="C469">IF($B469="","",IFERROR(INDEX(PatientCriteria[生日],ROWS($A$4:A469)),""))</f>
        <v/>
      </c>
      <c r="D469" s="26" t="str" cm="1">
        <f t="array" ref="D469">IF($B469="","",IFERROR(INDEX(PatientCriteria[疾病組合],ROWS($A$4:A469)),""))</f>
        <v/>
      </c>
      <c r="E469" s="6" t="str" cm="1">
        <f t="array" ref="E469">IF($B469="","",IFERROR(INDEX(PatientCriteria[HbA1c達標標準],ROWS($A$4:A469)),""))</f>
        <v/>
      </c>
      <c r="F469" s="6" t="str">
        <f>IF($B469="","",IF($G469="","",IFERROR(SUMIFS(LabData2016[最近一次HbA1c檢查結果(%)],LabData2016[比對身分證前六碼],$AX469,LabData2016[最近一次HbA1c檢查日期],$G469,LabData2016[HbA1c唯一],1),"")))</f>
        <v/>
      </c>
      <c r="G469" s="36" t="str" cm="1">
        <f t="array" ref="G469">IF($B469="","",IFERROR(_xlfn.AGGREGATE(14,6,LabData2016[最近一次HbA1c檢查日期]/((LabData2016[比對身分證前六碼]=$AX469)*(LabData2016[HbA1c唯一]=1)),1),""))</f>
        <v/>
      </c>
      <c r="H469" s="6" t="str">
        <f>IF($B469="","",IF($I469="","",IFERROR(SUMIFS(LabData2016[最近一次HbA1c檢查結果(%)],LabData2016[比對身分證前六碼],$AX469,LabData2016[最近一次HbA1c檢查日期],$I469,LabData2016[HbA1c唯一],1),"")))</f>
        <v/>
      </c>
      <c r="I469" s="36" t="str" cm="1">
        <f t="array" ref="I469">IF($B469="","",IFERROR(_xlfn.AGGREGATE(14,6,LabData2016[最近一次HbA1c檢查日期]/((LabData2016[比對身分證前六碼]=$AX469)*(LabData2016[HbA1c唯一]=1)),2),""))</f>
        <v/>
      </c>
      <c r="J469" s="6" t="str">
        <f t="shared" si="99"/>
        <v/>
      </c>
      <c r="K469" s="27" t="str">
        <f ca="1">IF($B469="","",IF($E469="不適用","不適用",IF($F469="","未檢驗",IF(AND($AF469+$AG469&gt;=2,$AG469&gt;=1),IF(OR($F469&lt;VALUE(SUBSTITUTE(SUBSTITUTE($E469,"&lt;",""),"%","")),SUMIFS(LabData2016[HbA1c唯一],LabData2016[比對身分證前六碼],$AX469,LabData2016[最近一次HbA1c檢查結果(%)],"&lt;"&amp;VALUE(SUBSTITUTE(SUBSTITUTE($E469,"&lt;",""),"%","")),LabData2016[最近一次HbA1c檢查日期],"&gt;="&amp;DATE(YEAR(TODAY()),1,1),LabData2016[最近一次HbA1c檢查日期],"&lt;"&amp;DATE(YEAR(TODAY())+1,1,1))/($AF469+$AG469)&gt;=0.5),"控制達標",IF(ISNUMBER($H469),IF(AND($J469&gt;=84,$F469-$H469&lt;0),"進步達標","未達標"),"未達標")),"未達標"))))</f>
        <v/>
      </c>
      <c r="L469" s="33" t="str">
        <f ca="1">IF($B469="","",IF($K469="不適用","不適用",IF($K469="未檢驗","無檢驗資料","全年"&amp;($AF469+$AG469)&amp;"次／下半年"&amp;$AG469&amp;"次／"&amp;SUMIFS(LabData2016[HbA1c唯一],LabData2016[比對身分證前六碼],$AX469,LabData2016[最近一次HbA1c檢查結果(%)],"&lt;"&amp;VALUE(SUBSTITUTE(SUBSTITUTE($E469,"&lt;",""),"%","")),LabData2016[最近一次HbA1c檢查日期],"&gt;="&amp;DATE(YEAR(TODAY()),1,1),LabData2016[最近一次HbA1c檢查日期],"&lt;"&amp;DATE(YEAR(TODAY())+1,1,1))&amp;"/"&amp;($AF469+$AG469)&amp;"達標")))</f>
        <v/>
      </c>
      <c r="M469" s="6" t="str" cm="1">
        <f t="array" ref="M469">IF($B469="","",IFERROR(INDEX(PatientCriteria[LDL達標標準],ROWS($A$4:A469)),""))</f>
        <v/>
      </c>
      <c r="N469" s="6" t="str">
        <f>IF($B469="","",IF($O469="","",IFERROR(SUMIFS(LabData2016[最近一次LDL檢查結果(mg/dL)],LabData2016[比對身分證前六碼],$AX469,LabData2016[最近一次LDL檢查日期],$O469,LabData2016[LDL唯一],1),"")))</f>
        <v/>
      </c>
      <c r="O469" s="36" t="str" cm="1">
        <f t="array" ref="O469">IF($B469="","",IFERROR(_xlfn.AGGREGATE(14,6,LabData2016[最近一次LDL檢查日期]/((LabData2016[比對身分證前六碼]=$AX469)*(LabData2016[LDL唯一]=1)),1),""))</f>
        <v/>
      </c>
      <c r="P469" s="6" t="str">
        <f>IF($B469="","",IF($Q469="","",IFERROR(SUMIFS(LabData2016[最近一次LDL檢查結果(mg/dL)],LabData2016[比對身分證前六碼],$AX469,LabData2016[最近一次LDL檢查日期],$Q469,LabData2016[LDL唯一],1),"")))</f>
        <v/>
      </c>
      <c r="Q469" s="36" t="str" cm="1">
        <f t="array" ref="Q469">IF($B469="","",IFERROR(_xlfn.AGGREGATE(14,6,LabData2016[最近一次LDL檢查日期]/((LabData2016[比對身分證前六碼]=$AX469)*(LabData2016[LDL唯一]=1)),2),""))</f>
        <v/>
      </c>
      <c r="R469" s="6" t="str">
        <f t="shared" si="100"/>
        <v/>
      </c>
      <c r="S469" s="6" t="str" cm="1">
        <f t="array" ref="S469">IF($B469="","",IFERROR(_xlfn.AGGREGATE(15,6,LabData2016[最近一次LDL檢查結果(mg/dL)]/((LabData2016[比對身分證前六碼]=$AX469)*(LabData2016[LDL唯一]=1)),1),""))</f>
        <v/>
      </c>
      <c r="T469" s="28" t="str">
        <f ca="1">IF($B469="","",IF($M469="不適用","不適用",IF($N469="","未檢驗",IF(OR(AND($D469="DM only",$O469&gt;=DATE(YEAR(TODAY()),1,1),$O469&lt;DATE(YEAR(TODAY())+1,1,1),$N469&lt;VALUE(SUBSTITUTE($M469,"&lt;",""))),AND($AH469&gt;=1,$AI469&gt;=1,OR($N469&lt;VALUE(SUBSTITUTE($M469,"&lt;","")),SUMIFS(LabData2016[LDL唯一],LabData2016[比對身分證前六碼],$AX469,LabData2016[最近一次LDL檢查結果(mg/dL)],"&lt;"&amp;VALUE(SUBSTITUTE($M469,"&lt;","")),LabData2016[最近一次LDL檢查日期],"&gt;="&amp;DATE(YEAR(TODAY()),1,1),LabData2016[最近一次LDL檢查日期],"&lt;"&amp;DATE(YEAR(TODAY())+1,1,1))/($AH469+$AI469)&gt;=0.5))),"控制達標",IF(AND($AH469&gt;=1,$AI469&gt;=1,ISNUMBER($P469),$R469&gt;84,$N469-$P469&lt;0),"進步達標","未達標")))))</f>
        <v/>
      </c>
      <c r="U469" s="39" t="str">
        <f ca="1">IF($B469="","",IF($T469="不適用","不適用",IF($T469="未檢驗","無檢驗資料","全年"&amp;($AH469+$AI469)&amp;"次／下半年"&amp;$AI469&amp;"次／"&amp;SUMIFS(LabData2016[LDL唯一],LabData2016[比對身分證前六碼],$AX469,LabData2016[最近一次LDL檢查結果(mg/dL)],"&lt;"&amp;VALUE(SUBSTITUTE($M469,"&lt;","")),LabData2016[最近一次LDL檢查日期],"&gt;="&amp;DATE(YEAR(TODAY()),1,1),LabData2016[最近一次LDL檢查日期],"&lt;"&amp;DATE(YEAR(TODAY())+1,1,1))&amp;"/"&amp;($AH469+$AI469)&amp;"達標")))</f>
        <v/>
      </c>
      <c r="V469" s="6" t="str" cm="1">
        <f t="array" ref="V469">IF($B469="","",IFERROR(INDEX(PatientCriteria[UACR達標標準],ROWS($A$4:A469)),""))</f>
        <v/>
      </c>
      <c r="W469" s="6" t="str">
        <f>IF($B469="","",IF($X469="","",IFERROR(SUMIFS(LabData2016[最近一次UACR檢查結果(mg/gm)],LabData2016[比對身分證前六碼],$AX469,LabData2016[最近一次UACR檢查日期],$X469,LabData2016[UACR唯一],1),"")))</f>
        <v/>
      </c>
      <c r="X469" s="36" t="str" cm="1">
        <f t="array" ref="X469">IF($B469="","",IFERROR(_xlfn.AGGREGATE(14,6,LabData2016[最近一次UACR檢查日期]/((LabData2016[比對身分證前六碼]=$AX469)*(LabData2016[UACR唯一]=1)),1),""))</f>
        <v/>
      </c>
      <c r="Y469" s="6" t="str">
        <f>IF($B469="","",IF($Z469="","",IFERROR(SUMIFS(LabData2016[最近一次UACR檢查結果(mg/gm)],LabData2016[比對身分證前六碼],$AX469,LabData2016[最近一次UACR檢查日期],$Z469,LabData2016[UACR唯一],1),"")))</f>
        <v/>
      </c>
      <c r="Z469" s="36" t="str" cm="1">
        <f t="array" ref="Z469">IF($B469="","",IFERROR(_xlfn.AGGREGATE(14,6,LabData2016[最近一次UACR檢查日期]/((LabData2016[比對身分證前六碼]=$AX469)*(LabData2016[UACR唯一]=1)),2),""))</f>
        <v/>
      </c>
      <c r="AA469" s="6" t="str">
        <f t="shared" si="101"/>
        <v/>
      </c>
      <c r="AB469" s="29" t="str">
        <f ca="1">IF($B469="","",IF($V469="不適用","不適用",IF($W469="","未檢驗",IF(AND($AJ469+$AK469&gt;=2,$AK469&gt;=1),IF(OR($W469&lt;30,SUMIFS(LabData2016[UACR唯一],LabData2016[比對身分證前六碼],$AX469,LabData2016[最近一次UACR檢查結果(mg/gm)],"&lt;30",LabData2016[最近一次UACR檢查日期],"&gt;="&amp;DATE(YEAR(TODAY()),1,1),LabData2016[最近一次UACR檢查日期],"&lt;"&amp;DATE(YEAR(TODAY())+1,1,1))/($AJ469+$AK469)&gt;=0.5),"控制達標",IF(ISNUMBER($Y469),IF(AND($AA469&gt;=84,$W469-$Y469&lt;0),"進步達標","未達標"),"未達標")),"未達標"))))</f>
        <v/>
      </c>
      <c r="AC469" s="38" t="str">
        <f ca="1">IF($B469="","",IF($AB469="不適用","不適用",IF($AB469="未檢驗","無檢驗資料","全年"&amp;($AJ469+$AK469)&amp;"次／下半年"&amp;$AK469&amp;"次／"&amp;SUMIFS(LabData2016[UACR唯一],LabData2016[比對身分證前六碼],$AX469,LabData2016[最近一次UACR檢查結果(mg/gm)],"&lt;30",LabData2016[最近一次UACR檢查日期],"&gt;="&amp;DATE(YEAR(TODAY()),1,1),LabData2016[最近一次UACR檢查日期],"&lt;"&amp;DATE(YEAR(TODAY())+1,1,1))&amp;"/"&amp;($AJ469+$AK469)&amp;"達標")))</f>
        <v/>
      </c>
      <c r="AD469" s="6" t="str" cm="1">
        <f t="array" ref="AD469">IF($B469="","",IFERROR(INDEX(PatientCriteria[BP檢驗次數達標標準],ROWS($A$4:A469)),""))</f>
        <v/>
      </c>
      <c r="AE469" s="6" t="str" cm="1">
        <f t="array" aca="1" ref="AE469" ca="1">IF($B469="","",_xlfn.LET(_xlpm.bp,LabData2016[最近一次BP檢查日期],_xlpm.ym,IF(ISNUMBER(_xlpm.bp),TEXT(_xlpm.bp,"yyyy-mm"),LEFT(_xlpm.bp,7)),_xlpm.matched,_xlfn._xlws.FILTER(_xlpm.ym,(LabData2016[比對身分證前六碼]=$AX469)*(LabData2016[比對生日西元]=$AY469)*(_xlpm.ym&lt;&gt;"")*(LEFT(_xlpm.ym,4)=TEXT(YEAR(TODAY()),"0")),""),IF(INDEX(_xlpm.matched,1)="",0,ROWS(_xlfn.UNIQUE(_xlpm.matched)))))</f>
        <v/>
      </c>
      <c r="AF469" s="6" t="str">
        <f ca="1">IF($B469="","",SUMIFS(LabData2016[HbA1c唯一],LabData2016[比對身分證前六碼],$AX469,LabData2016[最近一次HbA1c檢查日期],"&gt;="&amp;DATE(YEAR(TODAY()),1,1),LabData2016[最近一次HbA1c檢查日期],"&lt;"&amp;DATE(YEAR(TODAY()),7,1)))</f>
        <v/>
      </c>
      <c r="AG469" s="6" t="str">
        <f ca="1">IF($B469="","",SUMIFS(LabData2016[HbA1c唯一],LabData2016[比對身分證前六碼],$AX469,LabData2016[最近一次HbA1c檢查日期],"&gt;="&amp;DATE(YEAR(TODAY()),7,1),LabData2016[最近一次HbA1c檢查日期],"&lt;"&amp;DATE(YEAR(TODAY())+1,1,1)))</f>
        <v/>
      </c>
      <c r="AH469" s="6" t="str">
        <f ca="1">IF($B469="","",SUMIFS(LabData2016[LDL唯一],LabData2016[比對身分證前六碼],$AX469,LabData2016[最近一次LDL檢查日期],"&gt;="&amp;DATE(YEAR(TODAY()),1,1),LabData2016[最近一次LDL檢查日期],"&lt;"&amp;DATE(YEAR(TODAY()),7,1)))</f>
        <v/>
      </c>
      <c r="AI469" s="6" t="str">
        <f ca="1">IF($B469="","",SUMIFS(LabData2016[LDL唯一],LabData2016[比對身分證前六碼],$AX469,LabData2016[最近一次LDL檢查日期],"&gt;="&amp;DATE(YEAR(TODAY()),7,1),LabData2016[最近一次LDL檢查日期],"&lt;"&amp;DATE(YEAR(TODAY())+1,1,1)))</f>
        <v/>
      </c>
      <c r="AJ469" s="6" t="str">
        <f ca="1">IF($B469="","",SUMIFS(LabData2016[UACR唯一],LabData2016[比對身分證前六碼],$AX469,LabData2016[最近一次UACR檢查日期],"&gt;="&amp;DATE(YEAR(TODAY()),1,1),LabData2016[最近一次UACR檢查日期],"&lt;"&amp;DATE(YEAR(TODAY()),7,1)))</f>
        <v/>
      </c>
      <c r="AK469" s="6" t="str">
        <f ca="1">IF($B469="","",SUMIFS(LabData2016[UACR唯一],LabData2016[比對身分證前六碼],$AX469,LabData2016[最近一次UACR檢查日期],"&gt;="&amp;DATE(YEAR(TODAY()),7,1),LabData2016[最近一次UACR檢查日期],"&lt;"&amp;DATE(YEAR(TODAY())+1,1,1)))</f>
        <v/>
      </c>
      <c r="AL469" s="6" t="str">
        <f t="shared" si="102"/>
        <v/>
      </c>
      <c r="AM469" s="6" t="str">
        <f t="shared" si="103"/>
        <v/>
      </c>
      <c r="AN469" s="6" t="str">
        <f t="shared" si="104"/>
        <v/>
      </c>
      <c r="AO469" s="6" t="str">
        <f t="shared" si="105"/>
        <v/>
      </c>
      <c r="AP469" s="6" t="str" cm="1">
        <f t="array" ref="AP469">IF($B469="","",IFERROR(INDEX(相容設定!$B$2:$E$9,MATCH($D469,相容設定!$A$2:$A$9,0),MIN(VALUE(LEFT($AQ469,FIND("/",$AQ469)-1)),3)+1),0))</f>
        <v/>
      </c>
      <c r="AQ469" s="6" t="str">
        <f t="shared" si="106"/>
        <v/>
      </c>
      <c r="AR469" s="30" t="str">
        <f t="shared" si="107"/>
        <v/>
      </c>
      <c r="AS469" s="30" t="str">
        <f>IF($B469="","",250+30+IF(OR(ISNUMBER(SEARCH("DM",$D469)),ISNUMBER(SEARCH("+",$D469))),100,0)+IFERROR(INDEX(相容設定!$F$2:$F$9,MATCH($D469,相容設定!$A$2:$A$9,0)),0))</f>
        <v/>
      </c>
      <c r="AT469" s="31" t="str">
        <f t="shared" si="108"/>
        <v/>
      </c>
      <c r="AU469" s="32" t="str">
        <f t="shared" si="109"/>
        <v/>
      </c>
      <c r="AW469" t="str">
        <f t="shared" si="110"/>
        <v/>
      </c>
    </row>
    <row r="470" spans="1:49" x14ac:dyDescent="0.35">
      <c r="A470" s="26" t="str" cm="1">
        <f t="array" ref="A470">IFERROR(IF(INDEX(PatientCriteria[身分證號],ROWS($A$4:A470))="","",ROWS($A$4:A470)),"")</f>
        <v/>
      </c>
      <c r="B470" s="26" t="str" cm="1">
        <f t="array" ref="B470">IFERROR(IF(INDEX(PatientCriteria[身分證號],ROWS($A$4:A470))="","",INDEX(PatientCriteria[身分證號],ROWS($A$4:A470))),"")</f>
        <v/>
      </c>
      <c r="C470" s="26" t="str" cm="1">
        <f t="array" ref="C470">IF($B470="","",IFERROR(INDEX(PatientCriteria[生日],ROWS($A$4:A470)),""))</f>
        <v/>
      </c>
      <c r="D470" s="26" t="str" cm="1">
        <f t="array" ref="D470">IF($B470="","",IFERROR(INDEX(PatientCriteria[疾病組合],ROWS($A$4:A470)),""))</f>
        <v/>
      </c>
      <c r="E470" s="6" t="str" cm="1">
        <f t="array" ref="E470">IF($B470="","",IFERROR(INDEX(PatientCriteria[HbA1c達標標準],ROWS($A$4:A470)),""))</f>
        <v/>
      </c>
      <c r="F470" s="6" t="str">
        <f>IF($B470="","",IF($G470="","",IFERROR(SUMIFS(LabData2016[最近一次HbA1c檢查結果(%)],LabData2016[比對身分證前六碼],$AX470,LabData2016[最近一次HbA1c檢查日期],$G470,LabData2016[HbA1c唯一],1),"")))</f>
        <v/>
      </c>
      <c r="G470" s="36" t="str" cm="1">
        <f t="array" ref="G470">IF($B470="","",IFERROR(_xlfn.AGGREGATE(14,6,LabData2016[最近一次HbA1c檢查日期]/((LabData2016[比對身分證前六碼]=$AX470)*(LabData2016[HbA1c唯一]=1)),1),""))</f>
        <v/>
      </c>
      <c r="H470" s="6" t="str">
        <f>IF($B470="","",IF($I470="","",IFERROR(SUMIFS(LabData2016[最近一次HbA1c檢查結果(%)],LabData2016[比對身分證前六碼],$AX470,LabData2016[最近一次HbA1c檢查日期],$I470,LabData2016[HbA1c唯一],1),"")))</f>
        <v/>
      </c>
      <c r="I470" s="36" t="str" cm="1">
        <f t="array" ref="I470">IF($B470="","",IFERROR(_xlfn.AGGREGATE(14,6,LabData2016[最近一次HbA1c檢查日期]/((LabData2016[比對身分證前六碼]=$AX470)*(LabData2016[HbA1c唯一]=1)),2),""))</f>
        <v/>
      </c>
      <c r="J470" s="6" t="str">
        <f t="shared" si="99"/>
        <v/>
      </c>
      <c r="K470" s="27" t="str">
        <f ca="1">IF($B470="","",IF($E470="不適用","不適用",IF($F470="","未檢驗",IF(AND($AF470+$AG470&gt;=2,$AG470&gt;=1),IF(OR($F470&lt;VALUE(SUBSTITUTE(SUBSTITUTE($E470,"&lt;",""),"%","")),SUMIFS(LabData2016[HbA1c唯一],LabData2016[比對身分證前六碼],$AX470,LabData2016[最近一次HbA1c檢查結果(%)],"&lt;"&amp;VALUE(SUBSTITUTE(SUBSTITUTE($E470,"&lt;",""),"%","")),LabData2016[最近一次HbA1c檢查日期],"&gt;="&amp;DATE(YEAR(TODAY()),1,1),LabData2016[最近一次HbA1c檢查日期],"&lt;"&amp;DATE(YEAR(TODAY())+1,1,1))/($AF470+$AG470)&gt;=0.5),"控制達標",IF(ISNUMBER($H470),IF(AND($J470&gt;=84,$F470-$H470&lt;0),"進步達標","未達標"),"未達標")),"未達標"))))</f>
        <v/>
      </c>
      <c r="L470" s="33" t="str">
        <f ca="1">IF($B470="","",IF($K470="不適用","不適用",IF($K470="未檢驗","無檢驗資料","全年"&amp;($AF470+$AG470)&amp;"次／下半年"&amp;$AG470&amp;"次／"&amp;SUMIFS(LabData2016[HbA1c唯一],LabData2016[比對身分證前六碼],$AX470,LabData2016[最近一次HbA1c檢查結果(%)],"&lt;"&amp;VALUE(SUBSTITUTE(SUBSTITUTE($E470,"&lt;",""),"%","")),LabData2016[最近一次HbA1c檢查日期],"&gt;="&amp;DATE(YEAR(TODAY()),1,1),LabData2016[最近一次HbA1c檢查日期],"&lt;"&amp;DATE(YEAR(TODAY())+1,1,1))&amp;"/"&amp;($AF470+$AG470)&amp;"達標")))</f>
        <v/>
      </c>
      <c r="M470" s="6" t="str" cm="1">
        <f t="array" ref="M470">IF($B470="","",IFERROR(INDEX(PatientCriteria[LDL達標標準],ROWS($A$4:A470)),""))</f>
        <v/>
      </c>
      <c r="N470" s="6" t="str">
        <f>IF($B470="","",IF($O470="","",IFERROR(SUMIFS(LabData2016[最近一次LDL檢查結果(mg/dL)],LabData2016[比對身分證前六碼],$AX470,LabData2016[最近一次LDL檢查日期],$O470,LabData2016[LDL唯一],1),"")))</f>
        <v/>
      </c>
      <c r="O470" s="36" t="str" cm="1">
        <f t="array" ref="O470">IF($B470="","",IFERROR(_xlfn.AGGREGATE(14,6,LabData2016[最近一次LDL檢查日期]/((LabData2016[比對身分證前六碼]=$AX470)*(LabData2016[LDL唯一]=1)),1),""))</f>
        <v/>
      </c>
      <c r="P470" s="6" t="str">
        <f>IF($B470="","",IF($Q470="","",IFERROR(SUMIFS(LabData2016[最近一次LDL檢查結果(mg/dL)],LabData2016[比對身分證前六碼],$AX470,LabData2016[最近一次LDL檢查日期],$Q470,LabData2016[LDL唯一],1),"")))</f>
        <v/>
      </c>
      <c r="Q470" s="36" t="str" cm="1">
        <f t="array" ref="Q470">IF($B470="","",IFERROR(_xlfn.AGGREGATE(14,6,LabData2016[最近一次LDL檢查日期]/((LabData2016[比對身分證前六碼]=$AX470)*(LabData2016[LDL唯一]=1)),2),""))</f>
        <v/>
      </c>
      <c r="R470" s="6" t="str">
        <f t="shared" si="100"/>
        <v/>
      </c>
      <c r="S470" s="6" t="str" cm="1">
        <f t="array" ref="S470">IF($B470="","",IFERROR(_xlfn.AGGREGATE(15,6,LabData2016[最近一次LDL檢查結果(mg/dL)]/((LabData2016[比對身分證前六碼]=$AX470)*(LabData2016[LDL唯一]=1)),1),""))</f>
        <v/>
      </c>
      <c r="T470" s="28" t="str">
        <f ca="1">IF($B470="","",IF($M470="不適用","不適用",IF($N470="","未檢驗",IF(OR(AND($D470="DM only",$O470&gt;=DATE(YEAR(TODAY()),1,1),$O470&lt;DATE(YEAR(TODAY())+1,1,1),$N470&lt;VALUE(SUBSTITUTE($M470,"&lt;",""))),AND($AH470&gt;=1,$AI470&gt;=1,OR($N470&lt;VALUE(SUBSTITUTE($M470,"&lt;","")),SUMIFS(LabData2016[LDL唯一],LabData2016[比對身分證前六碼],$AX470,LabData2016[最近一次LDL檢查結果(mg/dL)],"&lt;"&amp;VALUE(SUBSTITUTE($M470,"&lt;","")),LabData2016[最近一次LDL檢查日期],"&gt;="&amp;DATE(YEAR(TODAY()),1,1),LabData2016[最近一次LDL檢查日期],"&lt;"&amp;DATE(YEAR(TODAY())+1,1,1))/($AH470+$AI470)&gt;=0.5))),"控制達標",IF(AND($AH470&gt;=1,$AI470&gt;=1,ISNUMBER($P470),$R470&gt;84,$N470-$P470&lt;0),"進步達標","未達標")))))</f>
        <v/>
      </c>
      <c r="U470" s="39" t="str">
        <f ca="1">IF($B470="","",IF($T470="不適用","不適用",IF($T470="未檢驗","無檢驗資料","全年"&amp;($AH470+$AI470)&amp;"次／下半年"&amp;$AI470&amp;"次／"&amp;SUMIFS(LabData2016[LDL唯一],LabData2016[比對身分證前六碼],$AX470,LabData2016[最近一次LDL檢查結果(mg/dL)],"&lt;"&amp;VALUE(SUBSTITUTE($M470,"&lt;","")),LabData2016[最近一次LDL檢查日期],"&gt;="&amp;DATE(YEAR(TODAY()),1,1),LabData2016[最近一次LDL檢查日期],"&lt;"&amp;DATE(YEAR(TODAY())+1,1,1))&amp;"/"&amp;($AH470+$AI470)&amp;"達標")))</f>
        <v/>
      </c>
      <c r="V470" s="6" t="str" cm="1">
        <f t="array" ref="V470">IF($B470="","",IFERROR(INDEX(PatientCriteria[UACR達標標準],ROWS($A$4:A470)),""))</f>
        <v/>
      </c>
      <c r="W470" s="6" t="str">
        <f>IF($B470="","",IF($X470="","",IFERROR(SUMIFS(LabData2016[最近一次UACR檢查結果(mg/gm)],LabData2016[比對身分證前六碼],$AX470,LabData2016[最近一次UACR檢查日期],$X470,LabData2016[UACR唯一],1),"")))</f>
        <v/>
      </c>
      <c r="X470" s="36" t="str" cm="1">
        <f t="array" ref="X470">IF($B470="","",IFERROR(_xlfn.AGGREGATE(14,6,LabData2016[最近一次UACR檢查日期]/((LabData2016[比對身分證前六碼]=$AX470)*(LabData2016[UACR唯一]=1)),1),""))</f>
        <v/>
      </c>
      <c r="Y470" s="6" t="str">
        <f>IF($B470="","",IF($Z470="","",IFERROR(SUMIFS(LabData2016[最近一次UACR檢查結果(mg/gm)],LabData2016[比對身分證前六碼],$AX470,LabData2016[最近一次UACR檢查日期],$Z470,LabData2016[UACR唯一],1),"")))</f>
        <v/>
      </c>
      <c r="Z470" s="36" t="str" cm="1">
        <f t="array" ref="Z470">IF($B470="","",IFERROR(_xlfn.AGGREGATE(14,6,LabData2016[最近一次UACR檢查日期]/((LabData2016[比對身分證前六碼]=$AX470)*(LabData2016[UACR唯一]=1)),2),""))</f>
        <v/>
      </c>
      <c r="AA470" s="6" t="str">
        <f t="shared" si="101"/>
        <v/>
      </c>
      <c r="AB470" s="29" t="str">
        <f ca="1">IF($B470="","",IF($V470="不適用","不適用",IF($W470="","未檢驗",IF(AND($AJ470+$AK470&gt;=2,$AK470&gt;=1),IF(OR($W470&lt;30,SUMIFS(LabData2016[UACR唯一],LabData2016[比對身分證前六碼],$AX470,LabData2016[最近一次UACR檢查結果(mg/gm)],"&lt;30",LabData2016[最近一次UACR檢查日期],"&gt;="&amp;DATE(YEAR(TODAY()),1,1),LabData2016[最近一次UACR檢查日期],"&lt;"&amp;DATE(YEAR(TODAY())+1,1,1))/($AJ470+$AK470)&gt;=0.5),"控制達標",IF(ISNUMBER($Y470),IF(AND($AA470&gt;=84,$W470-$Y470&lt;0),"進步達標","未達標"),"未達標")),"未達標"))))</f>
        <v/>
      </c>
      <c r="AC470" s="38" t="str">
        <f ca="1">IF($B470="","",IF($AB470="不適用","不適用",IF($AB470="未檢驗","無檢驗資料","全年"&amp;($AJ470+$AK470)&amp;"次／下半年"&amp;$AK470&amp;"次／"&amp;SUMIFS(LabData2016[UACR唯一],LabData2016[比對身分證前六碼],$AX470,LabData2016[最近一次UACR檢查結果(mg/gm)],"&lt;30",LabData2016[最近一次UACR檢查日期],"&gt;="&amp;DATE(YEAR(TODAY()),1,1),LabData2016[最近一次UACR檢查日期],"&lt;"&amp;DATE(YEAR(TODAY())+1,1,1))&amp;"/"&amp;($AJ470+$AK470)&amp;"達標")))</f>
        <v/>
      </c>
      <c r="AD470" s="6" t="str" cm="1">
        <f t="array" ref="AD470">IF($B470="","",IFERROR(INDEX(PatientCriteria[BP檢驗次數達標標準],ROWS($A$4:A470)),""))</f>
        <v/>
      </c>
      <c r="AE470" s="6" t="str" cm="1">
        <f t="array" aca="1" ref="AE470" ca="1">IF($B470="","",_xlfn.LET(_xlpm.bp,LabData2016[最近一次BP檢查日期],_xlpm.ym,IF(ISNUMBER(_xlpm.bp),TEXT(_xlpm.bp,"yyyy-mm"),LEFT(_xlpm.bp,7)),_xlpm.matched,_xlfn._xlws.FILTER(_xlpm.ym,(LabData2016[比對身分證前六碼]=$AX470)*(LabData2016[比對生日西元]=$AY470)*(_xlpm.ym&lt;&gt;"")*(LEFT(_xlpm.ym,4)=TEXT(YEAR(TODAY()),"0")),""),IF(INDEX(_xlpm.matched,1)="",0,ROWS(_xlfn.UNIQUE(_xlpm.matched)))))</f>
        <v/>
      </c>
      <c r="AF470" s="6" t="str">
        <f ca="1">IF($B470="","",SUMIFS(LabData2016[HbA1c唯一],LabData2016[比對身分證前六碼],$AX470,LabData2016[最近一次HbA1c檢查日期],"&gt;="&amp;DATE(YEAR(TODAY()),1,1),LabData2016[最近一次HbA1c檢查日期],"&lt;"&amp;DATE(YEAR(TODAY()),7,1)))</f>
        <v/>
      </c>
      <c r="AG470" s="6" t="str">
        <f ca="1">IF($B470="","",SUMIFS(LabData2016[HbA1c唯一],LabData2016[比對身分證前六碼],$AX470,LabData2016[最近一次HbA1c檢查日期],"&gt;="&amp;DATE(YEAR(TODAY()),7,1),LabData2016[最近一次HbA1c檢查日期],"&lt;"&amp;DATE(YEAR(TODAY())+1,1,1)))</f>
        <v/>
      </c>
      <c r="AH470" s="6" t="str">
        <f ca="1">IF($B470="","",SUMIFS(LabData2016[LDL唯一],LabData2016[比對身分證前六碼],$AX470,LabData2016[最近一次LDL檢查日期],"&gt;="&amp;DATE(YEAR(TODAY()),1,1),LabData2016[最近一次LDL檢查日期],"&lt;"&amp;DATE(YEAR(TODAY()),7,1)))</f>
        <v/>
      </c>
      <c r="AI470" s="6" t="str">
        <f ca="1">IF($B470="","",SUMIFS(LabData2016[LDL唯一],LabData2016[比對身分證前六碼],$AX470,LabData2016[最近一次LDL檢查日期],"&gt;="&amp;DATE(YEAR(TODAY()),7,1),LabData2016[最近一次LDL檢查日期],"&lt;"&amp;DATE(YEAR(TODAY())+1,1,1)))</f>
        <v/>
      </c>
      <c r="AJ470" s="6" t="str">
        <f ca="1">IF($B470="","",SUMIFS(LabData2016[UACR唯一],LabData2016[比對身分證前六碼],$AX470,LabData2016[最近一次UACR檢查日期],"&gt;="&amp;DATE(YEAR(TODAY()),1,1),LabData2016[最近一次UACR檢查日期],"&lt;"&amp;DATE(YEAR(TODAY()),7,1)))</f>
        <v/>
      </c>
      <c r="AK470" s="6" t="str">
        <f ca="1">IF($B470="","",SUMIFS(LabData2016[UACR唯一],LabData2016[比對身分證前六碼],$AX470,LabData2016[最近一次UACR檢查日期],"&gt;="&amp;DATE(YEAR(TODAY()),7,1),LabData2016[最近一次UACR檢查日期],"&lt;"&amp;DATE(YEAR(TODAY())+1,1,1)))</f>
        <v/>
      </c>
      <c r="AL470" s="6" t="str">
        <f t="shared" si="102"/>
        <v/>
      </c>
      <c r="AM470" s="6" t="str">
        <f t="shared" si="103"/>
        <v/>
      </c>
      <c r="AN470" s="6" t="str">
        <f t="shared" si="104"/>
        <v/>
      </c>
      <c r="AO470" s="6" t="str">
        <f t="shared" si="105"/>
        <v/>
      </c>
      <c r="AP470" s="6" t="str" cm="1">
        <f t="array" ref="AP470">IF($B470="","",IFERROR(INDEX(相容設定!$B$2:$E$9,MATCH($D470,相容設定!$A$2:$A$9,0),MIN(VALUE(LEFT($AQ470,FIND("/",$AQ470)-1)),3)+1),0))</f>
        <v/>
      </c>
      <c r="AQ470" s="6" t="str">
        <f t="shared" si="106"/>
        <v/>
      </c>
      <c r="AR470" s="30" t="str">
        <f t="shared" si="107"/>
        <v/>
      </c>
      <c r="AS470" s="30" t="str">
        <f>IF($B470="","",250+30+IF(OR(ISNUMBER(SEARCH("DM",$D470)),ISNUMBER(SEARCH("+",$D470))),100,0)+IFERROR(INDEX(相容設定!$F$2:$F$9,MATCH($D470,相容設定!$A$2:$A$9,0)),0))</f>
        <v/>
      </c>
      <c r="AT470" s="31" t="str">
        <f t="shared" si="108"/>
        <v/>
      </c>
      <c r="AU470" s="32" t="str">
        <f t="shared" si="109"/>
        <v/>
      </c>
      <c r="AW470" t="str">
        <f t="shared" si="110"/>
        <v/>
      </c>
    </row>
    <row r="471" spans="1:49" x14ac:dyDescent="0.35">
      <c r="A471" s="26" t="str" cm="1">
        <f t="array" ref="A471">IFERROR(IF(INDEX(PatientCriteria[身分證號],ROWS($A$4:A471))="","",ROWS($A$4:A471)),"")</f>
        <v/>
      </c>
      <c r="B471" s="26" t="str" cm="1">
        <f t="array" ref="B471">IFERROR(IF(INDEX(PatientCriteria[身分證號],ROWS($A$4:A471))="","",INDEX(PatientCriteria[身分證號],ROWS($A$4:A471))),"")</f>
        <v/>
      </c>
      <c r="C471" s="26" t="str" cm="1">
        <f t="array" ref="C471">IF($B471="","",IFERROR(INDEX(PatientCriteria[生日],ROWS($A$4:A471)),""))</f>
        <v/>
      </c>
      <c r="D471" s="26" t="str" cm="1">
        <f t="array" ref="D471">IF($B471="","",IFERROR(INDEX(PatientCriteria[疾病組合],ROWS($A$4:A471)),""))</f>
        <v/>
      </c>
      <c r="E471" s="6" t="str" cm="1">
        <f t="array" ref="E471">IF($B471="","",IFERROR(INDEX(PatientCriteria[HbA1c達標標準],ROWS($A$4:A471)),""))</f>
        <v/>
      </c>
      <c r="F471" s="6" t="str">
        <f>IF($B471="","",IF($G471="","",IFERROR(SUMIFS(LabData2016[最近一次HbA1c檢查結果(%)],LabData2016[比對身分證前六碼],$AX471,LabData2016[最近一次HbA1c檢查日期],$G471,LabData2016[HbA1c唯一],1),"")))</f>
        <v/>
      </c>
      <c r="G471" s="36" t="str" cm="1">
        <f t="array" ref="G471">IF($B471="","",IFERROR(_xlfn.AGGREGATE(14,6,LabData2016[最近一次HbA1c檢查日期]/((LabData2016[比對身分證前六碼]=$AX471)*(LabData2016[HbA1c唯一]=1)),1),""))</f>
        <v/>
      </c>
      <c r="H471" s="6" t="str">
        <f>IF($B471="","",IF($I471="","",IFERROR(SUMIFS(LabData2016[最近一次HbA1c檢查結果(%)],LabData2016[比對身分證前六碼],$AX471,LabData2016[最近一次HbA1c檢查日期],$I471,LabData2016[HbA1c唯一],1),"")))</f>
        <v/>
      </c>
      <c r="I471" s="36" t="str" cm="1">
        <f t="array" ref="I471">IF($B471="","",IFERROR(_xlfn.AGGREGATE(14,6,LabData2016[最近一次HbA1c檢查日期]/((LabData2016[比對身分證前六碼]=$AX471)*(LabData2016[HbA1c唯一]=1)),2),""))</f>
        <v/>
      </c>
      <c r="J471" s="6" t="str">
        <f t="shared" si="99"/>
        <v/>
      </c>
      <c r="K471" s="27" t="str">
        <f ca="1">IF($B471="","",IF($E471="不適用","不適用",IF($F471="","未檢驗",IF(AND($AF471+$AG471&gt;=2,$AG471&gt;=1),IF(OR($F471&lt;VALUE(SUBSTITUTE(SUBSTITUTE($E471,"&lt;",""),"%","")),SUMIFS(LabData2016[HbA1c唯一],LabData2016[比對身分證前六碼],$AX471,LabData2016[最近一次HbA1c檢查結果(%)],"&lt;"&amp;VALUE(SUBSTITUTE(SUBSTITUTE($E471,"&lt;",""),"%","")),LabData2016[最近一次HbA1c檢查日期],"&gt;="&amp;DATE(YEAR(TODAY()),1,1),LabData2016[最近一次HbA1c檢查日期],"&lt;"&amp;DATE(YEAR(TODAY())+1,1,1))/($AF471+$AG471)&gt;=0.5),"控制達標",IF(ISNUMBER($H471),IF(AND($J471&gt;=84,$F471-$H471&lt;0),"進步達標","未達標"),"未達標")),"未達標"))))</f>
        <v/>
      </c>
      <c r="L471" s="33" t="str">
        <f ca="1">IF($B471="","",IF($K471="不適用","不適用",IF($K471="未檢驗","無檢驗資料","全年"&amp;($AF471+$AG471)&amp;"次／下半年"&amp;$AG471&amp;"次／"&amp;SUMIFS(LabData2016[HbA1c唯一],LabData2016[比對身分證前六碼],$AX471,LabData2016[最近一次HbA1c檢查結果(%)],"&lt;"&amp;VALUE(SUBSTITUTE(SUBSTITUTE($E471,"&lt;",""),"%","")),LabData2016[最近一次HbA1c檢查日期],"&gt;="&amp;DATE(YEAR(TODAY()),1,1),LabData2016[最近一次HbA1c檢查日期],"&lt;"&amp;DATE(YEAR(TODAY())+1,1,1))&amp;"/"&amp;($AF471+$AG471)&amp;"達標")))</f>
        <v/>
      </c>
      <c r="M471" s="6" t="str" cm="1">
        <f t="array" ref="M471">IF($B471="","",IFERROR(INDEX(PatientCriteria[LDL達標標準],ROWS($A$4:A471)),""))</f>
        <v/>
      </c>
      <c r="N471" s="6" t="str">
        <f>IF($B471="","",IF($O471="","",IFERROR(SUMIFS(LabData2016[最近一次LDL檢查結果(mg/dL)],LabData2016[比對身分證前六碼],$AX471,LabData2016[最近一次LDL檢查日期],$O471,LabData2016[LDL唯一],1),"")))</f>
        <v/>
      </c>
      <c r="O471" s="36" t="str" cm="1">
        <f t="array" ref="O471">IF($B471="","",IFERROR(_xlfn.AGGREGATE(14,6,LabData2016[最近一次LDL檢查日期]/((LabData2016[比對身分證前六碼]=$AX471)*(LabData2016[LDL唯一]=1)),1),""))</f>
        <v/>
      </c>
      <c r="P471" s="6" t="str">
        <f>IF($B471="","",IF($Q471="","",IFERROR(SUMIFS(LabData2016[最近一次LDL檢查結果(mg/dL)],LabData2016[比對身分證前六碼],$AX471,LabData2016[最近一次LDL檢查日期],$Q471,LabData2016[LDL唯一],1),"")))</f>
        <v/>
      </c>
      <c r="Q471" s="36" t="str" cm="1">
        <f t="array" ref="Q471">IF($B471="","",IFERROR(_xlfn.AGGREGATE(14,6,LabData2016[最近一次LDL檢查日期]/((LabData2016[比對身分證前六碼]=$AX471)*(LabData2016[LDL唯一]=1)),2),""))</f>
        <v/>
      </c>
      <c r="R471" s="6" t="str">
        <f t="shared" si="100"/>
        <v/>
      </c>
      <c r="S471" s="6" t="str" cm="1">
        <f t="array" ref="S471">IF($B471="","",IFERROR(_xlfn.AGGREGATE(15,6,LabData2016[最近一次LDL檢查結果(mg/dL)]/((LabData2016[比對身分證前六碼]=$AX471)*(LabData2016[LDL唯一]=1)),1),""))</f>
        <v/>
      </c>
      <c r="T471" s="28" t="str">
        <f ca="1">IF($B471="","",IF($M471="不適用","不適用",IF($N471="","未檢驗",IF(OR(AND($D471="DM only",$O471&gt;=DATE(YEAR(TODAY()),1,1),$O471&lt;DATE(YEAR(TODAY())+1,1,1),$N471&lt;VALUE(SUBSTITUTE($M471,"&lt;",""))),AND($AH471&gt;=1,$AI471&gt;=1,OR($N471&lt;VALUE(SUBSTITUTE($M471,"&lt;","")),SUMIFS(LabData2016[LDL唯一],LabData2016[比對身分證前六碼],$AX471,LabData2016[最近一次LDL檢查結果(mg/dL)],"&lt;"&amp;VALUE(SUBSTITUTE($M471,"&lt;","")),LabData2016[最近一次LDL檢查日期],"&gt;="&amp;DATE(YEAR(TODAY()),1,1),LabData2016[最近一次LDL檢查日期],"&lt;"&amp;DATE(YEAR(TODAY())+1,1,1))/($AH471+$AI471)&gt;=0.5))),"控制達標",IF(AND($AH471&gt;=1,$AI471&gt;=1,ISNUMBER($P471),$R471&gt;84,$N471-$P471&lt;0),"進步達標","未達標")))))</f>
        <v/>
      </c>
      <c r="U471" s="39" t="str">
        <f ca="1">IF($B471="","",IF($T471="不適用","不適用",IF($T471="未檢驗","無檢驗資料","全年"&amp;($AH471+$AI471)&amp;"次／下半年"&amp;$AI471&amp;"次／"&amp;SUMIFS(LabData2016[LDL唯一],LabData2016[比對身分證前六碼],$AX471,LabData2016[最近一次LDL檢查結果(mg/dL)],"&lt;"&amp;VALUE(SUBSTITUTE($M471,"&lt;","")),LabData2016[最近一次LDL檢查日期],"&gt;="&amp;DATE(YEAR(TODAY()),1,1),LabData2016[最近一次LDL檢查日期],"&lt;"&amp;DATE(YEAR(TODAY())+1,1,1))&amp;"/"&amp;($AH471+$AI471)&amp;"達標")))</f>
        <v/>
      </c>
      <c r="V471" s="6" t="str" cm="1">
        <f t="array" ref="V471">IF($B471="","",IFERROR(INDEX(PatientCriteria[UACR達標標準],ROWS($A$4:A471)),""))</f>
        <v/>
      </c>
      <c r="W471" s="6" t="str">
        <f>IF($B471="","",IF($X471="","",IFERROR(SUMIFS(LabData2016[最近一次UACR檢查結果(mg/gm)],LabData2016[比對身分證前六碼],$AX471,LabData2016[最近一次UACR檢查日期],$X471,LabData2016[UACR唯一],1),"")))</f>
        <v/>
      </c>
      <c r="X471" s="36" t="str" cm="1">
        <f t="array" ref="X471">IF($B471="","",IFERROR(_xlfn.AGGREGATE(14,6,LabData2016[最近一次UACR檢查日期]/((LabData2016[比對身分證前六碼]=$AX471)*(LabData2016[UACR唯一]=1)),1),""))</f>
        <v/>
      </c>
      <c r="Y471" s="6" t="str">
        <f>IF($B471="","",IF($Z471="","",IFERROR(SUMIFS(LabData2016[最近一次UACR檢查結果(mg/gm)],LabData2016[比對身分證前六碼],$AX471,LabData2016[最近一次UACR檢查日期],$Z471,LabData2016[UACR唯一],1),"")))</f>
        <v/>
      </c>
      <c r="Z471" s="36" t="str" cm="1">
        <f t="array" ref="Z471">IF($B471="","",IFERROR(_xlfn.AGGREGATE(14,6,LabData2016[最近一次UACR檢查日期]/((LabData2016[比對身分證前六碼]=$AX471)*(LabData2016[UACR唯一]=1)),2),""))</f>
        <v/>
      </c>
      <c r="AA471" s="6" t="str">
        <f t="shared" si="101"/>
        <v/>
      </c>
      <c r="AB471" s="29" t="str">
        <f ca="1">IF($B471="","",IF($V471="不適用","不適用",IF($W471="","未檢驗",IF(AND($AJ471+$AK471&gt;=2,$AK471&gt;=1),IF(OR($W471&lt;30,SUMIFS(LabData2016[UACR唯一],LabData2016[比對身分證前六碼],$AX471,LabData2016[最近一次UACR檢查結果(mg/gm)],"&lt;30",LabData2016[最近一次UACR檢查日期],"&gt;="&amp;DATE(YEAR(TODAY()),1,1),LabData2016[最近一次UACR檢查日期],"&lt;"&amp;DATE(YEAR(TODAY())+1,1,1))/($AJ471+$AK471)&gt;=0.5),"控制達標",IF(ISNUMBER($Y471),IF(AND($AA471&gt;=84,$W471-$Y471&lt;0),"進步達標","未達標"),"未達標")),"未達標"))))</f>
        <v/>
      </c>
      <c r="AC471" s="38" t="str">
        <f ca="1">IF($B471="","",IF($AB471="不適用","不適用",IF($AB471="未檢驗","無檢驗資料","全年"&amp;($AJ471+$AK471)&amp;"次／下半年"&amp;$AK471&amp;"次／"&amp;SUMIFS(LabData2016[UACR唯一],LabData2016[比對身分證前六碼],$AX471,LabData2016[最近一次UACR檢查結果(mg/gm)],"&lt;30",LabData2016[最近一次UACR檢查日期],"&gt;="&amp;DATE(YEAR(TODAY()),1,1),LabData2016[最近一次UACR檢查日期],"&lt;"&amp;DATE(YEAR(TODAY())+1,1,1))&amp;"/"&amp;($AJ471+$AK471)&amp;"達標")))</f>
        <v/>
      </c>
      <c r="AD471" s="6" t="str" cm="1">
        <f t="array" ref="AD471">IF($B471="","",IFERROR(INDEX(PatientCriteria[BP檢驗次數達標標準],ROWS($A$4:A471)),""))</f>
        <v/>
      </c>
      <c r="AE471" s="6" t="str" cm="1">
        <f t="array" aca="1" ref="AE471" ca="1">IF($B471="","",_xlfn.LET(_xlpm.bp,LabData2016[最近一次BP檢查日期],_xlpm.ym,IF(ISNUMBER(_xlpm.bp),TEXT(_xlpm.bp,"yyyy-mm"),LEFT(_xlpm.bp,7)),_xlpm.matched,_xlfn._xlws.FILTER(_xlpm.ym,(LabData2016[比對身分證前六碼]=$AX471)*(LabData2016[比對生日西元]=$AY471)*(_xlpm.ym&lt;&gt;"")*(LEFT(_xlpm.ym,4)=TEXT(YEAR(TODAY()),"0")),""),IF(INDEX(_xlpm.matched,1)="",0,ROWS(_xlfn.UNIQUE(_xlpm.matched)))))</f>
        <v/>
      </c>
      <c r="AF471" s="6" t="str">
        <f ca="1">IF($B471="","",SUMIFS(LabData2016[HbA1c唯一],LabData2016[比對身分證前六碼],$AX471,LabData2016[最近一次HbA1c檢查日期],"&gt;="&amp;DATE(YEAR(TODAY()),1,1),LabData2016[最近一次HbA1c檢查日期],"&lt;"&amp;DATE(YEAR(TODAY()),7,1)))</f>
        <v/>
      </c>
      <c r="AG471" s="6" t="str">
        <f ca="1">IF($B471="","",SUMIFS(LabData2016[HbA1c唯一],LabData2016[比對身分證前六碼],$AX471,LabData2016[最近一次HbA1c檢查日期],"&gt;="&amp;DATE(YEAR(TODAY()),7,1),LabData2016[最近一次HbA1c檢查日期],"&lt;"&amp;DATE(YEAR(TODAY())+1,1,1)))</f>
        <v/>
      </c>
      <c r="AH471" s="6" t="str">
        <f ca="1">IF($B471="","",SUMIFS(LabData2016[LDL唯一],LabData2016[比對身分證前六碼],$AX471,LabData2016[最近一次LDL檢查日期],"&gt;="&amp;DATE(YEAR(TODAY()),1,1),LabData2016[最近一次LDL檢查日期],"&lt;"&amp;DATE(YEAR(TODAY()),7,1)))</f>
        <v/>
      </c>
      <c r="AI471" s="6" t="str">
        <f ca="1">IF($B471="","",SUMIFS(LabData2016[LDL唯一],LabData2016[比對身分證前六碼],$AX471,LabData2016[最近一次LDL檢查日期],"&gt;="&amp;DATE(YEAR(TODAY()),7,1),LabData2016[最近一次LDL檢查日期],"&lt;"&amp;DATE(YEAR(TODAY())+1,1,1)))</f>
        <v/>
      </c>
      <c r="AJ471" s="6" t="str">
        <f ca="1">IF($B471="","",SUMIFS(LabData2016[UACR唯一],LabData2016[比對身分證前六碼],$AX471,LabData2016[最近一次UACR檢查日期],"&gt;="&amp;DATE(YEAR(TODAY()),1,1),LabData2016[最近一次UACR檢查日期],"&lt;"&amp;DATE(YEAR(TODAY()),7,1)))</f>
        <v/>
      </c>
      <c r="AK471" s="6" t="str">
        <f ca="1">IF($B471="","",SUMIFS(LabData2016[UACR唯一],LabData2016[比對身分證前六碼],$AX471,LabData2016[最近一次UACR檢查日期],"&gt;="&amp;DATE(YEAR(TODAY()),7,1),LabData2016[最近一次UACR檢查日期],"&lt;"&amp;DATE(YEAR(TODAY())+1,1,1)))</f>
        <v/>
      </c>
      <c r="AL471" s="6" t="str">
        <f t="shared" si="102"/>
        <v/>
      </c>
      <c r="AM471" s="6" t="str">
        <f t="shared" si="103"/>
        <v/>
      </c>
      <c r="AN471" s="6" t="str">
        <f t="shared" si="104"/>
        <v/>
      </c>
      <c r="AO471" s="6" t="str">
        <f t="shared" si="105"/>
        <v/>
      </c>
      <c r="AP471" s="6" t="str" cm="1">
        <f t="array" ref="AP471">IF($B471="","",IFERROR(INDEX(相容設定!$B$2:$E$9,MATCH($D471,相容設定!$A$2:$A$9,0),MIN(VALUE(LEFT($AQ471,FIND("/",$AQ471)-1)),3)+1),0))</f>
        <v/>
      </c>
      <c r="AQ471" s="6" t="str">
        <f t="shared" si="106"/>
        <v/>
      </c>
      <c r="AR471" s="30" t="str">
        <f t="shared" si="107"/>
        <v/>
      </c>
      <c r="AS471" s="30" t="str">
        <f>IF($B471="","",250+30+IF(OR(ISNUMBER(SEARCH("DM",$D471)),ISNUMBER(SEARCH("+",$D471))),100,0)+IFERROR(INDEX(相容設定!$F$2:$F$9,MATCH($D471,相容設定!$A$2:$A$9,0)),0))</f>
        <v/>
      </c>
      <c r="AT471" s="31" t="str">
        <f t="shared" si="108"/>
        <v/>
      </c>
      <c r="AU471" s="32" t="str">
        <f t="shared" si="109"/>
        <v/>
      </c>
      <c r="AW471" t="str">
        <f t="shared" si="110"/>
        <v/>
      </c>
    </row>
    <row r="472" spans="1:49" x14ac:dyDescent="0.35">
      <c r="A472" s="26" t="str" cm="1">
        <f t="array" ref="A472">IFERROR(IF(INDEX(PatientCriteria[身分證號],ROWS($A$4:A472))="","",ROWS($A$4:A472)),"")</f>
        <v/>
      </c>
      <c r="B472" s="26" t="str" cm="1">
        <f t="array" ref="B472">IFERROR(IF(INDEX(PatientCriteria[身分證號],ROWS($A$4:A472))="","",INDEX(PatientCriteria[身分證號],ROWS($A$4:A472))),"")</f>
        <v/>
      </c>
      <c r="C472" s="26" t="str" cm="1">
        <f t="array" ref="C472">IF($B472="","",IFERROR(INDEX(PatientCriteria[生日],ROWS($A$4:A472)),""))</f>
        <v/>
      </c>
      <c r="D472" s="26" t="str" cm="1">
        <f t="array" ref="D472">IF($B472="","",IFERROR(INDEX(PatientCriteria[疾病組合],ROWS($A$4:A472)),""))</f>
        <v/>
      </c>
      <c r="E472" s="6" t="str" cm="1">
        <f t="array" ref="E472">IF($B472="","",IFERROR(INDEX(PatientCriteria[HbA1c達標標準],ROWS($A$4:A472)),""))</f>
        <v/>
      </c>
      <c r="F472" s="6" t="str">
        <f>IF($B472="","",IF($G472="","",IFERROR(SUMIFS(LabData2016[最近一次HbA1c檢查結果(%)],LabData2016[比對身分證前六碼],$AX472,LabData2016[最近一次HbA1c檢查日期],$G472,LabData2016[HbA1c唯一],1),"")))</f>
        <v/>
      </c>
      <c r="G472" s="36" t="str" cm="1">
        <f t="array" ref="G472">IF($B472="","",IFERROR(_xlfn.AGGREGATE(14,6,LabData2016[最近一次HbA1c檢查日期]/((LabData2016[比對身分證前六碼]=$AX472)*(LabData2016[HbA1c唯一]=1)),1),""))</f>
        <v/>
      </c>
      <c r="H472" s="6" t="str">
        <f>IF($B472="","",IF($I472="","",IFERROR(SUMIFS(LabData2016[最近一次HbA1c檢查結果(%)],LabData2016[比對身分證前六碼],$AX472,LabData2016[最近一次HbA1c檢查日期],$I472,LabData2016[HbA1c唯一],1),"")))</f>
        <v/>
      </c>
      <c r="I472" s="36" t="str" cm="1">
        <f t="array" ref="I472">IF($B472="","",IFERROR(_xlfn.AGGREGATE(14,6,LabData2016[最近一次HbA1c檢查日期]/((LabData2016[比對身分證前六碼]=$AX472)*(LabData2016[HbA1c唯一]=1)),2),""))</f>
        <v/>
      </c>
      <c r="J472" s="6" t="str">
        <f t="shared" si="99"/>
        <v/>
      </c>
      <c r="K472" s="27" t="str">
        <f ca="1">IF($B472="","",IF($E472="不適用","不適用",IF($F472="","未檢驗",IF(AND($AF472+$AG472&gt;=2,$AG472&gt;=1),IF(OR($F472&lt;VALUE(SUBSTITUTE(SUBSTITUTE($E472,"&lt;",""),"%","")),SUMIFS(LabData2016[HbA1c唯一],LabData2016[比對身分證前六碼],$AX472,LabData2016[最近一次HbA1c檢查結果(%)],"&lt;"&amp;VALUE(SUBSTITUTE(SUBSTITUTE($E472,"&lt;",""),"%","")),LabData2016[最近一次HbA1c檢查日期],"&gt;="&amp;DATE(YEAR(TODAY()),1,1),LabData2016[最近一次HbA1c檢查日期],"&lt;"&amp;DATE(YEAR(TODAY())+1,1,1))/($AF472+$AG472)&gt;=0.5),"控制達標",IF(ISNUMBER($H472),IF(AND($J472&gt;=84,$F472-$H472&lt;0),"進步達標","未達標"),"未達標")),"未達標"))))</f>
        <v/>
      </c>
      <c r="L472" s="33" t="str">
        <f ca="1">IF($B472="","",IF($K472="不適用","不適用",IF($K472="未檢驗","無檢驗資料","全年"&amp;($AF472+$AG472)&amp;"次／下半年"&amp;$AG472&amp;"次／"&amp;SUMIFS(LabData2016[HbA1c唯一],LabData2016[比對身分證前六碼],$AX472,LabData2016[最近一次HbA1c檢查結果(%)],"&lt;"&amp;VALUE(SUBSTITUTE(SUBSTITUTE($E472,"&lt;",""),"%","")),LabData2016[最近一次HbA1c檢查日期],"&gt;="&amp;DATE(YEAR(TODAY()),1,1),LabData2016[最近一次HbA1c檢查日期],"&lt;"&amp;DATE(YEAR(TODAY())+1,1,1))&amp;"/"&amp;($AF472+$AG472)&amp;"達標")))</f>
        <v/>
      </c>
      <c r="M472" s="6" t="str" cm="1">
        <f t="array" ref="M472">IF($B472="","",IFERROR(INDEX(PatientCriteria[LDL達標標準],ROWS($A$4:A472)),""))</f>
        <v/>
      </c>
      <c r="N472" s="6" t="str">
        <f>IF($B472="","",IF($O472="","",IFERROR(SUMIFS(LabData2016[最近一次LDL檢查結果(mg/dL)],LabData2016[比對身分證前六碼],$AX472,LabData2016[最近一次LDL檢查日期],$O472,LabData2016[LDL唯一],1),"")))</f>
        <v/>
      </c>
      <c r="O472" s="36" t="str" cm="1">
        <f t="array" ref="O472">IF($B472="","",IFERROR(_xlfn.AGGREGATE(14,6,LabData2016[最近一次LDL檢查日期]/((LabData2016[比對身分證前六碼]=$AX472)*(LabData2016[LDL唯一]=1)),1),""))</f>
        <v/>
      </c>
      <c r="P472" s="6" t="str">
        <f>IF($B472="","",IF($Q472="","",IFERROR(SUMIFS(LabData2016[最近一次LDL檢查結果(mg/dL)],LabData2016[比對身分證前六碼],$AX472,LabData2016[最近一次LDL檢查日期],$Q472,LabData2016[LDL唯一],1),"")))</f>
        <v/>
      </c>
      <c r="Q472" s="36" t="str" cm="1">
        <f t="array" ref="Q472">IF($B472="","",IFERROR(_xlfn.AGGREGATE(14,6,LabData2016[最近一次LDL檢查日期]/((LabData2016[比對身分證前六碼]=$AX472)*(LabData2016[LDL唯一]=1)),2),""))</f>
        <v/>
      </c>
      <c r="R472" s="6" t="str">
        <f t="shared" si="100"/>
        <v/>
      </c>
      <c r="S472" s="6" t="str" cm="1">
        <f t="array" ref="S472">IF($B472="","",IFERROR(_xlfn.AGGREGATE(15,6,LabData2016[最近一次LDL檢查結果(mg/dL)]/((LabData2016[比對身分證前六碼]=$AX472)*(LabData2016[LDL唯一]=1)),1),""))</f>
        <v/>
      </c>
      <c r="T472" s="28" t="str">
        <f ca="1">IF($B472="","",IF($M472="不適用","不適用",IF($N472="","未檢驗",IF(OR(AND($D472="DM only",$O472&gt;=DATE(YEAR(TODAY()),1,1),$O472&lt;DATE(YEAR(TODAY())+1,1,1),$N472&lt;VALUE(SUBSTITUTE($M472,"&lt;",""))),AND($AH472&gt;=1,$AI472&gt;=1,OR($N472&lt;VALUE(SUBSTITUTE($M472,"&lt;","")),SUMIFS(LabData2016[LDL唯一],LabData2016[比對身分證前六碼],$AX472,LabData2016[最近一次LDL檢查結果(mg/dL)],"&lt;"&amp;VALUE(SUBSTITUTE($M472,"&lt;","")),LabData2016[最近一次LDL檢查日期],"&gt;="&amp;DATE(YEAR(TODAY()),1,1),LabData2016[最近一次LDL檢查日期],"&lt;"&amp;DATE(YEAR(TODAY())+1,1,1))/($AH472+$AI472)&gt;=0.5))),"控制達標",IF(AND($AH472&gt;=1,$AI472&gt;=1,ISNUMBER($P472),$R472&gt;84,$N472-$P472&lt;0),"進步達標","未達標")))))</f>
        <v/>
      </c>
      <c r="U472" s="39" t="str">
        <f ca="1">IF($B472="","",IF($T472="不適用","不適用",IF($T472="未檢驗","無檢驗資料","全年"&amp;($AH472+$AI472)&amp;"次／下半年"&amp;$AI472&amp;"次／"&amp;SUMIFS(LabData2016[LDL唯一],LabData2016[比對身分證前六碼],$AX472,LabData2016[最近一次LDL檢查結果(mg/dL)],"&lt;"&amp;VALUE(SUBSTITUTE($M472,"&lt;","")),LabData2016[最近一次LDL檢查日期],"&gt;="&amp;DATE(YEAR(TODAY()),1,1),LabData2016[最近一次LDL檢查日期],"&lt;"&amp;DATE(YEAR(TODAY())+1,1,1))&amp;"/"&amp;($AH472+$AI472)&amp;"達標")))</f>
        <v/>
      </c>
      <c r="V472" s="6" t="str" cm="1">
        <f t="array" ref="V472">IF($B472="","",IFERROR(INDEX(PatientCriteria[UACR達標標準],ROWS($A$4:A472)),""))</f>
        <v/>
      </c>
      <c r="W472" s="6" t="str">
        <f>IF($B472="","",IF($X472="","",IFERROR(SUMIFS(LabData2016[最近一次UACR檢查結果(mg/gm)],LabData2016[比對身分證前六碼],$AX472,LabData2016[最近一次UACR檢查日期],$X472,LabData2016[UACR唯一],1),"")))</f>
        <v/>
      </c>
      <c r="X472" s="36" t="str" cm="1">
        <f t="array" ref="X472">IF($B472="","",IFERROR(_xlfn.AGGREGATE(14,6,LabData2016[最近一次UACR檢查日期]/((LabData2016[比對身分證前六碼]=$AX472)*(LabData2016[UACR唯一]=1)),1),""))</f>
        <v/>
      </c>
      <c r="Y472" s="6" t="str">
        <f>IF($B472="","",IF($Z472="","",IFERROR(SUMIFS(LabData2016[最近一次UACR檢查結果(mg/gm)],LabData2016[比對身分證前六碼],$AX472,LabData2016[最近一次UACR檢查日期],$Z472,LabData2016[UACR唯一],1),"")))</f>
        <v/>
      </c>
      <c r="Z472" s="36" t="str" cm="1">
        <f t="array" ref="Z472">IF($B472="","",IFERROR(_xlfn.AGGREGATE(14,6,LabData2016[最近一次UACR檢查日期]/((LabData2016[比對身分證前六碼]=$AX472)*(LabData2016[UACR唯一]=1)),2),""))</f>
        <v/>
      </c>
      <c r="AA472" s="6" t="str">
        <f t="shared" si="101"/>
        <v/>
      </c>
      <c r="AB472" s="29" t="str">
        <f ca="1">IF($B472="","",IF($V472="不適用","不適用",IF($W472="","未檢驗",IF(AND($AJ472+$AK472&gt;=2,$AK472&gt;=1),IF(OR($W472&lt;30,SUMIFS(LabData2016[UACR唯一],LabData2016[比對身分證前六碼],$AX472,LabData2016[最近一次UACR檢查結果(mg/gm)],"&lt;30",LabData2016[最近一次UACR檢查日期],"&gt;="&amp;DATE(YEAR(TODAY()),1,1),LabData2016[最近一次UACR檢查日期],"&lt;"&amp;DATE(YEAR(TODAY())+1,1,1))/($AJ472+$AK472)&gt;=0.5),"控制達標",IF(ISNUMBER($Y472),IF(AND($AA472&gt;=84,$W472-$Y472&lt;0),"進步達標","未達標"),"未達標")),"未達標"))))</f>
        <v/>
      </c>
      <c r="AC472" s="38" t="str">
        <f ca="1">IF($B472="","",IF($AB472="不適用","不適用",IF($AB472="未檢驗","無檢驗資料","全年"&amp;($AJ472+$AK472)&amp;"次／下半年"&amp;$AK472&amp;"次／"&amp;SUMIFS(LabData2016[UACR唯一],LabData2016[比對身分證前六碼],$AX472,LabData2016[最近一次UACR檢查結果(mg/gm)],"&lt;30",LabData2016[最近一次UACR檢查日期],"&gt;="&amp;DATE(YEAR(TODAY()),1,1),LabData2016[最近一次UACR檢查日期],"&lt;"&amp;DATE(YEAR(TODAY())+1,1,1))&amp;"/"&amp;($AJ472+$AK472)&amp;"達標")))</f>
        <v/>
      </c>
      <c r="AD472" s="6" t="str" cm="1">
        <f t="array" ref="AD472">IF($B472="","",IFERROR(INDEX(PatientCriteria[BP檢驗次數達標標準],ROWS($A$4:A472)),""))</f>
        <v/>
      </c>
      <c r="AE472" s="6" t="str" cm="1">
        <f t="array" aca="1" ref="AE472" ca="1">IF($B472="","",_xlfn.LET(_xlpm.bp,LabData2016[最近一次BP檢查日期],_xlpm.ym,IF(ISNUMBER(_xlpm.bp),TEXT(_xlpm.bp,"yyyy-mm"),LEFT(_xlpm.bp,7)),_xlpm.matched,_xlfn._xlws.FILTER(_xlpm.ym,(LabData2016[比對身分證前六碼]=$AX472)*(LabData2016[比對生日西元]=$AY472)*(_xlpm.ym&lt;&gt;"")*(LEFT(_xlpm.ym,4)=TEXT(YEAR(TODAY()),"0")),""),IF(INDEX(_xlpm.matched,1)="",0,ROWS(_xlfn.UNIQUE(_xlpm.matched)))))</f>
        <v/>
      </c>
      <c r="AF472" s="6" t="str">
        <f ca="1">IF($B472="","",SUMIFS(LabData2016[HbA1c唯一],LabData2016[比對身分證前六碼],$AX472,LabData2016[最近一次HbA1c檢查日期],"&gt;="&amp;DATE(YEAR(TODAY()),1,1),LabData2016[最近一次HbA1c檢查日期],"&lt;"&amp;DATE(YEAR(TODAY()),7,1)))</f>
        <v/>
      </c>
      <c r="AG472" s="6" t="str">
        <f ca="1">IF($B472="","",SUMIFS(LabData2016[HbA1c唯一],LabData2016[比對身分證前六碼],$AX472,LabData2016[最近一次HbA1c檢查日期],"&gt;="&amp;DATE(YEAR(TODAY()),7,1),LabData2016[最近一次HbA1c檢查日期],"&lt;"&amp;DATE(YEAR(TODAY())+1,1,1)))</f>
        <v/>
      </c>
      <c r="AH472" s="6" t="str">
        <f ca="1">IF($B472="","",SUMIFS(LabData2016[LDL唯一],LabData2016[比對身分證前六碼],$AX472,LabData2016[最近一次LDL檢查日期],"&gt;="&amp;DATE(YEAR(TODAY()),1,1),LabData2016[最近一次LDL檢查日期],"&lt;"&amp;DATE(YEAR(TODAY()),7,1)))</f>
        <v/>
      </c>
      <c r="AI472" s="6" t="str">
        <f ca="1">IF($B472="","",SUMIFS(LabData2016[LDL唯一],LabData2016[比對身分證前六碼],$AX472,LabData2016[最近一次LDL檢查日期],"&gt;="&amp;DATE(YEAR(TODAY()),7,1),LabData2016[最近一次LDL檢查日期],"&lt;"&amp;DATE(YEAR(TODAY())+1,1,1)))</f>
        <v/>
      </c>
      <c r="AJ472" s="6" t="str">
        <f ca="1">IF($B472="","",SUMIFS(LabData2016[UACR唯一],LabData2016[比對身分證前六碼],$AX472,LabData2016[最近一次UACR檢查日期],"&gt;="&amp;DATE(YEAR(TODAY()),1,1),LabData2016[最近一次UACR檢查日期],"&lt;"&amp;DATE(YEAR(TODAY()),7,1)))</f>
        <v/>
      </c>
      <c r="AK472" s="6" t="str">
        <f ca="1">IF($B472="","",SUMIFS(LabData2016[UACR唯一],LabData2016[比對身分證前六碼],$AX472,LabData2016[最近一次UACR檢查日期],"&gt;="&amp;DATE(YEAR(TODAY()),7,1),LabData2016[最近一次UACR檢查日期],"&lt;"&amp;DATE(YEAR(TODAY())+1,1,1)))</f>
        <v/>
      </c>
      <c r="AL472" s="6" t="str">
        <f t="shared" si="102"/>
        <v/>
      </c>
      <c r="AM472" s="6" t="str">
        <f t="shared" si="103"/>
        <v/>
      </c>
      <c r="AN472" s="6" t="str">
        <f t="shared" si="104"/>
        <v/>
      </c>
      <c r="AO472" s="6" t="str">
        <f t="shared" si="105"/>
        <v/>
      </c>
      <c r="AP472" s="6" t="str" cm="1">
        <f t="array" ref="AP472">IF($B472="","",IFERROR(INDEX(相容設定!$B$2:$E$9,MATCH($D472,相容設定!$A$2:$A$9,0),MIN(VALUE(LEFT($AQ472,FIND("/",$AQ472)-1)),3)+1),0))</f>
        <v/>
      </c>
      <c r="AQ472" s="6" t="str">
        <f t="shared" si="106"/>
        <v/>
      </c>
      <c r="AR472" s="30" t="str">
        <f t="shared" si="107"/>
        <v/>
      </c>
      <c r="AS472" s="30" t="str">
        <f>IF($B472="","",250+30+IF(OR(ISNUMBER(SEARCH("DM",$D472)),ISNUMBER(SEARCH("+",$D472))),100,0)+IFERROR(INDEX(相容設定!$F$2:$F$9,MATCH($D472,相容設定!$A$2:$A$9,0)),0))</f>
        <v/>
      </c>
      <c r="AT472" s="31" t="str">
        <f t="shared" si="108"/>
        <v/>
      </c>
      <c r="AU472" s="32" t="str">
        <f t="shared" si="109"/>
        <v/>
      </c>
      <c r="AW472" t="str">
        <f t="shared" si="110"/>
        <v/>
      </c>
    </row>
    <row r="473" spans="1:49" x14ac:dyDescent="0.35">
      <c r="A473" s="26" t="str" cm="1">
        <f t="array" ref="A473">IFERROR(IF(INDEX(PatientCriteria[身分證號],ROWS($A$4:A473))="","",ROWS($A$4:A473)),"")</f>
        <v/>
      </c>
      <c r="B473" s="26" t="str" cm="1">
        <f t="array" ref="B473">IFERROR(IF(INDEX(PatientCriteria[身分證號],ROWS($A$4:A473))="","",INDEX(PatientCriteria[身分證號],ROWS($A$4:A473))),"")</f>
        <v/>
      </c>
      <c r="C473" s="26" t="str" cm="1">
        <f t="array" ref="C473">IF($B473="","",IFERROR(INDEX(PatientCriteria[生日],ROWS($A$4:A473)),""))</f>
        <v/>
      </c>
      <c r="D473" s="26" t="str" cm="1">
        <f t="array" ref="D473">IF($B473="","",IFERROR(INDEX(PatientCriteria[疾病組合],ROWS($A$4:A473)),""))</f>
        <v/>
      </c>
      <c r="E473" s="6" t="str" cm="1">
        <f t="array" ref="E473">IF($B473="","",IFERROR(INDEX(PatientCriteria[HbA1c達標標準],ROWS($A$4:A473)),""))</f>
        <v/>
      </c>
      <c r="F473" s="6" t="str">
        <f>IF($B473="","",IF($G473="","",IFERROR(SUMIFS(LabData2016[最近一次HbA1c檢查結果(%)],LabData2016[比對身分證前六碼],$AX473,LabData2016[最近一次HbA1c檢查日期],$G473,LabData2016[HbA1c唯一],1),"")))</f>
        <v/>
      </c>
      <c r="G473" s="36" t="str" cm="1">
        <f t="array" ref="G473">IF($B473="","",IFERROR(_xlfn.AGGREGATE(14,6,LabData2016[最近一次HbA1c檢查日期]/((LabData2016[比對身分證前六碼]=$AX473)*(LabData2016[HbA1c唯一]=1)),1),""))</f>
        <v/>
      </c>
      <c r="H473" s="6" t="str">
        <f>IF($B473="","",IF($I473="","",IFERROR(SUMIFS(LabData2016[最近一次HbA1c檢查結果(%)],LabData2016[比對身分證前六碼],$AX473,LabData2016[最近一次HbA1c檢查日期],$I473,LabData2016[HbA1c唯一],1),"")))</f>
        <v/>
      </c>
      <c r="I473" s="36" t="str" cm="1">
        <f t="array" ref="I473">IF($B473="","",IFERROR(_xlfn.AGGREGATE(14,6,LabData2016[最近一次HbA1c檢查日期]/((LabData2016[比對身分證前六碼]=$AX473)*(LabData2016[HbA1c唯一]=1)),2),""))</f>
        <v/>
      </c>
      <c r="J473" s="6" t="str">
        <f t="shared" si="99"/>
        <v/>
      </c>
      <c r="K473" s="27" t="str">
        <f ca="1">IF($B473="","",IF($E473="不適用","不適用",IF($F473="","未檢驗",IF(AND($AF473+$AG473&gt;=2,$AG473&gt;=1),IF(OR($F473&lt;VALUE(SUBSTITUTE(SUBSTITUTE($E473,"&lt;",""),"%","")),SUMIFS(LabData2016[HbA1c唯一],LabData2016[比對身分證前六碼],$AX473,LabData2016[最近一次HbA1c檢查結果(%)],"&lt;"&amp;VALUE(SUBSTITUTE(SUBSTITUTE($E473,"&lt;",""),"%","")),LabData2016[最近一次HbA1c檢查日期],"&gt;="&amp;DATE(YEAR(TODAY()),1,1),LabData2016[最近一次HbA1c檢查日期],"&lt;"&amp;DATE(YEAR(TODAY())+1,1,1))/($AF473+$AG473)&gt;=0.5),"控制達標",IF(ISNUMBER($H473),IF(AND($J473&gt;=84,$F473-$H473&lt;0),"進步達標","未達標"),"未達標")),"未達標"))))</f>
        <v/>
      </c>
      <c r="L473" s="33" t="str">
        <f ca="1">IF($B473="","",IF($K473="不適用","不適用",IF($K473="未檢驗","無檢驗資料","全年"&amp;($AF473+$AG473)&amp;"次／下半年"&amp;$AG473&amp;"次／"&amp;SUMIFS(LabData2016[HbA1c唯一],LabData2016[比對身分證前六碼],$AX473,LabData2016[最近一次HbA1c檢查結果(%)],"&lt;"&amp;VALUE(SUBSTITUTE(SUBSTITUTE($E473,"&lt;",""),"%","")),LabData2016[最近一次HbA1c檢查日期],"&gt;="&amp;DATE(YEAR(TODAY()),1,1),LabData2016[最近一次HbA1c檢查日期],"&lt;"&amp;DATE(YEAR(TODAY())+1,1,1))&amp;"/"&amp;($AF473+$AG473)&amp;"達標")))</f>
        <v/>
      </c>
      <c r="M473" s="6" t="str" cm="1">
        <f t="array" ref="M473">IF($B473="","",IFERROR(INDEX(PatientCriteria[LDL達標標準],ROWS($A$4:A473)),""))</f>
        <v/>
      </c>
      <c r="N473" s="6" t="str">
        <f>IF($B473="","",IF($O473="","",IFERROR(SUMIFS(LabData2016[最近一次LDL檢查結果(mg/dL)],LabData2016[比對身分證前六碼],$AX473,LabData2016[最近一次LDL檢查日期],$O473,LabData2016[LDL唯一],1),"")))</f>
        <v/>
      </c>
      <c r="O473" s="36" t="str" cm="1">
        <f t="array" ref="O473">IF($B473="","",IFERROR(_xlfn.AGGREGATE(14,6,LabData2016[最近一次LDL檢查日期]/((LabData2016[比對身分證前六碼]=$AX473)*(LabData2016[LDL唯一]=1)),1),""))</f>
        <v/>
      </c>
      <c r="P473" s="6" t="str">
        <f>IF($B473="","",IF($Q473="","",IFERROR(SUMIFS(LabData2016[最近一次LDL檢查結果(mg/dL)],LabData2016[比對身分證前六碼],$AX473,LabData2016[最近一次LDL檢查日期],$Q473,LabData2016[LDL唯一],1),"")))</f>
        <v/>
      </c>
      <c r="Q473" s="36" t="str" cm="1">
        <f t="array" ref="Q473">IF($B473="","",IFERROR(_xlfn.AGGREGATE(14,6,LabData2016[最近一次LDL檢查日期]/((LabData2016[比對身分證前六碼]=$AX473)*(LabData2016[LDL唯一]=1)),2),""))</f>
        <v/>
      </c>
      <c r="R473" s="6" t="str">
        <f t="shared" si="100"/>
        <v/>
      </c>
      <c r="S473" s="6" t="str" cm="1">
        <f t="array" ref="S473">IF($B473="","",IFERROR(_xlfn.AGGREGATE(15,6,LabData2016[最近一次LDL檢查結果(mg/dL)]/((LabData2016[比對身分證前六碼]=$AX473)*(LabData2016[LDL唯一]=1)),1),""))</f>
        <v/>
      </c>
      <c r="T473" s="28" t="str">
        <f ca="1">IF($B473="","",IF($M473="不適用","不適用",IF($N473="","未檢驗",IF(OR(AND($D473="DM only",$O473&gt;=DATE(YEAR(TODAY()),1,1),$O473&lt;DATE(YEAR(TODAY())+1,1,1),$N473&lt;VALUE(SUBSTITUTE($M473,"&lt;",""))),AND($AH473&gt;=1,$AI473&gt;=1,OR($N473&lt;VALUE(SUBSTITUTE($M473,"&lt;","")),SUMIFS(LabData2016[LDL唯一],LabData2016[比對身分證前六碼],$AX473,LabData2016[最近一次LDL檢查結果(mg/dL)],"&lt;"&amp;VALUE(SUBSTITUTE($M473,"&lt;","")),LabData2016[最近一次LDL檢查日期],"&gt;="&amp;DATE(YEAR(TODAY()),1,1),LabData2016[最近一次LDL檢查日期],"&lt;"&amp;DATE(YEAR(TODAY())+1,1,1))/($AH473+$AI473)&gt;=0.5))),"控制達標",IF(AND($AH473&gt;=1,$AI473&gt;=1,ISNUMBER($P473),$R473&gt;84,$N473-$P473&lt;0),"進步達標","未達標")))))</f>
        <v/>
      </c>
      <c r="U473" s="39" t="str">
        <f ca="1">IF($B473="","",IF($T473="不適用","不適用",IF($T473="未檢驗","無檢驗資料","全年"&amp;($AH473+$AI473)&amp;"次／下半年"&amp;$AI473&amp;"次／"&amp;SUMIFS(LabData2016[LDL唯一],LabData2016[比對身分證前六碼],$AX473,LabData2016[最近一次LDL檢查結果(mg/dL)],"&lt;"&amp;VALUE(SUBSTITUTE($M473,"&lt;","")),LabData2016[最近一次LDL檢查日期],"&gt;="&amp;DATE(YEAR(TODAY()),1,1),LabData2016[最近一次LDL檢查日期],"&lt;"&amp;DATE(YEAR(TODAY())+1,1,1))&amp;"/"&amp;($AH473+$AI473)&amp;"達標")))</f>
        <v/>
      </c>
      <c r="V473" s="6" t="str" cm="1">
        <f t="array" ref="V473">IF($B473="","",IFERROR(INDEX(PatientCriteria[UACR達標標準],ROWS($A$4:A473)),""))</f>
        <v/>
      </c>
      <c r="W473" s="6" t="str">
        <f>IF($B473="","",IF($X473="","",IFERROR(SUMIFS(LabData2016[最近一次UACR檢查結果(mg/gm)],LabData2016[比對身分證前六碼],$AX473,LabData2016[最近一次UACR檢查日期],$X473,LabData2016[UACR唯一],1),"")))</f>
        <v/>
      </c>
      <c r="X473" s="36" t="str" cm="1">
        <f t="array" ref="X473">IF($B473="","",IFERROR(_xlfn.AGGREGATE(14,6,LabData2016[最近一次UACR檢查日期]/((LabData2016[比對身分證前六碼]=$AX473)*(LabData2016[UACR唯一]=1)),1),""))</f>
        <v/>
      </c>
      <c r="Y473" s="6" t="str">
        <f>IF($B473="","",IF($Z473="","",IFERROR(SUMIFS(LabData2016[最近一次UACR檢查結果(mg/gm)],LabData2016[比對身分證前六碼],$AX473,LabData2016[最近一次UACR檢查日期],$Z473,LabData2016[UACR唯一],1),"")))</f>
        <v/>
      </c>
      <c r="Z473" s="36" t="str" cm="1">
        <f t="array" ref="Z473">IF($B473="","",IFERROR(_xlfn.AGGREGATE(14,6,LabData2016[最近一次UACR檢查日期]/((LabData2016[比對身分證前六碼]=$AX473)*(LabData2016[UACR唯一]=1)),2),""))</f>
        <v/>
      </c>
      <c r="AA473" s="6" t="str">
        <f t="shared" si="101"/>
        <v/>
      </c>
      <c r="AB473" s="29" t="str">
        <f ca="1">IF($B473="","",IF($V473="不適用","不適用",IF($W473="","未檢驗",IF(AND($AJ473+$AK473&gt;=2,$AK473&gt;=1),IF(OR($W473&lt;30,SUMIFS(LabData2016[UACR唯一],LabData2016[比對身分證前六碼],$AX473,LabData2016[最近一次UACR檢查結果(mg/gm)],"&lt;30",LabData2016[最近一次UACR檢查日期],"&gt;="&amp;DATE(YEAR(TODAY()),1,1),LabData2016[最近一次UACR檢查日期],"&lt;"&amp;DATE(YEAR(TODAY())+1,1,1))/($AJ473+$AK473)&gt;=0.5),"控制達標",IF(ISNUMBER($Y473),IF(AND($AA473&gt;=84,$W473-$Y473&lt;0),"進步達標","未達標"),"未達標")),"未達標"))))</f>
        <v/>
      </c>
      <c r="AC473" s="38" t="str">
        <f ca="1">IF($B473="","",IF($AB473="不適用","不適用",IF($AB473="未檢驗","無檢驗資料","全年"&amp;($AJ473+$AK473)&amp;"次／下半年"&amp;$AK473&amp;"次／"&amp;SUMIFS(LabData2016[UACR唯一],LabData2016[比對身分證前六碼],$AX473,LabData2016[最近一次UACR檢查結果(mg/gm)],"&lt;30",LabData2016[最近一次UACR檢查日期],"&gt;="&amp;DATE(YEAR(TODAY()),1,1),LabData2016[最近一次UACR檢查日期],"&lt;"&amp;DATE(YEAR(TODAY())+1,1,1))&amp;"/"&amp;($AJ473+$AK473)&amp;"達標")))</f>
        <v/>
      </c>
      <c r="AD473" s="6" t="str" cm="1">
        <f t="array" ref="AD473">IF($B473="","",IFERROR(INDEX(PatientCriteria[BP檢驗次數達標標準],ROWS($A$4:A473)),""))</f>
        <v/>
      </c>
      <c r="AE473" s="6" t="str" cm="1">
        <f t="array" aca="1" ref="AE473" ca="1">IF($B473="","",_xlfn.LET(_xlpm.bp,LabData2016[最近一次BP檢查日期],_xlpm.ym,IF(ISNUMBER(_xlpm.bp),TEXT(_xlpm.bp,"yyyy-mm"),LEFT(_xlpm.bp,7)),_xlpm.matched,_xlfn._xlws.FILTER(_xlpm.ym,(LabData2016[比對身分證前六碼]=$AX473)*(LabData2016[比對生日西元]=$AY473)*(_xlpm.ym&lt;&gt;"")*(LEFT(_xlpm.ym,4)=TEXT(YEAR(TODAY()),"0")),""),IF(INDEX(_xlpm.matched,1)="",0,ROWS(_xlfn.UNIQUE(_xlpm.matched)))))</f>
        <v/>
      </c>
      <c r="AF473" s="6" t="str">
        <f ca="1">IF($B473="","",SUMIFS(LabData2016[HbA1c唯一],LabData2016[比對身分證前六碼],$AX473,LabData2016[最近一次HbA1c檢查日期],"&gt;="&amp;DATE(YEAR(TODAY()),1,1),LabData2016[最近一次HbA1c檢查日期],"&lt;"&amp;DATE(YEAR(TODAY()),7,1)))</f>
        <v/>
      </c>
      <c r="AG473" s="6" t="str">
        <f ca="1">IF($B473="","",SUMIFS(LabData2016[HbA1c唯一],LabData2016[比對身分證前六碼],$AX473,LabData2016[最近一次HbA1c檢查日期],"&gt;="&amp;DATE(YEAR(TODAY()),7,1),LabData2016[最近一次HbA1c檢查日期],"&lt;"&amp;DATE(YEAR(TODAY())+1,1,1)))</f>
        <v/>
      </c>
      <c r="AH473" s="6" t="str">
        <f ca="1">IF($B473="","",SUMIFS(LabData2016[LDL唯一],LabData2016[比對身分證前六碼],$AX473,LabData2016[最近一次LDL檢查日期],"&gt;="&amp;DATE(YEAR(TODAY()),1,1),LabData2016[最近一次LDL檢查日期],"&lt;"&amp;DATE(YEAR(TODAY()),7,1)))</f>
        <v/>
      </c>
      <c r="AI473" s="6" t="str">
        <f ca="1">IF($B473="","",SUMIFS(LabData2016[LDL唯一],LabData2016[比對身分證前六碼],$AX473,LabData2016[最近一次LDL檢查日期],"&gt;="&amp;DATE(YEAR(TODAY()),7,1),LabData2016[最近一次LDL檢查日期],"&lt;"&amp;DATE(YEAR(TODAY())+1,1,1)))</f>
        <v/>
      </c>
      <c r="AJ473" s="6" t="str">
        <f ca="1">IF($B473="","",SUMIFS(LabData2016[UACR唯一],LabData2016[比對身分證前六碼],$AX473,LabData2016[最近一次UACR檢查日期],"&gt;="&amp;DATE(YEAR(TODAY()),1,1),LabData2016[最近一次UACR檢查日期],"&lt;"&amp;DATE(YEAR(TODAY()),7,1)))</f>
        <v/>
      </c>
      <c r="AK473" s="6" t="str">
        <f ca="1">IF($B473="","",SUMIFS(LabData2016[UACR唯一],LabData2016[比對身分證前六碼],$AX473,LabData2016[最近一次UACR檢查日期],"&gt;="&amp;DATE(YEAR(TODAY()),7,1),LabData2016[最近一次UACR檢查日期],"&lt;"&amp;DATE(YEAR(TODAY())+1,1,1)))</f>
        <v/>
      </c>
      <c r="AL473" s="6" t="str">
        <f t="shared" si="102"/>
        <v/>
      </c>
      <c r="AM473" s="6" t="str">
        <f t="shared" si="103"/>
        <v/>
      </c>
      <c r="AN473" s="6" t="str">
        <f t="shared" si="104"/>
        <v/>
      </c>
      <c r="AO473" s="6" t="str">
        <f t="shared" si="105"/>
        <v/>
      </c>
      <c r="AP473" s="6" t="str" cm="1">
        <f t="array" ref="AP473">IF($B473="","",IFERROR(INDEX(相容設定!$B$2:$E$9,MATCH($D473,相容設定!$A$2:$A$9,0),MIN(VALUE(LEFT($AQ473,FIND("/",$AQ473)-1)),3)+1),0))</f>
        <v/>
      </c>
      <c r="AQ473" s="6" t="str">
        <f t="shared" si="106"/>
        <v/>
      </c>
      <c r="AR473" s="30" t="str">
        <f t="shared" si="107"/>
        <v/>
      </c>
      <c r="AS473" s="30" t="str">
        <f>IF($B473="","",250+30+IF(OR(ISNUMBER(SEARCH("DM",$D473)),ISNUMBER(SEARCH("+",$D473))),100,0)+IFERROR(INDEX(相容設定!$F$2:$F$9,MATCH($D473,相容設定!$A$2:$A$9,0)),0))</f>
        <v/>
      </c>
      <c r="AT473" s="31" t="str">
        <f t="shared" si="108"/>
        <v/>
      </c>
      <c r="AU473" s="32" t="str">
        <f t="shared" si="109"/>
        <v/>
      </c>
      <c r="AW473" t="str">
        <f t="shared" si="110"/>
        <v/>
      </c>
    </row>
    <row r="474" spans="1:49" x14ac:dyDescent="0.35">
      <c r="A474" s="26" t="str" cm="1">
        <f t="array" ref="A474">IFERROR(IF(INDEX(PatientCriteria[身分證號],ROWS($A$4:A474))="","",ROWS($A$4:A474)),"")</f>
        <v/>
      </c>
      <c r="B474" s="26" t="str" cm="1">
        <f t="array" ref="B474">IFERROR(IF(INDEX(PatientCriteria[身分證號],ROWS($A$4:A474))="","",INDEX(PatientCriteria[身分證號],ROWS($A$4:A474))),"")</f>
        <v/>
      </c>
      <c r="C474" s="26" t="str" cm="1">
        <f t="array" ref="C474">IF($B474="","",IFERROR(INDEX(PatientCriteria[生日],ROWS($A$4:A474)),""))</f>
        <v/>
      </c>
      <c r="D474" s="26" t="str" cm="1">
        <f t="array" ref="D474">IF($B474="","",IFERROR(INDEX(PatientCriteria[疾病組合],ROWS($A$4:A474)),""))</f>
        <v/>
      </c>
      <c r="E474" s="6" t="str" cm="1">
        <f t="array" ref="E474">IF($B474="","",IFERROR(INDEX(PatientCriteria[HbA1c達標標準],ROWS($A$4:A474)),""))</f>
        <v/>
      </c>
      <c r="F474" s="6" t="str">
        <f>IF($B474="","",IF($G474="","",IFERROR(SUMIFS(LabData2016[最近一次HbA1c檢查結果(%)],LabData2016[比對身分證前六碼],$AX474,LabData2016[最近一次HbA1c檢查日期],$G474,LabData2016[HbA1c唯一],1),"")))</f>
        <v/>
      </c>
      <c r="G474" s="36" t="str" cm="1">
        <f t="array" ref="G474">IF($B474="","",IFERROR(_xlfn.AGGREGATE(14,6,LabData2016[最近一次HbA1c檢查日期]/((LabData2016[比對身分證前六碼]=$AX474)*(LabData2016[HbA1c唯一]=1)),1),""))</f>
        <v/>
      </c>
      <c r="H474" s="6" t="str">
        <f>IF($B474="","",IF($I474="","",IFERROR(SUMIFS(LabData2016[最近一次HbA1c檢查結果(%)],LabData2016[比對身分證前六碼],$AX474,LabData2016[最近一次HbA1c檢查日期],$I474,LabData2016[HbA1c唯一],1),"")))</f>
        <v/>
      </c>
      <c r="I474" s="36" t="str" cm="1">
        <f t="array" ref="I474">IF($B474="","",IFERROR(_xlfn.AGGREGATE(14,6,LabData2016[最近一次HbA1c檢查日期]/((LabData2016[比對身分證前六碼]=$AX474)*(LabData2016[HbA1c唯一]=1)),2),""))</f>
        <v/>
      </c>
      <c r="J474" s="6" t="str">
        <f t="shared" si="99"/>
        <v/>
      </c>
      <c r="K474" s="27" t="str">
        <f ca="1">IF($B474="","",IF($E474="不適用","不適用",IF($F474="","未檢驗",IF(AND($AF474+$AG474&gt;=2,$AG474&gt;=1),IF(OR($F474&lt;VALUE(SUBSTITUTE(SUBSTITUTE($E474,"&lt;",""),"%","")),SUMIFS(LabData2016[HbA1c唯一],LabData2016[比對身分證前六碼],$AX474,LabData2016[最近一次HbA1c檢查結果(%)],"&lt;"&amp;VALUE(SUBSTITUTE(SUBSTITUTE($E474,"&lt;",""),"%","")),LabData2016[最近一次HbA1c檢查日期],"&gt;="&amp;DATE(YEAR(TODAY()),1,1),LabData2016[最近一次HbA1c檢查日期],"&lt;"&amp;DATE(YEAR(TODAY())+1,1,1))/($AF474+$AG474)&gt;=0.5),"控制達標",IF(ISNUMBER($H474),IF(AND($J474&gt;=84,$F474-$H474&lt;0),"進步達標","未達標"),"未達標")),"未達標"))))</f>
        <v/>
      </c>
      <c r="L474" s="33" t="str">
        <f ca="1">IF($B474="","",IF($K474="不適用","不適用",IF($K474="未檢驗","無檢驗資料","全年"&amp;($AF474+$AG474)&amp;"次／下半年"&amp;$AG474&amp;"次／"&amp;SUMIFS(LabData2016[HbA1c唯一],LabData2016[比對身分證前六碼],$AX474,LabData2016[最近一次HbA1c檢查結果(%)],"&lt;"&amp;VALUE(SUBSTITUTE(SUBSTITUTE($E474,"&lt;",""),"%","")),LabData2016[最近一次HbA1c檢查日期],"&gt;="&amp;DATE(YEAR(TODAY()),1,1),LabData2016[最近一次HbA1c檢查日期],"&lt;"&amp;DATE(YEAR(TODAY())+1,1,1))&amp;"/"&amp;($AF474+$AG474)&amp;"達標")))</f>
        <v/>
      </c>
      <c r="M474" s="6" t="str" cm="1">
        <f t="array" ref="M474">IF($B474="","",IFERROR(INDEX(PatientCriteria[LDL達標標準],ROWS($A$4:A474)),""))</f>
        <v/>
      </c>
      <c r="N474" s="6" t="str">
        <f>IF($B474="","",IF($O474="","",IFERROR(SUMIFS(LabData2016[最近一次LDL檢查結果(mg/dL)],LabData2016[比對身分證前六碼],$AX474,LabData2016[最近一次LDL檢查日期],$O474,LabData2016[LDL唯一],1),"")))</f>
        <v/>
      </c>
      <c r="O474" s="36" t="str" cm="1">
        <f t="array" ref="O474">IF($B474="","",IFERROR(_xlfn.AGGREGATE(14,6,LabData2016[最近一次LDL檢查日期]/((LabData2016[比對身分證前六碼]=$AX474)*(LabData2016[LDL唯一]=1)),1),""))</f>
        <v/>
      </c>
      <c r="P474" s="6" t="str">
        <f>IF($B474="","",IF($Q474="","",IFERROR(SUMIFS(LabData2016[最近一次LDL檢查結果(mg/dL)],LabData2016[比對身分證前六碼],$AX474,LabData2016[最近一次LDL檢查日期],$Q474,LabData2016[LDL唯一],1),"")))</f>
        <v/>
      </c>
      <c r="Q474" s="36" t="str" cm="1">
        <f t="array" ref="Q474">IF($B474="","",IFERROR(_xlfn.AGGREGATE(14,6,LabData2016[最近一次LDL檢查日期]/((LabData2016[比對身分證前六碼]=$AX474)*(LabData2016[LDL唯一]=1)),2),""))</f>
        <v/>
      </c>
      <c r="R474" s="6" t="str">
        <f t="shared" si="100"/>
        <v/>
      </c>
      <c r="S474" s="6" t="str" cm="1">
        <f t="array" ref="S474">IF($B474="","",IFERROR(_xlfn.AGGREGATE(15,6,LabData2016[最近一次LDL檢查結果(mg/dL)]/((LabData2016[比對身分證前六碼]=$AX474)*(LabData2016[LDL唯一]=1)),1),""))</f>
        <v/>
      </c>
      <c r="T474" s="28" t="str">
        <f ca="1">IF($B474="","",IF($M474="不適用","不適用",IF($N474="","未檢驗",IF(OR(AND($D474="DM only",$O474&gt;=DATE(YEAR(TODAY()),1,1),$O474&lt;DATE(YEAR(TODAY())+1,1,1),$N474&lt;VALUE(SUBSTITUTE($M474,"&lt;",""))),AND($AH474&gt;=1,$AI474&gt;=1,OR($N474&lt;VALUE(SUBSTITUTE($M474,"&lt;","")),SUMIFS(LabData2016[LDL唯一],LabData2016[比對身分證前六碼],$AX474,LabData2016[最近一次LDL檢查結果(mg/dL)],"&lt;"&amp;VALUE(SUBSTITUTE($M474,"&lt;","")),LabData2016[最近一次LDL檢查日期],"&gt;="&amp;DATE(YEAR(TODAY()),1,1),LabData2016[最近一次LDL檢查日期],"&lt;"&amp;DATE(YEAR(TODAY())+1,1,1))/($AH474+$AI474)&gt;=0.5))),"控制達標",IF(AND($AH474&gt;=1,$AI474&gt;=1,ISNUMBER($P474),$R474&gt;84,$N474-$P474&lt;0),"進步達標","未達標")))))</f>
        <v/>
      </c>
      <c r="U474" s="39" t="str">
        <f ca="1">IF($B474="","",IF($T474="不適用","不適用",IF($T474="未檢驗","無檢驗資料","全年"&amp;($AH474+$AI474)&amp;"次／下半年"&amp;$AI474&amp;"次／"&amp;SUMIFS(LabData2016[LDL唯一],LabData2016[比對身分證前六碼],$AX474,LabData2016[最近一次LDL檢查結果(mg/dL)],"&lt;"&amp;VALUE(SUBSTITUTE($M474,"&lt;","")),LabData2016[最近一次LDL檢查日期],"&gt;="&amp;DATE(YEAR(TODAY()),1,1),LabData2016[最近一次LDL檢查日期],"&lt;"&amp;DATE(YEAR(TODAY())+1,1,1))&amp;"/"&amp;($AH474+$AI474)&amp;"達標")))</f>
        <v/>
      </c>
      <c r="V474" s="6" t="str" cm="1">
        <f t="array" ref="V474">IF($B474="","",IFERROR(INDEX(PatientCriteria[UACR達標標準],ROWS($A$4:A474)),""))</f>
        <v/>
      </c>
      <c r="W474" s="6" t="str">
        <f>IF($B474="","",IF($X474="","",IFERROR(SUMIFS(LabData2016[最近一次UACR檢查結果(mg/gm)],LabData2016[比對身分證前六碼],$AX474,LabData2016[最近一次UACR檢查日期],$X474,LabData2016[UACR唯一],1),"")))</f>
        <v/>
      </c>
      <c r="X474" s="36" t="str" cm="1">
        <f t="array" ref="X474">IF($B474="","",IFERROR(_xlfn.AGGREGATE(14,6,LabData2016[最近一次UACR檢查日期]/((LabData2016[比對身分證前六碼]=$AX474)*(LabData2016[UACR唯一]=1)),1),""))</f>
        <v/>
      </c>
      <c r="Y474" s="6" t="str">
        <f>IF($B474="","",IF($Z474="","",IFERROR(SUMIFS(LabData2016[最近一次UACR檢查結果(mg/gm)],LabData2016[比對身分證前六碼],$AX474,LabData2016[最近一次UACR檢查日期],$Z474,LabData2016[UACR唯一],1),"")))</f>
        <v/>
      </c>
      <c r="Z474" s="36" t="str" cm="1">
        <f t="array" ref="Z474">IF($B474="","",IFERROR(_xlfn.AGGREGATE(14,6,LabData2016[最近一次UACR檢查日期]/((LabData2016[比對身分證前六碼]=$AX474)*(LabData2016[UACR唯一]=1)),2),""))</f>
        <v/>
      </c>
      <c r="AA474" s="6" t="str">
        <f t="shared" si="101"/>
        <v/>
      </c>
      <c r="AB474" s="29" t="str">
        <f ca="1">IF($B474="","",IF($V474="不適用","不適用",IF($W474="","未檢驗",IF(AND($AJ474+$AK474&gt;=2,$AK474&gt;=1),IF(OR($W474&lt;30,SUMIFS(LabData2016[UACR唯一],LabData2016[比對身分證前六碼],$AX474,LabData2016[最近一次UACR檢查結果(mg/gm)],"&lt;30",LabData2016[最近一次UACR檢查日期],"&gt;="&amp;DATE(YEAR(TODAY()),1,1),LabData2016[最近一次UACR檢查日期],"&lt;"&amp;DATE(YEAR(TODAY())+1,1,1))/($AJ474+$AK474)&gt;=0.5),"控制達標",IF(ISNUMBER($Y474),IF(AND($AA474&gt;=84,$W474-$Y474&lt;0),"進步達標","未達標"),"未達標")),"未達標"))))</f>
        <v/>
      </c>
      <c r="AC474" s="38" t="str">
        <f ca="1">IF($B474="","",IF($AB474="不適用","不適用",IF($AB474="未檢驗","無檢驗資料","全年"&amp;($AJ474+$AK474)&amp;"次／下半年"&amp;$AK474&amp;"次／"&amp;SUMIFS(LabData2016[UACR唯一],LabData2016[比對身分證前六碼],$AX474,LabData2016[最近一次UACR檢查結果(mg/gm)],"&lt;30",LabData2016[最近一次UACR檢查日期],"&gt;="&amp;DATE(YEAR(TODAY()),1,1),LabData2016[最近一次UACR檢查日期],"&lt;"&amp;DATE(YEAR(TODAY())+1,1,1))&amp;"/"&amp;($AJ474+$AK474)&amp;"達標")))</f>
        <v/>
      </c>
      <c r="AD474" s="6" t="str" cm="1">
        <f t="array" ref="AD474">IF($B474="","",IFERROR(INDEX(PatientCriteria[BP檢驗次數達標標準],ROWS($A$4:A474)),""))</f>
        <v/>
      </c>
      <c r="AE474" s="6" t="str" cm="1">
        <f t="array" aca="1" ref="AE474" ca="1">IF($B474="","",_xlfn.LET(_xlpm.bp,LabData2016[最近一次BP檢查日期],_xlpm.ym,IF(ISNUMBER(_xlpm.bp),TEXT(_xlpm.bp,"yyyy-mm"),LEFT(_xlpm.bp,7)),_xlpm.matched,_xlfn._xlws.FILTER(_xlpm.ym,(LabData2016[比對身分證前六碼]=$AX474)*(LabData2016[比對生日西元]=$AY474)*(_xlpm.ym&lt;&gt;"")*(LEFT(_xlpm.ym,4)=TEXT(YEAR(TODAY()),"0")),""),IF(INDEX(_xlpm.matched,1)="",0,ROWS(_xlfn.UNIQUE(_xlpm.matched)))))</f>
        <v/>
      </c>
      <c r="AF474" s="6" t="str">
        <f ca="1">IF($B474="","",SUMIFS(LabData2016[HbA1c唯一],LabData2016[比對身分證前六碼],$AX474,LabData2016[最近一次HbA1c檢查日期],"&gt;="&amp;DATE(YEAR(TODAY()),1,1),LabData2016[最近一次HbA1c檢查日期],"&lt;"&amp;DATE(YEAR(TODAY()),7,1)))</f>
        <v/>
      </c>
      <c r="AG474" s="6" t="str">
        <f ca="1">IF($B474="","",SUMIFS(LabData2016[HbA1c唯一],LabData2016[比對身分證前六碼],$AX474,LabData2016[最近一次HbA1c檢查日期],"&gt;="&amp;DATE(YEAR(TODAY()),7,1),LabData2016[最近一次HbA1c檢查日期],"&lt;"&amp;DATE(YEAR(TODAY())+1,1,1)))</f>
        <v/>
      </c>
      <c r="AH474" s="6" t="str">
        <f ca="1">IF($B474="","",SUMIFS(LabData2016[LDL唯一],LabData2016[比對身分證前六碼],$AX474,LabData2016[最近一次LDL檢查日期],"&gt;="&amp;DATE(YEAR(TODAY()),1,1),LabData2016[最近一次LDL檢查日期],"&lt;"&amp;DATE(YEAR(TODAY()),7,1)))</f>
        <v/>
      </c>
      <c r="AI474" s="6" t="str">
        <f ca="1">IF($B474="","",SUMIFS(LabData2016[LDL唯一],LabData2016[比對身分證前六碼],$AX474,LabData2016[最近一次LDL檢查日期],"&gt;="&amp;DATE(YEAR(TODAY()),7,1),LabData2016[最近一次LDL檢查日期],"&lt;"&amp;DATE(YEAR(TODAY())+1,1,1)))</f>
        <v/>
      </c>
      <c r="AJ474" s="6" t="str">
        <f ca="1">IF($B474="","",SUMIFS(LabData2016[UACR唯一],LabData2016[比對身分證前六碼],$AX474,LabData2016[最近一次UACR檢查日期],"&gt;="&amp;DATE(YEAR(TODAY()),1,1),LabData2016[最近一次UACR檢查日期],"&lt;"&amp;DATE(YEAR(TODAY()),7,1)))</f>
        <v/>
      </c>
      <c r="AK474" s="6" t="str">
        <f ca="1">IF($B474="","",SUMIFS(LabData2016[UACR唯一],LabData2016[比對身分證前六碼],$AX474,LabData2016[最近一次UACR檢查日期],"&gt;="&amp;DATE(YEAR(TODAY()),7,1),LabData2016[最近一次UACR檢查日期],"&lt;"&amp;DATE(YEAR(TODAY())+1,1,1)))</f>
        <v/>
      </c>
      <c r="AL474" s="6" t="str">
        <f t="shared" si="102"/>
        <v/>
      </c>
      <c r="AM474" s="6" t="str">
        <f t="shared" si="103"/>
        <v/>
      </c>
      <c r="AN474" s="6" t="str">
        <f t="shared" si="104"/>
        <v/>
      </c>
      <c r="AO474" s="6" t="str">
        <f t="shared" si="105"/>
        <v/>
      </c>
      <c r="AP474" s="6" t="str" cm="1">
        <f t="array" ref="AP474">IF($B474="","",IFERROR(INDEX(相容設定!$B$2:$E$9,MATCH($D474,相容設定!$A$2:$A$9,0),MIN(VALUE(LEFT($AQ474,FIND("/",$AQ474)-1)),3)+1),0))</f>
        <v/>
      </c>
      <c r="AQ474" s="6" t="str">
        <f t="shared" si="106"/>
        <v/>
      </c>
      <c r="AR474" s="30" t="str">
        <f t="shared" si="107"/>
        <v/>
      </c>
      <c r="AS474" s="30" t="str">
        <f>IF($B474="","",250+30+IF(OR(ISNUMBER(SEARCH("DM",$D474)),ISNUMBER(SEARCH("+",$D474))),100,0)+IFERROR(INDEX(相容設定!$F$2:$F$9,MATCH($D474,相容設定!$A$2:$A$9,0)),0))</f>
        <v/>
      </c>
      <c r="AT474" s="31" t="str">
        <f t="shared" si="108"/>
        <v/>
      </c>
      <c r="AU474" s="32" t="str">
        <f t="shared" si="109"/>
        <v/>
      </c>
      <c r="AW474" t="str">
        <f t="shared" si="110"/>
        <v/>
      </c>
    </row>
    <row r="475" spans="1:49" x14ac:dyDescent="0.35">
      <c r="A475" s="26" t="str" cm="1">
        <f t="array" ref="A475">IFERROR(IF(INDEX(PatientCriteria[身分證號],ROWS($A$4:A475))="","",ROWS($A$4:A475)),"")</f>
        <v/>
      </c>
      <c r="B475" s="26" t="str" cm="1">
        <f t="array" ref="B475">IFERROR(IF(INDEX(PatientCriteria[身分證號],ROWS($A$4:A475))="","",INDEX(PatientCriteria[身分證號],ROWS($A$4:A475))),"")</f>
        <v/>
      </c>
      <c r="C475" s="26" t="str" cm="1">
        <f t="array" ref="C475">IF($B475="","",IFERROR(INDEX(PatientCriteria[生日],ROWS($A$4:A475)),""))</f>
        <v/>
      </c>
      <c r="D475" s="26" t="str" cm="1">
        <f t="array" ref="D475">IF($B475="","",IFERROR(INDEX(PatientCriteria[疾病組合],ROWS($A$4:A475)),""))</f>
        <v/>
      </c>
      <c r="E475" s="6" t="str" cm="1">
        <f t="array" ref="E475">IF($B475="","",IFERROR(INDEX(PatientCriteria[HbA1c達標標準],ROWS($A$4:A475)),""))</f>
        <v/>
      </c>
      <c r="F475" s="6" t="str">
        <f>IF($B475="","",IF($G475="","",IFERROR(SUMIFS(LabData2016[最近一次HbA1c檢查結果(%)],LabData2016[比對身分證前六碼],$AX475,LabData2016[最近一次HbA1c檢查日期],$G475,LabData2016[HbA1c唯一],1),"")))</f>
        <v/>
      </c>
      <c r="G475" s="36" t="str" cm="1">
        <f t="array" ref="G475">IF($B475="","",IFERROR(_xlfn.AGGREGATE(14,6,LabData2016[最近一次HbA1c檢查日期]/((LabData2016[比對身分證前六碼]=$AX475)*(LabData2016[HbA1c唯一]=1)),1),""))</f>
        <v/>
      </c>
      <c r="H475" s="6" t="str">
        <f>IF($B475="","",IF($I475="","",IFERROR(SUMIFS(LabData2016[最近一次HbA1c檢查結果(%)],LabData2016[比對身分證前六碼],$AX475,LabData2016[最近一次HbA1c檢查日期],$I475,LabData2016[HbA1c唯一],1),"")))</f>
        <v/>
      </c>
      <c r="I475" s="36" t="str" cm="1">
        <f t="array" ref="I475">IF($B475="","",IFERROR(_xlfn.AGGREGATE(14,6,LabData2016[最近一次HbA1c檢查日期]/((LabData2016[比對身分證前六碼]=$AX475)*(LabData2016[HbA1c唯一]=1)),2),""))</f>
        <v/>
      </c>
      <c r="J475" s="6" t="str">
        <f t="shared" si="99"/>
        <v/>
      </c>
      <c r="K475" s="27" t="str">
        <f ca="1">IF($B475="","",IF($E475="不適用","不適用",IF($F475="","未檢驗",IF(AND($AF475+$AG475&gt;=2,$AG475&gt;=1),IF(OR($F475&lt;VALUE(SUBSTITUTE(SUBSTITUTE($E475,"&lt;",""),"%","")),SUMIFS(LabData2016[HbA1c唯一],LabData2016[比對身分證前六碼],$AX475,LabData2016[最近一次HbA1c檢查結果(%)],"&lt;"&amp;VALUE(SUBSTITUTE(SUBSTITUTE($E475,"&lt;",""),"%","")),LabData2016[最近一次HbA1c檢查日期],"&gt;="&amp;DATE(YEAR(TODAY()),1,1),LabData2016[最近一次HbA1c檢查日期],"&lt;"&amp;DATE(YEAR(TODAY())+1,1,1))/($AF475+$AG475)&gt;=0.5),"控制達標",IF(ISNUMBER($H475),IF(AND($J475&gt;=84,$F475-$H475&lt;0),"進步達標","未達標"),"未達標")),"未達標"))))</f>
        <v/>
      </c>
      <c r="L475" s="33" t="str">
        <f ca="1">IF($B475="","",IF($K475="不適用","不適用",IF($K475="未檢驗","無檢驗資料","全年"&amp;($AF475+$AG475)&amp;"次／下半年"&amp;$AG475&amp;"次／"&amp;SUMIFS(LabData2016[HbA1c唯一],LabData2016[比對身分證前六碼],$AX475,LabData2016[最近一次HbA1c檢查結果(%)],"&lt;"&amp;VALUE(SUBSTITUTE(SUBSTITUTE($E475,"&lt;",""),"%","")),LabData2016[最近一次HbA1c檢查日期],"&gt;="&amp;DATE(YEAR(TODAY()),1,1),LabData2016[最近一次HbA1c檢查日期],"&lt;"&amp;DATE(YEAR(TODAY())+1,1,1))&amp;"/"&amp;($AF475+$AG475)&amp;"達標")))</f>
        <v/>
      </c>
      <c r="M475" s="6" t="str" cm="1">
        <f t="array" ref="M475">IF($B475="","",IFERROR(INDEX(PatientCriteria[LDL達標標準],ROWS($A$4:A475)),""))</f>
        <v/>
      </c>
      <c r="N475" s="6" t="str">
        <f>IF($B475="","",IF($O475="","",IFERROR(SUMIFS(LabData2016[最近一次LDL檢查結果(mg/dL)],LabData2016[比對身分證前六碼],$AX475,LabData2016[最近一次LDL檢查日期],$O475,LabData2016[LDL唯一],1),"")))</f>
        <v/>
      </c>
      <c r="O475" s="36" t="str" cm="1">
        <f t="array" ref="O475">IF($B475="","",IFERROR(_xlfn.AGGREGATE(14,6,LabData2016[最近一次LDL檢查日期]/((LabData2016[比對身分證前六碼]=$AX475)*(LabData2016[LDL唯一]=1)),1),""))</f>
        <v/>
      </c>
      <c r="P475" s="6" t="str">
        <f>IF($B475="","",IF($Q475="","",IFERROR(SUMIFS(LabData2016[最近一次LDL檢查結果(mg/dL)],LabData2016[比對身分證前六碼],$AX475,LabData2016[最近一次LDL檢查日期],$Q475,LabData2016[LDL唯一],1),"")))</f>
        <v/>
      </c>
      <c r="Q475" s="36" t="str" cm="1">
        <f t="array" ref="Q475">IF($B475="","",IFERROR(_xlfn.AGGREGATE(14,6,LabData2016[最近一次LDL檢查日期]/((LabData2016[比對身分證前六碼]=$AX475)*(LabData2016[LDL唯一]=1)),2),""))</f>
        <v/>
      </c>
      <c r="R475" s="6" t="str">
        <f t="shared" si="100"/>
        <v/>
      </c>
      <c r="S475" s="6" t="str" cm="1">
        <f t="array" ref="S475">IF($B475="","",IFERROR(_xlfn.AGGREGATE(15,6,LabData2016[最近一次LDL檢查結果(mg/dL)]/((LabData2016[比對身分證前六碼]=$AX475)*(LabData2016[LDL唯一]=1)),1),""))</f>
        <v/>
      </c>
      <c r="T475" s="28" t="str">
        <f ca="1">IF($B475="","",IF($M475="不適用","不適用",IF($N475="","未檢驗",IF(OR(AND($D475="DM only",$O475&gt;=DATE(YEAR(TODAY()),1,1),$O475&lt;DATE(YEAR(TODAY())+1,1,1),$N475&lt;VALUE(SUBSTITUTE($M475,"&lt;",""))),AND($AH475&gt;=1,$AI475&gt;=1,OR($N475&lt;VALUE(SUBSTITUTE($M475,"&lt;","")),SUMIFS(LabData2016[LDL唯一],LabData2016[比對身分證前六碼],$AX475,LabData2016[最近一次LDL檢查結果(mg/dL)],"&lt;"&amp;VALUE(SUBSTITUTE($M475,"&lt;","")),LabData2016[最近一次LDL檢查日期],"&gt;="&amp;DATE(YEAR(TODAY()),1,1),LabData2016[最近一次LDL檢查日期],"&lt;"&amp;DATE(YEAR(TODAY())+1,1,1))/($AH475+$AI475)&gt;=0.5))),"控制達標",IF(AND($AH475&gt;=1,$AI475&gt;=1,ISNUMBER($P475),$R475&gt;84,$N475-$P475&lt;0),"進步達標","未達標")))))</f>
        <v/>
      </c>
      <c r="U475" s="39" t="str">
        <f ca="1">IF($B475="","",IF($T475="不適用","不適用",IF($T475="未檢驗","無檢驗資料","全年"&amp;($AH475+$AI475)&amp;"次／下半年"&amp;$AI475&amp;"次／"&amp;SUMIFS(LabData2016[LDL唯一],LabData2016[比對身分證前六碼],$AX475,LabData2016[最近一次LDL檢查結果(mg/dL)],"&lt;"&amp;VALUE(SUBSTITUTE($M475,"&lt;","")),LabData2016[最近一次LDL檢查日期],"&gt;="&amp;DATE(YEAR(TODAY()),1,1),LabData2016[最近一次LDL檢查日期],"&lt;"&amp;DATE(YEAR(TODAY())+1,1,1))&amp;"/"&amp;($AH475+$AI475)&amp;"達標")))</f>
        <v/>
      </c>
      <c r="V475" s="6" t="str" cm="1">
        <f t="array" ref="V475">IF($B475="","",IFERROR(INDEX(PatientCriteria[UACR達標標準],ROWS($A$4:A475)),""))</f>
        <v/>
      </c>
      <c r="W475" s="6" t="str">
        <f>IF($B475="","",IF($X475="","",IFERROR(SUMIFS(LabData2016[最近一次UACR檢查結果(mg/gm)],LabData2016[比對身分證前六碼],$AX475,LabData2016[最近一次UACR檢查日期],$X475,LabData2016[UACR唯一],1),"")))</f>
        <v/>
      </c>
      <c r="X475" s="36" t="str" cm="1">
        <f t="array" ref="X475">IF($B475="","",IFERROR(_xlfn.AGGREGATE(14,6,LabData2016[最近一次UACR檢查日期]/((LabData2016[比對身分證前六碼]=$AX475)*(LabData2016[UACR唯一]=1)),1),""))</f>
        <v/>
      </c>
      <c r="Y475" s="6" t="str">
        <f>IF($B475="","",IF($Z475="","",IFERROR(SUMIFS(LabData2016[最近一次UACR檢查結果(mg/gm)],LabData2016[比對身分證前六碼],$AX475,LabData2016[最近一次UACR檢查日期],$Z475,LabData2016[UACR唯一],1),"")))</f>
        <v/>
      </c>
      <c r="Z475" s="36" t="str" cm="1">
        <f t="array" ref="Z475">IF($B475="","",IFERROR(_xlfn.AGGREGATE(14,6,LabData2016[最近一次UACR檢查日期]/((LabData2016[比對身分證前六碼]=$AX475)*(LabData2016[UACR唯一]=1)),2),""))</f>
        <v/>
      </c>
      <c r="AA475" s="6" t="str">
        <f t="shared" si="101"/>
        <v/>
      </c>
      <c r="AB475" s="29" t="str">
        <f ca="1">IF($B475="","",IF($V475="不適用","不適用",IF($W475="","未檢驗",IF(AND($AJ475+$AK475&gt;=2,$AK475&gt;=1),IF(OR($W475&lt;30,SUMIFS(LabData2016[UACR唯一],LabData2016[比對身分證前六碼],$AX475,LabData2016[最近一次UACR檢查結果(mg/gm)],"&lt;30",LabData2016[最近一次UACR檢查日期],"&gt;="&amp;DATE(YEAR(TODAY()),1,1),LabData2016[最近一次UACR檢查日期],"&lt;"&amp;DATE(YEAR(TODAY())+1,1,1))/($AJ475+$AK475)&gt;=0.5),"控制達標",IF(ISNUMBER($Y475),IF(AND($AA475&gt;=84,$W475-$Y475&lt;0),"進步達標","未達標"),"未達標")),"未達標"))))</f>
        <v/>
      </c>
      <c r="AC475" s="38" t="str">
        <f ca="1">IF($B475="","",IF($AB475="不適用","不適用",IF($AB475="未檢驗","無檢驗資料","全年"&amp;($AJ475+$AK475)&amp;"次／下半年"&amp;$AK475&amp;"次／"&amp;SUMIFS(LabData2016[UACR唯一],LabData2016[比對身分證前六碼],$AX475,LabData2016[最近一次UACR檢查結果(mg/gm)],"&lt;30",LabData2016[最近一次UACR檢查日期],"&gt;="&amp;DATE(YEAR(TODAY()),1,1),LabData2016[最近一次UACR檢查日期],"&lt;"&amp;DATE(YEAR(TODAY())+1,1,1))&amp;"/"&amp;($AJ475+$AK475)&amp;"達標")))</f>
        <v/>
      </c>
      <c r="AD475" s="6" t="str" cm="1">
        <f t="array" ref="AD475">IF($B475="","",IFERROR(INDEX(PatientCriteria[BP檢驗次數達標標準],ROWS($A$4:A475)),""))</f>
        <v/>
      </c>
      <c r="AE475" s="6" t="str" cm="1">
        <f t="array" aca="1" ref="AE475" ca="1">IF($B475="","",_xlfn.LET(_xlpm.bp,LabData2016[最近一次BP檢查日期],_xlpm.ym,IF(ISNUMBER(_xlpm.bp),TEXT(_xlpm.bp,"yyyy-mm"),LEFT(_xlpm.bp,7)),_xlpm.matched,_xlfn._xlws.FILTER(_xlpm.ym,(LabData2016[比對身分證前六碼]=$AX475)*(LabData2016[比對生日西元]=$AY475)*(_xlpm.ym&lt;&gt;"")*(LEFT(_xlpm.ym,4)=TEXT(YEAR(TODAY()),"0")),""),IF(INDEX(_xlpm.matched,1)="",0,ROWS(_xlfn.UNIQUE(_xlpm.matched)))))</f>
        <v/>
      </c>
      <c r="AF475" s="6" t="str">
        <f ca="1">IF($B475="","",SUMIFS(LabData2016[HbA1c唯一],LabData2016[比對身分證前六碼],$AX475,LabData2016[最近一次HbA1c檢查日期],"&gt;="&amp;DATE(YEAR(TODAY()),1,1),LabData2016[最近一次HbA1c檢查日期],"&lt;"&amp;DATE(YEAR(TODAY()),7,1)))</f>
        <v/>
      </c>
      <c r="AG475" s="6" t="str">
        <f ca="1">IF($B475="","",SUMIFS(LabData2016[HbA1c唯一],LabData2016[比對身分證前六碼],$AX475,LabData2016[最近一次HbA1c檢查日期],"&gt;="&amp;DATE(YEAR(TODAY()),7,1),LabData2016[最近一次HbA1c檢查日期],"&lt;"&amp;DATE(YEAR(TODAY())+1,1,1)))</f>
        <v/>
      </c>
      <c r="AH475" s="6" t="str">
        <f ca="1">IF($B475="","",SUMIFS(LabData2016[LDL唯一],LabData2016[比對身分證前六碼],$AX475,LabData2016[最近一次LDL檢查日期],"&gt;="&amp;DATE(YEAR(TODAY()),1,1),LabData2016[最近一次LDL檢查日期],"&lt;"&amp;DATE(YEAR(TODAY()),7,1)))</f>
        <v/>
      </c>
      <c r="AI475" s="6" t="str">
        <f ca="1">IF($B475="","",SUMIFS(LabData2016[LDL唯一],LabData2016[比對身分證前六碼],$AX475,LabData2016[最近一次LDL檢查日期],"&gt;="&amp;DATE(YEAR(TODAY()),7,1),LabData2016[最近一次LDL檢查日期],"&lt;"&amp;DATE(YEAR(TODAY())+1,1,1)))</f>
        <v/>
      </c>
      <c r="AJ475" s="6" t="str">
        <f ca="1">IF($B475="","",SUMIFS(LabData2016[UACR唯一],LabData2016[比對身分證前六碼],$AX475,LabData2016[最近一次UACR檢查日期],"&gt;="&amp;DATE(YEAR(TODAY()),1,1),LabData2016[最近一次UACR檢查日期],"&lt;"&amp;DATE(YEAR(TODAY()),7,1)))</f>
        <v/>
      </c>
      <c r="AK475" s="6" t="str">
        <f ca="1">IF($B475="","",SUMIFS(LabData2016[UACR唯一],LabData2016[比對身分證前六碼],$AX475,LabData2016[最近一次UACR檢查日期],"&gt;="&amp;DATE(YEAR(TODAY()),7,1),LabData2016[最近一次UACR檢查日期],"&lt;"&amp;DATE(YEAR(TODAY())+1,1,1)))</f>
        <v/>
      </c>
      <c r="AL475" s="6" t="str">
        <f t="shared" si="102"/>
        <v/>
      </c>
      <c r="AM475" s="6" t="str">
        <f t="shared" si="103"/>
        <v/>
      </c>
      <c r="AN475" s="6" t="str">
        <f t="shared" si="104"/>
        <v/>
      </c>
      <c r="AO475" s="6" t="str">
        <f t="shared" si="105"/>
        <v/>
      </c>
      <c r="AP475" s="6" t="str" cm="1">
        <f t="array" ref="AP475">IF($B475="","",IFERROR(INDEX(相容設定!$B$2:$E$9,MATCH($D475,相容設定!$A$2:$A$9,0),MIN(VALUE(LEFT($AQ475,FIND("/",$AQ475)-1)),3)+1),0))</f>
        <v/>
      </c>
      <c r="AQ475" s="6" t="str">
        <f t="shared" si="106"/>
        <v/>
      </c>
      <c r="AR475" s="30" t="str">
        <f t="shared" si="107"/>
        <v/>
      </c>
      <c r="AS475" s="30" t="str">
        <f>IF($B475="","",250+30+IF(OR(ISNUMBER(SEARCH("DM",$D475)),ISNUMBER(SEARCH("+",$D475))),100,0)+IFERROR(INDEX(相容設定!$F$2:$F$9,MATCH($D475,相容設定!$A$2:$A$9,0)),0))</f>
        <v/>
      </c>
      <c r="AT475" s="31" t="str">
        <f t="shared" si="108"/>
        <v/>
      </c>
      <c r="AU475" s="32" t="str">
        <f t="shared" si="109"/>
        <v/>
      </c>
      <c r="AW475" t="str">
        <f t="shared" si="110"/>
        <v/>
      </c>
    </row>
    <row r="476" spans="1:49" x14ac:dyDescent="0.35">
      <c r="A476" s="26" t="str" cm="1">
        <f t="array" ref="A476">IFERROR(IF(INDEX(PatientCriteria[身分證號],ROWS($A$4:A476))="","",ROWS($A$4:A476)),"")</f>
        <v/>
      </c>
      <c r="B476" s="26" t="str" cm="1">
        <f t="array" ref="B476">IFERROR(IF(INDEX(PatientCriteria[身分證號],ROWS($A$4:A476))="","",INDEX(PatientCriteria[身分證號],ROWS($A$4:A476))),"")</f>
        <v/>
      </c>
      <c r="C476" s="26" t="str" cm="1">
        <f t="array" ref="C476">IF($B476="","",IFERROR(INDEX(PatientCriteria[生日],ROWS($A$4:A476)),""))</f>
        <v/>
      </c>
      <c r="D476" s="26" t="str" cm="1">
        <f t="array" ref="D476">IF($B476="","",IFERROR(INDEX(PatientCriteria[疾病組合],ROWS($A$4:A476)),""))</f>
        <v/>
      </c>
      <c r="E476" s="6" t="str" cm="1">
        <f t="array" ref="E476">IF($B476="","",IFERROR(INDEX(PatientCriteria[HbA1c達標標準],ROWS($A$4:A476)),""))</f>
        <v/>
      </c>
      <c r="F476" s="6" t="str">
        <f>IF($B476="","",IF($G476="","",IFERROR(SUMIFS(LabData2016[最近一次HbA1c檢查結果(%)],LabData2016[比對身分證前六碼],$AX476,LabData2016[最近一次HbA1c檢查日期],$G476,LabData2016[HbA1c唯一],1),"")))</f>
        <v/>
      </c>
      <c r="G476" s="36" t="str" cm="1">
        <f t="array" ref="G476">IF($B476="","",IFERROR(_xlfn.AGGREGATE(14,6,LabData2016[最近一次HbA1c檢查日期]/((LabData2016[比對身分證前六碼]=$AX476)*(LabData2016[HbA1c唯一]=1)),1),""))</f>
        <v/>
      </c>
      <c r="H476" s="6" t="str">
        <f>IF($B476="","",IF($I476="","",IFERROR(SUMIFS(LabData2016[最近一次HbA1c檢查結果(%)],LabData2016[比對身分證前六碼],$AX476,LabData2016[最近一次HbA1c檢查日期],$I476,LabData2016[HbA1c唯一],1),"")))</f>
        <v/>
      </c>
      <c r="I476" s="36" t="str" cm="1">
        <f t="array" ref="I476">IF($B476="","",IFERROR(_xlfn.AGGREGATE(14,6,LabData2016[最近一次HbA1c檢查日期]/((LabData2016[比對身分證前六碼]=$AX476)*(LabData2016[HbA1c唯一]=1)),2),""))</f>
        <v/>
      </c>
      <c r="J476" s="6" t="str">
        <f t="shared" si="99"/>
        <v/>
      </c>
      <c r="K476" s="27" t="str">
        <f ca="1">IF($B476="","",IF($E476="不適用","不適用",IF($F476="","未檢驗",IF(AND($AF476+$AG476&gt;=2,$AG476&gt;=1),IF(OR($F476&lt;VALUE(SUBSTITUTE(SUBSTITUTE($E476,"&lt;",""),"%","")),SUMIFS(LabData2016[HbA1c唯一],LabData2016[比對身分證前六碼],$AX476,LabData2016[最近一次HbA1c檢查結果(%)],"&lt;"&amp;VALUE(SUBSTITUTE(SUBSTITUTE($E476,"&lt;",""),"%","")),LabData2016[最近一次HbA1c檢查日期],"&gt;="&amp;DATE(YEAR(TODAY()),1,1),LabData2016[最近一次HbA1c檢查日期],"&lt;"&amp;DATE(YEAR(TODAY())+1,1,1))/($AF476+$AG476)&gt;=0.5),"控制達標",IF(ISNUMBER($H476),IF(AND($J476&gt;=84,$F476-$H476&lt;0),"進步達標","未達標"),"未達標")),"未達標"))))</f>
        <v/>
      </c>
      <c r="L476" s="33" t="str">
        <f ca="1">IF($B476="","",IF($K476="不適用","不適用",IF($K476="未檢驗","無檢驗資料","全年"&amp;($AF476+$AG476)&amp;"次／下半年"&amp;$AG476&amp;"次／"&amp;SUMIFS(LabData2016[HbA1c唯一],LabData2016[比對身分證前六碼],$AX476,LabData2016[最近一次HbA1c檢查結果(%)],"&lt;"&amp;VALUE(SUBSTITUTE(SUBSTITUTE($E476,"&lt;",""),"%","")),LabData2016[最近一次HbA1c檢查日期],"&gt;="&amp;DATE(YEAR(TODAY()),1,1),LabData2016[最近一次HbA1c檢查日期],"&lt;"&amp;DATE(YEAR(TODAY())+1,1,1))&amp;"/"&amp;($AF476+$AG476)&amp;"達標")))</f>
        <v/>
      </c>
      <c r="M476" s="6" t="str" cm="1">
        <f t="array" ref="M476">IF($B476="","",IFERROR(INDEX(PatientCriteria[LDL達標標準],ROWS($A$4:A476)),""))</f>
        <v/>
      </c>
      <c r="N476" s="6" t="str">
        <f>IF($B476="","",IF($O476="","",IFERROR(SUMIFS(LabData2016[最近一次LDL檢查結果(mg/dL)],LabData2016[比對身分證前六碼],$AX476,LabData2016[最近一次LDL檢查日期],$O476,LabData2016[LDL唯一],1),"")))</f>
        <v/>
      </c>
      <c r="O476" s="36" t="str" cm="1">
        <f t="array" ref="O476">IF($B476="","",IFERROR(_xlfn.AGGREGATE(14,6,LabData2016[最近一次LDL檢查日期]/((LabData2016[比對身分證前六碼]=$AX476)*(LabData2016[LDL唯一]=1)),1),""))</f>
        <v/>
      </c>
      <c r="P476" s="6" t="str">
        <f>IF($B476="","",IF($Q476="","",IFERROR(SUMIFS(LabData2016[最近一次LDL檢查結果(mg/dL)],LabData2016[比對身分證前六碼],$AX476,LabData2016[最近一次LDL檢查日期],$Q476,LabData2016[LDL唯一],1),"")))</f>
        <v/>
      </c>
      <c r="Q476" s="36" t="str" cm="1">
        <f t="array" ref="Q476">IF($B476="","",IFERROR(_xlfn.AGGREGATE(14,6,LabData2016[最近一次LDL檢查日期]/((LabData2016[比對身分證前六碼]=$AX476)*(LabData2016[LDL唯一]=1)),2),""))</f>
        <v/>
      </c>
      <c r="R476" s="6" t="str">
        <f t="shared" si="100"/>
        <v/>
      </c>
      <c r="S476" s="6" t="str" cm="1">
        <f t="array" ref="S476">IF($B476="","",IFERROR(_xlfn.AGGREGATE(15,6,LabData2016[最近一次LDL檢查結果(mg/dL)]/((LabData2016[比對身分證前六碼]=$AX476)*(LabData2016[LDL唯一]=1)),1),""))</f>
        <v/>
      </c>
      <c r="T476" s="28" t="str">
        <f ca="1">IF($B476="","",IF($M476="不適用","不適用",IF($N476="","未檢驗",IF(OR(AND($D476="DM only",$O476&gt;=DATE(YEAR(TODAY()),1,1),$O476&lt;DATE(YEAR(TODAY())+1,1,1),$N476&lt;VALUE(SUBSTITUTE($M476,"&lt;",""))),AND($AH476&gt;=1,$AI476&gt;=1,OR($N476&lt;VALUE(SUBSTITUTE($M476,"&lt;","")),SUMIFS(LabData2016[LDL唯一],LabData2016[比對身分證前六碼],$AX476,LabData2016[最近一次LDL檢查結果(mg/dL)],"&lt;"&amp;VALUE(SUBSTITUTE($M476,"&lt;","")),LabData2016[最近一次LDL檢查日期],"&gt;="&amp;DATE(YEAR(TODAY()),1,1),LabData2016[最近一次LDL檢查日期],"&lt;"&amp;DATE(YEAR(TODAY())+1,1,1))/($AH476+$AI476)&gt;=0.5))),"控制達標",IF(AND($AH476&gt;=1,$AI476&gt;=1,ISNUMBER($P476),$R476&gt;84,$N476-$P476&lt;0),"進步達標","未達標")))))</f>
        <v/>
      </c>
      <c r="U476" s="39" t="str">
        <f ca="1">IF($B476="","",IF($T476="不適用","不適用",IF($T476="未檢驗","無檢驗資料","全年"&amp;($AH476+$AI476)&amp;"次／下半年"&amp;$AI476&amp;"次／"&amp;SUMIFS(LabData2016[LDL唯一],LabData2016[比對身分證前六碼],$AX476,LabData2016[最近一次LDL檢查結果(mg/dL)],"&lt;"&amp;VALUE(SUBSTITUTE($M476,"&lt;","")),LabData2016[最近一次LDL檢查日期],"&gt;="&amp;DATE(YEAR(TODAY()),1,1),LabData2016[最近一次LDL檢查日期],"&lt;"&amp;DATE(YEAR(TODAY())+1,1,1))&amp;"/"&amp;($AH476+$AI476)&amp;"達標")))</f>
        <v/>
      </c>
      <c r="V476" s="6" t="str" cm="1">
        <f t="array" ref="V476">IF($B476="","",IFERROR(INDEX(PatientCriteria[UACR達標標準],ROWS($A$4:A476)),""))</f>
        <v/>
      </c>
      <c r="W476" s="6" t="str">
        <f>IF($B476="","",IF($X476="","",IFERROR(SUMIFS(LabData2016[最近一次UACR檢查結果(mg/gm)],LabData2016[比對身分證前六碼],$AX476,LabData2016[最近一次UACR檢查日期],$X476,LabData2016[UACR唯一],1),"")))</f>
        <v/>
      </c>
      <c r="X476" s="36" t="str" cm="1">
        <f t="array" ref="X476">IF($B476="","",IFERROR(_xlfn.AGGREGATE(14,6,LabData2016[最近一次UACR檢查日期]/((LabData2016[比對身分證前六碼]=$AX476)*(LabData2016[UACR唯一]=1)),1),""))</f>
        <v/>
      </c>
      <c r="Y476" s="6" t="str">
        <f>IF($B476="","",IF($Z476="","",IFERROR(SUMIFS(LabData2016[最近一次UACR檢查結果(mg/gm)],LabData2016[比對身分證前六碼],$AX476,LabData2016[最近一次UACR檢查日期],$Z476,LabData2016[UACR唯一],1),"")))</f>
        <v/>
      </c>
      <c r="Z476" s="36" t="str" cm="1">
        <f t="array" ref="Z476">IF($B476="","",IFERROR(_xlfn.AGGREGATE(14,6,LabData2016[最近一次UACR檢查日期]/((LabData2016[比對身分證前六碼]=$AX476)*(LabData2016[UACR唯一]=1)),2),""))</f>
        <v/>
      </c>
      <c r="AA476" s="6" t="str">
        <f t="shared" si="101"/>
        <v/>
      </c>
      <c r="AB476" s="29" t="str">
        <f ca="1">IF($B476="","",IF($V476="不適用","不適用",IF($W476="","未檢驗",IF(AND($AJ476+$AK476&gt;=2,$AK476&gt;=1),IF(OR($W476&lt;30,SUMIFS(LabData2016[UACR唯一],LabData2016[比對身分證前六碼],$AX476,LabData2016[最近一次UACR檢查結果(mg/gm)],"&lt;30",LabData2016[最近一次UACR檢查日期],"&gt;="&amp;DATE(YEAR(TODAY()),1,1),LabData2016[最近一次UACR檢查日期],"&lt;"&amp;DATE(YEAR(TODAY())+1,1,1))/($AJ476+$AK476)&gt;=0.5),"控制達標",IF(ISNUMBER($Y476),IF(AND($AA476&gt;=84,$W476-$Y476&lt;0),"進步達標","未達標"),"未達標")),"未達標"))))</f>
        <v/>
      </c>
      <c r="AC476" s="38" t="str">
        <f ca="1">IF($B476="","",IF($AB476="不適用","不適用",IF($AB476="未檢驗","無檢驗資料","全年"&amp;($AJ476+$AK476)&amp;"次／下半年"&amp;$AK476&amp;"次／"&amp;SUMIFS(LabData2016[UACR唯一],LabData2016[比對身分證前六碼],$AX476,LabData2016[最近一次UACR檢查結果(mg/gm)],"&lt;30",LabData2016[最近一次UACR檢查日期],"&gt;="&amp;DATE(YEAR(TODAY()),1,1),LabData2016[最近一次UACR檢查日期],"&lt;"&amp;DATE(YEAR(TODAY())+1,1,1))&amp;"/"&amp;($AJ476+$AK476)&amp;"達標")))</f>
        <v/>
      </c>
      <c r="AD476" s="6" t="str" cm="1">
        <f t="array" ref="AD476">IF($B476="","",IFERROR(INDEX(PatientCriteria[BP檢驗次數達標標準],ROWS($A$4:A476)),""))</f>
        <v/>
      </c>
      <c r="AE476" s="6" t="str" cm="1">
        <f t="array" aca="1" ref="AE476" ca="1">IF($B476="","",_xlfn.LET(_xlpm.bp,LabData2016[最近一次BP檢查日期],_xlpm.ym,IF(ISNUMBER(_xlpm.bp),TEXT(_xlpm.bp,"yyyy-mm"),LEFT(_xlpm.bp,7)),_xlpm.matched,_xlfn._xlws.FILTER(_xlpm.ym,(LabData2016[比對身分證前六碼]=$AX476)*(LabData2016[比對生日西元]=$AY476)*(_xlpm.ym&lt;&gt;"")*(LEFT(_xlpm.ym,4)=TEXT(YEAR(TODAY()),"0")),""),IF(INDEX(_xlpm.matched,1)="",0,ROWS(_xlfn.UNIQUE(_xlpm.matched)))))</f>
        <v/>
      </c>
      <c r="AF476" s="6" t="str">
        <f ca="1">IF($B476="","",SUMIFS(LabData2016[HbA1c唯一],LabData2016[比對身分證前六碼],$AX476,LabData2016[最近一次HbA1c檢查日期],"&gt;="&amp;DATE(YEAR(TODAY()),1,1),LabData2016[最近一次HbA1c檢查日期],"&lt;"&amp;DATE(YEAR(TODAY()),7,1)))</f>
        <v/>
      </c>
      <c r="AG476" s="6" t="str">
        <f ca="1">IF($B476="","",SUMIFS(LabData2016[HbA1c唯一],LabData2016[比對身分證前六碼],$AX476,LabData2016[最近一次HbA1c檢查日期],"&gt;="&amp;DATE(YEAR(TODAY()),7,1),LabData2016[最近一次HbA1c檢查日期],"&lt;"&amp;DATE(YEAR(TODAY())+1,1,1)))</f>
        <v/>
      </c>
      <c r="AH476" s="6" t="str">
        <f ca="1">IF($B476="","",SUMIFS(LabData2016[LDL唯一],LabData2016[比對身分證前六碼],$AX476,LabData2016[最近一次LDL檢查日期],"&gt;="&amp;DATE(YEAR(TODAY()),1,1),LabData2016[最近一次LDL檢查日期],"&lt;"&amp;DATE(YEAR(TODAY()),7,1)))</f>
        <v/>
      </c>
      <c r="AI476" s="6" t="str">
        <f ca="1">IF($B476="","",SUMIFS(LabData2016[LDL唯一],LabData2016[比對身分證前六碼],$AX476,LabData2016[最近一次LDL檢查日期],"&gt;="&amp;DATE(YEAR(TODAY()),7,1),LabData2016[最近一次LDL檢查日期],"&lt;"&amp;DATE(YEAR(TODAY())+1,1,1)))</f>
        <v/>
      </c>
      <c r="AJ476" s="6" t="str">
        <f ca="1">IF($B476="","",SUMIFS(LabData2016[UACR唯一],LabData2016[比對身分證前六碼],$AX476,LabData2016[最近一次UACR檢查日期],"&gt;="&amp;DATE(YEAR(TODAY()),1,1),LabData2016[最近一次UACR檢查日期],"&lt;"&amp;DATE(YEAR(TODAY()),7,1)))</f>
        <v/>
      </c>
      <c r="AK476" s="6" t="str">
        <f ca="1">IF($B476="","",SUMIFS(LabData2016[UACR唯一],LabData2016[比對身分證前六碼],$AX476,LabData2016[最近一次UACR檢查日期],"&gt;="&amp;DATE(YEAR(TODAY()),7,1),LabData2016[最近一次UACR檢查日期],"&lt;"&amp;DATE(YEAR(TODAY())+1,1,1)))</f>
        <v/>
      </c>
      <c r="AL476" s="6" t="str">
        <f t="shared" si="102"/>
        <v/>
      </c>
      <c r="AM476" s="6" t="str">
        <f t="shared" si="103"/>
        <v/>
      </c>
      <c r="AN476" s="6" t="str">
        <f t="shared" si="104"/>
        <v/>
      </c>
      <c r="AO476" s="6" t="str">
        <f t="shared" si="105"/>
        <v/>
      </c>
      <c r="AP476" s="6" t="str" cm="1">
        <f t="array" ref="AP476">IF($B476="","",IFERROR(INDEX(相容設定!$B$2:$E$9,MATCH($D476,相容設定!$A$2:$A$9,0),MIN(VALUE(LEFT($AQ476,FIND("/",$AQ476)-1)),3)+1),0))</f>
        <v/>
      </c>
      <c r="AQ476" s="6" t="str">
        <f t="shared" si="106"/>
        <v/>
      </c>
      <c r="AR476" s="30" t="str">
        <f t="shared" si="107"/>
        <v/>
      </c>
      <c r="AS476" s="30" t="str">
        <f>IF($B476="","",250+30+IF(OR(ISNUMBER(SEARCH("DM",$D476)),ISNUMBER(SEARCH("+",$D476))),100,0)+IFERROR(INDEX(相容設定!$F$2:$F$9,MATCH($D476,相容設定!$A$2:$A$9,0)),0))</f>
        <v/>
      </c>
      <c r="AT476" s="31" t="str">
        <f t="shared" si="108"/>
        <v/>
      </c>
      <c r="AU476" s="32" t="str">
        <f t="shared" si="109"/>
        <v/>
      </c>
      <c r="AW476" t="str">
        <f t="shared" si="110"/>
        <v/>
      </c>
    </row>
    <row r="477" spans="1:49" x14ac:dyDescent="0.35">
      <c r="A477" s="26" t="str" cm="1">
        <f t="array" ref="A477">IFERROR(IF(INDEX(PatientCriteria[身分證號],ROWS($A$4:A477))="","",ROWS($A$4:A477)),"")</f>
        <v/>
      </c>
      <c r="B477" s="26" t="str" cm="1">
        <f t="array" ref="B477">IFERROR(IF(INDEX(PatientCriteria[身分證號],ROWS($A$4:A477))="","",INDEX(PatientCriteria[身分證號],ROWS($A$4:A477))),"")</f>
        <v/>
      </c>
      <c r="C477" s="26" t="str" cm="1">
        <f t="array" ref="C477">IF($B477="","",IFERROR(INDEX(PatientCriteria[生日],ROWS($A$4:A477)),""))</f>
        <v/>
      </c>
      <c r="D477" s="26" t="str" cm="1">
        <f t="array" ref="D477">IF($B477="","",IFERROR(INDEX(PatientCriteria[疾病組合],ROWS($A$4:A477)),""))</f>
        <v/>
      </c>
      <c r="E477" s="6" t="str" cm="1">
        <f t="array" ref="E477">IF($B477="","",IFERROR(INDEX(PatientCriteria[HbA1c達標標準],ROWS($A$4:A477)),""))</f>
        <v/>
      </c>
      <c r="F477" s="6" t="str">
        <f>IF($B477="","",IF($G477="","",IFERROR(SUMIFS(LabData2016[最近一次HbA1c檢查結果(%)],LabData2016[比對身分證前六碼],$AX477,LabData2016[最近一次HbA1c檢查日期],$G477,LabData2016[HbA1c唯一],1),"")))</f>
        <v/>
      </c>
      <c r="G477" s="36" t="str" cm="1">
        <f t="array" ref="G477">IF($B477="","",IFERROR(_xlfn.AGGREGATE(14,6,LabData2016[最近一次HbA1c檢查日期]/((LabData2016[比對身分證前六碼]=$AX477)*(LabData2016[HbA1c唯一]=1)),1),""))</f>
        <v/>
      </c>
      <c r="H477" s="6" t="str">
        <f>IF($B477="","",IF($I477="","",IFERROR(SUMIFS(LabData2016[最近一次HbA1c檢查結果(%)],LabData2016[比對身分證前六碼],$AX477,LabData2016[最近一次HbA1c檢查日期],$I477,LabData2016[HbA1c唯一],1),"")))</f>
        <v/>
      </c>
      <c r="I477" s="36" t="str" cm="1">
        <f t="array" ref="I477">IF($B477="","",IFERROR(_xlfn.AGGREGATE(14,6,LabData2016[最近一次HbA1c檢查日期]/((LabData2016[比對身分證前六碼]=$AX477)*(LabData2016[HbA1c唯一]=1)),2),""))</f>
        <v/>
      </c>
      <c r="J477" s="6" t="str">
        <f t="shared" si="99"/>
        <v/>
      </c>
      <c r="K477" s="27" t="str">
        <f ca="1">IF($B477="","",IF($E477="不適用","不適用",IF($F477="","未檢驗",IF(AND($AF477+$AG477&gt;=2,$AG477&gt;=1),IF(OR($F477&lt;VALUE(SUBSTITUTE(SUBSTITUTE($E477,"&lt;",""),"%","")),SUMIFS(LabData2016[HbA1c唯一],LabData2016[比對身分證前六碼],$AX477,LabData2016[最近一次HbA1c檢查結果(%)],"&lt;"&amp;VALUE(SUBSTITUTE(SUBSTITUTE($E477,"&lt;",""),"%","")),LabData2016[最近一次HbA1c檢查日期],"&gt;="&amp;DATE(YEAR(TODAY()),1,1),LabData2016[最近一次HbA1c檢查日期],"&lt;"&amp;DATE(YEAR(TODAY())+1,1,1))/($AF477+$AG477)&gt;=0.5),"控制達標",IF(ISNUMBER($H477),IF(AND($J477&gt;=84,$F477-$H477&lt;0),"進步達標","未達標"),"未達標")),"未達標"))))</f>
        <v/>
      </c>
      <c r="L477" s="33" t="str">
        <f ca="1">IF($B477="","",IF($K477="不適用","不適用",IF($K477="未檢驗","無檢驗資料","全年"&amp;($AF477+$AG477)&amp;"次／下半年"&amp;$AG477&amp;"次／"&amp;SUMIFS(LabData2016[HbA1c唯一],LabData2016[比對身分證前六碼],$AX477,LabData2016[最近一次HbA1c檢查結果(%)],"&lt;"&amp;VALUE(SUBSTITUTE(SUBSTITUTE($E477,"&lt;",""),"%","")),LabData2016[最近一次HbA1c檢查日期],"&gt;="&amp;DATE(YEAR(TODAY()),1,1),LabData2016[最近一次HbA1c檢查日期],"&lt;"&amp;DATE(YEAR(TODAY())+1,1,1))&amp;"/"&amp;($AF477+$AG477)&amp;"達標")))</f>
        <v/>
      </c>
      <c r="M477" s="6" t="str" cm="1">
        <f t="array" ref="M477">IF($B477="","",IFERROR(INDEX(PatientCriteria[LDL達標標準],ROWS($A$4:A477)),""))</f>
        <v/>
      </c>
      <c r="N477" s="6" t="str">
        <f>IF($B477="","",IF($O477="","",IFERROR(SUMIFS(LabData2016[最近一次LDL檢查結果(mg/dL)],LabData2016[比對身分證前六碼],$AX477,LabData2016[最近一次LDL檢查日期],$O477,LabData2016[LDL唯一],1),"")))</f>
        <v/>
      </c>
      <c r="O477" s="36" t="str" cm="1">
        <f t="array" ref="O477">IF($B477="","",IFERROR(_xlfn.AGGREGATE(14,6,LabData2016[最近一次LDL檢查日期]/((LabData2016[比對身分證前六碼]=$AX477)*(LabData2016[LDL唯一]=1)),1),""))</f>
        <v/>
      </c>
      <c r="P477" s="6" t="str">
        <f>IF($B477="","",IF($Q477="","",IFERROR(SUMIFS(LabData2016[最近一次LDL檢查結果(mg/dL)],LabData2016[比對身分證前六碼],$AX477,LabData2016[最近一次LDL檢查日期],$Q477,LabData2016[LDL唯一],1),"")))</f>
        <v/>
      </c>
      <c r="Q477" s="36" t="str" cm="1">
        <f t="array" ref="Q477">IF($B477="","",IFERROR(_xlfn.AGGREGATE(14,6,LabData2016[最近一次LDL檢查日期]/((LabData2016[比對身分證前六碼]=$AX477)*(LabData2016[LDL唯一]=1)),2),""))</f>
        <v/>
      </c>
      <c r="R477" s="6" t="str">
        <f t="shared" si="100"/>
        <v/>
      </c>
      <c r="S477" s="6" t="str" cm="1">
        <f t="array" ref="S477">IF($B477="","",IFERROR(_xlfn.AGGREGATE(15,6,LabData2016[最近一次LDL檢查結果(mg/dL)]/((LabData2016[比對身分證前六碼]=$AX477)*(LabData2016[LDL唯一]=1)),1),""))</f>
        <v/>
      </c>
      <c r="T477" s="28" t="str">
        <f ca="1">IF($B477="","",IF($M477="不適用","不適用",IF($N477="","未檢驗",IF(OR(AND($D477="DM only",$O477&gt;=DATE(YEAR(TODAY()),1,1),$O477&lt;DATE(YEAR(TODAY())+1,1,1),$N477&lt;VALUE(SUBSTITUTE($M477,"&lt;",""))),AND($AH477&gt;=1,$AI477&gt;=1,OR($N477&lt;VALUE(SUBSTITUTE($M477,"&lt;","")),SUMIFS(LabData2016[LDL唯一],LabData2016[比對身分證前六碼],$AX477,LabData2016[最近一次LDL檢查結果(mg/dL)],"&lt;"&amp;VALUE(SUBSTITUTE($M477,"&lt;","")),LabData2016[最近一次LDL檢查日期],"&gt;="&amp;DATE(YEAR(TODAY()),1,1),LabData2016[最近一次LDL檢查日期],"&lt;"&amp;DATE(YEAR(TODAY())+1,1,1))/($AH477+$AI477)&gt;=0.5))),"控制達標",IF(AND($AH477&gt;=1,$AI477&gt;=1,ISNUMBER($P477),$R477&gt;84,$N477-$P477&lt;0),"進步達標","未達標")))))</f>
        <v/>
      </c>
      <c r="U477" s="39" t="str">
        <f ca="1">IF($B477="","",IF($T477="不適用","不適用",IF($T477="未檢驗","無檢驗資料","全年"&amp;($AH477+$AI477)&amp;"次／下半年"&amp;$AI477&amp;"次／"&amp;SUMIFS(LabData2016[LDL唯一],LabData2016[比對身分證前六碼],$AX477,LabData2016[最近一次LDL檢查結果(mg/dL)],"&lt;"&amp;VALUE(SUBSTITUTE($M477,"&lt;","")),LabData2016[最近一次LDL檢查日期],"&gt;="&amp;DATE(YEAR(TODAY()),1,1),LabData2016[最近一次LDL檢查日期],"&lt;"&amp;DATE(YEAR(TODAY())+1,1,1))&amp;"/"&amp;($AH477+$AI477)&amp;"達標")))</f>
        <v/>
      </c>
      <c r="V477" s="6" t="str" cm="1">
        <f t="array" ref="V477">IF($B477="","",IFERROR(INDEX(PatientCriteria[UACR達標標準],ROWS($A$4:A477)),""))</f>
        <v/>
      </c>
      <c r="W477" s="6" t="str">
        <f>IF($B477="","",IF($X477="","",IFERROR(SUMIFS(LabData2016[最近一次UACR檢查結果(mg/gm)],LabData2016[比對身分證前六碼],$AX477,LabData2016[最近一次UACR檢查日期],$X477,LabData2016[UACR唯一],1),"")))</f>
        <v/>
      </c>
      <c r="X477" s="36" t="str" cm="1">
        <f t="array" ref="X477">IF($B477="","",IFERROR(_xlfn.AGGREGATE(14,6,LabData2016[最近一次UACR檢查日期]/((LabData2016[比對身分證前六碼]=$AX477)*(LabData2016[UACR唯一]=1)),1),""))</f>
        <v/>
      </c>
      <c r="Y477" s="6" t="str">
        <f>IF($B477="","",IF($Z477="","",IFERROR(SUMIFS(LabData2016[最近一次UACR檢查結果(mg/gm)],LabData2016[比對身分證前六碼],$AX477,LabData2016[最近一次UACR檢查日期],$Z477,LabData2016[UACR唯一],1),"")))</f>
        <v/>
      </c>
      <c r="Z477" s="36" t="str" cm="1">
        <f t="array" ref="Z477">IF($B477="","",IFERROR(_xlfn.AGGREGATE(14,6,LabData2016[最近一次UACR檢查日期]/((LabData2016[比對身分證前六碼]=$AX477)*(LabData2016[UACR唯一]=1)),2),""))</f>
        <v/>
      </c>
      <c r="AA477" s="6" t="str">
        <f t="shared" si="101"/>
        <v/>
      </c>
      <c r="AB477" s="29" t="str">
        <f ca="1">IF($B477="","",IF($V477="不適用","不適用",IF($W477="","未檢驗",IF(AND($AJ477+$AK477&gt;=2,$AK477&gt;=1),IF(OR($W477&lt;30,SUMIFS(LabData2016[UACR唯一],LabData2016[比對身分證前六碼],$AX477,LabData2016[最近一次UACR檢查結果(mg/gm)],"&lt;30",LabData2016[最近一次UACR檢查日期],"&gt;="&amp;DATE(YEAR(TODAY()),1,1),LabData2016[最近一次UACR檢查日期],"&lt;"&amp;DATE(YEAR(TODAY())+1,1,1))/($AJ477+$AK477)&gt;=0.5),"控制達標",IF(ISNUMBER($Y477),IF(AND($AA477&gt;=84,$W477-$Y477&lt;0),"進步達標","未達標"),"未達標")),"未達標"))))</f>
        <v/>
      </c>
      <c r="AC477" s="38" t="str">
        <f ca="1">IF($B477="","",IF($AB477="不適用","不適用",IF($AB477="未檢驗","無檢驗資料","全年"&amp;($AJ477+$AK477)&amp;"次／下半年"&amp;$AK477&amp;"次／"&amp;SUMIFS(LabData2016[UACR唯一],LabData2016[比對身分證前六碼],$AX477,LabData2016[最近一次UACR檢查結果(mg/gm)],"&lt;30",LabData2016[最近一次UACR檢查日期],"&gt;="&amp;DATE(YEAR(TODAY()),1,1),LabData2016[最近一次UACR檢查日期],"&lt;"&amp;DATE(YEAR(TODAY())+1,1,1))&amp;"/"&amp;($AJ477+$AK477)&amp;"達標")))</f>
        <v/>
      </c>
      <c r="AD477" s="6" t="str" cm="1">
        <f t="array" ref="AD477">IF($B477="","",IFERROR(INDEX(PatientCriteria[BP檢驗次數達標標準],ROWS($A$4:A477)),""))</f>
        <v/>
      </c>
      <c r="AE477" s="6" t="str" cm="1">
        <f t="array" aca="1" ref="AE477" ca="1">IF($B477="","",_xlfn.LET(_xlpm.bp,LabData2016[最近一次BP檢查日期],_xlpm.ym,IF(ISNUMBER(_xlpm.bp),TEXT(_xlpm.bp,"yyyy-mm"),LEFT(_xlpm.bp,7)),_xlpm.matched,_xlfn._xlws.FILTER(_xlpm.ym,(LabData2016[比對身分證前六碼]=$AX477)*(LabData2016[比對生日西元]=$AY477)*(_xlpm.ym&lt;&gt;"")*(LEFT(_xlpm.ym,4)=TEXT(YEAR(TODAY()),"0")),""),IF(INDEX(_xlpm.matched,1)="",0,ROWS(_xlfn.UNIQUE(_xlpm.matched)))))</f>
        <v/>
      </c>
      <c r="AF477" s="6" t="str">
        <f ca="1">IF($B477="","",SUMIFS(LabData2016[HbA1c唯一],LabData2016[比對身分證前六碼],$AX477,LabData2016[最近一次HbA1c檢查日期],"&gt;="&amp;DATE(YEAR(TODAY()),1,1),LabData2016[最近一次HbA1c檢查日期],"&lt;"&amp;DATE(YEAR(TODAY()),7,1)))</f>
        <v/>
      </c>
      <c r="AG477" s="6" t="str">
        <f ca="1">IF($B477="","",SUMIFS(LabData2016[HbA1c唯一],LabData2016[比對身分證前六碼],$AX477,LabData2016[最近一次HbA1c檢查日期],"&gt;="&amp;DATE(YEAR(TODAY()),7,1),LabData2016[最近一次HbA1c檢查日期],"&lt;"&amp;DATE(YEAR(TODAY())+1,1,1)))</f>
        <v/>
      </c>
      <c r="AH477" s="6" t="str">
        <f ca="1">IF($B477="","",SUMIFS(LabData2016[LDL唯一],LabData2016[比對身分證前六碼],$AX477,LabData2016[最近一次LDL檢查日期],"&gt;="&amp;DATE(YEAR(TODAY()),1,1),LabData2016[最近一次LDL檢查日期],"&lt;"&amp;DATE(YEAR(TODAY()),7,1)))</f>
        <v/>
      </c>
      <c r="AI477" s="6" t="str">
        <f ca="1">IF($B477="","",SUMIFS(LabData2016[LDL唯一],LabData2016[比對身分證前六碼],$AX477,LabData2016[最近一次LDL檢查日期],"&gt;="&amp;DATE(YEAR(TODAY()),7,1),LabData2016[最近一次LDL檢查日期],"&lt;"&amp;DATE(YEAR(TODAY())+1,1,1)))</f>
        <v/>
      </c>
      <c r="AJ477" s="6" t="str">
        <f ca="1">IF($B477="","",SUMIFS(LabData2016[UACR唯一],LabData2016[比對身分證前六碼],$AX477,LabData2016[最近一次UACR檢查日期],"&gt;="&amp;DATE(YEAR(TODAY()),1,1),LabData2016[最近一次UACR檢查日期],"&lt;"&amp;DATE(YEAR(TODAY()),7,1)))</f>
        <v/>
      </c>
      <c r="AK477" s="6" t="str">
        <f ca="1">IF($B477="","",SUMIFS(LabData2016[UACR唯一],LabData2016[比對身分證前六碼],$AX477,LabData2016[最近一次UACR檢查日期],"&gt;="&amp;DATE(YEAR(TODAY()),7,1),LabData2016[最近一次UACR檢查日期],"&lt;"&amp;DATE(YEAR(TODAY())+1,1,1)))</f>
        <v/>
      </c>
      <c r="AL477" s="6" t="str">
        <f t="shared" si="102"/>
        <v/>
      </c>
      <c r="AM477" s="6" t="str">
        <f t="shared" si="103"/>
        <v/>
      </c>
      <c r="AN477" s="6" t="str">
        <f t="shared" si="104"/>
        <v/>
      </c>
      <c r="AO477" s="6" t="str">
        <f t="shared" si="105"/>
        <v/>
      </c>
      <c r="AP477" s="6" t="str" cm="1">
        <f t="array" ref="AP477">IF($B477="","",IFERROR(INDEX(相容設定!$B$2:$E$9,MATCH($D477,相容設定!$A$2:$A$9,0),MIN(VALUE(LEFT($AQ477,FIND("/",$AQ477)-1)),3)+1),0))</f>
        <v/>
      </c>
      <c r="AQ477" s="6" t="str">
        <f t="shared" si="106"/>
        <v/>
      </c>
      <c r="AR477" s="30" t="str">
        <f t="shared" si="107"/>
        <v/>
      </c>
      <c r="AS477" s="30" t="str">
        <f>IF($B477="","",250+30+IF(OR(ISNUMBER(SEARCH("DM",$D477)),ISNUMBER(SEARCH("+",$D477))),100,0)+IFERROR(INDEX(相容設定!$F$2:$F$9,MATCH($D477,相容設定!$A$2:$A$9,0)),0))</f>
        <v/>
      </c>
      <c r="AT477" s="31" t="str">
        <f t="shared" si="108"/>
        <v/>
      </c>
      <c r="AU477" s="32" t="str">
        <f t="shared" si="109"/>
        <v/>
      </c>
      <c r="AW477" t="str">
        <f t="shared" si="110"/>
        <v/>
      </c>
    </row>
    <row r="478" spans="1:49" x14ac:dyDescent="0.35">
      <c r="A478" s="26" t="str" cm="1">
        <f t="array" ref="A478">IFERROR(IF(INDEX(PatientCriteria[身分證號],ROWS($A$4:A478))="","",ROWS($A$4:A478)),"")</f>
        <v/>
      </c>
      <c r="B478" s="26" t="str" cm="1">
        <f t="array" ref="B478">IFERROR(IF(INDEX(PatientCriteria[身分證號],ROWS($A$4:A478))="","",INDEX(PatientCriteria[身分證號],ROWS($A$4:A478))),"")</f>
        <v/>
      </c>
      <c r="C478" s="26" t="str" cm="1">
        <f t="array" ref="C478">IF($B478="","",IFERROR(INDEX(PatientCriteria[生日],ROWS($A$4:A478)),""))</f>
        <v/>
      </c>
      <c r="D478" s="26" t="str" cm="1">
        <f t="array" ref="D478">IF($B478="","",IFERROR(INDEX(PatientCriteria[疾病組合],ROWS($A$4:A478)),""))</f>
        <v/>
      </c>
      <c r="E478" s="6" t="str" cm="1">
        <f t="array" ref="E478">IF($B478="","",IFERROR(INDEX(PatientCriteria[HbA1c達標標準],ROWS($A$4:A478)),""))</f>
        <v/>
      </c>
      <c r="F478" s="6" t="str">
        <f>IF($B478="","",IF($G478="","",IFERROR(SUMIFS(LabData2016[最近一次HbA1c檢查結果(%)],LabData2016[比對身分證前六碼],$AX478,LabData2016[最近一次HbA1c檢查日期],$G478,LabData2016[HbA1c唯一],1),"")))</f>
        <v/>
      </c>
      <c r="G478" s="36" t="str" cm="1">
        <f t="array" ref="G478">IF($B478="","",IFERROR(_xlfn.AGGREGATE(14,6,LabData2016[最近一次HbA1c檢查日期]/((LabData2016[比對身分證前六碼]=$AX478)*(LabData2016[HbA1c唯一]=1)),1),""))</f>
        <v/>
      </c>
      <c r="H478" s="6" t="str">
        <f>IF($B478="","",IF($I478="","",IFERROR(SUMIFS(LabData2016[最近一次HbA1c檢查結果(%)],LabData2016[比對身分證前六碼],$AX478,LabData2016[最近一次HbA1c檢查日期],$I478,LabData2016[HbA1c唯一],1),"")))</f>
        <v/>
      </c>
      <c r="I478" s="36" t="str" cm="1">
        <f t="array" ref="I478">IF($B478="","",IFERROR(_xlfn.AGGREGATE(14,6,LabData2016[最近一次HbA1c檢查日期]/((LabData2016[比對身分證前六碼]=$AX478)*(LabData2016[HbA1c唯一]=1)),2),""))</f>
        <v/>
      </c>
      <c r="J478" s="6" t="str">
        <f t="shared" si="99"/>
        <v/>
      </c>
      <c r="K478" s="27" t="str">
        <f ca="1">IF($B478="","",IF($E478="不適用","不適用",IF($F478="","未檢驗",IF(AND($AF478+$AG478&gt;=2,$AG478&gt;=1),IF(OR($F478&lt;VALUE(SUBSTITUTE(SUBSTITUTE($E478,"&lt;",""),"%","")),SUMIFS(LabData2016[HbA1c唯一],LabData2016[比對身分證前六碼],$AX478,LabData2016[最近一次HbA1c檢查結果(%)],"&lt;"&amp;VALUE(SUBSTITUTE(SUBSTITUTE($E478,"&lt;",""),"%","")),LabData2016[最近一次HbA1c檢查日期],"&gt;="&amp;DATE(YEAR(TODAY()),1,1),LabData2016[最近一次HbA1c檢查日期],"&lt;"&amp;DATE(YEAR(TODAY())+1,1,1))/($AF478+$AG478)&gt;=0.5),"控制達標",IF(ISNUMBER($H478),IF(AND($J478&gt;=84,$F478-$H478&lt;0),"進步達標","未達標"),"未達標")),"未達標"))))</f>
        <v/>
      </c>
      <c r="L478" s="33" t="str">
        <f ca="1">IF($B478="","",IF($K478="不適用","不適用",IF($K478="未檢驗","無檢驗資料","全年"&amp;($AF478+$AG478)&amp;"次／下半年"&amp;$AG478&amp;"次／"&amp;SUMIFS(LabData2016[HbA1c唯一],LabData2016[比對身分證前六碼],$AX478,LabData2016[最近一次HbA1c檢查結果(%)],"&lt;"&amp;VALUE(SUBSTITUTE(SUBSTITUTE($E478,"&lt;",""),"%","")),LabData2016[最近一次HbA1c檢查日期],"&gt;="&amp;DATE(YEAR(TODAY()),1,1),LabData2016[最近一次HbA1c檢查日期],"&lt;"&amp;DATE(YEAR(TODAY())+1,1,1))&amp;"/"&amp;($AF478+$AG478)&amp;"達標")))</f>
        <v/>
      </c>
      <c r="M478" s="6" t="str" cm="1">
        <f t="array" ref="M478">IF($B478="","",IFERROR(INDEX(PatientCriteria[LDL達標標準],ROWS($A$4:A478)),""))</f>
        <v/>
      </c>
      <c r="N478" s="6" t="str">
        <f>IF($B478="","",IF($O478="","",IFERROR(SUMIFS(LabData2016[最近一次LDL檢查結果(mg/dL)],LabData2016[比對身分證前六碼],$AX478,LabData2016[最近一次LDL檢查日期],$O478,LabData2016[LDL唯一],1),"")))</f>
        <v/>
      </c>
      <c r="O478" s="36" t="str" cm="1">
        <f t="array" ref="O478">IF($B478="","",IFERROR(_xlfn.AGGREGATE(14,6,LabData2016[最近一次LDL檢查日期]/((LabData2016[比對身分證前六碼]=$AX478)*(LabData2016[LDL唯一]=1)),1),""))</f>
        <v/>
      </c>
      <c r="P478" s="6" t="str">
        <f>IF($B478="","",IF($Q478="","",IFERROR(SUMIFS(LabData2016[最近一次LDL檢查結果(mg/dL)],LabData2016[比對身分證前六碼],$AX478,LabData2016[最近一次LDL檢查日期],$Q478,LabData2016[LDL唯一],1),"")))</f>
        <v/>
      </c>
      <c r="Q478" s="36" t="str" cm="1">
        <f t="array" ref="Q478">IF($B478="","",IFERROR(_xlfn.AGGREGATE(14,6,LabData2016[最近一次LDL檢查日期]/((LabData2016[比對身分證前六碼]=$AX478)*(LabData2016[LDL唯一]=1)),2),""))</f>
        <v/>
      </c>
      <c r="R478" s="6" t="str">
        <f t="shared" si="100"/>
        <v/>
      </c>
      <c r="S478" s="6" t="str" cm="1">
        <f t="array" ref="S478">IF($B478="","",IFERROR(_xlfn.AGGREGATE(15,6,LabData2016[最近一次LDL檢查結果(mg/dL)]/((LabData2016[比對身分證前六碼]=$AX478)*(LabData2016[LDL唯一]=1)),1),""))</f>
        <v/>
      </c>
      <c r="T478" s="28" t="str">
        <f ca="1">IF($B478="","",IF($M478="不適用","不適用",IF($N478="","未檢驗",IF(OR(AND($D478="DM only",$O478&gt;=DATE(YEAR(TODAY()),1,1),$O478&lt;DATE(YEAR(TODAY())+1,1,1),$N478&lt;VALUE(SUBSTITUTE($M478,"&lt;",""))),AND($AH478&gt;=1,$AI478&gt;=1,OR($N478&lt;VALUE(SUBSTITUTE($M478,"&lt;","")),SUMIFS(LabData2016[LDL唯一],LabData2016[比對身分證前六碼],$AX478,LabData2016[最近一次LDL檢查結果(mg/dL)],"&lt;"&amp;VALUE(SUBSTITUTE($M478,"&lt;","")),LabData2016[最近一次LDL檢查日期],"&gt;="&amp;DATE(YEAR(TODAY()),1,1),LabData2016[最近一次LDL檢查日期],"&lt;"&amp;DATE(YEAR(TODAY())+1,1,1))/($AH478+$AI478)&gt;=0.5))),"控制達標",IF(AND($AH478&gt;=1,$AI478&gt;=1,ISNUMBER($P478),$R478&gt;84,$N478-$P478&lt;0),"進步達標","未達標")))))</f>
        <v/>
      </c>
      <c r="U478" s="39" t="str">
        <f ca="1">IF($B478="","",IF($T478="不適用","不適用",IF($T478="未檢驗","無檢驗資料","全年"&amp;($AH478+$AI478)&amp;"次／下半年"&amp;$AI478&amp;"次／"&amp;SUMIFS(LabData2016[LDL唯一],LabData2016[比對身分證前六碼],$AX478,LabData2016[最近一次LDL檢查結果(mg/dL)],"&lt;"&amp;VALUE(SUBSTITUTE($M478,"&lt;","")),LabData2016[最近一次LDL檢查日期],"&gt;="&amp;DATE(YEAR(TODAY()),1,1),LabData2016[最近一次LDL檢查日期],"&lt;"&amp;DATE(YEAR(TODAY())+1,1,1))&amp;"/"&amp;($AH478+$AI478)&amp;"達標")))</f>
        <v/>
      </c>
      <c r="V478" s="6" t="str" cm="1">
        <f t="array" ref="V478">IF($B478="","",IFERROR(INDEX(PatientCriteria[UACR達標標準],ROWS($A$4:A478)),""))</f>
        <v/>
      </c>
      <c r="W478" s="6" t="str">
        <f>IF($B478="","",IF($X478="","",IFERROR(SUMIFS(LabData2016[最近一次UACR檢查結果(mg/gm)],LabData2016[比對身分證前六碼],$AX478,LabData2016[最近一次UACR檢查日期],$X478,LabData2016[UACR唯一],1),"")))</f>
        <v/>
      </c>
      <c r="X478" s="36" t="str" cm="1">
        <f t="array" ref="X478">IF($B478="","",IFERROR(_xlfn.AGGREGATE(14,6,LabData2016[最近一次UACR檢查日期]/((LabData2016[比對身分證前六碼]=$AX478)*(LabData2016[UACR唯一]=1)),1),""))</f>
        <v/>
      </c>
      <c r="Y478" s="6" t="str">
        <f>IF($B478="","",IF($Z478="","",IFERROR(SUMIFS(LabData2016[最近一次UACR檢查結果(mg/gm)],LabData2016[比對身分證前六碼],$AX478,LabData2016[最近一次UACR檢查日期],$Z478,LabData2016[UACR唯一],1),"")))</f>
        <v/>
      </c>
      <c r="Z478" s="36" t="str" cm="1">
        <f t="array" ref="Z478">IF($B478="","",IFERROR(_xlfn.AGGREGATE(14,6,LabData2016[最近一次UACR檢查日期]/((LabData2016[比對身分證前六碼]=$AX478)*(LabData2016[UACR唯一]=1)),2),""))</f>
        <v/>
      </c>
      <c r="AA478" s="6" t="str">
        <f t="shared" si="101"/>
        <v/>
      </c>
      <c r="AB478" s="29" t="str">
        <f ca="1">IF($B478="","",IF($V478="不適用","不適用",IF($W478="","未檢驗",IF(AND($AJ478+$AK478&gt;=2,$AK478&gt;=1),IF(OR($W478&lt;30,SUMIFS(LabData2016[UACR唯一],LabData2016[比對身分證前六碼],$AX478,LabData2016[最近一次UACR檢查結果(mg/gm)],"&lt;30",LabData2016[最近一次UACR檢查日期],"&gt;="&amp;DATE(YEAR(TODAY()),1,1),LabData2016[最近一次UACR檢查日期],"&lt;"&amp;DATE(YEAR(TODAY())+1,1,1))/($AJ478+$AK478)&gt;=0.5),"控制達標",IF(ISNUMBER($Y478),IF(AND($AA478&gt;=84,$W478-$Y478&lt;0),"進步達標","未達標"),"未達標")),"未達標"))))</f>
        <v/>
      </c>
      <c r="AC478" s="38" t="str">
        <f ca="1">IF($B478="","",IF($AB478="不適用","不適用",IF($AB478="未檢驗","無檢驗資料","全年"&amp;($AJ478+$AK478)&amp;"次／下半年"&amp;$AK478&amp;"次／"&amp;SUMIFS(LabData2016[UACR唯一],LabData2016[比對身分證前六碼],$AX478,LabData2016[最近一次UACR檢查結果(mg/gm)],"&lt;30",LabData2016[最近一次UACR檢查日期],"&gt;="&amp;DATE(YEAR(TODAY()),1,1),LabData2016[最近一次UACR檢查日期],"&lt;"&amp;DATE(YEAR(TODAY())+1,1,1))&amp;"/"&amp;($AJ478+$AK478)&amp;"達標")))</f>
        <v/>
      </c>
      <c r="AD478" s="6" t="str" cm="1">
        <f t="array" ref="AD478">IF($B478="","",IFERROR(INDEX(PatientCriteria[BP檢驗次數達標標準],ROWS($A$4:A478)),""))</f>
        <v/>
      </c>
      <c r="AE478" s="6" t="str" cm="1">
        <f t="array" aca="1" ref="AE478" ca="1">IF($B478="","",_xlfn.LET(_xlpm.bp,LabData2016[最近一次BP檢查日期],_xlpm.ym,IF(ISNUMBER(_xlpm.bp),TEXT(_xlpm.bp,"yyyy-mm"),LEFT(_xlpm.bp,7)),_xlpm.matched,_xlfn._xlws.FILTER(_xlpm.ym,(LabData2016[比對身分證前六碼]=$AX478)*(LabData2016[比對生日西元]=$AY478)*(_xlpm.ym&lt;&gt;"")*(LEFT(_xlpm.ym,4)=TEXT(YEAR(TODAY()),"0")),""),IF(INDEX(_xlpm.matched,1)="",0,ROWS(_xlfn.UNIQUE(_xlpm.matched)))))</f>
        <v/>
      </c>
      <c r="AF478" s="6" t="str">
        <f ca="1">IF($B478="","",SUMIFS(LabData2016[HbA1c唯一],LabData2016[比對身分證前六碼],$AX478,LabData2016[最近一次HbA1c檢查日期],"&gt;="&amp;DATE(YEAR(TODAY()),1,1),LabData2016[最近一次HbA1c檢查日期],"&lt;"&amp;DATE(YEAR(TODAY()),7,1)))</f>
        <v/>
      </c>
      <c r="AG478" s="6" t="str">
        <f ca="1">IF($B478="","",SUMIFS(LabData2016[HbA1c唯一],LabData2016[比對身分證前六碼],$AX478,LabData2016[最近一次HbA1c檢查日期],"&gt;="&amp;DATE(YEAR(TODAY()),7,1),LabData2016[最近一次HbA1c檢查日期],"&lt;"&amp;DATE(YEAR(TODAY())+1,1,1)))</f>
        <v/>
      </c>
      <c r="AH478" s="6" t="str">
        <f ca="1">IF($B478="","",SUMIFS(LabData2016[LDL唯一],LabData2016[比對身分證前六碼],$AX478,LabData2016[最近一次LDL檢查日期],"&gt;="&amp;DATE(YEAR(TODAY()),1,1),LabData2016[最近一次LDL檢查日期],"&lt;"&amp;DATE(YEAR(TODAY()),7,1)))</f>
        <v/>
      </c>
      <c r="AI478" s="6" t="str">
        <f ca="1">IF($B478="","",SUMIFS(LabData2016[LDL唯一],LabData2016[比對身分證前六碼],$AX478,LabData2016[最近一次LDL檢查日期],"&gt;="&amp;DATE(YEAR(TODAY()),7,1),LabData2016[最近一次LDL檢查日期],"&lt;"&amp;DATE(YEAR(TODAY())+1,1,1)))</f>
        <v/>
      </c>
      <c r="AJ478" s="6" t="str">
        <f ca="1">IF($B478="","",SUMIFS(LabData2016[UACR唯一],LabData2016[比對身分證前六碼],$AX478,LabData2016[最近一次UACR檢查日期],"&gt;="&amp;DATE(YEAR(TODAY()),1,1),LabData2016[最近一次UACR檢查日期],"&lt;"&amp;DATE(YEAR(TODAY()),7,1)))</f>
        <v/>
      </c>
      <c r="AK478" s="6" t="str">
        <f ca="1">IF($B478="","",SUMIFS(LabData2016[UACR唯一],LabData2016[比對身分證前六碼],$AX478,LabData2016[最近一次UACR檢查日期],"&gt;="&amp;DATE(YEAR(TODAY()),7,1),LabData2016[最近一次UACR檢查日期],"&lt;"&amp;DATE(YEAR(TODAY())+1,1,1)))</f>
        <v/>
      </c>
      <c r="AL478" s="6" t="str">
        <f t="shared" si="102"/>
        <v/>
      </c>
      <c r="AM478" s="6" t="str">
        <f t="shared" si="103"/>
        <v/>
      </c>
      <c r="AN478" s="6" t="str">
        <f t="shared" si="104"/>
        <v/>
      </c>
      <c r="AO478" s="6" t="str">
        <f t="shared" si="105"/>
        <v/>
      </c>
      <c r="AP478" s="6" t="str" cm="1">
        <f t="array" ref="AP478">IF($B478="","",IFERROR(INDEX(相容設定!$B$2:$E$9,MATCH($D478,相容設定!$A$2:$A$9,0),MIN(VALUE(LEFT($AQ478,FIND("/",$AQ478)-1)),3)+1),0))</f>
        <v/>
      </c>
      <c r="AQ478" s="6" t="str">
        <f t="shared" si="106"/>
        <v/>
      </c>
      <c r="AR478" s="30" t="str">
        <f t="shared" si="107"/>
        <v/>
      </c>
      <c r="AS478" s="30" t="str">
        <f>IF($B478="","",250+30+IF(OR(ISNUMBER(SEARCH("DM",$D478)),ISNUMBER(SEARCH("+",$D478))),100,0)+IFERROR(INDEX(相容設定!$F$2:$F$9,MATCH($D478,相容設定!$A$2:$A$9,0)),0))</f>
        <v/>
      </c>
      <c r="AT478" s="31" t="str">
        <f t="shared" si="108"/>
        <v/>
      </c>
      <c r="AU478" s="32" t="str">
        <f t="shared" si="109"/>
        <v/>
      </c>
      <c r="AW478" t="str">
        <f t="shared" si="110"/>
        <v/>
      </c>
    </row>
    <row r="479" spans="1:49" x14ac:dyDescent="0.35">
      <c r="A479" s="26" t="str" cm="1">
        <f t="array" ref="A479">IFERROR(IF(INDEX(PatientCriteria[身分證號],ROWS($A$4:A479))="","",ROWS($A$4:A479)),"")</f>
        <v/>
      </c>
      <c r="B479" s="26" t="str" cm="1">
        <f t="array" ref="B479">IFERROR(IF(INDEX(PatientCriteria[身分證號],ROWS($A$4:A479))="","",INDEX(PatientCriteria[身分證號],ROWS($A$4:A479))),"")</f>
        <v/>
      </c>
      <c r="C479" s="26" t="str" cm="1">
        <f t="array" ref="C479">IF($B479="","",IFERROR(INDEX(PatientCriteria[生日],ROWS($A$4:A479)),""))</f>
        <v/>
      </c>
      <c r="D479" s="26" t="str" cm="1">
        <f t="array" ref="D479">IF($B479="","",IFERROR(INDEX(PatientCriteria[疾病組合],ROWS($A$4:A479)),""))</f>
        <v/>
      </c>
      <c r="E479" s="6" t="str" cm="1">
        <f t="array" ref="E479">IF($B479="","",IFERROR(INDEX(PatientCriteria[HbA1c達標標準],ROWS($A$4:A479)),""))</f>
        <v/>
      </c>
      <c r="F479" s="6" t="str">
        <f>IF($B479="","",IF($G479="","",IFERROR(SUMIFS(LabData2016[最近一次HbA1c檢查結果(%)],LabData2016[比對身分證前六碼],$AX479,LabData2016[最近一次HbA1c檢查日期],$G479,LabData2016[HbA1c唯一],1),"")))</f>
        <v/>
      </c>
      <c r="G479" s="36" t="str" cm="1">
        <f t="array" ref="G479">IF($B479="","",IFERROR(_xlfn.AGGREGATE(14,6,LabData2016[最近一次HbA1c檢查日期]/((LabData2016[比對身分證前六碼]=$AX479)*(LabData2016[HbA1c唯一]=1)),1),""))</f>
        <v/>
      </c>
      <c r="H479" s="6" t="str">
        <f>IF($B479="","",IF($I479="","",IFERROR(SUMIFS(LabData2016[最近一次HbA1c檢查結果(%)],LabData2016[比對身分證前六碼],$AX479,LabData2016[最近一次HbA1c檢查日期],$I479,LabData2016[HbA1c唯一],1),"")))</f>
        <v/>
      </c>
      <c r="I479" s="36" t="str" cm="1">
        <f t="array" ref="I479">IF($B479="","",IFERROR(_xlfn.AGGREGATE(14,6,LabData2016[最近一次HbA1c檢查日期]/((LabData2016[比對身分證前六碼]=$AX479)*(LabData2016[HbA1c唯一]=1)),2),""))</f>
        <v/>
      </c>
      <c r="J479" s="6" t="str">
        <f t="shared" si="99"/>
        <v/>
      </c>
      <c r="K479" s="27" t="str">
        <f ca="1">IF($B479="","",IF($E479="不適用","不適用",IF($F479="","未檢驗",IF(AND($AF479+$AG479&gt;=2,$AG479&gt;=1),IF(OR($F479&lt;VALUE(SUBSTITUTE(SUBSTITUTE($E479,"&lt;",""),"%","")),SUMIFS(LabData2016[HbA1c唯一],LabData2016[比對身分證前六碼],$AX479,LabData2016[最近一次HbA1c檢查結果(%)],"&lt;"&amp;VALUE(SUBSTITUTE(SUBSTITUTE($E479,"&lt;",""),"%","")),LabData2016[最近一次HbA1c檢查日期],"&gt;="&amp;DATE(YEAR(TODAY()),1,1),LabData2016[最近一次HbA1c檢查日期],"&lt;"&amp;DATE(YEAR(TODAY())+1,1,1))/($AF479+$AG479)&gt;=0.5),"控制達標",IF(ISNUMBER($H479),IF(AND($J479&gt;=84,$F479-$H479&lt;0),"進步達標","未達標"),"未達標")),"未達標"))))</f>
        <v/>
      </c>
      <c r="L479" s="33" t="str">
        <f ca="1">IF($B479="","",IF($K479="不適用","不適用",IF($K479="未檢驗","無檢驗資料","全年"&amp;($AF479+$AG479)&amp;"次／下半年"&amp;$AG479&amp;"次／"&amp;SUMIFS(LabData2016[HbA1c唯一],LabData2016[比對身分證前六碼],$AX479,LabData2016[最近一次HbA1c檢查結果(%)],"&lt;"&amp;VALUE(SUBSTITUTE(SUBSTITUTE($E479,"&lt;",""),"%","")),LabData2016[最近一次HbA1c檢查日期],"&gt;="&amp;DATE(YEAR(TODAY()),1,1),LabData2016[最近一次HbA1c檢查日期],"&lt;"&amp;DATE(YEAR(TODAY())+1,1,1))&amp;"/"&amp;($AF479+$AG479)&amp;"達標")))</f>
        <v/>
      </c>
      <c r="M479" s="6" t="str" cm="1">
        <f t="array" ref="M479">IF($B479="","",IFERROR(INDEX(PatientCriteria[LDL達標標準],ROWS($A$4:A479)),""))</f>
        <v/>
      </c>
      <c r="N479" s="6" t="str">
        <f>IF($B479="","",IF($O479="","",IFERROR(SUMIFS(LabData2016[最近一次LDL檢查結果(mg/dL)],LabData2016[比對身分證前六碼],$AX479,LabData2016[最近一次LDL檢查日期],$O479,LabData2016[LDL唯一],1),"")))</f>
        <v/>
      </c>
      <c r="O479" s="36" t="str" cm="1">
        <f t="array" ref="O479">IF($B479="","",IFERROR(_xlfn.AGGREGATE(14,6,LabData2016[最近一次LDL檢查日期]/((LabData2016[比對身分證前六碼]=$AX479)*(LabData2016[LDL唯一]=1)),1),""))</f>
        <v/>
      </c>
      <c r="P479" s="6" t="str">
        <f>IF($B479="","",IF($Q479="","",IFERROR(SUMIFS(LabData2016[最近一次LDL檢查結果(mg/dL)],LabData2016[比對身分證前六碼],$AX479,LabData2016[最近一次LDL檢查日期],$Q479,LabData2016[LDL唯一],1),"")))</f>
        <v/>
      </c>
      <c r="Q479" s="36" t="str" cm="1">
        <f t="array" ref="Q479">IF($B479="","",IFERROR(_xlfn.AGGREGATE(14,6,LabData2016[最近一次LDL檢查日期]/((LabData2016[比對身分證前六碼]=$AX479)*(LabData2016[LDL唯一]=1)),2),""))</f>
        <v/>
      </c>
      <c r="R479" s="6" t="str">
        <f t="shared" si="100"/>
        <v/>
      </c>
      <c r="S479" s="6" t="str" cm="1">
        <f t="array" ref="S479">IF($B479="","",IFERROR(_xlfn.AGGREGATE(15,6,LabData2016[最近一次LDL檢查結果(mg/dL)]/((LabData2016[比對身分證前六碼]=$AX479)*(LabData2016[LDL唯一]=1)),1),""))</f>
        <v/>
      </c>
      <c r="T479" s="28" t="str">
        <f ca="1">IF($B479="","",IF($M479="不適用","不適用",IF($N479="","未檢驗",IF(OR(AND($D479="DM only",$O479&gt;=DATE(YEAR(TODAY()),1,1),$O479&lt;DATE(YEAR(TODAY())+1,1,1),$N479&lt;VALUE(SUBSTITUTE($M479,"&lt;",""))),AND($AH479&gt;=1,$AI479&gt;=1,OR($N479&lt;VALUE(SUBSTITUTE($M479,"&lt;","")),SUMIFS(LabData2016[LDL唯一],LabData2016[比對身分證前六碼],$AX479,LabData2016[最近一次LDL檢查結果(mg/dL)],"&lt;"&amp;VALUE(SUBSTITUTE($M479,"&lt;","")),LabData2016[最近一次LDL檢查日期],"&gt;="&amp;DATE(YEAR(TODAY()),1,1),LabData2016[最近一次LDL檢查日期],"&lt;"&amp;DATE(YEAR(TODAY())+1,1,1))/($AH479+$AI479)&gt;=0.5))),"控制達標",IF(AND($AH479&gt;=1,$AI479&gt;=1,ISNUMBER($P479),$R479&gt;84,$N479-$P479&lt;0),"進步達標","未達標")))))</f>
        <v/>
      </c>
      <c r="U479" s="39" t="str">
        <f ca="1">IF($B479="","",IF($T479="不適用","不適用",IF($T479="未檢驗","無檢驗資料","全年"&amp;($AH479+$AI479)&amp;"次／下半年"&amp;$AI479&amp;"次／"&amp;SUMIFS(LabData2016[LDL唯一],LabData2016[比對身分證前六碼],$AX479,LabData2016[最近一次LDL檢查結果(mg/dL)],"&lt;"&amp;VALUE(SUBSTITUTE($M479,"&lt;","")),LabData2016[最近一次LDL檢查日期],"&gt;="&amp;DATE(YEAR(TODAY()),1,1),LabData2016[最近一次LDL檢查日期],"&lt;"&amp;DATE(YEAR(TODAY())+1,1,1))&amp;"/"&amp;($AH479+$AI479)&amp;"達標")))</f>
        <v/>
      </c>
      <c r="V479" s="6" t="str" cm="1">
        <f t="array" ref="V479">IF($B479="","",IFERROR(INDEX(PatientCriteria[UACR達標標準],ROWS($A$4:A479)),""))</f>
        <v/>
      </c>
      <c r="W479" s="6" t="str">
        <f>IF($B479="","",IF($X479="","",IFERROR(SUMIFS(LabData2016[最近一次UACR檢查結果(mg/gm)],LabData2016[比對身分證前六碼],$AX479,LabData2016[最近一次UACR檢查日期],$X479,LabData2016[UACR唯一],1),"")))</f>
        <v/>
      </c>
      <c r="X479" s="36" t="str" cm="1">
        <f t="array" ref="X479">IF($B479="","",IFERROR(_xlfn.AGGREGATE(14,6,LabData2016[最近一次UACR檢查日期]/((LabData2016[比對身分證前六碼]=$AX479)*(LabData2016[UACR唯一]=1)),1),""))</f>
        <v/>
      </c>
      <c r="Y479" s="6" t="str">
        <f>IF($B479="","",IF($Z479="","",IFERROR(SUMIFS(LabData2016[最近一次UACR檢查結果(mg/gm)],LabData2016[比對身分證前六碼],$AX479,LabData2016[最近一次UACR檢查日期],$Z479,LabData2016[UACR唯一],1),"")))</f>
        <v/>
      </c>
      <c r="Z479" s="36" t="str" cm="1">
        <f t="array" ref="Z479">IF($B479="","",IFERROR(_xlfn.AGGREGATE(14,6,LabData2016[最近一次UACR檢查日期]/((LabData2016[比對身分證前六碼]=$AX479)*(LabData2016[UACR唯一]=1)),2),""))</f>
        <v/>
      </c>
      <c r="AA479" s="6" t="str">
        <f t="shared" si="101"/>
        <v/>
      </c>
      <c r="AB479" s="29" t="str">
        <f ca="1">IF($B479="","",IF($V479="不適用","不適用",IF($W479="","未檢驗",IF(AND($AJ479+$AK479&gt;=2,$AK479&gt;=1),IF(OR($W479&lt;30,SUMIFS(LabData2016[UACR唯一],LabData2016[比對身分證前六碼],$AX479,LabData2016[最近一次UACR檢查結果(mg/gm)],"&lt;30",LabData2016[最近一次UACR檢查日期],"&gt;="&amp;DATE(YEAR(TODAY()),1,1),LabData2016[最近一次UACR檢查日期],"&lt;"&amp;DATE(YEAR(TODAY())+1,1,1))/($AJ479+$AK479)&gt;=0.5),"控制達標",IF(ISNUMBER($Y479),IF(AND($AA479&gt;=84,$W479-$Y479&lt;0),"進步達標","未達標"),"未達標")),"未達標"))))</f>
        <v/>
      </c>
      <c r="AC479" s="38" t="str">
        <f ca="1">IF($B479="","",IF($AB479="不適用","不適用",IF($AB479="未檢驗","無檢驗資料","全年"&amp;($AJ479+$AK479)&amp;"次／下半年"&amp;$AK479&amp;"次／"&amp;SUMIFS(LabData2016[UACR唯一],LabData2016[比對身分證前六碼],$AX479,LabData2016[最近一次UACR檢查結果(mg/gm)],"&lt;30",LabData2016[最近一次UACR檢查日期],"&gt;="&amp;DATE(YEAR(TODAY()),1,1),LabData2016[最近一次UACR檢查日期],"&lt;"&amp;DATE(YEAR(TODAY())+1,1,1))&amp;"/"&amp;($AJ479+$AK479)&amp;"達標")))</f>
        <v/>
      </c>
      <c r="AD479" s="6" t="str" cm="1">
        <f t="array" ref="AD479">IF($B479="","",IFERROR(INDEX(PatientCriteria[BP檢驗次數達標標準],ROWS($A$4:A479)),""))</f>
        <v/>
      </c>
      <c r="AE479" s="6" t="str" cm="1">
        <f t="array" aca="1" ref="AE479" ca="1">IF($B479="","",_xlfn.LET(_xlpm.bp,LabData2016[最近一次BP檢查日期],_xlpm.ym,IF(ISNUMBER(_xlpm.bp),TEXT(_xlpm.bp,"yyyy-mm"),LEFT(_xlpm.bp,7)),_xlpm.matched,_xlfn._xlws.FILTER(_xlpm.ym,(LabData2016[比對身分證前六碼]=$AX479)*(LabData2016[比對生日西元]=$AY479)*(_xlpm.ym&lt;&gt;"")*(LEFT(_xlpm.ym,4)=TEXT(YEAR(TODAY()),"0")),""),IF(INDEX(_xlpm.matched,1)="",0,ROWS(_xlfn.UNIQUE(_xlpm.matched)))))</f>
        <v/>
      </c>
      <c r="AF479" s="6" t="str">
        <f ca="1">IF($B479="","",SUMIFS(LabData2016[HbA1c唯一],LabData2016[比對身分證前六碼],$AX479,LabData2016[最近一次HbA1c檢查日期],"&gt;="&amp;DATE(YEAR(TODAY()),1,1),LabData2016[最近一次HbA1c檢查日期],"&lt;"&amp;DATE(YEAR(TODAY()),7,1)))</f>
        <v/>
      </c>
      <c r="AG479" s="6" t="str">
        <f ca="1">IF($B479="","",SUMIFS(LabData2016[HbA1c唯一],LabData2016[比對身分證前六碼],$AX479,LabData2016[最近一次HbA1c檢查日期],"&gt;="&amp;DATE(YEAR(TODAY()),7,1),LabData2016[最近一次HbA1c檢查日期],"&lt;"&amp;DATE(YEAR(TODAY())+1,1,1)))</f>
        <v/>
      </c>
      <c r="AH479" s="6" t="str">
        <f ca="1">IF($B479="","",SUMIFS(LabData2016[LDL唯一],LabData2016[比對身分證前六碼],$AX479,LabData2016[最近一次LDL檢查日期],"&gt;="&amp;DATE(YEAR(TODAY()),1,1),LabData2016[最近一次LDL檢查日期],"&lt;"&amp;DATE(YEAR(TODAY()),7,1)))</f>
        <v/>
      </c>
      <c r="AI479" s="6" t="str">
        <f ca="1">IF($B479="","",SUMIFS(LabData2016[LDL唯一],LabData2016[比對身分證前六碼],$AX479,LabData2016[最近一次LDL檢查日期],"&gt;="&amp;DATE(YEAR(TODAY()),7,1),LabData2016[最近一次LDL檢查日期],"&lt;"&amp;DATE(YEAR(TODAY())+1,1,1)))</f>
        <v/>
      </c>
      <c r="AJ479" s="6" t="str">
        <f ca="1">IF($B479="","",SUMIFS(LabData2016[UACR唯一],LabData2016[比對身分證前六碼],$AX479,LabData2016[最近一次UACR檢查日期],"&gt;="&amp;DATE(YEAR(TODAY()),1,1),LabData2016[最近一次UACR檢查日期],"&lt;"&amp;DATE(YEAR(TODAY()),7,1)))</f>
        <v/>
      </c>
      <c r="AK479" s="6" t="str">
        <f ca="1">IF($B479="","",SUMIFS(LabData2016[UACR唯一],LabData2016[比對身分證前六碼],$AX479,LabData2016[最近一次UACR檢查日期],"&gt;="&amp;DATE(YEAR(TODAY()),7,1),LabData2016[最近一次UACR檢查日期],"&lt;"&amp;DATE(YEAR(TODAY())+1,1,1)))</f>
        <v/>
      </c>
      <c r="AL479" s="6" t="str">
        <f t="shared" si="102"/>
        <v/>
      </c>
      <c r="AM479" s="6" t="str">
        <f t="shared" si="103"/>
        <v/>
      </c>
      <c r="AN479" s="6" t="str">
        <f t="shared" si="104"/>
        <v/>
      </c>
      <c r="AO479" s="6" t="str">
        <f t="shared" si="105"/>
        <v/>
      </c>
      <c r="AP479" s="6" t="str" cm="1">
        <f t="array" ref="AP479">IF($B479="","",IFERROR(INDEX(相容設定!$B$2:$E$9,MATCH($D479,相容設定!$A$2:$A$9,0),MIN(VALUE(LEFT($AQ479,FIND("/",$AQ479)-1)),3)+1),0))</f>
        <v/>
      </c>
      <c r="AQ479" s="6" t="str">
        <f t="shared" si="106"/>
        <v/>
      </c>
      <c r="AR479" s="30" t="str">
        <f t="shared" si="107"/>
        <v/>
      </c>
      <c r="AS479" s="30" t="str">
        <f>IF($B479="","",250+30+IF(OR(ISNUMBER(SEARCH("DM",$D479)),ISNUMBER(SEARCH("+",$D479))),100,0)+IFERROR(INDEX(相容設定!$F$2:$F$9,MATCH($D479,相容設定!$A$2:$A$9,0)),0))</f>
        <v/>
      </c>
      <c r="AT479" s="31" t="str">
        <f t="shared" si="108"/>
        <v/>
      </c>
      <c r="AU479" s="32" t="str">
        <f t="shared" si="109"/>
        <v/>
      </c>
      <c r="AW479" t="str">
        <f t="shared" si="110"/>
        <v/>
      </c>
    </row>
    <row r="480" spans="1:49" x14ac:dyDescent="0.35">
      <c r="A480" s="26" t="str" cm="1">
        <f t="array" ref="A480">IFERROR(IF(INDEX(PatientCriteria[身分證號],ROWS($A$4:A480))="","",ROWS($A$4:A480)),"")</f>
        <v/>
      </c>
      <c r="B480" s="26" t="str" cm="1">
        <f t="array" ref="B480">IFERROR(IF(INDEX(PatientCriteria[身分證號],ROWS($A$4:A480))="","",INDEX(PatientCriteria[身分證號],ROWS($A$4:A480))),"")</f>
        <v/>
      </c>
      <c r="C480" s="26" t="str" cm="1">
        <f t="array" ref="C480">IF($B480="","",IFERROR(INDEX(PatientCriteria[生日],ROWS($A$4:A480)),""))</f>
        <v/>
      </c>
      <c r="D480" s="26" t="str" cm="1">
        <f t="array" ref="D480">IF($B480="","",IFERROR(INDEX(PatientCriteria[疾病組合],ROWS($A$4:A480)),""))</f>
        <v/>
      </c>
      <c r="E480" s="6" t="str" cm="1">
        <f t="array" ref="E480">IF($B480="","",IFERROR(INDEX(PatientCriteria[HbA1c達標標準],ROWS($A$4:A480)),""))</f>
        <v/>
      </c>
      <c r="F480" s="6" t="str">
        <f>IF($B480="","",IF($G480="","",IFERROR(SUMIFS(LabData2016[最近一次HbA1c檢查結果(%)],LabData2016[比對身分證前六碼],$AX480,LabData2016[最近一次HbA1c檢查日期],$G480,LabData2016[HbA1c唯一],1),"")))</f>
        <v/>
      </c>
      <c r="G480" s="36" t="str" cm="1">
        <f t="array" ref="G480">IF($B480="","",IFERROR(_xlfn.AGGREGATE(14,6,LabData2016[最近一次HbA1c檢查日期]/((LabData2016[比對身分證前六碼]=$AX480)*(LabData2016[HbA1c唯一]=1)),1),""))</f>
        <v/>
      </c>
      <c r="H480" s="6" t="str">
        <f>IF($B480="","",IF($I480="","",IFERROR(SUMIFS(LabData2016[最近一次HbA1c檢查結果(%)],LabData2016[比對身分證前六碼],$AX480,LabData2016[最近一次HbA1c檢查日期],$I480,LabData2016[HbA1c唯一],1),"")))</f>
        <v/>
      </c>
      <c r="I480" s="36" t="str" cm="1">
        <f t="array" ref="I480">IF($B480="","",IFERROR(_xlfn.AGGREGATE(14,6,LabData2016[最近一次HbA1c檢查日期]/((LabData2016[比對身分證前六碼]=$AX480)*(LabData2016[HbA1c唯一]=1)),2),""))</f>
        <v/>
      </c>
      <c r="J480" s="6" t="str">
        <f t="shared" si="99"/>
        <v/>
      </c>
      <c r="K480" s="27" t="str">
        <f ca="1">IF($B480="","",IF($E480="不適用","不適用",IF($F480="","未檢驗",IF(AND($AF480+$AG480&gt;=2,$AG480&gt;=1),IF(OR($F480&lt;VALUE(SUBSTITUTE(SUBSTITUTE($E480,"&lt;",""),"%","")),SUMIFS(LabData2016[HbA1c唯一],LabData2016[比對身分證前六碼],$AX480,LabData2016[最近一次HbA1c檢查結果(%)],"&lt;"&amp;VALUE(SUBSTITUTE(SUBSTITUTE($E480,"&lt;",""),"%","")),LabData2016[最近一次HbA1c檢查日期],"&gt;="&amp;DATE(YEAR(TODAY()),1,1),LabData2016[最近一次HbA1c檢查日期],"&lt;"&amp;DATE(YEAR(TODAY())+1,1,1))/($AF480+$AG480)&gt;=0.5),"控制達標",IF(ISNUMBER($H480),IF(AND($J480&gt;=84,$F480-$H480&lt;0),"進步達標","未達標"),"未達標")),"未達標"))))</f>
        <v/>
      </c>
      <c r="L480" s="33" t="str">
        <f ca="1">IF($B480="","",IF($K480="不適用","不適用",IF($K480="未檢驗","無檢驗資料","全年"&amp;($AF480+$AG480)&amp;"次／下半年"&amp;$AG480&amp;"次／"&amp;SUMIFS(LabData2016[HbA1c唯一],LabData2016[比對身分證前六碼],$AX480,LabData2016[最近一次HbA1c檢查結果(%)],"&lt;"&amp;VALUE(SUBSTITUTE(SUBSTITUTE($E480,"&lt;",""),"%","")),LabData2016[最近一次HbA1c檢查日期],"&gt;="&amp;DATE(YEAR(TODAY()),1,1),LabData2016[最近一次HbA1c檢查日期],"&lt;"&amp;DATE(YEAR(TODAY())+1,1,1))&amp;"/"&amp;($AF480+$AG480)&amp;"達標")))</f>
        <v/>
      </c>
      <c r="M480" s="6" t="str" cm="1">
        <f t="array" ref="M480">IF($B480="","",IFERROR(INDEX(PatientCriteria[LDL達標標準],ROWS($A$4:A480)),""))</f>
        <v/>
      </c>
      <c r="N480" s="6" t="str">
        <f>IF($B480="","",IF($O480="","",IFERROR(SUMIFS(LabData2016[最近一次LDL檢查結果(mg/dL)],LabData2016[比對身分證前六碼],$AX480,LabData2016[最近一次LDL檢查日期],$O480,LabData2016[LDL唯一],1),"")))</f>
        <v/>
      </c>
      <c r="O480" s="36" t="str" cm="1">
        <f t="array" ref="O480">IF($B480="","",IFERROR(_xlfn.AGGREGATE(14,6,LabData2016[最近一次LDL檢查日期]/((LabData2016[比對身分證前六碼]=$AX480)*(LabData2016[LDL唯一]=1)),1),""))</f>
        <v/>
      </c>
      <c r="P480" s="6" t="str">
        <f>IF($B480="","",IF($Q480="","",IFERROR(SUMIFS(LabData2016[最近一次LDL檢查結果(mg/dL)],LabData2016[比對身分證前六碼],$AX480,LabData2016[最近一次LDL檢查日期],$Q480,LabData2016[LDL唯一],1),"")))</f>
        <v/>
      </c>
      <c r="Q480" s="36" t="str" cm="1">
        <f t="array" ref="Q480">IF($B480="","",IFERROR(_xlfn.AGGREGATE(14,6,LabData2016[最近一次LDL檢查日期]/((LabData2016[比對身分證前六碼]=$AX480)*(LabData2016[LDL唯一]=1)),2),""))</f>
        <v/>
      </c>
      <c r="R480" s="6" t="str">
        <f t="shared" si="100"/>
        <v/>
      </c>
      <c r="S480" s="6" t="str" cm="1">
        <f t="array" ref="S480">IF($B480="","",IFERROR(_xlfn.AGGREGATE(15,6,LabData2016[最近一次LDL檢查結果(mg/dL)]/((LabData2016[比對身分證前六碼]=$AX480)*(LabData2016[LDL唯一]=1)),1),""))</f>
        <v/>
      </c>
      <c r="T480" s="28" t="str">
        <f ca="1">IF($B480="","",IF($M480="不適用","不適用",IF($N480="","未檢驗",IF(OR(AND($D480="DM only",$O480&gt;=DATE(YEAR(TODAY()),1,1),$O480&lt;DATE(YEAR(TODAY())+1,1,1),$N480&lt;VALUE(SUBSTITUTE($M480,"&lt;",""))),AND($AH480&gt;=1,$AI480&gt;=1,OR($N480&lt;VALUE(SUBSTITUTE($M480,"&lt;","")),SUMIFS(LabData2016[LDL唯一],LabData2016[比對身分證前六碼],$AX480,LabData2016[最近一次LDL檢查結果(mg/dL)],"&lt;"&amp;VALUE(SUBSTITUTE($M480,"&lt;","")),LabData2016[最近一次LDL檢查日期],"&gt;="&amp;DATE(YEAR(TODAY()),1,1),LabData2016[最近一次LDL檢查日期],"&lt;"&amp;DATE(YEAR(TODAY())+1,1,1))/($AH480+$AI480)&gt;=0.5))),"控制達標",IF(AND($AH480&gt;=1,$AI480&gt;=1,ISNUMBER($P480),$R480&gt;84,$N480-$P480&lt;0),"進步達標","未達標")))))</f>
        <v/>
      </c>
      <c r="U480" s="39" t="str">
        <f ca="1">IF($B480="","",IF($T480="不適用","不適用",IF($T480="未檢驗","無檢驗資料","全年"&amp;($AH480+$AI480)&amp;"次／下半年"&amp;$AI480&amp;"次／"&amp;SUMIFS(LabData2016[LDL唯一],LabData2016[比對身分證前六碼],$AX480,LabData2016[最近一次LDL檢查結果(mg/dL)],"&lt;"&amp;VALUE(SUBSTITUTE($M480,"&lt;","")),LabData2016[最近一次LDL檢查日期],"&gt;="&amp;DATE(YEAR(TODAY()),1,1),LabData2016[最近一次LDL檢查日期],"&lt;"&amp;DATE(YEAR(TODAY())+1,1,1))&amp;"/"&amp;($AH480+$AI480)&amp;"達標")))</f>
        <v/>
      </c>
      <c r="V480" s="6" t="str" cm="1">
        <f t="array" ref="V480">IF($B480="","",IFERROR(INDEX(PatientCriteria[UACR達標標準],ROWS($A$4:A480)),""))</f>
        <v/>
      </c>
      <c r="W480" s="6" t="str">
        <f>IF($B480="","",IF($X480="","",IFERROR(SUMIFS(LabData2016[最近一次UACR檢查結果(mg/gm)],LabData2016[比對身分證前六碼],$AX480,LabData2016[最近一次UACR檢查日期],$X480,LabData2016[UACR唯一],1),"")))</f>
        <v/>
      </c>
      <c r="X480" s="36" t="str" cm="1">
        <f t="array" ref="X480">IF($B480="","",IFERROR(_xlfn.AGGREGATE(14,6,LabData2016[最近一次UACR檢查日期]/((LabData2016[比對身分證前六碼]=$AX480)*(LabData2016[UACR唯一]=1)),1),""))</f>
        <v/>
      </c>
      <c r="Y480" s="6" t="str">
        <f>IF($B480="","",IF($Z480="","",IFERROR(SUMIFS(LabData2016[最近一次UACR檢查結果(mg/gm)],LabData2016[比對身分證前六碼],$AX480,LabData2016[最近一次UACR檢查日期],$Z480,LabData2016[UACR唯一],1),"")))</f>
        <v/>
      </c>
      <c r="Z480" s="36" t="str" cm="1">
        <f t="array" ref="Z480">IF($B480="","",IFERROR(_xlfn.AGGREGATE(14,6,LabData2016[最近一次UACR檢查日期]/((LabData2016[比對身分證前六碼]=$AX480)*(LabData2016[UACR唯一]=1)),2),""))</f>
        <v/>
      </c>
      <c r="AA480" s="6" t="str">
        <f t="shared" si="101"/>
        <v/>
      </c>
      <c r="AB480" s="29" t="str">
        <f ca="1">IF($B480="","",IF($V480="不適用","不適用",IF($W480="","未檢驗",IF(AND($AJ480+$AK480&gt;=2,$AK480&gt;=1),IF(OR($W480&lt;30,SUMIFS(LabData2016[UACR唯一],LabData2016[比對身分證前六碼],$AX480,LabData2016[最近一次UACR檢查結果(mg/gm)],"&lt;30",LabData2016[最近一次UACR檢查日期],"&gt;="&amp;DATE(YEAR(TODAY()),1,1),LabData2016[最近一次UACR檢查日期],"&lt;"&amp;DATE(YEAR(TODAY())+1,1,1))/($AJ480+$AK480)&gt;=0.5),"控制達標",IF(ISNUMBER($Y480),IF(AND($AA480&gt;=84,$W480-$Y480&lt;0),"進步達標","未達標"),"未達標")),"未達標"))))</f>
        <v/>
      </c>
      <c r="AC480" s="38" t="str">
        <f ca="1">IF($B480="","",IF($AB480="不適用","不適用",IF($AB480="未檢驗","無檢驗資料","全年"&amp;($AJ480+$AK480)&amp;"次／下半年"&amp;$AK480&amp;"次／"&amp;SUMIFS(LabData2016[UACR唯一],LabData2016[比對身分證前六碼],$AX480,LabData2016[最近一次UACR檢查結果(mg/gm)],"&lt;30",LabData2016[最近一次UACR檢查日期],"&gt;="&amp;DATE(YEAR(TODAY()),1,1),LabData2016[最近一次UACR檢查日期],"&lt;"&amp;DATE(YEAR(TODAY())+1,1,1))&amp;"/"&amp;($AJ480+$AK480)&amp;"達標")))</f>
        <v/>
      </c>
      <c r="AD480" s="6" t="str" cm="1">
        <f t="array" ref="AD480">IF($B480="","",IFERROR(INDEX(PatientCriteria[BP檢驗次數達標標準],ROWS($A$4:A480)),""))</f>
        <v/>
      </c>
      <c r="AE480" s="6" t="str" cm="1">
        <f t="array" aca="1" ref="AE480" ca="1">IF($B480="","",_xlfn.LET(_xlpm.bp,LabData2016[最近一次BP檢查日期],_xlpm.ym,IF(ISNUMBER(_xlpm.bp),TEXT(_xlpm.bp,"yyyy-mm"),LEFT(_xlpm.bp,7)),_xlpm.matched,_xlfn._xlws.FILTER(_xlpm.ym,(LabData2016[比對身分證前六碼]=$AX480)*(LabData2016[比對生日西元]=$AY480)*(_xlpm.ym&lt;&gt;"")*(LEFT(_xlpm.ym,4)=TEXT(YEAR(TODAY()),"0")),""),IF(INDEX(_xlpm.matched,1)="",0,ROWS(_xlfn.UNIQUE(_xlpm.matched)))))</f>
        <v/>
      </c>
      <c r="AF480" s="6" t="str">
        <f ca="1">IF($B480="","",SUMIFS(LabData2016[HbA1c唯一],LabData2016[比對身分證前六碼],$AX480,LabData2016[最近一次HbA1c檢查日期],"&gt;="&amp;DATE(YEAR(TODAY()),1,1),LabData2016[最近一次HbA1c檢查日期],"&lt;"&amp;DATE(YEAR(TODAY()),7,1)))</f>
        <v/>
      </c>
      <c r="AG480" s="6" t="str">
        <f ca="1">IF($B480="","",SUMIFS(LabData2016[HbA1c唯一],LabData2016[比對身分證前六碼],$AX480,LabData2016[最近一次HbA1c檢查日期],"&gt;="&amp;DATE(YEAR(TODAY()),7,1),LabData2016[最近一次HbA1c檢查日期],"&lt;"&amp;DATE(YEAR(TODAY())+1,1,1)))</f>
        <v/>
      </c>
      <c r="AH480" s="6" t="str">
        <f ca="1">IF($B480="","",SUMIFS(LabData2016[LDL唯一],LabData2016[比對身分證前六碼],$AX480,LabData2016[最近一次LDL檢查日期],"&gt;="&amp;DATE(YEAR(TODAY()),1,1),LabData2016[最近一次LDL檢查日期],"&lt;"&amp;DATE(YEAR(TODAY()),7,1)))</f>
        <v/>
      </c>
      <c r="AI480" s="6" t="str">
        <f ca="1">IF($B480="","",SUMIFS(LabData2016[LDL唯一],LabData2016[比對身分證前六碼],$AX480,LabData2016[最近一次LDL檢查日期],"&gt;="&amp;DATE(YEAR(TODAY()),7,1),LabData2016[最近一次LDL檢查日期],"&lt;"&amp;DATE(YEAR(TODAY())+1,1,1)))</f>
        <v/>
      </c>
      <c r="AJ480" s="6" t="str">
        <f ca="1">IF($B480="","",SUMIFS(LabData2016[UACR唯一],LabData2016[比對身分證前六碼],$AX480,LabData2016[最近一次UACR檢查日期],"&gt;="&amp;DATE(YEAR(TODAY()),1,1),LabData2016[最近一次UACR檢查日期],"&lt;"&amp;DATE(YEAR(TODAY()),7,1)))</f>
        <v/>
      </c>
      <c r="AK480" s="6" t="str">
        <f ca="1">IF($B480="","",SUMIFS(LabData2016[UACR唯一],LabData2016[比對身分證前六碼],$AX480,LabData2016[最近一次UACR檢查日期],"&gt;="&amp;DATE(YEAR(TODAY()),7,1),LabData2016[最近一次UACR檢查日期],"&lt;"&amp;DATE(YEAR(TODAY())+1,1,1)))</f>
        <v/>
      </c>
      <c r="AL480" s="6" t="str">
        <f t="shared" si="102"/>
        <v/>
      </c>
      <c r="AM480" s="6" t="str">
        <f t="shared" si="103"/>
        <v/>
      </c>
      <c r="AN480" s="6" t="str">
        <f t="shared" si="104"/>
        <v/>
      </c>
      <c r="AO480" s="6" t="str">
        <f t="shared" si="105"/>
        <v/>
      </c>
      <c r="AP480" s="6" t="str" cm="1">
        <f t="array" ref="AP480">IF($B480="","",IFERROR(INDEX(相容設定!$B$2:$E$9,MATCH($D480,相容設定!$A$2:$A$9,0),MIN(VALUE(LEFT($AQ480,FIND("/",$AQ480)-1)),3)+1),0))</f>
        <v/>
      </c>
      <c r="AQ480" s="6" t="str">
        <f t="shared" si="106"/>
        <v/>
      </c>
      <c r="AR480" s="30" t="str">
        <f t="shared" si="107"/>
        <v/>
      </c>
      <c r="AS480" s="30" t="str">
        <f>IF($B480="","",250+30+IF(OR(ISNUMBER(SEARCH("DM",$D480)),ISNUMBER(SEARCH("+",$D480))),100,0)+IFERROR(INDEX(相容設定!$F$2:$F$9,MATCH($D480,相容設定!$A$2:$A$9,0)),0))</f>
        <v/>
      </c>
      <c r="AT480" s="31" t="str">
        <f t="shared" si="108"/>
        <v/>
      </c>
      <c r="AU480" s="32" t="str">
        <f t="shared" si="109"/>
        <v/>
      </c>
      <c r="AW480" t="str">
        <f t="shared" si="110"/>
        <v/>
      </c>
    </row>
    <row r="481" spans="1:49" x14ac:dyDescent="0.35">
      <c r="A481" s="26" t="str" cm="1">
        <f t="array" ref="A481">IFERROR(IF(INDEX(PatientCriteria[身分證號],ROWS($A$4:A481))="","",ROWS($A$4:A481)),"")</f>
        <v/>
      </c>
      <c r="B481" s="26" t="str" cm="1">
        <f t="array" ref="B481">IFERROR(IF(INDEX(PatientCriteria[身分證號],ROWS($A$4:A481))="","",INDEX(PatientCriteria[身分證號],ROWS($A$4:A481))),"")</f>
        <v/>
      </c>
      <c r="C481" s="26" t="str" cm="1">
        <f t="array" ref="C481">IF($B481="","",IFERROR(INDEX(PatientCriteria[生日],ROWS($A$4:A481)),""))</f>
        <v/>
      </c>
      <c r="D481" s="26" t="str" cm="1">
        <f t="array" ref="D481">IF($B481="","",IFERROR(INDEX(PatientCriteria[疾病組合],ROWS($A$4:A481)),""))</f>
        <v/>
      </c>
      <c r="E481" s="6" t="str" cm="1">
        <f t="array" ref="E481">IF($B481="","",IFERROR(INDEX(PatientCriteria[HbA1c達標標準],ROWS($A$4:A481)),""))</f>
        <v/>
      </c>
      <c r="F481" s="6" t="str">
        <f>IF($B481="","",IF($G481="","",IFERROR(SUMIFS(LabData2016[最近一次HbA1c檢查結果(%)],LabData2016[比對身分證前六碼],$AX481,LabData2016[最近一次HbA1c檢查日期],$G481,LabData2016[HbA1c唯一],1),"")))</f>
        <v/>
      </c>
      <c r="G481" s="36" t="str" cm="1">
        <f t="array" ref="G481">IF($B481="","",IFERROR(_xlfn.AGGREGATE(14,6,LabData2016[最近一次HbA1c檢查日期]/((LabData2016[比對身分證前六碼]=$AX481)*(LabData2016[HbA1c唯一]=1)),1),""))</f>
        <v/>
      </c>
      <c r="H481" s="6" t="str">
        <f>IF($B481="","",IF($I481="","",IFERROR(SUMIFS(LabData2016[最近一次HbA1c檢查結果(%)],LabData2016[比對身分證前六碼],$AX481,LabData2016[最近一次HbA1c檢查日期],$I481,LabData2016[HbA1c唯一],1),"")))</f>
        <v/>
      </c>
      <c r="I481" s="36" t="str" cm="1">
        <f t="array" ref="I481">IF($B481="","",IFERROR(_xlfn.AGGREGATE(14,6,LabData2016[最近一次HbA1c檢查日期]/((LabData2016[比對身分證前六碼]=$AX481)*(LabData2016[HbA1c唯一]=1)),2),""))</f>
        <v/>
      </c>
      <c r="J481" s="6" t="str">
        <f t="shared" si="99"/>
        <v/>
      </c>
      <c r="K481" s="27" t="str">
        <f ca="1">IF($B481="","",IF($E481="不適用","不適用",IF($F481="","未檢驗",IF(AND($AF481+$AG481&gt;=2,$AG481&gt;=1),IF(OR($F481&lt;VALUE(SUBSTITUTE(SUBSTITUTE($E481,"&lt;",""),"%","")),SUMIFS(LabData2016[HbA1c唯一],LabData2016[比對身分證前六碼],$AX481,LabData2016[最近一次HbA1c檢查結果(%)],"&lt;"&amp;VALUE(SUBSTITUTE(SUBSTITUTE($E481,"&lt;",""),"%","")),LabData2016[最近一次HbA1c檢查日期],"&gt;="&amp;DATE(YEAR(TODAY()),1,1),LabData2016[最近一次HbA1c檢查日期],"&lt;"&amp;DATE(YEAR(TODAY())+1,1,1))/($AF481+$AG481)&gt;=0.5),"控制達標",IF(ISNUMBER($H481),IF(AND($J481&gt;=84,$F481-$H481&lt;0),"進步達標","未達標"),"未達標")),"未達標"))))</f>
        <v/>
      </c>
      <c r="L481" s="33" t="str">
        <f ca="1">IF($B481="","",IF($K481="不適用","不適用",IF($K481="未檢驗","無檢驗資料","全年"&amp;($AF481+$AG481)&amp;"次／下半年"&amp;$AG481&amp;"次／"&amp;SUMIFS(LabData2016[HbA1c唯一],LabData2016[比對身分證前六碼],$AX481,LabData2016[最近一次HbA1c檢查結果(%)],"&lt;"&amp;VALUE(SUBSTITUTE(SUBSTITUTE($E481,"&lt;",""),"%","")),LabData2016[最近一次HbA1c檢查日期],"&gt;="&amp;DATE(YEAR(TODAY()),1,1),LabData2016[最近一次HbA1c檢查日期],"&lt;"&amp;DATE(YEAR(TODAY())+1,1,1))&amp;"/"&amp;($AF481+$AG481)&amp;"達標")))</f>
        <v/>
      </c>
      <c r="M481" s="6" t="str" cm="1">
        <f t="array" ref="M481">IF($B481="","",IFERROR(INDEX(PatientCriteria[LDL達標標準],ROWS($A$4:A481)),""))</f>
        <v/>
      </c>
      <c r="N481" s="6" t="str">
        <f>IF($B481="","",IF($O481="","",IFERROR(SUMIFS(LabData2016[最近一次LDL檢查結果(mg/dL)],LabData2016[比對身分證前六碼],$AX481,LabData2016[最近一次LDL檢查日期],$O481,LabData2016[LDL唯一],1),"")))</f>
        <v/>
      </c>
      <c r="O481" s="36" t="str" cm="1">
        <f t="array" ref="O481">IF($B481="","",IFERROR(_xlfn.AGGREGATE(14,6,LabData2016[最近一次LDL檢查日期]/((LabData2016[比對身分證前六碼]=$AX481)*(LabData2016[LDL唯一]=1)),1),""))</f>
        <v/>
      </c>
      <c r="P481" s="6" t="str">
        <f>IF($B481="","",IF($Q481="","",IFERROR(SUMIFS(LabData2016[最近一次LDL檢查結果(mg/dL)],LabData2016[比對身分證前六碼],$AX481,LabData2016[最近一次LDL檢查日期],$Q481,LabData2016[LDL唯一],1),"")))</f>
        <v/>
      </c>
      <c r="Q481" s="36" t="str" cm="1">
        <f t="array" ref="Q481">IF($B481="","",IFERROR(_xlfn.AGGREGATE(14,6,LabData2016[最近一次LDL檢查日期]/((LabData2016[比對身分證前六碼]=$AX481)*(LabData2016[LDL唯一]=1)),2),""))</f>
        <v/>
      </c>
      <c r="R481" s="6" t="str">
        <f t="shared" si="100"/>
        <v/>
      </c>
      <c r="S481" s="6" t="str" cm="1">
        <f t="array" ref="S481">IF($B481="","",IFERROR(_xlfn.AGGREGATE(15,6,LabData2016[最近一次LDL檢查結果(mg/dL)]/((LabData2016[比對身分證前六碼]=$AX481)*(LabData2016[LDL唯一]=1)),1),""))</f>
        <v/>
      </c>
      <c r="T481" s="28" t="str">
        <f ca="1">IF($B481="","",IF($M481="不適用","不適用",IF($N481="","未檢驗",IF(OR(AND($D481="DM only",$O481&gt;=DATE(YEAR(TODAY()),1,1),$O481&lt;DATE(YEAR(TODAY())+1,1,1),$N481&lt;VALUE(SUBSTITUTE($M481,"&lt;",""))),AND($AH481&gt;=1,$AI481&gt;=1,OR($N481&lt;VALUE(SUBSTITUTE($M481,"&lt;","")),SUMIFS(LabData2016[LDL唯一],LabData2016[比對身分證前六碼],$AX481,LabData2016[最近一次LDL檢查結果(mg/dL)],"&lt;"&amp;VALUE(SUBSTITUTE($M481,"&lt;","")),LabData2016[最近一次LDL檢查日期],"&gt;="&amp;DATE(YEAR(TODAY()),1,1),LabData2016[最近一次LDL檢查日期],"&lt;"&amp;DATE(YEAR(TODAY())+1,1,1))/($AH481+$AI481)&gt;=0.5))),"控制達標",IF(AND($AH481&gt;=1,$AI481&gt;=1,ISNUMBER($P481),$R481&gt;84,$N481-$P481&lt;0),"進步達標","未達標")))))</f>
        <v/>
      </c>
      <c r="U481" s="39" t="str">
        <f ca="1">IF($B481="","",IF($T481="不適用","不適用",IF($T481="未檢驗","無檢驗資料","全年"&amp;($AH481+$AI481)&amp;"次／下半年"&amp;$AI481&amp;"次／"&amp;SUMIFS(LabData2016[LDL唯一],LabData2016[比對身分證前六碼],$AX481,LabData2016[最近一次LDL檢查結果(mg/dL)],"&lt;"&amp;VALUE(SUBSTITUTE($M481,"&lt;","")),LabData2016[最近一次LDL檢查日期],"&gt;="&amp;DATE(YEAR(TODAY()),1,1),LabData2016[最近一次LDL檢查日期],"&lt;"&amp;DATE(YEAR(TODAY())+1,1,1))&amp;"/"&amp;($AH481+$AI481)&amp;"達標")))</f>
        <v/>
      </c>
      <c r="V481" s="6" t="str" cm="1">
        <f t="array" ref="V481">IF($B481="","",IFERROR(INDEX(PatientCriteria[UACR達標標準],ROWS($A$4:A481)),""))</f>
        <v/>
      </c>
      <c r="W481" s="6" t="str">
        <f>IF($B481="","",IF($X481="","",IFERROR(SUMIFS(LabData2016[最近一次UACR檢查結果(mg/gm)],LabData2016[比對身分證前六碼],$AX481,LabData2016[最近一次UACR檢查日期],$X481,LabData2016[UACR唯一],1),"")))</f>
        <v/>
      </c>
      <c r="X481" s="36" t="str" cm="1">
        <f t="array" ref="X481">IF($B481="","",IFERROR(_xlfn.AGGREGATE(14,6,LabData2016[最近一次UACR檢查日期]/((LabData2016[比對身分證前六碼]=$AX481)*(LabData2016[UACR唯一]=1)),1),""))</f>
        <v/>
      </c>
      <c r="Y481" s="6" t="str">
        <f>IF($B481="","",IF($Z481="","",IFERROR(SUMIFS(LabData2016[最近一次UACR檢查結果(mg/gm)],LabData2016[比對身分證前六碼],$AX481,LabData2016[最近一次UACR檢查日期],$Z481,LabData2016[UACR唯一],1),"")))</f>
        <v/>
      </c>
      <c r="Z481" s="36" t="str" cm="1">
        <f t="array" ref="Z481">IF($B481="","",IFERROR(_xlfn.AGGREGATE(14,6,LabData2016[最近一次UACR檢查日期]/((LabData2016[比對身分證前六碼]=$AX481)*(LabData2016[UACR唯一]=1)),2),""))</f>
        <v/>
      </c>
      <c r="AA481" s="6" t="str">
        <f t="shared" si="101"/>
        <v/>
      </c>
      <c r="AB481" s="29" t="str">
        <f ca="1">IF($B481="","",IF($V481="不適用","不適用",IF($W481="","未檢驗",IF(AND($AJ481+$AK481&gt;=2,$AK481&gt;=1),IF(OR($W481&lt;30,SUMIFS(LabData2016[UACR唯一],LabData2016[比對身分證前六碼],$AX481,LabData2016[最近一次UACR檢查結果(mg/gm)],"&lt;30",LabData2016[最近一次UACR檢查日期],"&gt;="&amp;DATE(YEAR(TODAY()),1,1),LabData2016[最近一次UACR檢查日期],"&lt;"&amp;DATE(YEAR(TODAY())+1,1,1))/($AJ481+$AK481)&gt;=0.5),"控制達標",IF(ISNUMBER($Y481),IF(AND($AA481&gt;=84,$W481-$Y481&lt;0),"進步達標","未達標"),"未達標")),"未達標"))))</f>
        <v/>
      </c>
      <c r="AC481" s="38" t="str">
        <f ca="1">IF($B481="","",IF($AB481="不適用","不適用",IF($AB481="未檢驗","無檢驗資料","全年"&amp;($AJ481+$AK481)&amp;"次／下半年"&amp;$AK481&amp;"次／"&amp;SUMIFS(LabData2016[UACR唯一],LabData2016[比對身分證前六碼],$AX481,LabData2016[最近一次UACR檢查結果(mg/gm)],"&lt;30",LabData2016[最近一次UACR檢查日期],"&gt;="&amp;DATE(YEAR(TODAY()),1,1),LabData2016[最近一次UACR檢查日期],"&lt;"&amp;DATE(YEAR(TODAY())+1,1,1))&amp;"/"&amp;($AJ481+$AK481)&amp;"達標")))</f>
        <v/>
      </c>
      <c r="AD481" s="6" t="str" cm="1">
        <f t="array" ref="AD481">IF($B481="","",IFERROR(INDEX(PatientCriteria[BP檢驗次數達標標準],ROWS($A$4:A481)),""))</f>
        <v/>
      </c>
      <c r="AE481" s="6" t="str" cm="1">
        <f t="array" aca="1" ref="AE481" ca="1">IF($B481="","",_xlfn.LET(_xlpm.bp,LabData2016[最近一次BP檢查日期],_xlpm.ym,IF(ISNUMBER(_xlpm.bp),TEXT(_xlpm.bp,"yyyy-mm"),LEFT(_xlpm.bp,7)),_xlpm.matched,_xlfn._xlws.FILTER(_xlpm.ym,(LabData2016[比對身分證前六碼]=$AX481)*(LabData2016[比對生日西元]=$AY481)*(_xlpm.ym&lt;&gt;"")*(LEFT(_xlpm.ym,4)=TEXT(YEAR(TODAY()),"0")),""),IF(INDEX(_xlpm.matched,1)="",0,ROWS(_xlfn.UNIQUE(_xlpm.matched)))))</f>
        <v/>
      </c>
      <c r="AF481" s="6" t="str">
        <f ca="1">IF($B481="","",SUMIFS(LabData2016[HbA1c唯一],LabData2016[比對身分證前六碼],$AX481,LabData2016[最近一次HbA1c檢查日期],"&gt;="&amp;DATE(YEAR(TODAY()),1,1),LabData2016[最近一次HbA1c檢查日期],"&lt;"&amp;DATE(YEAR(TODAY()),7,1)))</f>
        <v/>
      </c>
      <c r="AG481" s="6" t="str">
        <f ca="1">IF($B481="","",SUMIFS(LabData2016[HbA1c唯一],LabData2016[比對身分證前六碼],$AX481,LabData2016[最近一次HbA1c檢查日期],"&gt;="&amp;DATE(YEAR(TODAY()),7,1),LabData2016[最近一次HbA1c檢查日期],"&lt;"&amp;DATE(YEAR(TODAY())+1,1,1)))</f>
        <v/>
      </c>
      <c r="AH481" s="6" t="str">
        <f ca="1">IF($B481="","",SUMIFS(LabData2016[LDL唯一],LabData2016[比對身分證前六碼],$AX481,LabData2016[最近一次LDL檢查日期],"&gt;="&amp;DATE(YEAR(TODAY()),1,1),LabData2016[最近一次LDL檢查日期],"&lt;"&amp;DATE(YEAR(TODAY()),7,1)))</f>
        <v/>
      </c>
      <c r="AI481" s="6" t="str">
        <f ca="1">IF($B481="","",SUMIFS(LabData2016[LDL唯一],LabData2016[比對身分證前六碼],$AX481,LabData2016[最近一次LDL檢查日期],"&gt;="&amp;DATE(YEAR(TODAY()),7,1),LabData2016[最近一次LDL檢查日期],"&lt;"&amp;DATE(YEAR(TODAY())+1,1,1)))</f>
        <v/>
      </c>
      <c r="AJ481" s="6" t="str">
        <f ca="1">IF($B481="","",SUMIFS(LabData2016[UACR唯一],LabData2016[比對身分證前六碼],$AX481,LabData2016[最近一次UACR檢查日期],"&gt;="&amp;DATE(YEAR(TODAY()),1,1),LabData2016[最近一次UACR檢查日期],"&lt;"&amp;DATE(YEAR(TODAY()),7,1)))</f>
        <v/>
      </c>
      <c r="AK481" s="6" t="str">
        <f ca="1">IF($B481="","",SUMIFS(LabData2016[UACR唯一],LabData2016[比對身分證前六碼],$AX481,LabData2016[最近一次UACR檢查日期],"&gt;="&amp;DATE(YEAR(TODAY()),7,1),LabData2016[最近一次UACR檢查日期],"&lt;"&amp;DATE(YEAR(TODAY())+1,1,1)))</f>
        <v/>
      </c>
      <c r="AL481" s="6" t="str">
        <f t="shared" si="102"/>
        <v/>
      </c>
      <c r="AM481" s="6" t="str">
        <f t="shared" si="103"/>
        <v/>
      </c>
      <c r="AN481" s="6" t="str">
        <f t="shared" si="104"/>
        <v/>
      </c>
      <c r="AO481" s="6" t="str">
        <f t="shared" si="105"/>
        <v/>
      </c>
      <c r="AP481" s="6" t="str" cm="1">
        <f t="array" ref="AP481">IF($B481="","",IFERROR(INDEX(相容設定!$B$2:$E$9,MATCH($D481,相容設定!$A$2:$A$9,0),MIN(VALUE(LEFT($AQ481,FIND("/",$AQ481)-1)),3)+1),0))</f>
        <v/>
      </c>
      <c r="AQ481" s="6" t="str">
        <f t="shared" si="106"/>
        <v/>
      </c>
      <c r="AR481" s="30" t="str">
        <f t="shared" si="107"/>
        <v/>
      </c>
      <c r="AS481" s="30" t="str">
        <f>IF($B481="","",250+30+IF(OR(ISNUMBER(SEARCH("DM",$D481)),ISNUMBER(SEARCH("+",$D481))),100,0)+IFERROR(INDEX(相容設定!$F$2:$F$9,MATCH($D481,相容設定!$A$2:$A$9,0)),0))</f>
        <v/>
      </c>
      <c r="AT481" s="31" t="str">
        <f t="shared" si="108"/>
        <v/>
      </c>
      <c r="AU481" s="32" t="str">
        <f t="shared" si="109"/>
        <v/>
      </c>
      <c r="AW481" t="str">
        <f t="shared" si="110"/>
        <v/>
      </c>
    </row>
    <row r="482" spans="1:49" x14ac:dyDescent="0.35">
      <c r="A482" s="26" t="str" cm="1">
        <f t="array" ref="A482">IFERROR(IF(INDEX(PatientCriteria[身分證號],ROWS($A$4:A482))="","",ROWS($A$4:A482)),"")</f>
        <v/>
      </c>
      <c r="B482" s="26" t="str" cm="1">
        <f t="array" ref="B482">IFERROR(IF(INDEX(PatientCriteria[身分證號],ROWS($A$4:A482))="","",INDEX(PatientCriteria[身分證號],ROWS($A$4:A482))),"")</f>
        <v/>
      </c>
      <c r="C482" s="26" t="str" cm="1">
        <f t="array" ref="C482">IF($B482="","",IFERROR(INDEX(PatientCriteria[生日],ROWS($A$4:A482)),""))</f>
        <v/>
      </c>
      <c r="D482" s="26" t="str" cm="1">
        <f t="array" ref="D482">IF($B482="","",IFERROR(INDEX(PatientCriteria[疾病組合],ROWS($A$4:A482)),""))</f>
        <v/>
      </c>
      <c r="E482" s="6" t="str" cm="1">
        <f t="array" ref="E482">IF($B482="","",IFERROR(INDEX(PatientCriteria[HbA1c達標標準],ROWS($A$4:A482)),""))</f>
        <v/>
      </c>
      <c r="F482" s="6" t="str">
        <f>IF($B482="","",IF($G482="","",IFERROR(SUMIFS(LabData2016[最近一次HbA1c檢查結果(%)],LabData2016[比對身分證前六碼],$AX482,LabData2016[最近一次HbA1c檢查日期],$G482,LabData2016[HbA1c唯一],1),"")))</f>
        <v/>
      </c>
      <c r="G482" s="36" t="str" cm="1">
        <f t="array" ref="G482">IF($B482="","",IFERROR(_xlfn.AGGREGATE(14,6,LabData2016[最近一次HbA1c檢查日期]/((LabData2016[比對身分證前六碼]=$AX482)*(LabData2016[HbA1c唯一]=1)),1),""))</f>
        <v/>
      </c>
      <c r="H482" s="6" t="str">
        <f>IF($B482="","",IF($I482="","",IFERROR(SUMIFS(LabData2016[最近一次HbA1c檢查結果(%)],LabData2016[比對身分證前六碼],$AX482,LabData2016[最近一次HbA1c檢查日期],$I482,LabData2016[HbA1c唯一],1),"")))</f>
        <v/>
      </c>
      <c r="I482" s="36" t="str" cm="1">
        <f t="array" ref="I482">IF($B482="","",IFERROR(_xlfn.AGGREGATE(14,6,LabData2016[最近一次HbA1c檢查日期]/((LabData2016[比對身分證前六碼]=$AX482)*(LabData2016[HbA1c唯一]=1)),2),""))</f>
        <v/>
      </c>
      <c r="J482" s="6" t="str">
        <f t="shared" si="99"/>
        <v/>
      </c>
      <c r="K482" s="27" t="str">
        <f ca="1">IF($B482="","",IF($E482="不適用","不適用",IF($F482="","未檢驗",IF(AND($AF482+$AG482&gt;=2,$AG482&gt;=1),IF(OR($F482&lt;VALUE(SUBSTITUTE(SUBSTITUTE($E482,"&lt;",""),"%","")),SUMIFS(LabData2016[HbA1c唯一],LabData2016[比對身分證前六碼],$AX482,LabData2016[最近一次HbA1c檢查結果(%)],"&lt;"&amp;VALUE(SUBSTITUTE(SUBSTITUTE($E482,"&lt;",""),"%","")),LabData2016[最近一次HbA1c檢查日期],"&gt;="&amp;DATE(YEAR(TODAY()),1,1),LabData2016[最近一次HbA1c檢查日期],"&lt;"&amp;DATE(YEAR(TODAY())+1,1,1))/($AF482+$AG482)&gt;=0.5),"控制達標",IF(ISNUMBER($H482),IF(AND($J482&gt;=84,$F482-$H482&lt;0),"進步達標","未達標"),"未達標")),"未達標"))))</f>
        <v/>
      </c>
      <c r="L482" s="33" t="str">
        <f ca="1">IF($B482="","",IF($K482="不適用","不適用",IF($K482="未檢驗","無檢驗資料","全年"&amp;($AF482+$AG482)&amp;"次／下半年"&amp;$AG482&amp;"次／"&amp;SUMIFS(LabData2016[HbA1c唯一],LabData2016[比對身分證前六碼],$AX482,LabData2016[最近一次HbA1c檢查結果(%)],"&lt;"&amp;VALUE(SUBSTITUTE(SUBSTITUTE($E482,"&lt;",""),"%","")),LabData2016[最近一次HbA1c檢查日期],"&gt;="&amp;DATE(YEAR(TODAY()),1,1),LabData2016[最近一次HbA1c檢查日期],"&lt;"&amp;DATE(YEAR(TODAY())+1,1,1))&amp;"/"&amp;($AF482+$AG482)&amp;"達標")))</f>
        <v/>
      </c>
      <c r="M482" s="6" t="str" cm="1">
        <f t="array" ref="M482">IF($B482="","",IFERROR(INDEX(PatientCriteria[LDL達標標準],ROWS($A$4:A482)),""))</f>
        <v/>
      </c>
      <c r="N482" s="6" t="str">
        <f>IF($B482="","",IF($O482="","",IFERROR(SUMIFS(LabData2016[最近一次LDL檢查結果(mg/dL)],LabData2016[比對身分證前六碼],$AX482,LabData2016[最近一次LDL檢查日期],$O482,LabData2016[LDL唯一],1),"")))</f>
        <v/>
      </c>
      <c r="O482" s="36" t="str" cm="1">
        <f t="array" ref="O482">IF($B482="","",IFERROR(_xlfn.AGGREGATE(14,6,LabData2016[最近一次LDL檢查日期]/((LabData2016[比對身分證前六碼]=$AX482)*(LabData2016[LDL唯一]=1)),1),""))</f>
        <v/>
      </c>
      <c r="P482" s="6" t="str">
        <f>IF($B482="","",IF($Q482="","",IFERROR(SUMIFS(LabData2016[最近一次LDL檢查結果(mg/dL)],LabData2016[比對身分證前六碼],$AX482,LabData2016[最近一次LDL檢查日期],$Q482,LabData2016[LDL唯一],1),"")))</f>
        <v/>
      </c>
      <c r="Q482" s="36" t="str" cm="1">
        <f t="array" ref="Q482">IF($B482="","",IFERROR(_xlfn.AGGREGATE(14,6,LabData2016[最近一次LDL檢查日期]/((LabData2016[比對身分證前六碼]=$AX482)*(LabData2016[LDL唯一]=1)),2),""))</f>
        <v/>
      </c>
      <c r="R482" s="6" t="str">
        <f t="shared" si="100"/>
        <v/>
      </c>
      <c r="S482" s="6" t="str" cm="1">
        <f t="array" ref="S482">IF($B482="","",IFERROR(_xlfn.AGGREGATE(15,6,LabData2016[最近一次LDL檢查結果(mg/dL)]/((LabData2016[比對身分證前六碼]=$AX482)*(LabData2016[LDL唯一]=1)),1),""))</f>
        <v/>
      </c>
      <c r="T482" s="28" t="str">
        <f ca="1">IF($B482="","",IF($M482="不適用","不適用",IF($N482="","未檢驗",IF(OR(AND($D482="DM only",$O482&gt;=DATE(YEAR(TODAY()),1,1),$O482&lt;DATE(YEAR(TODAY())+1,1,1),$N482&lt;VALUE(SUBSTITUTE($M482,"&lt;",""))),AND($AH482&gt;=1,$AI482&gt;=1,OR($N482&lt;VALUE(SUBSTITUTE($M482,"&lt;","")),SUMIFS(LabData2016[LDL唯一],LabData2016[比對身分證前六碼],$AX482,LabData2016[最近一次LDL檢查結果(mg/dL)],"&lt;"&amp;VALUE(SUBSTITUTE($M482,"&lt;","")),LabData2016[最近一次LDL檢查日期],"&gt;="&amp;DATE(YEAR(TODAY()),1,1),LabData2016[最近一次LDL檢查日期],"&lt;"&amp;DATE(YEAR(TODAY())+1,1,1))/($AH482+$AI482)&gt;=0.5))),"控制達標",IF(AND($AH482&gt;=1,$AI482&gt;=1,ISNUMBER($P482),$R482&gt;84,$N482-$P482&lt;0),"進步達標","未達標")))))</f>
        <v/>
      </c>
      <c r="U482" s="39" t="str">
        <f ca="1">IF($B482="","",IF($T482="不適用","不適用",IF($T482="未檢驗","無檢驗資料","全年"&amp;($AH482+$AI482)&amp;"次／下半年"&amp;$AI482&amp;"次／"&amp;SUMIFS(LabData2016[LDL唯一],LabData2016[比對身分證前六碼],$AX482,LabData2016[最近一次LDL檢查結果(mg/dL)],"&lt;"&amp;VALUE(SUBSTITUTE($M482,"&lt;","")),LabData2016[最近一次LDL檢查日期],"&gt;="&amp;DATE(YEAR(TODAY()),1,1),LabData2016[最近一次LDL檢查日期],"&lt;"&amp;DATE(YEAR(TODAY())+1,1,1))&amp;"/"&amp;($AH482+$AI482)&amp;"達標")))</f>
        <v/>
      </c>
      <c r="V482" s="6" t="str" cm="1">
        <f t="array" ref="V482">IF($B482="","",IFERROR(INDEX(PatientCriteria[UACR達標標準],ROWS($A$4:A482)),""))</f>
        <v/>
      </c>
      <c r="W482" s="6" t="str">
        <f>IF($B482="","",IF($X482="","",IFERROR(SUMIFS(LabData2016[最近一次UACR檢查結果(mg/gm)],LabData2016[比對身分證前六碼],$AX482,LabData2016[最近一次UACR檢查日期],$X482,LabData2016[UACR唯一],1),"")))</f>
        <v/>
      </c>
      <c r="X482" s="36" t="str" cm="1">
        <f t="array" ref="X482">IF($B482="","",IFERROR(_xlfn.AGGREGATE(14,6,LabData2016[最近一次UACR檢查日期]/((LabData2016[比對身分證前六碼]=$AX482)*(LabData2016[UACR唯一]=1)),1),""))</f>
        <v/>
      </c>
      <c r="Y482" s="6" t="str">
        <f>IF($B482="","",IF($Z482="","",IFERROR(SUMIFS(LabData2016[最近一次UACR檢查結果(mg/gm)],LabData2016[比對身分證前六碼],$AX482,LabData2016[最近一次UACR檢查日期],$Z482,LabData2016[UACR唯一],1),"")))</f>
        <v/>
      </c>
      <c r="Z482" s="36" t="str" cm="1">
        <f t="array" ref="Z482">IF($B482="","",IFERROR(_xlfn.AGGREGATE(14,6,LabData2016[最近一次UACR檢查日期]/((LabData2016[比對身分證前六碼]=$AX482)*(LabData2016[UACR唯一]=1)),2),""))</f>
        <v/>
      </c>
      <c r="AA482" s="6" t="str">
        <f t="shared" si="101"/>
        <v/>
      </c>
      <c r="AB482" s="29" t="str">
        <f ca="1">IF($B482="","",IF($V482="不適用","不適用",IF($W482="","未檢驗",IF(AND($AJ482+$AK482&gt;=2,$AK482&gt;=1),IF(OR($W482&lt;30,SUMIFS(LabData2016[UACR唯一],LabData2016[比對身分證前六碼],$AX482,LabData2016[最近一次UACR檢查結果(mg/gm)],"&lt;30",LabData2016[最近一次UACR檢查日期],"&gt;="&amp;DATE(YEAR(TODAY()),1,1),LabData2016[最近一次UACR檢查日期],"&lt;"&amp;DATE(YEAR(TODAY())+1,1,1))/($AJ482+$AK482)&gt;=0.5),"控制達標",IF(ISNUMBER($Y482),IF(AND($AA482&gt;=84,$W482-$Y482&lt;0),"進步達標","未達標"),"未達標")),"未達標"))))</f>
        <v/>
      </c>
      <c r="AC482" s="38" t="str">
        <f ca="1">IF($B482="","",IF($AB482="不適用","不適用",IF($AB482="未檢驗","無檢驗資料","全年"&amp;($AJ482+$AK482)&amp;"次／下半年"&amp;$AK482&amp;"次／"&amp;SUMIFS(LabData2016[UACR唯一],LabData2016[比對身分證前六碼],$AX482,LabData2016[最近一次UACR檢查結果(mg/gm)],"&lt;30",LabData2016[最近一次UACR檢查日期],"&gt;="&amp;DATE(YEAR(TODAY()),1,1),LabData2016[最近一次UACR檢查日期],"&lt;"&amp;DATE(YEAR(TODAY())+1,1,1))&amp;"/"&amp;($AJ482+$AK482)&amp;"達標")))</f>
        <v/>
      </c>
      <c r="AD482" s="6" t="str" cm="1">
        <f t="array" ref="AD482">IF($B482="","",IFERROR(INDEX(PatientCriteria[BP檢驗次數達標標準],ROWS($A$4:A482)),""))</f>
        <v/>
      </c>
      <c r="AE482" s="6" t="str" cm="1">
        <f t="array" aca="1" ref="AE482" ca="1">IF($B482="","",_xlfn.LET(_xlpm.bp,LabData2016[最近一次BP檢查日期],_xlpm.ym,IF(ISNUMBER(_xlpm.bp),TEXT(_xlpm.bp,"yyyy-mm"),LEFT(_xlpm.bp,7)),_xlpm.matched,_xlfn._xlws.FILTER(_xlpm.ym,(LabData2016[比對身分證前六碼]=$AX482)*(LabData2016[比對生日西元]=$AY482)*(_xlpm.ym&lt;&gt;"")*(LEFT(_xlpm.ym,4)=TEXT(YEAR(TODAY()),"0")),""),IF(INDEX(_xlpm.matched,1)="",0,ROWS(_xlfn.UNIQUE(_xlpm.matched)))))</f>
        <v/>
      </c>
      <c r="AF482" s="6" t="str">
        <f ca="1">IF($B482="","",SUMIFS(LabData2016[HbA1c唯一],LabData2016[比對身分證前六碼],$AX482,LabData2016[最近一次HbA1c檢查日期],"&gt;="&amp;DATE(YEAR(TODAY()),1,1),LabData2016[最近一次HbA1c檢查日期],"&lt;"&amp;DATE(YEAR(TODAY()),7,1)))</f>
        <v/>
      </c>
      <c r="AG482" s="6" t="str">
        <f ca="1">IF($B482="","",SUMIFS(LabData2016[HbA1c唯一],LabData2016[比對身分證前六碼],$AX482,LabData2016[最近一次HbA1c檢查日期],"&gt;="&amp;DATE(YEAR(TODAY()),7,1),LabData2016[最近一次HbA1c檢查日期],"&lt;"&amp;DATE(YEAR(TODAY())+1,1,1)))</f>
        <v/>
      </c>
      <c r="AH482" s="6" t="str">
        <f ca="1">IF($B482="","",SUMIFS(LabData2016[LDL唯一],LabData2016[比對身分證前六碼],$AX482,LabData2016[最近一次LDL檢查日期],"&gt;="&amp;DATE(YEAR(TODAY()),1,1),LabData2016[最近一次LDL檢查日期],"&lt;"&amp;DATE(YEAR(TODAY()),7,1)))</f>
        <v/>
      </c>
      <c r="AI482" s="6" t="str">
        <f ca="1">IF($B482="","",SUMIFS(LabData2016[LDL唯一],LabData2016[比對身分證前六碼],$AX482,LabData2016[最近一次LDL檢查日期],"&gt;="&amp;DATE(YEAR(TODAY()),7,1),LabData2016[最近一次LDL檢查日期],"&lt;"&amp;DATE(YEAR(TODAY())+1,1,1)))</f>
        <v/>
      </c>
      <c r="AJ482" s="6" t="str">
        <f ca="1">IF($B482="","",SUMIFS(LabData2016[UACR唯一],LabData2016[比對身分證前六碼],$AX482,LabData2016[最近一次UACR檢查日期],"&gt;="&amp;DATE(YEAR(TODAY()),1,1),LabData2016[最近一次UACR檢查日期],"&lt;"&amp;DATE(YEAR(TODAY()),7,1)))</f>
        <v/>
      </c>
      <c r="AK482" s="6" t="str">
        <f ca="1">IF($B482="","",SUMIFS(LabData2016[UACR唯一],LabData2016[比對身分證前六碼],$AX482,LabData2016[最近一次UACR檢查日期],"&gt;="&amp;DATE(YEAR(TODAY()),7,1),LabData2016[最近一次UACR檢查日期],"&lt;"&amp;DATE(YEAR(TODAY())+1,1,1)))</f>
        <v/>
      </c>
      <c r="AL482" s="6" t="str">
        <f t="shared" si="102"/>
        <v/>
      </c>
      <c r="AM482" s="6" t="str">
        <f t="shared" si="103"/>
        <v/>
      </c>
      <c r="AN482" s="6" t="str">
        <f t="shared" si="104"/>
        <v/>
      </c>
      <c r="AO482" s="6" t="str">
        <f t="shared" si="105"/>
        <v/>
      </c>
      <c r="AP482" s="6" t="str" cm="1">
        <f t="array" ref="AP482">IF($B482="","",IFERROR(INDEX(相容設定!$B$2:$E$9,MATCH($D482,相容設定!$A$2:$A$9,0),MIN(VALUE(LEFT($AQ482,FIND("/",$AQ482)-1)),3)+1),0))</f>
        <v/>
      </c>
      <c r="AQ482" s="6" t="str">
        <f t="shared" si="106"/>
        <v/>
      </c>
      <c r="AR482" s="30" t="str">
        <f t="shared" si="107"/>
        <v/>
      </c>
      <c r="AS482" s="30" t="str">
        <f>IF($B482="","",250+30+IF(OR(ISNUMBER(SEARCH("DM",$D482)),ISNUMBER(SEARCH("+",$D482))),100,0)+IFERROR(INDEX(相容設定!$F$2:$F$9,MATCH($D482,相容設定!$A$2:$A$9,0)),0))</f>
        <v/>
      </c>
      <c r="AT482" s="31" t="str">
        <f t="shared" si="108"/>
        <v/>
      </c>
      <c r="AU482" s="32" t="str">
        <f t="shared" si="109"/>
        <v/>
      </c>
      <c r="AW482" t="str">
        <f t="shared" si="110"/>
        <v/>
      </c>
    </row>
    <row r="483" spans="1:49" x14ac:dyDescent="0.35">
      <c r="A483" s="26" t="str" cm="1">
        <f t="array" ref="A483">IFERROR(IF(INDEX(PatientCriteria[身分證號],ROWS($A$4:A483))="","",ROWS($A$4:A483)),"")</f>
        <v/>
      </c>
      <c r="B483" s="26" t="str" cm="1">
        <f t="array" ref="B483">IFERROR(IF(INDEX(PatientCriteria[身分證號],ROWS($A$4:A483))="","",INDEX(PatientCriteria[身分證號],ROWS($A$4:A483))),"")</f>
        <v/>
      </c>
      <c r="C483" s="26" t="str" cm="1">
        <f t="array" ref="C483">IF($B483="","",IFERROR(INDEX(PatientCriteria[生日],ROWS($A$4:A483)),""))</f>
        <v/>
      </c>
      <c r="D483" s="26" t="str" cm="1">
        <f t="array" ref="D483">IF($B483="","",IFERROR(INDEX(PatientCriteria[疾病組合],ROWS($A$4:A483)),""))</f>
        <v/>
      </c>
      <c r="E483" s="6" t="str" cm="1">
        <f t="array" ref="E483">IF($B483="","",IFERROR(INDEX(PatientCriteria[HbA1c達標標準],ROWS($A$4:A483)),""))</f>
        <v/>
      </c>
      <c r="F483" s="6" t="str">
        <f>IF($B483="","",IF($G483="","",IFERROR(SUMIFS(LabData2016[最近一次HbA1c檢查結果(%)],LabData2016[比對身分證前六碼],$AX483,LabData2016[最近一次HbA1c檢查日期],$G483,LabData2016[HbA1c唯一],1),"")))</f>
        <v/>
      </c>
      <c r="G483" s="36" t="str" cm="1">
        <f t="array" ref="G483">IF($B483="","",IFERROR(_xlfn.AGGREGATE(14,6,LabData2016[最近一次HbA1c檢查日期]/((LabData2016[比對身分證前六碼]=$AX483)*(LabData2016[HbA1c唯一]=1)),1),""))</f>
        <v/>
      </c>
      <c r="H483" s="6" t="str">
        <f>IF($B483="","",IF($I483="","",IFERROR(SUMIFS(LabData2016[最近一次HbA1c檢查結果(%)],LabData2016[比對身分證前六碼],$AX483,LabData2016[最近一次HbA1c檢查日期],$I483,LabData2016[HbA1c唯一],1),"")))</f>
        <v/>
      </c>
      <c r="I483" s="36" t="str" cm="1">
        <f t="array" ref="I483">IF($B483="","",IFERROR(_xlfn.AGGREGATE(14,6,LabData2016[最近一次HbA1c檢查日期]/((LabData2016[比對身分證前六碼]=$AX483)*(LabData2016[HbA1c唯一]=1)),2),""))</f>
        <v/>
      </c>
      <c r="J483" s="6" t="str">
        <f t="shared" si="99"/>
        <v/>
      </c>
      <c r="K483" s="27" t="str">
        <f ca="1">IF($B483="","",IF($E483="不適用","不適用",IF($F483="","未檢驗",IF(AND($AF483+$AG483&gt;=2,$AG483&gt;=1),IF(OR($F483&lt;VALUE(SUBSTITUTE(SUBSTITUTE($E483,"&lt;",""),"%","")),SUMIFS(LabData2016[HbA1c唯一],LabData2016[比對身分證前六碼],$AX483,LabData2016[最近一次HbA1c檢查結果(%)],"&lt;"&amp;VALUE(SUBSTITUTE(SUBSTITUTE($E483,"&lt;",""),"%","")),LabData2016[最近一次HbA1c檢查日期],"&gt;="&amp;DATE(YEAR(TODAY()),1,1),LabData2016[最近一次HbA1c檢查日期],"&lt;"&amp;DATE(YEAR(TODAY())+1,1,1))/($AF483+$AG483)&gt;=0.5),"控制達標",IF(ISNUMBER($H483),IF(AND($J483&gt;=84,$F483-$H483&lt;0),"進步達標","未達標"),"未達標")),"未達標"))))</f>
        <v/>
      </c>
      <c r="L483" s="33" t="str">
        <f ca="1">IF($B483="","",IF($K483="不適用","不適用",IF($K483="未檢驗","無檢驗資料","全年"&amp;($AF483+$AG483)&amp;"次／下半年"&amp;$AG483&amp;"次／"&amp;SUMIFS(LabData2016[HbA1c唯一],LabData2016[比對身分證前六碼],$AX483,LabData2016[最近一次HbA1c檢查結果(%)],"&lt;"&amp;VALUE(SUBSTITUTE(SUBSTITUTE($E483,"&lt;",""),"%","")),LabData2016[最近一次HbA1c檢查日期],"&gt;="&amp;DATE(YEAR(TODAY()),1,1),LabData2016[最近一次HbA1c檢查日期],"&lt;"&amp;DATE(YEAR(TODAY())+1,1,1))&amp;"/"&amp;($AF483+$AG483)&amp;"達標")))</f>
        <v/>
      </c>
      <c r="M483" s="6" t="str" cm="1">
        <f t="array" ref="M483">IF($B483="","",IFERROR(INDEX(PatientCriteria[LDL達標標準],ROWS($A$4:A483)),""))</f>
        <v/>
      </c>
      <c r="N483" s="6" t="str">
        <f>IF($B483="","",IF($O483="","",IFERROR(SUMIFS(LabData2016[最近一次LDL檢查結果(mg/dL)],LabData2016[比對身分證前六碼],$AX483,LabData2016[最近一次LDL檢查日期],$O483,LabData2016[LDL唯一],1),"")))</f>
        <v/>
      </c>
      <c r="O483" s="36" t="str" cm="1">
        <f t="array" ref="O483">IF($B483="","",IFERROR(_xlfn.AGGREGATE(14,6,LabData2016[最近一次LDL檢查日期]/((LabData2016[比對身分證前六碼]=$AX483)*(LabData2016[LDL唯一]=1)),1),""))</f>
        <v/>
      </c>
      <c r="P483" s="6" t="str">
        <f>IF($B483="","",IF($Q483="","",IFERROR(SUMIFS(LabData2016[最近一次LDL檢查結果(mg/dL)],LabData2016[比對身分證前六碼],$AX483,LabData2016[最近一次LDL檢查日期],$Q483,LabData2016[LDL唯一],1),"")))</f>
        <v/>
      </c>
      <c r="Q483" s="36" t="str" cm="1">
        <f t="array" ref="Q483">IF($B483="","",IFERROR(_xlfn.AGGREGATE(14,6,LabData2016[最近一次LDL檢查日期]/((LabData2016[比對身分證前六碼]=$AX483)*(LabData2016[LDL唯一]=1)),2),""))</f>
        <v/>
      </c>
      <c r="R483" s="6" t="str">
        <f t="shared" si="100"/>
        <v/>
      </c>
      <c r="S483" s="6" t="str" cm="1">
        <f t="array" ref="S483">IF($B483="","",IFERROR(_xlfn.AGGREGATE(15,6,LabData2016[最近一次LDL檢查結果(mg/dL)]/((LabData2016[比對身分證前六碼]=$AX483)*(LabData2016[LDL唯一]=1)),1),""))</f>
        <v/>
      </c>
      <c r="T483" s="28" t="str">
        <f ca="1">IF($B483="","",IF($M483="不適用","不適用",IF($N483="","未檢驗",IF(OR(AND($D483="DM only",$O483&gt;=DATE(YEAR(TODAY()),1,1),$O483&lt;DATE(YEAR(TODAY())+1,1,1),$N483&lt;VALUE(SUBSTITUTE($M483,"&lt;",""))),AND($AH483&gt;=1,$AI483&gt;=1,OR($N483&lt;VALUE(SUBSTITUTE($M483,"&lt;","")),SUMIFS(LabData2016[LDL唯一],LabData2016[比對身分證前六碼],$AX483,LabData2016[最近一次LDL檢查結果(mg/dL)],"&lt;"&amp;VALUE(SUBSTITUTE($M483,"&lt;","")),LabData2016[最近一次LDL檢查日期],"&gt;="&amp;DATE(YEAR(TODAY()),1,1),LabData2016[最近一次LDL檢查日期],"&lt;"&amp;DATE(YEAR(TODAY())+1,1,1))/($AH483+$AI483)&gt;=0.5))),"控制達標",IF(AND($AH483&gt;=1,$AI483&gt;=1,ISNUMBER($P483),$R483&gt;84,$N483-$P483&lt;0),"進步達標","未達標")))))</f>
        <v/>
      </c>
      <c r="U483" s="39" t="str">
        <f ca="1">IF($B483="","",IF($T483="不適用","不適用",IF($T483="未檢驗","無檢驗資料","全年"&amp;($AH483+$AI483)&amp;"次／下半年"&amp;$AI483&amp;"次／"&amp;SUMIFS(LabData2016[LDL唯一],LabData2016[比對身分證前六碼],$AX483,LabData2016[最近一次LDL檢查結果(mg/dL)],"&lt;"&amp;VALUE(SUBSTITUTE($M483,"&lt;","")),LabData2016[最近一次LDL檢查日期],"&gt;="&amp;DATE(YEAR(TODAY()),1,1),LabData2016[最近一次LDL檢查日期],"&lt;"&amp;DATE(YEAR(TODAY())+1,1,1))&amp;"/"&amp;($AH483+$AI483)&amp;"達標")))</f>
        <v/>
      </c>
      <c r="V483" s="6" t="str" cm="1">
        <f t="array" ref="V483">IF($B483="","",IFERROR(INDEX(PatientCriteria[UACR達標標準],ROWS($A$4:A483)),""))</f>
        <v/>
      </c>
      <c r="W483" s="6" t="str">
        <f>IF($B483="","",IF($X483="","",IFERROR(SUMIFS(LabData2016[最近一次UACR檢查結果(mg/gm)],LabData2016[比對身分證前六碼],$AX483,LabData2016[最近一次UACR檢查日期],$X483,LabData2016[UACR唯一],1),"")))</f>
        <v/>
      </c>
      <c r="X483" s="36" t="str" cm="1">
        <f t="array" ref="X483">IF($B483="","",IFERROR(_xlfn.AGGREGATE(14,6,LabData2016[最近一次UACR檢查日期]/((LabData2016[比對身分證前六碼]=$AX483)*(LabData2016[UACR唯一]=1)),1),""))</f>
        <v/>
      </c>
      <c r="Y483" s="6" t="str">
        <f>IF($B483="","",IF($Z483="","",IFERROR(SUMIFS(LabData2016[最近一次UACR檢查結果(mg/gm)],LabData2016[比對身分證前六碼],$AX483,LabData2016[最近一次UACR檢查日期],$Z483,LabData2016[UACR唯一],1),"")))</f>
        <v/>
      </c>
      <c r="Z483" s="36" t="str" cm="1">
        <f t="array" ref="Z483">IF($B483="","",IFERROR(_xlfn.AGGREGATE(14,6,LabData2016[最近一次UACR檢查日期]/((LabData2016[比對身分證前六碼]=$AX483)*(LabData2016[UACR唯一]=1)),2),""))</f>
        <v/>
      </c>
      <c r="AA483" s="6" t="str">
        <f t="shared" si="101"/>
        <v/>
      </c>
      <c r="AB483" s="29" t="str">
        <f ca="1">IF($B483="","",IF($V483="不適用","不適用",IF($W483="","未檢驗",IF(AND($AJ483+$AK483&gt;=2,$AK483&gt;=1),IF(OR($W483&lt;30,SUMIFS(LabData2016[UACR唯一],LabData2016[比對身分證前六碼],$AX483,LabData2016[最近一次UACR檢查結果(mg/gm)],"&lt;30",LabData2016[最近一次UACR檢查日期],"&gt;="&amp;DATE(YEAR(TODAY()),1,1),LabData2016[最近一次UACR檢查日期],"&lt;"&amp;DATE(YEAR(TODAY())+1,1,1))/($AJ483+$AK483)&gt;=0.5),"控制達標",IF(ISNUMBER($Y483),IF(AND($AA483&gt;=84,$W483-$Y483&lt;0),"進步達標","未達標"),"未達標")),"未達標"))))</f>
        <v/>
      </c>
      <c r="AC483" s="38" t="str">
        <f ca="1">IF($B483="","",IF($AB483="不適用","不適用",IF($AB483="未檢驗","無檢驗資料","全年"&amp;($AJ483+$AK483)&amp;"次／下半年"&amp;$AK483&amp;"次／"&amp;SUMIFS(LabData2016[UACR唯一],LabData2016[比對身分證前六碼],$AX483,LabData2016[最近一次UACR檢查結果(mg/gm)],"&lt;30",LabData2016[最近一次UACR檢查日期],"&gt;="&amp;DATE(YEAR(TODAY()),1,1),LabData2016[最近一次UACR檢查日期],"&lt;"&amp;DATE(YEAR(TODAY())+1,1,1))&amp;"/"&amp;($AJ483+$AK483)&amp;"達標")))</f>
        <v/>
      </c>
      <c r="AD483" s="6" t="str" cm="1">
        <f t="array" ref="AD483">IF($B483="","",IFERROR(INDEX(PatientCriteria[BP檢驗次數達標標準],ROWS($A$4:A483)),""))</f>
        <v/>
      </c>
      <c r="AE483" s="6" t="str" cm="1">
        <f t="array" aca="1" ref="AE483" ca="1">IF($B483="","",_xlfn.LET(_xlpm.bp,LabData2016[最近一次BP檢查日期],_xlpm.ym,IF(ISNUMBER(_xlpm.bp),TEXT(_xlpm.bp,"yyyy-mm"),LEFT(_xlpm.bp,7)),_xlpm.matched,_xlfn._xlws.FILTER(_xlpm.ym,(LabData2016[比對身分證前六碼]=$AX483)*(LabData2016[比對生日西元]=$AY483)*(_xlpm.ym&lt;&gt;"")*(LEFT(_xlpm.ym,4)=TEXT(YEAR(TODAY()),"0")),""),IF(INDEX(_xlpm.matched,1)="",0,ROWS(_xlfn.UNIQUE(_xlpm.matched)))))</f>
        <v/>
      </c>
      <c r="AF483" s="6" t="str">
        <f ca="1">IF($B483="","",SUMIFS(LabData2016[HbA1c唯一],LabData2016[比對身分證前六碼],$AX483,LabData2016[最近一次HbA1c檢查日期],"&gt;="&amp;DATE(YEAR(TODAY()),1,1),LabData2016[最近一次HbA1c檢查日期],"&lt;"&amp;DATE(YEAR(TODAY()),7,1)))</f>
        <v/>
      </c>
      <c r="AG483" s="6" t="str">
        <f ca="1">IF($B483="","",SUMIFS(LabData2016[HbA1c唯一],LabData2016[比對身分證前六碼],$AX483,LabData2016[最近一次HbA1c檢查日期],"&gt;="&amp;DATE(YEAR(TODAY()),7,1),LabData2016[最近一次HbA1c檢查日期],"&lt;"&amp;DATE(YEAR(TODAY())+1,1,1)))</f>
        <v/>
      </c>
      <c r="AH483" s="6" t="str">
        <f ca="1">IF($B483="","",SUMIFS(LabData2016[LDL唯一],LabData2016[比對身分證前六碼],$AX483,LabData2016[最近一次LDL檢查日期],"&gt;="&amp;DATE(YEAR(TODAY()),1,1),LabData2016[最近一次LDL檢查日期],"&lt;"&amp;DATE(YEAR(TODAY()),7,1)))</f>
        <v/>
      </c>
      <c r="AI483" s="6" t="str">
        <f ca="1">IF($B483="","",SUMIFS(LabData2016[LDL唯一],LabData2016[比對身分證前六碼],$AX483,LabData2016[最近一次LDL檢查日期],"&gt;="&amp;DATE(YEAR(TODAY()),7,1),LabData2016[最近一次LDL檢查日期],"&lt;"&amp;DATE(YEAR(TODAY())+1,1,1)))</f>
        <v/>
      </c>
      <c r="AJ483" s="6" t="str">
        <f ca="1">IF($B483="","",SUMIFS(LabData2016[UACR唯一],LabData2016[比對身分證前六碼],$AX483,LabData2016[最近一次UACR檢查日期],"&gt;="&amp;DATE(YEAR(TODAY()),1,1),LabData2016[最近一次UACR檢查日期],"&lt;"&amp;DATE(YEAR(TODAY()),7,1)))</f>
        <v/>
      </c>
      <c r="AK483" s="6" t="str">
        <f ca="1">IF($B483="","",SUMIFS(LabData2016[UACR唯一],LabData2016[比對身分證前六碼],$AX483,LabData2016[最近一次UACR檢查日期],"&gt;="&amp;DATE(YEAR(TODAY()),7,1),LabData2016[最近一次UACR檢查日期],"&lt;"&amp;DATE(YEAR(TODAY())+1,1,1)))</f>
        <v/>
      </c>
      <c r="AL483" s="6" t="str">
        <f t="shared" si="102"/>
        <v/>
      </c>
      <c r="AM483" s="6" t="str">
        <f t="shared" si="103"/>
        <v/>
      </c>
      <c r="AN483" s="6" t="str">
        <f t="shared" si="104"/>
        <v/>
      </c>
      <c r="AO483" s="6" t="str">
        <f t="shared" si="105"/>
        <v/>
      </c>
      <c r="AP483" s="6" t="str" cm="1">
        <f t="array" ref="AP483">IF($B483="","",IFERROR(INDEX(相容設定!$B$2:$E$9,MATCH($D483,相容設定!$A$2:$A$9,0),MIN(VALUE(LEFT($AQ483,FIND("/",$AQ483)-1)),3)+1),0))</f>
        <v/>
      </c>
      <c r="AQ483" s="6" t="str">
        <f t="shared" si="106"/>
        <v/>
      </c>
      <c r="AR483" s="30" t="str">
        <f t="shared" si="107"/>
        <v/>
      </c>
      <c r="AS483" s="30" t="str">
        <f>IF($B483="","",250+30+IF(OR(ISNUMBER(SEARCH("DM",$D483)),ISNUMBER(SEARCH("+",$D483))),100,0)+IFERROR(INDEX(相容設定!$F$2:$F$9,MATCH($D483,相容設定!$A$2:$A$9,0)),0))</f>
        <v/>
      </c>
      <c r="AT483" s="31" t="str">
        <f t="shared" si="108"/>
        <v/>
      </c>
      <c r="AU483" s="32" t="str">
        <f t="shared" si="109"/>
        <v/>
      </c>
      <c r="AW483" t="str">
        <f t="shared" si="110"/>
        <v/>
      </c>
    </row>
    <row r="484" spans="1:49" x14ac:dyDescent="0.35">
      <c r="A484" s="26" t="str" cm="1">
        <f t="array" ref="A484">IFERROR(IF(INDEX(PatientCriteria[身分證號],ROWS($A$4:A484))="","",ROWS($A$4:A484)),"")</f>
        <v/>
      </c>
      <c r="B484" s="26" t="str" cm="1">
        <f t="array" ref="B484">IFERROR(IF(INDEX(PatientCriteria[身分證號],ROWS($A$4:A484))="","",INDEX(PatientCriteria[身分證號],ROWS($A$4:A484))),"")</f>
        <v/>
      </c>
      <c r="C484" s="26" t="str" cm="1">
        <f t="array" ref="C484">IF($B484="","",IFERROR(INDEX(PatientCriteria[生日],ROWS($A$4:A484)),""))</f>
        <v/>
      </c>
      <c r="D484" s="26" t="str" cm="1">
        <f t="array" ref="D484">IF($B484="","",IFERROR(INDEX(PatientCriteria[疾病組合],ROWS($A$4:A484)),""))</f>
        <v/>
      </c>
      <c r="E484" s="6" t="str" cm="1">
        <f t="array" ref="E484">IF($B484="","",IFERROR(INDEX(PatientCriteria[HbA1c達標標準],ROWS($A$4:A484)),""))</f>
        <v/>
      </c>
      <c r="F484" s="6" t="str">
        <f>IF($B484="","",IF($G484="","",IFERROR(SUMIFS(LabData2016[最近一次HbA1c檢查結果(%)],LabData2016[比對身分證前六碼],$AX484,LabData2016[最近一次HbA1c檢查日期],$G484,LabData2016[HbA1c唯一],1),"")))</f>
        <v/>
      </c>
      <c r="G484" s="36" t="str" cm="1">
        <f t="array" ref="G484">IF($B484="","",IFERROR(_xlfn.AGGREGATE(14,6,LabData2016[最近一次HbA1c檢查日期]/((LabData2016[比對身分證前六碼]=$AX484)*(LabData2016[HbA1c唯一]=1)),1),""))</f>
        <v/>
      </c>
      <c r="H484" s="6" t="str">
        <f>IF($B484="","",IF($I484="","",IFERROR(SUMIFS(LabData2016[最近一次HbA1c檢查結果(%)],LabData2016[比對身分證前六碼],$AX484,LabData2016[最近一次HbA1c檢查日期],$I484,LabData2016[HbA1c唯一],1),"")))</f>
        <v/>
      </c>
      <c r="I484" s="36" t="str" cm="1">
        <f t="array" ref="I484">IF($B484="","",IFERROR(_xlfn.AGGREGATE(14,6,LabData2016[最近一次HbA1c檢查日期]/((LabData2016[比對身分證前六碼]=$AX484)*(LabData2016[HbA1c唯一]=1)),2),""))</f>
        <v/>
      </c>
      <c r="J484" s="6" t="str">
        <f t="shared" si="99"/>
        <v/>
      </c>
      <c r="K484" s="27" t="str">
        <f ca="1">IF($B484="","",IF($E484="不適用","不適用",IF($F484="","未檢驗",IF(AND($AF484+$AG484&gt;=2,$AG484&gt;=1),IF(OR($F484&lt;VALUE(SUBSTITUTE(SUBSTITUTE($E484,"&lt;",""),"%","")),SUMIFS(LabData2016[HbA1c唯一],LabData2016[比對身分證前六碼],$AX484,LabData2016[最近一次HbA1c檢查結果(%)],"&lt;"&amp;VALUE(SUBSTITUTE(SUBSTITUTE($E484,"&lt;",""),"%","")),LabData2016[最近一次HbA1c檢查日期],"&gt;="&amp;DATE(YEAR(TODAY()),1,1),LabData2016[最近一次HbA1c檢查日期],"&lt;"&amp;DATE(YEAR(TODAY())+1,1,1))/($AF484+$AG484)&gt;=0.5),"控制達標",IF(ISNUMBER($H484),IF(AND($J484&gt;=84,$F484-$H484&lt;0),"進步達標","未達標"),"未達標")),"未達標"))))</f>
        <v/>
      </c>
      <c r="L484" s="33" t="str">
        <f ca="1">IF($B484="","",IF($K484="不適用","不適用",IF($K484="未檢驗","無檢驗資料","全年"&amp;($AF484+$AG484)&amp;"次／下半年"&amp;$AG484&amp;"次／"&amp;SUMIFS(LabData2016[HbA1c唯一],LabData2016[比對身分證前六碼],$AX484,LabData2016[最近一次HbA1c檢查結果(%)],"&lt;"&amp;VALUE(SUBSTITUTE(SUBSTITUTE($E484,"&lt;",""),"%","")),LabData2016[最近一次HbA1c檢查日期],"&gt;="&amp;DATE(YEAR(TODAY()),1,1),LabData2016[最近一次HbA1c檢查日期],"&lt;"&amp;DATE(YEAR(TODAY())+1,1,1))&amp;"/"&amp;($AF484+$AG484)&amp;"達標")))</f>
        <v/>
      </c>
      <c r="M484" s="6" t="str" cm="1">
        <f t="array" ref="M484">IF($B484="","",IFERROR(INDEX(PatientCriteria[LDL達標標準],ROWS($A$4:A484)),""))</f>
        <v/>
      </c>
      <c r="N484" s="6" t="str">
        <f>IF($B484="","",IF($O484="","",IFERROR(SUMIFS(LabData2016[最近一次LDL檢查結果(mg/dL)],LabData2016[比對身分證前六碼],$AX484,LabData2016[最近一次LDL檢查日期],$O484,LabData2016[LDL唯一],1),"")))</f>
        <v/>
      </c>
      <c r="O484" s="36" t="str" cm="1">
        <f t="array" ref="O484">IF($B484="","",IFERROR(_xlfn.AGGREGATE(14,6,LabData2016[最近一次LDL檢查日期]/((LabData2016[比對身分證前六碼]=$AX484)*(LabData2016[LDL唯一]=1)),1),""))</f>
        <v/>
      </c>
      <c r="P484" s="6" t="str">
        <f>IF($B484="","",IF($Q484="","",IFERROR(SUMIFS(LabData2016[最近一次LDL檢查結果(mg/dL)],LabData2016[比對身分證前六碼],$AX484,LabData2016[最近一次LDL檢查日期],$Q484,LabData2016[LDL唯一],1),"")))</f>
        <v/>
      </c>
      <c r="Q484" s="36" t="str" cm="1">
        <f t="array" ref="Q484">IF($B484="","",IFERROR(_xlfn.AGGREGATE(14,6,LabData2016[最近一次LDL檢查日期]/((LabData2016[比對身分證前六碼]=$AX484)*(LabData2016[LDL唯一]=1)),2),""))</f>
        <v/>
      </c>
      <c r="R484" s="6" t="str">
        <f t="shared" si="100"/>
        <v/>
      </c>
      <c r="S484" s="6" t="str" cm="1">
        <f t="array" ref="S484">IF($B484="","",IFERROR(_xlfn.AGGREGATE(15,6,LabData2016[最近一次LDL檢查結果(mg/dL)]/((LabData2016[比對身分證前六碼]=$AX484)*(LabData2016[LDL唯一]=1)),1),""))</f>
        <v/>
      </c>
      <c r="T484" s="28" t="str">
        <f ca="1">IF($B484="","",IF($M484="不適用","不適用",IF($N484="","未檢驗",IF(OR(AND($D484="DM only",$O484&gt;=DATE(YEAR(TODAY()),1,1),$O484&lt;DATE(YEAR(TODAY())+1,1,1),$N484&lt;VALUE(SUBSTITUTE($M484,"&lt;",""))),AND($AH484&gt;=1,$AI484&gt;=1,OR($N484&lt;VALUE(SUBSTITUTE($M484,"&lt;","")),SUMIFS(LabData2016[LDL唯一],LabData2016[比對身分證前六碼],$AX484,LabData2016[最近一次LDL檢查結果(mg/dL)],"&lt;"&amp;VALUE(SUBSTITUTE($M484,"&lt;","")),LabData2016[最近一次LDL檢查日期],"&gt;="&amp;DATE(YEAR(TODAY()),1,1),LabData2016[最近一次LDL檢查日期],"&lt;"&amp;DATE(YEAR(TODAY())+1,1,1))/($AH484+$AI484)&gt;=0.5))),"控制達標",IF(AND($AH484&gt;=1,$AI484&gt;=1,ISNUMBER($P484),$R484&gt;84,$N484-$P484&lt;0),"進步達標","未達標")))))</f>
        <v/>
      </c>
      <c r="U484" s="39" t="str">
        <f ca="1">IF($B484="","",IF($T484="不適用","不適用",IF($T484="未檢驗","無檢驗資料","全年"&amp;($AH484+$AI484)&amp;"次／下半年"&amp;$AI484&amp;"次／"&amp;SUMIFS(LabData2016[LDL唯一],LabData2016[比對身分證前六碼],$AX484,LabData2016[最近一次LDL檢查結果(mg/dL)],"&lt;"&amp;VALUE(SUBSTITUTE($M484,"&lt;","")),LabData2016[最近一次LDL檢查日期],"&gt;="&amp;DATE(YEAR(TODAY()),1,1),LabData2016[最近一次LDL檢查日期],"&lt;"&amp;DATE(YEAR(TODAY())+1,1,1))&amp;"/"&amp;($AH484+$AI484)&amp;"達標")))</f>
        <v/>
      </c>
      <c r="V484" s="6" t="str" cm="1">
        <f t="array" ref="V484">IF($B484="","",IFERROR(INDEX(PatientCriteria[UACR達標標準],ROWS($A$4:A484)),""))</f>
        <v/>
      </c>
      <c r="W484" s="6" t="str">
        <f>IF($B484="","",IF($X484="","",IFERROR(SUMIFS(LabData2016[最近一次UACR檢查結果(mg/gm)],LabData2016[比對身分證前六碼],$AX484,LabData2016[最近一次UACR檢查日期],$X484,LabData2016[UACR唯一],1),"")))</f>
        <v/>
      </c>
      <c r="X484" s="36" t="str" cm="1">
        <f t="array" ref="X484">IF($B484="","",IFERROR(_xlfn.AGGREGATE(14,6,LabData2016[最近一次UACR檢查日期]/((LabData2016[比對身分證前六碼]=$AX484)*(LabData2016[UACR唯一]=1)),1),""))</f>
        <v/>
      </c>
      <c r="Y484" s="6" t="str">
        <f>IF($B484="","",IF($Z484="","",IFERROR(SUMIFS(LabData2016[最近一次UACR檢查結果(mg/gm)],LabData2016[比對身分證前六碼],$AX484,LabData2016[最近一次UACR檢查日期],$Z484,LabData2016[UACR唯一],1),"")))</f>
        <v/>
      </c>
      <c r="Z484" s="36" t="str" cm="1">
        <f t="array" ref="Z484">IF($B484="","",IFERROR(_xlfn.AGGREGATE(14,6,LabData2016[最近一次UACR檢查日期]/((LabData2016[比對身分證前六碼]=$AX484)*(LabData2016[UACR唯一]=1)),2),""))</f>
        <v/>
      </c>
      <c r="AA484" s="6" t="str">
        <f t="shared" si="101"/>
        <v/>
      </c>
      <c r="AB484" s="29" t="str">
        <f ca="1">IF($B484="","",IF($V484="不適用","不適用",IF($W484="","未檢驗",IF(AND($AJ484+$AK484&gt;=2,$AK484&gt;=1),IF(OR($W484&lt;30,SUMIFS(LabData2016[UACR唯一],LabData2016[比對身分證前六碼],$AX484,LabData2016[最近一次UACR檢查結果(mg/gm)],"&lt;30",LabData2016[最近一次UACR檢查日期],"&gt;="&amp;DATE(YEAR(TODAY()),1,1),LabData2016[最近一次UACR檢查日期],"&lt;"&amp;DATE(YEAR(TODAY())+1,1,1))/($AJ484+$AK484)&gt;=0.5),"控制達標",IF(ISNUMBER($Y484),IF(AND($AA484&gt;=84,$W484-$Y484&lt;0),"進步達標","未達標"),"未達標")),"未達標"))))</f>
        <v/>
      </c>
      <c r="AC484" s="38" t="str">
        <f ca="1">IF($B484="","",IF($AB484="不適用","不適用",IF($AB484="未檢驗","無檢驗資料","全年"&amp;($AJ484+$AK484)&amp;"次／下半年"&amp;$AK484&amp;"次／"&amp;SUMIFS(LabData2016[UACR唯一],LabData2016[比對身分證前六碼],$AX484,LabData2016[最近一次UACR檢查結果(mg/gm)],"&lt;30",LabData2016[最近一次UACR檢查日期],"&gt;="&amp;DATE(YEAR(TODAY()),1,1),LabData2016[最近一次UACR檢查日期],"&lt;"&amp;DATE(YEAR(TODAY())+1,1,1))&amp;"/"&amp;($AJ484+$AK484)&amp;"達標")))</f>
        <v/>
      </c>
      <c r="AD484" s="6" t="str" cm="1">
        <f t="array" ref="AD484">IF($B484="","",IFERROR(INDEX(PatientCriteria[BP檢驗次數達標標準],ROWS($A$4:A484)),""))</f>
        <v/>
      </c>
      <c r="AE484" s="6" t="str" cm="1">
        <f t="array" aca="1" ref="AE484" ca="1">IF($B484="","",_xlfn.LET(_xlpm.bp,LabData2016[最近一次BP檢查日期],_xlpm.ym,IF(ISNUMBER(_xlpm.bp),TEXT(_xlpm.bp,"yyyy-mm"),LEFT(_xlpm.bp,7)),_xlpm.matched,_xlfn._xlws.FILTER(_xlpm.ym,(LabData2016[比對身分證前六碼]=$AX484)*(LabData2016[比對生日西元]=$AY484)*(_xlpm.ym&lt;&gt;"")*(LEFT(_xlpm.ym,4)=TEXT(YEAR(TODAY()),"0")),""),IF(INDEX(_xlpm.matched,1)="",0,ROWS(_xlfn.UNIQUE(_xlpm.matched)))))</f>
        <v/>
      </c>
      <c r="AF484" s="6" t="str">
        <f ca="1">IF($B484="","",SUMIFS(LabData2016[HbA1c唯一],LabData2016[比對身分證前六碼],$AX484,LabData2016[最近一次HbA1c檢查日期],"&gt;="&amp;DATE(YEAR(TODAY()),1,1),LabData2016[最近一次HbA1c檢查日期],"&lt;"&amp;DATE(YEAR(TODAY()),7,1)))</f>
        <v/>
      </c>
      <c r="AG484" s="6" t="str">
        <f ca="1">IF($B484="","",SUMIFS(LabData2016[HbA1c唯一],LabData2016[比對身分證前六碼],$AX484,LabData2016[最近一次HbA1c檢查日期],"&gt;="&amp;DATE(YEAR(TODAY()),7,1),LabData2016[最近一次HbA1c檢查日期],"&lt;"&amp;DATE(YEAR(TODAY())+1,1,1)))</f>
        <v/>
      </c>
      <c r="AH484" s="6" t="str">
        <f ca="1">IF($B484="","",SUMIFS(LabData2016[LDL唯一],LabData2016[比對身分證前六碼],$AX484,LabData2016[最近一次LDL檢查日期],"&gt;="&amp;DATE(YEAR(TODAY()),1,1),LabData2016[最近一次LDL檢查日期],"&lt;"&amp;DATE(YEAR(TODAY()),7,1)))</f>
        <v/>
      </c>
      <c r="AI484" s="6" t="str">
        <f ca="1">IF($B484="","",SUMIFS(LabData2016[LDL唯一],LabData2016[比對身分證前六碼],$AX484,LabData2016[最近一次LDL檢查日期],"&gt;="&amp;DATE(YEAR(TODAY()),7,1),LabData2016[最近一次LDL檢查日期],"&lt;"&amp;DATE(YEAR(TODAY())+1,1,1)))</f>
        <v/>
      </c>
      <c r="AJ484" s="6" t="str">
        <f ca="1">IF($B484="","",SUMIFS(LabData2016[UACR唯一],LabData2016[比對身分證前六碼],$AX484,LabData2016[最近一次UACR檢查日期],"&gt;="&amp;DATE(YEAR(TODAY()),1,1),LabData2016[最近一次UACR檢查日期],"&lt;"&amp;DATE(YEAR(TODAY()),7,1)))</f>
        <v/>
      </c>
      <c r="AK484" s="6" t="str">
        <f ca="1">IF($B484="","",SUMIFS(LabData2016[UACR唯一],LabData2016[比對身分證前六碼],$AX484,LabData2016[最近一次UACR檢查日期],"&gt;="&amp;DATE(YEAR(TODAY()),7,1),LabData2016[最近一次UACR檢查日期],"&lt;"&amp;DATE(YEAR(TODAY())+1,1,1)))</f>
        <v/>
      </c>
      <c r="AL484" s="6" t="str">
        <f t="shared" si="102"/>
        <v/>
      </c>
      <c r="AM484" s="6" t="str">
        <f t="shared" si="103"/>
        <v/>
      </c>
      <c r="AN484" s="6" t="str">
        <f t="shared" si="104"/>
        <v/>
      </c>
      <c r="AO484" s="6" t="str">
        <f t="shared" si="105"/>
        <v/>
      </c>
      <c r="AP484" s="6" t="str" cm="1">
        <f t="array" ref="AP484">IF($B484="","",IFERROR(INDEX(相容設定!$B$2:$E$9,MATCH($D484,相容設定!$A$2:$A$9,0),MIN(VALUE(LEFT($AQ484,FIND("/",$AQ484)-1)),3)+1),0))</f>
        <v/>
      </c>
      <c r="AQ484" s="6" t="str">
        <f t="shared" si="106"/>
        <v/>
      </c>
      <c r="AR484" s="30" t="str">
        <f t="shared" si="107"/>
        <v/>
      </c>
      <c r="AS484" s="30" t="str">
        <f>IF($B484="","",250+30+IF(OR(ISNUMBER(SEARCH("DM",$D484)),ISNUMBER(SEARCH("+",$D484))),100,0)+IFERROR(INDEX(相容設定!$F$2:$F$9,MATCH($D484,相容設定!$A$2:$A$9,0)),0))</f>
        <v/>
      </c>
      <c r="AT484" s="31" t="str">
        <f t="shared" si="108"/>
        <v/>
      </c>
      <c r="AU484" s="32" t="str">
        <f t="shared" si="109"/>
        <v/>
      </c>
      <c r="AW484" t="str">
        <f t="shared" si="110"/>
        <v/>
      </c>
    </row>
    <row r="485" spans="1:49" x14ac:dyDescent="0.35">
      <c r="A485" s="26" t="str" cm="1">
        <f t="array" ref="A485">IFERROR(IF(INDEX(PatientCriteria[身分證號],ROWS($A$4:A485))="","",ROWS($A$4:A485)),"")</f>
        <v/>
      </c>
      <c r="B485" s="26" t="str" cm="1">
        <f t="array" ref="B485">IFERROR(IF(INDEX(PatientCriteria[身分證號],ROWS($A$4:A485))="","",INDEX(PatientCriteria[身分證號],ROWS($A$4:A485))),"")</f>
        <v/>
      </c>
      <c r="C485" s="26" t="str" cm="1">
        <f t="array" ref="C485">IF($B485="","",IFERROR(INDEX(PatientCriteria[生日],ROWS($A$4:A485)),""))</f>
        <v/>
      </c>
      <c r="D485" s="26" t="str" cm="1">
        <f t="array" ref="D485">IF($B485="","",IFERROR(INDEX(PatientCriteria[疾病組合],ROWS($A$4:A485)),""))</f>
        <v/>
      </c>
      <c r="E485" s="6" t="str" cm="1">
        <f t="array" ref="E485">IF($B485="","",IFERROR(INDEX(PatientCriteria[HbA1c達標標準],ROWS($A$4:A485)),""))</f>
        <v/>
      </c>
      <c r="F485" s="6" t="str">
        <f>IF($B485="","",IF($G485="","",IFERROR(SUMIFS(LabData2016[最近一次HbA1c檢查結果(%)],LabData2016[比對身分證前六碼],$AX485,LabData2016[最近一次HbA1c檢查日期],$G485,LabData2016[HbA1c唯一],1),"")))</f>
        <v/>
      </c>
      <c r="G485" s="36" t="str" cm="1">
        <f t="array" ref="G485">IF($B485="","",IFERROR(_xlfn.AGGREGATE(14,6,LabData2016[最近一次HbA1c檢查日期]/((LabData2016[比對身分證前六碼]=$AX485)*(LabData2016[HbA1c唯一]=1)),1),""))</f>
        <v/>
      </c>
      <c r="H485" s="6" t="str">
        <f>IF($B485="","",IF($I485="","",IFERROR(SUMIFS(LabData2016[最近一次HbA1c檢查結果(%)],LabData2016[比對身分證前六碼],$AX485,LabData2016[最近一次HbA1c檢查日期],$I485,LabData2016[HbA1c唯一],1),"")))</f>
        <v/>
      </c>
      <c r="I485" s="36" t="str" cm="1">
        <f t="array" ref="I485">IF($B485="","",IFERROR(_xlfn.AGGREGATE(14,6,LabData2016[最近一次HbA1c檢查日期]/((LabData2016[比對身分證前六碼]=$AX485)*(LabData2016[HbA1c唯一]=1)),2),""))</f>
        <v/>
      </c>
      <c r="J485" s="6" t="str">
        <f t="shared" si="99"/>
        <v/>
      </c>
      <c r="K485" s="27" t="str">
        <f ca="1">IF($B485="","",IF($E485="不適用","不適用",IF($F485="","未檢驗",IF(AND($AF485+$AG485&gt;=2,$AG485&gt;=1),IF(OR($F485&lt;VALUE(SUBSTITUTE(SUBSTITUTE($E485,"&lt;",""),"%","")),SUMIFS(LabData2016[HbA1c唯一],LabData2016[比對身分證前六碼],$AX485,LabData2016[最近一次HbA1c檢查結果(%)],"&lt;"&amp;VALUE(SUBSTITUTE(SUBSTITUTE($E485,"&lt;",""),"%","")),LabData2016[最近一次HbA1c檢查日期],"&gt;="&amp;DATE(YEAR(TODAY()),1,1),LabData2016[最近一次HbA1c檢查日期],"&lt;"&amp;DATE(YEAR(TODAY())+1,1,1))/($AF485+$AG485)&gt;=0.5),"控制達標",IF(ISNUMBER($H485),IF(AND($J485&gt;=84,$F485-$H485&lt;0),"進步達標","未達標"),"未達標")),"未達標"))))</f>
        <v/>
      </c>
      <c r="L485" s="33" t="str">
        <f ca="1">IF($B485="","",IF($K485="不適用","不適用",IF($K485="未檢驗","無檢驗資料","全年"&amp;($AF485+$AG485)&amp;"次／下半年"&amp;$AG485&amp;"次／"&amp;SUMIFS(LabData2016[HbA1c唯一],LabData2016[比對身分證前六碼],$AX485,LabData2016[最近一次HbA1c檢查結果(%)],"&lt;"&amp;VALUE(SUBSTITUTE(SUBSTITUTE($E485,"&lt;",""),"%","")),LabData2016[最近一次HbA1c檢查日期],"&gt;="&amp;DATE(YEAR(TODAY()),1,1),LabData2016[最近一次HbA1c檢查日期],"&lt;"&amp;DATE(YEAR(TODAY())+1,1,1))&amp;"/"&amp;($AF485+$AG485)&amp;"達標")))</f>
        <v/>
      </c>
      <c r="M485" s="6" t="str" cm="1">
        <f t="array" ref="M485">IF($B485="","",IFERROR(INDEX(PatientCriteria[LDL達標標準],ROWS($A$4:A485)),""))</f>
        <v/>
      </c>
      <c r="N485" s="6" t="str">
        <f>IF($B485="","",IF($O485="","",IFERROR(SUMIFS(LabData2016[最近一次LDL檢查結果(mg/dL)],LabData2016[比對身分證前六碼],$AX485,LabData2016[最近一次LDL檢查日期],$O485,LabData2016[LDL唯一],1),"")))</f>
        <v/>
      </c>
      <c r="O485" s="36" t="str" cm="1">
        <f t="array" ref="O485">IF($B485="","",IFERROR(_xlfn.AGGREGATE(14,6,LabData2016[最近一次LDL檢查日期]/((LabData2016[比對身分證前六碼]=$AX485)*(LabData2016[LDL唯一]=1)),1),""))</f>
        <v/>
      </c>
      <c r="P485" s="6" t="str">
        <f>IF($B485="","",IF($Q485="","",IFERROR(SUMIFS(LabData2016[最近一次LDL檢查結果(mg/dL)],LabData2016[比對身分證前六碼],$AX485,LabData2016[最近一次LDL檢查日期],$Q485,LabData2016[LDL唯一],1),"")))</f>
        <v/>
      </c>
      <c r="Q485" s="36" t="str" cm="1">
        <f t="array" ref="Q485">IF($B485="","",IFERROR(_xlfn.AGGREGATE(14,6,LabData2016[最近一次LDL檢查日期]/((LabData2016[比對身分證前六碼]=$AX485)*(LabData2016[LDL唯一]=1)),2),""))</f>
        <v/>
      </c>
      <c r="R485" s="6" t="str">
        <f t="shared" si="100"/>
        <v/>
      </c>
      <c r="S485" s="6" t="str" cm="1">
        <f t="array" ref="S485">IF($B485="","",IFERROR(_xlfn.AGGREGATE(15,6,LabData2016[最近一次LDL檢查結果(mg/dL)]/((LabData2016[比對身分證前六碼]=$AX485)*(LabData2016[LDL唯一]=1)),1),""))</f>
        <v/>
      </c>
      <c r="T485" s="28" t="str">
        <f ca="1">IF($B485="","",IF($M485="不適用","不適用",IF($N485="","未檢驗",IF(OR(AND($D485="DM only",$O485&gt;=DATE(YEAR(TODAY()),1,1),$O485&lt;DATE(YEAR(TODAY())+1,1,1),$N485&lt;VALUE(SUBSTITUTE($M485,"&lt;",""))),AND($AH485&gt;=1,$AI485&gt;=1,OR($N485&lt;VALUE(SUBSTITUTE($M485,"&lt;","")),SUMIFS(LabData2016[LDL唯一],LabData2016[比對身分證前六碼],$AX485,LabData2016[最近一次LDL檢查結果(mg/dL)],"&lt;"&amp;VALUE(SUBSTITUTE($M485,"&lt;","")),LabData2016[最近一次LDL檢查日期],"&gt;="&amp;DATE(YEAR(TODAY()),1,1),LabData2016[最近一次LDL檢查日期],"&lt;"&amp;DATE(YEAR(TODAY())+1,1,1))/($AH485+$AI485)&gt;=0.5))),"控制達標",IF(AND($AH485&gt;=1,$AI485&gt;=1,ISNUMBER($P485),$R485&gt;84,$N485-$P485&lt;0),"進步達標","未達標")))))</f>
        <v/>
      </c>
      <c r="U485" s="39" t="str">
        <f ca="1">IF($B485="","",IF($T485="不適用","不適用",IF($T485="未檢驗","無檢驗資料","全年"&amp;($AH485+$AI485)&amp;"次／下半年"&amp;$AI485&amp;"次／"&amp;SUMIFS(LabData2016[LDL唯一],LabData2016[比對身分證前六碼],$AX485,LabData2016[最近一次LDL檢查結果(mg/dL)],"&lt;"&amp;VALUE(SUBSTITUTE($M485,"&lt;","")),LabData2016[最近一次LDL檢查日期],"&gt;="&amp;DATE(YEAR(TODAY()),1,1),LabData2016[最近一次LDL檢查日期],"&lt;"&amp;DATE(YEAR(TODAY())+1,1,1))&amp;"/"&amp;($AH485+$AI485)&amp;"達標")))</f>
        <v/>
      </c>
      <c r="V485" s="6" t="str" cm="1">
        <f t="array" ref="V485">IF($B485="","",IFERROR(INDEX(PatientCriteria[UACR達標標準],ROWS($A$4:A485)),""))</f>
        <v/>
      </c>
      <c r="W485" s="6" t="str">
        <f>IF($B485="","",IF($X485="","",IFERROR(SUMIFS(LabData2016[最近一次UACR檢查結果(mg/gm)],LabData2016[比對身分證前六碼],$AX485,LabData2016[最近一次UACR檢查日期],$X485,LabData2016[UACR唯一],1),"")))</f>
        <v/>
      </c>
      <c r="X485" s="36" t="str" cm="1">
        <f t="array" ref="X485">IF($B485="","",IFERROR(_xlfn.AGGREGATE(14,6,LabData2016[最近一次UACR檢查日期]/((LabData2016[比對身分證前六碼]=$AX485)*(LabData2016[UACR唯一]=1)),1),""))</f>
        <v/>
      </c>
      <c r="Y485" s="6" t="str">
        <f>IF($B485="","",IF($Z485="","",IFERROR(SUMIFS(LabData2016[最近一次UACR檢查結果(mg/gm)],LabData2016[比對身分證前六碼],$AX485,LabData2016[最近一次UACR檢查日期],$Z485,LabData2016[UACR唯一],1),"")))</f>
        <v/>
      </c>
      <c r="Z485" s="36" t="str" cm="1">
        <f t="array" ref="Z485">IF($B485="","",IFERROR(_xlfn.AGGREGATE(14,6,LabData2016[最近一次UACR檢查日期]/((LabData2016[比對身分證前六碼]=$AX485)*(LabData2016[UACR唯一]=1)),2),""))</f>
        <v/>
      </c>
      <c r="AA485" s="6" t="str">
        <f t="shared" si="101"/>
        <v/>
      </c>
      <c r="AB485" s="29" t="str">
        <f ca="1">IF($B485="","",IF($V485="不適用","不適用",IF($W485="","未檢驗",IF(AND($AJ485+$AK485&gt;=2,$AK485&gt;=1),IF(OR($W485&lt;30,SUMIFS(LabData2016[UACR唯一],LabData2016[比對身分證前六碼],$AX485,LabData2016[最近一次UACR檢查結果(mg/gm)],"&lt;30",LabData2016[最近一次UACR檢查日期],"&gt;="&amp;DATE(YEAR(TODAY()),1,1),LabData2016[最近一次UACR檢查日期],"&lt;"&amp;DATE(YEAR(TODAY())+1,1,1))/($AJ485+$AK485)&gt;=0.5),"控制達標",IF(ISNUMBER($Y485),IF(AND($AA485&gt;=84,$W485-$Y485&lt;0),"進步達標","未達標"),"未達標")),"未達標"))))</f>
        <v/>
      </c>
      <c r="AC485" s="38" t="str">
        <f ca="1">IF($B485="","",IF($AB485="不適用","不適用",IF($AB485="未檢驗","無檢驗資料","全年"&amp;($AJ485+$AK485)&amp;"次／下半年"&amp;$AK485&amp;"次／"&amp;SUMIFS(LabData2016[UACR唯一],LabData2016[比對身分證前六碼],$AX485,LabData2016[最近一次UACR檢查結果(mg/gm)],"&lt;30",LabData2016[最近一次UACR檢查日期],"&gt;="&amp;DATE(YEAR(TODAY()),1,1),LabData2016[最近一次UACR檢查日期],"&lt;"&amp;DATE(YEAR(TODAY())+1,1,1))&amp;"/"&amp;($AJ485+$AK485)&amp;"達標")))</f>
        <v/>
      </c>
      <c r="AD485" s="6" t="str" cm="1">
        <f t="array" ref="AD485">IF($B485="","",IFERROR(INDEX(PatientCriteria[BP檢驗次數達標標準],ROWS($A$4:A485)),""))</f>
        <v/>
      </c>
      <c r="AE485" s="6" t="str" cm="1">
        <f t="array" aca="1" ref="AE485" ca="1">IF($B485="","",_xlfn.LET(_xlpm.bp,LabData2016[最近一次BP檢查日期],_xlpm.ym,IF(ISNUMBER(_xlpm.bp),TEXT(_xlpm.bp,"yyyy-mm"),LEFT(_xlpm.bp,7)),_xlpm.matched,_xlfn._xlws.FILTER(_xlpm.ym,(LabData2016[比對身分證前六碼]=$AX485)*(LabData2016[比對生日西元]=$AY485)*(_xlpm.ym&lt;&gt;"")*(LEFT(_xlpm.ym,4)=TEXT(YEAR(TODAY()),"0")),""),IF(INDEX(_xlpm.matched,1)="",0,ROWS(_xlfn.UNIQUE(_xlpm.matched)))))</f>
        <v/>
      </c>
      <c r="AF485" s="6" t="str">
        <f ca="1">IF($B485="","",SUMIFS(LabData2016[HbA1c唯一],LabData2016[比對身分證前六碼],$AX485,LabData2016[最近一次HbA1c檢查日期],"&gt;="&amp;DATE(YEAR(TODAY()),1,1),LabData2016[最近一次HbA1c檢查日期],"&lt;"&amp;DATE(YEAR(TODAY()),7,1)))</f>
        <v/>
      </c>
      <c r="AG485" s="6" t="str">
        <f ca="1">IF($B485="","",SUMIFS(LabData2016[HbA1c唯一],LabData2016[比對身分證前六碼],$AX485,LabData2016[最近一次HbA1c檢查日期],"&gt;="&amp;DATE(YEAR(TODAY()),7,1),LabData2016[最近一次HbA1c檢查日期],"&lt;"&amp;DATE(YEAR(TODAY())+1,1,1)))</f>
        <v/>
      </c>
      <c r="AH485" s="6" t="str">
        <f ca="1">IF($B485="","",SUMIFS(LabData2016[LDL唯一],LabData2016[比對身分證前六碼],$AX485,LabData2016[最近一次LDL檢查日期],"&gt;="&amp;DATE(YEAR(TODAY()),1,1),LabData2016[最近一次LDL檢查日期],"&lt;"&amp;DATE(YEAR(TODAY()),7,1)))</f>
        <v/>
      </c>
      <c r="AI485" s="6" t="str">
        <f ca="1">IF($B485="","",SUMIFS(LabData2016[LDL唯一],LabData2016[比對身分證前六碼],$AX485,LabData2016[最近一次LDL檢查日期],"&gt;="&amp;DATE(YEAR(TODAY()),7,1),LabData2016[最近一次LDL檢查日期],"&lt;"&amp;DATE(YEAR(TODAY())+1,1,1)))</f>
        <v/>
      </c>
      <c r="AJ485" s="6" t="str">
        <f ca="1">IF($B485="","",SUMIFS(LabData2016[UACR唯一],LabData2016[比對身分證前六碼],$AX485,LabData2016[最近一次UACR檢查日期],"&gt;="&amp;DATE(YEAR(TODAY()),1,1),LabData2016[最近一次UACR檢查日期],"&lt;"&amp;DATE(YEAR(TODAY()),7,1)))</f>
        <v/>
      </c>
      <c r="AK485" s="6" t="str">
        <f ca="1">IF($B485="","",SUMIFS(LabData2016[UACR唯一],LabData2016[比對身分證前六碼],$AX485,LabData2016[最近一次UACR檢查日期],"&gt;="&amp;DATE(YEAR(TODAY()),7,1),LabData2016[最近一次UACR檢查日期],"&lt;"&amp;DATE(YEAR(TODAY())+1,1,1)))</f>
        <v/>
      </c>
      <c r="AL485" s="6" t="str">
        <f t="shared" si="102"/>
        <v/>
      </c>
      <c r="AM485" s="6" t="str">
        <f t="shared" si="103"/>
        <v/>
      </c>
      <c r="AN485" s="6" t="str">
        <f t="shared" si="104"/>
        <v/>
      </c>
      <c r="AO485" s="6" t="str">
        <f t="shared" si="105"/>
        <v/>
      </c>
      <c r="AP485" s="6" t="str" cm="1">
        <f t="array" ref="AP485">IF($B485="","",IFERROR(INDEX(相容設定!$B$2:$E$9,MATCH($D485,相容設定!$A$2:$A$9,0),MIN(VALUE(LEFT($AQ485,FIND("/",$AQ485)-1)),3)+1),0))</f>
        <v/>
      </c>
      <c r="AQ485" s="6" t="str">
        <f t="shared" si="106"/>
        <v/>
      </c>
      <c r="AR485" s="30" t="str">
        <f t="shared" si="107"/>
        <v/>
      </c>
      <c r="AS485" s="30" t="str">
        <f>IF($B485="","",250+30+IF(OR(ISNUMBER(SEARCH("DM",$D485)),ISNUMBER(SEARCH("+",$D485))),100,0)+IFERROR(INDEX(相容設定!$F$2:$F$9,MATCH($D485,相容設定!$A$2:$A$9,0)),0))</f>
        <v/>
      </c>
      <c r="AT485" s="31" t="str">
        <f t="shared" si="108"/>
        <v/>
      </c>
      <c r="AU485" s="32" t="str">
        <f t="shared" si="109"/>
        <v/>
      </c>
      <c r="AW485" t="str">
        <f t="shared" si="110"/>
        <v/>
      </c>
    </row>
    <row r="486" spans="1:49" x14ac:dyDescent="0.35">
      <c r="A486" s="26" t="str" cm="1">
        <f t="array" ref="A486">IFERROR(IF(INDEX(PatientCriteria[身分證號],ROWS($A$4:A486))="","",ROWS($A$4:A486)),"")</f>
        <v/>
      </c>
      <c r="B486" s="26" t="str" cm="1">
        <f t="array" ref="B486">IFERROR(IF(INDEX(PatientCriteria[身分證號],ROWS($A$4:A486))="","",INDEX(PatientCriteria[身分證號],ROWS($A$4:A486))),"")</f>
        <v/>
      </c>
      <c r="C486" s="26" t="str" cm="1">
        <f t="array" ref="C486">IF($B486="","",IFERROR(INDEX(PatientCriteria[生日],ROWS($A$4:A486)),""))</f>
        <v/>
      </c>
      <c r="D486" s="26" t="str" cm="1">
        <f t="array" ref="D486">IF($B486="","",IFERROR(INDEX(PatientCriteria[疾病組合],ROWS($A$4:A486)),""))</f>
        <v/>
      </c>
      <c r="E486" s="6" t="str" cm="1">
        <f t="array" ref="E486">IF($B486="","",IFERROR(INDEX(PatientCriteria[HbA1c達標標準],ROWS($A$4:A486)),""))</f>
        <v/>
      </c>
      <c r="F486" s="6" t="str">
        <f>IF($B486="","",IF($G486="","",IFERROR(SUMIFS(LabData2016[最近一次HbA1c檢查結果(%)],LabData2016[比對身分證前六碼],$AX486,LabData2016[最近一次HbA1c檢查日期],$G486,LabData2016[HbA1c唯一],1),"")))</f>
        <v/>
      </c>
      <c r="G486" s="36" t="str" cm="1">
        <f t="array" ref="G486">IF($B486="","",IFERROR(_xlfn.AGGREGATE(14,6,LabData2016[最近一次HbA1c檢查日期]/((LabData2016[比對身分證前六碼]=$AX486)*(LabData2016[HbA1c唯一]=1)),1),""))</f>
        <v/>
      </c>
      <c r="H486" s="6" t="str">
        <f>IF($B486="","",IF($I486="","",IFERROR(SUMIFS(LabData2016[最近一次HbA1c檢查結果(%)],LabData2016[比對身分證前六碼],$AX486,LabData2016[最近一次HbA1c檢查日期],$I486,LabData2016[HbA1c唯一],1),"")))</f>
        <v/>
      </c>
      <c r="I486" s="36" t="str" cm="1">
        <f t="array" ref="I486">IF($B486="","",IFERROR(_xlfn.AGGREGATE(14,6,LabData2016[最近一次HbA1c檢查日期]/((LabData2016[比對身分證前六碼]=$AX486)*(LabData2016[HbA1c唯一]=1)),2),""))</f>
        <v/>
      </c>
      <c r="J486" s="6" t="str">
        <f t="shared" si="99"/>
        <v/>
      </c>
      <c r="K486" s="27" t="str">
        <f ca="1">IF($B486="","",IF($E486="不適用","不適用",IF($F486="","未檢驗",IF(AND($AF486+$AG486&gt;=2,$AG486&gt;=1),IF(OR($F486&lt;VALUE(SUBSTITUTE(SUBSTITUTE($E486,"&lt;",""),"%","")),SUMIFS(LabData2016[HbA1c唯一],LabData2016[比對身分證前六碼],$AX486,LabData2016[最近一次HbA1c檢查結果(%)],"&lt;"&amp;VALUE(SUBSTITUTE(SUBSTITUTE($E486,"&lt;",""),"%","")),LabData2016[最近一次HbA1c檢查日期],"&gt;="&amp;DATE(YEAR(TODAY()),1,1),LabData2016[最近一次HbA1c檢查日期],"&lt;"&amp;DATE(YEAR(TODAY())+1,1,1))/($AF486+$AG486)&gt;=0.5),"控制達標",IF(ISNUMBER($H486),IF(AND($J486&gt;=84,$F486-$H486&lt;0),"進步達標","未達標"),"未達標")),"未達標"))))</f>
        <v/>
      </c>
      <c r="L486" s="33" t="str">
        <f ca="1">IF($B486="","",IF($K486="不適用","不適用",IF($K486="未檢驗","無檢驗資料","全年"&amp;($AF486+$AG486)&amp;"次／下半年"&amp;$AG486&amp;"次／"&amp;SUMIFS(LabData2016[HbA1c唯一],LabData2016[比對身分證前六碼],$AX486,LabData2016[最近一次HbA1c檢查結果(%)],"&lt;"&amp;VALUE(SUBSTITUTE(SUBSTITUTE($E486,"&lt;",""),"%","")),LabData2016[最近一次HbA1c檢查日期],"&gt;="&amp;DATE(YEAR(TODAY()),1,1),LabData2016[最近一次HbA1c檢查日期],"&lt;"&amp;DATE(YEAR(TODAY())+1,1,1))&amp;"/"&amp;($AF486+$AG486)&amp;"達標")))</f>
        <v/>
      </c>
      <c r="M486" s="6" t="str" cm="1">
        <f t="array" ref="M486">IF($B486="","",IFERROR(INDEX(PatientCriteria[LDL達標標準],ROWS($A$4:A486)),""))</f>
        <v/>
      </c>
      <c r="N486" s="6" t="str">
        <f>IF($B486="","",IF($O486="","",IFERROR(SUMIFS(LabData2016[最近一次LDL檢查結果(mg/dL)],LabData2016[比對身分證前六碼],$AX486,LabData2016[最近一次LDL檢查日期],$O486,LabData2016[LDL唯一],1),"")))</f>
        <v/>
      </c>
      <c r="O486" s="36" t="str" cm="1">
        <f t="array" ref="O486">IF($B486="","",IFERROR(_xlfn.AGGREGATE(14,6,LabData2016[最近一次LDL檢查日期]/((LabData2016[比對身分證前六碼]=$AX486)*(LabData2016[LDL唯一]=1)),1),""))</f>
        <v/>
      </c>
      <c r="P486" s="6" t="str">
        <f>IF($B486="","",IF($Q486="","",IFERROR(SUMIFS(LabData2016[最近一次LDL檢查結果(mg/dL)],LabData2016[比對身分證前六碼],$AX486,LabData2016[最近一次LDL檢查日期],$Q486,LabData2016[LDL唯一],1),"")))</f>
        <v/>
      </c>
      <c r="Q486" s="36" t="str" cm="1">
        <f t="array" ref="Q486">IF($B486="","",IFERROR(_xlfn.AGGREGATE(14,6,LabData2016[最近一次LDL檢查日期]/((LabData2016[比對身分證前六碼]=$AX486)*(LabData2016[LDL唯一]=1)),2),""))</f>
        <v/>
      </c>
      <c r="R486" s="6" t="str">
        <f t="shared" si="100"/>
        <v/>
      </c>
      <c r="S486" s="6" t="str" cm="1">
        <f t="array" ref="S486">IF($B486="","",IFERROR(_xlfn.AGGREGATE(15,6,LabData2016[最近一次LDL檢查結果(mg/dL)]/((LabData2016[比對身分證前六碼]=$AX486)*(LabData2016[LDL唯一]=1)),1),""))</f>
        <v/>
      </c>
      <c r="T486" s="28" t="str">
        <f ca="1">IF($B486="","",IF($M486="不適用","不適用",IF($N486="","未檢驗",IF(OR(AND($D486="DM only",$O486&gt;=DATE(YEAR(TODAY()),1,1),$O486&lt;DATE(YEAR(TODAY())+1,1,1),$N486&lt;VALUE(SUBSTITUTE($M486,"&lt;",""))),AND($AH486&gt;=1,$AI486&gt;=1,OR($N486&lt;VALUE(SUBSTITUTE($M486,"&lt;","")),SUMIFS(LabData2016[LDL唯一],LabData2016[比對身分證前六碼],$AX486,LabData2016[最近一次LDL檢查結果(mg/dL)],"&lt;"&amp;VALUE(SUBSTITUTE($M486,"&lt;","")),LabData2016[最近一次LDL檢查日期],"&gt;="&amp;DATE(YEAR(TODAY()),1,1),LabData2016[最近一次LDL檢查日期],"&lt;"&amp;DATE(YEAR(TODAY())+1,1,1))/($AH486+$AI486)&gt;=0.5))),"控制達標",IF(AND($AH486&gt;=1,$AI486&gt;=1,ISNUMBER($P486),$R486&gt;84,$N486-$P486&lt;0),"進步達標","未達標")))))</f>
        <v/>
      </c>
      <c r="U486" s="39" t="str">
        <f ca="1">IF($B486="","",IF($T486="不適用","不適用",IF($T486="未檢驗","無檢驗資料","全年"&amp;($AH486+$AI486)&amp;"次／下半年"&amp;$AI486&amp;"次／"&amp;SUMIFS(LabData2016[LDL唯一],LabData2016[比對身分證前六碼],$AX486,LabData2016[最近一次LDL檢查結果(mg/dL)],"&lt;"&amp;VALUE(SUBSTITUTE($M486,"&lt;","")),LabData2016[最近一次LDL檢查日期],"&gt;="&amp;DATE(YEAR(TODAY()),1,1),LabData2016[最近一次LDL檢查日期],"&lt;"&amp;DATE(YEAR(TODAY())+1,1,1))&amp;"/"&amp;($AH486+$AI486)&amp;"達標")))</f>
        <v/>
      </c>
      <c r="V486" s="6" t="str" cm="1">
        <f t="array" ref="V486">IF($B486="","",IFERROR(INDEX(PatientCriteria[UACR達標標準],ROWS($A$4:A486)),""))</f>
        <v/>
      </c>
      <c r="W486" s="6" t="str">
        <f>IF($B486="","",IF($X486="","",IFERROR(SUMIFS(LabData2016[最近一次UACR檢查結果(mg/gm)],LabData2016[比對身分證前六碼],$AX486,LabData2016[最近一次UACR檢查日期],$X486,LabData2016[UACR唯一],1),"")))</f>
        <v/>
      </c>
      <c r="X486" s="36" t="str" cm="1">
        <f t="array" ref="X486">IF($B486="","",IFERROR(_xlfn.AGGREGATE(14,6,LabData2016[最近一次UACR檢查日期]/((LabData2016[比對身分證前六碼]=$AX486)*(LabData2016[UACR唯一]=1)),1),""))</f>
        <v/>
      </c>
      <c r="Y486" s="6" t="str">
        <f>IF($B486="","",IF($Z486="","",IFERROR(SUMIFS(LabData2016[最近一次UACR檢查結果(mg/gm)],LabData2016[比對身分證前六碼],$AX486,LabData2016[最近一次UACR檢查日期],$Z486,LabData2016[UACR唯一],1),"")))</f>
        <v/>
      </c>
      <c r="Z486" s="36" t="str" cm="1">
        <f t="array" ref="Z486">IF($B486="","",IFERROR(_xlfn.AGGREGATE(14,6,LabData2016[最近一次UACR檢查日期]/((LabData2016[比對身分證前六碼]=$AX486)*(LabData2016[UACR唯一]=1)),2),""))</f>
        <v/>
      </c>
      <c r="AA486" s="6" t="str">
        <f t="shared" si="101"/>
        <v/>
      </c>
      <c r="AB486" s="29" t="str">
        <f ca="1">IF($B486="","",IF($V486="不適用","不適用",IF($W486="","未檢驗",IF(AND($AJ486+$AK486&gt;=2,$AK486&gt;=1),IF(OR($W486&lt;30,SUMIFS(LabData2016[UACR唯一],LabData2016[比對身分證前六碼],$AX486,LabData2016[最近一次UACR檢查結果(mg/gm)],"&lt;30",LabData2016[最近一次UACR檢查日期],"&gt;="&amp;DATE(YEAR(TODAY()),1,1),LabData2016[最近一次UACR檢查日期],"&lt;"&amp;DATE(YEAR(TODAY())+1,1,1))/($AJ486+$AK486)&gt;=0.5),"控制達標",IF(ISNUMBER($Y486),IF(AND($AA486&gt;=84,$W486-$Y486&lt;0),"進步達標","未達標"),"未達標")),"未達標"))))</f>
        <v/>
      </c>
      <c r="AC486" s="38" t="str">
        <f ca="1">IF($B486="","",IF($AB486="不適用","不適用",IF($AB486="未檢驗","無檢驗資料","全年"&amp;($AJ486+$AK486)&amp;"次／下半年"&amp;$AK486&amp;"次／"&amp;SUMIFS(LabData2016[UACR唯一],LabData2016[比對身分證前六碼],$AX486,LabData2016[最近一次UACR檢查結果(mg/gm)],"&lt;30",LabData2016[最近一次UACR檢查日期],"&gt;="&amp;DATE(YEAR(TODAY()),1,1),LabData2016[最近一次UACR檢查日期],"&lt;"&amp;DATE(YEAR(TODAY())+1,1,1))&amp;"/"&amp;($AJ486+$AK486)&amp;"達標")))</f>
        <v/>
      </c>
      <c r="AD486" s="6" t="str" cm="1">
        <f t="array" ref="AD486">IF($B486="","",IFERROR(INDEX(PatientCriteria[BP檢驗次數達標標準],ROWS($A$4:A486)),""))</f>
        <v/>
      </c>
      <c r="AE486" s="6" t="str" cm="1">
        <f t="array" aca="1" ref="AE486" ca="1">IF($B486="","",_xlfn.LET(_xlpm.bp,LabData2016[最近一次BP檢查日期],_xlpm.ym,IF(ISNUMBER(_xlpm.bp),TEXT(_xlpm.bp,"yyyy-mm"),LEFT(_xlpm.bp,7)),_xlpm.matched,_xlfn._xlws.FILTER(_xlpm.ym,(LabData2016[比對身分證前六碼]=$AX486)*(LabData2016[比對生日西元]=$AY486)*(_xlpm.ym&lt;&gt;"")*(LEFT(_xlpm.ym,4)=TEXT(YEAR(TODAY()),"0")),""),IF(INDEX(_xlpm.matched,1)="",0,ROWS(_xlfn.UNIQUE(_xlpm.matched)))))</f>
        <v/>
      </c>
      <c r="AF486" s="6" t="str">
        <f ca="1">IF($B486="","",SUMIFS(LabData2016[HbA1c唯一],LabData2016[比對身分證前六碼],$AX486,LabData2016[最近一次HbA1c檢查日期],"&gt;="&amp;DATE(YEAR(TODAY()),1,1),LabData2016[最近一次HbA1c檢查日期],"&lt;"&amp;DATE(YEAR(TODAY()),7,1)))</f>
        <v/>
      </c>
      <c r="AG486" s="6" t="str">
        <f ca="1">IF($B486="","",SUMIFS(LabData2016[HbA1c唯一],LabData2016[比對身分證前六碼],$AX486,LabData2016[最近一次HbA1c檢查日期],"&gt;="&amp;DATE(YEAR(TODAY()),7,1),LabData2016[最近一次HbA1c檢查日期],"&lt;"&amp;DATE(YEAR(TODAY())+1,1,1)))</f>
        <v/>
      </c>
      <c r="AH486" s="6" t="str">
        <f ca="1">IF($B486="","",SUMIFS(LabData2016[LDL唯一],LabData2016[比對身分證前六碼],$AX486,LabData2016[最近一次LDL檢查日期],"&gt;="&amp;DATE(YEAR(TODAY()),1,1),LabData2016[最近一次LDL檢查日期],"&lt;"&amp;DATE(YEAR(TODAY()),7,1)))</f>
        <v/>
      </c>
      <c r="AI486" s="6" t="str">
        <f ca="1">IF($B486="","",SUMIFS(LabData2016[LDL唯一],LabData2016[比對身分證前六碼],$AX486,LabData2016[最近一次LDL檢查日期],"&gt;="&amp;DATE(YEAR(TODAY()),7,1),LabData2016[最近一次LDL檢查日期],"&lt;"&amp;DATE(YEAR(TODAY())+1,1,1)))</f>
        <v/>
      </c>
      <c r="AJ486" s="6" t="str">
        <f ca="1">IF($B486="","",SUMIFS(LabData2016[UACR唯一],LabData2016[比對身分證前六碼],$AX486,LabData2016[最近一次UACR檢查日期],"&gt;="&amp;DATE(YEAR(TODAY()),1,1),LabData2016[最近一次UACR檢查日期],"&lt;"&amp;DATE(YEAR(TODAY()),7,1)))</f>
        <v/>
      </c>
      <c r="AK486" s="6" t="str">
        <f ca="1">IF($B486="","",SUMIFS(LabData2016[UACR唯一],LabData2016[比對身分證前六碼],$AX486,LabData2016[最近一次UACR檢查日期],"&gt;="&amp;DATE(YEAR(TODAY()),7,1),LabData2016[最近一次UACR檢查日期],"&lt;"&amp;DATE(YEAR(TODAY())+1,1,1)))</f>
        <v/>
      </c>
      <c r="AL486" s="6" t="str">
        <f t="shared" si="102"/>
        <v/>
      </c>
      <c r="AM486" s="6" t="str">
        <f t="shared" si="103"/>
        <v/>
      </c>
      <c r="AN486" s="6" t="str">
        <f t="shared" si="104"/>
        <v/>
      </c>
      <c r="AO486" s="6" t="str">
        <f t="shared" si="105"/>
        <v/>
      </c>
      <c r="AP486" s="6" t="str" cm="1">
        <f t="array" ref="AP486">IF($B486="","",IFERROR(INDEX(相容設定!$B$2:$E$9,MATCH($D486,相容設定!$A$2:$A$9,0),MIN(VALUE(LEFT($AQ486,FIND("/",$AQ486)-1)),3)+1),0))</f>
        <v/>
      </c>
      <c r="AQ486" s="6" t="str">
        <f t="shared" si="106"/>
        <v/>
      </c>
      <c r="AR486" s="30" t="str">
        <f t="shared" si="107"/>
        <v/>
      </c>
      <c r="AS486" s="30" t="str">
        <f>IF($B486="","",250+30+IF(OR(ISNUMBER(SEARCH("DM",$D486)),ISNUMBER(SEARCH("+",$D486))),100,0)+IFERROR(INDEX(相容設定!$F$2:$F$9,MATCH($D486,相容設定!$A$2:$A$9,0)),0))</f>
        <v/>
      </c>
      <c r="AT486" s="31" t="str">
        <f t="shared" si="108"/>
        <v/>
      </c>
      <c r="AU486" s="32" t="str">
        <f t="shared" si="109"/>
        <v/>
      </c>
      <c r="AW486" t="str">
        <f t="shared" si="110"/>
        <v/>
      </c>
    </row>
    <row r="487" spans="1:49" x14ac:dyDescent="0.35">
      <c r="A487" s="26" t="str" cm="1">
        <f t="array" ref="A487">IFERROR(IF(INDEX(PatientCriteria[身分證號],ROWS($A$4:A487))="","",ROWS($A$4:A487)),"")</f>
        <v/>
      </c>
      <c r="B487" s="26" t="str" cm="1">
        <f t="array" ref="B487">IFERROR(IF(INDEX(PatientCriteria[身分證號],ROWS($A$4:A487))="","",INDEX(PatientCriteria[身分證號],ROWS($A$4:A487))),"")</f>
        <v/>
      </c>
      <c r="C487" s="26" t="str" cm="1">
        <f t="array" ref="C487">IF($B487="","",IFERROR(INDEX(PatientCriteria[生日],ROWS($A$4:A487)),""))</f>
        <v/>
      </c>
      <c r="D487" s="26" t="str" cm="1">
        <f t="array" ref="D487">IF($B487="","",IFERROR(INDEX(PatientCriteria[疾病組合],ROWS($A$4:A487)),""))</f>
        <v/>
      </c>
      <c r="E487" s="6" t="str" cm="1">
        <f t="array" ref="E487">IF($B487="","",IFERROR(INDEX(PatientCriteria[HbA1c達標標準],ROWS($A$4:A487)),""))</f>
        <v/>
      </c>
      <c r="F487" s="6" t="str">
        <f>IF($B487="","",IF($G487="","",IFERROR(SUMIFS(LabData2016[最近一次HbA1c檢查結果(%)],LabData2016[比對身分證前六碼],$AX487,LabData2016[最近一次HbA1c檢查日期],$G487,LabData2016[HbA1c唯一],1),"")))</f>
        <v/>
      </c>
      <c r="G487" s="36" t="str" cm="1">
        <f t="array" ref="G487">IF($B487="","",IFERROR(_xlfn.AGGREGATE(14,6,LabData2016[最近一次HbA1c檢查日期]/((LabData2016[比對身分證前六碼]=$AX487)*(LabData2016[HbA1c唯一]=1)),1),""))</f>
        <v/>
      </c>
      <c r="H487" s="6" t="str">
        <f>IF($B487="","",IF($I487="","",IFERROR(SUMIFS(LabData2016[最近一次HbA1c檢查結果(%)],LabData2016[比對身分證前六碼],$AX487,LabData2016[最近一次HbA1c檢查日期],$I487,LabData2016[HbA1c唯一],1),"")))</f>
        <v/>
      </c>
      <c r="I487" s="36" t="str" cm="1">
        <f t="array" ref="I487">IF($B487="","",IFERROR(_xlfn.AGGREGATE(14,6,LabData2016[最近一次HbA1c檢查日期]/((LabData2016[比對身分證前六碼]=$AX487)*(LabData2016[HbA1c唯一]=1)),2),""))</f>
        <v/>
      </c>
      <c r="J487" s="6" t="str">
        <f t="shared" si="99"/>
        <v/>
      </c>
      <c r="K487" s="27" t="str">
        <f ca="1">IF($B487="","",IF($E487="不適用","不適用",IF($F487="","未檢驗",IF(AND($AF487+$AG487&gt;=2,$AG487&gt;=1),IF(OR($F487&lt;VALUE(SUBSTITUTE(SUBSTITUTE($E487,"&lt;",""),"%","")),SUMIFS(LabData2016[HbA1c唯一],LabData2016[比對身分證前六碼],$AX487,LabData2016[最近一次HbA1c檢查結果(%)],"&lt;"&amp;VALUE(SUBSTITUTE(SUBSTITUTE($E487,"&lt;",""),"%","")),LabData2016[最近一次HbA1c檢查日期],"&gt;="&amp;DATE(YEAR(TODAY()),1,1),LabData2016[最近一次HbA1c檢查日期],"&lt;"&amp;DATE(YEAR(TODAY())+1,1,1))/($AF487+$AG487)&gt;=0.5),"控制達標",IF(ISNUMBER($H487),IF(AND($J487&gt;=84,$F487-$H487&lt;0),"進步達標","未達標"),"未達標")),"未達標"))))</f>
        <v/>
      </c>
      <c r="L487" s="33" t="str">
        <f ca="1">IF($B487="","",IF($K487="不適用","不適用",IF($K487="未檢驗","無檢驗資料","全年"&amp;($AF487+$AG487)&amp;"次／下半年"&amp;$AG487&amp;"次／"&amp;SUMIFS(LabData2016[HbA1c唯一],LabData2016[比對身分證前六碼],$AX487,LabData2016[最近一次HbA1c檢查結果(%)],"&lt;"&amp;VALUE(SUBSTITUTE(SUBSTITUTE($E487,"&lt;",""),"%","")),LabData2016[最近一次HbA1c檢查日期],"&gt;="&amp;DATE(YEAR(TODAY()),1,1),LabData2016[最近一次HbA1c檢查日期],"&lt;"&amp;DATE(YEAR(TODAY())+1,1,1))&amp;"/"&amp;($AF487+$AG487)&amp;"達標")))</f>
        <v/>
      </c>
      <c r="M487" s="6" t="str" cm="1">
        <f t="array" ref="M487">IF($B487="","",IFERROR(INDEX(PatientCriteria[LDL達標標準],ROWS($A$4:A487)),""))</f>
        <v/>
      </c>
      <c r="N487" s="6" t="str">
        <f>IF($B487="","",IF($O487="","",IFERROR(SUMIFS(LabData2016[最近一次LDL檢查結果(mg/dL)],LabData2016[比對身分證前六碼],$AX487,LabData2016[最近一次LDL檢查日期],$O487,LabData2016[LDL唯一],1),"")))</f>
        <v/>
      </c>
      <c r="O487" s="36" t="str" cm="1">
        <f t="array" ref="O487">IF($B487="","",IFERROR(_xlfn.AGGREGATE(14,6,LabData2016[最近一次LDL檢查日期]/((LabData2016[比對身分證前六碼]=$AX487)*(LabData2016[LDL唯一]=1)),1),""))</f>
        <v/>
      </c>
      <c r="P487" s="6" t="str">
        <f>IF($B487="","",IF($Q487="","",IFERROR(SUMIFS(LabData2016[最近一次LDL檢查結果(mg/dL)],LabData2016[比對身分證前六碼],$AX487,LabData2016[最近一次LDL檢查日期],$Q487,LabData2016[LDL唯一],1),"")))</f>
        <v/>
      </c>
      <c r="Q487" s="36" t="str" cm="1">
        <f t="array" ref="Q487">IF($B487="","",IFERROR(_xlfn.AGGREGATE(14,6,LabData2016[最近一次LDL檢查日期]/((LabData2016[比對身分證前六碼]=$AX487)*(LabData2016[LDL唯一]=1)),2),""))</f>
        <v/>
      </c>
      <c r="R487" s="6" t="str">
        <f t="shared" si="100"/>
        <v/>
      </c>
      <c r="S487" s="6" t="str" cm="1">
        <f t="array" ref="S487">IF($B487="","",IFERROR(_xlfn.AGGREGATE(15,6,LabData2016[最近一次LDL檢查結果(mg/dL)]/((LabData2016[比對身分證前六碼]=$AX487)*(LabData2016[LDL唯一]=1)),1),""))</f>
        <v/>
      </c>
      <c r="T487" s="28" t="str">
        <f ca="1">IF($B487="","",IF($M487="不適用","不適用",IF($N487="","未檢驗",IF(OR(AND($D487="DM only",$O487&gt;=DATE(YEAR(TODAY()),1,1),$O487&lt;DATE(YEAR(TODAY())+1,1,1),$N487&lt;VALUE(SUBSTITUTE($M487,"&lt;",""))),AND($AH487&gt;=1,$AI487&gt;=1,OR($N487&lt;VALUE(SUBSTITUTE($M487,"&lt;","")),SUMIFS(LabData2016[LDL唯一],LabData2016[比對身分證前六碼],$AX487,LabData2016[最近一次LDL檢查結果(mg/dL)],"&lt;"&amp;VALUE(SUBSTITUTE($M487,"&lt;","")),LabData2016[最近一次LDL檢查日期],"&gt;="&amp;DATE(YEAR(TODAY()),1,1),LabData2016[最近一次LDL檢查日期],"&lt;"&amp;DATE(YEAR(TODAY())+1,1,1))/($AH487+$AI487)&gt;=0.5))),"控制達標",IF(AND($AH487&gt;=1,$AI487&gt;=1,ISNUMBER($P487),$R487&gt;84,$N487-$P487&lt;0),"進步達標","未達標")))))</f>
        <v/>
      </c>
      <c r="U487" s="39" t="str">
        <f ca="1">IF($B487="","",IF($T487="不適用","不適用",IF($T487="未檢驗","無檢驗資料","全年"&amp;($AH487+$AI487)&amp;"次／下半年"&amp;$AI487&amp;"次／"&amp;SUMIFS(LabData2016[LDL唯一],LabData2016[比對身分證前六碼],$AX487,LabData2016[最近一次LDL檢查結果(mg/dL)],"&lt;"&amp;VALUE(SUBSTITUTE($M487,"&lt;","")),LabData2016[最近一次LDL檢查日期],"&gt;="&amp;DATE(YEAR(TODAY()),1,1),LabData2016[最近一次LDL檢查日期],"&lt;"&amp;DATE(YEAR(TODAY())+1,1,1))&amp;"/"&amp;($AH487+$AI487)&amp;"達標")))</f>
        <v/>
      </c>
      <c r="V487" s="6" t="str" cm="1">
        <f t="array" ref="V487">IF($B487="","",IFERROR(INDEX(PatientCriteria[UACR達標標準],ROWS($A$4:A487)),""))</f>
        <v/>
      </c>
      <c r="W487" s="6" t="str">
        <f>IF($B487="","",IF($X487="","",IFERROR(SUMIFS(LabData2016[最近一次UACR檢查結果(mg/gm)],LabData2016[比對身分證前六碼],$AX487,LabData2016[最近一次UACR檢查日期],$X487,LabData2016[UACR唯一],1),"")))</f>
        <v/>
      </c>
      <c r="X487" s="36" t="str" cm="1">
        <f t="array" ref="X487">IF($B487="","",IFERROR(_xlfn.AGGREGATE(14,6,LabData2016[最近一次UACR檢查日期]/((LabData2016[比對身分證前六碼]=$AX487)*(LabData2016[UACR唯一]=1)),1),""))</f>
        <v/>
      </c>
      <c r="Y487" s="6" t="str">
        <f>IF($B487="","",IF($Z487="","",IFERROR(SUMIFS(LabData2016[最近一次UACR檢查結果(mg/gm)],LabData2016[比對身分證前六碼],$AX487,LabData2016[最近一次UACR檢查日期],$Z487,LabData2016[UACR唯一],1),"")))</f>
        <v/>
      </c>
      <c r="Z487" s="36" t="str" cm="1">
        <f t="array" ref="Z487">IF($B487="","",IFERROR(_xlfn.AGGREGATE(14,6,LabData2016[最近一次UACR檢查日期]/((LabData2016[比對身分證前六碼]=$AX487)*(LabData2016[UACR唯一]=1)),2),""))</f>
        <v/>
      </c>
      <c r="AA487" s="6" t="str">
        <f t="shared" si="101"/>
        <v/>
      </c>
      <c r="AB487" s="29" t="str">
        <f ca="1">IF($B487="","",IF($V487="不適用","不適用",IF($W487="","未檢驗",IF(AND($AJ487+$AK487&gt;=2,$AK487&gt;=1),IF(OR($W487&lt;30,SUMIFS(LabData2016[UACR唯一],LabData2016[比對身分證前六碼],$AX487,LabData2016[最近一次UACR檢查結果(mg/gm)],"&lt;30",LabData2016[最近一次UACR檢查日期],"&gt;="&amp;DATE(YEAR(TODAY()),1,1),LabData2016[最近一次UACR檢查日期],"&lt;"&amp;DATE(YEAR(TODAY())+1,1,1))/($AJ487+$AK487)&gt;=0.5),"控制達標",IF(ISNUMBER($Y487),IF(AND($AA487&gt;=84,$W487-$Y487&lt;0),"進步達標","未達標"),"未達標")),"未達標"))))</f>
        <v/>
      </c>
      <c r="AC487" s="38" t="str">
        <f ca="1">IF($B487="","",IF($AB487="不適用","不適用",IF($AB487="未檢驗","無檢驗資料","全年"&amp;($AJ487+$AK487)&amp;"次／下半年"&amp;$AK487&amp;"次／"&amp;SUMIFS(LabData2016[UACR唯一],LabData2016[比對身分證前六碼],$AX487,LabData2016[最近一次UACR檢查結果(mg/gm)],"&lt;30",LabData2016[最近一次UACR檢查日期],"&gt;="&amp;DATE(YEAR(TODAY()),1,1),LabData2016[最近一次UACR檢查日期],"&lt;"&amp;DATE(YEAR(TODAY())+1,1,1))&amp;"/"&amp;($AJ487+$AK487)&amp;"達標")))</f>
        <v/>
      </c>
      <c r="AD487" s="6" t="str" cm="1">
        <f t="array" ref="AD487">IF($B487="","",IFERROR(INDEX(PatientCriteria[BP檢驗次數達標標準],ROWS($A$4:A487)),""))</f>
        <v/>
      </c>
      <c r="AE487" s="6" t="str" cm="1">
        <f t="array" aca="1" ref="AE487" ca="1">IF($B487="","",_xlfn.LET(_xlpm.bp,LabData2016[最近一次BP檢查日期],_xlpm.ym,IF(ISNUMBER(_xlpm.bp),TEXT(_xlpm.bp,"yyyy-mm"),LEFT(_xlpm.bp,7)),_xlpm.matched,_xlfn._xlws.FILTER(_xlpm.ym,(LabData2016[比對身分證前六碼]=$AX487)*(LabData2016[比對生日西元]=$AY487)*(_xlpm.ym&lt;&gt;"")*(LEFT(_xlpm.ym,4)=TEXT(YEAR(TODAY()),"0")),""),IF(INDEX(_xlpm.matched,1)="",0,ROWS(_xlfn.UNIQUE(_xlpm.matched)))))</f>
        <v/>
      </c>
      <c r="AF487" s="6" t="str">
        <f ca="1">IF($B487="","",SUMIFS(LabData2016[HbA1c唯一],LabData2016[比對身分證前六碼],$AX487,LabData2016[最近一次HbA1c檢查日期],"&gt;="&amp;DATE(YEAR(TODAY()),1,1),LabData2016[最近一次HbA1c檢查日期],"&lt;"&amp;DATE(YEAR(TODAY()),7,1)))</f>
        <v/>
      </c>
      <c r="AG487" s="6" t="str">
        <f ca="1">IF($B487="","",SUMIFS(LabData2016[HbA1c唯一],LabData2016[比對身分證前六碼],$AX487,LabData2016[最近一次HbA1c檢查日期],"&gt;="&amp;DATE(YEAR(TODAY()),7,1),LabData2016[最近一次HbA1c檢查日期],"&lt;"&amp;DATE(YEAR(TODAY())+1,1,1)))</f>
        <v/>
      </c>
      <c r="AH487" s="6" t="str">
        <f ca="1">IF($B487="","",SUMIFS(LabData2016[LDL唯一],LabData2016[比對身分證前六碼],$AX487,LabData2016[最近一次LDL檢查日期],"&gt;="&amp;DATE(YEAR(TODAY()),1,1),LabData2016[最近一次LDL檢查日期],"&lt;"&amp;DATE(YEAR(TODAY()),7,1)))</f>
        <v/>
      </c>
      <c r="AI487" s="6" t="str">
        <f ca="1">IF($B487="","",SUMIFS(LabData2016[LDL唯一],LabData2016[比對身分證前六碼],$AX487,LabData2016[最近一次LDL檢查日期],"&gt;="&amp;DATE(YEAR(TODAY()),7,1),LabData2016[最近一次LDL檢查日期],"&lt;"&amp;DATE(YEAR(TODAY())+1,1,1)))</f>
        <v/>
      </c>
      <c r="AJ487" s="6" t="str">
        <f ca="1">IF($B487="","",SUMIFS(LabData2016[UACR唯一],LabData2016[比對身分證前六碼],$AX487,LabData2016[最近一次UACR檢查日期],"&gt;="&amp;DATE(YEAR(TODAY()),1,1),LabData2016[最近一次UACR檢查日期],"&lt;"&amp;DATE(YEAR(TODAY()),7,1)))</f>
        <v/>
      </c>
      <c r="AK487" s="6" t="str">
        <f ca="1">IF($B487="","",SUMIFS(LabData2016[UACR唯一],LabData2016[比對身分證前六碼],$AX487,LabData2016[最近一次UACR檢查日期],"&gt;="&amp;DATE(YEAR(TODAY()),7,1),LabData2016[最近一次UACR檢查日期],"&lt;"&amp;DATE(YEAR(TODAY())+1,1,1)))</f>
        <v/>
      </c>
      <c r="AL487" s="6" t="str">
        <f t="shared" si="102"/>
        <v/>
      </c>
      <c r="AM487" s="6" t="str">
        <f t="shared" si="103"/>
        <v/>
      </c>
      <c r="AN487" s="6" t="str">
        <f t="shared" si="104"/>
        <v/>
      </c>
      <c r="AO487" s="6" t="str">
        <f t="shared" si="105"/>
        <v/>
      </c>
      <c r="AP487" s="6" t="str" cm="1">
        <f t="array" ref="AP487">IF($B487="","",IFERROR(INDEX(相容設定!$B$2:$E$9,MATCH($D487,相容設定!$A$2:$A$9,0),MIN(VALUE(LEFT($AQ487,FIND("/",$AQ487)-1)),3)+1),0))</f>
        <v/>
      </c>
      <c r="AQ487" s="6" t="str">
        <f t="shared" si="106"/>
        <v/>
      </c>
      <c r="AR487" s="30" t="str">
        <f t="shared" si="107"/>
        <v/>
      </c>
      <c r="AS487" s="30" t="str">
        <f>IF($B487="","",250+30+IF(OR(ISNUMBER(SEARCH("DM",$D487)),ISNUMBER(SEARCH("+",$D487))),100,0)+IFERROR(INDEX(相容設定!$F$2:$F$9,MATCH($D487,相容設定!$A$2:$A$9,0)),0))</f>
        <v/>
      </c>
      <c r="AT487" s="31" t="str">
        <f t="shared" si="108"/>
        <v/>
      </c>
      <c r="AU487" s="32" t="str">
        <f t="shared" si="109"/>
        <v/>
      </c>
      <c r="AW487" t="str">
        <f t="shared" si="110"/>
        <v/>
      </c>
    </row>
    <row r="488" spans="1:49" x14ac:dyDescent="0.35">
      <c r="A488" s="26" t="str" cm="1">
        <f t="array" ref="A488">IFERROR(IF(INDEX(PatientCriteria[身分證號],ROWS($A$4:A488))="","",ROWS($A$4:A488)),"")</f>
        <v/>
      </c>
      <c r="B488" s="26" t="str" cm="1">
        <f t="array" ref="B488">IFERROR(IF(INDEX(PatientCriteria[身分證號],ROWS($A$4:A488))="","",INDEX(PatientCriteria[身分證號],ROWS($A$4:A488))),"")</f>
        <v/>
      </c>
      <c r="C488" s="26" t="str" cm="1">
        <f t="array" ref="C488">IF($B488="","",IFERROR(INDEX(PatientCriteria[生日],ROWS($A$4:A488)),""))</f>
        <v/>
      </c>
      <c r="D488" s="26" t="str" cm="1">
        <f t="array" ref="D488">IF($B488="","",IFERROR(INDEX(PatientCriteria[疾病組合],ROWS($A$4:A488)),""))</f>
        <v/>
      </c>
      <c r="E488" s="6" t="str" cm="1">
        <f t="array" ref="E488">IF($B488="","",IFERROR(INDEX(PatientCriteria[HbA1c達標標準],ROWS($A$4:A488)),""))</f>
        <v/>
      </c>
      <c r="F488" s="6" t="str">
        <f>IF($B488="","",IF($G488="","",IFERROR(SUMIFS(LabData2016[最近一次HbA1c檢查結果(%)],LabData2016[比對身分證前六碼],$AX488,LabData2016[最近一次HbA1c檢查日期],$G488,LabData2016[HbA1c唯一],1),"")))</f>
        <v/>
      </c>
      <c r="G488" s="36" t="str" cm="1">
        <f t="array" ref="G488">IF($B488="","",IFERROR(_xlfn.AGGREGATE(14,6,LabData2016[最近一次HbA1c檢查日期]/((LabData2016[比對身分證前六碼]=$AX488)*(LabData2016[HbA1c唯一]=1)),1),""))</f>
        <v/>
      </c>
      <c r="H488" s="6" t="str">
        <f>IF($B488="","",IF($I488="","",IFERROR(SUMIFS(LabData2016[最近一次HbA1c檢查結果(%)],LabData2016[比對身分證前六碼],$AX488,LabData2016[最近一次HbA1c檢查日期],$I488,LabData2016[HbA1c唯一],1),"")))</f>
        <v/>
      </c>
      <c r="I488" s="36" t="str" cm="1">
        <f t="array" ref="I488">IF($B488="","",IFERROR(_xlfn.AGGREGATE(14,6,LabData2016[最近一次HbA1c檢查日期]/((LabData2016[比對身分證前六碼]=$AX488)*(LabData2016[HbA1c唯一]=1)),2),""))</f>
        <v/>
      </c>
      <c r="J488" s="6" t="str">
        <f t="shared" si="99"/>
        <v/>
      </c>
      <c r="K488" s="27" t="str">
        <f ca="1">IF($B488="","",IF($E488="不適用","不適用",IF($F488="","未檢驗",IF(AND($AF488+$AG488&gt;=2,$AG488&gt;=1),IF(OR($F488&lt;VALUE(SUBSTITUTE(SUBSTITUTE($E488,"&lt;",""),"%","")),SUMIFS(LabData2016[HbA1c唯一],LabData2016[比對身分證前六碼],$AX488,LabData2016[最近一次HbA1c檢查結果(%)],"&lt;"&amp;VALUE(SUBSTITUTE(SUBSTITUTE($E488,"&lt;",""),"%","")),LabData2016[最近一次HbA1c檢查日期],"&gt;="&amp;DATE(YEAR(TODAY()),1,1),LabData2016[最近一次HbA1c檢查日期],"&lt;"&amp;DATE(YEAR(TODAY())+1,1,1))/($AF488+$AG488)&gt;=0.5),"控制達標",IF(ISNUMBER($H488),IF(AND($J488&gt;=84,$F488-$H488&lt;0),"進步達標","未達標"),"未達標")),"未達標"))))</f>
        <v/>
      </c>
      <c r="L488" s="33" t="str">
        <f ca="1">IF($B488="","",IF($K488="不適用","不適用",IF($K488="未檢驗","無檢驗資料","全年"&amp;($AF488+$AG488)&amp;"次／下半年"&amp;$AG488&amp;"次／"&amp;SUMIFS(LabData2016[HbA1c唯一],LabData2016[比對身分證前六碼],$AX488,LabData2016[最近一次HbA1c檢查結果(%)],"&lt;"&amp;VALUE(SUBSTITUTE(SUBSTITUTE($E488,"&lt;",""),"%","")),LabData2016[最近一次HbA1c檢查日期],"&gt;="&amp;DATE(YEAR(TODAY()),1,1),LabData2016[最近一次HbA1c檢查日期],"&lt;"&amp;DATE(YEAR(TODAY())+1,1,1))&amp;"/"&amp;($AF488+$AG488)&amp;"達標")))</f>
        <v/>
      </c>
      <c r="M488" s="6" t="str" cm="1">
        <f t="array" ref="M488">IF($B488="","",IFERROR(INDEX(PatientCriteria[LDL達標標準],ROWS($A$4:A488)),""))</f>
        <v/>
      </c>
      <c r="N488" s="6" t="str">
        <f>IF($B488="","",IF($O488="","",IFERROR(SUMIFS(LabData2016[最近一次LDL檢查結果(mg/dL)],LabData2016[比對身分證前六碼],$AX488,LabData2016[最近一次LDL檢查日期],$O488,LabData2016[LDL唯一],1),"")))</f>
        <v/>
      </c>
      <c r="O488" s="36" t="str" cm="1">
        <f t="array" ref="O488">IF($B488="","",IFERROR(_xlfn.AGGREGATE(14,6,LabData2016[最近一次LDL檢查日期]/((LabData2016[比對身分證前六碼]=$AX488)*(LabData2016[LDL唯一]=1)),1),""))</f>
        <v/>
      </c>
      <c r="P488" s="6" t="str">
        <f>IF($B488="","",IF($Q488="","",IFERROR(SUMIFS(LabData2016[最近一次LDL檢查結果(mg/dL)],LabData2016[比對身分證前六碼],$AX488,LabData2016[最近一次LDL檢查日期],$Q488,LabData2016[LDL唯一],1),"")))</f>
        <v/>
      </c>
      <c r="Q488" s="36" t="str" cm="1">
        <f t="array" ref="Q488">IF($B488="","",IFERROR(_xlfn.AGGREGATE(14,6,LabData2016[最近一次LDL檢查日期]/((LabData2016[比對身分證前六碼]=$AX488)*(LabData2016[LDL唯一]=1)),2),""))</f>
        <v/>
      </c>
      <c r="R488" s="6" t="str">
        <f t="shared" si="100"/>
        <v/>
      </c>
      <c r="S488" s="6" t="str" cm="1">
        <f t="array" ref="S488">IF($B488="","",IFERROR(_xlfn.AGGREGATE(15,6,LabData2016[最近一次LDL檢查結果(mg/dL)]/((LabData2016[比對身分證前六碼]=$AX488)*(LabData2016[LDL唯一]=1)),1),""))</f>
        <v/>
      </c>
      <c r="T488" s="28" t="str">
        <f ca="1">IF($B488="","",IF($M488="不適用","不適用",IF($N488="","未檢驗",IF(OR(AND($D488="DM only",$O488&gt;=DATE(YEAR(TODAY()),1,1),$O488&lt;DATE(YEAR(TODAY())+1,1,1),$N488&lt;VALUE(SUBSTITUTE($M488,"&lt;",""))),AND($AH488&gt;=1,$AI488&gt;=1,OR($N488&lt;VALUE(SUBSTITUTE($M488,"&lt;","")),SUMIFS(LabData2016[LDL唯一],LabData2016[比對身分證前六碼],$AX488,LabData2016[最近一次LDL檢查結果(mg/dL)],"&lt;"&amp;VALUE(SUBSTITUTE($M488,"&lt;","")),LabData2016[最近一次LDL檢查日期],"&gt;="&amp;DATE(YEAR(TODAY()),1,1),LabData2016[最近一次LDL檢查日期],"&lt;"&amp;DATE(YEAR(TODAY())+1,1,1))/($AH488+$AI488)&gt;=0.5))),"控制達標",IF(AND($AH488&gt;=1,$AI488&gt;=1,ISNUMBER($P488),$R488&gt;84,$N488-$P488&lt;0),"進步達標","未達標")))))</f>
        <v/>
      </c>
      <c r="U488" s="39" t="str">
        <f ca="1">IF($B488="","",IF($T488="不適用","不適用",IF($T488="未檢驗","無檢驗資料","全年"&amp;($AH488+$AI488)&amp;"次／下半年"&amp;$AI488&amp;"次／"&amp;SUMIFS(LabData2016[LDL唯一],LabData2016[比對身分證前六碼],$AX488,LabData2016[最近一次LDL檢查結果(mg/dL)],"&lt;"&amp;VALUE(SUBSTITUTE($M488,"&lt;","")),LabData2016[最近一次LDL檢查日期],"&gt;="&amp;DATE(YEAR(TODAY()),1,1),LabData2016[最近一次LDL檢查日期],"&lt;"&amp;DATE(YEAR(TODAY())+1,1,1))&amp;"/"&amp;($AH488+$AI488)&amp;"達標")))</f>
        <v/>
      </c>
      <c r="V488" s="6" t="str" cm="1">
        <f t="array" ref="V488">IF($B488="","",IFERROR(INDEX(PatientCriteria[UACR達標標準],ROWS($A$4:A488)),""))</f>
        <v/>
      </c>
      <c r="W488" s="6" t="str">
        <f>IF($B488="","",IF($X488="","",IFERROR(SUMIFS(LabData2016[最近一次UACR檢查結果(mg/gm)],LabData2016[比對身分證前六碼],$AX488,LabData2016[最近一次UACR檢查日期],$X488,LabData2016[UACR唯一],1),"")))</f>
        <v/>
      </c>
      <c r="X488" s="36" t="str" cm="1">
        <f t="array" ref="X488">IF($B488="","",IFERROR(_xlfn.AGGREGATE(14,6,LabData2016[最近一次UACR檢查日期]/((LabData2016[比對身分證前六碼]=$AX488)*(LabData2016[UACR唯一]=1)),1),""))</f>
        <v/>
      </c>
      <c r="Y488" s="6" t="str">
        <f>IF($B488="","",IF($Z488="","",IFERROR(SUMIFS(LabData2016[最近一次UACR檢查結果(mg/gm)],LabData2016[比對身分證前六碼],$AX488,LabData2016[最近一次UACR檢查日期],$Z488,LabData2016[UACR唯一],1),"")))</f>
        <v/>
      </c>
      <c r="Z488" s="36" t="str" cm="1">
        <f t="array" ref="Z488">IF($B488="","",IFERROR(_xlfn.AGGREGATE(14,6,LabData2016[最近一次UACR檢查日期]/((LabData2016[比對身分證前六碼]=$AX488)*(LabData2016[UACR唯一]=1)),2),""))</f>
        <v/>
      </c>
      <c r="AA488" s="6" t="str">
        <f t="shared" si="101"/>
        <v/>
      </c>
      <c r="AB488" s="29" t="str">
        <f ca="1">IF($B488="","",IF($V488="不適用","不適用",IF($W488="","未檢驗",IF(AND($AJ488+$AK488&gt;=2,$AK488&gt;=1),IF(OR($W488&lt;30,SUMIFS(LabData2016[UACR唯一],LabData2016[比對身分證前六碼],$AX488,LabData2016[最近一次UACR檢查結果(mg/gm)],"&lt;30",LabData2016[最近一次UACR檢查日期],"&gt;="&amp;DATE(YEAR(TODAY()),1,1),LabData2016[最近一次UACR檢查日期],"&lt;"&amp;DATE(YEAR(TODAY())+1,1,1))/($AJ488+$AK488)&gt;=0.5),"控制達標",IF(ISNUMBER($Y488),IF(AND($AA488&gt;=84,$W488-$Y488&lt;0),"進步達標","未達標"),"未達標")),"未達標"))))</f>
        <v/>
      </c>
      <c r="AC488" s="38" t="str">
        <f ca="1">IF($B488="","",IF($AB488="不適用","不適用",IF($AB488="未檢驗","無檢驗資料","全年"&amp;($AJ488+$AK488)&amp;"次／下半年"&amp;$AK488&amp;"次／"&amp;SUMIFS(LabData2016[UACR唯一],LabData2016[比對身分證前六碼],$AX488,LabData2016[最近一次UACR檢查結果(mg/gm)],"&lt;30",LabData2016[最近一次UACR檢查日期],"&gt;="&amp;DATE(YEAR(TODAY()),1,1),LabData2016[最近一次UACR檢查日期],"&lt;"&amp;DATE(YEAR(TODAY())+1,1,1))&amp;"/"&amp;($AJ488+$AK488)&amp;"達標")))</f>
        <v/>
      </c>
      <c r="AD488" s="6" t="str" cm="1">
        <f t="array" ref="AD488">IF($B488="","",IFERROR(INDEX(PatientCriteria[BP檢驗次數達標標準],ROWS($A$4:A488)),""))</f>
        <v/>
      </c>
      <c r="AE488" s="6" t="str" cm="1">
        <f t="array" aca="1" ref="AE488" ca="1">IF($B488="","",_xlfn.LET(_xlpm.bp,LabData2016[最近一次BP檢查日期],_xlpm.ym,IF(ISNUMBER(_xlpm.bp),TEXT(_xlpm.bp,"yyyy-mm"),LEFT(_xlpm.bp,7)),_xlpm.matched,_xlfn._xlws.FILTER(_xlpm.ym,(LabData2016[比對身分證前六碼]=$AX488)*(LabData2016[比對生日西元]=$AY488)*(_xlpm.ym&lt;&gt;"")*(LEFT(_xlpm.ym,4)=TEXT(YEAR(TODAY()),"0")),""),IF(INDEX(_xlpm.matched,1)="",0,ROWS(_xlfn.UNIQUE(_xlpm.matched)))))</f>
        <v/>
      </c>
      <c r="AF488" s="6" t="str">
        <f ca="1">IF($B488="","",SUMIFS(LabData2016[HbA1c唯一],LabData2016[比對身分證前六碼],$AX488,LabData2016[最近一次HbA1c檢查日期],"&gt;="&amp;DATE(YEAR(TODAY()),1,1),LabData2016[最近一次HbA1c檢查日期],"&lt;"&amp;DATE(YEAR(TODAY()),7,1)))</f>
        <v/>
      </c>
      <c r="AG488" s="6" t="str">
        <f ca="1">IF($B488="","",SUMIFS(LabData2016[HbA1c唯一],LabData2016[比對身分證前六碼],$AX488,LabData2016[最近一次HbA1c檢查日期],"&gt;="&amp;DATE(YEAR(TODAY()),7,1),LabData2016[最近一次HbA1c檢查日期],"&lt;"&amp;DATE(YEAR(TODAY())+1,1,1)))</f>
        <v/>
      </c>
      <c r="AH488" s="6" t="str">
        <f ca="1">IF($B488="","",SUMIFS(LabData2016[LDL唯一],LabData2016[比對身分證前六碼],$AX488,LabData2016[最近一次LDL檢查日期],"&gt;="&amp;DATE(YEAR(TODAY()),1,1),LabData2016[最近一次LDL檢查日期],"&lt;"&amp;DATE(YEAR(TODAY()),7,1)))</f>
        <v/>
      </c>
      <c r="AI488" s="6" t="str">
        <f ca="1">IF($B488="","",SUMIFS(LabData2016[LDL唯一],LabData2016[比對身分證前六碼],$AX488,LabData2016[最近一次LDL檢查日期],"&gt;="&amp;DATE(YEAR(TODAY()),7,1),LabData2016[最近一次LDL檢查日期],"&lt;"&amp;DATE(YEAR(TODAY())+1,1,1)))</f>
        <v/>
      </c>
      <c r="AJ488" s="6" t="str">
        <f ca="1">IF($B488="","",SUMIFS(LabData2016[UACR唯一],LabData2016[比對身分證前六碼],$AX488,LabData2016[最近一次UACR檢查日期],"&gt;="&amp;DATE(YEAR(TODAY()),1,1),LabData2016[最近一次UACR檢查日期],"&lt;"&amp;DATE(YEAR(TODAY()),7,1)))</f>
        <v/>
      </c>
      <c r="AK488" s="6" t="str">
        <f ca="1">IF($B488="","",SUMIFS(LabData2016[UACR唯一],LabData2016[比對身分證前六碼],$AX488,LabData2016[最近一次UACR檢查日期],"&gt;="&amp;DATE(YEAR(TODAY()),7,1),LabData2016[最近一次UACR檢查日期],"&lt;"&amp;DATE(YEAR(TODAY())+1,1,1)))</f>
        <v/>
      </c>
      <c r="AL488" s="6" t="str">
        <f t="shared" si="102"/>
        <v/>
      </c>
      <c r="AM488" s="6" t="str">
        <f t="shared" si="103"/>
        <v/>
      </c>
      <c r="AN488" s="6" t="str">
        <f t="shared" si="104"/>
        <v/>
      </c>
      <c r="AO488" s="6" t="str">
        <f t="shared" si="105"/>
        <v/>
      </c>
      <c r="AP488" s="6" t="str" cm="1">
        <f t="array" ref="AP488">IF($B488="","",IFERROR(INDEX(相容設定!$B$2:$E$9,MATCH($D488,相容設定!$A$2:$A$9,0),MIN(VALUE(LEFT($AQ488,FIND("/",$AQ488)-1)),3)+1),0))</f>
        <v/>
      </c>
      <c r="AQ488" s="6" t="str">
        <f t="shared" si="106"/>
        <v/>
      </c>
      <c r="AR488" s="30" t="str">
        <f t="shared" si="107"/>
        <v/>
      </c>
      <c r="AS488" s="30" t="str">
        <f>IF($B488="","",250+30+IF(OR(ISNUMBER(SEARCH("DM",$D488)),ISNUMBER(SEARCH("+",$D488))),100,0)+IFERROR(INDEX(相容設定!$F$2:$F$9,MATCH($D488,相容設定!$A$2:$A$9,0)),0))</f>
        <v/>
      </c>
      <c r="AT488" s="31" t="str">
        <f t="shared" si="108"/>
        <v/>
      </c>
      <c r="AU488" s="32" t="str">
        <f t="shared" si="109"/>
        <v/>
      </c>
      <c r="AW488" t="str">
        <f t="shared" si="110"/>
        <v/>
      </c>
    </row>
    <row r="489" spans="1:49" x14ac:dyDescent="0.35">
      <c r="A489" s="26" t="str" cm="1">
        <f t="array" ref="A489">IFERROR(IF(INDEX(PatientCriteria[身分證號],ROWS($A$4:A489))="","",ROWS($A$4:A489)),"")</f>
        <v/>
      </c>
      <c r="B489" s="26" t="str" cm="1">
        <f t="array" ref="B489">IFERROR(IF(INDEX(PatientCriteria[身分證號],ROWS($A$4:A489))="","",INDEX(PatientCriteria[身分證號],ROWS($A$4:A489))),"")</f>
        <v/>
      </c>
      <c r="C489" s="26" t="str" cm="1">
        <f t="array" ref="C489">IF($B489="","",IFERROR(INDEX(PatientCriteria[生日],ROWS($A$4:A489)),""))</f>
        <v/>
      </c>
      <c r="D489" s="26" t="str" cm="1">
        <f t="array" ref="D489">IF($B489="","",IFERROR(INDEX(PatientCriteria[疾病組合],ROWS($A$4:A489)),""))</f>
        <v/>
      </c>
      <c r="E489" s="6" t="str" cm="1">
        <f t="array" ref="E489">IF($B489="","",IFERROR(INDEX(PatientCriteria[HbA1c達標標準],ROWS($A$4:A489)),""))</f>
        <v/>
      </c>
      <c r="F489" s="6" t="str">
        <f>IF($B489="","",IF($G489="","",IFERROR(SUMIFS(LabData2016[最近一次HbA1c檢查結果(%)],LabData2016[比對身分證前六碼],$AX489,LabData2016[最近一次HbA1c檢查日期],$G489,LabData2016[HbA1c唯一],1),"")))</f>
        <v/>
      </c>
      <c r="G489" s="36" t="str" cm="1">
        <f t="array" ref="G489">IF($B489="","",IFERROR(_xlfn.AGGREGATE(14,6,LabData2016[最近一次HbA1c檢查日期]/((LabData2016[比對身分證前六碼]=$AX489)*(LabData2016[HbA1c唯一]=1)),1),""))</f>
        <v/>
      </c>
      <c r="H489" s="6" t="str">
        <f>IF($B489="","",IF($I489="","",IFERROR(SUMIFS(LabData2016[最近一次HbA1c檢查結果(%)],LabData2016[比對身分證前六碼],$AX489,LabData2016[最近一次HbA1c檢查日期],$I489,LabData2016[HbA1c唯一],1),"")))</f>
        <v/>
      </c>
      <c r="I489" s="36" t="str" cm="1">
        <f t="array" ref="I489">IF($B489="","",IFERROR(_xlfn.AGGREGATE(14,6,LabData2016[最近一次HbA1c檢查日期]/((LabData2016[比對身分證前六碼]=$AX489)*(LabData2016[HbA1c唯一]=1)),2),""))</f>
        <v/>
      </c>
      <c r="J489" s="6" t="str">
        <f t="shared" si="99"/>
        <v/>
      </c>
      <c r="K489" s="27" t="str">
        <f ca="1">IF($B489="","",IF($E489="不適用","不適用",IF($F489="","未檢驗",IF(AND($AF489+$AG489&gt;=2,$AG489&gt;=1),IF(OR($F489&lt;VALUE(SUBSTITUTE(SUBSTITUTE($E489,"&lt;",""),"%","")),SUMIFS(LabData2016[HbA1c唯一],LabData2016[比對身分證前六碼],$AX489,LabData2016[最近一次HbA1c檢查結果(%)],"&lt;"&amp;VALUE(SUBSTITUTE(SUBSTITUTE($E489,"&lt;",""),"%","")),LabData2016[最近一次HbA1c檢查日期],"&gt;="&amp;DATE(YEAR(TODAY()),1,1),LabData2016[最近一次HbA1c檢查日期],"&lt;"&amp;DATE(YEAR(TODAY())+1,1,1))/($AF489+$AG489)&gt;=0.5),"控制達標",IF(ISNUMBER($H489),IF(AND($J489&gt;=84,$F489-$H489&lt;0),"進步達標","未達標"),"未達標")),"未達標"))))</f>
        <v/>
      </c>
      <c r="L489" s="33" t="str">
        <f ca="1">IF($B489="","",IF($K489="不適用","不適用",IF($K489="未檢驗","無檢驗資料","全年"&amp;($AF489+$AG489)&amp;"次／下半年"&amp;$AG489&amp;"次／"&amp;SUMIFS(LabData2016[HbA1c唯一],LabData2016[比對身分證前六碼],$AX489,LabData2016[最近一次HbA1c檢查結果(%)],"&lt;"&amp;VALUE(SUBSTITUTE(SUBSTITUTE($E489,"&lt;",""),"%","")),LabData2016[最近一次HbA1c檢查日期],"&gt;="&amp;DATE(YEAR(TODAY()),1,1),LabData2016[最近一次HbA1c檢查日期],"&lt;"&amp;DATE(YEAR(TODAY())+1,1,1))&amp;"/"&amp;($AF489+$AG489)&amp;"達標")))</f>
        <v/>
      </c>
      <c r="M489" s="6" t="str" cm="1">
        <f t="array" ref="M489">IF($B489="","",IFERROR(INDEX(PatientCriteria[LDL達標標準],ROWS($A$4:A489)),""))</f>
        <v/>
      </c>
      <c r="N489" s="6" t="str">
        <f>IF($B489="","",IF($O489="","",IFERROR(SUMIFS(LabData2016[最近一次LDL檢查結果(mg/dL)],LabData2016[比對身分證前六碼],$AX489,LabData2016[最近一次LDL檢查日期],$O489,LabData2016[LDL唯一],1),"")))</f>
        <v/>
      </c>
      <c r="O489" s="36" t="str" cm="1">
        <f t="array" ref="O489">IF($B489="","",IFERROR(_xlfn.AGGREGATE(14,6,LabData2016[最近一次LDL檢查日期]/((LabData2016[比對身分證前六碼]=$AX489)*(LabData2016[LDL唯一]=1)),1),""))</f>
        <v/>
      </c>
      <c r="P489" s="6" t="str">
        <f>IF($B489="","",IF($Q489="","",IFERROR(SUMIFS(LabData2016[最近一次LDL檢查結果(mg/dL)],LabData2016[比對身分證前六碼],$AX489,LabData2016[最近一次LDL檢查日期],$Q489,LabData2016[LDL唯一],1),"")))</f>
        <v/>
      </c>
      <c r="Q489" s="36" t="str" cm="1">
        <f t="array" ref="Q489">IF($B489="","",IFERROR(_xlfn.AGGREGATE(14,6,LabData2016[最近一次LDL檢查日期]/((LabData2016[比對身分證前六碼]=$AX489)*(LabData2016[LDL唯一]=1)),2),""))</f>
        <v/>
      </c>
      <c r="R489" s="6" t="str">
        <f t="shared" si="100"/>
        <v/>
      </c>
      <c r="S489" s="6" t="str" cm="1">
        <f t="array" ref="S489">IF($B489="","",IFERROR(_xlfn.AGGREGATE(15,6,LabData2016[最近一次LDL檢查結果(mg/dL)]/((LabData2016[比對身分證前六碼]=$AX489)*(LabData2016[LDL唯一]=1)),1),""))</f>
        <v/>
      </c>
      <c r="T489" s="28" t="str">
        <f ca="1">IF($B489="","",IF($M489="不適用","不適用",IF($N489="","未檢驗",IF(OR(AND($D489="DM only",$O489&gt;=DATE(YEAR(TODAY()),1,1),$O489&lt;DATE(YEAR(TODAY())+1,1,1),$N489&lt;VALUE(SUBSTITUTE($M489,"&lt;",""))),AND($AH489&gt;=1,$AI489&gt;=1,OR($N489&lt;VALUE(SUBSTITUTE($M489,"&lt;","")),SUMIFS(LabData2016[LDL唯一],LabData2016[比對身分證前六碼],$AX489,LabData2016[最近一次LDL檢查結果(mg/dL)],"&lt;"&amp;VALUE(SUBSTITUTE($M489,"&lt;","")),LabData2016[最近一次LDL檢查日期],"&gt;="&amp;DATE(YEAR(TODAY()),1,1),LabData2016[最近一次LDL檢查日期],"&lt;"&amp;DATE(YEAR(TODAY())+1,1,1))/($AH489+$AI489)&gt;=0.5))),"控制達標",IF(AND($AH489&gt;=1,$AI489&gt;=1,ISNUMBER($P489),$R489&gt;84,$N489-$P489&lt;0),"進步達標","未達標")))))</f>
        <v/>
      </c>
      <c r="U489" s="39" t="str">
        <f ca="1">IF($B489="","",IF($T489="不適用","不適用",IF($T489="未檢驗","無檢驗資料","全年"&amp;($AH489+$AI489)&amp;"次／下半年"&amp;$AI489&amp;"次／"&amp;SUMIFS(LabData2016[LDL唯一],LabData2016[比對身分證前六碼],$AX489,LabData2016[最近一次LDL檢查結果(mg/dL)],"&lt;"&amp;VALUE(SUBSTITUTE($M489,"&lt;","")),LabData2016[最近一次LDL檢查日期],"&gt;="&amp;DATE(YEAR(TODAY()),1,1),LabData2016[最近一次LDL檢查日期],"&lt;"&amp;DATE(YEAR(TODAY())+1,1,1))&amp;"/"&amp;($AH489+$AI489)&amp;"達標")))</f>
        <v/>
      </c>
      <c r="V489" s="6" t="str" cm="1">
        <f t="array" ref="V489">IF($B489="","",IFERROR(INDEX(PatientCriteria[UACR達標標準],ROWS($A$4:A489)),""))</f>
        <v/>
      </c>
      <c r="W489" s="6" t="str">
        <f>IF($B489="","",IF($X489="","",IFERROR(SUMIFS(LabData2016[最近一次UACR檢查結果(mg/gm)],LabData2016[比對身分證前六碼],$AX489,LabData2016[最近一次UACR檢查日期],$X489,LabData2016[UACR唯一],1),"")))</f>
        <v/>
      </c>
      <c r="X489" s="36" t="str" cm="1">
        <f t="array" ref="X489">IF($B489="","",IFERROR(_xlfn.AGGREGATE(14,6,LabData2016[最近一次UACR檢查日期]/((LabData2016[比對身分證前六碼]=$AX489)*(LabData2016[UACR唯一]=1)),1),""))</f>
        <v/>
      </c>
      <c r="Y489" s="6" t="str">
        <f>IF($B489="","",IF($Z489="","",IFERROR(SUMIFS(LabData2016[最近一次UACR檢查結果(mg/gm)],LabData2016[比對身分證前六碼],$AX489,LabData2016[最近一次UACR檢查日期],$Z489,LabData2016[UACR唯一],1),"")))</f>
        <v/>
      </c>
      <c r="Z489" s="36" t="str" cm="1">
        <f t="array" ref="Z489">IF($B489="","",IFERROR(_xlfn.AGGREGATE(14,6,LabData2016[最近一次UACR檢查日期]/((LabData2016[比對身分證前六碼]=$AX489)*(LabData2016[UACR唯一]=1)),2),""))</f>
        <v/>
      </c>
      <c r="AA489" s="6" t="str">
        <f t="shared" si="101"/>
        <v/>
      </c>
      <c r="AB489" s="29" t="str">
        <f ca="1">IF($B489="","",IF($V489="不適用","不適用",IF($W489="","未檢驗",IF(AND($AJ489+$AK489&gt;=2,$AK489&gt;=1),IF(OR($W489&lt;30,SUMIFS(LabData2016[UACR唯一],LabData2016[比對身分證前六碼],$AX489,LabData2016[最近一次UACR檢查結果(mg/gm)],"&lt;30",LabData2016[最近一次UACR檢查日期],"&gt;="&amp;DATE(YEAR(TODAY()),1,1),LabData2016[最近一次UACR檢查日期],"&lt;"&amp;DATE(YEAR(TODAY())+1,1,1))/($AJ489+$AK489)&gt;=0.5),"控制達標",IF(ISNUMBER($Y489),IF(AND($AA489&gt;=84,$W489-$Y489&lt;0),"進步達標","未達標"),"未達標")),"未達標"))))</f>
        <v/>
      </c>
      <c r="AC489" s="38" t="str">
        <f ca="1">IF($B489="","",IF($AB489="不適用","不適用",IF($AB489="未檢驗","無檢驗資料","全年"&amp;($AJ489+$AK489)&amp;"次／下半年"&amp;$AK489&amp;"次／"&amp;SUMIFS(LabData2016[UACR唯一],LabData2016[比對身分證前六碼],$AX489,LabData2016[最近一次UACR檢查結果(mg/gm)],"&lt;30",LabData2016[最近一次UACR檢查日期],"&gt;="&amp;DATE(YEAR(TODAY()),1,1),LabData2016[最近一次UACR檢查日期],"&lt;"&amp;DATE(YEAR(TODAY())+1,1,1))&amp;"/"&amp;($AJ489+$AK489)&amp;"達標")))</f>
        <v/>
      </c>
      <c r="AD489" s="6" t="str" cm="1">
        <f t="array" ref="AD489">IF($B489="","",IFERROR(INDEX(PatientCriteria[BP檢驗次數達標標準],ROWS($A$4:A489)),""))</f>
        <v/>
      </c>
      <c r="AE489" s="6" t="str" cm="1">
        <f t="array" aca="1" ref="AE489" ca="1">IF($B489="","",_xlfn.LET(_xlpm.bp,LabData2016[最近一次BP檢查日期],_xlpm.ym,IF(ISNUMBER(_xlpm.bp),TEXT(_xlpm.bp,"yyyy-mm"),LEFT(_xlpm.bp,7)),_xlpm.matched,_xlfn._xlws.FILTER(_xlpm.ym,(LabData2016[比對身分證前六碼]=$AX489)*(LabData2016[比對生日西元]=$AY489)*(_xlpm.ym&lt;&gt;"")*(LEFT(_xlpm.ym,4)=TEXT(YEAR(TODAY()),"0")),""),IF(INDEX(_xlpm.matched,1)="",0,ROWS(_xlfn.UNIQUE(_xlpm.matched)))))</f>
        <v/>
      </c>
      <c r="AF489" s="6" t="str">
        <f ca="1">IF($B489="","",SUMIFS(LabData2016[HbA1c唯一],LabData2016[比對身分證前六碼],$AX489,LabData2016[最近一次HbA1c檢查日期],"&gt;="&amp;DATE(YEAR(TODAY()),1,1),LabData2016[最近一次HbA1c檢查日期],"&lt;"&amp;DATE(YEAR(TODAY()),7,1)))</f>
        <v/>
      </c>
      <c r="AG489" s="6" t="str">
        <f ca="1">IF($B489="","",SUMIFS(LabData2016[HbA1c唯一],LabData2016[比對身分證前六碼],$AX489,LabData2016[最近一次HbA1c檢查日期],"&gt;="&amp;DATE(YEAR(TODAY()),7,1),LabData2016[最近一次HbA1c檢查日期],"&lt;"&amp;DATE(YEAR(TODAY())+1,1,1)))</f>
        <v/>
      </c>
      <c r="AH489" s="6" t="str">
        <f ca="1">IF($B489="","",SUMIFS(LabData2016[LDL唯一],LabData2016[比對身分證前六碼],$AX489,LabData2016[最近一次LDL檢查日期],"&gt;="&amp;DATE(YEAR(TODAY()),1,1),LabData2016[最近一次LDL檢查日期],"&lt;"&amp;DATE(YEAR(TODAY()),7,1)))</f>
        <v/>
      </c>
      <c r="AI489" s="6" t="str">
        <f ca="1">IF($B489="","",SUMIFS(LabData2016[LDL唯一],LabData2016[比對身分證前六碼],$AX489,LabData2016[最近一次LDL檢查日期],"&gt;="&amp;DATE(YEAR(TODAY()),7,1),LabData2016[最近一次LDL檢查日期],"&lt;"&amp;DATE(YEAR(TODAY())+1,1,1)))</f>
        <v/>
      </c>
      <c r="AJ489" s="6" t="str">
        <f ca="1">IF($B489="","",SUMIFS(LabData2016[UACR唯一],LabData2016[比對身分證前六碼],$AX489,LabData2016[最近一次UACR檢查日期],"&gt;="&amp;DATE(YEAR(TODAY()),1,1),LabData2016[最近一次UACR檢查日期],"&lt;"&amp;DATE(YEAR(TODAY()),7,1)))</f>
        <v/>
      </c>
      <c r="AK489" s="6" t="str">
        <f ca="1">IF($B489="","",SUMIFS(LabData2016[UACR唯一],LabData2016[比對身分證前六碼],$AX489,LabData2016[最近一次UACR檢查日期],"&gt;="&amp;DATE(YEAR(TODAY()),7,1),LabData2016[最近一次UACR檢查日期],"&lt;"&amp;DATE(YEAR(TODAY())+1,1,1)))</f>
        <v/>
      </c>
      <c r="AL489" s="6" t="str">
        <f t="shared" si="102"/>
        <v/>
      </c>
      <c r="AM489" s="6" t="str">
        <f t="shared" si="103"/>
        <v/>
      </c>
      <c r="AN489" s="6" t="str">
        <f t="shared" si="104"/>
        <v/>
      </c>
      <c r="AO489" s="6" t="str">
        <f t="shared" si="105"/>
        <v/>
      </c>
      <c r="AP489" s="6" t="str" cm="1">
        <f t="array" ref="AP489">IF($B489="","",IFERROR(INDEX(相容設定!$B$2:$E$9,MATCH($D489,相容設定!$A$2:$A$9,0),MIN(VALUE(LEFT($AQ489,FIND("/",$AQ489)-1)),3)+1),0))</f>
        <v/>
      </c>
      <c r="AQ489" s="6" t="str">
        <f t="shared" si="106"/>
        <v/>
      </c>
      <c r="AR489" s="30" t="str">
        <f t="shared" si="107"/>
        <v/>
      </c>
      <c r="AS489" s="30" t="str">
        <f>IF($B489="","",250+30+IF(OR(ISNUMBER(SEARCH("DM",$D489)),ISNUMBER(SEARCH("+",$D489))),100,0)+IFERROR(INDEX(相容設定!$F$2:$F$9,MATCH($D489,相容設定!$A$2:$A$9,0)),0))</f>
        <v/>
      </c>
      <c r="AT489" s="31" t="str">
        <f t="shared" si="108"/>
        <v/>
      </c>
      <c r="AU489" s="32" t="str">
        <f t="shared" si="109"/>
        <v/>
      </c>
      <c r="AW489" t="str">
        <f t="shared" si="110"/>
        <v/>
      </c>
    </row>
    <row r="490" spans="1:49" x14ac:dyDescent="0.35">
      <c r="A490" s="26" t="str" cm="1">
        <f t="array" ref="A490">IFERROR(IF(INDEX(PatientCriteria[身分證號],ROWS($A$4:A490))="","",ROWS($A$4:A490)),"")</f>
        <v/>
      </c>
      <c r="B490" s="26" t="str" cm="1">
        <f t="array" ref="B490">IFERROR(IF(INDEX(PatientCriteria[身分證號],ROWS($A$4:A490))="","",INDEX(PatientCriteria[身分證號],ROWS($A$4:A490))),"")</f>
        <v/>
      </c>
      <c r="C490" s="26" t="str" cm="1">
        <f t="array" ref="C490">IF($B490="","",IFERROR(INDEX(PatientCriteria[生日],ROWS($A$4:A490)),""))</f>
        <v/>
      </c>
      <c r="D490" s="26" t="str" cm="1">
        <f t="array" ref="D490">IF($B490="","",IFERROR(INDEX(PatientCriteria[疾病組合],ROWS($A$4:A490)),""))</f>
        <v/>
      </c>
      <c r="E490" s="6" t="str" cm="1">
        <f t="array" ref="E490">IF($B490="","",IFERROR(INDEX(PatientCriteria[HbA1c達標標準],ROWS($A$4:A490)),""))</f>
        <v/>
      </c>
      <c r="F490" s="6" t="str">
        <f>IF($B490="","",IF($G490="","",IFERROR(SUMIFS(LabData2016[最近一次HbA1c檢查結果(%)],LabData2016[比對身分證前六碼],$AX490,LabData2016[最近一次HbA1c檢查日期],$G490,LabData2016[HbA1c唯一],1),"")))</f>
        <v/>
      </c>
      <c r="G490" s="36" t="str" cm="1">
        <f t="array" ref="G490">IF($B490="","",IFERROR(_xlfn.AGGREGATE(14,6,LabData2016[最近一次HbA1c檢查日期]/((LabData2016[比對身分證前六碼]=$AX490)*(LabData2016[HbA1c唯一]=1)),1),""))</f>
        <v/>
      </c>
      <c r="H490" s="6" t="str">
        <f>IF($B490="","",IF($I490="","",IFERROR(SUMIFS(LabData2016[最近一次HbA1c檢查結果(%)],LabData2016[比對身分證前六碼],$AX490,LabData2016[最近一次HbA1c檢查日期],$I490,LabData2016[HbA1c唯一],1),"")))</f>
        <v/>
      </c>
      <c r="I490" s="36" t="str" cm="1">
        <f t="array" ref="I490">IF($B490="","",IFERROR(_xlfn.AGGREGATE(14,6,LabData2016[最近一次HbA1c檢查日期]/((LabData2016[比對身分證前六碼]=$AX490)*(LabData2016[HbA1c唯一]=1)),2),""))</f>
        <v/>
      </c>
      <c r="J490" s="6" t="str">
        <f t="shared" si="99"/>
        <v/>
      </c>
      <c r="K490" s="27" t="str">
        <f ca="1">IF($B490="","",IF($E490="不適用","不適用",IF($F490="","未檢驗",IF(AND($AF490+$AG490&gt;=2,$AG490&gt;=1),IF(OR($F490&lt;VALUE(SUBSTITUTE(SUBSTITUTE($E490,"&lt;",""),"%","")),SUMIFS(LabData2016[HbA1c唯一],LabData2016[比對身分證前六碼],$AX490,LabData2016[最近一次HbA1c檢查結果(%)],"&lt;"&amp;VALUE(SUBSTITUTE(SUBSTITUTE($E490,"&lt;",""),"%","")),LabData2016[最近一次HbA1c檢查日期],"&gt;="&amp;DATE(YEAR(TODAY()),1,1),LabData2016[最近一次HbA1c檢查日期],"&lt;"&amp;DATE(YEAR(TODAY())+1,1,1))/($AF490+$AG490)&gt;=0.5),"控制達標",IF(ISNUMBER($H490),IF(AND($J490&gt;=84,$F490-$H490&lt;0),"進步達標","未達標"),"未達標")),"未達標"))))</f>
        <v/>
      </c>
      <c r="L490" s="33" t="str">
        <f ca="1">IF($B490="","",IF($K490="不適用","不適用",IF($K490="未檢驗","無檢驗資料","全年"&amp;($AF490+$AG490)&amp;"次／下半年"&amp;$AG490&amp;"次／"&amp;SUMIFS(LabData2016[HbA1c唯一],LabData2016[比對身分證前六碼],$AX490,LabData2016[最近一次HbA1c檢查結果(%)],"&lt;"&amp;VALUE(SUBSTITUTE(SUBSTITUTE($E490,"&lt;",""),"%","")),LabData2016[最近一次HbA1c檢查日期],"&gt;="&amp;DATE(YEAR(TODAY()),1,1),LabData2016[最近一次HbA1c檢查日期],"&lt;"&amp;DATE(YEAR(TODAY())+1,1,1))&amp;"/"&amp;($AF490+$AG490)&amp;"達標")))</f>
        <v/>
      </c>
      <c r="M490" s="6" t="str" cm="1">
        <f t="array" ref="M490">IF($B490="","",IFERROR(INDEX(PatientCriteria[LDL達標標準],ROWS($A$4:A490)),""))</f>
        <v/>
      </c>
      <c r="N490" s="6" t="str">
        <f>IF($B490="","",IF($O490="","",IFERROR(SUMIFS(LabData2016[最近一次LDL檢查結果(mg/dL)],LabData2016[比對身分證前六碼],$AX490,LabData2016[最近一次LDL檢查日期],$O490,LabData2016[LDL唯一],1),"")))</f>
        <v/>
      </c>
      <c r="O490" s="36" t="str" cm="1">
        <f t="array" ref="O490">IF($B490="","",IFERROR(_xlfn.AGGREGATE(14,6,LabData2016[最近一次LDL檢查日期]/((LabData2016[比對身分證前六碼]=$AX490)*(LabData2016[LDL唯一]=1)),1),""))</f>
        <v/>
      </c>
      <c r="P490" s="6" t="str">
        <f>IF($B490="","",IF($Q490="","",IFERROR(SUMIFS(LabData2016[最近一次LDL檢查結果(mg/dL)],LabData2016[比對身分證前六碼],$AX490,LabData2016[最近一次LDL檢查日期],$Q490,LabData2016[LDL唯一],1),"")))</f>
        <v/>
      </c>
      <c r="Q490" s="36" t="str" cm="1">
        <f t="array" ref="Q490">IF($B490="","",IFERROR(_xlfn.AGGREGATE(14,6,LabData2016[最近一次LDL檢查日期]/((LabData2016[比對身分證前六碼]=$AX490)*(LabData2016[LDL唯一]=1)),2),""))</f>
        <v/>
      </c>
      <c r="R490" s="6" t="str">
        <f t="shared" si="100"/>
        <v/>
      </c>
      <c r="S490" s="6" t="str" cm="1">
        <f t="array" ref="S490">IF($B490="","",IFERROR(_xlfn.AGGREGATE(15,6,LabData2016[最近一次LDL檢查結果(mg/dL)]/((LabData2016[比對身分證前六碼]=$AX490)*(LabData2016[LDL唯一]=1)),1),""))</f>
        <v/>
      </c>
      <c r="T490" s="28" t="str">
        <f ca="1">IF($B490="","",IF($M490="不適用","不適用",IF($N490="","未檢驗",IF(OR(AND($D490="DM only",$O490&gt;=DATE(YEAR(TODAY()),1,1),$O490&lt;DATE(YEAR(TODAY())+1,1,1),$N490&lt;VALUE(SUBSTITUTE($M490,"&lt;",""))),AND($AH490&gt;=1,$AI490&gt;=1,OR($N490&lt;VALUE(SUBSTITUTE($M490,"&lt;","")),SUMIFS(LabData2016[LDL唯一],LabData2016[比對身分證前六碼],$AX490,LabData2016[最近一次LDL檢查結果(mg/dL)],"&lt;"&amp;VALUE(SUBSTITUTE($M490,"&lt;","")),LabData2016[最近一次LDL檢查日期],"&gt;="&amp;DATE(YEAR(TODAY()),1,1),LabData2016[最近一次LDL檢查日期],"&lt;"&amp;DATE(YEAR(TODAY())+1,1,1))/($AH490+$AI490)&gt;=0.5))),"控制達標",IF(AND($AH490&gt;=1,$AI490&gt;=1,ISNUMBER($P490),$R490&gt;84,$N490-$P490&lt;0),"進步達標","未達標")))))</f>
        <v/>
      </c>
      <c r="U490" s="39" t="str">
        <f ca="1">IF($B490="","",IF($T490="不適用","不適用",IF($T490="未檢驗","無檢驗資料","全年"&amp;($AH490+$AI490)&amp;"次／下半年"&amp;$AI490&amp;"次／"&amp;SUMIFS(LabData2016[LDL唯一],LabData2016[比對身分證前六碼],$AX490,LabData2016[最近一次LDL檢查結果(mg/dL)],"&lt;"&amp;VALUE(SUBSTITUTE($M490,"&lt;","")),LabData2016[最近一次LDL檢查日期],"&gt;="&amp;DATE(YEAR(TODAY()),1,1),LabData2016[最近一次LDL檢查日期],"&lt;"&amp;DATE(YEAR(TODAY())+1,1,1))&amp;"/"&amp;($AH490+$AI490)&amp;"達標")))</f>
        <v/>
      </c>
      <c r="V490" s="6" t="str" cm="1">
        <f t="array" ref="V490">IF($B490="","",IFERROR(INDEX(PatientCriteria[UACR達標標準],ROWS($A$4:A490)),""))</f>
        <v/>
      </c>
      <c r="W490" s="6" t="str">
        <f>IF($B490="","",IF($X490="","",IFERROR(SUMIFS(LabData2016[最近一次UACR檢查結果(mg/gm)],LabData2016[比對身分證前六碼],$AX490,LabData2016[最近一次UACR檢查日期],$X490,LabData2016[UACR唯一],1),"")))</f>
        <v/>
      </c>
      <c r="X490" s="36" t="str" cm="1">
        <f t="array" ref="X490">IF($B490="","",IFERROR(_xlfn.AGGREGATE(14,6,LabData2016[最近一次UACR檢查日期]/((LabData2016[比對身分證前六碼]=$AX490)*(LabData2016[UACR唯一]=1)),1),""))</f>
        <v/>
      </c>
      <c r="Y490" s="6" t="str">
        <f>IF($B490="","",IF($Z490="","",IFERROR(SUMIFS(LabData2016[最近一次UACR檢查結果(mg/gm)],LabData2016[比對身分證前六碼],$AX490,LabData2016[最近一次UACR檢查日期],$Z490,LabData2016[UACR唯一],1),"")))</f>
        <v/>
      </c>
      <c r="Z490" s="36" t="str" cm="1">
        <f t="array" ref="Z490">IF($B490="","",IFERROR(_xlfn.AGGREGATE(14,6,LabData2016[最近一次UACR檢查日期]/((LabData2016[比對身分證前六碼]=$AX490)*(LabData2016[UACR唯一]=1)),2),""))</f>
        <v/>
      </c>
      <c r="AA490" s="6" t="str">
        <f t="shared" si="101"/>
        <v/>
      </c>
      <c r="AB490" s="29" t="str">
        <f ca="1">IF($B490="","",IF($V490="不適用","不適用",IF($W490="","未檢驗",IF(AND($AJ490+$AK490&gt;=2,$AK490&gt;=1),IF(OR($W490&lt;30,SUMIFS(LabData2016[UACR唯一],LabData2016[比對身分證前六碼],$AX490,LabData2016[最近一次UACR檢查結果(mg/gm)],"&lt;30",LabData2016[最近一次UACR檢查日期],"&gt;="&amp;DATE(YEAR(TODAY()),1,1),LabData2016[最近一次UACR檢查日期],"&lt;"&amp;DATE(YEAR(TODAY())+1,1,1))/($AJ490+$AK490)&gt;=0.5),"控制達標",IF(ISNUMBER($Y490),IF(AND($AA490&gt;=84,$W490-$Y490&lt;0),"進步達標","未達標"),"未達標")),"未達標"))))</f>
        <v/>
      </c>
      <c r="AC490" s="38" t="str">
        <f ca="1">IF($B490="","",IF($AB490="不適用","不適用",IF($AB490="未檢驗","無檢驗資料","全年"&amp;($AJ490+$AK490)&amp;"次／下半年"&amp;$AK490&amp;"次／"&amp;SUMIFS(LabData2016[UACR唯一],LabData2016[比對身分證前六碼],$AX490,LabData2016[最近一次UACR檢查結果(mg/gm)],"&lt;30",LabData2016[最近一次UACR檢查日期],"&gt;="&amp;DATE(YEAR(TODAY()),1,1),LabData2016[最近一次UACR檢查日期],"&lt;"&amp;DATE(YEAR(TODAY())+1,1,1))&amp;"/"&amp;($AJ490+$AK490)&amp;"達標")))</f>
        <v/>
      </c>
      <c r="AD490" s="6" t="str" cm="1">
        <f t="array" ref="AD490">IF($B490="","",IFERROR(INDEX(PatientCriteria[BP檢驗次數達標標準],ROWS($A$4:A490)),""))</f>
        <v/>
      </c>
      <c r="AE490" s="6" t="str" cm="1">
        <f t="array" aca="1" ref="AE490" ca="1">IF($B490="","",_xlfn.LET(_xlpm.bp,LabData2016[最近一次BP檢查日期],_xlpm.ym,IF(ISNUMBER(_xlpm.bp),TEXT(_xlpm.bp,"yyyy-mm"),LEFT(_xlpm.bp,7)),_xlpm.matched,_xlfn._xlws.FILTER(_xlpm.ym,(LabData2016[比對身分證前六碼]=$AX490)*(LabData2016[比對生日西元]=$AY490)*(_xlpm.ym&lt;&gt;"")*(LEFT(_xlpm.ym,4)=TEXT(YEAR(TODAY()),"0")),""),IF(INDEX(_xlpm.matched,1)="",0,ROWS(_xlfn.UNIQUE(_xlpm.matched)))))</f>
        <v/>
      </c>
      <c r="AF490" s="6" t="str">
        <f ca="1">IF($B490="","",SUMIFS(LabData2016[HbA1c唯一],LabData2016[比對身分證前六碼],$AX490,LabData2016[最近一次HbA1c檢查日期],"&gt;="&amp;DATE(YEAR(TODAY()),1,1),LabData2016[最近一次HbA1c檢查日期],"&lt;"&amp;DATE(YEAR(TODAY()),7,1)))</f>
        <v/>
      </c>
      <c r="AG490" s="6" t="str">
        <f ca="1">IF($B490="","",SUMIFS(LabData2016[HbA1c唯一],LabData2016[比對身分證前六碼],$AX490,LabData2016[最近一次HbA1c檢查日期],"&gt;="&amp;DATE(YEAR(TODAY()),7,1),LabData2016[最近一次HbA1c檢查日期],"&lt;"&amp;DATE(YEAR(TODAY())+1,1,1)))</f>
        <v/>
      </c>
      <c r="AH490" s="6" t="str">
        <f ca="1">IF($B490="","",SUMIFS(LabData2016[LDL唯一],LabData2016[比對身分證前六碼],$AX490,LabData2016[最近一次LDL檢查日期],"&gt;="&amp;DATE(YEAR(TODAY()),1,1),LabData2016[最近一次LDL檢查日期],"&lt;"&amp;DATE(YEAR(TODAY()),7,1)))</f>
        <v/>
      </c>
      <c r="AI490" s="6" t="str">
        <f ca="1">IF($B490="","",SUMIFS(LabData2016[LDL唯一],LabData2016[比對身分證前六碼],$AX490,LabData2016[最近一次LDL檢查日期],"&gt;="&amp;DATE(YEAR(TODAY()),7,1),LabData2016[最近一次LDL檢查日期],"&lt;"&amp;DATE(YEAR(TODAY())+1,1,1)))</f>
        <v/>
      </c>
      <c r="AJ490" s="6" t="str">
        <f ca="1">IF($B490="","",SUMIFS(LabData2016[UACR唯一],LabData2016[比對身分證前六碼],$AX490,LabData2016[最近一次UACR檢查日期],"&gt;="&amp;DATE(YEAR(TODAY()),1,1),LabData2016[最近一次UACR檢查日期],"&lt;"&amp;DATE(YEAR(TODAY()),7,1)))</f>
        <v/>
      </c>
      <c r="AK490" s="6" t="str">
        <f ca="1">IF($B490="","",SUMIFS(LabData2016[UACR唯一],LabData2016[比對身分證前六碼],$AX490,LabData2016[最近一次UACR檢查日期],"&gt;="&amp;DATE(YEAR(TODAY()),7,1),LabData2016[最近一次UACR檢查日期],"&lt;"&amp;DATE(YEAR(TODAY())+1,1,1)))</f>
        <v/>
      </c>
      <c r="AL490" s="6" t="str">
        <f t="shared" si="102"/>
        <v/>
      </c>
      <c r="AM490" s="6" t="str">
        <f t="shared" si="103"/>
        <v/>
      </c>
      <c r="AN490" s="6" t="str">
        <f t="shared" si="104"/>
        <v/>
      </c>
      <c r="AO490" s="6" t="str">
        <f t="shared" si="105"/>
        <v/>
      </c>
      <c r="AP490" s="6" t="str" cm="1">
        <f t="array" ref="AP490">IF($B490="","",IFERROR(INDEX(相容設定!$B$2:$E$9,MATCH($D490,相容設定!$A$2:$A$9,0),MIN(VALUE(LEFT($AQ490,FIND("/",$AQ490)-1)),3)+1),0))</f>
        <v/>
      </c>
      <c r="AQ490" s="6" t="str">
        <f t="shared" si="106"/>
        <v/>
      </c>
      <c r="AR490" s="30" t="str">
        <f t="shared" si="107"/>
        <v/>
      </c>
      <c r="AS490" s="30" t="str">
        <f>IF($B490="","",250+30+IF(OR(ISNUMBER(SEARCH("DM",$D490)),ISNUMBER(SEARCH("+",$D490))),100,0)+IFERROR(INDEX(相容設定!$F$2:$F$9,MATCH($D490,相容設定!$A$2:$A$9,0)),0))</f>
        <v/>
      </c>
      <c r="AT490" s="31" t="str">
        <f t="shared" si="108"/>
        <v/>
      </c>
      <c r="AU490" s="32" t="str">
        <f t="shared" si="109"/>
        <v/>
      </c>
      <c r="AW490" t="str">
        <f t="shared" si="110"/>
        <v/>
      </c>
    </row>
    <row r="491" spans="1:49" x14ac:dyDescent="0.35">
      <c r="A491" s="26" t="str" cm="1">
        <f t="array" ref="A491">IFERROR(IF(INDEX(PatientCriteria[身分證號],ROWS($A$4:A491))="","",ROWS($A$4:A491)),"")</f>
        <v/>
      </c>
      <c r="B491" s="26" t="str" cm="1">
        <f t="array" ref="B491">IFERROR(IF(INDEX(PatientCriteria[身分證號],ROWS($A$4:A491))="","",INDEX(PatientCriteria[身分證號],ROWS($A$4:A491))),"")</f>
        <v/>
      </c>
      <c r="C491" s="26" t="str" cm="1">
        <f t="array" ref="C491">IF($B491="","",IFERROR(INDEX(PatientCriteria[生日],ROWS($A$4:A491)),""))</f>
        <v/>
      </c>
      <c r="D491" s="26" t="str" cm="1">
        <f t="array" ref="D491">IF($B491="","",IFERROR(INDEX(PatientCriteria[疾病組合],ROWS($A$4:A491)),""))</f>
        <v/>
      </c>
      <c r="E491" s="6" t="str" cm="1">
        <f t="array" ref="E491">IF($B491="","",IFERROR(INDEX(PatientCriteria[HbA1c達標標準],ROWS($A$4:A491)),""))</f>
        <v/>
      </c>
      <c r="F491" s="6" t="str">
        <f>IF($B491="","",IF($G491="","",IFERROR(SUMIFS(LabData2016[最近一次HbA1c檢查結果(%)],LabData2016[比對身分證前六碼],$AX491,LabData2016[最近一次HbA1c檢查日期],$G491,LabData2016[HbA1c唯一],1),"")))</f>
        <v/>
      </c>
      <c r="G491" s="36" t="str" cm="1">
        <f t="array" ref="G491">IF($B491="","",IFERROR(_xlfn.AGGREGATE(14,6,LabData2016[最近一次HbA1c檢查日期]/((LabData2016[比對身分證前六碼]=$AX491)*(LabData2016[HbA1c唯一]=1)),1),""))</f>
        <v/>
      </c>
      <c r="H491" s="6" t="str">
        <f>IF($B491="","",IF($I491="","",IFERROR(SUMIFS(LabData2016[最近一次HbA1c檢查結果(%)],LabData2016[比對身分證前六碼],$AX491,LabData2016[最近一次HbA1c檢查日期],$I491,LabData2016[HbA1c唯一],1),"")))</f>
        <v/>
      </c>
      <c r="I491" s="36" t="str" cm="1">
        <f t="array" ref="I491">IF($B491="","",IFERROR(_xlfn.AGGREGATE(14,6,LabData2016[最近一次HbA1c檢查日期]/((LabData2016[比對身分證前六碼]=$AX491)*(LabData2016[HbA1c唯一]=1)),2),""))</f>
        <v/>
      </c>
      <c r="J491" s="6" t="str">
        <f t="shared" si="99"/>
        <v/>
      </c>
      <c r="K491" s="27" t="str">
        <f ca="1">IF($B491="","",IF($E491="不適用","不適用",IF($F491="","未檢驗",IF(AND($AF491+$AG491&gt;=2,$AG491&gt;=1),IF(OR($F491&lt;VALUE(SUBSTITUTE(SUBSTITUTE($E491,"&lt;",""),"%","")),SUMIFS(LabData2016[HbA1c唯一],LabData2016[比對身分證前六碼],$AX491,LabData2016[最近一次HbA1c檢查結果(%)],"&lt;"&amp;VALUE(SUBSTITUTE(SUBSTITUTE($E491,"&lt;",""),"%","")),LabData2016[最近一次HbA1c檢查日期],"&gt;="&amp;DATE(YEAR(TODAY()),1,1),LabData2016[最近一次HbA1c檢查日期],"&lt;"&amp;DATE(YEAR(TODAY())+1,1,1))/($AF491+$AG491)&gt;=0.5),"控制達標",IF(ISNUMBER($H491),IF(AND($J491&gt;=84,$F491-$H491&lt;0),"進步達標","未達標"),"未達標")),"未達標"))))</f>
        <v/>
      </c>
      <c r="L491" s="33" t="str">
        <f ca="1">IF($B491="","",IF($K491="不適用","不適用",IF($K491="未檢驗","無檢驗資料","全年"&amp;($AF491+$AG491)&amp;"次／下半年"&amp;$AG491&amp;"次／"&amp;SUMIFS(LabData2016[HbA1c唯一],LabData2016[比對身分證前六碼],$AX491,LabData2016[最近一次HbA1c檢查結果(%)],"&lt;"&amp;VALUE(SUBSTITUTE(SUBSTITUTE($E491,"&lt;",""),"%","")),LabData2016[最近一次HbA1c檢查日期],"&gt;="&amp;DATE(YEAR(TODAY()),1,1),LabData2016[最近一次HbA1c檢查日期],"&lt;"&amp;DATE(YEAR(TODAY())+1,1,1))&amp;"/"&amp;($AF491+$AG491)&amp;"達標")))</f>
        <v/>
      </c>
      <c r="M491" s="6" t="str" cm="1">
        <f t="array" ref="M491">IF($B491="","",IFERROR(INDEX(PatientCriteria[LDL達標標準],ROWS($A$4:A491)),""))</f>
        <v/>
      </c>
      <c r="N491" s="6" t="str">
        <f>IF($B491="","",IF($O491="","",IFERROR(SUMIFS(LabData2016[最近一次LDL檢查結果(mg/dL)],LabData2016[比對身分證前六碼],$AX491,LabData2016[最近一次LDL檢查日期],$O491,LabData2016[LDL唯一],1),"")))</f>
        <v/>
      </c>
      <c r="O491" s="36" t="str" cm="1">
        <f t="array" ref="O491">IF($B491="","",IFERROR(_xlfn.AGGREGATE(14,6,LabData2016[最近一次LDL檢查日期]/((LabData2016[比對身分證前六碼]=$AX491)*(LabData2016[LDL唯一]=1)),1),""))</f>
        <v/>
      </c>
      <c r="P491" s="6" t="str">
        <f>IF($B491="","",IF($Q491="","",IFERROR(SUMIFS(LabData2016[最近一次LDL檢查結果(mg/dL)],LabData2016[比對身分證前六碼],$AX491,LabData2016[最近一次LDL檢查日期],$Q491,LabData2016[LDL唯一],1),"")))</f>
        <v/>
      </c>
      <c r="Q491" s="36" t="str" cm="1">
        <f t="array" ref="Q491">IF($B491="","",IFERROR(_xlfn.AGGREGATE(14,6,LabData2016[最近一次LDL檢查日期]/((LabData2016[比對身分證前六碼]=$AX491)*(LabData2016[LDL唯一]=1)),2),""))</f>
        <v/>
      </c>
      <c r="R491" s="6" t="str">
        <f t="shared" si="100"/>
        <v/>
      </c>
      <c r="S491" s="6" t="str" cm="1">
        <f t="array" ref="S491">IF($B491="","",IFERROR(_xlfn.AGGREGATE(15,6,LabData2016[最近一次LDL檢查結果(mg/dL)]/((LabData2016[比對身分證前六碼]=$AX491)*(LabData2016[LDL唯一]=1)),1),""))</f>
        <v/>
      </c>
      <c r="T491" s="28" t="str">
        <f ca="1">IF($B491="","",IF($M491="不適用","不適用",IF($N491="","未檢驗",IF(OR(AND($D491="DM only",$O491&gt;=DATE(YEAR(TODAY()),1,1),$O491&lt;DATE(YEAR(TODAY())+1,1,1),$N491&lt;VALUE(SUBSTITUTE($M491,"&lt;",""))),AND($AH491&gt;=1,$AI491&gt;=1,OR($N491&lt;VALUE(SUBSTITUTE($M491,"&lt;","")),SUMIFS(LabData2016[LDL唯一],LabData2016[比對身分證前六碼],$AX491,LabData2016[最近一次LDL檢查結果(mg/dL)],"&lt;"&amp;VALUE(SUBSTITUTE($M491,"&lt;","")),LabData2016[最近一次LDL檢查日期],"&gt;="&amp;DATE(YEAR(TODAY()),1,1),LabData2016[最近一次LDL檢查日期],"&lt;"&amp;DATE(YEAR(TODAY())+1,1,1))/($AH491+$AI491)&gt;=0.5))),"控制達標",IF(AND($AH491&gt;=1,$AI491&gt;=1,ISNUMBER($P491),$R491&gt;84,$N491-$P491&lt;0),"進步達標","未達標")))))</f>
        <v/>
      </c>
      <c r="U491" s="39" t="str">
        <f ca="1">IF($B491="","",IF($T491="不適用","不適用",IF($T491="未檢驗","無檢驗資料","全年"&amp;($AH491+$AI491)&amp;"次／下半年"&amp;$AI491&amp;"次／"&amp;SUMIFS(LabData2016[LDL唯一],LabData2016[比對身分證前六碼],$AX491,LabData2016[最近一次LDL檢查結果(mg/dL)],"&lt;"&amp;VALUE(SUBSTITUTE($M491,"&lt;","")),LabData2016[最近一次LDL檢查日期],"&gt;="&amp;DATE(YEAR(TODAY()),1,1),LabData2016[最近一次LDL檢查日期],"&lt;"&amp;DATE(YEAR(TODAY())+1,1,1))&amp;"/"&amp;($AH491+$AI491)&amp;"達標")))</f>
        <v/>
      </c>
      <c r="V491" s="6" t="str" cm="1">
        <f t="array" ref="V491">IF($B491="","",IFERROR(INDEX(PatientCriteria[UACR達標標準],ROWS($A$4:A491)),""))</f>
        <v/>
      </c>
      <c r="W491" s="6" t="str">
        <f>IF($B491="","",IF($X491="","",IFERROR(SUMIFS(LabData2016[最近一次UACR檢查結果(mg/gm)],LabData2016[比對身分證前六碼],$AX491,LabData2016[最近一次UACR檢查日期],$X491,LabData2016[UACR唯一],1),"")))</f>
        <v/>
      </c>
      <c r="X491" s="36" t="str" cm="1">
        <f t="array" ref="X491">IF($B491="","",IFERROR(_xlfn.AGGREGATE(14,6,LabData2016[最近一次UACR檢查日期]/((LabData2016[比對身分證前六碼]=$AX491)*(LabData2016[UACR唯一]=1)),1),""))</f>
        <v/>
      </c>
      <c r="Y491" s="6" t="str">
        <f>IF($B491="","",IF($Z491="","",IFERROR(SUMIFS(LabData2016[最近一次UACR檢查結果(mg/gm)],LabData2016[比對身分證前六碼],$AX491,LabData2016[最近一次UACR檢查日期],$Z491,LabData2016[UACR唯一],1),"")))</f>
        <v/>
      </c>
      <c r="Z491" s="36" t="str" cm="1">
        <f t="array" ref="Z491">IF($B491="","",IFERROR(_xlfn.AGGREGATE(14,6,LabData2016[最近一次UACR檢查日期]/((LabData2016[比對身分證前六碼]=$AX491)*(LabData2016[UACR唯一]=1)),2),""))</f>
        <v/>
      </c>
      <c r="AA491" s="6" t="str">
        <f t="shared" si="101"/>
        <v/>
      </c>
      <c r="AB491" s="29" t="str">
        <f ca="1">IF($B491="","",IF($V491="不適用","不適用",IF($W491="","未檢驗",IF(AND($AJ491+$AK491&gt;=2,$AK491&gt;=1),IF(OR($W491&lt;30,SUMIFS(LabData2016[UACR唯一],LabData2016[比對身分證前六碼],$AX491,LabData2016[最近一次UACR檢查結果(mg/gm)],"&lt;30",LabData2016[最近一次UACR檢查日期],"&gt;="&amp;DATE(YEAR(TODAY()),1,1),LabData2016[最近一次UACR檢查日期],"&lt;"&amp;DATE(YEAR(TODAY())+1,1,1))/($AJ491+$AK491)&gt;=0.5),"控制達標",IF(ISNUMBER($Y491),IF(AND($AA491&gt;=84,$W491-$Y491&lt;0),"進步達標","未達標"),"未達標")),"未達標"))))</f>
        <v/>
      </c>
      <c r="AC491" s="38" t="str">
        <f ca="1">IF($B491="","",IF($AB491="不適用","不適用",IF($AB491="未檢驗","無檢驗資料","全年"&amp;($AJ491+$AK491)&amp;"次／下半年"&amp;$AK491&amp;"次／"&amp;SUMIFS(LabData2016[UACR唯一],LabData2016[比對身分證前六碼],$AX491,LabData2016[最近一次UACR檢查結果(mg/gm)],"&lt;30",LabData2016[最近一次UACR檢查日期],"&gt;="&amp;DATE(YEAR(TODAY()),1,1),LabData2016[最近一次UACR檢查日期],"&lt;"&amp;DATE(YEAR(TODAY())+1,1,1))&amp;"/"&amp;($AJ491+$AK491)&amp;"達標")))</f>
        <v/>
      </c>
      <c r="AD491" s="6" t="str" cm="1">
        <f t="array" ref="AD491">IF($B491="","",IFERROR(INDEX(PatientCriteria[BP檢驗次數達標標準],ROWS($A$4:A491)),""))</f>
        <v/>
      </c>
      <c r="AE491" s="6" t="str" cm="1">
        <f t="array" aca="1" ref="AE491" ca="1">IF($B491="","",_xlfn.LET(_xlpm.bp,LabData2016[最近一次BP檢查日期],_xlpm.ym,IF(ISNUMBER(_xlpm.bp),TEXT(_xlpm.bp,"yyyy-mm"),LEFT(_xlpm.bp,7)),_xlpm.matched,_xlfn._xlws.FILTER(_xlpm.ym,(LabData2016[比對身分證前六碼]=$AX491)*(LabData2016[比對生日西元]=$AY491)*(_xlpm.ym&lt;&gt;"")*(LEFT(_xlpm.ym,4)=TEXT(YEAR(TODAY()),"0")),""),IF(INDEX(_xlpm.matched,1)="",0,ROWS(_xlfn.UNIQUE(_xlpm.matched)))))</f>
        <v/>
      </c>
      <c r="AF491" s="6" t="str">
        <f ca="1">IF($B491="","",SUMIFS(LabData2016[HbA1c唯一],LabData2016[比對身分證前六碼],$AX491,LabData2016[最近一次HbA1c檢查日期],"&gt;="&amp;DATE(YEAR(TODAY()),1,1),LabData2016[最近一次HbA1c檢查日期],"&lt;"&amp;DATE(YEAR(TODAY()),7,1)))</f>
        <v/>
      </c>
      <c r="AG491" s="6" t="str">
        <f ca="1">IF($B491="","",SUMIFS(LabData2016[HbA1c唯一],LabData2016[比對身分證前六碼],$AX491,LabData2016[最近一次HbA1c檢查日期],"&gt;="&amp;DATE(YEAR(TODAY()),7,1),LabData2016[最近一次HbA1c檢查日期],"&lt;"&amp;DATE(YEAR(TODAY())+1,1,1)))</f>
        <v/>
      </c>
      <c r="AH491" s="6" t="str">
        <f ca="1">IF($B491="","",SUMIFS(LabData2016[LDL唯一],LabData2016[比對身分證前六碼],$AX491,LabData2016[最近一次LDL檢查日期],"&gt;="&amp;DATE(YEAR(TODAY()),1,1),LabData2016[最近一次LDL檢查日期],"&lt;"&amp;DATE(YEAR(TODAY()),7,1)))</f>
        <v/>
      </c>
      <c r="AI491" s="6" t="str">
        <f ca="1">IF($B491="","",SUMIFS(LabData2016[LDL唯一],LabData2016[比對身分證前六碼],$AX491,LabData2016[最近一次LDL檢查日期],"&gt;="&amp;DATE(YEAR(TODAY()),7,1),LabData2016[最近一次LDL檢查日期],"&lt;"&amp;DATE(YEAR(TODAY())+1,1,1)))</f>
        <v/>
      </c>
      <c r="AJ491" s="6" t="str">
        <f ca="1">IF($B491="","",SUMIFS(LabData2016[UACR唯一],LabData2016[比對身分證前六碼],$AX491,LabData2016[最近一次UACR檢查日期],"&gt;="&amp;DATE(YEAR(TODAY()),1,1),LabData2016[最近一次UACR檢查日期],"&lt;"&amp;DATE(YEAR(TODAY()),7,1)))</f>
        <v/>
      </c>
      <c r="AK491" s="6" t="str">
        <f ca="1">IF($B491="","",SUMIFS(LabData2016[UACR唯一],LabData2016[比對身分證前六碼],$AX491,LabData2016[最近一次UACR檢查日期],"&gt;="&amp;DATE(YEAR(TODAY()),7,1),LabData2016[最近一次UACR檢查日期],"&lt;"&amp;DATE(YEAR(TODAY())+1,1,1)))</f>
        <v/>
      </c>
      <c r="AL491" s="6" t="str">
        <f t="shared" si="102"/>
        <v/>
      </c>
      <c r="AM491" s="6" t="str">
        <f t="shared" si="103"/>
        <v/>
      </c>
      <c r="AN491" s="6" t="str">
        <f t="shared" si="104"/>
        <v/>
      </c>
      <c r="AO491" s="6" t="str">
        <f t="shared" si="105"/>
        <v/>
      </c>
      <c r="AP491" s="6" t="str" cm="1">
        <f t="array" ref="AP491">IF($B491="","",IFERROR(INDEX(相容設定!$B$2:$E$9,MATCH($D491,相容設定!$A$2:$A$9,0),MIN(VALUE(LEFT($AQ491,FIND("/",$AQ491)-1)),3)+1),0))</f>
        <v/>
      </c>
      <c r="AQ491" s="6" t="str">
        <f t="shared" si="106"/>
        <v/>
      </c>
      <c r="AR491" s="30" t="str">
        <f t="shared" si="107"/>
        <v/>
      </c>
      <c r="AS491" s="30" t="str">
        <f>IF($B491="","",250+30+IF(OR(ISNUMBER(SEARCH("DM",$D491)),ISNUMBER(SEARCH("+",$D491))),100,0)+IFERROR(INDEX(相容設定!$F$2:$F$9,MATCH($D491,相容設定!$A$2:$A$9,0)),0))</f>
        <v/>
      </c>
      <c r="AT491" s="31" t="str">
        <f t="shared" si="108"/>
        <v/>
      </c>
      <c r="AU491" s="32" t="str">
        <f t="shared" si="109"/>
        <v/>
      </c>
      <c r="AW491" t="str">
        <f t="shared" si="110"/>
        <v/>
      </c>
    </row>
    <row r="492" spans="1:49" x14ac:dyDescent="0.35">
      <c r="A492" s="26" t="str" cm="1">
        <f t="array" ref="A492">IFERROR(IF(INDEX(PatientCriteria[身分證號],ROWS($A$4:A492))="","",ROWS($A$4:A492)),"")</f>
        <v/>
      </c>
      <c r="B492" s="26" t="str" cm="1">
        <f t="array" ref="B492">IFERROR(IF(INDEX(PatientCriteria[身分證號],ROWS($A$4:A492))="","",INDEX(PatientCriteria[身分證號],ROWS($A$4:A492))),"")</f>
        <v/>
      </c>
      <c r="C492" s="26" t="str" cm="1">
        <f t="array" ref="C492">IF($B492="","",IFERROR(INDEX(PatientCriteria[生日],ROWS($A$4:A492)),""))</f>
        <v/>
      </c>
      <c r="D492" s="26" t="str" cm="1">
        <f t="array" ref="D492">IF($B492="","",IFERROR(INDEX(PatientCriteria[疾病組合],ROWS($A$4:A492)),""))</f>
        <v/>
      </c>
      <c r="E492" s="6" t="str" cm="1">
        <f t="array" ref="E492">IF($B492="","",IFERROR(INDEX(PatientCriteria[HbA1c達標標準],ROWS($A$4:A492)),""))</f>
        <v/>
      </c>
      <c r="F492" s="6" t="str">
        <f>IF($B492="","",IF($G492="","",IFERROR(SUMIFS(LabData2016[最近一次HbA1c檢查結果(%)],LabData2016[比對身分證前六碼],$AX492,LabData2016[最近一次HbA1c檢查日期],$G492,LabData2016[HbA1c唯一],1),"")))</f>
        <v/>
      </c>
      <c r="G492" s="36" t="str" cm="1">
        <f t="array" ref="G492">IF($B492="","",IFERROR(_xlfn.AGGREGATE(14,6,LabData2016[最近一次HbA1c檢查日期]/((LabData2016[比對身分證前六碼]=$AX492)*(LabData2016[HbA1c唯一]=1)),1),""))</f>
        <v/>
      </c>
      <c r="H492" s="6" t="str">
        <f>IF($B492="","",IF($I492="","",IFERROR(SUMIFS(LabData2016[最近一次HbA1c檢查結果(%)],LabData2016[比對身分證前六碼],$AX492,LabData2016[最近一次HbA1c檢查日期],$I492,LabData2016[HbA1c唯一],1),"")))</f>
        <v/>
      </c>
      <c r="I492" s="36" t="str" cm="1">
        <f t="array" ref="I492">IF($B492="","",IFERROR(_xlfn.AGGREGATE(14,6,LabData2016[最近一次HbA1c檢查日期]/((LabData2016[比對身分證前六碼]=$AX492)*(LabData2016[HbA1c唯一]=1)),2),""))</f>
        <v/>
      </c>
      <c r="J492" s="6" t="str">
        <f t="shared" si="99"/>
        <v/>
      </c>
      <c r="K492" s="27" t="str">
        <f ca="1">IF($B492="","",IF($E492="不適用","不適用",IF($F492="","未檢驗",IF(AND($AF492+$AG492&gt;=2,$AG492&gt;=1),IF(OR($F492&lt;VALUE(SUBSTITUTE(SUBSTITUTE($E492,"&lt;",""),"%","")),SUMIFS(LabData2016[HbA1c唯一],LabData2016[比對身分證前六碼],$AX492,LabData2016[最近一次HbA1c檢查結果(%)],"&lt;"&amp;VALUE(SUBSTITUTE(SUBSTITUTE($E492,"&lt;",""),"%","")),LabData2016[最近一次HbA1c檢查日期],"&gt;="&amp;DATE(YEAR(TODAY()),1,1),LabData2016[最近一次HbA1c檢查日期],"&lt;"&amp;DATE(YEAR(TODAY())+1,1,1))/($AF492+$AG492)&gt;=0.5),"控制達標",IF(ISNUMBER($H492),IF(AND($J492&gt;=84,$F492-$H492&lt;0),"進步達標","未達標"),"未達標")),"未達標"))))</f>
        <v/>
      </c>
      <c r="L492" s="33" t="str">
        <f ca="1">IF($B492="","",IF($K492="不適用","不適用",IF($K492="未檢驗","無檢驗資料","全年"&amp;($AF492+$AG492)&amp;"次／下半年"&amp;$AG492&amp;"次／"&amp;SUMIFS(LabData2016[HbA1c唯一],LabData2016[比對身分證前六碼],$AX492,LabData2016[最近一次HbA1c檢查結果(%)],"&lt;"&amp;VALUE(SUBSTITUTE(SUBSTITUTE($E492,"&lt;",""),"%","")),LabData2016[最近一次HbA1c檢查日期],"&gt;="&amp;DATE(YEAR(TODAY()),1,1),LabData2016[最近一次HbA1c檢查日期],"&lt;"&amp;DATE(YEAR(TODAY())+1,1,1))&amp;"/"&amp;($AF492+$AG492)&amp;"達標")))</f>
        <v/>
      </c>
      <c r="M492" s="6" t="str" cm="1">
        <f t="array" ref="M492">IF($B492="","",IFERROR(INDEX(PatientCriteria[LDL達標標準],ROWS($A$4:A492)),""))</f>
        <v/>
      </c>
      <c r="N492" s="6" t="str">
        <f>IF($B492="","",IF($O492="","",IFERROR(SUMIFS(LabData2016[最近一次LDL檢查結果(mg/dL)],LabData2016[比對身分證前六碼],$AX492,LabData2016[最近一次LDL檢查日期],$O492,LabData2016[LDL唯一],1),"")))</f>
        <v/>
      </c>
      <c r="O492" s="36" t="str" cm="1">
        <f t="array" ref="O492">IF($B492="","",IFERROR(_xlfn.AGGREGATE(14,6,LabData2016[最近一次LDL檢查日期]/((LabData2016[比對身分證前六碼]=$AX492)*(LabData2016[LDL唯一]=1)),1),""))</f>
        <v/>
      </c>
      <c r="P492" s="6" t="str">
        <f>IF($B492="","",IF($Q492="","",IFERROR(SUMIFS(LabData2016[最近一次LDL檢查結果(mg/dL)],LabData2016[比對身分證前六碼],$AX492,LabData2016[最近一次LDL檢查日期],$Q492,LabData2016[LDL唯一],1),"")))</f>
        <v/>
      </c>
      <c r="Q492" s="36" t="str" cm="1">
        <f t="array" ref="Q492">IF($B492="","",IFERROR(_xlfn.AGGREGATE(14,6,LabData2016[最近一次LDL檢查日期]/((LabData2016[比對身分證前六碼]=$AX492)*(LabData2016[LDL唯一]=1)),2),""))</f>
        <v/>
      </c>
      <c r="R492" s="6" t="str">
        <f t="shared" si="100"/>
        <v/>
      </c>
      <c r="S492" s="6" t="str" cm="1">
        <f t="array" ref="S492">IF($B492="","",IFERROR(_xlfn.AGGREGATE(15,6,LabData2016[最近一次LDL檢查結果(mg/dL)]/((LabData2016[比對身分證前六碼]=$AX492)*(LabData2016[LDL唯一]=1)),1),""))</f>
        <v/>
      </c>
      <c r="T492" s="28" t="str">
        <f ca="1">IF($B492="","",IF($M492="不適用","不適用",IF($N492="","未檢驗",IF(OR(AND($D492="DM only",$O492&gt;=DATE(YEAR(TODAY()),1,1),$O492&lt;DATE(YEAR(TODAY())+1,1,1),$N492&lt;VALUE(SUBSTITUTE($M492,"&lt;",""))),AND($AH492&gt;=1,$AI492&gt;=1,OR($N492&lt;VALUE(SUBSTITUTE($M492,"&lt;","")),SUMIFS(LabData2016[LDL唯一],LabData2016[比對身分證前六碼],$AX492,LabData2016[最近一次LDL檢查結果(mg/dL)],"&lt;"&amp;VALUE(SUBSTITUTE($M492,"&lt;","")),LabData2016[最近一次LDL檢查日期],"&gt;="&amp;DATE(YEAR(TODAY()),1,1),LabData2016[最近一次LDL檢查日期],"&lt;"&amp;DATE(YEAR(TODAY())+1,1,1))/($AH492+$AI492)&gt;=0.5))),"控制達標",IF(AND($AH492&gt;=1,$AI492&gt;=1,ISNUMBER($P492),$R492&gt;84,$N492-$P492&lt;0),"進步達標","未達標")))))</f>
        <v/>
      </c>
      <c r="U492" s="39" t="str">
        <f ca="1">IF($B492="","",IF($T492="不適用","不適用",IF($T492="未檢驗","無檢驗資料","全年"&amp;($AH492+$AI492)&amp;"次／下半年"&amp;$AI492&amp;"次／"&amp;SUMIFS(LabData2016[LDL唯一],LabData2016[比對身分證前六碼],$AX492,LabData2016[最近一次LDL檢查結果(mg/dL)],"&lt;"&amp;VALUE(SUBSTITUTE($M492,"&lt;","")),LabData2016[最近一次LDL檢查日期],"&gt;="&amp;DATE(YEAR(TODAY()),1,1),LabData2016[最近一次LDL檢查日期],"&lt;"&amp;DATE(YEAR(TODAY())+1,1,1))&amp;"/"&amp;($AH492+$AI492)&amp;"達標")))</f>
        <v/>
      </c>
      <c r="V492" s="6" t="str" cm="1">
        <f t="array" ref="V492">IF($B492="","",IFERROR(INDEX(PatientCriteria[UACR達標標準],ROWS($A$4:A492)),""))</f>
        <v/>
      </c>
      <c r="W492" s="6" t="str">
        <f>IF($B492="","",IF($X492="","",IFERROR(SUMIFS(LabData2016[最近一次UACR檢查結果(mg/gm)],LabData2016[比對身分證前六碼],$AX492,LabData2016[最近一次UACR檢查日期],$X492,LabData2016[UACR唯一],1),"")))</f>
        <v/>
      </c>
      <c r="X492" s="36" t="str" cm="1">
        <f t="array" ref="X492">IF($B492="","",IFERROR(_xlfn.AGGREGATE(14,6,LabData2016[最近一次UACR檢查日期]/((LabData2016[比對身分證前六碼]=$AX492)*(LabData2016[UACR唯一]=1)),1),""))</f>
        <v/>
      </c>
      <c r="Y492" s="6" t="str">
        <f>IF($B492="","",IF($Z492="","",IFERROR(SUMIFS(LabData2016[最近一次UACR檢查結果(mg/gm)],LabData2016[比對身分證前六碼],$AX492,LabData2016[最近一次UACR檢查日期],$Z492,LabData2016[UACR唯一],1),"")))</f>
        <v/>
      </c>
      <c r="Z492" s="36" t="str" cm="1">
        <f t="array" ref="Z492">IF($B492="","",IFERROR(_xlfn.AGGREGATE(14,6,LabData2016[最近一次UACR檢查日期]/((LabData2016[比對身分證前六碼]=$AX492)*(LabData2016[UACR唯一]=1)),2),""))</f>
        <v/>
      </c>
      <c r="AA492" s="6" t="str">
        <f t="shared" si="101"/>
        <v/>
      </c>
      <c r="AB492" s="29" t="str">
        <f ca="1">IF($B492="","",IF($V492="不適用","不適用",IF($W492="","未檢驗",IF(AND($AJ492+$AK492&gt;=2,$AK492&gt;=1),IF(OR($W492&lt;30,SUMIFS(LabData2016[UACR唯一],LabData2016[比對身分證前六碼],$AX492,LabData2016[最近一次UACR檢查結果(mg/gm)],"&lt;30",LabData2016[最近一次UACR檢查日期],"&gt;="&amp;DATE(YEAR(TODAY()),1,1),LabData2016[最近一次UACR檢查日期],"&lt;"&amp;DATE(YEAR(TODAY())+1,1,1))/($AJ492+$AK492)&gt;=0.5),"控制達標",IF(ISNUMBER($Y492),IF(AND($AA492&gt;=84,$W492-$Y492&lt;0),"進步達標","未達標"),"未達標")),"未達標"))))</f>
        <v/>
      </c>
      <c r="AC492" s="38" t="str">
        <f ca="1">IF($B492="","",IF($AB492="不適用","不適用",IF($AB492="未檢驗","無檢驗資料","全年"&amp;($AJ492+$AK492)&amp;"次／下半年"&amp;$AK492&amp;"次／"&amp;SUMIFS(LabData2016[UACR唯一],LabData2016[比對身分證前六碼],$AX492,LabData2016[最近一次UACR檢查結果(mg/gm)],"&lt;30",LabData2016[最近一次UACR檢查日期],"&gt;="&amp;DATE(YEAR(TODAY()),1,1),LabData2016[最近一次UACR檢查日期],"&lt;"&amp;DATE(YEAR(TODAY())+1,1,1))&amp;"/"&amp;($AJ492+$AK492)&amp;"達標")))</f>
        <v/>
      </c>
      <c r="AD492" s="6" t="str" cm="1">
        <f t="array" ref="AD492">IF($B492="","",IFERROR(INDEX(PatientCriteria[BP檢驗次數達標標準],ROWS($A$4:A492)),""))</f>
        <v/>
      </c>
      <c r="AE492" s="6" t="str" cm="1">
        <f t="array" aca="1" ref="AE492" ca="1">IF($B492="","",_xlfn.LET(_xlpm.bp,LabData2016[最近一次BP檢查日期],_xlpm.ym,IF(ISNUMBER(_xlpm.bp),TEXT(_xlpm.bp,"yyyy-mm"),LEFT(_xlpm.bp,7)),_xlpm.matched,_xlfn._xlws.FILTER(_xlpm.ym,(LabData2016[比對身分證前六碼]=$AX492)*(LabData2016[比對生日西元]=$AY492)*(_xlpm.ym&lt;&gt;"")*(LEFT(_xlpm.ym,4)=TEXT(YEAR(TODAY()),"0")),""),IF(INDEX(_xlpm.matched,1)="",0,ROWS(_xlfn.UNIQUE(_xlpm.matched)))))</f>
        <v/>
      </c>
      <c r="AF492" s="6" t="str">
        <f ca="1">IF($B492="","",SUMIFS(LabData2016[HbA1c唯一],LabData2016[比對身分證前六碼],$AX492,LabData2016[最近一次HbA1c檢查日期],"&gt;="&amp;DATE(YEAR(TODAY()),1,1),LabData2016[最近一次HbA1c檢查日期],"&lt;"&amp;DATE(YEAR(TODAY()),7,1)))</f>
        <v/>
      </c>
      <c r="AG492" s="6" t="str">
        <f ca="1">IF($B492="","",SUMIFS(LabData2016[HbA1c唯一],LabData2016[比對身分證前六碼],$AX492,LabData2016[最近一次HbA1c檢查日期],"&gt;="&amp;DATE(YEAR(TODAY()),7,1),LabData2016[最近一次HbA1c檢查日期],"&lt;"&amp;DATE(YEAR(TODAY())+1,1,1)))</f>
        <v/>
      </c>
      <c r="AH492" s="6" t="str">
        <f ca="1">IF($B492="","",SUMIFS(LabData2016[LDL唯一],LabData2016[比對身分證前六碼],$AX492,LabData2016[最近一次LDL檢查日期],"&gt;="&amp;DATE(YEAR(TODAY()),1,1),LabData2016[最近一次LDL檢查日期],"&lt;"&amp;DATE(YEAR(TODAY()),7,1)))</f>
        <v/>
      </c>
      <c r="AI492" s="6" t="str">
        <f ca="1">IF($B492="","",SUMIFS(LabData2016[LDL唯一],LabData2016[比對身分證前六碼],$AX492,LabData2016[最近一次LDL檢查日期],"&gt;="&amp;DATE(YEAR(TODAY()),7,1),LabData2016[最近一次LDL檢查日期],"&lt;"&amp;DATE(YEAR(TODAY())+1,1,1)))</f>
        <v/>
      </c>
      <c r="AJ492" s="6" t="str">
        <f ca="1">IF($B492="","",SUMIFS(LabData2016[UACR唯一],LabData2016[比對身分證前六碼],$AX492,LabData2016[最近一次UACR檢查日期],"&gt;="&amp;DATE(YEAR(TODAY()),1,1),LabData2016[最近一次UACR檢查日期],"&lt;"&amp;DATE(YEAR(TODAY()),7,1)))</f>
        <v/>
      </c>
      <c r="AK492" s="6" t="str">
        <f ca="1">IF($B492="","",SUMIFS(LabData2016[UACR唯一],LabData2016[比對身分證前六碼],$AX492,LabData2016[最近一次UACR檢查日期],"&gt;="&amp;DATE(YEAR(TODAY()),7,1),LabData2016[最近一次UACR檢查日期],"&lt;"&amp;DATE(YEAR(TODAY())+1,1,1)))</f>
        <v/>
      </c>
      <c r="AL492" s="6" t="str">
        <f t="shared" si="102"/>
        <v/>
      </c>
      <c r="AM492" s="6" t="str">
        <f t="shared" si="103"/>
        <v/>
      </c>
      <c r="AN492" s="6" t="str">
        <f t="shared" si="104"/>
        <v/>
      </c>
      <c r="AO492" s="6" t="str">
        <f t="shared" si="105"/>
        <v/>
      </c>
      <c r="AP492" s="6" t="str" cm="1">
        <f t="array" ref="AP492">IF($B492="","",IFERROR(INDEX(相容設定!$B$2:$E$9,MATCH($D492,相容設定!$A$2:$A$9,0),MIN(VALUE(LEFT($AQ492,FIND("/",$AQ492)-1)),3)+1),0))</f>
        <v/>
      </c>
      <c r="AQ492" s="6" t="str">
        <f t="shared" si="106"/>
        <v/>
      </c>
      <c r="AR492" s="30" t="str">
        <f t="shared" si="107"/>
        <v/>
      </c>
      <c r="AS492" s="30" t="str">
        <f>IF($B492="","",250+30+IF(OR(ISNUMBER(SEARCH("DM",$D492)),ISNUMBER(SEARCH("+",$D492))),100,0)+IFERROR(INDEX(相容設定!$F$2:$F$9,MATCH($D492,相容設定!$A$2:$A$9,0)),0))</f>
        <v/>
      </c>
      <c r="AT492" s="31" t="str">
        <f t="shared" si="108"/>
        <v/>
      </c>
      <c r="AU492" s="32" t="str">
        <f t="shared" si="109"/>
        <v/>
      </c>
      <c r="AW492" t="str">
        <f t="shared" si="110"/>
        <v/>
      </c>
    </row>
    <row r="493" spans="1:49" x14ac:dyDescent="0.35">
      <c r="A493" s="26" t="str" cm="1">
        <f t="array" ref="A493">IFERROR(IF(INDEX(PatientCriteria[身分證號],ROWS($A$4:A493))="","",ROWS($A$4:A493)),"")</f>
        <v/>
      </c>
      <c r="B493" s="26" t="str" cm="1">
        <f t="array" ref="B493">IFERROR(IF(INDEX(PatientCriteria[身分證號],ROWS($A$4:A493))="","",INDEX(PatientCriteria[身分證號],ROWS($A$4:A493))),"")</f>
        <v/>
      </c>
      <c r="C493" s="26" t="str" cm="1">
        <f t="array" ref="C493">IF($B493="","",IFERROR(INDEX(PatientCriteria[生日],ROWS($A$4:A493)),""))</f>
        <v/>
      </c>
      <c r="D493" s="26" t="str" cm="1">
        <f t="array" ref="D493">IF($B493="","",IFERROR(INDEX(PatientCriteria[疾病組合],ROWS($A$4:A493)),""))</f>
        <v/>
      </c>
      <c r="E493" s="6" t="str" cm="1">
        <f t="array" ref="E493">IF($B493="","",IFERROR(INDEX(PatientCriteria[HbA1c達標標準],ROWS($A$4:A493)),""))</f>
        <v/>
      </c>
      <c r="F493" s="6" t="str">
        <f>IF($B493="","",IF($G493="","",IFERROR(SUMIFS(LabData2016[最近一次HbA1c檢查結果(%)],LabData2016[比對身分證前六碼],$AX493,LabData2016[最近一次HbA1c檢查日期],$G493,LabData2016[HbA1c唯一],1),"")))</f>
        <v/>
      </c>
      <c r="G493" s="36" t="str" cm="1">
        <f t="array" ref="G493">IF($B493="","",IFERROR(_xlfn.AGGREGATE(14,6,LabData2016[最近一次HbA1c檢查日期]/((LabData2016[比對身分證前六碼]=$AX493)*(LabData2016[HbA1c唯一]=1)),1),""))</f>
        <v/>
      </c>
      <c r="H493" s="6" t="str">
        <f>IF($B493="","",IF($I493="","",IFERROR(SUMIFS(LabData2016[最近一次HbA1c檢查結果(%)],LabData2016[比對身分證前六碼],$AX493,LabData2016[最近一次HbA1c檢查日期],$I493,LabData2016[HbA1c唯一],1),"")))</f>
        <v/>
      </c>
      <c r="I493" s="36" t="str" cm="1">
        <f t="array" ref="I493">IF($B493="","",IFERROR(_xlfn.AGGREGATE(14,6,LabData2016[最近一次HbA1c檢查日期]/((LabData2016[比對身分證前六碼]=$AX493)*(LabData2016[HbA1c唯一]=1)),2),""))</f>
        <v/>
      </c>
      <c r="J493" s="6" t="str">
        <f t="shared" si="99"/>
        <v/>
      </c>
      <c r="K493" s="27" t="str">
        <f ca="1">IF($B493="","",IF($E493="不適用","不適用",IF($F493="","未檢驗",IF(AND($AF493+$AG493&gt;=2,$AG493&gt;=1),IF(OR($F493&lt;VALUE(SUBSTITUTE(SUBSTITUTE($E493,"&lt;",""),"%","")),SUMIFS(LabData2016[HbA1c唯一],LabData2016[比對身分證前六碼],$AX493,LabData2016[最近一次HbA1c檢查結果(%)],"&lt;"&amp;VALUE(SUBSTITUTE(SUBSTITUTE($E493,"&lt;",""),"%","")),LabData2016[最近一次HbA1c檢查日期],"&gt;="&amp;DATE(YEAR(TODAY()),1,1),LabData2016[最近一次HbA1c檢查日期],"&lt;"&amp;DATE(YEAR(TODAY())+1,1,1))/($AF493+$AG493)&gt;=0.5),"控制達標",IF(ISNUMBER($H493),IF(AND($J493&gt;=84,$F493-$H493&lt;0),"進步達標","未達標"),"未達標")),"未達標"))))</f>
        <v/>
      </c>
      <c r="L493" s="33" t="str">
        <f ca="1">IF($B493="","",IF($K493="不適用","不適用",IF($K493="未檢驗","無檢驗資料","全年"&amp;($AF493+$AG493)&amp;"次／下半年"&amp;$AG493&amp;"次／"&amp;SUMIFS(LabData2016[HbA1c唯一],LabData2016[比對身分證前六碼],$AX493,LabData2016[最近一次HbA1c檢查結果(%)],"&lt;"&amp;VALUE(SUBSTITUTE(SUBSTITUTE($E493,"&lt;",""),"%","")),LabData2016[最近一次HbA1c檢查日期],"&gt;="&amp;DATE(YEAR(TODAY()),1,1),LabData2016[最近一次HbA1c檢查日期],"&lt;"&amp;DATE(YEAR(TODAY())+1,1,1))&amp;"/"&amp;($AF493+$AG493)&amp;"達標")))</f>
        <v/>
      </c>
      <c r="M493" s="6" t="str" cm="1">
        <f t="array" ref="M493">IF($B493="","",IFERROR(INDEX(PatientCriteria[LDL達標標準],ROWS($A$4:A493)),""))</f>
        <v/>
      </c>
      <c r="N493" s="6" t="str">
        <f>IF($B493="","",IF($O493="","",IFERROR(SUMIFS(LabData2016[最近一次LDL檢查結果(mg/dL)],LabData2016[比對身分證前六碼],$AX493,LabData2016[最近一次LDL檢查日期],$O493,LabData2016[LDL唯一],1),"")))</f>
        <v/>
      </c>
      <c r="O493" s="36" t="str" cm="1">
        <f t="array" ref="O493">IF($B493="","",IFERROR(_xlfn.AGGREGATE(14,6,LabData2016[最近一次LDL檢查日期]/((LabData2016[比對身分證前六碼]=$AX493)*(LabData2016[LDL唯一]=1)),1),""))</f>
        <v/>
      </c>
      <c r="P493" s="6" t="str">
        <f>IF($B493="","",IF($Q493="","",IFERROR(SUMIFS(LabData2016[最近一次LDL檢查結果(mg/dL)],LabData2016[比對身分證前六碼],$AX493,LabData2016[最近一次LDL檢查日期],$Q493,LabData2016[LDL唯一],1),"")))</f>
        <v/>
      </c>
      <c r="Q493" s="36" t="str" cm="1">
        <f t="array" ref="Q493">IF($B493="","",IFERROR(_xlfn.AGGREGATE(14,6,LabData2016[最近一次LDL檢查日期]/((LabData2016[比對身分證前六碼]=$AX493)*(LabData2016[LDL唯一]=1)),2),""))</f>
        <v/>
      </c>
      <c r="R493" s="6" t="str">
        <f t="shared" si="100"/>
        <v/>
      </c>
      <c r="S493" s="6" t="str" cm="1">
        <f t="array" ref="S493">IF($B493="","",IFERROR(_xlfn.AGGREGATE(15,6,LabData2016[最近一次LDL檢查結果(mg/dL)]/((LabData2016[比對身分證前六碼]=$AX493)*(LabData2016[LDL唯一]=1)),1),""))</f>
        <v/>
      </c>
      <c r="T493" s="28" t="str">
        <f ca="1">IF($B493="","",IF($M493="不適用","不適用",IF($N493="","未檢驗",IF(OR(AND($D493="DM only",$O493&gt;=DATE(YEAR(TODAY()),1,1),$O493&lt;DATE(YEAR(TODAY())+1,1,1),$N493&lt;VALUE(SUBSTITUTE($M493,"&lt;",""))),AND($AH493&gt;=1,$AI493&gt;=1,OR($N493&lt;VALUE(SUBSTITUTE($M493,"&lt;","")),SUMIFS(LabData2016[LDL唯一],LabData2016[比對身分證前六碼],$AX493,LabData2016[最近一次LDL檢查結果(mg/dL)],"&lt;"&amp;VALUE(SUBSTITUTE($M493,"&lt;","")),LabData2016[最近一次LDL檢查日期],"&gt;="&amp;DATE(YEAR(TODAY()),1,1),LabData2016[最近一次LDL檢查日期],"&lt;"&amp;DATE(YEAR(TODAY())+1,1,1))/($AH493+$AI493)&gt;=0.5))),"控制達標",IF(AND($AH493&gt;=1,$AI493&gt;=1,ISNUMBER($P493),$R493&gt;84,$N493-$P493&lt;0),"進步達標","未達標")))))</f>
        <v/>
      </c>
      <c r="U493" s="39" t="str">
        <f ca="1">IF($B493="","",IF($T493="不適用","不適用",IF($T493="未檢驗","無檢驗資料","全年"&amp;($AH493+$AI493)&amp;"次／下半年"&amp;$AI493&amp;"次／"&amp;SUMIFS(LabData2016[LDL唯一],LabData2016[比對身分證前六碼],$AX493,LabData2016[最近一次LDL檢查結果(mg/dL)],"&lt;"&amp;VALUE(SUBSTITUTE($M493,"&lt;","")),LabData2016[最近一次LDL檢查日期],"&gt;="&amp;DATE(YEAR(TODAY()),1,1),LabData2016[最近一次LDL檢查日期],"&lt;"&amp;DATE(YEAR(TODAY())+1,1,1))&amp;"/"&amp;($AH493+$AI493)&amp;"達標")))</f>
        <v/>
      </c>
      <c r="V493" s="6" t="str" cm="1">
        <f t="array" ref="V493">IF($B493="","",IFERROR(INDEX(PatientCriteria[UACR達標標準],ROWS($A$4:A493)),""))</f>
        <v/>
      </c>
      <c r="W493" s="6" t="str">
        <f>IF($B493="","",IF($X493="","",IFERROR(SUMIFS(LabData2016[最近一次UACR檢查結果(mg/gm)],LabData2016[比對身分證前六碼],$AX493,LabData2016[最近一次UACR檢查日期],$X493,LabData2016[UACR唯一],1),"")))</f>
        <v/>
      </c>
      <c r="X493" s="36" t="str" cm="1">
        <f t="array" ref="X493">IF($B493="","",IFERROR(_xlfn.AGGREGATE(14,6,LabData2016[最近一次UACR檢查日期]/((LabData2016[比對身分證前六碼]=$AX493)*(LabData2016[UACR唯一]=1)),1),""))</f>
        <v/>
      </c>
      <c r="Y493" s="6" t="str">
        <f>IF($B493="","",IF($Z493="","",IFERROR(SUMIFS(LabData2016[最近一次UACR檢查結果(mg/gm)],LabData2016[比對身分證前六碼],$AX493,LabData2016[最近一次UACR檢查日期],$Z493,LabData2016[UACR唯一],1),"")))</f>
        <v/>
      </c>
      <c r="Z493" s="36" t="str" cm="1">
        <f t="array" ref="Z493">IF($B493="","",IFERROR(_xlfn.AGGREGATE(14,6,LabData2016[最近一次UACR檢查日期]/((LabData2016[比對身分證前六碼]=$AX493)*(LabData2016[UACR唯一]=1)),2),""))</f>
        <v/>
      </c>
      <c r="AA493" s="6" t="str">
        <f t="shared" si="101"/>
        <v/>
      </c>
      <c r="AB493" s="29" t="str">
        <f ca="1">IF($B493="","",IF($V493="不適用","不適用",IF($W493="","未檢驗",IF(AND($AJ493+$AK493&gt;=2,$AK493&gt;=1),IF(OR($W493&lt;30,SUMIFS(LabData2016[UACR唯一],LabData2016[比對身分證前六碼],$AX493,LabData2016[最近一次UACR檢查結果(mg/gm)],"&lt;30",LabData2016[最近一次UACR檢查日期],"&gt;="&amp;DATE(YEAR(TODAY()),1,1),LabData2016[最近一次UACR檢查日期],"&lt;"&amp;DATE(YEAR(TODAY())+1,1,1))/($AJ493+$AK493)&gt;=0.5),"控制達標",IF(ISNUMBER($Y493),IF(AND($AA493&gt;=84,$W493-$Y493&lt;0),"進步達標","未達標"),"未達標")),"未達標"))))</f>
        <v/>
      </c>
      <c r="AC493" s="38" t="str">
        <f ca="1">IF($B493="","",IF($AB493="不適用","不適用",IF($AB493="未檢驗","無檢驗資料","全年"&amp;($AJ493+$AK493)&amp;"次／下半年"&amp;$AK493&amp;"次／"&amp;SUMIFS(LabData2016[UACR唯一],LabData2016[比對身分證前六碼],$AX493,LabData2016[最近一次UACR檢查結果(mg/gm)],"&lt;30",LabData2016[最近一次UACR檢查日期],"&gt;="&amp;DATE(YEAR(TODAY()),1,1),LabData2016[最近一次UACR檢查日期],"&lt;"&amp;DATE(YEAR(TODAY())+1,1,1))&amp;"/"&amp;($AJ493+$AK493)&amp;"達標")))</f>
        <v/>
      </c>
      <c r="AD493" s="6" t="str" cm="1">
        <f t="array" ref="AD493">IF($B493="","",IFERROR(INDEX(PatientCriteria[BP檢驗次數達標標準],ROWS($A$4:A493)),""))</f>
        <v/>
      </c>
      <c r="AE493" s="6" t="str" cm="1">
        <f t="array" aca="1" ref="AE493" ca="1">IF($B493="","",_xlfn.LET(_xlpm.bp,LabData2016[最近一次BP檢查日期],_xlpm.ym,IF(ISNUMBER(_xlpm.bp),TEXT(_xlpm.bp,"yyyy-mm"),LEFT(_xlpm.bp,7)),_xlpm.matched,_xlfn._xlws.FILTER(_xlpm.ym,(LabData2016[比對身分證前六碼]=$AX493)*(LabData2016[比對生日西元]=$AY493)*(_xlpm.ym&lt;&gt;"")*(LEFT(_xlpm.ym,4)=TEXT(YEAR(TODAY()),"0")),""),IF(INDEX(_xlpm.matched,1)="",0,ROWS(_xlfn.UNIQUE(_xlpm.matched)))))</f>
        <v/>
      </c>
      <c r="AF493" s="6" t="str">
        <f ca="1">IF($B493="","",SUMIFS(LabData2016[HbA1c唯一],LabData2016[比對身分證前六碼],$AX493,LabData2016[最近一次HbA1c檢查日期],"&gt;="&amp;DATE(YEAR(TODAY()),1,1),LabData2016[最近一次HbA1c檢查日期],"&lt;"&amp;DATE(YEAR(TODAY()),7,1)))</f>
        <v/>
      </c>
      <c r="AG493" s="6" t="str">
        <f ca="1">IF($B493="","",SUMIFS(LabData2016[HbA1c唯一],LabData2016[比對身分證前六碼],$AX493,LabData2016[最近一次HbA1c檢查日期],"&gt;="&amp;DATE(YEAR(TODAY()),7,1),LabData2016[最近一次HbA1c檢查日期],"&lt;"&amp;DATE(YEAR(TODAY())+1,1,1)))</f>
        <v/>
      </c>
      <c r="AH493" s="6" t="str">
        <f ca="1">IF($B493="","",SUMIFS(LabData2016[LDL唯一],LabData2016[比對身分證前六碼],$AX493,LabData2016[最近一次LDL檢查日期],"&gt;="&amp;DATE(YEAR(TODAY()),1,1),LabData2016[最近一次LDL檢查日期],"&lt;"&amp;DATE(YEAR(TODAY()),7,1)))</f>
        <v/>
      </c>
      <c r="AI493" s="6" t="str">
        <f ca="1">IF($B493="","",SUMIFS(LabData2016[LDL唯一],LabData2016[比對身分證前六碼],$AX493,LabData2016[最近一次LDL檢查日期],"&gt;="&amp;DATE(YEAR(TODAY()),7,1),LabData2016[最近一次LDL檢查日期],"&lt;"&amp;DATE(YEAR(TODAY())+1,1,1)))</f>
        <v/>
      </c>
      <c r="AJ493" s="6" t="str">
        <f ca="1">IF($B493="","",SUMIFS(LabData2016[UACR唯一],LabData2016[比對身分證前六碼],$AX493,LabData2016[最近一次UACR檢查日期],"&gt;="&amp;DATE(YEAR(TODAY()),1,1),LabData2016[最近一次UACR檢查日期],"&lt;"&amp;DATE(YEAR(TODAY()),7,1)))</f>
        <v/>
      </c>
      <c r="AK493" s="6" t="str">
        <f ca="1">IF($B493="","",SUMIFS(LabData2016[UACR唯一],LabData2016[比對身分證前六碼],$AX493,LabData2016[最近一次UACR檢查日期],"&gt;="&amp;DATE(YEAR(TODAY()),7,1),LabData2016[最近一次UACR檢查日期],"&lt;"&amp;DATE(YEAR(TODAY())+1,1,1)))</f>
        <v/>
      </c>
      <c r="AL493" s="6" t="str">
        <f t="shared" si="102"/>
        <v/>
      </c>
      <c r="AM493" s="6" t="str">
        <f t="shared" si="103"/>
        <v/>
      </c>
      <c r="AN493" s="6" t="str">
        <f t="shared" si="104"/>
        <v/>
      </c>
      <c r="AO493" s="6" t="str">
        <f t="shared" si="105"/>
        <v/>
      </c>
      <c r="AP493" s="6" t="str" cm="1">
        <f t="array" ref="AP493">IF($B493="","",IFERROR(INDEX(相容設定!$B$2:$E$9,MATCH($D493,相容設定!$A$2:$A$9,0),MIN(VALUE(LEFT($AQ493,FIND("/",$AQ493)-1)),3)+1),0))</f>
        <v/>
      </c>
      <c r="AQ493" s="6" t="str">
        <f t="shared" si="106"/>
        <v/>
      </c>
      <c r="AR493" s="30" t="str">
        <f t="shared" si="107"/>
        <v/>
      </c>
      <c r="AS493" s="30" t="str">
        <f>IF($B493="","",250+30+IF(OR(ISNUMBER(SEARCH("DM",$D493)),ISNUMBER(SEARCH("+",$D493))),100,0)+IFERROR(INDEX(相容設定!$F$2:$F$9,MATCH($D493,相容設定!$A$2:$A$9,0)),0))</f>
        <v/>
      </c>
      <c r="AT493" s="31" t="str">
        <f t="shared" si="108"/>
        <v/>
      </c>
      <c r="AU493" s="32" t="str">
        <f t="shared" si="109"/>
        <v/>
      </c>
      <c r="AW493" t="str">
        <f t="shared" si="110"/>
        <v/>
      </c>
    </row>
    <row r="494" spans="1:49" x14ac:dyDescent="0.35">
      <c r="A494" s="26" t="str" cm="1">
        <f t="array" ref="A494">IFERROR(IF(INDEX(PatientCriteria[身分證號],ROWS($A$4:A494))="","",ROWS($A$4:A494)),"")</f>
        <v/>
      </c>
      <c r="B494" s="26" t="str" cm="1">
        <f t="array" ref="B494">IFERROR(IF(INDEX(PatientCriteria[身分證號],ROWS($A$4:A494))="","",INDEX(PatientCriteria[身分證號],ROWS($A$4:A494))),"")</f>
        <v/>
      </c>
      <c r="C494" s="26" t="str" cm="1">
        <f t="array" ref="C494">IF($B494="","",IFERROR(INDEX(PatientCriteria[生日],ROWS($A$4:A494)),""))</f>
        <v/>
      </c>
      <c r="D494" s="26" t="str" cm="1">
        <f t="array" ref="D494">IF($B494="","",IFERROR(INDEX(PatientCriteria[疾病組合],ROWS($A$4:A494)),""))</f>
        <v/>
      </c>
      <c r="E494" s="6" t="str" cm="1">
        <f t="array" ref="E494">IF($B494="","",IFERROR(INDEX(PatientCriteria[HbA1c達標標準],ROWS($A$4:A494)),""))</f>
        <v/>
      </c>
      <c r="F494" s="6" t="str">
        <f>IF($B494="","",IF($G494="","",IFERROR(SUMIFS(LabData2016[最近一次HbA1c檢查結果(%)],LabData2016[比對身分證前六碼],$AX494,LabData2016[最近一次HbA1c檢查日期],$G494,LabData2016[HbA1c唯一],1),"")))</f>
        <v/>
      </c>
      <c r="G494" s="36" t="str" cm="1">
        <f t="array" ref="G494">IF($B494="","",IFERROR(_xlfn.AGGREGATE(14,6,LabData2016[最近一次HbA1c檢查日期]/((LabData2016[比對身分證前六碼]=$AX494)*(LabData2016[HbA1c唯一]=1)),1),""))</f>
        <v/>
      </c>
      <c r="H494" s="6" t="str">
        <f>IF($B494="","",IF($I494="","",IFERROR(SUMIFS(LabData2016[最近一次HbA1c檢查結果(%)],LabData2016[比對身分證前六碼],$AX494,LabData2016[最近一次HbA1c檢查日期],$I494,LabData2016[HbA1c唯一],1),"")))</f>
        <v/>
      </c>
      <c r="I494" s="36" t="str" cm="1">
        <f t="array" ref="I494">IF($B494="","",IFERROR(_xlfn.AGGREGATE(14,6,LabData2016[最近一次HbA1c檢查日期]/((LabData2016[比對身分證前六碼]=$AX494)*(LabData2016[HbA1c唯一]=1)),2),""))</f>
        <v/>
      </c>
      <c r="J494" s="6" t="str">
        <f t="shared" si="99"/>
        <v/>
      </c>
      <c r="K494" s="27" t="str">
        <f ca="1">IF($B494="","",IF($E494="不適用","不適用",IF($F494="","未檢驗",IF(AND($AF494+$AG494&gt;=2,$AG494&gt;=1),IF(OR($F494&lt;VALUE(SUBSTITUTE(SUBSTITUTE($E494,"&lt;",""),"%","")),SUMIFS(LabData2016[HbA1c唯一],LabData2016[比對身分證前六碼],$AX494,LabData2016[最近一次HbA1c檢查結果(%)],"&lt;"&amp;VALUE(SUBSTITUTE(SUBSTITUTE($E494,"&lt;",""),"%","")),LabData2016[最近一次HbA1c檢查日期],"&gt;="&amp;DATE(YEAR(TODAY()),1,1),LabData2016[最近一次HbA1c檢查日期],"&lt;"&amp;DATE(YEAR(TODAY())+1,1,1))/($AF494+$AG494)&gt;=0.5),"控制達標",IF(ISNUMBER($H494),IF(AND($J494&gt;=84,$F494-$H494&lt;0),"進步達標","未達標"),"未達標")),"未達標"))))</f>
        <v/>
      </c>
      <c r="L494" s="33" t="str">
        <f ca="1">IF($B494="","",IF($K494="不適用","不適用",IF($K494="未檢驗","無檢驗資料","全年"&amp;($AF494+$AG494)&amp;"次／下半年"&amp;$AG494&amp;"次／"&amp;SUMIFS(LabData2016[HbA1c唯一],LabData2016[比對身分證前六碼],$AX494,LabData2016[最近一次HbA1c檢查結果(%)],"&lt;"&amp;VALUE(SUBSTITUTE(SUBSTITUTE($E494,"&lt;",""),"%","")),LabData2016[最近一次HbA1c檢查日期],"&gt;="&amp;DATE(YEAR(TODAY()),1,1),LabData2016[最近一次HbA1c檢查日期],"&lt;"&amp;DATE(YEAR(TODAY())+1,1,1))&amp;"/"&amp;($AF494+$AG494)&amp;"達標")))</f>
        <v/>
      </c>
      <c r="M494" s="6" t="str" cm="1">
        <f t="array" ref="M494">IF($B494="","",IFERROR(INDEX(PatientCriteria[LDL達標標準],ROWS($A$4:A494)),""))</f>
        <v/>
      </c>
      <c r="N494" s="6" t="str">
        <f>IF($B494="","",IF($O494="","",IFERROR(SUMIFS(LabData2016[最近一次LDL檢查結果(mg/dL)],LabData2016[比對身分證前六碼],$AX494,LabData2016[最近一次LDL檢查日期],$O494,LabData2016[LDL唯一],1),"")))</f>
        <v/>
      </c>
      <c r="O494" s="36" t="str" cm="1">
        <f t="array" ref="O494">IF($B494="","",IFERROR(_xlfn.AGGREGATE(14,6,LabData2016[最近一次LDL檢查日期]/((LabData2016[比對身分證前六碼]=$AX494)*(LabData2016[LDL唯一]=1)),1),""))</f>
        <v/>
      </c>
      <c r="P494" s="6" t="str">
        <f>IF($B494="","",IF($Q494="","",IFERROR(SUMIFS(LabData2016[最近一次LDL檢查結果(mg/dL)],LabData2016[比對身分證前六碼],$AX494,LabData2016[最近一次LDL檢查日期],$Q494,LabData2016[LDL唯一],1),"")))</f>
        <v/>
      </c>
      <c r="Q494" s="36" t="str" cm="1">
        <f t="array" ref="Q494">IF($B494="","",IFERROR(_xlfn.AGGREGATE(14,6,LabData2016[最近一次LDL檢查日期]/((LabData2016[比對身分證前六碼]=$AX494)*(LabData2016[LDL唯一]=1)),2),""))</f>
        <v/>
      </c>
      <c r="R494" s="6" t="str">
        <f t="shared" si="100"/>
        <v/>
      </c>
      <c r="S494" s="6" t="str" cm="1">
        <f t="array" ref="S494">IF($B494="","",IFERROR(_xlfn.AGGREGATE(15,6,LabData2016[最近一次LDL檢查結果(mg/dL)]/((LabData2016[比對身分證前六碼]=$AX494)*(LabData2016[LDL唯一]=1)),1),""))</f>
        <v/>
      </c>
      <c r="T494" s="28" t="str">
        <f ca="1">IF($B494="","",IF($M494="不適用","不適用",IF($N494="","未檢驗",IF(OR(AND($D494="DM only",$O494&gt;=DATE(YEAR(TODAY()),1,1),$O494&lt;DATE(YEAR(TODAY())+1,1,1),$N494&lt;VALUE(SUBSTITUTE($M494,"&lt;",""))),AND($AH494&gt;=1,$AI494&gt;=1,OR($N494&lt;VALUE(SUBSTITUTE($M494,"&lt;","")),SUMIFS(LabData2016[LDL唯一],LabData2016[比對身分證前六碼],$AX494,LabData2016[最近一次LDL檢查結果(mg/dL)],"&lt;"&amp;VALUE(SUBSTITUTE($M494,"&lt;","")),LabData2016[最近一次LDL檢查日期],"&gt;="&amp;DATE(YEAR(TODAY()),1,1),LabData2016[最近一次LDL檢查日期],"&lt;"&amp;DATE(YEAR(TODAY())+1,1,1))/($AH494+$AI494)&gt;=0.5))),"控制達標",IF(AND($AH494&gt;=1,$AI494&gt;=1,ISNUMBER($P494),$R494&gt;84,$N494-$P494&lt;0),"進步達標","未達標")))))</f>
        <v/>
      </c>
      <c r="U494" s="39" t="str">
        <f ca="1">IF($B494="","",IF($T494="不適用","不適用",IF($T494="未檢驗","無檢驗資料","全年"&amp;($AH494+$AI494)&amp;"次／下半年"&amp;$AI494&amp;"次／"&amp;SUMIFS(LabData2016[LDL唯一],LabData2016[比對身分證前六碼],$AX494,LabData2016[最近一次LDL檢查結果(mg/dL)],"&lt;"&amp;VALUE(SUBSTITUTE($M494,"&lt;","")),LabData2016[最近一次LDL檢查日期],"&gt;="&amp;DATE(YEAR(TODAY()),1,1),LabData2016[最近一次LDL檢查日期],"&lt;"&amp;DATE(YEAR(TODAY())+1,1,1))&amp;"/"&amp;($AH494+$AI494)&amp;"達標")))</f>
        <v/>
      </c>
      <c r="V494" s="6" t="str" cm="1">
        <f t="array" ref="V494">IF($B494="","",IFERROR(INDEX(PatientCriteria[UACR達標標準],ROWS($A$4:A494)),""))</f>
        <v/>
      </c>
      <c r="W494" s="6" t="str">
        <f>IF($B494="","",IF($X494="","",IFERROR(SUMIFS(LabData2016[最近一次UACR檢查結果(mg/gm)],LabData2016[比對身分證前六碼],$AX494,LabData2016[最近一次UACR檢查日期],$X494,LabData2016[UACR唯一],1),"")))</f>
        <v/>
      </c>
      <c r="X494" s="36" t="str" cm="1">
        <f t="array" ref="X494">IF($B494="","",IFERROR(_xlfn.AGGREGATE(14,6,LabData2016[最近一次UACR檢查日期]/((LabData2016[比對身分證前六碼]=$AX494)*(LabData2016[UACR唯一]=1)),1),""))</f>
        <v/>
      </c>
      <c r="Y494" s="6" t="str">
        <f>IF($B494="","",IF($Z494="","",IFERROR(SUMIFS(LabData2016[最近一次UACR檢查結果(mg/gm)],LabData2016[比對身分證前六碼],$AX494,LabData2016[最近一次UACR檢查日期],$Z494,LabData2016[UACR唯一],1),"")))</f>
        <v/>
      </c>
      <c r="Z494" s="36" t="str" cm="1">
        <f t="array" ref="Z494">IF($B494="","",IFERROR(_xlfn.AGGREGATE(14,6,LabData2016[最近一次UACR檢查日期]/((LabData2016[比對身分證前六碼]=$AX494)*(LabData2016[UACR唯一]=1)),2),""))</f>
        <v/>
      </c>
      <c r="AA494" s="6" t="str">
        <f t="shared" si="101"/>
        <v/>
      </c>
      <c r="AB494" s="29" t="str">
        <f ca="1">IF($B494="","",IF($V494="不適用","不適用",IF($W494="","未檢驗",IF(AND($AJ494+$AK494&gt;=2,$AK494&gt;=1),IF(OR($W494&lt;30,SUMIFS(LabData2016[UACR唯一],LabData2016[比對身分證前六碼],$AX494,LabData2016[最近一次UACR檢查結果(mg/gm)],"&lt;30",LabData2016[最近一次UACR檢查日期],"&gt;="&amp;DATE(YEAR(TODAY()),1,1),LabData2016[最近一次UACR檢查日期],"&lt;"&amp;DATE(YEAR(TODAY())+1,1,1))/($AJ494+$AK494)&gt;=0.5),"控制達標",IF(ISNUMBER($Y494),IF(AND($AA494&gt;=84,$W494-$Y494&lt;0),"進步達標","未達標"),"未達標")),"未達標"))))</f>
        <v/>
      </c>
      <c r="AC494" s="38" t="str">
        <f ca="1">IF($B494="","",IF($AB494="不適用","不適用",IF($AB494="未檢驗","無檢驗資料","全年"&amp;($AJ494+$AK494)&amp;"次／下半年"&amp;$AK494&amp;"次／"&amp;SUMIFS(LabData2016[UACR唯一],LabData2016[比對身分證前六碼],$AX494,LabData2016[最近一次UACR檢查結果(mg/gm)],"&lt;30",LabData2016[最近一次UACR檢查日期],"&gt;="&amp;DATE(YEAR(TODAY()),1,1),LabData2016[最近一次UACR檢查日期],"&lt;"&amp;DATE(YEAR(TODAY())+1,1,1))&amp;"/"&amp;($AJ494+$AK494)&amp;"達標")))</f>
        <v/>
      </c>
      <c r="AD494" s="6" t="str" cm="1">
        <f t="array" ref="AD494">IF($B494="","",IFERROR(INDEX(PatientCriteria[BP檢驗次數達標標準],ROWS($A$4:A494)),""))</f>
        <v/>
      </c>
      <c r="AE494" s="6" t="str" cm="1">
        <f t="array" aca="1" ref="AE494" ca="1">IF($B494="","",_xlfn.LET(_xlpm.bp,LabData2016[最近一次BP檢查日期],_xlpm.ym,IF(ISNUMBER(_xlpm.bp),TEXT(_xlpm.bp,"yyyy-mm"),LEFT(_xlpm.bp,7)),_xlpm.matched,_xlfn._xlws.FILTER(_xlpm.ym,(LabData2016[比對身分證前六碼]=$AX494)*(LabData2016[比對生日西元]=$AY494)*(_xlpm.ym&lt;&gt;"")*(LEFT(_xlpm.ym,4)=TEXT(YEAR(TODAY()),"0")),""),IF(INDEX(_xlpm.matched,1)="",0,ROWS(_xlfn.UNIQUE(_xlpm.matched)))))</f>
        <v/>
      </c>
      <c r="AF494" s="6" t="str">
        <f ca="1">IF($B494="","",SUMIFS(LabData2016[HbA1c唯一],LabData2016[比對身分證前六碼],$AX494,LabData2016[最近一次HbA1c檢查日期],"&gt;="&amp;DATE(YEAR(TODAY()),1,1),LabData2016[最近一次HbA1c檢查日期],"&lt;"&amp;DATE(YEAR(TODAY()),7,1)))</f>
        <v/>
      </c>
      <c r="AG494" s="6" t="str">
        <f ca="1">IF($B494="","",SUMIFS(LabData2016[HbA1c唯一],LabData2016[比對身分證前六碼],$AX494,LabData2016[最近一次HbA1c檢查日期],"&gt;="&amp;DATE(YEAR(TODAY()),7,1),LabData2016[最近一次HbA1c檢查日期],"&lt;"&amp;DATE(YEAR(TODAY())+1,1,1)))</f>
        <v/>
      </c>
      <c r="AH494" s="6" t="str">
        <f ca="1">IF($B494="","",SUMIFS(LabData2016[LDL唯一],LabData2016[比對身分證前六碼],$AX494,LabData2016[最近一次LDL檢查日期],"&gt;="&amp;DATE(YEAR(TODAY()),1,1),LabData2016[最近一次LDL檢查日期],"&lt;"&amp;DATE(YEAR(TODAY()),7,1)))</f>
        <v/>
      </c>
      <c r="AI494" s="6" t="str">
        <f ca="1">IF($B494="","",SUMIFS(LabData2016[LDL唯一],LabData2016[比對身分證前六碼],$AX494,LabData2016[最近一次LDL檢查日期],"&gt;="&amp;DATE(YEAR(TODAY()),7,1),LabData2016[最近一次LDL檢查日期],"&lt;"&amp;DATE(YEAR(TODAY())+1,1,1)))</f>
        <v/>
      </c>
      <c r="AJ494" s="6" t="str">
        <f ca="1">IF($B494="","",SUMIFS(LabData2016[UACR唯一],LabData2016[比對身分證前六碼],$AX494,LabData2016[最近一次UACR檢查日期],"&gt;="&amp;DATE(YEAR(TODAY()),1,1),LabData2016[最近一次UACR檢查日期],"&lt;"&amp;DATE(YEAR(TODAY()),7,1)))</f>
        <v/>
      </c>
      <c r="AK494" s="6" t="str">
        <f ca="1">IF($B494="","",SUMIFS(LabData2016[UACR唯一],LabData2016[比對身分證前六碼],$AX494,LabData2016[最近一次UACR檢查日期],"&gt;="&amp;DATE(YEAR(TODAY()),7,1),LabData2016[最近一次UACR檢查日期],"&lt;"&amp;DATE(YEAR(TODAY())+1,1,1)))</f>
        <v/>
      </c>
      <c r="AL494" s="6" t="str">
        <f t="shared" si="102"/>
        <v/>
      </c>
      <c r="AM494" s="6" t="str">
        <f t="shared" si="103"/>
        <v/>
      </c>
      <c r="AN494" s="6" t="str">
        <f t="shared" si="104"/>
        <v/>
      </c>
      <c r="AO494" s="6" t="str">
        <f t="shared" si="105"/>
        <v/>
      </c>
      <c r="AP494" s="6" t="str" cm="1">
        <f t="array" ref="AP494">IF($B494="","",IFERROR(INDEX(相容設定!$B$2:$E$9,MATCH($D494,相容設定!$A$2:$A$9,0),MIN(VALUE(LEFT($AQ494,FIND("/",$AQ494)-1)),3)+1),0))</f>
        <v/>
      </c>
      <c r="AQ494" s="6" t="str">
        <f t="shared" si="106"/>
        <v/>
      </c>
      <c r="AR494" s="30" t="str">
        <f t="shared" si="107"/>
        <v/>
      </c>
      <c r="AS494" s="30" t="str">
        <f>IF($B494="","",250+30+IF(OR(ISNUMBER(SEARCH("DM",$D494)),ISNUMBER(SEARCH("+",$D494))),100,0)+IFERROR(INDEX(相容設定!$F$2:$F$9,MATCH($D494,相容設定!$A$2:$A$9,0)),0))</f>
        <v/>
      </c>
      <c r="AT494" s="31" t="str">
        <f t="shared" si="108"/>
        <v/>
      </c>
      <c r="AU494" s="32" t="str">
        <f t="shared" si="109"/>
        <v/>
      </c>
      <c r="AW494" t="str">
        <f t="shared" si="110"/>
        <v/>
      </c>
    </row>
    <row r="495" spans="1:49" x14ac:dyDescent="0.35">
      <c r="A495" s="26" t="str" cm="1">
        <f t="array" ref="A495">IFERROR(IF(INDEX(PatientCriteria[身分證號],ROWS($A$4:A495))="","",ROWS($A$4:A495)),"")</f>
        <v/>
      </c>
      <c r="B495" s="26" t="str" cm="1">
        <f t="array" ref="B495">IFERROR(IF(INDEX(PatientCriteria[身分證號],ROWS($A$4:A495))="","",INDEX(PatientCriteria[身分證號],ROWS($A$4:A495))),"")</f>
        <v/>
      </c>
      <c r="C495" s="26" t="str" cm="1">
        <f t="array" ref="C495">IF($B495="","",IFERROR(INDEX(PatientCriteria[生日],ROWS($A$4:A495)),""))</f>
        <v/>
      </c>
      <c r="D495" s="26" t="str" cm="1">
        <f t="array" ref="D495">IF($B495="","",IFERROR(INDEX(PatientCriteria[疾病組合],ROWS($A$4:A495)),""))</f>
        <v/>
      </c>
      <c r="E495" s="6" t="str" cm="1">
        <f t="array" ref="E495">IF($B495="","",IFERROR(INDEX(PatientCriteria[HbA1c達標標準],ROWS($A$4:A495)),""))</f>
        <v/>
      </c>
      <c r="F495" s="6" t="str">
        <f>IF($B495="","",IF($G495="","",IFERROR(SUMIFS(LabData2016[最近一次HbA1c檢查結果(%)],LabData2016[比對身分證前六碼],$AX495,LabData2016[最近一次HbA1c檢查日期],$G495,LabData2016[HbA1c唯一],1),"")))</f>
        <v/>
      </c>
      <c r="G495" s="36" t="str" cm="1">
        <f t="array" ref="G495">IF($B495="","",IFERROR(_xlfn.AGGREGATE(14,6,LabData2016[最近一次HbA1c檢查日期]/((LabData2016[比對身分證前六碼]=$AX495)*(LabData2016[HbA1c唯一]=1)),1),""))</f>
        <v/>
      </c>
      <c r="H495" s="6" t="str">
        <f>IF($B495="","",IF($I495="","",IFERROR(SUMIFS(LabData2016[最近一次HbA1c檢查結果(%)],LabData2016[比對身分證前六碼],$AX495,LabData2016[最近一次HbA1c檢查日期],$I495,LabData2016[HbA1c唯一],1),"")))</f>
        <v/>
      </c>
      <c r="I495" s="36" t="str" cm="1">
        <f t="array" ref="I495">IF($B495="","",IFERROR(_xlfn.AGGREGATE(14,6,LabData2016[最近一次HbA1c檢查日期]/((LabData2016[比對身分證前六碼]=$AX495)*(LabData2016[HbA1c唯一]=1)),2),""))</f>
        <v/>
      </c>
      <c r="J495" s="6" t="str">
        <f t="shared" si="99"/>
        <v/>
      </c>
      <c r="K495" s="27" t="str">
        <f ca="1">IF($B495="","",IF($E495="不適用","不適用",IF($F495="","未檢驗",IF(AND($AF495+$AG495&gt;=2,$AG495&gt;=1),IF(OR($F495&lt;VALUE(SUBSTITUTE(SUBSTITUTE($E495,"&lt;",""),"%","")),SUMIFS(LabData2016[HbA1c唯一],LabData2016[比對身分證前六碼],$AX495,LabData2016[最近一次HbA1c檢查結果(%)],"&lt;"&amp;VALUE(SUBSTITUTE(SUBSTITUTE($E495,"&lt;",""),"%","")),LabData2016[最近一次HbA1c檢查日期],"&gt;="&amp;DATE(YEAR(TODAY()),1,1),LabData2016[最近一次HbA1c檢查日期],"&lt;"&amp;DATE(YEAR(TODAY())+1,1,1))/($AF495+$AG495)&gt;=0.5),"控制達標",IF(ISNUMBER($H495),IF(AND($J495&gt;=84,$F495-$H495&lt;0),"進步達標","未達標"),"未達標")),"未達標"))))</f>
        <v/>
      </c>
      <c r="L495" s="33" t="str">
        <f ca="1">IF($B495="","",IF($K495="不適用","不適用",IF($K495="未檢驗","無檢驗資料","全年"&amp;($AF495+$AG495)&amp;"次／下半年"&amp;$AG495&amp;"次／"&amp;SUMIFS(LabData2016[HbA1c唯一],LabData2016[比對身分證前六碼],$AX495,LabData2016[最近一次HbA1c檢查結果(%)],"&lt;"&amp;VALUE(SUBSTITUTE(SUBSTITUTE($E495,"&lt;",""),"%","")),LabData2016[最近一次HbA1c檢查日期],"&gt;="&amp;DATE(YEAR(TODAY()),1,1),LabData2016[最近一次HbA1c檢查日期],"&lt;"&amp;DATE(YEAR(TODAY())+1,1,1))&amp;"/"&amp;($AF495+$AG495)&amp;"達標")))</f>
        <v/>
      </c>
      <c r="M495" s="6" t="str" cm="1">
        <f t="array" ref="M495">IF($B495="","",IFERROR(INDEX(PatientCriteria[LDL達標標準],ROWS($A$4:A495)),""))</f>
        <v/>
      </c>
      <c r="N495" s="6" t="str">
        <f>IF($B495="","",IF($O495="","",IFERROR(SUMIFS(LabData2016[最近一次LDL檢查結果(mg/dL)],LabData2016[比對身分證前六碼],$AX495,LabData2016[最近一次LDL檢查日期],$O495,LabData2016[LDL唯一],1),"")))</f>
        <v/>
      </c>
      <c r="O495" s="36" t="str" cm="1">
        <f t="array" ref="O495">IF($B495="","",IFERROR(_xlfn.AGGREGATE(14,6,LabData2016[最近一次LDL檢查日期]/((LabData2016[比對身分證前六碼]=$AX495)*(LabData2016[LDL唯一]=1)),1),""))</f>
        <v/>
      </c>
      <c r="P495" s="6" t="str">
        <f>IF($B495="","",IF($Q495="","",IFERROR(SUMIFS(LabData2016[最近一次LDL檢查結果(mg/dL)],LabData2016[比對身分證前六碼],$AX495,LabData2016[最近一次LDL檢查日期],$Q495,LabData2016[LDL唯一],1),"")))</f>
        <v/>
      </c>
      <c r="Q495" s="36" t="str" cm="1">
        <f t="array" ref="Q495">IF($B495="","",IFERROR(_xlfn.AGGREGATE(14,6,LabData2016[最近一次LDL檢查日期]/((LabData2016[比對身分證前六碼]=$AX495)*(LabData2016[LDL唯一]=1)),2),""))</f>
        <v/>
      </c>
      <c r="R495" s="6" t="str">
        <f t="shared" si="100"/>
        <v/>
      </c>
      <c r="S495" s="6" t="str" cm="1">
        <f t="array" ref="S495">IF($B495="","",IFERROR(_xlfn.AGGREGATE(15,6,LabData2016[最近一次LDL檢查結果(mg/dL)]/((LabData2016[比對身分證前六碼]=$AX495)*(LabData2016[LDL唯一]=1)),1),""))</f>
        <v/>
      </c>
      <c r="T495" s="28" t="str">
        <f ca="1">IF($B495="","",IF($M495="不適用","不適用",IF($N495="","未檢驗",IF(OR(AND($D495="DM only",$O495&gt;=DATE(YEAR(TODAY()),1,1),$O495&lt;DATE(YEAR(TODAY())+1,1,1),$N495&lt;VALUE(SUBSTITUTE($M495,"&lt;",""))),AND($AH495&gt;=1,$AI495&gt;=1,OR($N495&lt;VALUE(SUBSTITUTE($M495,"&lt;","")),SUMIFS(LabData2016[LDL唯一],LabData2016[比對身分證前六碼],$AX495,LabData2016[最近一次LDL檢查結果(mg/dL)],"&lt;"&amp;VALUE(SUBSTITUTE($M495,"&lt;","")),LabData2016[最近一次LDL檢查日期],"&gt;="&amp;DATE(YEAR(TODAY()),1,1),LabData2016[最近一次LDL檢查日期],"&lt;"&amp;DATE(YEAR(TODAY())+1,1,1))/($AH495+$AI495)&gt;=0.5))),"控制達標",IF(AND($AH495&gt;=1,$AI495&gt;=1,ISNUMBER($P495),$R495&gt;84,$N495-$P495&lt;0),"進步達標","未達標")))))</f>
        <v/>
      </c>
      <c r="U495" s="39" t="str">
        <f ca="1">IF($B495="","",IF($T495="不適用","不適用",IF($T495="未檢驗","無檢驗資料","全年"&amp;($AH495+$AI495)&amp;"次／下半年"&amp;$AI495&amp;"次／"&amp;SUMIFS(LabData2016[LDL唯一],LabData2016[比對身分證前六碼],$AX495,LabData2016[最近一次LDL檢查結果(mg/dL)],"&lt;"&amp;VALUE(SUBSTITUTE($M495,"&lt;","")),LabData2016[最近一次LDL檢查日期],"&gt;="&amp;DATE(YEAR(TODAY()),1,1),LabData2016[最近一次LDL檢查日期],"&lt;"&amp;DATE(YEAR(TODAY())+1,1,1))&amp;"/"&amp;($AH495+$AI495)&amp;"達標")))</f>
        <v/>
      </c>
      <c r="V495" s="6" t="str" cm="1">
        <f t="array" ref="V495">IF($B495="","",IFERROR(INDEX(PatientCriteria[UACR達標標準],ROWS($A$4:A495)),""))</f>
        <v/>
      </c>
      <c r="W495" s="6" t="str">
        <f>IF($B495="","",IF($X495="","",IFERROR(SUMIFS(LabData2016[最近一次UACR檢查結果(mg/gm)],LabData2016[比對身分證前六碼],$AX495,LabData2016[最近一次UACR檢查日期],$X495,LabData2016[UACR唯一],1),"")))</f>
        <v/>
      </c>
      <c r="X495" s="36" t="str" cm="1">
        <f t="array" ref="X495">IF($B495="","",IFERROR(_xlfn.AGGREGATE(14,6,LabData2016[最近一次UACR檢查日期]/((LabData2016[比對身分證前六碼]=$AX495)*(LabData2016[UACR唯一]=1)),1),""))</f>
        <v/>
      </c>
      <c r="Y495" s="6" t="str">
        <f>IF($B495="","",IF($Z495="","",IFERROR(SUMIFS(LabData2016[最近一次UACR檢查結果(mg/gm)],LabData2016[比對身分證前六碼],$AX495,LabData2016[最近一次UACR檢查日期],$Z495,LabData2016[UACR唯一],1),"")))</f>
        <v/>
      </c>
      <c r="Z495" s="36" t="str" cm="1">
        <f t="array" ref="Z495">IF($B495="","",IFERROR(_xlfn.AGGREGATE(14,6,LabData2016[最近一次UACR檢查日期]/((LabData2016[比對身分證前六碼]=$AX495)*(LabData2016[UACR唯一]=1)),2),""))</f>
        <v/>
      </c>
      <c r="AA495" s="6" t="str">
        <f t="shared" si="101"/>
        <v/>
      </c>
      <c r="AB495" s="29" t="str">
        <f ca="1">IF($B495="","",IF($V495="不適用","不適用",IF($W495="","未檢驗",IF(AND($AJ495+$AK495&gt;=2,$AK495&gt;=1),IF(OR($W495&lt;30,SUMIFS(LabData2016[UACR唯一],LabData2016[比對身分證前六碼],$AX495,LabData2016[最近一次UACR檢查結果(mg/gm)],"&lt;30",LabData2016[最近一次UACR檢查日期],"&gt;="&amp;DATE(YEAR(TODAY()),1,1),LabData2016[最近一次UACR檢查日期],"&lt;"&amp;DATE(YEAR(TODAY())+1,1,1))/($AJ495+$AK495)&gt;=0.5),"控制達標",IF(ISNUMBER($Y495),IF(AND($AA495&gt;=84,$W495-$Y495&lt;0),"進步達標","未達標"),"未達標")),"未達標"))))</f>
        <v/>
      </c>
      <c r="AC495" s="38" t="str">
        <f ca="1">IF($B495="","",IF($AB495="不適用","不適用",IF($AB495="未檢驗","無檢驗資料","全年"&amp;($AJ495+$AK495)&amp;"次／下半年"&amp;$AK495&amp;"次／"&amp;SUMIFS(LabData2016[UACR唯一],LabData2016[比對身分證前六碼],$AX495,LabData2016[最近一次UACR檢查結果(mg/gm)],"&lt;30",LabData2016[最近一次UACR檢查日期],"&gt;="&amp;DATE(YEAR(TODAY()),1,1),LabData2016[最近一次UACR檢查日期],"&lt;"&amp;DATE(YEAR(TODAY())+1,1,1))&amp;"/"&amp;($AJ495+$AK495)&amp;"達標")))</f>
        <v/>
      </c>
      <c r="AD495" s="6" t="str" cm="1">
        <f t="array" ref="AD495">IF($B495="","",IFERROR(INDEX(PatientCriteria[BP檢驗次數達標標準],ROWS($A$4:A495)),""))</f>
        <v/>
      </c>
      <c r="AE495" s="6" t="str" cm="1">
        <f t="array" aca="1" ref="AE495" ca="1">IF($B495="","",_xlfn.LET(_xlpm.bp,LabData2016[最近一次BP檢查日期],_xlpm.ym,IF(ISNUMBER(_xlpm.bp),TEXT(_xlpm.bp,"yyyy-mm"),LEFT(_xlpm.bp,7)),_xlpm.matched,_xlfn._xlws.FILTER(_xlpm.ym,(LabData2016[比對身分證前六碼]=$AX495)*(LabData2016[比對生日西元]=$AY495)*(_xlpm.ym&lt;&gt;"")*(LEFT(_xlpm.ym,4)=TEXT(YEAR(TODAY()),"0")),""),IF(INDEX(_xlpm.matched,1)="",0,ROWS(_xlfn.UNIQUE(_xlpm.matched)))))</f>
        <v/>
      </c>
      <c r="AF495" s="6" t="str">
        <f ca="1">IF($B495="","",SUMIFS(LabData2016[HbA1c唯一],LabData2016[比對身分證前六碼],$AX495,LabData2016[最近一次HbA1c檢查日期],"&gt;="&amp;DATE(YEAR(TODAY()),1,1),LabData2016[最近一次HbA1c檢查日期],"&lt;"&amp;DATE(YEAR(TODAY()),7,1)))</f>
        <v/>
      </c>
      <c r="AG495" s="6" t="str">
        <f ca="1">IF($B495="","",SUMIFS(LabData2016[HbA1c唯一],LabData2016[比對身分證前六碼],$AX495,LabData2016[最近一次HbA1c檢查日期],"&gt;="&amp;DATE(YEAR(TODAY()),7,1),LabData2016[最近一次HbA1c檢查日期],"&lt;"&amp;DATE(YEAR(TODAY())+1,1,1)))</f>
        <v/>
      </c>
      <c r="AH495" s="6" t="str">
        <f ca="1">IF($B495="","",SUMIFS(LabData2016[LDL唯一],LabData2016[比對身分證前六碼],$AX495,LabData2016[最近一次LDL檢查日期],"&gt;="&amp;DATE(YEAR(TODAY()),1,1),LabData2016[最近一次LDL檢查日期],"&lt;"&amp;DATE(YEAR(TODAY()),7,1)))</f>
        <v/>
      </c>
      <c r="AI495" s="6" t="str">
        <f ca="1">IF($B495="","",SUMIFS(LabData2016[LDL唯一],LabData2016[比對身分證前六碼],$AX495,LabData2016[最近一次LDL檢查日期],"&gt;="&amp;DATE(YEAR(TODAY()),7,1),LabData2016[最近一次LDL檢查日期],"&lt;"&amp;DATE(YEAR(TODAY())+1,1,1)))</f>
        <v/>
      </c>
      <c r="AJ495" s="6" t="str">
        <f ca="1">IF($B495="","",SUMIFS(LabData2016[UACR唯一],LabData2016[比對身分證前六碼],$AX495,LabData2016[最近一次UACR檢查日期],"&gt;="&amp;DATE(YEAR(TODAY()),1,1),LabData2016[最近一次UACR檢查日期],"&lt;"&amp;DATE(YEAR(TODAY()),7,1)))</f>
        <v/>
      </c>
      <c r="AK495" s="6" t="str">
        <f ca="1">IF($B495="","",SUMIFS(LabData2016[UACR唯一],LabData2016[比對身分證前六碼],$AX495,LabData2016[最近一次UACR檢查日期],"&gt;="&amp;DATE(YEAR(TODAY()),7,1),LabData2016[最近一次UACR檢查日期],"&lt;"&amp;DATE(YEAR(TODAY())+1,1,1)))</f>
        <v/>
      </c>
      <c r="AL495" s="6" t="str">
        <f t="shared" si="102"/>
        <v/>
      </c>
      <c r="AM495" s="6" t="str">
        <f t="shared" si="103"/>
        <v/>
      </c>
      <c r="AN495" s="6" t="str">
        <f t="shared" si="104"/>
        <v/>
      </c>
      <c r="AO495" s="6" t="str">
        <f t="shared" si="105"/>
        <v/>
      </c>
      <c r="AP495" s="6" t="str" cm="1">
        <f t="array" ref="AP495">IF($B495="","",IFERROR(INDEX(相容設定!$B$2:$E$9,MATCH($D495,相容設定!$A$2:$A$9,0),MIN(VALUE(LEFT($AQ495,FIND("/",$AQ495)-1)),3)+1),0))</f>
        <v/>
      </c>
      <c r="AQ495" s="6" t="str">
        <f t="shared" si="106"/>
        <v/>
      </c>
      <c r="AR495" s="30" t="str">
        <f t="shared" si="107"/>
        <v/>
      </c>
      <c r="AS495" s="30" t="str">
        <f>IF($B495="","",250+30+IF(OR(ISNUMBER(SEARCH("DM",$D495)),ISNUMBER(SEARCH("+",$D495))),100,0)+IFERROR(INDEX(相容設定!$F$2:$F$9,MATCH($D495,相容設定!$A$2:$A$9,0)),0))</f>
        <v/>
      </c>
      <c r="AT495" s="31" t="str">
        <f t="shared" si="108"/>
        <v/>
      </c>
      <c r="AU495" s="32" t="str">
        <f t="shared" si="109"/>
        <v/>
      </c>
      <c r="AW495" t="str">
        <f t="shared" si="110"/>
        <v/>
      </c>
    </row>
    <row r="496" spans="1:49" x14ac:dyDescent="0.35">
      <c r="A496" s="26" t="str" cm="1">
        <f t="array" ref="A496">IFERROR(IF(INDEX(PatientCriteria[身分證號],ROWS($A$4:A496))="","",ROWS($A$4:A496)),"")</f>
        <v/>
      </c>
      <c r="B496" s="26" t="str" cm="1">
        <f t="array" ref="B496">IFERROR(IF(INDEX(PatientCriteria[身分證號],ROWS($A$4:A496))="","",INDEX(PatientCriteria[身分證號],ROWS($A$4:A496))),"")</f>
        <v/>
      </c>
      <c r="C496" s="26" t="str" cm="1">
        <f t="array" ref="C496">IF($B496="","",IFERROR(INDEX(PatientCriteria[生日],ROWS($A$4:A496)),""))</f>
        <v/>
      </c>
      <c r="D496" s="26" t="str" cm="1">
        <f t="array" ref="D496">IF($B496="","",IFERROR(INDEX(PatientCriteria[疾病組合],ROWS($A$4:A496)),""))</f>
        <v/>
      </c>
      <c r="E496" s="6" t="str" cm="1">
        <f t="array" ref="E496">IF($B496="","",IFERROR(INDEX(PatientCriteria[HbA1c達標標準],ROWS($A$4:A496)),""))</f>
        <v/>
      </c>
      <c r="F496" s="6" t="str">
        <f>IF($B496="","",IF($G496="","",IFERROR(SUMIFS(LabData2016[最近一次HbA1c檢查結果(%)],LabData2016[比對身分證前六碼],$AX496,LabData2016[最近一次HbA1c檢查日期],$G496,LabData2016[HbA1c唯一],1),"")))</f>
        <v/>
      </c>
      <c r="G496" s="36" t="str" cm="1">
        <f t="array" ref="G496">IF($B496="","",IFERROR(_xlfn.AGGREGATE(14,6,LabData2016[最近一次HbA1c檢查日期]/((LabData2016[比對身分證前六碼]=$AX496)*(LabData2016[HbA1c唯一]=1)),1),""))</f>
        <v/>
      </c>
      <c r="H496" s="6" t="str">
        <f>IF($B496="","",IF($I496="","",IFERROR(SUMIFS(LabData2016[最近一次HbA1c檢查結果(%)],LabData2016[比對身分證前六碼],$AX496,LabData2016[最近一次HbA1c檢查日期],$I496,LabData2016[HbA1c唯一],1),"")))</f>
        <v/>
      </c>
      <c r="I496" s="36" t="str" cm="1">
        <f t="array" ref="I496">IF($B496="","",IFERROR(_xlfn.AGGREGATE(14,6,LabData2016[最近一次HbA1c檢查日期]/((LabData2016[比對身分證前六碼]=$AX496)*(LabData2016[HbA1c唯一]=1)),2),""))</f>
        <v/>
      </c>
      <c r="J496" s="6" t="str">
        <f t="shared" si="99"/>
        <v/>
      </c>
      <c r="K496" s="27" t="str">
        <f ca="1">IF($B496="","",IF($E496="不適用","不適用",IF($F496="","未檢驗",IF(AND($AF496+$AG496&gt;=2,$AG496&gt;=1),IF(OR($F496&lt;VALUE(SUBSTITUTE(SUBSTITUTE($E496,"&lt;",""),"%","")),SUMIFS(LabData2016[HbA1c唯一],LabData2016[比對身分證前六碼],$AX496,LabData2016[最近一次HbA1c檢查結果(%)],"&lt;"&amp;VALUE(SUBSTITUTE(SUBSTITUTE($E496,"&lt;",""),"%","")),LabData2016[最近一次HbA1c檢查日期],"&gt;="&amp;DATE(YEAR(TODAY()),1,1),LabData2016[最近一次HbA1c檢查日期],"&lt;"&amp;DATE(YEAR(TODAY())+1,1,1))/($AF496+$AG496)&gt;=0.5),"控制達標",IF(ISNUMBER($H496),IF(AND($J496&gt;=84,$F496-$H496&lt;0),"進步達標","未達標"),"未達標")),"未達標"))))</f>
        <v/>
      </c>
      <c r="L496" s="33" t="str">
        <f ca="1">IF($B496="","",IF($K496="不適用","不適用",IF($K496="未檢驗","無檢驗資料","全年"&amp;($AF496+$AG496)&amp;"次／下半年"&amp;$AG496&amp;"次／"&amp;SUMIFS(LabData2016[HbA1c唯一],LabData2016[比對身分證前六碼],$AX496,LabData2016[最近一次HbA1c檢查結果(%)],"&lt;"&amp;VALUE(SUBSTITUTE(SUBSTITUTE($E496,"&lt;",""),"%","")),LabData2016[最近一次HbA1c檢查日期],"&gt;="&amp;DATE(YEAR(TODAY()),1,1),LabData2016[最近一次HbA1c檢查日期],"&lt;"&amp;DATE(YEAR(TODAY())+1,1,1))&amp;"/"&amp;($AF496+$AG496)&amp;"達標")))</f>
        <v/>
      </c>
      <c r="M496" s="6" t="str" cm="1">
        <f t="array" ref="M496">IF($B496="","",IFERROR(INDEX(PatientCriteria[LDL達標標準],ROWS($A$4:A496)),""))</f>
        <v/>
      </c>
      <c r="N496" s="6" t="str">
        <f>IF($B496="","",IF($O496="","",IFERROR(SUMIFS(LabData2016[最近一次LDL檢查結果(mg/dL)],LabData2016[比對身分證前六碼],$AX496,LabData2016[最近一次LDL檢查日期],$O496,LabData2016[LDL唯一],1),"")))</f>
        <v/>
      </c>
      <c r="O496" s="36" t="str" cm="1">
        <f t="array" ref="O496">IF($B496="","",IFERROR(_xlfn.AGGREGATE(14,6,LabData2016[最近一次LDL檢查日期]/((LabData2016[比對身分證前六碼]=$AX496)*(LabData2016[LDL唯一]=1)),1),""))</f>
        <v/>
      </c>
      <c r="P496" s="6" t="str">
        <f>IF($B496="","",IF($Q496="","",IFERROR(SUMIFS(LabData2016[最近一次LDL檢查結果(mg/dL)],LabData2016[比對身分證前六碼],$AX496,LabData2016[最近一次LDL檢查日期],$Q496,LabData2016[LDL唯一],1),"")))</f>
        <v/>
      </c>
      <c r="Q496" s="36" t="str" cm="1">
        <f t="array" ref="Q496">IF($B496="","",IFERROR(_xlfn.AGGREGATE(14,6,LabData2016[最近一次LDL檢查日期]/((LabData2016[比對身分證前六碼]=$AX496)*(LabData2016[LDL唯一]=1)),2),""))</f>
        <v/>
      </c>
      <c r="R496" s="6" t="str">
        <f t="shared" si="100"/>
        <v/>
      </c>
      <c r="S496" s="6" t="str" cm="1">
        <f t="array" ref="S496">IF($B496="","",IFERROR(_xlfn.AGGREGATE(15,6,LabData2016[最近一次LDL檢查結果(mg/dL)]/((LabData2016[比對身分證前六碼]=$AX496)*(LabData2016[LDL唯一]=1)),1),""))</f>
        <v/>
      </c>
      <c r="T496" s="28" t="str">
        <f ca="1">IF($B496="","",IF($M496="不適用","不適用",IF($N496="","未檢驗",IF(OR(AND($D496="DM only",$O496&gt;=DATE(YEAR(TODAY()),1,1),$O496&lt;DATE(YEAR(TODAY())+1,1,1),$N496&lt;VALUE(SUBSTITUTE($M496,"&lt;",""))),AND($AH496&gt;=1,$AI496&gt;=1,OR($N496&lt;VALUE(SUBSTITUTE($M496,"&lt;","")),SUMIFS(LabData2016[LDL唯一],LabData2016[比對身分證前六碼],$AX496,LabData2016[最近一次LDL檢查結果(mg/dL)],"&lt;"&amp;VALUE(SUBSTITUTE($M496,"&lt;","")),LabData2016[最近一次LDL檢查日期],"&gt;="&amp;DATE(YEAR(TODAY()),1,1),LabData2016[最近一次LDL檢查日期],"&lt;"&amp;DATE(YEAR(TODAY())+1,1,1))/($AH496+$AI496)&gt;=0.5))),"控制達標",IF(AND($AH496&gt;=1,$AI496&gt;=1,ISNUMBER($P496),$R496&gt;84,$N496-$P496&lt;0),"進步達標","未達標")))))</f>
        <v/>
      </c>
      <c r="U496" s="39" t="str">
        <f ca="1">IF($B496="","",IF($T496="不適用","不適用",IF($T496="未檢驗","無檢驗資料","全年"&amp;($AH496+$AI496)&amp;"次／下半年"&amp;$AI496&amp;"次／"&amp;SUMIFS(LabData2016[LDL唯一],LabData2016[比對身分證前六碼],$AX496,LabData2016[最近一次LDL檢查結果(mg/dL)],"&lt;"&amp;VALUE(SUBSTITUTE($M496,"&lt;","")),LabData2016[最近一次LDL檢查日期],"&gt;="&amp;DATE(YEAR(TODAY()),1,1),LabData2016[最近一次LDL檢查日期],"&lt;"&amp;DATE(YEAR(TODAY())+1,1,1))&amp;"/"&amp;($AH496+$AI496)&amp;"達標")))</f>
        <v/>
      </c>
      <c r="V496" s="6" t="str" cm="1">
        <f t="array" ref="V496">IF($B496="","",IFERROR(INDEX(PatientCriteria[UACR達標標準],ROWS($A$4:A496)),""))</f>
        <v/>
      </c>
      <c r="W496" s="6" t="str">
        <f>IF($B496="","",IF($X496="","",IFERROR(SUMIFS(LabData2016[最近一次UACR檢查結果(mg/gm)],LabData2016[比對身分證前六碼],$AX496,LabData2016[最近一次UACR檢查日期],$X496,LabData2016[UACR唯一],1),"")))</f>
        <v/>
      </c>
      <c r="X496" s="36" t="str" cm="1">
        <f t="array" ref="X496">IF($B496="","",IFERROR(_xlfn.AGGREGATE(14,6,LabData2016[最近一次UACR檢查日期]/((LabData2016[比對身分證前六碼]=$AX496)*(LabData2016[UACR唯一]=1)),1),""))</f>
        <v/>
      </c>
      <c r="Y496" s="6" t="str">
        <f>IF($B496="","",IF($Z496="","",IFERROR(SUMIFS(LabData2016[最近一次UACR檢查結果(mg/gm)],LabData2016[比對身分證前六碼],$AX496,LabData2016[最近一次UACR檢查日期],$Z496,LabData2016[UACR唯一],1),"")))</f>
        <v/>
      </c>
      <c r="Z496" s="36" t="str" cm="1">
        <f t="array" ref="Z496">IF($B496="","",IFERROR(_xlfn.AGGREGATE(14,6,LabData2016[最近一次UACR檢查日期]/((LabData2016[比對身分證前六碼]=$AX496)*(LabData2016[UACR唯一]=1)),2),""))</f>
        <v/>
      </c>
      <c r="AA496" s="6" t="str">
        <f t="shared" si="101"/>
        <v/>
      </c>
      <c r="AB496" s="29" t="str">
        <f ca="1">IF($B496="","",IF($V496="不適用","不適用",IF($W496="","未檢驗",IF(AND($AJ496+$AK496&gt;=2,$AK496&gt;=1),IF(OR($W496&lt;30,SUMIFS(LabData2016[UACR唯一],LabData2016[比對身分證前六碼],$AX496,LabData2016[最近一次UACR檢查結果(mg/gm)],"&lt;30",LabData2016[最近一次UACR檢查日期],"&gt;="&amp;DATE(YEAR(TODAY()),1,1),LabData2016[最近一次UACR檢查日期],"&lt;"&amp;DATE(YEAR(TODAY())+1,1,1))/($AJ496+$AK496)&gt;=0.5),"控制達標",IF(ISNUMBER($Y496),IF(AND($AA496&gt;=84,$W496-$Y496&lt;0),"進步達標","未達標"),"未達標")),"未達標"))))</f>
        <v/>
      </c>
      <c r="AC496" s="38" t="str">
        <f ca="1">IF($B496="","",IF($AB496="不適用","不適用",IF($AB496="未檢驗","無檢驗資料","全年"&amp;($AJ496+$AK496)&amp;"次／下半年"&amp;$AK496&amp;"次／"&amp;SUMIFS(LabData2016[UACR唯一],LabData2016[比對身分證前六碼],$AX496,LabData2016[最近一次UACR檢查結果(mg/gm)],"&lt;30",LabData2016[最近一次UACR檢查日期],"&gt;="&amp;DATE(YEAR(TODAY()),1,1),LabData2016[最近一次UACR檢查日期],"&lt;"&amp;DATE(YEAR(TODAY())+1,1,1))&amp;"/"&amp;($AJ496+$AK496)&amp;"達標")))</f>
        <v/>
      </c>
      <c r="AD496" s="6" t="str" cm="1">
        <f t="array" ref="AD496">IF($B496="","",IFERROR(INDEX(PatientCriteria[BP檢驗次數達標標準],ROWS($A$4:A496)),""))</f>
        <v/>
      </c>
      <c r="AE496" s="6" t="str" cm="1">
        <f t="array" aca="1" ref="AE496" ca="1">IF($B496="","",_xlfn.LET(_xlpm.bp,LabData2016[最近一次BP檢查日期],_xlpm.ym,IF(ISNUMBER(_xlpm.bp),TEXT(_xlpm.bp,"yyyy-mm"),LEFT(_xlpm.bp,7)),_xlpm.matched,_xlfn._xlws.FILTER(_xlpm.ym,(LabData2016[比對身分證前六碼]=$AX496)*(LabData2016[比對生日西元]=$AY496)*(_xlpm.ym&lt;&gt;"")*(LEFT(_xlpm.ym,4)=TEXT(YEAR(TODAY()),"0")),""),IF(INDEX(_xlpm.matched,1)="",0,ROWS(_xlfn.UNIQUE(_xlpm.matched)))))</f>
        <v/>
      </c>
      <c r="AF496" s="6" t="str">
        <f ca="1">IF($B496="","",SUMIFS(LabData2016[HbA1c唯一],LabData2016[比對身分證前六碼],$AX496,LabData2016[最近一次HbA1c檢查日期],"&gt;="&amp;DATE(YEAR(TODAY()),1,1),LabData2016[最近一次HbA1c檢查日期],"&lt;"&amp;DATE(YEAR(TODAY()),7,1)))</f>
        <v/>
      </c>
      <c r="AG496" s="6" t="str">
        <f ca="1">IF($B496="","",SUMIFS(LabData2016[HbA1c唯一],LabData2016[比對身分證前六碼],$AX496,LabData2016[最近一次HbA1c檢查日期],"&gt;="&amp;DATE(YEAR(TODAY()),7,1),LabData2016[最近一次HbA1c檢查日期],"&lt;"&amp;DATE(YEAR(TODAY())+1,1,1)))</f>
        <v/>
      </c>
      <c r="AH496" s="6" t="str">
        <f ca="1">IF($B496="","",SUMIFS(LabData2016[LDL唯一],LabData2016[比對身分證前六碼],$AX496,LabData2016[最近一次LDL檢查日期],"&gt;="&amp;DATE(YEAR(TODAY()),1,1),LabData2016[最近一次LDL檢查日期],"&lt;"&amp;DATE(YEAR(TODAY()),7,1)))</f>
        <v/>
      </c>
      <c r="AI496" s="6" t="str">
        <f ca="1">IF($B496="","",SUMIFS(LabData2016[LDL唯一],LabData2016[比對身分證前六碼],$AX496,LabData2016[最近一次LDL檢查日期],"&gt;="&amp;DATE(YEAR(TODAY()),7,1),LabData2016[最近一次LDL檢查日期],"&lt;"&amp;DATE(YEAR(TODAY())+1,1,1)))</f>
        <v/>
      </c>
      <c r="AJ496" s="6" t="str">
        <f ca="1">IF($B496="","",SUMIFS(LabData2016[UACR唯一],LabData2016[比對身分證前六碼],$AX496,LabData2016[最近一次UACR檢查日期],"&gt;="&amp;DATE(YEAR(TODAY()),1,1),LabData2016[最近一次UACR檢查日期],"&lt;"&amp;DATE(YEAR(TODAY()),7,1)))</f>
        <v/>
      </c>
      <c r="AK496" s="6" t="str">
        <f ca="1">IF($B496="","",SUMIFS(LabData2016[UACR唯一],LabData2016[比對身分證前六碼],$AX496,LabData2016[最近一次UACR檢查日期],"&gt;="&amp;DATE(YEAR(TODAY()),7,1),LabData2016[最近一次UACR檢查日期],"&lt;"&amp;DATE(YEAR(TODAY())+1,1,1)))</f>
        <v/>
      </c>
      <c r="AL496" s="6" t="str">
        <f t="shared" si="102"/>
        <v/>
      </c>
      <c r="AM496" s="6" t="str">
        <f t="shared" si="103"/>
        <v/>
      </c>
      <c r="AN496" s="6" t="str">
        <f t="shared" si="104"/>
        <v/>
      </c>
      <c r="AO496" s="6" t="str">
        <f t="shared" si="105"/>
        <v/>
      </c>
      <c r="AP496" s="6" t="str" cm="1">
        <f t="array" ref="AP496">IF($B496="","",IFERROR(INDEX(相容設定!$B$2:$E$9,MATCH($D496,相容設定!$A$2:$A$9,0),MIN(VALUE(LEFT($AQ496,FIND("/",$AQ496)-1)),3)+1),0))</f>
        <v/>
      </c>
      <c r="AQ496" s="6" t="str">
        <f t="shared" si="106"/>
        <v/>
      </c>
      <c r="AR496" s="30" t="str">
        <f t="shared" si="107"/>
        <v/>
      </c>
      <c r="AS496" s="30" t="str">
        <f>IF($B496="","",250+30+IF(OR(ISNUMBER(SEARCH("DM",$D496)),ISNUMBER(SEARCH("+",$D496))),100,0)+IFERROR(INDEX(相容設定!$F$2:$F$9,MATCH($D496,相容設定!$A$2:$A$9,0)),0))</f>
        <v/>
      </c>
      <c r="AT496" s="31" t="str">
        <f t="shared" si="108"/>
        <v/>
      </c>
      <c r="AU496" s="32" t="str">
        <f t="shared" si="109"/>
        <v/>
      </c>
      <c r="AW496" t="str">
        <f t="shared" si="110"/>
        <v/>
      </c>
    </row>
    <row r="497" spans="1:49" x14ac:dyDescent="0.35">
      <c r="A497" s="26" t="str" cm="1">
        <f t="array" ref="A497">IFERROR(IF(INDEX(PatientCriteria[身分證號],ROWS($A$4:A497))="","",ROWS($A$4:A497)),"")</f>
        <v/>
      </c>
      <c r="B497" s="26" t="str" cm="1">
        <f t="array" ref="B497">IFERROR(IF(INDEX(PatientCriteria[身分證號],ROWS($A$4:A497))="","",INDEX(PatientCriteria[身分證號],ROWS($A$4:A497))),"")</f>
        <v/>
      </c>
      <c r="C497" s="26" t="str" cm="1">
        <f t="array" ref="C497">IF($B497="","",IFERROR(INDEX(PatientCriteria[生日],ROWS($A$4:A497)),""))</f>
        <v/>
      </c>
      <c r="D497" s="26" t="str" cm="1">
        <f t="array" ref="D497">IF($B497="","",IFERROR(INDEX(PatientCriteria[疾病組合],ROWS($A$4:A497)),""))</f>
        <v/>
      </c>
      <c r="E497" s="6" t="str" cm="1">
        <f t="array" ref="E497">IF($B497="","",IFERROR(INDEX(PatientCriteria[HbA1c達標標準],ROWS($A$4:A497)),""))</f>
        <v/>
      </c>
      <c r="F497" s="6" t="str">
        <f>IF($B497="","",IF($G497="","",IFERROR(SUMIFS(LabData2016[最近一次HbA1c檢查結果(%)],LabData2016[比對身分證前六碼],$AX497,LabData2016[最近一次HbA1c檢查日期],$G497,LabData2016[HbA1c唯一],1),"")))</f>
        <v/>
      </c>
      <c r="G497" s="36" t="str" cm="1">
        <f t="array" ref="G497">IF($B497="","",IFERROR(_xlfn.AGGREGATE(14,6,LabData2016[最近一次HbA1c檢查日期]/((LabData2016[比對身分證前六碼]=$AX497)*(LabData2016[HbA1c唯一]=1)),1),""))</f>
        <v/>
      </c>
      <c r="H497" s="6" t="str">
        <f>IF($B497="","",IF($I497="","",IFERROR(SUMIFS(LabData2016[最近一次HbA1c檢查結果(%)],LabData2016[比對身分證前六碼],$AX497,LabData2016[最近一次HbA1c檢查日期],$I497,LabData2016[HbA1c唯一],1),"")))</f>
        <v/>
      </c>
      <c r="I497" s="36" t="str" cm="1">
        <f t="array" ref="I497">IF($B497="","",IFERROR(_xlfn.AGGREGATE(14,6,LabData2016[最近一次HbA1c檢查日期]/((LabData2016[比對身分證前六碼]=$AX497)*(LabData2016[HbA1c唯一]=1)),2),""))</f>
        <v/>
      </c>
      <c r="J497" s="6" t="str">
        <f t="shared" si="99"/>
        <v/>
      </c>
      <c r="K497" s="27" t="str">
        <f ca="1">IF($B497="","",IF($E497="不適用","不適用",IF($F497="","未檢驗",IF(AND($AF497+$AG497&gt;=2,$AG497&gt;=1),IF(OR($F497&lt;VALUE(SUBSTITUTE(SUBSTITUTE($E497,"&lt;",""),"%","")),SUMIFS(LabData2016[HbA1c唯一],LabData2016[比對身分證前六碼],$AX497,LabData2016[最近一次HbA1c檢查結果(%)],"&lt;"&amp;VALUE(SUBSTITUTE(SUBSTITUTE($E497,"&lt;",""),"%","")),LabData2016[最近一次HbA1c檢查日期],"&gt;="&amp;DATE(YEAR(TODAY()),1,1),LabData2016[最近一次HbA1c檢查日期],"&lt;"&amp;DATE(YEAR(TODAY())+1,1,1))/($AF497+$AG497)&gt;=0.5),"控制達標",IF(ISNUMBER($H497),IF(AND($J497&gt;=84,$F497-$H497&lt;0),"進步達標","未達標"),"未達標")),"未達標"))))</f>
        <v/>
      </c>
      <c r="L497" s="33" t="str">
        <f ca="1">IF($B497="","",IF($K497="不適用","不適用",IF($K497="未檢驗","無檢驗資料","全年"&amp;($AF497+$AG497)&amp;"次／下半年"&amp;$AG497&amp;"次／"&amp;SUMIFS(LabData2016[HbA1c唯一],LabData2016[比對身分證前六碼],$AX497,LabData2016[最近一次HbA1c檢查結果(%)],"&lt;"&amp;VALUE(SUBSTITUTE(SUBSTITUTE($E497,"&lt;",""),"%","")),LabData2016[最近一次HbA1c檢查日期],"&gt;="&amp;DATE(YEAR(TODAY()),1,1),LabData2016[最近一次HbA1c檢查日期],"&lt;"&amp;DATE(YEAR(TODAY())+1,1,1))&amp;"/"&amp;($AF497+$AG497)&amp;"達標")))</f>
        <v/>
      </c>
      <c r="M497" s="6" t="str" cm="1">
        <f t="array" ref="M497">IF($B497="","",IFERROR(INDEX(PatientCriteria[LDL達標標準],ROWS($A$4:A497)),""))</f>
        <v/>
      </c>
      <c r="N497" s="6" t="str">
        <f>IF($B497="","",IF($O497="","",IFERROR(SUMIFS(LabData2016[最近一次LDL檢查結果(mg/dL)],LabData2016[比對身分證前六碼],$AX497,LabData2016[最近一次LDL檢查日期],$O497,LabData2016[LDL唯一],1),"")))</f>
        <v/>
      </c>
      <c r="O497" s="36" t="str" cm="1">
        <f t="array" ref="O497">IF($B497="","",IFERROR(_xlfn.AGGREGATE(14,6,LabData2016[最近一次LDL檢查日期]/((LabData2016[比對身分證前六碼]=$AX497)*(LabData2016[LDL唯一]=1)),1),""))</f>
        <v/>
      </c>
      <c r="P497" s="6" t="str">
        <f>IF($B497="","",IF($Q497="","",IFERROR(SUMIFS(LabData2016[最近一次LDL檢查結果(mg/dL)],LabData2016[比對身分證前六碼],$AX497,LabData2016[最近一次LDL檢查日期],$Q497,LabData2016[LDL唯一],1),"")))</f>
        <v/>
      </c>
      <c r="Q497" s="36" t="str" cm="1">
        <f t="array" ref="Q497">IF($B497="","",IFERROR(_xlfn.AGGREGATE(14,6,LabData2016[最近一次LDL檢查日期]/((LabData2016[比對身分證前六碼]=$AX497)*(LabData2016[LDL唯一]=1)),2),""))</f>
        <v/>
      </c>
      <c r="R497" s="6" t="str">
        <f t="shared" si="100"/>
        <v/>
      </c>
      <c r="S497" s="6" t="str" cm="1">
        <f t="array" ref="S497">IF($B497="","",IFERROR(_xlfn.AGGREGATE(15,6,LabData2016[最近一次LDL檢查結果(mg/dL)]/((LabData2016[比對身分證前六碼]=$AX497)*(LabData2016[LDL唯一]=1)),1),""))</f>
        <v/>
      </c>
      <c r="T497" s="28" t="str">
        <f ca="1">IF($B497="","",IF($M497="不適用","不適用",IF($N497="","未檢驗",IF(OR(AND($D497="DM only",$O497&gt;=DATE(YEAR(TODAY()),1,1),$O497&lt;DATE(YEAR(TODAY())+1,1,1),$N497&lt;VALUE(SUBSTITUTE($M497,"&lt;",""))),AND($AH497&gt;=1,$AI497&gt;=1,OR($N497&lt;VALUE(SUBSTITUTE($M497,"&lt;","")),SUMIFS(LabData2016[LDL唯一],LabData2016[比對身分證前六碼],$AX497,LabData2016[最近一次LDL檢查結果(mg/dL)],"&lt;"&amp;VALUE(SUBSTITUTE($M497,"&lt;","")),LabData2016[最近一次LDL檢查日期],"&gt;="&amp;DATE(YEAR(TODAY()),1,1),LabData2016[最近一次LDL檢查日期],"&lt;"&amp;DATE(YEAR(TODAY())+1,1,1))/($AH497+$AI497)&gt;=0.5))),"控制達標",IF(AND($AH497&gt;=1,$AI497&gt;=1,ISNUMBER($P497),$R497&gt;84,$N497-$P497&lt;0),"進步達標","未達標")))))</f>
        <v/>
      </c>
      <c r="U497" s="39" t="str">
        <f ca="1">IF($B497="","",IF($T497="不適用","不適用",IF($T497="未檢驗","無檢驗資料","全年"&amp;($AH497+$AI497)&amp;"次／下半年"&amp;$AI497&amp;"次／"&amp;SUMIFS(LabData2016[LDL唯一],LabData2016[比對身分證前六碼],$AX497,LabData2016[最近一次LDL檢查結果(mg/dL)],"&lt;"&amp;VALUE(SUBSTITUTE($M497,"&lt;","")),LabData2016[最近一次LDL檢查日期],"&gt;="&amp;DATE(YEAR(TODAY()),1,1),LabData2016[最近一次LDL檢查日期],"&lt;"&amp;DATE(YEAR(TODAY())+1,1,1))&amp;"/"&amp;($AH497+$AI497)&amp;"達標")))</f>
        <v/>
      </c>
      <c r="V497" s="6" t="str" cm="1">
        <f t="array" ref="V497">IF($B497="","",IFERROR(INDEX(PatientCriteria[UACR達標標準],ROWS($A$4:A497)),""))</f>
        <v/>
      </c>
      <c r="W497" s="6" t="str">
        <f>IF($B497="","",IF($X497="","",IFERROR(SUMIFS(LabData2016[最近一次UACR檢查結果(mg/gm)],LabData2016[比對身分證前六碼],$AX497,LabData2016[最近一次UACR檢查日期],$X497,LabData2016[UACR唯一],1),"")))</f>
        <v/>
      </c>
      <c r="X497" s="36" t="str" cm="1">
        <f t="array" ref="X497">IF($B497="","",IFERROR(_xlfn.AGGREGATE(14,6,LabData2016[最近一次UACR檢查日期]/((LabData2016[比對身分證前六碼]=$AX497)*(LabData2016[UACR唯一]=1)),1),""))</f>
        <v/>
      </c>
      <c r="Y497" s="6" t="str">
        <f>IF($B497="","",IF($Z497="","",IFERROR(SUMIFS(LabData2016[最近一次UACR檢查結果(mg/gm)],LabData2016[比對身分證前六碼],$AX497,LabData2016[最近一次UACR檢查日期],$Z497,LabData2016[UACR唯一],1),"")))</f>
        <v/>
      </c>
      <c r="Z497" s="36" t="str" cm="1">
        <f t="array" ref="Z497">IF($B497="","",IFERROR(_xlfn.AGGREGATE(14,6,LabData2016[最近一次UACR檢查日期]/((LabData2016[比對身分證前六碼]=$AX497)*(LabData2016[UACR唯一]=1)),2),""))</f>
        <v/>
      </c>
      <c r="AA497" s="6" t="str">
        <f t="shared" si="101"/>
        <v/>
      </c>
      <c r="AB497" s="29" t="str">
        <f ca="1">IF($B497="","",IF($V497="不適用","不適用",IF($W497="","未檢驗",IF(AND($AJ497+$AK497&gt;=2,$AK497&gt;=1),IF(OR($W497&lt;30,SUMIFS(LabData2016[UACR唯一],LabData2016[比對身分證前六碼],$AX497,LabData2016[最近一次UACR檢查結果(mg/gm)],"&lt;30",LabData2016[最近一次UACR檢查日期],"&gt;="&amp;DATE(YEAR(TODAY()),1,1),LabData2016[最近一次UACR檢查日期],"&lt;"&amp;DATE(YEAR(TODAY())+1,1,1))/($AJ497+$AK497)&gt;=0.5),"控制達標",IF(ISNUMBER($Y497),IF(AND($AA497&gt;=84,$W497-$Y497&lt;0),"進步達標","未達標"),"未達標")),"未達標"))))</f>
        <v/>
      </c>
      <c r="AC497" s="38" t="str">
        <f ca="1">IF($B497="","",IF($AB497="不適用","不適用",IF($AB497="未檢驗","無檢驗資料","全年"&amp;($AJ497+$AK497)&amp;"次／下半年"&amp;$AK497&amp;"次／"&amp;SUMIFS(LabData2016[UACR唯一],LabData2016[比對身分證前六碼],$AX497,LabData2016[最近一次UACR檢查結果(mg/gm)],"&lt;30",LabData2016[最近一次UACR檢查日期],"&gt;="&amp;DATE(YEAR(TODAY()),1,1),LabData2016[最近一次UACR檢查日期],"&lt;"&amp;DATE(YEAR(TODAY())+1,1,1))&amp;"/"&amp;($AJ497+$AK497)&amp;"達標")))</f>
        <v/>
      </c>
      <c r="AD497" s="6" t="str" cm="1">
        <f t="array" ref="AD497">IF($B497="","",IFERROR(INDEX(PatientCriteria[BP檢驗次數達標標準],ROWS($A$4:A497)),""))</f>
        <v/>
      </c>
      <c r="AE497" s="6" t="str" cm="1">
        <f t="array" aca="1" ref="AE497" ca="1">IF($B497="","",_xlfn.LET(_xlpm.bp,LabData2016[最近一次BP檢查日期],_xlpm.ym,IF(ISNUMBER(_xlpm.bp),TEXT(_xlpm.bp,"yyyy-mm"),LEFT(_xlpm.bp,7)),_xlpm.matched,_xlfn._xlws.FILTER(_xlpm.ym,(LabData2016[比對身分證前六碼]=$AX497)*(LabData2016[比對生日西元]=$AY497)*(_xlpm.ym&lt;&gt;"")*(LEFT(_xlpm.ym,4)=TEXT(YEAR(TODAY()),"0")),""),IF(INDEX(_xlpm.matched,1)="",0,ROWS(_xlfn.UNIQUE(_xlpm.matched)))))</f>
        <v/>
      </c>
      <c r="AF497" s="6" t="str">
        <f ca="1">IF($B497="","",SUMIFS(LabData2016[HbA1c唯一],LabData2016[比對身分證前六碼],$AX497,LabData2016[最近一次HbA1c檢查日期],"&gt;="&amp;DATE(YEAR(TODAY()),1,1),LabData2016[最近一次HbA1c檢查日期],"&lt;"&amp;DATE(YEAR(TODAY()),7,1)))</f>
        <v/>
      </c>
      <c r="AG497" s="6" t="str">
        <f ca="1">IF($B497="","",SUMIFS(LabData2016[HbA1c唯一],LabData2016[比對身分證前六碼],$AX497,LabData2016[最近一次HbA1c檢查日期],"&gt;="&amp;DATE(YEAR(TODAY()),7,1),LabData2016[最近一次HbA1c檢查日期],"&lt;"&amp;DATE(YEAR(TODAY())+1,1,1)))</f>
        <v/>
      </c>
      <c r="AH497" s="6" t="str">
        <f ca="1">IF($B497="","",SUMIFS(LabData2016[LDL唯一],LabData2016[比對身分證前六碼],$AX497,LabData2016[最近一次LDL檢查日期],"&gt;="&amp;DATE(YEAR(TODAY()),1,1),LabData2016[最近一次LDL檢查日期],"&lt;"&amp;DATE(YEAR(TODAY()),7,1)))</f>
        <v/>
      </c>
      <c r="AI497" s="6" t="str">
        <f ca="1">IF($B497="","",SUMIFS(LabData2016[LDL唯一],LabData2016[比對身分證前六碼],$AX497,LabData2016[最近一次LDL檢查日期],"&gt;="&amp;DATE(YEAR(TODAY()),7,1),LabData2016[最近一次LDL檢查日期],"&lt;"&amp;DATE(YEAR(TODAY())+1,1,1)))</f>
        <v/>
      </c>
      <c r="AJ497" s="6" t="str">
        <f ca="1">IF($B497="","",SUMIFS(LabData2016[UACR唯一],LabData2016[比對身分證前六碼],$AX497,LabData2016[最近一次UACR檢查日期],"&gt;="&amp;DATE(YEAR(TODAY()),1,1),LabData2016[最近一次UACR檢查日期],"&lt;"&amp;DATE(YEAR(TODAY()),7,1)))</f>
        <v/>
      </c>
      <c r="AK497" s="6" t="str">
        <f ca="1">IF($B497="","",SUMIFS(LabData2016[UACR唯一],LabData2016[比對身分證前六碼],$AX497,LabData2016[最近一次UACR檢查日期],"&gt;="&amp;DATE(YEAR(TODAY()),7,1),LabData2016[最近一次UACR檢查日期],"&lt;"&amp;DATE(YEAR(TODAY())+1,1,1)))</f>
        <v/>
      </c>
      <c r="AL497" s="6" t="str">
        <f t="shared" si="102"/>
        <v/>
      </c>
      <c r="AM497" s="6" t="str">
        <f t="shared" si="103"/>
        <v/>
      </c>
      <c r="AN497" s="6" t="str">
        <f t="shared" si="104"/>
        <v/>
      </c>
      <c r="AO497" s="6" t="str">
        <f t="shared" si="105"/>
        <v/>
      </c>
      <c r="AP497" s="6" t="str" cm="1">
        <f t="array" ref="AP497">IF($B497="","",IFERROR(INDEX(相容設定!$B$2:$E$9,MATCH($D497,相容設定!$A$2:$A$9,0),MIN(VALUE(LEFT($AQ497,FIND("/",$AQ497)-1)),3)+1),0))</f>
        <v/>
      </c>
      <c r="AQ497" s="6" t="str">
        <f t="shared" si="106"/>
        <v/>
      </c>
      <c r="AR497" s="30" t="str">
        <f t="shared" si="107"/>
        <v/>
      </c>
      <c r="AS497" s="30" t="str">
        <f>IF($B497="","",250+30+IF(OR(ISNUMBER(SEARCH("DM",$D497)),ISNUMBER(SEARCH("+",$D497))),100,0)+IFERROR(INDEX(相容設定!$F$2:$F$9,MATCH($D497,相容設定!$A$2:$A$9,0)),0))</f>
        <v/>
      </c>
      <c r="AT497" s="31" t="str">
        <f t="shared" si="108"/>
        <v/>
      </c>
      <c r="AU497" s="32" t="str">
        <f t="shared" si="109"/>
        <v/>
      </c>
      <c r="AW497" t="str">
        <f t="shared" si="110"/>
        <v/>
      </c>
    </row>
    <row r="498" spans="1:49" x14ac:dyDescent="0.35">
      <c r="A498" s="26" t="str" cm="1">
        <f t="array" ref="A498">IFERROR(IF(INDEX(PatientCriteria[身分證號],ROWS($A$4:A498))="","",ROWS($A$4:A498)),"")</f>
        <v/>
      </c>
      <c r="B498" s="26" t="str" cm="1">
        <f t="array" ref="B498">IFERROR(IF(INDEX(PatientCriteria[身分證號],ROWS($A$4:A498))="","",INDEX(PatientCriteria[身分證號],ROWS($A$4:A498))),"")</f>
        <v/>
      </c>
      <c r="C498" s="26" t="str" cm="1">
        <f t="array" ref="C498">IF($B498="","",IFERROR(INDEX(PatientCriteria[生日],ROWS($A$4:A498)),""))</f>
        <v/>
      </c>
      <c r="D498" s="26" t="str" cm="1">
        <f t="array" ref="D498">IF($B498="","",IFERROR(INDEX(PatientCriteria[疾病組合],ROWS($A$4:A498)),""))</f>
        <v/>
      </c>
      <c r="E498" s="6" t="str" cm="1">
        <f t="array" ref="E498">IF($B498="","",IFERROR(INDEX(PatientCriteria[HbA1c達標標準],ROWS($A$4:A498)),""))</f>
        <v/>
      </c>
      <c r="F498" s="6" t="str">
        <f>IF($B498="","",IF($G498="","",IFERROR(SUMIFS(LabData2016[最近一次HbA1c檢查結果(%)],LabData2016[比對身分證前六碼],$AX498,LabData2016[最近一次HbA1c檢查日期],$G498,LabData2016[HbA1c唯一],1),"")))</f>
        <v/>
      </c>
      <c r="G498" s="36" t="str" cm="1">
        <f t="array" ref="G498">IF($B498="","",IFERROR(_xlfn.AGGREGATE(14,6,LabData2016[最近一次HbA1c檢查日期]/((LabData2016[比對身分證前六碼]=$AX498)*(LabData2016[HbA1c唯一]=1)),1),""))</f>
        <v/>
      </c>
      <c r="H498" s="6" t="str">
        <f>IF($B498="","",IF($I498="","",IFERROR(SUMIFS(LabData2016[最近一次HbA1c檢查結果(%)],LabData2016[比對身分證前六碼],$AX498,LabData2016[最近一次HbA1c檢查日期],$I498,LabData2016[HbA1c唯一],1),"")))</f>
        <v/>
      </c>
      <c r="I498" s="36" t="str" cm="1">
        <f t="array" ref="I498">IF($B498="","",IFERROR(_xlfn.AGGREGATE(14,6,LabData2016[最近一次HbA1c檢查日期]/((LabData2016[比對身分證前六碼]=$AX498)*(LabData2016[HbA1c唯一]=1)),2),""))</f>
        <v/>
      </c>
      <c r="J498" s="6" t="str">
        <f t="shared" si="99"/>
        <v/>
      </c>
      <c r="K498" s="27" t="str">
        <f ca="1">IF($B498="","",IF($E498="不適用","不適用",IF($F498="","未檢驗",IF(AND($AF498+$AG498&gt;=2,$AG498&gt;=1),IF(OR($F498&lt;VALUE(SUBSTITUTE(SUBSTITUTE($E498,"&lt;",""),"%","")),SUMIFS(LabData2016[HbA1c唯一],LabData2016[比對身分證前六碼],$AX498,LabData2016[最近一次HbA1c檢查結果(%)],"&lt;"&amp;VALUE(SUBSTITUTE(SUBSTITUTE($E498,"&lt;",""),"%","")),LabData2016[最近一次HbA1c檢查日期],"&gt;="&amp;DATE(YEAR(TODAY()),1,1),LabData2016[最近一次HbA1c檢查日期],"&lt;"&amp;DATE(YEAR(TODAY())+1,1,1))/($AF498+$AG498)&gt;=0.5),"控制達標",IF(ISNUMBER($H498),IF(AND($J498&gt;=84,$F498-$H498&lt;0),"進步達標","未達標"),"未達標")),"未達標"))))</f>
        <v/>
      </c>
      <c r="L498" s="33" t="str">
        <f ca="1">IF($B498="","",IF($K498="不適用","不適用",IF($K498="未檢驗","無檢驗資料","全年"&amp;($AF498+$AG498)&amp;"次／下半年"&amp;$AG498&amp;"次／"&amp;SUMIFS(LabData2016[HbA1c唯一],LabData2016[比對身分證前六碼],$AX498,LabData2016[最近一次HbA1c檢查結果(%)],"&lt;"&amp;VALUE(SUBSTITUTE(SUBSTITUTE($E498,"&lt;",""),"%","")),LabData2016[最近一次HbA1c檢查日期],"&gt;="&amp;DATE(YEAR(TODAY()),1,1),LabData2016[最近一次HbA1c檢查日期],"&lt;"&amp;DATE(YEAR(TODAY())+1,1,1))&amp;"/"&amp;($AF498+$AG498)&amp;"達標")))</f>
        <v/>
      </c>
      <c r="M498" s="6" t="str" cm="1">
        <f t="array" ref="M498">IF($B498="","",IFERROR(INDEX(PatientCriteria[LDL達標標準],ROWS($A$4:A498)),""))</f>
        <v/>
      </c>
      <c r="N498" s="6" t="str">
        <f>IF($B498="","",IF($O498="","",IFERROR(SUMIFS(LabData2016[最近一次LDL檢查結果(mg/dL)],LabData2016[比對身分證前六碼],$AX498,LabData2016[最近一次LDL檢查日期],$O498,LabData2016[LDL唯一],1),"")))</f>
        <v/>
      </c>
      <c r="O498" s="36" t="str" cm="1">
        <f t="array" ref="O498">IF($B498="","",IFERROR(_xlfn.AGGREGATE(14,6,LabData2016[最近一次LDL檢查日期]/((LabData2016[比對身分證前六碼]=$AX498)*(LabData2016[LDL唯一]=1)),1),""))</f>
        <v/>
      </c>
      <c r="P498" s="6" t="str">
        <f>IF($B498="","",IF($Q498="","",IFERROR(SUMIFS(LabData2016[最近一次LDL檢查結果(mg/dL)],LabData2016[比對身分證前六碼],$AX498,LabData2016[最近一次LDL檢查日期],$Q498,LabData2016[LDL唯一],1),"")))</f>
        <v/>
      </c>
      <c r="Q498" s="36" t="str" cm="1">
        <f t="array" ref="Q498">IF($B498="","",IFERROR(_xlfn.AGGREGATE(14,6,LabData2016[最近一次LDL檢查日期]/((LabData2016[比對身分證前六碼]=$AX498)*(LabData2016[LDL唯一]=1)),2),""))</f>
        <v/>
      </c>
      <c r="R498" s="6" t="str">
        <f t="shared" si="100"/>
        <v/>
      </c>
      <c r="S498" s="6" t="str" cm="1">
        <f t="array" ref="S498">IF($B498="","",IFERROR(_xlfn.AGGREGATE(15,6,LabData2016[最近一次LDL檢查結果(mg/dL)]/((LabData2016[比對身分證前六碼]=$AX498)*(LabData2016[LDL唯一]=1)),1),""))</f>
        <v/>
      </c>
      <c r="T498" s="28" t="str">
        <f ca="1">IF($B498="","",IF($M498="不適用","不適用",IF($N498="","未檢驗",IF(OR(AND($D498="DM only",$O498&gt;=DATE(YEAR(TODAY()),1,1),$O498&lt;DATE(YEAR(TODAY())+1,1,1),$N498&lt;VALUE(SUBSTITUTE($M498,"&lt;",""))),AND($AH498&gt;=1,$AI498&gt;=1,OR($N498&lt;VALUE(SUBSTITUTE($M498,"&lt;","")),SUMIFS(LabData2016[LDL唯一],LabData2016[比對身分證前六碼],$AX498,LabData2016[最近一次LDL檢查結果(mg/dL)],"&lt;"&amp;VALUE(SUBSTITUTE($M498,"&lt;","")),LabData2016[最近一次LDL檢查日期],"&gt;="&amp;DATE(YEAR(TODAY()),1,1),LabData2016[最近一次LDL檢查日期],"&lt;"&amp;DATE(YEAR(TODAY())+1,1,1))/($AH498+$AI498)&gt;=0.5))),"控制達標",IF(AND($AH498&gt;=1,$AI498&gt;=1,ISNUMBER($P498),$R498&gt;84,$N498-$P498&lt;0),"進步達標","未達標")))))</f>
        <v/>
      </c>
      <c r="U498" s="39" t="str">
        <f ca="1">IF($B498="","",IF($T498="不適用","不適用",IF($T498="未檢驗","無檢驗資料","全年"&amp;($AH498+$AI498)&amp;"次／下半年"&amp;$AI498&amp;"次／"&amp;SUMIFS(LabData2016[LDL唯一],LabData2016[比對身分證前六碼],$AX498,LabData2016[最近一次LDL檢查結果(mg/dL)],"&lt;"&amp;VALUE(SUBSTITUTE($M498,"&lt;","")),LabData2016[最近一次LDL檢查日期],"&gt;="&amp;DATE(YEAR(TODAY()),1,1),LabData2016[最近一次LDL檢查日期],"&lt;"&amp;DATE(YEAR(TODAY())+1,1,1))&amp;"/"&amp;($AH498+$AI498)&amp;"達標")))</f>
        <v/>
      </c>
      <c r="V498" s="6" t="str" cm="1">
        <f t="array" ref="V498">IF($B498="","",IFERROR(INDEX(PatientCriteria[UACR達標標準],ROWS($A$4:A498)),""))</f>
        <v/>
      </c>
      <c r="W498" s="6" t="str">
        <f>IF($B498="","",IF($X498="","",IFERROR(SUMIFS(LabData2016[最近一次UACR檢查結果(mg/gm)],LabData2016[比對身分證前六碼],$AX498,LabData2016[最近一次UACR檢查日期],$X498,LabData2016[UACR唯一],1),"")))</f>
        <v/>
      </c>
      <c r="X498" s="36" t="str" cm="1">
        <f t="array" ref="X498">IF($B498="","",IFERROR(_xlfn.AGGREGATE(14,6,LabData2016[最近一次UACR檢查日期]/((LabData2016[比對身分證前六碼]=$AX498)*(LabData2016[UACR唯一]=1)),1),""))</f>
        <v/>
      </c>
      <c r="Y498" s="6" t="str">
        <f>IF($B498="","",IF($Z498="","",IFERROR(SUMIFS(LabData2016[最近一次UACR檢查結果(mg/gm)],LabData2016[比對身分證前六碼],$AX498,LabData2016[最近一次UACR檢查日期],$Z498,LabData2016[UACR唯一],1),"")))</f>
        <v/>
      </c>
      <c r="Z498" s="36" t="str" cm="1">
        <f t="array" ref="Z498">IF($B498="","",IFERROR(_xlfn.AGGREGATE(14,6,LabData2016[最近一次UACR檢查日期]/((LabData2016[比對身分證前六碼]=$AX498)*(LabData2016[UACR唯一]=1)),2),""))</f>
        <v/>
      </c>
      <c r="AA498" s="6" t="str">
        <f t="shared" si="101"/>
        <v/>
      </c>
      <c r="AB498" s="29" t="str">
        <f ca="1">IF($B498="","",IF($V498="不適用","不適用",IF($W498="","未檢驗",IF(AND($AJ498+$AK498&gt;=2,$AK498&gt;=1),IF(OR($W498&lt;30,SUMIFS(LabData2016[UACR唯一],LabData2016[比對身分證前六碼],$AX498,LabData2016[最近一次UACR檢查結果(mg/gm)],"&lt;30",LabData2016[最近一次UACR檢查日期],"&gt;="&amp;DATE(YEAR(TODAY()),1,1),LabData2016[最近一次UACR檢查日期],"&lt;"&amp;DATE(YEAR(TODAY())+1,1,1))/($AJ498+$AK498)&gt;=0.5),"控制達標",IF(ISNUMBER($Y498),IF(AND($AA498&gt;=84,$W498-$Y498&lt;0),"進步達標","未達標"),"未達標")),"未達標"))))</f>
        <v/>
      </c>
      <c r="AC498" s="38" t="str">
        <f ca="1">IF($B498="","",IF($AB498="不適用","不適用",IF($AB498="未檢驗","無檢驗資料","全年"&amp;($AJ498+$AK498)&amp;"次／下半年"&amp;$AK498&amp;"次／"&amp;SUMIFS(LabData2016[UACR唯一],LabData2016[比對身分證前六碼],$AX498,LabData2016[最近一次UACR檢查結果(mg/gm)],"&lt;30",LabData2016[最近一次UACR檢查日期],"&gt;="&amp;DATE(YEAR(TODAY()),1,1),LabData2016[最近一次UACR檢查日期],"&lt;"&amp;DATE(YEAR(TODAY())+1,1,1))&amp;"/"&amp;($AJ498+$AK498)&amp;"達標")))</f>
        <v/>
      </c>
      <c r="AD498" s="6" t="str" cm="1">
        <f t="array" ref="AD498">IF($B498="","",IFERROR(INDEX(PatientCriteria[BP檢驗次數達標標準],ROWS($A$4:A498)),""))</f>
        <v/>
      </c>
      <c r="AE498" s="6" t="str" cm="1">
        <f t="array" aca="1" ref="AE498" ca="1">IF($B498="","",_xlfn.LET(_xlpm.bp,LabData2016[最近一次BP檢查日期],_xlpm.ym,IF(ISNUMBER(_xlpm.bp),TEXT(_xlpm.bp,"yyyy-mm"),LEFT(_xlpm.bp,7)),_xlpm.matched,_xlfn._xlws.FILTER(_xlpm.ym,(LabData2016[比對身分證前六碼]=$AX498)*(LabData2016[比對生日西元]=$AY498)*(_xlpm.ym&lt;&gt;"")*(LEFT(_xlpm.ym,4)=TEXT(YEAR(TODAY()),"0")),""),IF(INDEX(_xlpm.matched,1)="",0,ROWS(_xlfn.UNIQUE(_xlpm.matched)))))</f>
        <v/>
      </c>
      <c r="AF498" s="6" t="str">
        <f ca="1">IF($B498="","",SUMIFS(LabData2016[HbA1c唯一],LabData2016[比對身分證前六碼],$AX498,LabData2016[最近一次HbA1c檢查日期],"&gt;="&amp;DATE(YEAR(TODAY()),1,1),LabData2016[最近一次HbA1c檢查日期],"&lt;"&amp;DATE(YEAR(TODAY()),7,1)))</f>
        <v/>
      </c>
      <c r="AG498" s="6" t="str">
        <f ca="1">IF($B498="","",SUMIFS(LabData2016[HbA1c唯一],LabData2016[比對身分證前六碼],$AX498,LabData2016[最近一次HbA1c檢查日期],"&gt;="&amp;DATE(YEAR(TODAY()),7,1),LabData2016[最近一次HbA1c檢查日期],"&lt;"&amp;DATE(YEAR(TODAY())+1,1,1)))</f>
        <v/>
      </c>
      <c r="AH498" s="6" t="str">
        <f ca="1">IF($B498="","",SUMIFS(LabData2016[LDL唯一],LabData2016[比對身分證前六碼],$AX498,LabData2016[最近一次LDL檢查日期],"&gt;="&amp;DATE(YEAR(TODAY()),1,1),LabData2016[最近一次LDL檢查日期],"&lt;"&amp;DATE(YEAR(TODAY()),7,1)))</f>
        <v/>
      </c>
      <c r="AI498" s="6" t="str">
        <f ca="1">IF($B498="","",SUMIFS(LabData2016[LDL唯一],LabData2016[比對身分證前六碼],$AX498,LabData2016[最近一次LDL檢查日期],"&gt;="&amp;DATE(YEAR(TODAY()),7,1),LabData2016[最近一次LDL檢查日期],"&lt;"&amp;DATE(YEAR(TODAY())+1,1,1)))</f>
        <v/>
      </c>
      <c r="AJ498" s="6" t="str">
        <f ca="1">IF($B498="","",SUMIFS(LabData2016[UACR唯一],LabData2016[比對身分證前六碼],$AX498,LabData2016[最近一次UACR檢查日期],"&gt;="&amp;DATE(YEAR(TODAY()),1,1),LabData2016[最近一次UACR檢查日期],"&lt;"&amp;DATE(YEAR(TODAY()),7,1)))</f>
        <v/>
      </c>
      <c r="AK498" s="6" t="str">
        <f ca="1">IF($B498="","",SUMIFS(LabData2016[UACR唯一],LabData2016[比對身分證前六碼],$AX498,LabData2016[最近一次UACR檢查日期],"&gt;="&amp;DATE(YEAR(TODAY()),7,1),LabData2016[最近一次UACR檢查日期],"&lt;"&amp;DATE(YEAR(TODAY())+1,1,1)))</f>
        <v/>
      </c>
      <c r="AL498" s="6" t="str">
        <f t="shared" si="102"/>
        <v/>
      </c>
      <c r="AM498" s="6" t="str">
        <f t="shared" si="103"/>
        <v/>
      </c>
      <c r="AN498" s="6" t="str">
        <f t="shared" si="104"/>
        <v/>
      </c>
      <c r="AO498" s="6" t="str">
        <f t="shared" si="105"/>
        <v/>
      </c>
      <c r="AP498" s="6" t="str" cm="1">
        <f t="array" ref="AP498">IF($B498="","",IFERROR(INDEX(相容設定!$B$2:$E$9,MATCH($D498,相容設定!$A$2:$A$9,0),MIN(VALUE(LEFT($AQ498,FIND("/",$AQ498)-1)),3)+1),0))</f>
        <v/>
      </c>
      <c r="AQ498" s="6" t="str">
        <f t="shared" si="106"/>
        <v/>
      </c>
      <c r="AR498" s="30" t="str">
        <f t="shared" si="107"/>
        <v/>
      </c>
      <c r="AS498" s="30" t="str">
        <f>IF($B498="","",250+30+IF(OR(ISNUMBER(SEARCH("DM",$D498)),ISNUMBER(SEARCH("+",$D498))),100,0)+IFERROR(INDEX(相容設定!$F$2:$F$9,MATCH($D498,相容設定!$A$2:$A$9,0)),0))</f>
        <v/>
      </c>
      <c r="AT498" s="31" t="str">
        <f t="shared" si="108"/>
        <v/>
      </c>
      <c r="AU498" s="32" t="str">
        <f t="shared" si="109"/>
        <v/>
      </c>
      <c r="AW498" t="str">
        <f t="shared" si="110"/>
        <v/>
      </c>
    </row>
    <row r="499" spans="1:49" x14ac:dyDescent="0.35">
      <c r="A499" s="26" t="str" cm="1">
        <f t="array" ref="A499">IFERROR(IF(INDEX(PatientCriteria[身分證號],ROWS($A$4:A499))="","",ROWS($A$4:A499)),"")</f>
        <v/>
      </c>
      <c r="B499" s="26" t="str" cm="1">
        <f t="array" ref="B499">IFERROR(IF(INDEX(PatientCriteria[身分證號],ROWS($A$4:A499))="","",INDEX(PatientCriteria[身分證號],ROWS($A$4:A499))),"")</f>
        <v/>
      </c>
      <c r="C499" s="26" t="str" cm="1">
        <f t="array" ref="C499">IF($B499="","",IFERROR(INDEX(PatientCriteria[生日],ROWS($A$4:A499)),""))</f>
        <v/>
      </c>
      <c r="D499" s="26" t="str" cm="1">
        <f t="array" ref="D499">IF($B499="","",IFERROR(INDEX(PatientCriteria[疾病組合],ROWS($A$4:A499)),""))</f>
        <v/>
      </c>
      <c r="E499" s="6" t="str" cm="1">
        <f t="array" ref="E499">IF($B499="","",IFERROR(INDEX(PatientCriteria[HbA1c達標標準],ROWS($A$4:A499)),""))</f>
        <v/>
      </c>
      <c r="F499" s="6" t="str">
        <f>IF($B499="","",IF($G499="","",IFERROR(SUMIFS(LabData2016[最近一次HbA1c檢查結果(%)],LabData2016[比對身分證前六碼],$AX499,LabData2016[最近一次HbA1c檢查日期],$G499,LabData2016[HbA1c唯一],1),"")))</f>
        <v/>
      </c>
      <c r="G499" s="36" t="str" cm="1">
        <f t="array" ref="G499">IF($B499="","",IFERROR(_xlfn.AGGREGATE(14,6,LabData2016[最近一次HbA1c檢查日期]/((LabData2016[比對身分證前六碼]=$AX499)*(LabData2016[HbA1c唯一]=1)),1),""))</f>
        <v/>
      </c>
      <c r="H499" s="6" t="str">
        <f>IF($B499="","",IF($I499="","",IFERROR(SUMIFS(LabData2016[最近一次HbA1c檢查結果(%)],LabData2016[比對身分證前六碼],$AX499,LabData2016[最近一次HbA1c檢查日期],$I499,LabData2016[HbA1c唯一],1),"")))</f>
        <v/>
      </c>
      <c r="I499" s="36" t="str" cm="1">
        <f t="array" ref="I499">IF($B499="","",IFERROR(_xlfn.AGGREGATE(14,6,LabData2016[最近一次HbA1c檢查日期]/((LabData2016[比對身分證前六碼]=$AX499)*(LabData2016[HbA1c唯一]=1)),2),""))</f>
        <v/>
      </c>
      <c r="J499" s="6" t="str">
        <f t="shared" si="99"/>
        <v/>
      </c>
      <c r="K499" s="27" t="str">
        <f ca="1">IF($B499="","",IF($E499="不適用","不適用",IF($F499="","未檢驗",IF(AND($AF499+$AG499&gt;=2,$AG499&gt;=1),IF(OR($F499&lt;VALUE(SUBSTITUTE(SUBSTITUTE($E499,"&lt;",""),"%","")),SUMIFS(LabData2016[HbA1c唯一],LabData2016[比對身分證前六碼],$AX499,LabData2016[最近一次HbA1c檢查結果(%)],"&lt;"&amp;VALUE(SUBSTITUTE(SUBSTITUTE($E499,"&lt;",""),"%","")),LabData2016[最近一次HbA1c檢查日期],"&gt;="&amp;DATE(YEAR(TODAY()),1,1),LabData2016[最近一次HbA1c檢查日期],"&lt;"&amp;DATE(YEAR(TODAY())+1,1,1))/($AF499+$AG499)&gt;=0.5),"控制達標",IF(ISNUMBER($H499),IF(AND($J499&gt;=84,$F499-$H499&lt;0),"進步達標","未達標"),"未達標")),"未達標"))))</f>
        <v/>
      </c>
      <c r="L499" s="33" t="str">
        <f ca="1">IF($B499="","",IF($K499="不適用","不適用",IF($K499="未檢驗","無檢驗資料","全年"&amp;($AF499+$AG499)&amp;"次／下半年"&amp;$AG499&amp;"次／"&amp;SUMIFS(LabData2016[HbA1c唯一],LabData2016[比對身分證前六碼],$AX499,LabData2016[最近一次HbA1c檢查結果(%)],"&lt;"&amp;VALUE(SUBSTITUTE(SUBSTITUTE($E499,"&lt;",""),"%","")),LabData2016[最近一次HbA1c檢查日期],"&gt;="&amp;DATE(YEAR(TODAY()),1,1),LabData2016[最近一次HbA1c檢查日期],"&lt;"&amp;DATE(YEAR(TODAY())+1,1,1))&amp;"/"&amp;($AF499+$AG499)&amp;"達標")))</f>
        <v/>
      </c>
      <c r="M499" s="6" t="str" cm="1">
        <f t="array" ref="M499">IF($B499="","",IFERROR(INDEX(PatientCriteria[LDL達標標準],ROWS($A$4:A499)),""))</f>
        <v/>
      </c>
      <c r="N499" s="6" t="str">
        <f>IF($B499="","",IF($O499="","",IFERROR(SUMIFS(LabData2016[最近一次LDL檢查結果(mg/dL)],LabData2016[比對身分證前六碼],$AX499,LabData2016[最近一次LDL檢查日期],$O499,LabData2016[LDL唯一],1),"")))</f>
        <v/>
      </c>
      <c r="O499" s="36" t="str" cm="1">
        <f t="array" ref="O499">IF($B499="","",IFERROR(_xlfn.AGGREGATE(14,6,LabData2016[最近一次LDL檢查日期]/((LabData2016[比對身分證前六碼]=$AX499)*(LabData2016[LDL唯一]=1)),1),""))</f>
        <v/>
      </c>
      <c r="P499" s="6" t="str">
        <f>IF($B499="","",IF($Q499="","",IFERROR(SUMIFS(LabData2016[最近一次LDL檢查結果(mg/dL)],LabData2016[比對身分證前六碼],$AX499,LabData2016[最近一次LDL檢查日期],$Q499,LabData2016[LDL唯一],1),"")))</f>
        <v/>
      </c>
      <c r="Q499" s="36" t="str" cm="1">
        <f t="array" ref="Q499">IF($B499="","",IFERROR(_xlfn.AGGREGATE(14,6,LabData2016[最近一次LDL檢查日期]/((LabData2016[比對身分證前六碼]=$AX499)*(LabData2016[LDL唯一]=1)),2),""))</f>
        <v/>
      </c>
      <c r="R499" s="6" t="str">
        <f t="shared" si="100"/>
        <v/>
      </c>
      <c r="S499" s="6" t="str" cm="1">
        <f t="array" ref="S499">IF($B499="","",IFERROR(_xlfn.AGGREGATE(15,6,LabData2016[最近一次LDL檢查結果(mg/dL)]/((LabData2016[比對身分證前六碼]=$AX499)*(LabData2016[LDL唯一]=1)),1),""))</f>
        <v/>
      </c>
      <c r="T499" s="28" t="str">
        <f ca="1">IF($B499="","",IF($M499="不適用","不適用",IF($N499="","未檢驗",IF(OR(AND($D499="DM only",$O499&gt;=DATE(YEAR(TODAY()),1,1),$O499&lt;DATE(YEAR(TODAY())+1,1,1),$N499&lt;VALUE(SUBSTITUTE($M499,"&lt;",""))),AND($AH499&gt;=1,$AI499&gt;=1,OR($N499&lt;VALUE(SUBSTITUTE($M499,"&lt;","")),SUMIFS(LabData2016[LDL唯一],LabData2016[比對身分證前六碼],$AX499,LabData2016[最近一次LDL檢查結果(mg/dL)],"&lt;"&amp;VALUE(SUBSTITUTE($M499,"&lt;","")),LabData2016[最近一次LDL檢查日期],"&gt;="&amp;DATE(YEAR(TODAY()),1,1),LabData2016[最近一次LDL檢查日期],"&lt;"&amp;DATE(YEAR(TODAY())+1,1,1))/($AH499+$AI499)&gt;=0.5))),"控制達標",IF(AND($AH499&gt;=1,$AI499&gt;=1,ISNUMBER($P499),$R499&gt;84,$N499-$P499&lt;0),"進步達標","未達標")))))</f>
        <v/>
      </c>
      <c r="U499" s="39" t="str">
        <f ca="1">IF($B499="","",IF($T499="不適用","不適用",IF($T499="未檢驗","無檢驗資料","全年"&amp;($AH499+$AI499)&amp;"次／下半年"&amp;$AI499&amp;"次／"&amp;SUMIFS(LabData2016[LDL唯一],LabData2016[比對身分證前六碼],$AX499,LabData2016[最近一次LDL檢查結果(mg/dL)],"&lt;"&amp;VALUE(SUBSTITUTE($M499,"&lt;","")),LabData2016[最近一次LDL檢查日期],"&gt;="&amp;DATE(YEAR(TODAY()),1,1),LabData2016[最近一次LDL檢查日期],"&lt;"&amp;DATE(YEAR(TODAY())+1,1,1))&amp;"/"&amp;($AH499+$AI499)&amp;"達標")))</f>
        <v/>
      </c>
      <c r="V499" s="6" t="str" cm="1">
        <f t="array" ref="V499">IF($B499="","",IFERROR(INDEX(PatientCriteria[UACR達標標準],ROWS($A$4:A499)),""))</f>
        <v/>
      </c>
      <c r="W499" s="6" t="str">
        <f>IF($B499="","",IF($X499="","",IFERROR(SUMIFS(LabData2016[最近一次UACR檢查結果(mg/gm)],LabData2016[比對身分證前六碼],$AX499,LabData2016[最近一次UACR檢查日期],$X499,LabData2016[UACR唯一],1),"")))</f>
        <v/>
      </c>
      <c r="X499" s="36" t="str" cm="1">
        <f t="array" ref="X499">IF($B499="","",IFERROR(_xlfn.AGGREGATE(14,6,LabData2016[最近一次UACR檢查日期]/((LabData2016[比對身分證前六碼]=$AX499)*(LabData2016[UACR唯一]=1)),1),""))</f>
        <v/>
      </c>
      <c r="Y499" s="6" t="str">
        <f>IF($B499="","",IF($Z499="","",IFERROR(SUMIFS(LabData2016[最近一次UACR檢查結果(mg/gm)],LabData2016[比對身分證前六碼],$AX499,LabData2016[最近一次UACR檢查日期],$Z499,LabData2016[UACR唯一],1),"")))</f>
        <v/>
      </c>
      <c r="Z499" s="36" t="str" cm="1">
        <f t="array" ref="Z499">IF($B499="","",IFERROR(_xlfn.AGGREGATE(14,6,LabData2016[最近一次UACR檢查日期]/((LabData2016[比對身分證前六碼]=$AX499)*(LabData2016[UACR唯一]=1)),2),""))</f>
        <v/>
      </c>
      <c r="AA499" s="6" t="str">
        <f t="shared" si="101"/>
        <v/>
      </c>
      <c r="AB499" s="29" t="str">
        <f ca="1">IF($B499="","",IF($V499="不適用","不適用",IF($W499="","未檢驗",IF(AND($AJ499+$AK499&gt;=2,$AK499&gt;=1),IF(OR($W499&lt;30,SUMIFS(LabData2016[UACR唯一],LabData2016[比對身分證前六碼],$AX499,LabData2016[最近一次UACR檢查結果(mg/gm)],"&lt;30",LabData2016[最近一次UACR檢查日期],"&gt;="&amp;DATE(YEAR(TODAY()),1,1),LabData2016[最近一次UACR檢查日期],"&lt;"&amp;DATE(YEAR(TODAY())+1,1,1))/($AJ499+$AK499)&gt;=0.5),"控制達標",IF(ISNUMBER($Y499),IF(AND($AA499&gt;=84,$W499-$Y499&lt;0),"進步達標","未達標"),"未達標")),"未達標"))))</f>
        <v/>
      </c>
      <c r="AC499" s="38" t="str">
        <f ca="1">IF($B499="","",IF($AB499="不適用","不適用",IF($AB499="未檢驗","無檢驗資料","全年"&amp;($AJ499+$AK499)&amp;"次／下半年"&amp;$AK499&amp;"次／"&amp;SUMIFS(LabData2016[UACR唯一],LabData2016[比對身分證前六碼],$AX499,LabData2016[最近一次UACR檢查結果(mg/gm)],"&lt;30",LabData2016[最近一次UACR檢查日期],"&gt;="&amp;DATE(YEAR(TODAY()),1,1),LabData2016[最近一次UACR檢查日期],"&lt;"&amp;DATE(YEAR(TODAY())+1,1,1))&amp;"/"&amp;($AJ499+$AK499)&amp;"達標")))</f>
        <v/>
      </c>
      <c r="AD499" s="6" t="str" cm="1">
        <f t="array" ref="AD499">IF($B499="","",IFERROR(INDEX(PatientCriteria[BP檢驗次數達標標準],ROWS($A$4:A499)),""))</f>
        <v/>
      </c>
      <c r="AE499" s="6" t="str" cm="1">
        <f t="array" aca="1" ref="AE499" ca="1">IF($B499="","",_xlfn.LET(_xlpm.bp,LabData2016[最近一次BP檢查日期],_xlpm.ym,IF(ISNUMBER(_xlpm.bp),TEXT(_xlpm.bp,"yyyy-mm"),LEFT(_xlpm.bp,7)),_xlpm.matched,_xlfn._xlws.FILTER(_xlpm.ym,(LabData2016[比對身分證前六碼]=$AX499)*(LabData2016[比對生日西元]=$AY499)*(_xlpm.ym&lt;&gt;"")*(LEFT(_xlpm.ym,4)=TEXT(YEAR(TODAY()),"0")),""),IF(INDEX(_xlpm.matched,1)="",0,ROWS(_xlfn.UNIQUE(_xlpm.matched)))))</f>
        <v/>
      </c>
      <c r="AF499" s="6" t="str">
        <f ca="1">IF($B499="","",SUMIFS(LabData2016[HbA1c唯一],LabData2016[比對身分證前六碼],$AX499,LabData2016[最近一次HbA1c檢查日期],"&gt;="&amp;DATE(YEAR(TODAY()),1,1),LabData2016[最近一次HbA1c檢查日期],"&lt;"&amp;DATE(YEAR(TODAY()),7,1)))</f>
        <v/>
      </c>
      <c r="AG499" s="6" t="str">
        <f ca="1">IF($B499="","",SUMIFS(LabData2016[HbA1c唯一],LabData2016[比對身分證前六碼],$AX499,LabData2016[最近一次HbA1c檢查日期],"&gt;="&amp;DATE(YEAR(TODAY()),7,1),LabData2016[最近一次HbA1c檢查日期],"&lt;"&amp;DATE(YEAR(TODAY())+1,1,1)))</f>
        <v/>
      </c>
      <c r="AH499" s="6" t="str">
        <f ca="1">IF($B499="","",SUMIFS(LabData2016[LDL唯一],LabData2016[比對身分證前六碼],$AX499,LabData2016[最近一次LDL檢查日期],"&gt;="&amp;DATE(YEAR(TODAY()),1,1),LabData2016[最近一次LDL檢查日期],"&lt;"&amp;DATE(YEAR(TODAY()),7,1)))</f>
        <v/>
      </c>
      <c r="AI499" s="6" t="str">
        <f ca="1">IF($B499="","",SUMIFS(LabData2016[LDL唯一],LabData2016[比對身分證前六碼],$AX499,LabData2016[最近一次LDL檢查日期],"&gt;="&amp;DATE(YEAR(TODAY()),7,1),LabData2016[最近一次LDL檢查日期],"&lt;"&amp;DATE(YEAR(TODAY())+1,1,1)))</f>
        <v/>
      </c>
      <c r="AJ499" s="6" t="str">
        <f ca="1">IF($B499="","",SUMIFS(LabData2016[UACR唯一],LabData2016[比對身分證前六碼],$AX499,LabData2016[最近一次UACR檢查日期],"&gt;="&amp;DATE(YEAR(TODAY()),1,1),LabData2016[最近一次UACR檢查日期],"&lt;"&amp;DATE(YEAR(TODAY()),7,1)))</f>
        <v/>
      </c>
      <c r="AK499" s="6" t="str">
        <f ca="1">IF($B499="","",SUMIFS(LabData2016[UACR唯一],LabData2016[比對身分證前六碼],$AX499,LabData2016[最近一次UACR檢查日期],"&gt;="&amp;DATE(YEAR(TODAY()),7,1),LabData2016[最近一次UACR檢查日期],"&lt;"&amp;DATE(YEAR(TODAY())+1,1,1)))</f>
        <v/>
      </c>
      <c r="AL499" s="6" t="str">
        <f t="shared" si="102"/>
        <v/>
      </c>
      <c r="AM499" s="6" t="str">
        <f t="shared" si="103"/>
        <v/>
      </c>
      <c r="AN499" s="6" t="str">
        <f t="shared" si="104"/>
        <v/>
      </c>
      <c r="AO499" s="6" t="str">
        <f t="shared" si="105"/>
        <v/>
      </c>
      <c r="AP499" s="6" t="str" cm="1">
        <f t="array" ref="AP499">IF($B499="","",IFERROR(INDEX(相容設定!$B$2:$E$9,MATCH($D499,相容設定!$A$2:$A$9,0),MIN(VALUE(LEFT($AQ499,FIND("/",$AQ499)-1)),3)+1),0))</f>
        <v/>
      </c>
      <c r="AQ499" s="6" t="str">
        <f t="shared" si="106"/>
        <v/>
      </c>
      <c r="AR499" s="30" t="str">
        <f t="shared" si="107"/>
        <v/>
      </c>
      <c r="AS499" s="30" t="str">
        <f>IF($B499="","",250+30+IF(OR(ISNUMBER(SEARCH("DM",$D499)),ISNUMBER(SEARCH("+",$D499))),100,0)+IFERROR(INDEX(相容設定!$F$2:$F$9,MATCH($D499,相容設定!$A$2:$A$9,0)),0))</f>
        <v/>
      </c>
      <c r="AT499" s="31" t="str">
        <f t="shared" si="108"/>
        <v/>
      </c>
      <c r="AU499" s="32" t="str">
        <f t="shared" si="109"/>
        <v/>
      </c>
      <c r="AW499" t="str">
        <f t="shared" si="110"/>
        <v/>
      </c>
    </row>
    <row r="500" spans="1:49" x14ac:dyDescent="0.35">
      <c r="A500" s="26" t="str" cm="1">
        <f t="array" ref="A500">IFERROR(IF(INDEX(PatientCriteria[身分證號],ROWS($A$4:A500))="","",ROWS($A$4:A500)),"")</f>
        <v/>
      </c>
      <c r="B500" s="26" t="str" cm="1">
        <f t="array" ref="B500">IFERROR(IF(INDEX(PatientCriteria[身分證號],ROWS($A$4:A500))="","",INDEX(PatientCriteria[身分證號],ROWS($A$4:A500))),"")</f>
        <v/>
      </c>
      <c r="C500" s="26" t="str" cm="1">
        <f t="array" ref="C500">IF($B500="","",IFERROR(INDEX(PatientCriteria[生日],ROWS($A$4:A500)),""))</f>
        <v/>
      </c>
      <c r="D500" s="26" t="str" cm="1">
        <f t="array" ref="D500">IF($B500="","",IFERROR(INDEX(PatientCriteria[疾病組合],ROWS($A$4:A500)),""))</f>
        <v/>
      </c>
      <c r="E500" s="6" t="str" cm="1">
        <f t="array" ref="E500">IF($B500="","",IFERROR(INDEX(PatientCriteria[HbA1c達標標準],ROWS($A$4:A500)),""))</f>
        <v/>
      </c>
      <c r="F500" s="6" t="str">
        <f>IF($B500="","",IF($G500="","",IFERROR(SUMIFS(LabData2016[最近一次HbA1c檢查結果(%)],LabData2016[比對身分證前六碼],$AX500,LabData2016[最近一次HbA1c檢查日期],$G500,LabData2016[HbA1c唯一],1),"")))</f>
        <v/>
      </c>
      <c r="G500" s="36" t="str" cm="1">
        <f t="array" ref="G500">IF($B500="","",IFERROR(_xlfn.AGGREGATE(14,6,LabData2016[最近一次HbA1c檢查日期]/((LabData2016[比對身分證前六碼]=$AX500)*(LabData2016[HbA1c唯一]=1)),1),""))</f>
        <v/>
      </c>
      <c r="H500" s="6" t="str">
        <f>IF($B500="","",IF($I500="","",IFERROR(SUMIFS(LabData2016[最近一次HbA1c檢查結果(%)],LabData2016[比對身分證前六碼],$AX500,LabData2016[最近一次HbA1c檢查日期],$I500,LabData2016[HbA1c唯一],1),"")))</f>
        <v/>
      </c>
      <c r="I500" s="36" t="str" cm="1">
        <f t="array" ref="I500">IF($B500="","",IFERROR(_xlfn.AGGREGATE(14,6,LabData2016[最近一次HbA1c檢查日期]/((LabData2016[比對身分證前六碼]=$AX500)*(LabData2016[HbA1c唯一]=1)),2),""))</f>
        <v/>
      </c>
      <c r="J500" s="6" t="str">
        <f t="shared" si="99"/>
        <v/>
      </c>
      <c r="K500" s="27" t="str">
        <f ca="1">IF($B500="","",IF($E500="不適用","不適用",IF($F500="","未檢驗",IF(AND($AF500+$AG500&gt;=2,$AG500&gt;=1),IF(OR($F500&lt;VALUE(SUBSTITUTE(SUBSTITUTE($E500,"&lt;",""),"%","")),SUMIFS(LabData2016[HbA1c唯一],LabData2016[比對身分證前六碼],$AX500,LabData2016[最近一次HbA1c檢查結果(%)],"&lt;"&amp;VALUE(SUBSTITUTE(SUBSTITUTE($E500,"&lt;",""),"%","")),LabData2016[最近一次HbA1c檢查日期],"&gt;="&amp;DATE(YEAR(TODAY()),1,1),LabData2016[最近一次HbA1c檢查日期],"&lt;"&amp;DATE(YEAR(TODAY())+1,1,1))/($AF500+$AG500)&gt;=0.5),"控制達標",IF(ISNUMBER($H500),IF(AND($J500&gt;=84,$F500-$H500&lt;0),"進步達標","未達標"),"未達標")),"未達標"))))</f>
        <v/>
      </c>
      <c r="L500" s="33" t="str">
        <f ca="1">IF($B500="","",IF($K500="不適用","不適用",IF($K500="未檢驗","無檢驗資料","全年"&amp;($AF500+$AG500)&amp;"次／下半年"&amp;$AG500&amp;"次／"&amp;SUMIFS(LabData2016[HbA1c唯一],LabData2016[比對身分證前六碼],$AX500,LabData2016[最近一次HbA1c檢查結果(%)],"&lt;"&amp;VALUE(SUBSTITUTE(SUBSTITUTE($E500,"&lt;",""),"%","")),LabData2016[最近一次HbA1c檢查日期],"&gt;="&amp;DATE(YEAR(TODAY()),1,1),LabData2016[最近一次HbA1c檢查日期],"&lt;"&amp;DATE(YEAR(TODAY())+1,1,1))&amp;"/"&amp;($AF500+$AG500)&amp;"達標")))</f>
        <v/>
      </c>
      <c r="M500" s="6" t="str" cm="1">
        <f t="array" ref="M500">IF($B500="","",IFERROR(INDEX(PatientCriteria[LDL達標標準],ROWS($A$4:A500)),""))</f>
        <v/>
      </c>
      <c r="N500" s="6" t="str">
        <f>IF($B500="","",IF($O500="","",IFERROR(SUMIFS(LabData2016[最近一次LDL檢查結果(mg/dL)],LabData2016[比對身分證前六碼],$AX500,LabData2016[最近一次LDL檢查日期],$O500,LabData2016[LDL唯一],1),"")))</f>
        <v/>
      </c>
      <c r="O500" s="36" t="str" cm="1">
        <f t="array" ref="O500">IF($B500="","",IFERROR(_xlfn.AGGREGATE(14,6,LabData2016[最近一次LDL檢查日期]/((LabData2016[比對身分證前六碼]=$AX500)*(LabData2016[LDL唯一]=1)),1),""))</f>
        <v/>
      </c>
      <c r="P500" s="6" t="str">
        <f>IF($B500="","",IF($Q500="","",IFERROR(SUMIFS(LabData2016[最近一次LDL檢查結果(mg/dL)],LabData2016[比對身分證前六碼],$AX500,LabData2016[最近一次LDL檢查日期],$Q500,LabData2016[LDL唯一],1),"")))</f>
        <v/>
      </c>
      <c r="Q500" s="36" t="str" cm="1">
        <f t="array" ref="Q500">IF($B500="","",IFERROR(_xlfn.AGGREGATE(14,6,LabData2016[最近一次LDL檢查日期]/((LabData2016[比對身分證前六碼]=$AX500)*(LabData2016[LDL唯一]=1)),2),""))</f>
        <v/>
      </c>
      <c r="R500" s="6" t="str">
        <f t="shared" si="100"/>
        <v/>
      </c>
      <c r="S500" s="6" t="str" cm="1">
        <f t="array" ref="S500">IF($B500="","",IFERROR(_xlfn.AGGREGATE(15,6,LabData2016[最近一次LDL檢查結果(mg/dL)]/((LabData2016[比對身分證前六碼]=$AX500)*(LabData2016[LDL唯一]=1)),1),""))</f>
        <v/>
      </c>
      <c r="T500" s="28" t="str">
        <f ca="1">IF($B500="","",IF($M500="不適用","不適用",IF($N500="","未檢驗",IF(OR(AND($D500="DM only",$O500&gt;=DATE(YEAR(TODAY()),1,1),$O500&lt;DATE(YEAR(TODAY())+1,1,1),$N500&lt;VALUE(SUBSTITUTE($M500,"&lt;",""))),AND($AH500&gt;=1,$AI500&gt;=1,OR($N500&lt;VALUE(SUBSTITUTE($M500,"&lt;","")),SUMIFS(LabData2016[LDL唯一],LabData2016[比對身分證前六碼],$AX500,LabData2016[最近一次LDL檢查結果(mg/dL)],"&lt;"&amp;VALUE(SUBSTITUTE($M500,"&lt;","")),LabData2016[最近一次LDL檢查日期],"&gt;="&amp;DATE(YEAR(TODAY()),1,1),LabData2016[最近一次LDL檢查日期],"&lt;"&amp;DATE(YEAR(TODAY())+1,1,1))/($AH500+$AI500)&gt;=0.5))),"控制達標",IF(AND($AH500&gt;=1,$AI500&gt;=1,ISNUMBER($P500),$R500&gt;84,$N500-$P500&lt;0),"進步達標","未達標")))))</f>
        <v/>
      </c>
      <c r="U500" s="39" t="str">
        <f ca="1">IF($B500="","",IF($T500="不適用","不適用",IF($T500="未檢驗","無檢驗資料","全年"&amp;($AH500+$AI500)&amp;"次／下半年"&amp;$AI500&amp;"次／"&amp;SUMIFS(LabData2016[LDL唯一],LabData2016[比對身分證前六碼],$AX500,LabData2016[最近一次LDL檢查結果(mg/dL)],"&lt;"&amp;VALUE(SUBSTITUTE($M500,"&lt;","")),LabData2016[最近一次LDL檢查日期],"&gt;="&amp;DATE(YEAR(TODAY()),1,1),LabData2016[最近一次LDL檢查日期],"&lt;"&amp;DATE(YEAR(TODAY())+1,1,1))&amp;"/"&amp;($AH500+$AI500)&amp;"達標")))</f>
        <v/>
      </c>
      <c r="V500" s="6" t="str" cm="1">
        <f t="array" ref="V500">IF($B500="","",IFERROR(INDEX(PatientCriteria[UACR達標標準],ROWS($A$4:A500)),""))</f>
        <v/>
      </c>
      <c r="W500" s="6" t="str">
        <f>IF($B500="","",IF($X500="","",IFERROR(SUMIFS(LabData2016[最近一次UACR檢查結果(mg/gm)],LabData2016[比對身分證前六碼],$AX500,LabData2016[最近一次UACR檢查日期],$X500,LabData2016[UACR唯一],1),"")))</f>
        <v/>
      </c>
      <c r="X500" s="36" t="str" cm="1">
        <f t="array" ref="X500">IF($B500="","",IFERROR(_xlfn.AGGREGATE(14,6,LabData2016[最近一次UACR檢查日期]/((LabData2016[比對身分證前六碼]=$AX500)*(LabData2016[UACR唯一]=1)),1),""))</f>
        <v/>
      </c>
      <c r="Y500" s="6" t="str">
        <f>IF($B500="","",IF($Z500="","",IFERROR(SUMIFS(LabData2016[最近一次UACR檢查結果(mg/gm)],LabData2016[比對身分證前六碼],$AX500,LabData2016[最近一次UACR檢查日期],$Z500,LabData2016[UACR唯一],1),"")))</f>
        <v/>
      </c>
      <c r="Z500" s="36" t="str" cm="1">
        <f t="array" ref="Z500">IF($B500="","",IFERROR(_xlfn.AGGREGATE(14,6,LabData2016[最近一次UACR檢查日期]/((LabData2016[比對身分證前六碼]=$AX500)*(LabData2016[UACR唯一]=1)),2),""))</f>
        <v/>
      </c>
      <c r="AA500" s="6" t="str">
        <f t="shared" si="101"/>
        <v/>
      </c>
      <c r="AB500" s="29" t="str">
        <f ca="1">IF($B500="","",IF($V500="不適用","不適用",IF($W500="","未檢驗",IF(AND($AJ500+$AK500&gt;=2,$AK500&gt;=1),IF(OR($W500&lt;30,SUMIFS(LabData2016[UACR唯一],LabData2016[比對身分證前六碼],$AX500,LabData2016[最近一次UACR檢查結果(mg/gm)],"&lt;30",LabData2016[最近一次UACR檢查日期],"&gt;="&amp;DATE(YEAR(TODAY()),1,1),LabData2016[最近一次UACR檢查日期],"&lt;"&amp;DATE(YEAR(TODAY())+1,1,1))/($AJ500+$AK500)&gt;=0.5),"控制達標",IF(ISNUMBER($Y500),IF(AND($AA500&gt;=84,$W500-$Y500&lt;0),"進步達標","未達標"),"未達標")),"未達標"))))</f>
        <v/>
      </c>
      <c r="AC500" s="38" t="str">
        <f ca="1">IF($B500="","",IF($AB500="不適用","不適用",IF($AB500="未檢驗","無檢驗資料","全年"&amp;($AJ500+$AK500)&amp;"次／下半年"&amp;$AK500&amp;"次／"&amp;SUMIFS(LabData2016[UACR唯一],LabData2016[比對身分證前六碼],$AX500,LabData2016[最近一次UACR檢查結果(mg/gm)],"&lt;30",LabData2016[最近一次UACR檢查日期],"&gt;="&amp;DATE(YEAR(TODAY()),1,1),LabData2016[最近一次UACR檢查日期],"&lt;"&amp;DATE(YEAR(TODAY())+1,1,1))&amp;"/"&amp;($AJ500+$AK500)&amp;"達標")))</f>
        <v/>
      </c>
      <c r="AD500" s="6" t="str" cm="1">
        <f t="array" ref="AD500">IF($B500="","",IFERROR(INDEX(PatientCriteria[BP檢驗次數達標標準],ROWS($A$4:A500)),""))</f>
        <v/>
      </c>
      <c r="AE500" s="6" t="str" cm="1">
        <f t="array" aca="1" ref="AE500" ca="1">IF($B500="","",_xlfn.LET(_xlpm.bp,LabData2016[最近一次BP檢查日期],_xlpm.ym,IF(ISNUMBER(_xlpm.bp),TEXT(_xlpm.bp,"yyyy-mm"),LEFT(_xlpm.bp,7)),_xlpm.matched,_xlfn._xlws.FILTER(_xlpm.ym,(LabData2016[比對身分證前六碼]=$AX500)*(LabData2016[比對生日西元]=$AY500)*(_xlpm.ym&lt;&gt;"")*(LEFT(_xlpm.ym,4)=TEXT(YEAR(TODAY()),"0")),""),IF(INDEX(_xlpm.matched,1)="",0,ROWS(_xlfn.UNIQUE(_xlpm.matched)))))</f>
        <v/>
      </c>
      <c r="AF500" s="6" t="str">
        <f ca="1">IF($B500="","",SUMIFS(LabData2016[HbA1c唯一],LabData2016[比對身分證前六碼],$AX500,LabData2016[最近一次HbA1c檢查日期],"&gt;="&amp;DATE(YEAR(TODAY()),1,1),LabData2016[最近一次HbA1c檢查日期],"&lt;"&amp;DATE(YEAR(TODAY()),7,1)))</f>
        <v/>
      </c>
      <c r="AG500" s="6" t="str">
        <f ca="1">IF($B500="","",SUMIFS(LabData2016[HbA1c唯一],LabData2016[比對身分證前六碼],$AX500,LabData2016[最近一次HbA1c檢查日期],"&gt;="&amp;DATE(YEAR(TODAY()),7,1),LabData2016[最近一次HbA1c檢查日期],"&lt;"&amp;DATE(YEAR(TODAY())+1,1,1)))</f>
        <v/>
      </c>
      <c r="AH500" s="6" t="str">
        <f ca="1">IF($B500="","",SUMIFS(LabData2016[LDL唯一],LabData2016[比對身分證前六碼],$AX500,LabData2016[最近一次LDL檢查日期],"&gt;="&amp;DATE(YEAR(TODAY()),1,1),LabData2016[最近一次LDL檢查日期],"&lt;"&amp;DATE(YEAR(TODAY()),7,1)))</f>
        <v/>
      </c>
      <c r="AI500" s="6" t="str">
        <f ca="1">IF($B500="","",SUMIFS(LabData2016[LDL唯一],LabData2016[比對身分證前六碼],$AX500,LabData2016[最近一次LDL檢查日期],"&gt;="&amp;DATE(YEAR(TODAY()),7,1),LabData2016[最近一次LDL檢查日期],"&lt;"&amp;DATE(YEAR(TODAY())+1,1,1)))</f>
        <v/>
      </c>
      <c r="AJ500" s="6" t="str">
        <f ca="1">IF($B500="","",SUMIFS(LabData2016[UACR唯一],LabData2016[比對身分證前六碼],$AX500,LabData2016[最近一次UACR檢查日期],"&gt;="&amp;DATE(YEAR(TODAY()),1,1),LabData2016[最近一次UACR檢查日期],"&lt;"&amp;DATE(YEAR(TODAY()),7,1)))</f>
        <v/>
      </c>
      <c r="AK500" s="6" t="str">
        <f ca="1">IF($B500="","",SUMIFS(LabData2016[UACR唯一],LabData2016[比對身分證前六碼],$AX500,LabData2016[最近一次UACR檢查日期],"&gt;="&amp;DATE(YEAR(TODAY()),7,1),LabData2016[最近一次UACR檢查日期],"&lt;"&amp;DATE(YEAR(TODAY())+1,1,1)))</f>
        <v/>
      </c>
      <c r="AL500" s="6" t="str">
        <f t="shared" si="102"/>
        <v/>
      </c>
      <c r="AM500" s="6" t="str">
        <f t="shared" si="103"/>
        <v/>
      </c>
      <c r="AN500" s="6" t="str">
        <f t="shared" si="104"/>
        <v/>
      </c>
      <c r="AO500" s="6" t="str">
        <f t="shared" si="105"/>
        <v/>
      </c>
      <c r="AP500" s="6" t="str" cm="1">
        <f t="array" ref="AP500">IF($B500="","",IFERROR(INDEX(相容設定!$B$2:$E$9,MATCH($D500,相容設定!$A$2:$A$9,0),MIN(VALUE(LEFT($AQ500,FIND("/",$AQ500)-1)),3)+1),0))</f>
        <v/>
      </c>
      <c r="AQ500" s="6" t="str">
        <f t="shared" si="106"/>
        <v/>
      </c>
      <c r="AR500" s="30" t="str">
        <f t="shared" si="107"/>
        <v/>
      </c>
      <c r="AS500" s="30" t="str">
        <f>IF($B500="","",250+30+IF(OR(ISNUMBER(SEARCH("DM",$D500)),ISNUMBER(SEARCH("+",$D500))),100,0)+IFERROR(INDEX(相容設定!$F$2:$F$9,MATCH($D500,相容設定!$A$2:$A$9,0)),0))</f>
        <v/>
      </c>
      <c r="AT500" s="31" t="str">
        <f t="shared" si="108"/>
        <v/>
      </c>
      <c r="AU500" s="32" t="str">
        <f t="shared" si="109"/>
        <v/>
      </c>
      <c r="AW500" t="str">
        <f t="shared" si="110"/>
        <v/>
      </c>
    </row>
    <row r="501" spans="1:49" x14ac:dyDescent="0.35">
      <c r="A501" s="26" t="str" cm="1">
        <f t="array" ref="A501">IFERROR(IF(INDEX(PatientCriteria[身分證號],ROWS($A$4:A501))="","",ROWS($A$4:A501)),"")</f>
        <v/>
      </c>
      <c r="B501" s="26" t="str" cm="1">
        <f t="array" ref="B501">IFERROR(IF(INDEX(PatientCriteria[身分證號],ROWS($A$4:A501))="","",INDEX(PatientCriteria[身分證號],ROWS($A$4:A501))),"")</f>
        <v/>
      </c>
      <c r="C501" s="26" t="str" cm="1">
        <f t="array" ref="C501">IF($B501="","",IFERROR(INDEX(PatientCriteria[生日],ROWS($A$4:A501)),""))</f>
        <v/>
      </c>
      <c r="D501" s="26" t="str" cm="1">
        <f t="array" ref="D501">IF($B501="","",IFERROR(INDEX(PatientCriteria[疾病組合],ROWS($A$4:A501)),""))</f>
        <v/>
      </c>
      <c r="E501" s="6" t="str" cm="1">
        <f t="array" ref="E501">IF($B501="","",IFERROR(INDEX(PatientCriteria[HbA1c達標標準],ROWS($A$4:A501)),""))</f>
        <v/>
      </c>
      <c r="F501" s="6" t="str">
        <f>IF($B501="","",IF($G501="","",IFERROR(SUMIFS(LabData2016[最近一次HbA1c檢查結果(%)],LabData2016[比對身分證前六碼],$AX501,LabData2016[最近一次HbA1c檢查日期],$G501,LabData2016[HbA1c唯一],1),"")))</f>
        <v/>
      </c>
      <c r="G501" s="36" t="str" cm="1">
        <f t="array" ref="G501">IF($B501="","",IFERROR(_xlfn.AGGREGATE(14,6,LabData2016[最近一次HbA1c檢查日期]/((LabData2016[比對身分證前六碼]=$AX501)*(LabData2016[HbA1c唯一]=1)),1),""))</f>
        <v/>
      </c>
      <c r="H501" s="6" t="str">
        <f>IF($B501="","",IF($I501="","",IFERROR(SUMIFS(LabData2016[最近一次HbA1c檢查結果(%)],LabData2016[比對身分證前六碼],$AX501,LabData2016[最近一次HbA1c檢查日期],$I501,LabData2016[HbA1c唯一],1),"")))</f>
        <v/>
      </c>
      <c r="I501" s="36" t="str" cm="1">
        <f t="array" ref="I501">IF($B501="","",IFERROR(_xlfn.AGGREGATE(14,6,LabData2016[最近一次HbA1c檢查日期]/((LabData2016[比對身分證前六碼]=$AX501)*(LabData2016[HbA1c唯一]=1)),2),""))</f>
        <v/>
      </c>
      <c r="J501" s="6" t="str">
        <f t="shared" si="99"/>
        <v/>
      </c>
      <c r="K501" s="27" t="str">
        <f ca="1">IF($B501="","",IF($E501="不適用","不適用",IF($F501="","未檢驗",IF(AND($AF501+$AG501&gt;=2,$AG501&gt;=1),IF(OR($F501&lt;VALUE(SUBSTITUTE(SUBSTITUTE($E501,"&lt;",""),"%","")),SUMIFS(LabData2016[HbA1c唯一],LabData2016[比對身分證前六碼],$AX501,LabData2016[最近一次HbA1c檢查結果(%)],"&lt;"&amp;VALUE(SUBSTITUTE(SUBSTITUTE($E501,"&lt;",""),"%","")),LabData2016[最近一次HbA1c檢查日期],"&gt;="&amp;DATE(YEAR(TODAY()),1,1),LabData2016[最近一次HbA1c檢查日期],"&lt;"&amp;DATE(YEAR(TODAY())+1,1,1))/($AF501+$AG501)&gt;=0.5),"控制達標",IF(ISNUMBER($H501),IF(AND($J501&gt;=84,$F501-$H501&lt;0),"進步達標","未達標"),"未達標")),"未達標"))))</f>
        <v/>
      </c>
      <c r="L501" s="33" t="str">
        <f ca="1">IF($B501="","",IF($K501="不適用","不適用",IF($K501="未檢驗","無檢驗資料","全年"&amp;($AF501+$AG501)&amp;"次／下半年"&amp;$AG501&amp;"次／"&amp;SUMIFS(LabData2016[HbA1c唯一],LabData2016[比對身分證前六碼],$AX501,LabData2016[最近一次HbA1c檢查結果(%)],"&lt;"&amp;VALUE(SUBSTITUTE(SUBSTITUTE($E501,"&lt;",""),"%","")),LabData2016[最近一次HbA1c檢查日期],"&gt;="&amp;DATE(YEAR(TODAY()),1,1),LabData2016[最近一次HbA1c檢查日期],"&lt;"&amp;DATE(YEAR(TODAY())+1,1,1))&amp;"/"&amp;($AF501+$AG501)&amp;"達標")))</f>
        <v/>
      </c>
      <c r="M501" s="6" t="str" cm="1">
        <f t="array" ref="M501">IF($B501="","",IFERROR(INDEX(PatientCriteria[LDL達標標準],ROWS($A$4:A501)),""))</f>
        <v/>
      </c>
      <c r="N501" s="6" t="str">
        <f>IF($B501="","",IF($O501="","",IFERROR(SUMIFS(LabData2016[最近一次LDL檢查結果(mg/dL)],LabData2016[比對身分證前六碼],$AX501,LabData2016[最近一次LDL檢查日期],$O501,LabData2016[LDL唯一],1),"")))</f>
        <v/>
      </c>
      <c r="O501" s="36" t="str" cm="1">
        <f t="array" ref="O501">IF($B501="","",IFERROR(_xlfn.AGGREGATE(14,6,LabData2016[最近一次LDL檢查日期]/((LabData2016[比對身分證前六碼]=$AX501)*(LabData2016[LDL唯一]=1)),1),""))</f>
        <v/>
      </c>
      <c r="P501" s="6" t="str">
        <f>IF($B501="","",IF($Q501="","",IFERROR(SUMIFS(LabData2016[最近一次LDL檢查結果(mg/dL)],LabData2016[比對身分證前六碼],$AX501,LabData2016[最近一次LDL檢查日期],$Q501,LabData2016[LDL唯一],1),"")))</f>
        <v/>
      </c>
      <c r="Q501" s="36" t="str" cm="1">
        <f t="array" ref="Q501">IF($B501="","",IFERROR(_xlfn.AGGREGATE(14,6,LabData2016[最近一次LDL檢查日期]/((LabData2016[比對身分證前六碼]=$AX501)*(LabData2016[LDL唯一]=1)),2),""))</f>
        <v/>
      </c>
      <c r="R501" s="6" t="str">
        <f t="shared" si="100"/>
        <v/>
      </c>
      <c r="S501" s="6" t="str" cm="1">
        <f t="array" ref="S501">IF($B501="","",IFERROR(_xlfn.AGGREGATE(15,6,LabData2016[最近一次LDL檢查結果(mg/dL)]/((LabData2016[比對身分證前六碼]=$AX501)*(LabData2016[LDL唯一]=1)),1),""))</f>
        <v/>
      </c>
      <c r="T501" s="28" t="str">
        <f ca="1">IF($B501="","",IF($M501="不適用","不適用",IF($N501="","未檢驗",IF(OR(AND($D501="DM only",$O501&gt;=DATE(YEAR(TODAY()),1,1),$O501&lt;DATE(YEAR(TODAY())+1,1,1),$N501&lt;VALUE(SUBSTITUTE($M501,"&lt;",""))),AND($AH501&gt;=1,$AI501&gt;=1,OR($N501&lt;VALUE(SUBSTITUTE($M501,"&lt;","")),SUMIFS(LabData2016[LDL唯一],LabData2016[比對身分證前六碼],$AX501,LabData2016[最近一次LDL檢查結果(mg/dL)],"&lt;"&amp;VALUE(SUBSTITUTE($M501,"&lt;","")),LabData2016[最近一次LDL檢查日期],"&gt;="&amp;DATE(YEAR(TODAY()),1,1),LabData2016[最近一次LDL檢查日期],"&lt;"&amp;DATE(YEAR(TODAY())+1,1,1))/($AH501+$AI501)&gt;=0.5))),"控制達標",IF(AND($AH501&gt;=1,$AI501&gt;=1,ISNUMBER($P501),$R501&gt;84,$N501-$P501&lt;0),"進步達標","未達標")))))</f>
        <v/>
      </c>
      <c r="U501" s="39" t="str">
        <f ca="1">IF($B501="","",IF($T501="不適用","不適用",IF($T501="未檢驗","無檢驗資料","全年"&amp;($AH501+$AI501)&amp;"次／下半年"&amp;$AI501&amp;"次／"&amp;SUMIFS(LabData2016[LDL唯一],LabData2016[比對身分證前六碼],$AX501,LabData2016[最近一次LDL檢查結果(mg/dL)],"&lt;"&amp;VALUE(SUBSTITUTE($M501,"&lt;","")),LabData2016[最近一次LDL檢查日期],"&gt;="&amp;DATE(YEAR(TODAY()),1,1),LabData2016[最近一次LDL檢查日期],"&lt;"&amp;DATE(YEAR(TODAY())+1,1,1))&amp;"/"&amp;($AH501+$AI501)&amp;"達標")))</f>
        <v/>
      </c>
      <c r="V501" s="6" t="str" cm="1">
        <f t="array" ref="V501">IF($B501="","",IFERROR(INDEX(PatientCriteria[UACR達標標準],ROWS($A$4:A501)),""))</f>
        <v/>
      </c>
      <c r="W501" s="6" t="str">
        <f>IF($B501="","",IF($X501="","",IFERROR(SUMIFS(LabData2016[最近一次UACR檢查結果(mg/gm)],LabData2016[比對身分證前六碼],$AX501,LabData2016[最近一次UACR檢查日期],$X501,LabData2016[UACR唯一],1),"")))</f>
        <v/>
      </c>
      <c r="X501" s="36" t="str" cm="1">
        <f t="array" ref="X501">IF($B501="","",IFERROR(_xlfn.AGGREGATE(14,6,LabData2016[最近一次UACR檢查日期]/((LabData2016[比對身分證前六碼]=$AX501)*(LabData2016[UACR唯一]=1)),1),""))</f>
        <v/>
      </c>
      <c r="Y501" s="6" t="str">
        <f>IF($B501="","",IF($Z501="","",IFERROR(SUMIFS(LabData2016[最近一次UACR檢查結果(mg/gm)],LabData2016[比對身分證前六碼],$AX501,LabData2016[最近一次UACR檢查日期],$Z501,LabData2016[UACR唯一],1),"")))</f>
        <v/>
      </c>
      <c r="Z501" s="36" t="str" cm="1">
        <f t="array" ref="Z501">IF($B501="","",IFERROR(_xlfn.AGGREGATE(14,6,LabData2016[最近一次UACR檢查日期]/((LabData2016[比對身分證前六碼]=$AX501)*(LabData2016[UACR唯一]=1)),2),""))</f>
        <v/>
      </c>
      <c r="AA501" s="6" t="str">
        <f t="shared" si="101"/>
        <v/>
      </c>
      <c r="AB501" s="29" t="str">
        <f ca="1">IF($B501="","",IF($V501="不適用","不適用",IF($W501="","未檢驗",IF(AND($AJ501+$AK501&gt;=2,$AK501&gt;=1),IF(OR($W501&lt;30,SUMIFS(LabData2016[UACR唯一],LabData2016[比對身分證前六碼],$AX501,LabData2016[最近一次UACR檢查結果(mg/gm)],"&lt;30",LabData2016[最近一次UACR檢查日期],"&gt;="&amp;DATE(YEAR(TODAY()),1,1),LabData2016[最近一次UACR檢查日期],"&lt;"&amp;DATE(YEAR(TODAY())+1,1,1))/($AJ501+$AK501)&gt;=0.5),"控制達標",IF(ISNUMBER($Y501),IF(AND($AA501&gt;=84,$W501-$Y501&lt;0),"進步達標","未達標"),"未達標")),"未達標"))))</f>
        <v/>
      </c>
      <c r="AC501" s="38" t="str">
        <f ca="1">IF($B501="","",IF($AB501="不適用","不適用",IF($AB501="未檢驗","無檢驗資料","全年"&amp;($AJ501+$AK501)&amp;"次／下半年"&amp;$AK501&amp;"次／"&amp;SUMIFS(LabData2016[UACR唯一],LabData2016[比對身分證前六碼],$AX501,LabData2016[最近一次UACR檢查結果(mg/gm)],"&lt;30",LabData2016[最近一次UACR檢查日期],"&gt;="&amp;DATE(YEAR(TODAY()),1,1),LabData2016[最近一次UACR檢查日期],"&lt;"&amp;DATE(YEAR(TODAY())+1,1,1))&amp;"/"&amp;($AJ501+$AK501)&amp;"達標")))</f>
        <v/>
      </c>
      <c r="AD501" s="6" t="str" cm="1">
        <f t="array" ref="AD501">IF($B501="","",IFERROR(INDEX(PatientCriteria[BP檢驗次數達標標準],ROWS($A$4:A501)),""))</f>
        <v/>
      </c>
      <c r="AE501" s="6" t="str" cm="1">
        <f t="array" aca="1" ref="AE501" ca="1">IF($B501="","",_xlfn.LET(_xlpm.bp,LabData2016[最近一次BP檢查日期],_xlpm.ym,IF(ISNUMBER(_xlpm.bp),TEXT(_xlpm.bp,"yyyy-mm"),LEFT(_xlpm.bp,7)),_xlpm.matched,_xlfn._xlws.FILTER(_xlpm.ym,(LabData2016[比對身分證前六碼]=$AX501)*(LabData2016[比對生日西元]=$AY501)*(_xlpm.ym&lt;&gt;"")*(LEFT(_xlpm.ym,4)=TEXT(YEAR(TODAY()),"0")),""),IF(INDEX(_xlpm.matched,1)="",0,ROWS(_xlfn.UNIQUE(_xlpm.matched)))))</f>
        <v/>
      </c>
      <c r="AF501" s="6" t="str">
        <f ca="1">IF($B501="","",SUMIFS(LabData2016[HbA1c唯一],LabData2016[比對身分證前六碼],$AX501,LabData2016[最近一次HbA1c檢查日期],"&gt;="&amp;DATE(YEAR(TODAY()),1,1),LabData2016[最近一次HbA1c檢查日期],"&lt;"&amp;DATE(YEAR(TODAY()),7,1)))</f>
        <v/>
      </c>
      <c r="AG501" s="6" t="str">
        <f ca="1">IF($B501="","",SUMIFS(LabData2016[HbA1c唯一],LabData2016[比對身分證前六碼],$AX501,LabData2016[最近一次HbA1c檢查日期],"&gt;="&amp;DATE(YEAR(TODAY()),7,1),LabData2016[最近一次HbA1c檢查日期],"&lt;"&amp;DATE(YEAR(TODAY())+1,1,1)))</f>
        <v/>
      </c>
      <c r="AH501" s="6" t="str">
        <f ca="1">IF($B501="","",SUMIFS(LabData2016[LDL唯一],LabData2016[比對身分證前六碼],$AX501,LabData2016[最近一次LDL檢查日期],"&gt;="&amp;DATE(YEAR(TODAY()),1,1),LabData2016[最近一次LDL檢查日期],"&lt;"&amp;DATE(YEAR(TODAY()),7,1)))</f>
        <v/>
      </c>
      <c r="AI501" s="6" t="str">
        <f ca="1">IF($B501="","",SUMIFS(LabData2016[LDL唯一],LabData2016[比對身分證前六碼],$AX501,LabData2016[最近一次LDL檢查日期],"&gt;="&amp;DATE(YEAR(TODAY()),7,1),LabData2016[最近一次LDL檢查日期],"&lt;"&amp;DATE(YEAR(TODAY())+1,1,1)))</f>
        <v/>
      </c>
      <c r="AJ501" s="6" t="str">
        <f ca="1">IF($B501="","",SUMIFS(LabData2016[UACR唯一],LabData2016[比對身分證前六碼],$AX501,LabData2016[最近一次UACR檢查日期],"&gt;="&amp;DATE(YEAR(TODAY()),1,1),LabData2016[最近一次UACR檢查日期],"&lt;"&amp;DATE(YEAR(TODAY()),7,1)))</f>
        <v/>
      </c>
      <c r="AK501" s="6" t="str">
        <f ca="1">IF($B501="","",SUMIFS(LabData2016[UACR唯一],LabData2016[比對身分證前六碼],$AX501,LabData2016[最近一次UACR檢查日期],"&gt;="&amp;DATE(YEAR(TODAY()),7,1),LabData2016[最近一次UACR檢查日期],"&lt;"&amp;DATE(YEAR(TODAY())+1,1,1)))</f>
        <v/>
      </c>
      <c r="AL501" s="6" t="str">
        <f t="shared" si="102"/>
        <v/>
      </c>
      <c r="AM501" s="6" t="str">
        <f t="shared" si="103"/>
        <v/>
      </c>
      <c r="AN501" s="6" t="str">
        <f t="shared" si="104"/>
        <v/>
      </c>
      <c r="AO501" s="6" t="str">
        <f t="shared" si="105"/>
        <v/>
      </c>
      <c r="AP501" s="6" t="str" cm="1">
        <f t="array" ref="AP501">IF($B501="","",IFERROR(INDEX(相容設定!$B$2:$E$9,MATCH($D501,相容設定!$A$2:$A$9,0),MIN(VALUE(LEFT($AQ501,FIND("/",$AQ501)-1)),3)+1),0))</f>
        <v/>
      </c>
      <c r="AQ501" s="6" t="str">
        <f t="shared" si="106"/>
        <v/>
      </c>
      <c r="AR501" s="30" t="str">
        <f t="shared" si="107"/>
        <v/>
      </c>
      <c r="AS501" s="30" t="str">
        <f>IF($B501="","",250+30+IF(OR(ISNUMBER(SEARCH("DM",$D501)),ISNUMBER(SEARCH("+",$D501))),100,0)+IFERROR(INDEX(相容設定!$F$2:$F$9,MATCH($D501,相容設定!$A$2:$A$9,0)),0))</f>
        <v/>
      </c>
      <c r="AT501" s="31" t="str">
        <f t="shared" si="108"/>
        <v/>
      </c>
      <c r="AU501" s="32" t="str">
        <f t="shared" si="109"/>
        <v/>
      </c>
      <c r="AW501" t="str">
        <f t="shared" si="110"/>
        <v/>
      </c>
    </row>
    <row r="502" spans="1:49" x14ac:dyDescent="0.35">
      <c r="A502" s="26" t="str" cm="1">
        <f t="array" ref="A502">IFERROR(IF(INDEX(PatientCriteria[身分證號],ROWS($A$4:A502))="","",ROWS($A$4:A502)),"")</f>
        <v/>
      </c>
      <c r="B502" s="26" t="str" cm="1">
        <f t="array" ref="B502">IFERROR(IF(INDEX(PatientCriteria[身分證號],ROWS($A$4:A502))="","",INDEX(PatientCriteria[身分證號],ROWS($A$4:A502))),"")</f>
        <v/>
      </c>
      <c r="C502" s="26" t="str" cm="1">
        <f t="array" ref="C502">IF($B502="","",IFERROR(INDEX(PatientCriteria[生日],ROWS($A$4:A502)),""))</f>
        <v/>
      </c>
      <c r="D502" s="26" t="str" cm="1">
        <f t="array" ref="D502">IF($B502="","",IFERROR(INDEX(PatientCriteria[疾病組合],ROWS($A$4:A502)),""))</f>
        <v/>
      </c>
      <c r="E502" s="6" t="str" cm="1">
        <f t="array" ref="E502">IF($B502="","",IFERROR(INDEX(PatientCriteria[HbA1c達標標準],ROWS($A$4:A502)),""))</f>
        <v/>
      </c>
      <c r="F502" s="6" t="str">
        <f>IF($B502="","",IF($G502="","",IFERROR(SUMIFS(LabData2016[最近一次HbA1c檢查結果(%)],LabData2016[比對身分證前六碼],$AX502,LabData2016[最近一次HbA1c檢查日期],$G502,LabData2016[HbA1c唯一],1),"")))</f>
        <v/>
      </c>
      <c r="G502" s="36" t="str" cm="1">
        <f t="array" ref="G502">IF($B502="","",IFERROR(_xlfn.AGGREGATE(14,6,LabData2016[最近一次HbA1c檢查日期]/((LabData2016[比對身分證前六碼]=$AX502)*(LabData2016[HbA1c唯一]=1)),1),""))</f>
        <v/>
      </c>
      <c r="H502" s="6" t="str">
        <f>IF($B502="","",IF($I502="","",IFERROR(SUMIFS(LabData2016[最近一次HbA1c檢查結果(%)],LabData2016[比對身分證前六碼],$AX502,LabData2016[最近一次HbA1c檢查日期],$I502,LabData2016[HbA1c唯一],1),"")))</f>
        <v/>
      </c>
      <c r="I502" s="36" t="str" cm="1">
        <f t="array" ref="I502">IF($B502="","",IFERROR(_xlfn.AGGREGATE(14,6,LabData2016[最近一次HbA1c檢查日期]/((LabData2016[比對身分證前六碼]=$AX502)*(LabData2016[HbA1c唯一]=1)),2),""))</f>
        <v/>
      </c>
      <c r="J502" s="6" t="str">
        <f t="shared" si="99"/>
        <v/>
      </c>
      <c r="K502" s="27" t="str">
        <f ca="1">IF($B502="","",IF($E502="不適用","不適用",IF($F502="","未檢驗",IF(AND($AF502+$AG502&gt;=2,$AG502&gt;=1),IF(OR($F502&lt;VALUE(SUBSTITUTE(SUBSTITUTE($E502,"&lt;",""),"%","")),SUMIFS(LabData2016[HbA1c唯一],LabData2016[比對身分證前六碼],$AX502,LabData2016[最近一次HbA1c檢查結果(%)],"&lt;"&amp;VALUE(SUBSTITUTE(SUBSTITUTE($E502,"&lt;",""),"%","")),LabData2016[最近一次HbA1c檢查日期],"&gt;="&amp;DATE(YEAR(TODAY()),1,1),LabData2016[最近一次HbA1c檢查日期],"&lt;"&amp;DATE(YEAR(TODAY())+1,1,1))/($AF502+$AG502)&gt;=0.5),"控制達標",IF(ISNUMBER($H502),IF(AND($J502&gt;=84,$F502-$H502&lt;0),"進步達標","未達標"),"未達標")),"未達標"))))</f>
        <v/>
      </c>
      <c r="L502" s="33" t="str">
        <f ca="1">IF($B502="","",IF($K502="不適用","不適用",IF($K502="未檢驗","無檢驗資料","全年"&amp;($AF502+$AG502)&amp;"次／下半年"&amp;$AG502&amp;"次／"&amp;SUMIFS(LabData2016[HbA1c唯一],LabData2016[比對身分證前六碼],$AX502,LabData2016[最近一次HbA1c檢查結果(%)],"&lt;"&amp;VALUE(SUBSTITUTE(SUBSTITUTE($E502,"&lt;",""),"%","")),LabData2016[最近一次HbA1c檢查日期],"&gt;="&amp;DATE(YEAR(TODAY()),1,1),LabData2016[最近一次HbA1c檢查日期],"&lt;"&amp;DATE(YEAR(TODAY())+1,1,1))&amp;"/"&amp;($AF502+$AG502)&amp;"達標")))</f>
        <v/>
      </c>
      <c r="M502" s="6" t="str" cm="1">
        <f t="array" ref="M502">IF($B502="","",IFERROR(INDEX(PatientCriteria[LDL達標標準],ROWS($A$4:A502)),""))</f>
        <v/>
      </c>
      <c r="N502" s="6" t="str">
        <f>IF($B502="","",IF($O502="","",IFERROR(SUMIFS(LabData2016[最近一次LDL檢查結果(mg/dL)],LabData2016[比對身分證前六碼],$AX502,LabData2016[最近一次LDL檢查日期],$O502,LabData2016[LDL唯一],1),"")))</f>
        <v/>
      </c>
      <c r="O502" s="36" t="str" cm="1">
        <f t="array" ref="O502">IF($B502="","",IFERROR(_xlfn.AGGREGATE(14,6,LabData2016[最近一次LDL檢查日期]/((LabData2016[比對身分證前六碼]=$AX502)*(LabData2016[LDL唯一]=1)),1),""))</f>
        <v/>
      </c>
      <c r="P502" s="6" t="str">
        <f>IF($B502="","",IF($Q502="","",IFERROR(SUMIFS(LabData2016[最近一次LDL檢查結果(mg/dL)],LabData2016[比對身分證前六碼],$AX502,LabData2016[最近一次LDL檢查日期],$Q502,LabData2016[LDL唯一],1),"")))</f>
        <v/>
      </c>
      <c r="Q502" s="36" t="str" cm="1">
        <f t="array" ref="Q502">IF($B502="","",IFERROR(_xlfn.AGGREGATE(14,6,LabData2016[最近一次LDL檢查日期]/((LabData2016[比對身分證前六碼]=$AX502)*(LabData2016[LDL唯一]=1)),2),""))</f>
        <v/>
      </c>
      <c r="R502" s="6" t="str">
        <f t="shared" si="100"/>
        <v/>
      </c>
      <c r="S502" s="6" t="str" cm="1">
        <f t="array" ref="S502">IF($B502="","",IFERROR(_xlfn.AGGREGATE(15,6,LabData2016[最近一次LDL檢查結果(mg/dL)]/((LabData2016[比對身分證前六碼]=$AX502)*(LabData2016[LDL唯一]=1)),1),""))</f>
        <v/>
      </c>
      <c r="T502" s="28" t="str">
        <f ca="1">IF($B502="","",IF($M502="不適用","不適用",IF($N502="","未檢驗",IF(OR(AND($D502="DM only",$O502&gt;=DATE(YEAR(TODAY()),1,1),$O502&lt;DATE(YEAR(TODAY())+1,1,1),$N502&lt;VALUE(SUBSTITUTE($M502,"&lt;",""))),AND($AH502&gt;=1,$AI502&gt;=1,OR($N502&lt;VALUE(SUBSTITUTE($M502,"&lt;","")),SUMIFS(LabData2016[LDL唯一],LabData2016[比對身分證前六碼],$AX502,LabData2016[最近一次LDL檢查結果(mg/dL)],"&lt;"&amp;VALUE(SUBSTITUTE($M502,"&lt;","")),LabData2016[最近一次LDL檢查日期],"&gt;="&amp;DATE(YEAR(TODAY()),1,1),LabData2016[最近一次LDL檢查日期],"&lt;"&amp;DATE(YEAR(TODAY())+1,1,1))/($AH502+$AI502)&gt;=0.5))),"控制達標",IF(AND($AH502&gt;=1,$AI502&gt;=1,ISNUMBER($P502),$R502&gt;84,$N502-$P502&lt;0),"進步達標","未達標")))))</f>
        <v/>
      </c>
      <c r="U502" s="39" t="str">
        <f ca="1">IF($B502="","",IF($T502="不適用","不適用",IF($T502="未檢驗","無檢驗資料","全年"&amp;($AH502+$AI502)&amp;"次／下半年"&amp;$AI502&amp;"次／"&amp;SUMIFS(LabData2016[LDL唯一],LabData2016[比對身分證前六碼],$AX502,LabData2016[最近一次LDL檢查結果(mg/dL)],"&lt;"&amp;VALUE(SUBSTITUTE($M502,"&lt;","")),LabData2016[最近一次LDL檢查日期],"&gt;="&amp;DATE(YEAR(TODAY()),1,1),LabData2016[最近一次LDL檢查日期],"&lt;"&amp;DATE(YEAR(TODAY())+1,1,1))&amp;"/"&amp;($AH502+$AI502)&amp;"達標")))</f>
        <v/>
      </c>
      <c r="V502" s="6" t="str" cm="1">
        <f t="array" ref="V502">IF($B502="","",IFERROR(INDEX(PatientCriteria[UACR達標標準],ROWS($A$4:A502)),""))</f>
        <v/>
      </c>
      <c r="W502" s="6" t="str">
        <f>IF($B502="","",IF($X502="","",IFERROR(SUMIFS(LabData2016[最近一次UACR檢查結果(mg/gm)],LabData2016[比對身分證前六碼],$AX502,LabData2016[最近一次UACR檢查日期],$X502,LabData2016[UACR唯一],1),"")))</f>
        <v/>
      </c>
      <c r="X502" s="36" t="str" cm="1">
        <f t="array" ref="X502">IF($B502="","",IFERROR(_xlfn.AGGREGATE(14,6,LabData2016[最近一次UACR檢查日期]/((LabData2016[比對身分證前六碼]=$AX502)*(LabData2016[UACR唯一]=1)),1),""))</f>
        <v/>
      </c>
      <c r="Y502" s="6" t="str">
        <f>IF($B502="","",IF($Z502="","",IFERROR(SUMIFS(LabData2016[最近一次UACR檢查結果(mg/gm)],LabData2016[比對身分證前六碼],$AX502,LabData2016[最近一次UACR檢查日期],$Z502,LabData2016[UACR唯一],1),"")))</f>
        <v/>
      </c>
      <c r="Z502" s="36" t="str" cm="1">
        <f t="array" ref="Z502">IF($B502="","",IFERROR(_xlfn.AGGREGATE(14,6,LabData2016[最近一次UACR檢查日期]/((LabData2016[比對身分證前六碼]=$AX502)*(LabData2016[UACR唯一]=1)),2),""))</f>
        <v/>
      </c>
      <c r="AA502" s="6" t="str">
        <f t="shared" si="101"/>
        <v/>
      </c>
      <c r="AB502" s="29" t="str">
        <f ca="1">IF($B502="","",IF($V502="不適用","不適用",IF($W502="","未檢驗",IF(AND($AJ502+$AK502&gt;=2,$AK502&gt;=1),IF(OR($W502&lt;30,SUMIFS(LabData2016[UACR唯一],LabData2016[比對身分證前六碼],$AX502,LabData2016[最近一次UACR檢查結果(mg/gm)],"&lt;30",LabData2016[最近一次UACR檢查日期],"&gt;="&amp;DATE(YEAR(TODAY()),1,1),LabData2016[最近一次UACR檢查日期],"&lt;"&amp;DATE(YEAR(TODAY())+1,1,1))/($AJ502+$AK502)&gt;=0.5),"控制達標",IF(ISNUMBER($Y502),IF(AND($AA502&gt;=84,$W502-$Y502&lt;0),"進步達標","未達標"),"未達標")),"未達標"))))</f>
        <v/>
      </c>
      <c r="AC502" s="38" t="str">
        <f ca="1">IF($B502="","",IF($AB502="不適用","不適用",IF($AB502="未檢驗","無檢驗資料","全年"&amp;($AJ502+$AK502)&amp;"次／下半年"&amp;$AK502&amp;"次／"&amp;SUMIFS(LabData2016[UACR唯一],LabData2016[比對身分證前六碼],$AX502,LabData2016[最近一次UACR檢查結果(mg/gm)],"&lt;30",LabData2016[最近一次UACR檢查日期],"&gt;="&amp;DATE(YEAR(TODAY()),1,1),LabData2016[最近一次UACR檢查日期],"&lt;"&amp;DATE(YEAR(TODAY())+1,1,1))&amp;"/"&amp;($AJ502+$AK502)&amp;"達標")))</f>
        <v/>
      </c>
      <c r="AD502" s="6" t="str" cm="1">
        <f t="array" ref="AD502">IF($B502="","",IFERROR(INDEX(PatientCriteria[BP檢驗次數達標標準],ROWS($A$4:A502)),""))</f>
        <v/>
      </c>
      <c r="AE502" s="6" t="str" cm="1">
        <f t="array" aca="1" ref="AE502" ca="1">IF($B502="","",_xlfn.LET(_xlpm.bp,LabData2016[最近一次BP檢查日期],_xlpm.ym,IF(ISNUMBER(_xlpm.bp),TEXT(_xlpm.bp,"yyyy-mm"),LEFT(_xlpm.bp,7)),_xlpm.matched,_xlfn._xlws.FILTER(_xlpm.ym,(LabData2016[比對身分證前六碼]=$AX502)*(LabData2016[比對生日西元]=$AY502)*(_xlpm.ym&lt;&gt;"")*(LEFT(_xlpm.ym,4)=TEXT(YEAR(TODAY()),"0")),""),IF(INDEX(_xlpm.matched,1)="",0,ROWS(_xlfn.UNIQUE(_xlpm.matched)))))</f>
        <v/>
      </c>
      <c r="AF502" s="6" t="str">
        <f ca="1">IF($B502="","",SUMIFS(LabData2016[HbA1c唯一],LabData2016[比對身分證前六碼],$AX502,LabData2016[最近一次HbA1c檢查日期],"&gt;="&amp;DATE(YEAR(TODAY()),1,1),LabData2016[最近一次HbA1c檢查日期],"&lt;"&amp;DATE(YEAR(TODAY()),7,1)))</f>
        <v/>
      </c>
      <c r="AG502" s="6" t="str">
        <f ca="1">IF($B502="","",SUMIFS(LabData2016[HbA1c唯一],LabData2016[比對身分證前六碼],$AX502,LabData2016[最近一次HbA1c檢查日期],"&gt;="&amp;DATE(YEAR(TODAY()),7,1),LabData2016[最近一次HbA1c檢查日期],"&lt;"&amp;DATE(YEAR(TODAY())+1,1,1)))</f>
        <v/>
      </c>
      <c r="AH502" s="6" t="str">
        <f ca="1">IF($B502="","",SUMIFS(LabData2016[LDL唯一],LabData2016[比對身分證前六碼],$AX502,LabData2016[最近一次LDL檢查日期],"&gt;="&amp;DATE(YEAR(TODAY()),1,1),LabData2016[最近一次LDL檢查日期],"&lt;"&amp;DATE(YEAR(TODAY()),7,1)))</f>
        <v/>
      </c>
      <c r="AI502" s="6" t="str">
        <f ca="1">IF($B502="","",SUMIFS(LabData2016[LDL唯一],LabData2016[比對身分證前六碼],$AX502,LabData2016[最近一次LDL檢查日期],"&gt;="&amp;DATE(YEAR(TODAY()),7,1),LabData2016[最近一次LDL檢查日期],"&lt;"&amp;DATE(YEAR(TODAY())+1,1,1)))</f>
        <v/>
      </c>
      <c r="AJ502" s="6" t="str">
        <f ca="1">IF($B502="","",SUMIFS(LabData2016[UACR唯一],LabData2016[比對身分證前六碼],$AX502,LabData2016[最近一次UACR檢查日期],"&gt;="&amp;DATE(YEAR(TODAY()),1,1),LabData2016[最近一次UACR檢查日期],"&lt;"&amp;DATE(YEAR(TODAY()),7,1)))</f>
        <v/>
      </c>
      <c r="AK502" s="6" t="str">
        <f ca="1">IF($B502="","",SUMIFS(LabData2016[UACR唯一],LabData2016[比對身分證前六碼],$AX502,LabData2016[最近一次UACR檢查日期],"&gt;="&amp;DATE(YEAR(TODAY()),7,1),LabData2016[最近一次UACR檢查日期],"&lt;"&amp;DATE(YEAR(TODAY())+1,1,1)))</f>
        <v/>
      </c>
      <c r="AL502" s="6" t="str">
        <f t="shared" si="102"/>
        <v/>
      </c>
      <c r="AM502" s="6" t="str">
        <f t="shared" si="103"/>
        <v/>
      </c>
      <c r="AN502" s="6" t="str">
        <f t="shared" si="104"/>
        <v/>
      </c>
      <c r="AO502" s="6" t="str">
        <f t="shared" si="105"/>
        <v/>
      </c>
      <c r="AP502" s="6" t="str" cm="1">
        <f t="array" ref="AP502">IF($B502="","",IFERROR(INDEX(相容設定!$B$2:$E$9,MATCH($D502,相容設定!$A$2:$A$9,0),MIN(VALUE(LEFT($AQ502,FIND("/",$AQ502)-1)),3)+1),0))</f>
        <v/>
      </c>
      <c r="AQ502" s="6" t="str">
        <f t="shared" si="106"/>
        <v/>
      </c>
      <c r="AR502" s="30" t="str">
        <f t="shared" si="107"/>
        <v/>
      </c>
      <c r="AS502" s="30" t="str">
        <f>IF($B502="","",250+30+IF(OR(ISNUMBER(SEARCH("DM",$D502)),ISNUMBER(SEARCH("+",$D502))),100,0)+IFERROR(INDEX(相容設定!$F$2:$F$9,MATCH($D502,相容設定!$A$2:$A$9,0)),0))</f>
        <v/>
      </c>
      <c r="AT502" s="31" t="str">
        <f t="shared" si="108"/>
        <v/>
      </c>
      <c r="AU502" s="32" t="str">
        <f t="shared" si="109"/>
        <v/>
      </c>
      <c r="AW502" t="str">
        <f t="shared" si="110"/>
        <v/>
      </c>
    </row>
    <row r="503" spans="1:49" x14ac:dyDescent="0.35">
      <c r="A503" s="26" t="str" cm="1">
        <f t="array" ref="A503">IFERROR(IF(INDEX(PatientCriteria[身分證號],ROWS($A$4:A503))="","",ROWS($A$4:A503)),"")</f>
        <v/>
      </c>
      <c r="B503" s="26" t="str" cm="1">
        <f t="array" ref="B503">IFERROR(IF(INDEX(PatientCriteria[身分證號],ROWS($A$4:A503))="","",INDEX(PatientCriteria[身分證號],ROWS($A$4:A503))),"")</f>
        <v/>
      </c>
      <c r="C503" s="26" t="str" cm="1">
        <f t="array" ref="C503">IF($B503="","",IFERROR(INDEX(PatientCriteria[生日],ROWS($A$4:A503)),""))</f>
        <v/>
      </c>
      <c r="D503" s="26" t="str" cm="1">
        <f t="array" ref="D503">IF($B503="","",IFERROR(INDEX(PatientCriteria[疾病組合],ROWS($A$4:A503)),""))</f>
        <v/>
      </c>
      <c r="E503" s="6" t="str" cm="1">
        <f t="array" ref="E503">IF($B503="","",IFERROR(INDEX(PatientCriteria[HbA1c達標標準],ROWS($A$4:A503)),""))</f>
        <v/>
      </c>
      <c r="F503" s="6" t="str">
        <f>IF($B503="","",IF($G503="","",IFERROR(SUMIFS(LabData2016[最近一次HbA1c檢查結果(%)],LabData2016[比對身分證前六碼],$AX503,LabData2016[最近一次HbA1c檢查日期],$G503,LabData2016[HbA1c唯一],1),"")))</f>
        <v/>
      </c>
      <c r="G503" s="36" t="str" cm="1">
        <f t="array" ref="G503">IF($B503="","",IFERROR(_xlfn.AGGREGATE(14,6,LabData2016[最近一次HbA1c檢查日期]/((LabData2016[比對身分證前六碼]=$AX503)*(LabData2016[HbA1c唯一]=1)),1),""))</f>
        <v/>
      </c>
      <c r="H503" s="6" t="str">
        <f>IF($B503="","",IF($I503="","",IFERROR(SUMIFS(LabData2016[最近一次HbA1c檢查結果(%)],LabData2016[比對身分證前六碼],$AX503,LabData2016[最近一次HbA1c檢查日期],$I503,LabData2016[HbA1c唯一],1),"")))</f>
        <v/>
      </c>
      <c r="I503" s="36" t="str" cm="1">
        <f t="array" ref="I503">IF($B503="","",IFERROR(_xlfn.AGGREGATE(14,6,LabData2016[最近一次HbA1c檢查日期]/((LabData2016[比對身分證前六碼]=$AX503)*(LabData2016[HbA1c唯一]=1)),2),""))</f>
        <v/>
      </c>
      <c r="J503" s="6" t="str">
        <f t="shared" si="99"/>
        <v/>
      </c>
      <c r="K503" s="27" t="str">
        <f ca="1">IF($B503="","",IF($E503="不適用","不適用",IF($F503="","未檢驗",IF(AND($AF503+$AG503&gt;=2,$AG503&gt;=1),IF(OR($F503&lt;VALUE(SUBSTITUTE(SUBSTITUTE($E503,"&lt;",""),"%","")),SUMIFS(LabData2016[HbA1c唯一],LabData2016[比對身分證前六碼],$AX503,LabData2016[最近一次HbA1c檢查結果(%)],"&lt;"&amp;VALUE(SUBSTITUTE(SUBSTITUTE($E503,"&lt;",""),"%","")),LabData2016[最近一次HbA1c檢查日期],"&gt;="&amp;DATE(YEAR(TODAY()),1,1),LabData2016[最近一次HbA1c檢查日期],"&lt;"&amp;DATE(YEAR(TODAY())+1,1,1))/($AF503+$AG503)&gt;=0.5),"控制達標",IF(ISNUMBER($H503),IF(AND($J503&gt;=84,$F503-$H503&lt;0),"進步達標","未達標"),"未達標")),"未達標"))))</f>
        <v/>
      </c>
      <c r="L503" s="33" t="str">
        <f ca="1">IF($B503="","",IF($K503="不適用","不適用",IF($K503="未檢驗","無檢驗資料","全年"&amp;($AF503+$AG503)&amp;"次／下半年"&amp;$AG503&amp;"次／"&amp;SUMIFS(LabData2016[HbA1c唯一],LabData2016[比對身分證前六碼],$AX503,LabData2016[最近一次HbA1c檢查結果(%)],"&lt;"&amp;VALUE(SUBSTITUTE(SUBSTITUTE($E503,"&lt;",""),"%","")),LabData2016[最近一次HbA1c檢查日期],"&gt;="&amp;DATE(YEAR(TODAY()),1,1),LabData2016[最近一次HbA1c檢查日期],"&lt;"&amp;DATE(YEAR(TODAY())+1,1,1))&amp;"/"&amp;($AF503+$AG503)&amp;"達標")))</f>
        <v/>
      </c>
      <c r="M503" s="6" t="str" cm="1">
        <f t="array" ref="M503">IF($B503="","",IFERROR(INDEX(PatientCriteria[LDL達標標準],ROWS($A$4:A503)),""))</f>
        <v/>
      </c>
      <c r="N503" s="6" t="str">
        <f>IF($B503="","",IF($O503="","",IFERROR(SUMIFS(LabData2016[最近一次LDL檢查結果(mg/dL)],LabData2016[比對身分證前六碼],$AX503,LabData2016[最近一次LDL檢查日期],$O503,LabData2016[LDL唯一],1),"")))</f>
        <v/>
      </c>
      <c r="O503" s="36" t="str" cm="1">
        <f t="array" ref="O503">IF($B503="","",IFERROR(_xlfn.AGGREGATE(14,6,LabData2016[最近一次LDL檢查日期]/((LabData2016[比對身分證前六碼]=$AX503)*(LabData2016[LDL唯一]=1)),1),""))</f>
        <v/>
      </c>
      <c r="P503" s="6" t="str">
        <f>IF($B503="","",IF($Q503="","",IFERROR(SUMIFS(LabData2016[最近一次LDL檢查結果(mg/dL)],LabData2016[比對身分證前六碼],$AX503,LabData2016[最近一次LDL檢查日期],$Q503,LabData2016[LDL唯一],1),"")))</f>
        <v/>
      </c>
      <c r="Q503" s="36" t="str" cm="1">
        <f t="array" ref="Q503">IF($B503="","",IFERROR(_xlfn.AGGREGATE(14,6,LabData2016[最近一次LDL檢查日期]/((LabData2016[比對身分證前六碼]=$AX503)*(LabData2016[LDL唯一]=1)),2),""))</f>
        <v/>
      </c>
      <c r="R503" s="6" t="str">
        <f t="shared" si="100"/>
        <v/>
      </c>
      <c r="S503" s="6" t="str" cm="1">
        <f t="array" ref="S503">IF($B503="","",IFERROR(_xlfn.AGGREGATE(15,6,LabData2016[最近一次LDL檢查結果(mg/dL)]/((LabData2016[比對身分證前六碼]=$AX503)*(LabData2016[LDL唯一]=1)),1),""))</f>
        <v/>
      </c>
      <c r="T503" s="28" t="str">
        <f ca="1">IF($B503="","",IF($M503="不適用","不適用",IF($N503="","未檢驗",IF(OR(AND($D503="DM only",$O503&gt;=DATE(YEAR(TODAY()),1,1),$O503&lt;DATE(YEAR(TODAY())+1,1,1),$N503&lt;VALUE(SUBSTITUTE($M503,"&lt;",""))),AND($AH503&gt;=1,$AI503&gt;=1,OR($N503&lt;VALUE(SUBSTITUTE($M503,"&lt;","")),SUMIFS(LabData2016[LDL唯一],LabData2016[比對身分證前六碼],$AX503,LabData2016[最近一次LDL檢查結果(mg/dL)],"&lt;"&amp;VALUE(SUBSTITUTE($M503,"&lt;","")),LabData2016[最近一次LDL檢查日期],"&gt;="&amp;DATE(YEAR(TODAY()),1,1),LabData2016[最近一次LDL檢查日期],"&lt;"&amp;DATE(YEAR(TODAY())+1,1,1))/($AH503+$AI503)&gt;=0.5))),"控制達標",IF(AND($AH503&gt;=1,$AI503&gt;=1,ISNUMBER($P503),$R503&gt;84,$N503-$P503&lt;0),"進步達標","未達標")))))</f>
        <v/>
      </c>
      <c r="U503" s="39" t="str">
        <f ca="1">IF($B503="","",IF($T503="不適用","不適用",IF($T503="未檢驗","無檢驗資料","全年"&amp;($AH503+$AI503)&amp;"次／下半年"&amp;$AI503&amp;"次／"&amp;SUMIFS(LabData2016[LDL唯一],LabData2016[比對身分證前六碼],$AX503,LabData2016[最近一次LDL檢查結果(mg/dL)],"&lt;"&amp;VALUE(SUBSTITUTE($M503,"&lt;","")),LabData2016[最近一次LDL檢查日期],"&gt;="&amp;DATE(YEAR(TODAY()),1,1),LabData2016[最近一次LDL檢查日期],"&lt;"&amp;DATE(YEAR(TODAY())+1,1,1))&amp;"/"&amp;($AH503+$AI503)&amp;"達標")))</f>
        <v/>
      </c>
      <c r="V503" s="6" t="str" cm="1">
        <f t="array" ref="V503">IF($B503="","",IFERROR(INDEX(PatientCriteria[UACR達標標準],ROWS($A$4:A503)),""))</f>
        <v/>
      </c>
      <c r="W503" s="6" t="str">
        <f>IF($B503="","",IF($X503="","",IFERROR(SUMIFS(LabData2016[最近一次UACR檢查結果(mg/gm)],LabData2016[比對身分證前六碼],$AX503,LabData2016[最近一次UACR檢查日期],$X503,LabData2016[UACR唯一],1),"")))</f>
        <v/>
      </c>
      <c r="X503" s="36" t="str" cm="1">
        <f t="array" ref="X503">IF($B503="","",IFERROR(_xlfn.AGGREGATE(14,6,LabData2016[最近一次UACR檢查日期]/((LabData2016[比對身分證前六碼]=$AX503)*(LabData2016[UACR唯一]=1)),1),""))</f>
        <v/>
      </c>
      <c r="Y503" s="6" t="str">
        <f>IF($B503="","",IF($Z503="","",IFERROR(SUMIFS(LabData2016[最近一次UACR檢查結果(mg/gm)],LabData2016[比對身分證前六碼],$AX503,LabData2016[最近一次UACR檢查日期],$Z503,LabData2016[UACR唯一],1),"")))</f>
        <v/>
      </c>
      <c r="Z503" s="36" t="str" cm="1">
        <f t="array" ref="Z503">IF($B503="","",IFERROR(_xlfn.AGGREGATE(14,6,LabData2016[最近一次UACR檢查日期]/((LabData2016[比對身分證前六碼]=$AX503)*(LabData2016[UACR唯一]=1)),2),""))</f>
        <v/>
      </c>
      <c r="AA503" s="6" t="str">
        <f t="shared" si="101"/>
        <v/>
      </c>
      <c r="AB503" s="29" t="str">
        <f ca="1">IF($B503="","",IF($V503="不適用","不適用",IF($W503="","未檢驗",IF(AND($AJ503+$AK503&gt;=2,$AK503&gt;=1),IF(OR($W503&lt;30,SUMIFS(LabData2016[UACR唯一],LabData2016[比對身分證前六碼],$AX503,LabData2016[最近一次UACR檢查結果(mg/gm)],"&lt;30",LabData2016[最近一次UACR檢查日期],"&gt;="&amp;DATE(YEAR(TODAY()),1,1),LabData2016[最近一次UACR檢查日期],"&lt;"&amp;DATE(YEAR(TODAY())+1,1,1))/($AJ503+$AK503)&gt;=0.5),"控制達標",IF(ISNUMBER($Y503),IF(AND($AA503&gt;=84,$W503-$Y503&lt;0),"進步達標","未達標"),"未達標")),"未達標"))))</f>
        <v/>
      </c>
      <c r="AC503" s="38" t="str">
        <f ca="1">IF($B503="","",IF($AB503="不適用","不適用",IF($AB503="未檢驗","無檢驗資料","全年"&amp;($AJ503+$AK503)&amp;"次／下半年"&amp;$AK503&amp;"次／"&amp;SUMIFS(LabData2016[UACR唯一],LabData2016[比對身分證前六碼],$AX503,LabData2016[最近一次UACR檢查結果(mg/gm)],"&lt;30",LabData2016[最近一次UACR檢查日期],"&gt;="&amp;DATE(YEAR(TODAY()),1,1),LabData2016[最近一次UACR檢查日期],"&lt;"&amp;DATE(YEAR(TODAY())+1,1,1))&amp;"/"&amp;($AJ503+$AK503)&amp;"達標")))</f>
        <v/>
      </c>
      <c r="AD503" s="6" t="str" cm="1">
        <f t="array" ref="AD503">IF($B503="","",IFERROR(INDEX(PatientCriteria[BP檢驗次數達標標準],ROWS($A$4:A503)),""))</f>
        <v/>
      </c>
      <c r="AE503" s="6" t="str" cm="1">
        <f t="array" aca="1" ref="AE503" ca="1">IF($B503="","",_xlfn.LET(_xlpm.bp,LabData2016[最近一次BP檢查日期],_xlpm.ym,IF(ISNUMBER(_xlpm.bp),TEXT(_xlpm.bp,"yyyy-mm"),LEFT(_xlpm.bp,7)),_xlpm.matched,_xlfn._xlws.FILTER(_xlpm.ym,(LabData2016[比對身分證前六碼]=$AX503)*(LabData2016[比對生日西元]=$AY503)*(_xlpm.ym&lt;&gt;"")*(LEFT(_xlpm.ym,4)=TEXT(YEAR(TODAY()),"0")),""),IF(INDEX(_xlpm.matched,1)="",0,ROWS(_xlfn.UNIQUE(_xlpm.matched)))))</f>
        <v/>
      </c>
      <c r="AF503" s="6" t="str">
        <f ca="1">IF($B503="","",SUMIFS(LabData2016[HbA1c唯一],LabData2016[比對身分證前六碼],$AX503,LabData2016[最近一次HbA1c檢查日期],"&gt;="&amp;DATE(YEAR(TODAY()),1,1),LabData2016[最近一次HbA1c檢查日期],"&lt;"&amp;DATE(YEAR(TODAY()),7,1)))</f>
        <v/>
      </c>
      <c r="AG503" s="6" t="str">
        <f ca="1">IF($B503="","",SUMIFS(LabData2016[HbA1c唯一],LabData2016[比對身分證前六碼],$AX503,LabData2016[最近一次HbA1c檢查日期],"&gt;="&amp;DATE(YEAR(TODAY()),7,1),LabData2016[最近一次HbA1c檢查日期],"&lt;"&amp;DATE(YEAR(TODAY())+1,1,1)))</f>
        <v/>
      </c>
      <c r="AH503" s="6" t="str">
        <f ca="1">IF($B503="","",SUMIFS(LabData2016[LDL唯一],LabData2016[比對身分證前六碼],$AX503,LabData2016[最近一次LDL檢查日期],"&gt;="&amp;DATE(YEAR(TODAY()),1,1),LabData2016[最近一次LDL檢查日期],"&lt;"&amp;DATE(YEAR(TODAY()),7,1)))</f>
        <v/>
      </c>
      <c r="AI503" s="6" t="str">
        <f ca="1">IF($B503="","",SUMIFS(LabData2016[LDL唯一],LabData2016[比對身分證前六碼],$AX503,LabData2016[最近一次LDL檢查日期],"&gt;="&amp;DATE(YEAR(TODAY()),7,1),LabData2016[最近一次LDL檢查日期],"&lt;"&amp;DATE(YEAR(TODAY())+1,1,1)))</f>
        <v/>
      </c>
      <c r="AJ503" s="6" t="str">
        <f ca="1">IF($B503="","",SUMIFS(LabData2016[UACR唯一],LabData2016[比對身分證前六碼],$AX503,LabData2016[最近一次UACR檢查日期],"&gt;="&amp;DATE(YEAR(TODAY()),1,1),LabData2016[最近一次UACR檢查日期],"&lt;"&amp;DATE(YEAR(TODAY()),7,1)))</f>
        <v/>
      </c>
      <c r="AK503" s="6" t="str">
        <f ca="1">IF($B503="","",SUMIFS(LabData2016[UACR唯一],LabData2016[比對身分證前六碼],$AX503,LabData2016[最近一次UACR檢查日期],"&gt;="&amp;DATE(YEAR(TODAY()),7,1),LabData2016[最近一次UACR檢查日期],"&lt;"&amp;DATE(YEAR(TODAY())+1,1,1)))</f>
        <v/>
      </c>
      <c r="AL503" s="6" t="str">
        <f t="shared" si="102"/>
        <v/>
      </c>
      <c r="AM503" s="6" t="str">
        <f t="shared" si="103"/>
        <v/>
      </c>
      <c r="AN503" s="6" t="str">
        <f t="shared" si="104"/>
        <v/>
      </c>
      <c r="AO503" s="6" t="str">
        <f t="shared" si="105"/>
        <v/>
      </c>
      <c r="AP503" s="6" t="str" cm="1">
        <f t="array" ref="AP503">IF($B503="","",IFERROR(INDEX(相容設定!$B$2:$E$9,MATCH($D503,相容設定!$A$2:$A$9,0),MIN(VALUE(LEFT($AQ503,FIND("/",$AQ503)-1)),3)+1),0))</f>
        <v/>
      </c>
      <c r="AQ503" s="6" t="str">
        <f t="shared" si="106"/>
        <v/>
      </c>
      <c r="AR503" s="30" t="str">
        <f t="shared" si="107"/>
        <v/>
      </c>
      <c r="AS503" s="30" t="str">
        <f>IF($B503="","",250+30+IF(OR(ISNUMBER(SEARCH("DM",$D503)),ISNUMBER(SEARCH("+",$D503))),100,0)+IFERROR(INDEX(相容設定!$F$2:$F$9,MATCH($D503,相容設定!$A$2:$A$9,0)),0))</f>
        <v/>
      </c>
      <c r="AT503" s="31" t="str">
        <f t="shared" si="108"/>
        <v/>
      </c>
      <c r="AU503" s="32" t="str">
        <f t="shared" si="109"/>
        <v/>
      </c>
      <c r="AW503" t="str">
        <f t="shared" si="110"/>
        <v/>
      </c>
    </row>
    <row r="504" spans="1:49" x14ac:dyDescent="0.35">
      <c r="A504" s="26" t="str" cm="1">
        <f t="array" ref="A504">IFERROR(IF(INDEX(PatientCriteria[身分證號],ROWS($A$4:A504))="","",ROWS($A$4:A504)),"")</f>
        <v/>
      </c>
      <c r="B504" s="26" t="str" cm="1">
        <f t="array" ref="B504">IFERROR(IF(INDEX(PatientCriteria[身分證號],ROWS($A$4:A504))="","",INDEX(PatientCriteria[身分證號],ROWS($A$4:A504))),"")</f>
        <v/>
      </c>
      <c r="C504" s="26" t="str" cm="1">
        <f t="array" ref="C504">IF($B504="","",IFERROR(INDEX(PatientCriteria[生日],ROWS($A$4:A504)),""))</f>
        <v/>
      </c>
      <c r="D504" s="26" t="str" cm="1">
        <f t="array" ref="D504">IF($B504="","",IFERROR(INDEX(PatientCriteria[疾病組合],ROWS($A$4:A504)),""))</f>
        <v/>
      </c>
      <c r="E504" s="6" t="str" cm="1">
        <f t="array" ref="E504">IF($B504="","",IFERROR(INDEX(PatientCriteria[HbA1c達標標準],ROWS($A$4:A504)),""))</f>
        <v/>
      </c>
      <c r="F504" s="6" t="str">
        <f>IF($B504="","",IF($G504="","",IFERROR(SUMIFS(LabData2016[最近一次HbA1c檢查結果(%)],LabData2016[比對身分證前六碼],$AX504,LabData2016[最近一次HbA1c檢查日期],$G504,LabData2016[HbA1c唯一],1),"")))</f>
        <v/>
      </c>
      <c r="G504" s="36" t="str" cm="1">
        <f t="array" ref="G504">IF($B504="","",IFERROR(_xlfn.AGGREGATE(14,6,LabData2016[最近一次HbA1c檢查日期]/((LabData2016[比對身分證前六碼]=$AX504)*(LabData2016[HbA1c唯一]=1)),1),""))</f>
        <v/>
      </c>
      <c r="H504" s="6" t="str">
        <f>IF($B504="","",IF($I504="","",IFERROR(SUMIFS(LabData2016[最近一次HbA1c檢查結果(%)],LabData2016[比對身分證前六碼],$AX504,LabData2016[最近一次HbA1c檢查日期],$I504,LabData2016[HbA1c唯一],1),"")))</f>
        <v/>
      </c>
      <c r="I504" s="36" t="str" cm="1">
        <f t="array" ref="I504">IF($B504="","",IFERROR(_xlfn.AGGREGATE(14,6,LabData2016[最近一次HbA1c檢查日期]/((LabData2016[比對身分證前六碼]=$AX504)*(LabData2016[HbA1c唯一]=1)),2),""))</f>
        <v/>
      </c>
      <c r="J504" s="6" t="str">
        <f t="shared" si="99"/>
        <v/>
      </c>
      <c r="K504" s="27" t="str">
        <f ca="1">IF($B504="","",IF($E504="不適用","不適用",IF($F504="","未檢驗",IF(AND($AF504+$AG504&gt;=2,$AG504&gt;=1),IF(OR($F504&lt;VALUE(SUBSTITUTE(SUBSTITUTE($E504,"&lt;",""),"%","")),SUMIFS(LabData2016[HbA1c唯一],LabData2016[比對身分證前六碼],$AX504,LabData2016[最近一次HbA1c檢查結果(%)],"&lt;"&amp;VALUE(SUBSTITUTE(SUBSTITUTE($E504,"&lt;",""),"%","")),LabData2016[最近一次HbA1c檢查日期],"&gt;="&amp;DATE(YEAR(TODAY()),1,1),LabData2016[最近一次HbA1c檢查日期],"&lt;"&amp;DATE(YEAR(TODAY())+1,1,1))/($AF504+$AG504)&gt;=0.5),"控制達標",IF(ISNUMBER($H504),IF(AND($J504&gt;=84,$F504-$H504&lt;0),"進步達標","未達標"),"未達標")),"未達標"))))</f>
        <v/>
      </c>
      <c r="L504" s="33" t="str">
        <f ca="1">IF($B504="","",IF($K504="不適用","不適用",IF($K504="未檢驗","無檢驗資料","全年"&amp;($AF504+$AG504)&amp;"次／下半年"&amp;$AG504&amp;"次／"&amp;SUMIFS(LabData2016[HbA1c唯一],LabData2016[比對身分證前六碼],$AX504,LabData2016[最近一次HbA1c檢查結果(%)],"&lt;"&amp;VALUE(SUBSTITUTE(SUBSTITUTE($E504,"&lt;",""),"%","")),LabData2016[最近一次HbA1c檢查日期],"&gt;="&amp;DATE(YEAR(TODAY()),1,1),LabData2016[最近一次HbA1c檢查日期],"&lt;"&amp;DATE(YEAR(TODAY())+1,1,1))&amp;"/"&amp;($AF504+$AG504)&amp;"達標")))</f>
        <v/>
      </c>
      <c r="M504" s="6" t="str" cm="1">
        <f t="array" ref="M504">IF($B504="","",IFERROR(INDEX(PatientCriteria[LDL達標標準],ROWS($A$4:A504)),""))</f>
        <v/>
      </c>
      <c r="N504" s="6" t="str">
        <f>IF($B504="","",IF($O504="","",IFERROR(SUMIFS(LabData2016[最近一次LDL檢查結果(mg/dL)],LabData2016[比對身分證前六碼],$AX504,LabData2016[最近一次LDL檢查日期],$O504,LabData2016[LDL唯一],1),"")))</f>
        <v/>
      </c>
      <c r="O504" s="36" t="str" cm="1">
        <f t="array" ref="O504">IF($B504="","",IFERROR(_xlfn.AGGREGATE(14,6,LabData2016[最近一次LDL檢查日期]/((LabData2016[比對身分證前六碼]=$AX504)*(LabData2016[LDL唯一]=1)),1),""))</f>
        <v/>
      </c>
      <c r="P504" s="6" t="str">
        <f>IF($B504="","",IF($Q504="","",IFERROR(SUMIFS(LabData2016[最近一次LDL檢查結果(mg/dL)],LabData2016[比對身分證前六碼],$AX504,LabData2016[最近一次LDL檢查日期],$Q504,LabData2016[LDL唯一],1),"")))</f>
        <v/>
      </c>
      <c r="Q504" s="36" t="str" cm="1">
        <f t="array" ref="Q504">IF($B504="","",IFERROR(_xlfn.AGGREGATE(14,6,LabData2016[最近一次LDL檢查日期]/((LabData2016[比對身分證前六碼]=$AX504)*(LabData2016[LDL唯一]=1)),2),""))</f>
        <v/>
      </c>
      <c r="R504" s="6" t="str">
        <f t="shared" si="100"/>
        <v/>
      </c>
      <c r="S504" s="6" t="str" cm="1">
        <f t="array" ref="S504">IF($B504="","",IFERROR(_xlfn.AGGREGATE(15,6,LabData2016[最近一次LDL檢查結果(mg/dL)]/((LabData2016[比對身分證前六碼]=$AX504)*(LabData2016[LDL唯一]=1)),1),""))</f>
        <v/>
      </c>
      <c r="T504" s="28" t="str">
        <f ca="1">IF($B504="","",IF($M504="不適用","不適用",IF($N504="","未檢驗",IF(OR(AND($D504="DM only",$O504&gt;=DATE(YEAR(TODAY()),1,1),$O504&lt;DATE(YEAR(TODAY())+1,1,1),$N504&lt;VALUE(SUBSTITUTE($M504,"&lt;",""))),AND($AH504&gt;=1,$AI504&gt;=1,OR($N504&lt;VALUE(SUBSTITUTE($M504,"&lt;","")),SUMIFS(LabData2016[LDL唯一],LabData2016[比對身分證前六碼],$AX504,LabData2016[最近一次LDL檢查結果(mg/dL)],"&lt;"&amp;VALUE(SUBSTITUTE($M504,"&lt;","")),LabData2016[最近一次LDL檢查日期],"&gt;="&amp;DATE(YEAR(TODAY()),1,1),LabData2016[最近一次LDL檢查日期],"&lt;"&amp;DATE(YEAR(TODAY())+1,1,1))/($AH504+$AI504)&gt;=0.5))),"控制達標",IF(AND($AH504&gt;=1,$AI504&gt;=1,ISNUMBER($P504),$R504&gt;84,$N504-$P504&lt;0),"進步達標","未達標")))))</f>
        <v/>
      </c>
      <c r="U504" s="39" t="str">
        <f ca="1">IF($B504="","",IF($T504="不適用","不適用",IF($T504="未檢驗","無檢驗資料","全年"&amp;($AH504+$AI504)&amp;"次／下半年"&amp;$AI504&amp;"次／"&amp;SUMIFS(LabData2016[LDL唯一],LabData2016[比對身分證前六碼],$AX504,LabData2016[最近一次LDL檢查結果(mg/dL)],"&lt;"&amp;VALUE(SUBSTITUTE($M504,"&lt;","")),LabData2016[最近一次LDL檢查日期],"&gt;="&amp;DATE(YEAR(TODAY()),1,1),LabData2016[最近一次LDL檢查日期],"&lt;"&amp;DATE(YEAR(TODAY())+1,1,1))&amp;"/"&amp;($AH504+$AI504)&amp;"達標")))</f>
        <v/>
      </c>
      <c r="V504" s="6" t="str" cm="1">
        <f t="array" ref="V504">IF($B504="","",IFERROR(INDEX(PatientCriteria[UACR達標標準],ROWS($A$4:A504)),""))</f>
        <v/>
      </c>
      <c r="W504" s="6" t="str">
        <f>IF($B504="","",IF($X504="","",IFERROR(SUMIFS(LabData2016[最近一次UACR檢查結果(mg/gm)],LabData2016[比對身分證前六碼],$AX504,LabData2016[最近一次UACR檢查日期],$X504,LabData2016[UACR唯一],1),"")))</f>
        <v/>
      </c>
      <c r="X504" s="36" t="str" cm="1">
        <f t="array" ref="X504">IF($B504="","",IFERROR(_xlfn.AGGREGATE(14,6,LabData2016[最近一次UACR檢查日期]/((LabData2016[比對身分證前六碼]=$AX504)*(LabData2016[UACR唯一]=1)),1),""))</f>
        <v/>
      </c>
      <c r="Y504" s="6" t="str">
        <f>IF($B504="","",IF($Z504="","",IFERROR(SUMIFS(LabData2016[最近一次UACR檢查結果(mg/gm)],LabData2016[比對身分證前六碼],$AX504,LabData2016[最近一次UACR檢查日期],$Z504,LabData2016[UACR唯一],1),"")))</f>
        <v/>
      </c>
      <c r="Z504" s="36" t="str" cm="1">
        <f t="array" ref="Z504">IF($B504="","",IFERROR(_xlfn.AGGREGATE(14,6,LabData2016[最近一次UACR檢查日期]/((LabData2016[比對身分證前六碼]=$AX504)*(LabData2016[UACR唯一]=1)),2),""))</f>
        <v/>
      </c>
      <c r="AA504" s="6" t="str">
        <f t="shared" si="101"/>
        <v/>
      </c>
      <c r="AB504" s="29" t="str">
        <f ca="1">IF($B504="","",IF($V504="不適用","不適用",IF($W504="","未檢驗",IF(AND($AJ504+$AK504&gt;=2,$AK504&gt;=1),IF(OR($W504&lt;30,SUMIFS(LabData2016[UACR唯一],LabData2016[比對身分證前六碼],$AX504,LabData2016[最近一次UACR檢查結果(mg/gm)],"&lt;30",LabData2016[最近一次UACR檢查日期],"&gt;="&amp;DATE(YEAR(TODAY()),1,1),LabData2016[最近一次UACR檢查日期],"&lt;"&amp;DATE(YEAR(TODAY())+1,1,1))/($AJ504+$AK504)&gt;=0.5),"控制達標",IF(ISNUMBER($Y504),IF(AND($AA504&gt;=84,$W504-$Y504&lt;0),"進步達標","未達標"),"未達標")),"未達標"))))</f>
        <v/>
      </c>
      <c r="AC504" s="38" t="str">
        <f ca="1">IF($B504="","",IF($AB504="不適用","不適用",IF($AB504="未檢驗","無檢驗資料","全年"&amp;($AJ504+$AK504)&amp;"次／下半年"&amp;$AK504&amp;"次／"&amp;SUMIFS(LabData2016[UACR唯一],LabData2016[比對身分證前六碼],$AX504,LabData2016[最近一次UACR檢查結果(mg/gm)],"&lt;30",LabData2016[最近一次UACR檢查日期],"&gt;="&amp;DATE(YEAR(TODAY()),1,1),LabData2016[最近一次UACR檢查日期],"&lt;"&amp;DATE(YEAR(TODAY())+1,1,1))&amp;"/"&amp;($AJ504+$AK504)&amp;"達標")))</f>
        <v/>
      </c>
      <c r="AD504" s="6" t="str" cm="1">
        <f t="array" ref="AD504">IF($B504="","",IFERROR(INDEX(PatientCriteria[BP檢驗次數達標標準],ROWS($A$4:A504)),""))</f>
        <v/>
      </c>
      <c r="AE504" s="6" t="str" cm="1">
        <f t="array" aca="1" ref="AE504" ca="1">IF($B504="","",_xlfn.LET(_xlpm.bp,LabData2016[最近一次BP檢查日期],_xlpm.ym,IF(ISNUMBER(_xlpm.bp),TEXT(_xlpm.bp,"yyyy-mm"),LEFT(_xlpm.bp,7)),_xlpm.matched,_xlfn._xlws.FILTER(_xlpm.ym,(LabData2016[比對身分證前六碼]=$AX504)*(LabData2016[比對生日西元]=$AY504)*(_xlpm.ym&lt;&gt;"")*(LEFT(_xlpm.ym,4)=TEXT(YEAR(TODAY()),"0")),""),IF(INDEX(_xlpm.matched,1)="",0,ROWS(_xlfn.UNIQUE(_xlpm.matched)))))</f>
        <v/>
      </c>
      <c r="AF504" s="6" t="str">
        <f ca="1">IF($B504="","",SUMIFS(LabData2016[HbA1c唯一],LabData2016[比對身分證前六碼],$AX504,LabData2016[最近一次HbA1c檢查日期],"&gt;="&amp;DATE(YEAR(TODAY()),1,1),LabData2016[最近一次HbA1c檢查日期],"&lt;"&amp;DATE(YEAR(TODAY()),7,1)))</f>
        <v/>
      </c>
      <c r="AG504" s="6" t="str">
        <f ca="1">IF($B504="","",SUMIFS(LabData2016[HbA1c唯一],LabData2016[比對身分證前六碼],$AX504,LabData2016[最近一次HbA1c檢查日期],"&gt;="&amp;DATE(YEAR(TODAY()),7,1),LabData2016[最近一次HbA1c檢查日期],"&lt;"&amp;DATE(YEAR(TODAY())+1,1,1)))</f>
        <v/>
      </c>
      <c r="AH504" s="6" t="str">
        <f ca="1">IF($B504="","",SUMIFS(LabData2016[LDL唯一],LabData2016[比對身分證前六碼],$AX504,LabData2016[最近一次LDL檢查日期],"&gt;="&amp;DATE(YEAR(TODAY()),1,1),LabData2016[最近一次LDL檢查日期],"&lt;"&amp;DATE(YEAR(TODAY()),7,1)))</f>
        <v/>
      </c>
      <c r="AI504" s="6" t="str">
        <f ca="1">IF($B504="","",SUMIFS(LabData2016[LDL唯一],LabData2016[比對身分證前六碼],$AX504,LabData2016[最近一次LDL檢查日期],"&gt;="&amp;DATE(YEAR(TODAY()),7,1),LabData2016[最近一次LDL檢查日期],"&lt;"&amp;DATE(YEAR(TODAY())+1,1,1)))</f>
        <v/>
      </c>
      <c r="AJ504" s="6" t="str">
        <f ca="1">IF($B504="","",SUMIFS(LabData2016[UACR唯一],LabData2016[比對身分證前六碼],$AX504,LabData2016[最近一次UACR檢查日期],"&gt;="&amp;DATE(YEAR(TODAY()),1,1),LabData2016[最近一次UACR檢查日期],"&lt;"&amp;DATE(YEAR(TODAY()),7,1)))</f>
        <v/>
      </c>
      <c r="AK504" s="6" t="str">
        <f ca="1">IF($B504="","",SUMIFS(LabData2016[UACR唯一],LabData2016[比對身分證前六碼],$AX504,LabData2016[最近一次UACR檢查日期],"&gt;="&amp;DATE(YEAR(TODAY()),7,1),LabData2016[最近一次UACR檢查日期],"&lt;"&amp;DATE(YEAR(TODAY())+1,1,1)))</f>
        <v/>
      </c>
      <c r="AL504" s="6" t="str">
        <f t="shared" si="102"/>
        <v/>
      </c>
      <c r="AM504" s="6" t="str">
        <f t="shared" si="103"/>
        <v/>
      </c>
      <c r="AN504" s="6" t="str">
        <f t="shared" si="104"/>
        <v/>
      </c>
      <c r="AO504" s="6" t="str">
        <f t="shared" si="105"/>
        <v/>
      </c>
      <c r="AP504" s="6" t="str" cm="1">
        <f t="array" ref="AP504">IF($B504="","",IFERROR(INDEX(相容設定!$B$2:$E$9,MATCH($D504,相容設定!$A$2:$A$9,0),MIN(VALUE(LEFT($AQ504,FIND("/",$AQ504)-1)),3)+1),0))</f>
        <v/>
      </c>
      <c r="AQ504" s="6" t="str">
        <f t="shared" si="106"/>
        <v/>
      </c>
      <c r="AR504" s="30" t="str">
        <f t="shared" si="107"/>
        <v/>
      </c>
      <c r="AS504" s="30" t="str">
        <f>IF($B504="","",250+30+IF(OR(ISNUMBER(SEARCH("DM",$D504)),ISNUMBER(SEARCH("+",$D504))),100,0)+IFERROR(INDEX(相容設定!$F$2:$F$9,MATCH($D504,相容設定!$A$2:$A$9,0)),0))</f>
        <v/>
      </c>
      <c r="AT504" s="31" t="str">
        <f t="shared" si="108"/>
        <v/>
      </c>
      <c r="AU504" s="32" t="str">
        <f t="shared" si="109"/>
        <v/>
      </c>
      <c r="AW504" t="str">
        <f t="shared" si="110"/>
        <v/>
      </c>
    </row>
    <row r="505" spans="1:49" x14ac:dyDescent="0.35">
      <c r="A505" s="26" t="str" cm="1">
        <f t="array" ref="A505">IFERROR(IF(INDEX(PatientCriteria[身分證號],ROWS($A$4:A505))="","",ROWS($A$4:A505)),"")</f>
        <v/>
      </c>
      <c r="B505" s="26" t="str" cm="1">
        <f t="array" ref="B505">IFERROR(IF(INDEX(PatientCriteria[身分證號],ROWS($A$4:A505))="","",INDEX(PatientCriteria[身分證號],ROWS($A$4:A505))),"")</f>
        <v/>
      </c>
      <c r="C505" s="26" t="str" cm="1">
        <f t="array" ref="C505">IF($B505="","",IFERROR(INDEX(PatientCriteria[生日],ROWS($A$4:A505)),""))</f>
        <v/>
      </c>
      <c r="D505" s="26" t="str" cm="1">
        <f t="array" ref="D505">IF($B505="","",IFERROR(INDEX(PatientCriteria[疾病組合],ROWS($A$4:A505)),""))</f>
        <v/>
      </c>
      <c r="E505" s="6" t="str" cm="1">
        <f t="array" ref="E505">IF($B505="","",IFERROR(INDEX(PatientCriteria[HbA1c達標標準],ROWS($A$4:A505)),""))</f>
        <v/>
      </c>
      <c r="F505" s="6" t="str">
        <f>IF($B505="","",IF($G505="","",IFERROR(SUMIFS(LabData2016[最近一次HbA1c檢查結果(%)],LabData2016[比對身分證前六碼],$AX505,LabData2016[最近一次HbA1c檢查日期],$G505,LabData2016[HbA1c唯一],1),"")))</f>
        <v/>
      </c>
      <c r="G505" s="36" t="str" cm="1">
        <f t="array" ref="G505">IF($B505="","",IFERROR(_xlfn.AGGREGATE(14,6,LabData2016[最近一次HbA1c檢查日期]/((LabData2016[比對身分證前六碼]=$AX505)*(LabData2016[HbA1c唯一]=1)),1),""))</f>
        <v/>
      </c>
      <c r="H505" s="6" t="str">
        <f>IF($B505="","",IF($I505="","",IFERROR(SUMIFS(LabData2016[最近一次HbA1c檢查結果(%)],LabData2016[比對身分證前六碼],$AX505,LabData2016[最近一次HbA1c檢查日期],$I505,LabData2016[HbA1c唯一],1),"")))</f>
        <v/>
      </c>
      <c r="I505" s="36" t="str" cm="1">
        <f t="array" ref="I505">IF($B505="","",IFERROR(_xlfn.AGGREGATE(14,6,LabData2016[最近一次HbA1c檢查日期]/((LabData2016[比對身分證前六碼]=$AX505)*(LabData2016[HbA1c唯一]=1)),2),""))</f>
        <v/>
      </c>
      <c r="J505" s="6" t="str">
        <f t="shared" si="99"/>
        <v/>
      </c>
      <c r="K505" s="27" t="str">
        <f ca="1">IF($B505="","",IF($E505="不適用","不適用",IF($F505="","未檢驗",IF(AND($AF505+$AG505&gt;=2,$AG505&gt;=1),IF(OR($F505&lt;VALUE(SUBSTITUTE(SUBSTITUTE($E505,"&lt;",""),"%","")),SUMIFS(LabData2016[HbA1c唯一],LabData2016[比對身分證前六碼],$AX505,LabData2016[最近一次HbA1c檢查結果(%)],"&lt;"&amp;VALUE(SUBSTITUTE(SUBSTITUTE($E505,"&lt;",""),"%","")),LabData2016[最近一次HbA1c檢查日期],"&gt;="&amp;DATE(YEAR(TODAY()),1,1),LabData2016[最近一次HbA1c檢查日期],"&lt;"&amp;DATE(YEAR(TODAY())+1,1,1))/($AF505+$AG505)&gt;=0.5),"控制達標",IF(ISNUMBER($H505),IF(AND($J505&gt;=84,$F505-$H505&lt;0),"進步達標","未達標"),"未達標")),"未達標"))))</f>
        <v/>
      </c>
      <c r="L505" s="33" t="str">
        <f ca="1">IF($B505="","",IF($K505="不適用","不適用",IF($K505="未檢驗","無檢驗資料","全年"&amp;($AF505+$AG505)&amp;"次／下半年"&amp;$AG505&amp;"次／"&amp;SUMIFS(LabData2016[HbA1c唯一],LabData2016[比對身分證前六碼],$AX505,LabData2016[最近一次HbA1c檢查結果(%)],"&lt;"&amp;VALUE(SUBSTITUTE(SUBSTITUTE($E505,"&lt;",""),"%","")),LabData2016[最近一次HbA1c檢查日期],"&gt;="&amp;DATE(YEAR(TODAY()),1,1),LabData2016[最近一次HbA1c檢查日期],"&lt;"&amp;DATE(YEAR(TODAY())+1,1,1))&amp;"/"&amp;($AF505+$AG505)&amp;"達標")))</f>
        <v/>
      </c>
      <c r="M505" s="6" t="str" cm="1">
        <f t="array" ref="M505">IF($B505="","",IFERROR(INDEX(PatientCriteria[LDL達標標準],ROWS($A$4:A505)),""))</f>
        <v/>
      </c>
      <c r="N505" s="6" t="str">
        <f>IF($B505="","",IF($O505="","",IFERROR(SUMIFS(LabData2016[最近一次LDL檢查結果(mg/dL)],LabData2016[比對身分證前六碼],$AX505,LabData2016[最近一次LDL檢查日期],$O505,LabData2016[LDL唯一],1),"")))</f>
        <v/>
      </c>
      <c r="O505" s="36" t="str" cm="1">
        <f t="array" ref="O505">IF($B505="","",IFERROR(_xlfn.AGGREGATE(14,6,LabData2016[最近一次LDL檢查日期]/((LabData2016[比對身分證前六碼]=$AX505)*(LabData2016[LDL唯一]=1)),1),""))</f>
        <v/>
      </c>
      <c r="P505" s="6" t="str">
        <f>IF($B505="","",IF($Q505="","",IFERROR(SUMIFS(LabData2016[最近一次LDL檢查結果(mg/dL)],LabData2016[比對身分證前六碼],$AX505,LabData2016[最近一次LDL檢查日期],$Q505,LabData2016[LDL唯一],1),"")))</f>
        <v/>
      </c>
      <c r="Q505" s="36" t="str" cm="1">
        <f t="array" ref="Q505">IF($B505="","",IFERROR(_xlfn.AGGREGATE(14,6,LabData2016[最近一次LDL檢查日期]/((LabData2016[比對身分證前六碼]=$AX505)*(LabData2016[LDL唯一]=1)),2),""))</f>
        <v/>
      </c>
      <c r="R505" s="6" t="str">
        <f t="shared" si="100"/>
        <v/>
      </c>
      <c r="S505" s="6" t="str" cm="1">
        <f t="array" ref="S505">IF($B505="","",IFERROR(_xlfn.AGGREGATE(15,6,LabData2016[最近一次LDL檢查結果(mg/dL)]/((LabData2016[比對身分證前六碼]=$AX505)*(LabData2016[LDL唯一]=1)),1),""))</f>
        <v/>
      </c>
      <c r="T505" s="28" t="str">
        <f ca="1">IF($B505="","",IF($M505="不適用","不適用",IF($N505="","未檢驗",IF(OR(AND($D505="DM only",$O505&gt;=DATE(YEAR(TODAY()),1,1),$O505&lt;DATE(YEAR(TODAY())+1,1,1),$N505&lt;VALUE(SUBSTITUTE($M505,"&lt;",""))),AND($AH505&gt;=1,$AI505&gt;=1,OR($N505&lt;VALUE(SUBSTITUTE($M505,"&lt;","")),SUMIFS(LabData2016[LDL唯一],LabData2016[比對身分證前六碼],$AX505,LabData2016[最近一次LDL檢查結果(mg/dL)],"&lt;"&amp;VALUE(SUBSTITUTE($M505,"&lt;","")),LabData2016[最近一次LDL檢查日期],"&gt;="&amp;DATE(YEAR(TODAY()),1,1),LabData2016[最近一次LDL檢查日期],"&lt;"&amp;DATE(YEAR(TODAY())+1,1,1))/($AH505+$AI505)&gt;=0.5))),"控制達標",IF(AND($AH505&gt;=1,$AI505&gt;=1,ISNUMBER($P505),$R505&gt;84,$N505-$P505&lt;0),"進步達標","未達標")))))</f>
        <v/>
      </c>
      <c r="U505" s="39" t="str">
        <f ca="1">IF($B505="","",IF($T505="不適用","不適用",IF($T505="未檢驗","無檢驗資料","全年"&amp;($AH505+$AI505)&amp;"次／下半年"&amp;$AI505&amp;"次／"&amp;SUMIFS(LabData2016[LDL唯一],LabData2016[比對身分證前六碼],$AX505,LabData2016[最近一次LDL檢查結果(mg/dL)],"&lt;"&amp;VALUE(SUBSTITUTE($M505,"&lt;","")),LabData2016[最近一次LDL檢查日期],"&gt;="&amp;DATE(YEAR(TODAY()),1,1),LabData2016[最近一次LDL檢查日期],"&lt;"&amp;DATE(YEAR(TODAY())+1,1,1))&amp;"/"&amp;($AH505+$AI505)&amp;"達標")))</f>
        <v/>
      </c>
      <c r="V505" s="6" t="str" cm="1">
        <f t="array" ref="V505">IF($B505="","",IFERROR(INDEX(PatientCriteria[UACR達標標準],ROWS($A$4:A505)),""))</f>
        <v/>
      </c>
      <c r="W505" s="6" t="str">
        <f>IF($B505="","",IF($X505="","",IFERROR(SUMIFS(LabData2016[最近一次UACR檢查結果(mg/gm)],LabData2016[比對身分證前六碼],$AX505,LabData2016[最近一次UACR檢查日期],$X505,LabData2016[UACR唯一],1),"")))</f>
        <v/>
      </c>
      <c r="X505" s="36" t="str" cm="1">
        <f t="array" ref="X505">IF($B505="","",IFERROR(_xlfn.AGGREGATE(14,6,LabData2016[最近一次UACR檢查日期]/((LabData2016[比對身分證前六碼]=$AX505)*(LabData2016[UACR唯一]=1)),1),""))</f>
        <v/>
      </c>
      <c r="Y505" s="6" t="str">
        <f>IF($B505="","",IF($Z505="","",IFERROR(SUMIFS(LabData2016[最近一次UACR檢查結果(mg/gm)],LabData2016[比對身分證前六碼],$AX505,LabData2016[最近一次UACR檢查日期],$Z505,LabData2016[UACR唯一],1),"")))</f>
        <v/>
      </c>
      <c r="Z505" s="36" t="str" cm="1">
        <f t="array" ref="Z505">IF($B505="","",IFERROR(_xlfn.AGGREGATE(14,6,LabData2016[最近一次UACR檢查日期]/((LabData2016[比對身分證前六碼]=$AX505)*(LabData2016[UACR唯一]=1)),2),""))</f>
        <v/>
      </c>
      <c r="AA505" s="6" t="str">
        <f t="shared" si="101"/>
        <v/>
      </c>
      <c r="AB505" s="29" t="str">
        <f ca="1">IF($B505="","",IF($V505="不適用","不適用",IF($W505="","未檢驗",IF(AND($AJ505+$AK505&gt;=2,$AK505&gt;=1),IF(OR($W505&lt;30,SUMIFS(LabData2016[UACR唯一],LabData2016[比對身分證前六碼],$AX505,LabData2016[最近一次UACR檢查結果(mg/gm)],"&lt;30",LabData2016[最近一次UACR檢查日期],"&gt;="&amp;DATE(YEAR(TODAY()),1,1),LabData2016[最近一次UACR檢查日期],"&lt;"&amp;DATE(YEAR(TODAY())+1,1,1))/($AJ505+$AK505)&gt;=0.5),"控制達標",IF(ISNUMBER($Y505),IF(AND($AA505&gt;=84,$W505-$Y505&lt;0),"進步達標","未達標"),"未達標")),"未達標"))))</f>
        <v/>
      </c>
      <c r="AC505" s="38" t="str">
        <f ca="1">IF($B505="","",IF($AB505="不適用","不適用",IF($AB505="未檢驗","無檢驗資料","全年"&amp;($AJ505+$AK505)&amp;"次／下半年"&amp;$AK505&amp;"次／"&amp;SUMIFS(LabData2016[UACR唯一],LabData2016[比對身分證前六碼],$AX505,LabData2016[最近一次UACR檢查結果(mg/gm)],"&lt;30",LabData2016[最近一次UACR檢查日期],"&gt;="&amp;DATE(YEAR(TODAY()),1,1),LabData2016[最近一次UACR檢查日期],"&lt;"&amp;DATE(YEAR(TODAY())+1,1,1))&amp;"/"&amp;($AJ505+$AK505)&amp;"達標")))</f>
        <v/>
      </c>
      <c r="AD505" s="6" t="str" cm="1">
        <f t="array" ref="AD505">IF($B505="","",IFERROR(INDEX(PatientCriteria[BP檢驗次數達標標準],ROWS($A$4:A505)),""))</f>
        <v/>
      </c>
      <c r="AE505" s="6" t="str" cm="1">
        <f t="array" aca="1" ref="AE505" ca="1">IF($B505="","",_xlfn.LET(_xlpm.bp,LabData2016[最近一次BP檢查日期],_xlpm.ym,IF(ISNUMBER(_xlpm.bp),TEXT(_xlpm.bp,"yyyy-mm"),LEFT(_xlpm.bp,7)),_xlpm.matched,_xlfn._xlws.FILTER(_xlpm.ym,(LabData2016[比對身分證前六碼]=$AX505)*(LabData2016[比對生日西元]=$AY505)*(_xlpm.ym&lt;&gt;"")*(LEFT(_xlpm.ym,4)=TEXT(YEAR(TODAY()),"0")),""),IF(INDEX(_xlpm.matched,1)="",0,ROWS(_xlfn.UNIQUE(_xlpm.matched)))))</f>
        <v/>
      </c>
      <c r="AF505" s="6" t="str">
        <f ca="1">IF($B505="","",SUMIFS(LabData2016[HbA1c唯一],LabData2016[比對身分證前六碼],$AX505,LabData2016[最近一次HbA1c檢查日期],"&gt;="&amp;DATE(YEAR(TODAY()),1,1),LabData2016[最近一次HbA1c檢查日期],"&lt;"&amp;DATE(YEAR(TODAY()),7,1)))</f>
        <v/>
      </c>
      <c r="AG505" s="6" t="str">
        <f ca="1">IF($B505="","",SUMIFS(LabData2016[HbA1c唯一],LabData2016[比對身分證前六碼],$AX505,LabData2016[最近一次HbA1c檢查日期],"&gt;="&amp;DATE(YEAR(TODAY()),7,1),LabData2016[最近一次HbA1c檢查日期],"&lt;"&amp;DATE(YEAR(TODAY())+1,1,1)))</f>
        <v/>
      </c>
      <c r="AH505" s="6" t="str">
        <f ca="1">IF($B505="","",SUMIFS(LabData2016[LDL唯一],LabData2016[比對身分證前六碼],$AX505,LabData2016[最近一次LDL檢查日期],"&gt;="&amp;DATE(YEAR(TODAY()),1,1),LabData2016[最近一次LDL檢查日期],"&lt;"&amp;DATE(YEAR(TODAY()),7,1)))</f>
        <v/>
      </c>
      <c r="AI505" s="6" t="str">
        <f ca="1">IF($B505="","",SUMIFS(LabData2016[LDL唯一],LabData2016[比對身分證前六碼],$AX505,LabData2016[最近一次LDL檢查日期],"&gt;="&amp;DATE(YEAR(TODAY()),7,1),LabData2016[最近一次LDL檢查日期],"&lt;"&amp;DATE(YEAR(TODAY())+1,1,1)))</f>
        <v/>
      </c>
      <c r="AJ505" s="6" t="str">
        <f ca="1">IF($B505="","",SUMIFS(LabData2016[UACR唯一],LabData2016[比對身分證前六碼],$AX505,LabData2016[最近一次UACR檢查日期],"&gt;="&amp;DATE(YEAR(TODAY()),1,1),LabData2016[最近一次UACR檢查日期],"&lt;"&amp;DATE(YEAR(TODAY()),7,1)))</f>
        <v/>
      </c>
      <c r="AK505" s="6" t="str">
        <f ca="1">IF($B505="","",SUMIFS(LabData2016[UACR唯一],LabData2016[比對身分證前六碼],$AX505,LabData2016[最近一次UACR檢查日期],"&gt;="&amp;DATE(YEAR(TODAY()),7,1),LabData2016[最近一次UACR檢查日期],"&lt;"&amp;DATE(YEAR(TODAY())+1,1,1)))</f>
        <v/>
      </c>
      <c r="AL505" s="6" t="str">
        <f t="shared" si="102"/>
        <v/>
      </c>
      <c r="AM505" s="6" t="str">
        <f t="shared" si="103"/>
        <v/>
      </c>
      <c r="AN505" s="6" t="str">
        <f t="shared" si="104"/>
        <v/>
      </c>
      <c r="AO505" s="6" t="str">
        <f t="shared" si="105"/>
        <v/>
      </c>
      <c r="AP505" s="6" t="str" cm="1">
        <f t="array" ref="AP505">IF($B505="","",IFERROR(INDEX(相容設定!$B$2:$E$9,MATCH($D505,相容設定!$A$2:$A$9,0),MIN(VALUE(LEFT($AQ505,FIND("/",$AQ505)-1)),3)+1),0))</f>
        <v/>
      </c>
      <c r="AQ505" s="6" t="str">
        <f t="shared" si="106"/>
        <v/>
      </c>
      <c r="AR505" s="30" t="str">
        <f t="shared" si="107"/>
        <v/>
      </c>
      <c r="AS505" s="30" t="str">
        <f>IF($B505="","",250+30+IF(OR(ISNUMBER(SEARCH("DM",$D505)),ISNUMBER(SEARCH("+",$D505))),100,0)+IFERROR(INDEX(相容設定!$F$2:$F$9,MATCH($D505,相容設定!$A$2:$A$9,0)),0))</f>
        <v/>
      </c>
      <c r="AT505" s="31" t="str">
        <f t="shared" si="108"/>
        <v/>
      </c>
      <c r="AU505" s="32" t="str">
        <f t="shared" si="109"/>
        <v/>
      </c>
      <c r="AW505" t="str">
        <f t="shared" si="110"/>
        <v/>
      </c>
    </row>
    <row r="506" spans="1:49" x14ac:dyDescent="0.35">
      <c r="A506" s="26" t="str" cm="1">
        <f t="array" ref="A506">IFERROR(IF(INDEX(PatientCriteria[身分證號],ROWS($A$4:A506))="","",ROWS($A$4:A506)),"")</f>
        <v/>
      </c>
      <c r="B506" s="26" t="str" cm="1">
        <f t="array" ref="B506">IFERROR(IF(INDEX(PatientCriteria[身分證號],ROWS($A$4:A506))="","",INDEX(PatientCriteria[身分證號],ROWS($A$4:A506))),"")</f>
        <v/>
      </c>
      <c r="C506" s="26" t="str" cm="1">
        <f t="array" ref="C506">IF($B506="","",IFERROR(INDEX(PatientCriteria[生日],ROWS($A$4:A506)),""))</f>
        <v/>
      </c>
      <c r="D506" s="26" t="str" cm="1">
        <f t="array" ref="D506">IF($B506="","",IFERROR(INDEX(PatientCriteria[疾病組合],ROWS($A$4:A506)),""))</f>
        <v/>
      </c>
      <c r="E506" s="6" t="str" cm="1">
        <f t="array" ref="E506">IF($B506="","",IFERROR(INDEX(PatientCriteria[HbA1c達標標準],ROWS($A$4:A506)),""))</f>
        <v/>
      </c>
      <c r="F506" s="6" t="str">
        <f>IF($B506="","",IF($G506="","",IFERROR(SUMIFS(LabData2016[最近一次HbA1c檢查結果(%)],LabData2016[比對身分證前六碼],$AX506,LabData2016[最近一次HbA1c檢查日期],$G506,LabData2016[HbA1c唯一],1),"")))</f>
        <v/>
      </c>
      <c r="G506" s="36" t="str" cm="1">
        <f t="array" ref="G506">IF($B506="","",IFERROR(_xlfn.AGGREGATE(14,6,LabData2016[最近一次HbA1c檢查日期]/((LabData2016[比對身分證前六碼]=$AX506)*(LabData2016[HbA1c唯一]=1)),1),""))</f>
        <v/>
      </c>
      <c r="H506" s="6" t="str">
        <f>IF($B506="","",IF($I506="","",IFERROR(SUMIFS(LabData2016[最近一次HbA1c檢查結果(%)],LabData2016[比對身分證前六碼],$AX506,LabData2016[最近一次HbA1c檢查日期],$I506,LabData2016[HbA1c唯一],1),"")))</f>
        <v/>
      </c>
      <c r="I506" s="36" t="str" cm="1">
        <f t="array" ref="I506">IF($B506="","",IFERROR(_xlfn.AGGREGATE(14,6,LabData2016[最近一次HbA1c檢查日期]/((LabData2016[比對身分證前六碼]=$AX506)*(LabData2016[HbA1c唯一]=1)),2),""))</f>
        <v/>
      </c>
      <c r="J506" s="6" t="str">
        <f t="shared" si="99"/>
        <v/>
      </c>
      <c r="K506" s="27" t="str">
        <f ca="1">IF($B506="","",IF($E506="不適用","不適用",IF($F506="","未檢驗",IF(AND($AF506+$AG506&gt;=2,$AG506&gt;=1),IF(OR($F506&lt;VALUE(SUBSTITUTE(SUBSTITUTE($E506,"&lt;",""),"%","")),SUMIFS(LabData2016[HbA1c唯一],LabData2016[比對身分證前六碼],$AX506,LabData2016[最近一次HbA1c檢查結果(%)],"&lt;"&amp;VALUE(SUBSTITUTE(SUBSTITUTE($E506,"&lt;",""),"%","")),LabData2016[最近一次HbA1c檢查日期],"&gt;="&amp;DATE(YEAR(TODAY()),1,1),LabData2016[最近一次HbA1c檢查日期],"&lt;"&amp;DATE(YEAR(TODAY())+1,1,1))/($AF506+$AG506)&gt;=0.5),"控制達標",IF(ISNUMBER($H506),IF(AND($J506&gt;=84,$F506-$H506&lt;0),"進步達標","未達標"),"未達標")),"未達標"))))</f>
        <v/>
      </c>
      <c r="L506" s="33" t="str">
        <f ca="1">IF($B506="","",IF($K506="不適用","不適用",IF($K506="未檢驗","無檢驗資料","全年"&amp;($AF506+$AG506)&amp;"次／下半年"&amp;$AG506&amp;"次／"&amp;SUMIFS(LabData2016[HbA1c唯一],LabData2016[比對身分證前六碼],$AX506,LabData2016[最近一次HbA1c檢查結果(%)],"&lt;"&amp;VALUE(SUBSTITUTE(SUBSTITUTE($E506,"&lt;",""),"%","")),LabData2016[最近一次HbA1c檢查日期],"&gt;="&amp;DATE(YEAR(TODAY()),1,1),LabData2016[最近一次HbA1c檢查日期],"&lt;"&amp;DATE(YEAR(TODAY())+1,1,1))&amp;"/"&amp;($AF506+$AG506)&amp;"達標")))</f>
        <v/>
      </c>
      <c r="M506" s="6" t="str" cm="1">
        <f t="array" ref="M506">IF($B506="","",IFERROR(INDEX(PatientCriteria[LDL達標標準],ROWS($A$4:A506)),""))</f>
        <v/>
      </c>
      <c r="N506" s="6" t="str">
        <f>IF($B506="","",IF($O506="","",IFERROR(SUMIFS(LabData2016[最近一次LDL檢查結果(mg/dL)],LabData2016[比對身分證前六碼],$AX506,LabData2016[最近一次LDL檢查日期],$O506,LabData2016[LDL唯一],1),"")))</f>
        <v/>
      </c>
      <c r="O506" s="36" t="str" cm="1">
        <f t="array" ref="O506">IF($B506="","",IFERROR(_xlfn.AGGREGATE(14,6,LabData2016[最近一次LDL檢查日期]/((LabData2016[比對身分證前六碼]=$AX506)*(LabData2016[LDL唯一]=1)),1),""))</f>
        <v/>
      </c>
      <c r="P506" s="6" t="str">
        <f>IF($B506="","",IF($Q506="","",IFERROR(SUMIFS(LabData2016[最近一次LDL檢查結果(mg/dL)],LabData2016[比對身分證前六碼],$AX506,LabData2016[最近一次LDL檢查日期],$Q506,LabData2016[LDL唯一],1),"")))</f>
        <v/>
      </c>
      <c r="Q506" s="36" t="str" cm="1">
        <f t="array" ref="Q506">IF($B506="","",IFERROR(_xlfn.AGGREGATE(14,6,LabData2016[最近一次LDL檢查日期]/((LabData2016[比對身分證前六碼]=$AX506)*(LabData2016[LDL唯一]=1)),2),""))</f>
        <v/>
      </c>
      <c r="R506" s="6" t="str">
        <f t="shared" si="100"/>
        <v/>
      </c>
      <c r="S506" s="6" t="str" cm="1">
        <f t="array" ref="S506">IF($B506="","",IFERROR(_xlfn.AGGREGATE(15,6,LabData2016[最近一次LDL檢查結果(mg/dL)]/((LabData2016[比對身分證前六碼]=$AX506)*(LabData2016[LDL唯一]=1)),1),""))</f>
        <v/>
      </c>
      <c r="T506" s="28" t="str">
        <f ca="1">IF($B506="","",IF($M506="不適用","不適用",IF($N506="","未檢驗",IF(OR(AND($D506="DM only",$O506&gt;=DATE(YEAR(TODAY()),1,1),$O506&lt;DATE(YEAR(TODAY())+1,1,1),$N506&lt;VALUE(SUBSTITUTE($M506,"&lt;",""))),AND($AH506&gt;=1,$AI506&gt;=1,OR($N506&lt;VALUE(SUBSTITUTE($M506,"&lt;","")),SUMIFS(LabData2016[LDL唯一],LabData2016[比對身分證前六碼],$AX506,LabData2016[最近一次LDL檢查結果(mg/dL)],"&lt;"&amp;VALUE(SUBSTITUTE($M506,"&lt;","")),LabData2016[最近一次LDL檢查日期],"&gt;="&amp;DATE(YEAR(TODAY()),1,1),LabData2016[最近一次LDL檢查日期],"&lt;"&amp;DATE(YEAR(TODAY())+1,1,1))/($AH506+$AI506)&gt;=0.5))),"控制達標",IF(AND($AH506&gt;=1,$AI506&gt;=1,ISNUMBER($P506),$R506&gt;84,$N506-$P506&lt;0),"進步達標","未達標")))))</f>
        <v/>
      </c>
      <c r="U506" s="39" t="str">
        <f ca="1">IF($B506="","",IF($T506="不適用","不適用",IF($T506="未檢驗","無檢驗資料","全年"&amp;($AH506+$AI506)&amp;"次／下半年"&amp;$AI506&amp;"次／"&amp;SUMIFS(LabData2016[LDL唯一],LabData2016[比對身分證前六碼],$AX506,LabData2016[最近一次LDL檢查結果(mg/dL)],"&lt;"&amp;VALUE(SUBSTITUTE($M506,"&lt;","")),LabData2016[最近一次LDL檢查日期],"&gt;="&amp;DATE(YEAR(TODAY()),1,1),LabData2016[最近一次LDL檢查日期],"&lt;"&amp;DATE(YEAR(TODAY())+1,1,1))&amp;"/"&amp;($AH506+$AI506)&amp;"達標")))</f>
        <v/>
      </c>
      <c r="V506" s="6" t="str" cm="1">
        <f t="array" ref="V506">IF($B506="","",IFERROR(INDEX(PatientCriteria[UACR達標標準],ROWS($A$4:A506)),""))</f>
        <v/>
      </c>
      <c r="W506" s="6" t="str">
        <f>IF($B506="","",IF($X506="","",IFERROR(SUMIFS(LabData2016[最近一次UACR檢查結果(mg/gm)],LabData2016[比對身分證前六碼],$AX506,LabData2016[最近一次UACR檢查日期],$X506,LabData2016[UACR唯一],1),"")))</f>
        <v/>
      </c>
      <c r="X506" s="36" t="str" cm="1">
        <f t="array" ref="X506">IF($B506="","",IFERROR(_xlfn.AGGREGATE(14,6,LabData2016[最近一次UACR檢查日期]/((LabData2016[比對身分證前六碼]=$AX506)*(LabData2016[UACR唯一]=1)),1),""))</f>
        <v/>
      </c>
      <c r="Y506" s="6" t="str">
        <f>IF($B506="","",IF($Z506="","",IFERROR(SUMIFS(LabData2016[最近一次UACR檢查結果(mg/gm)],LabData2016[比對身分證前六碼],$AX506,LabData2016[最近一次UACR檢查日期],$Z506,LabData2016[UACR唯一],1),"")))</f>
        <v/>
      </c>
      <c r="Z506" s="36" t="str" cm="1">
        <f t="array" ref="Z506">IF($B506="","",IFERROR(_xlfn.AGGREGATE(14,6,LabData2016[最近一次UACR檢查日期]/((LabData2016[比對身分證前六碼]=$AX506)*(LabData2016[UACR唯一]=1)),2),""))</f>
        <v/>
      </c>
      <c r="AA506" s="6" t="str">
        <f t="shared" si="101"/>
        <v/>
      </c>
      <c r="AB506" s="29" t="str">
        <f ca="1">IF($B506="","",IF($V506="不適用","不適用",IF($W506="","未檢驗",IF(AND($AJ506+$AK506&gt;=2,$AK506&gt;=1),IF(OR($W506&lt;30,SUMIFS(LabData2016[UACR唯一],LabData2016[比對身分證前六碼],$AX506,LabData2016[最近一次UACR檢查結果(mg/gm)],"&lt;30",LabData2016[最近一次UACR檢查日期],"&gt;="&amp;DATE(YEAR(TODAY()),1,1),LabData2016[最近一次UACR檢查日期],"&lt;"&amp;DATE(YEAR(TODAY())+1,1,1))/($AJ506+$AK506)&gt;=0.5),"控制達標",IF(ISNUMBER($Y506),IF(AND($AA506&gt;=84,$W506-$Y506&lt;0),"進步達標","未達標"),"未達標")),"未達標"))))</f>
        <v/>
      </c>
      <c r="AC506" s="38" t="str">
        <f ca="1">IF($B506="","",IF($AB506="不適用","不適用",IF($AB506="未檢驗","無檢驗資料","全年"&amp;($AJ506+$AK506)&amp;"次／下半年"&amp;$AK506&amp;"次／"&amp;SUMIFS(LabData2016[UACR唯一],LabData2016[比對身分證前六碼],$AX506,LabData2016[最近一次UACR檢查結果(mg/gm)],"&lt;30",LabData2016[最近一次UACR檢查日期],"&gt;="&amp;DATE(YEAR(TODAY()),1,1),LabData2016[最近一次UACR檢查日期],"&lt;"&amp;DATE(YEAR(TODAY())+1,1,1))&amp;"/"&amp;($AJ506+$AK506)&amp;"達標")))</f>
        <v/>
      </c>
      <c r="AD506" s="6" t="str" cm="1">
        <f t="array" ref="AD506">IF($B506="","",IFERROR(INDEX(PatientCriteria[BP檢驗次數達標標準],ROWS($A$4:A506)),""))</f>
        <v/>
      </c>
      <c r="AE506" s="6" t="str" cm="1">
        <f t="array" aca="1" ref="AE506" ca="1">IF($B506="","",_xlfn.LET(_xlpm.bp,LabData2016[最近一次BP檢查日期],_xlpm.ym,IF(ISNUMBER(_xlpm.bp),TEXT(_xlpm.bp,"yyyy-mm"),LEFT(_xlpm.bp,7)),_xlpm.matched,_xlfn._xlws.FILTER(_xlpm.ym,(LabData2016[比對身分證前六碼]=$AX506)*(LabData2016[比對生日西元]=$AY506)*(_xlpm.ym&lt;&gt;"")*(LEFT(_xlpm.ym,4)=TEXT(YEAR(TODAY()),"0")),""),IF(INDEX(_xlpm.matched,1)="",0,ROWS(_xlfn.UNIQUE(_xlpm.matched)))))</f>
        <v/>
      </c>
      <c r="AF506" s="6" t="str">
        <f ca="1">IF($B506="","",SUMIFS(LabData2016[HbA1c唯一],LabData2016[比對身分證前六碼],$AX506,LabData2016[最近一次HbA1c檢查日期],"&gt;="&amp;DATE(YEAR(TODAY()),1,1),LabData2016[最近一次HbA1c檢查日期],"&lt;"&amp;DATE(YEAR(TODAY()),7,1)))</f>
        <v/>
      </c>
      <c r="AG506" s="6" t="str">
        <f ca="1">IF($B506="","",SUMIFS(LabData2016[HbA1c唯一],LabData2016[比對身分證前六碼],$AX506,LabData2016[最近一次HbA1c檢查日期],"&gt;="&amp;DATE(YEAR(TODAY()),7,1),LabData2016[最近一次HbA1c檢查日期],"&lt;"&amp;DATE(YEAR(TODAY())+1,1,1)))</f>
        <v/>
      </c>
      <c r="AH506" s="6" t="str">
        <f ca="1">IF($B506="","",SUMIFS(LabData2016[LDL唯一],LabData2016[比對身分證前六碼],$AX506,LabData2016[最近一次LDL檢查日期],"&gt;="&amp;DATE(YEAR(TODAY()),1,1),LabData2016[最近一次LDL檢查日期],"&lt;"&amp;DATE(YEAR(TODAY()),7,1)))</f>
        <v/>
      </c>
      <c r="AI506" s="6" t="str">
        <f ca="1">IF($B506="","",SUMIFS(LabData2016[LDL唯一],LabData2016[比對身分證前六碼],$AX506,LabData2016[最近一次LDL檢查日期],"&gt;="&amp;DATE(YEAR(TODAY()),7,1),LabData2016[最近一次LDL檢查日期],"&lt;"&amp;DATE(YEAR(TODAY())+1,1,1)))</f>
        <v/>
      </c>
      <c r="AJ506" s="6" t="str">
        <f ca="1">IF($B506="","",SUMIFS(LabData2016[UACR唯一],LabData2016[比對身分證前六碼],$AX506,LabData2016[最近一次UACR檢查日期],"&gt;="&amp;DATE(YEAR(TODAY()),1,1),LabData2016[最近一次UACR檢查日期],"&lt;"&amp;DATE(YEAR(TODAY()),7,1)))</f>
        <v/>
      </c>
      <c r="AK506" s="6" t="str">
        <f ca="1">IF($B506="","",SUMIFS(LabData2016[UACR唯一],LabData2016[比對身分證前六碼],$AX506,LabData2016[最近一次UACR檢查日期],"&gt;="&amp;DATE(YEAR(TODAY()),7,1),LabData2016[最近一次UACR檢查日期],"&lt;"&amp;DATE(YEAR(TODAY())+1,1,1)))</f>
        <v/>
      </c>
      <c r="AL506" s="6" t="str">
        <f t="shared" si="102"/>
        <v/>
      </c>
      <c r="AM506" s="6" t="str">
        <f t="shared" si="103"/>
        <v/>
      </c>
      <c r="AN506" s="6" t="str">
        <f t="shared" si="104"/>
        <v/>
      </c>
      <c r="AO506" s="6" t="str">
        <f t="shared" si="105"/>
        <v/>
      </c>
      <c r="AP506" s="6" t="str" cm="1">
        <f t="array" ref="AP506">IF($B506="","",IFERROR(INDEX(相容設定!$B$2:$E$9,MATCH($D506,相容設定!$A$2:$A$9,0),MIN(VALUE(LEFT($AQ506,FIND("/",$AQ506)-1)),3)+1),0))</f>
        <v/>
      </c>
      <c r="AQ506" s="6" t="str">
        <f t="shared" si="106"/>
        <v/>
      </c>
      <c r="AR506" s="30" t="str">
        <f t="shared" si="107"/>
        <v/>
      </c>
      <c r="AS506" s="30" t="str">
        <f>IF($B506="","",250+30+IF(OR(ISNUMBER(SEARCH("DM",$D506)),ISNUMBER(SEARCH("+",$D506))),100,0)+IFERROR(INDEX(相容設定!$F$2:$F$9,MATCH($D506,相容設定!$A$2:$A$9,0)),0))</f>
        <v/>
      </c>
      <c r="AT506" s="31" t="str">
        <f t="shared" si="108"/>
        <v/>
      </c>
      <c r="AU506" s="32" t="str">
        <f t="shared" si="109"/>
        <v/>
      </c>
      <c r="AW506" t="str">
        <f t="shared" si="110"/>
        <v/>
      </c>
    </row>
    <row r="507" spans="1:49" x14ac:dyDescent="0.35">
      <c r="A507" s="26" t="str" cm="1">
        <f t="array" ref="A507">IFERROR(IF(INDEX(PatientCriteria[身分證號],ROWS($A$4:A507))="","",ROWS($A$4:A507)),"")</f>
        <v/>
      </c>
      <c r="B507" s="26" t="str" cm="1">
        <f t="array" ref="B507">IFERROR(IF(INDEX(PatientCriteria[身分證號],ROWS($A$4:A507))="","",INDEX(PatientCriteria[身分證號],ROWS($A$4:A507))),"")</f>
        <v/>
      </c>
      <c r="C507" s="26" t="str" cm="1">
        <f t="array" ref="C507">IF($B507="","",IFERROR(INDEX(PatientCriteria[生日],ROWS($A$4:A507)),""))</f>
        <v/>
      </c>
      <c r="D507" s="26" t="str" cm="1">
        <f t="array" ref="D507">IF($B507="","",IFERROR(INDEX(PatientCriteria[疾病組合],ROWS($A$4:A507)),""))</f>
        <v/>
      </c>
      <c r="E507" s="6" t="str" cm="1">
        <f t="array" ref="E507">IF($B507="","",IFERROR(INDEX(PatientCriteria[HbA1c達標標準],ROWS($A$4:A507)),""))</f>
        <v/>
      </c>
      <c r="F507" s="6" t="str">
        <f>IF($B507="","",IF($G507="","",IFERROR(SUMIFS(LabData2016[最近一次HbA1c檢查結果(%)],LabData2016[比對身分證前六碼],$AX507,LabData2016[最近一次HbA1c檢查日期],$G507,LabData2016[HbA1c唯一],1),"")))</f>
        <v/>
      </c>
      <c r="G507" s="36" t="str" cm="1">
        <f t="array" ref="G507">IF($B507="","",IFERROR(_xlfn.AGGREGATE(14,6,LabData2016[最近一次HbA1c檢查日期]/((LabData2016[比對身分證前六碼]=$AX507)*(LabData2016[HbA1c唯一]=1)),1),""))</f>
        <v/>
      </c>
      <c r="H507" s="6" t="str">
        <f>IF($B507="","",IF($I507="","",IFERROR(SUMIFS(LabData2016[最近一次HbA1c檢查結果(%)],LabData2016[比對身分證前六碼],$AX507,LabData2016[最近一次HbA1c檢查日期],$I507,LabData2016[HbA1c唯一],1),"")))</f>
        <v/>
      </c>
      <c r="I507" s="36" t="str" cm="1">
        <f t="array" ref="I507">IF($B507="","",IFERROR(_xlfn.AGGREGATE(14,6,LabData2016[最近一次HbA1c檢查日期]/((LabData2016[比對身分證前六碼]=$AX507)*(LabData2016[HbA1c唯一]=1)),2),""))</f>
        <v/>
      </c>
      <c r="J507" s="6" t="str">
        <f t="shared" si="99"/>
        <v/>
      </c>
      <c r="K507" s="27" t="str">
        <f ca="1">IF($B507="","",IF($E507="不適用","不適用",IF($F507="","未檢驗",IF(AND($AF507+$AG507&gt;=2,$AG507&gt;=1),IF(OR($F507&lt;VALUE(SUBSTITUTE(SUBSTITUTE($E507,"&lt;",""),"%","")),SUMIFS(LabData2016[HbA1c唯一],LabData2016[比對身分證前六碼],$AX507,LabData2016[最近一次HbA1c檢查結果(%)],"&lt;"&amp;VALUE(SUBSTITUTE(SUBSTITUTE($E507,"&lt;",""),"%","")),LabData2016[最近一次HbA1c檢查日期],"&gt;="&amp;DATE(YEAR(TODAY()),1,1),LabData2016[最近一次HbA1c檢查日期],"&lt;"&amp;DATE(YEAR(TODAY())+1,1,1))/($AF507+$AG507)&gt;=0.5),"控制達標",IF(ISNUMBER($H507),IF(AND($J507&gt;=84,$F507-$H507&lt;0),"進步達標","未達標"),"未達標")),"未達標"))))</f>
        <v/>
      </c>
      <c r="L507" s="33" t="str">
        <f ca="1">IF($B507="","",IF($K507="不適用","不適用",IF($K507="未檢驗","無檢驗資料","全年"&amp;($AF507+$AG507)&amp;"次／下半年"&amp;$AG507&amp;"次／"&amp;SUMIFS(LabData2016[HbA1c唯一],LabData2016[比對身分證前六碼],$AX507,LabData2016[最近一次HbA1c檢查結果(%)],"&lt;"&amp;VALUE(SUBSTITUTE(SUBSTITUTE($E507,"&lt;",""),"%","")),LabData2016[最近一次HbA1c檢查日期],"&gt;="&amp;DATE(YEAR(TODAY()),1,1),LabData2016[最近一次HbA1c檢查日期],"&lt;"&amp;DATE(YEAR(TODAY())+1,1,1))&amp;"/"&amp;($AF507+$AG507)&amp;"達標")))</f>
        <v/>
      </c>
      <c r="M507" s="6" t="str" cm="1">
        <f t="array" ref="M507">IF($B507="","",IFERROR(INDEX(PatientCriteria[LDL達標標準],ROWS($A$4:A507)),""))</f>
        <v/>
      </c>
      <c r="N507" s="6" t="str">
        <f>IF($B507="","",IF($O507="","",IFERROR(SUMIFS(LabData2016[最近一次LDL檢查結果(mg/dL)],LabData2016[比對身分證前六碼],$AX507,LabData2016[最近一次LDL檢查日期],$O507,LabData2016[LDL唯一],1),"")))</f>
        <v/>
      </c>
      <c r="O507" s="36" t="str" cm="1">
        <f t="array" ref="O507">IF($B507="","",IFERROR(_xlfn.AGGREGATE(14,6,LabData2016[最近一次LDL檢查日期]/((LabData2016[比對身分證前六碼]=$AX507)*(LabData2016[LDL唯一]=1)),1),""))</f>
        <v/>
      </c>
      <c r="P507" s="6" t="str">
        <f>IF($B507="","",IF($Q507="","",IFERROR(SUMIFS(LabData2016[最近一次LDL檢查結果(mg/dL)],LabData2016[比對身分證前六碼],$AX507,LabData2016[最近一次LDL檢查日期],$Q507,LabData2016[LDL唯一],1),"")))</f>
        <v/>
      </c>
      <c r="Q507" s="36" t="str" cm="1">
        <f t="array" ref="Q507">IF($B507="","",IFERROR(_xlfn.AGGREGATE(14,6,LabData2016[最近一次LDL檢查日期]/((LabData2016[比對身分證前六碼]=$AX507)*(LabData2016[LDL唯一]=1)),2),""))</f>
        <v/>
      </c>
      <c r="R507" s="6" t="str">
        <f t="shared" si="100"/>
        <v/>
      </c>
      <c r="S507" s="6" t="str" cm="1">
        <f t="array" ref="S507">IF($B507="","",IFERROR(_xlfn.AGGREGATE(15,6,LabData2016[最近一次LDL檢查結果(mg/dL)]/((LabData2016[比對身分證前六碼]=$AX507)*(LabData2016[LDL唯一]=1)),1),""))</f>
        <v/>
      </c>
      <c r="T507" s="28" t="str">
        <f ca="1">IF($B507="","",IF($M507="不適用","不適用",IF($N507="","未檢驗",IF(OR(AND($D507="DM only",$O507&gt;=DATE(YEAR(TODAY()),1,1),$O507&lt;DATE(YEAR(TODAY())+1,1,1),$N507&lt;VALUE(SUBSTITUTE($M507,"&lt;",""))),AND($AH507&gt;=1,$AI507&gt;=1,OR($N507&lt;VALUE(SUBSTITUTE($M507,"&lt;","")),SUMIFS(LabData2016[LDL唯一],LabData2016[比對身分證前六碼],$AX507,LabData2016[最近一次LDL檢查結果(mg/dL)],"&lt;"&amp;VALUE(SUBSTITUTE($M507,"&lt;","")),LabData2016[最近一次LDL檢查日期],"&gt;="&amp;DATE(YEAR(TODAY()),1,1),LabData2016[最近一次LDL檢查日期],"&lt;"&amp;DATE(YEAR(TODAY())+1,1,1))/($AH507+$AI507)&gt;=0.5))),"控制達標",IF(AND($AH507&gt;=1,$AI507&gt;=1,ISNUMBER($P507),$R507&gt;84,$N507-$P507&lt;0),"進步達標","未達標")))))</f>
        <v/>
      </c>
      <c r="U507" s="39" t="str">
        <f ca="1">IF($B507="","",IF($T507="不適用","不適用",IF($T507="未檢驗","無檢驗資料","全年"&amp;($AH507+$AI507)&amp;"次／下半年"&amp;$AI507&amp;"次／"&amp;SUMIFS(LabData2016[LDL唯一],LabData2016[比對身分證前六碼],$AX507,LabData2016[最近一次LDL檢查結果(mg/dL)],"&lt;"&amp;VALUE(SUBSTITUTE($M507,"&lt;","")),LabData2016[最近一次LDL檢查日期],"&gt;="&amp;DATE(YEAR(TODAY()),1,1),LabData2016[最近一次LDL檢查日期],"&lt;"&amp;DATE(YEAR(TODAY())+1,1,1))&amp;"/"&amp;($AH507+$AI507)&amp;"達標")))</f>
        <v/>
      </c>
      <c r="V507" s="6" t="str" cm="1">
        <f t="array" ref="V507">IF($B507="","",IFERROR(INDEX(PatientCriteria[UACR達標標準],ROWS($A$4:A507)),""))</f>
        <v/>
      </c>
      <c r="W507" s="6" t="str">
        <f>IF($B507="","",IF($X507="","",IFERROR(SUMIFS(LabData2016[最近一次UACR檢查結果(mg/gm)],LabData2016[比對身分證前六碼],$AX507,LabData2016[最近一次UACR檢查日期],$X507,LabData2016[UACR唯一],1),"")))</f>
        <v/>
      </c>
      <c r="X507" s="36" t="str" cm="1">
        <f t="array" ref="X507">IF($B507="","",IFERROR(_xlfn.AGGREGATE(14,6,LabData2016[最近一次UACR檢查日期]/((LabData2016[比對身分證前六碼]=$AX507)*(LabData2016[UACR唯一]=1)),1),""))</f>
        <v/>
      </c>
      <c r="Y507" s="6" t="str">
        <f>IF($B507="","",IF($Z507="","",IFERROR(SUMIFS(LabData2016[最近一次UACR檢查結果(mg/gm)],LabData2016[比對身分證前六碼],$AX507,LabData2016[最近一次UACR檢查日期],$Z507,LabData2016[UACR唯一],1),"")))</f>
        <v/>
      </c>
      <c r="Z507" s="36" t="str" cm="1">
        <f t="array" ref="Z507">IF($B507="","",IFERROR(_xlfn.AGGREGATE(14,6,LabData2016[最近一次UACR檢查日期]/((LabData2016[比對身分證前六碼]=$AX507)*(LabData2016[UACR唯一]=1)),2),""))</f>
        <v/>
      </c>
      <c r="AA507" s="6" t="str">
        <f t="shared" si="101"/>
        <v/>
      </c>
      <c r="AB507" s="29" t="str">
        <f ca="1">IF($B507="","",IF($V507="不適用","不適用",IF($W507="","未檢驗",IF(AND($AJ507+$AK507&gt;=2,$AK507&gt;=1),IF(OR($W507&lt;30,SUMIFS(LabData2016[UACR唯一],LabData2016[比對身分證前六碼],$AX507,LabData2016[最近一次UACR檢查結果(mg/gm)],"&lt;30",LabData2016[最近一次UACR檢查日期],"&gt;="&amp;DATE(YEAR(TODAY()),1,1),LabData2016[最近一次UACR檢查日期],"&lt;"&amp;DATE(YEAR(TODAY())+1,1,1))/($AJ507+$AK507)&gt;=0.5),"控制達標",IF(ISNUMBER($Y507),IF(AND($AA507&gt;=84,$W507-$Y507&lt;0),"進步達標","未達標"),"未達標")),"未達標"))))</f>
        <v/>
      </c>
      <c r="AC507" s="38" t="str">
        <f ca="1">IF($B507="","",IF($AB507="不適用","不適用",IF($AB507="未檢驗","無檢驗資料","全年"&amp;($AJ507+$AK507)&amp;"次／下半年"&amp;$AK507&amp;"次／"&amp;SUMIFS(LabData2016[UACR唯一],LabData2016[比對身分證前六碼],$AX507,LabData2016[最近一次UACR檢查結果(mg/gm)],"&lt;30",LabData2016[最近一次UACR檢查日期],"&gt;="&amp;DATE(YEAR(TODAY()),1,1),LabData2016[最近一次UACR檢查日期],"&lt;"&amp;DATE(YEAR(TODAY())+1,1,1))&amp;"/"&amp;($AJ507+$AK507)&amp;"達標")))</f>
        <v/>
      </c>
      <c r="AD507" s="6" t="str" cm="1">
        <f t="array" ref="AD507">IF($B507="","",IFERROR(INDEX(PatientCriteria[BP檢驗次數達標標準],ROWS($A$4:A507)),""))</f>
        <v/>
      </c>
      <c r="AE507" s="6" t="str" cm="1">
        <f t="array" aca="1" ref="AE507" ca="1">IF($B507="","",_xlfn.LET(_xlpm.bp,LabData2016[最近一次BP檢查日期],_xlpm.ym,IF(ISNUMBER(_xlpm.bp),TEXT(_xlpm.bp,"yyyy-mm"),LEFT(_xlpm.bp,7)),_xlpm.matched,_xlfn._xlws.FILTER(_xlpm.ym,(LabData2016[比對身分證前六碼]=$AX507)*(LabData2016[比對生日西元]=$AY507)*(_xlpm.ym&lt;&gt;"")*(LEFT(_xlpm.ym,4)=TEXT(YEAR(TODAY()),"0")),""),IF(INDEX(_xlpm.matched,1)="",0,ROWS(_xlfn.UNIQUE(_xlpm.matched)))))</f>
        <v/>
      </c>
      <c r="AF507" s="6" t="str">
        <f ca="1">IF($B507="","",SUMIFS(LabData2016[HbA1c唯一],LabData2016[比對身分證前六碼],$AX507,LabData2016[最近一次HbA1c檢查日期],"&gt;="&amp;DATE(YEAR(TODAY()),1,1),LabData2016[最近一次HbA1c檢查日期],"&lt;"&amp;DATE(YEAR(TODAY()),7,1)))</f>
        <v/>
      </c>
      <c r="AG507" s="6" t="str">
        <f ca="1">IF($B507="","",SUMIFS(LabData2016[HbA1c唯一],LabData2016[比對身分證前六碼],$AX507,LabData2016[最近一次HbA1c檢查日期],"&gt;="&amp;DATE(YEAR(TODAY()),7,1),LabData2016[最近一次HbA1c檢查日期],"&lt;"&amp;DATE(YEAR(TODAY())+1,1,1)))</f>
        <v/>
      </c>
      <c r="AH507" s="6" t="str">
        <f ca="1">IF($B507="","",SUMIFS(LabData2016[LDL唯一],LabData2016[比對身分證前六碼],$AX507,LabData2016[最近一次LDL檢查日期],"&gt;="&amp;DATE(YEAR(TODAY()),1,1),LabData2016[最近一次LDL檢查日期],"&lt;"&amp;DATE(YEAR(TODAY()),7,1)))</f>
        <v/>
      </c>
      <c r="AI507" s="6" t="str">
        <f ca="1">IF($B507="","",SUMIFS(LabData2016[LDL唯一],LabData2016[比對身分證前六碼],$AX507,LabData2016[最近一次LDL檢查日期],"&gt;="&amp;DATE(YEAR(TODAY()),7,1),LabData2016[最近一次LDL檢查日期],"&lt;"&amp;DATE(YEAR(TODAY())+1,1,1)))</f>
        <v/>
      </c>
      <c r="AJ507" s="6" t="str">
        <f ca="1">IF($B507="","",SUMIFS(LabData2016[UACR唯一],LabData2016[比對身分證前六碼],$AX507,LabData2016[最近一次UACR檢查日期],"&gt;="&amp;DATE(YEAR(TODAY()),1,1),LabData2016[最近一次UACR檢查日期],"&lt;"&amp;DATE(YEAR(TODAY()),7,1)))</f>
        <v/>
      </c>
      <c r="AK507" s="6" t="str">
        <f ca="1">IF($B507="","",SUMIFS(LabData2016[UACR唯一],LabData2016[比對身分證前六碼],$AX507,LabData2016[最近一次UACR檢查日期],"&gt;="&amp;DATE(YEAR(TODAY()),7,1),LabData2016[最近一次UACR檢查日期],"&lt;"&amp;DATE(YEAR(TODAY())+1,1,1)))</f>
        <v/>
      </c>
      <c r="AL507" s="6" t="str">
        <f t="shared" si="102"/>
        <v/>
      </c>
      <c r="AM507" s="6" t="str">
        <f t="shared" si="103"/>
        <v/>
      </c>
      <c r="AN507" s="6" t="str">
        <f t="shared" si="104"/>
        <v/>
      </c>
      <c r="AO507" s="6" t="str">
        <f t="shared" si="105"/>
        <v/>
      </c>
      <c r="AP507" s="6" t="str" cm="1">
        <f t="array" ref="AP507">IF($B507="","",IFERROR(INDEX(相容設定!$B$2:$E$9,MATCH($D507,相容設定!$A$2:$A$9,0),MIN(VALUE(LEFT($AQ507,FIND("/",$AQ507)-1)),3)+1),0))</f>
        <v/>
      </c>
      <c r="AQ507" s="6" t="str">
        <f t="shared" si="106"/>
        <v/>
      </c>
      <c r="AR507" s="30" t="str">
        <f t="shared" si="107"/>
        <v/>
      </c>
      <c r="AS507" s="30" t="str">
        <f>IF($B507="","",250+30+IF(OR(ISNUMBER(SEARCH("DM",$D507)),ISNUMBER(SEARCH("+",$D507))),100,0)+IFERROR(INDEX(相容設定!$F$2:$F$9,MATCH($D507,相容設定!$A$2:$A$9,0)),0))</f>
        <v/>
      </c>
      <c r="AT507" s="31" t="str">
        <f t="shared" si="108"/>
        <v/>
      </c>
      <c r="AU507" s="32" t="str">
        <f t="shared" si="109"/>
        <v/>
      </c>
      <c r="AW507" t="str">
        <f t="shared" si="110"/>
        <v/>
      </c>
    </row>
    <row r="508" spans="1:49" x14ac:dyDescent="0.35">
      <c r="A508" s="26" t="str" cm="1">
        <f t="array" ref="A508">IFERROR(IF(INDEX(PatientCriteria[身分證號],ROWS($A$4:A508))="","",ROWS($A$4:A508)),"")</f>
        <v/>
      </c>
      <c r="B508" s="26" t="str" cm="1">
        <f t="array" ref="B508">IFERROR(IF(INDEX(PatientCriteria[身分證號],ROWS($A$4:A508))="","",INDEX(PatientCriteria[身分證號],ROWS($A$4:A508))),"")</f>
        <v/>
      </c>
      <c r="C508" s="26" t="str" cm="1">
        <f t="array" ref="C508">IF($B508="","",IFERROR(INDEX(PatientCriteria[生日],ROWS($A$4:A508)),""))</f>
        <v/>
      </c>
      <c r="D508" s="26" t="str" cm="1">
        <f t="array" ref="D508">IF($B508="","",IFERROR(INDEX(PatientCriteria[疾病組合],ROWS($A$4:A508)),""))</f>
        <v/>
      </c>
      <c r="E508" s="6" t="str" cm="1">
        <f t="array" ref="E508">IF($B508="","",IFERROR(INDEX(PatientCriteria[HbA1c達標標準],ROWS($A$4:A508)),""))</f>
        <v/>
      </c>
      <c r="F508" s="6" t="str">
        <f>IF($B508="","",IF($G508="","",IFERROR(SUMIFS(LabData2016[最近一次HbA1c檢查結果(%)],LabData2016[比對身分證前六碼],$AX508,LabData2016[最近一次HbA1c檢查日期],$G508,LabData2016[HbA1c唯一],1),"")))</f>
        <v/>
      </c>
      <c r="G508" s="36" t="str" cm="1">
        <f t="array" ref="G508">IF($B508="","",IFERROR(_xlfn.AGGREGATE(14,6,LabData2016[最近一次HbA1c檢查日期]/((LabData2016[比對身分證前六碼]=$AX508)*(LabData2016[HbA1c唯一]=1)),1),""))</f>
        <v/>
      </c>
      <c r="H508" s="6" t="str">
        <f>IF($B508="","",IF($I508="","",IFERROR(SUMIFS(LabData2016[最近一次HbA1c檢查結果(%)],LabData2016[比對身分證前六碼],$AX508,LabData2016[最近一次HbA1c檢查日期],$I508,LabData2016[HbA1c唯一],1),"")))</f>
        <v/>
      </c>
      <c r="I508" s="36" t="str" cm="1">
        <f t="array" ref="I508">IF($B508="","",IFERROR(_xlfn.AGGREGATE(14,6,LabData2016[最近一次HbA1c檢查日期]/((LabData2016[比對身分證前六碼]=$AX508)*(LabData2016[HbA1c唯一]=1)),2),""))</f>
        <v/>
      </c>
      <c r="J508" s="6" t="str">
        <f t="shared" si="99"/>
        <v/>
      </c>
      <c r="K508" s="27" t="str">
        <f ca="1">IF($B508="","",IF($E508="不適用","不適用",IF($F508="","未檢驗",IF(AND($AF508+$AG508&gt;=2,$AG508&gt;=1),IF(OR($F508&lt;VALUE(SUBSTITUTE(SUBSTITUTE($E508,"&lt;",""),"%","")),SUMIFS(LabData2016[HbA1c唯一],LabData2016[比對身分證前六碼],$AX508,LabData2016[最近一次HbA1c檢查結果(%)],"&lt;"&amp;VALUE(SUBSTITUTE(SUBSTITUTE($E508,"&lt;",""),"%","")),LabData2016[最近一次HbA1c檢查日期],"&gt;="&amp;DATE(YEAR(TODAY()),1,1),LabData2016[最近一次HbA1c檢查日期],"&lt;"&amp;DATE(YEAR(TODAY())+1,1,1))/($AF508+$AG508)&gt;=0.5),"控制達標",IF(ISNUMBER($H508),IF(AND($J508&gt;=84,$F508-$H508&lt;0),"進步達標","未達標"),"未達標")),"未達標"))))</f>
        <v/>
      </c>
      <c r="L508" s="33" t="str">
        <f ca="1">IF($B508="","",IF($K508="不適用","不適用",IF($K508="未檢驗","無檢驗資料","全年"&amp;($AF508+$AG508)&amp;"次／下半年"&amp;$AG508&amp;"次／"&amp;SUMIFS(LabData2016[HbA1c唯一],LabData2016[比對身分證前六碼],$AX508,LabData2016[最近一次HbA1c檢查結果(%)],"&lt;"&amp;VALUE(SUBSTITUTE(SUBSTITUTE($E508,"&lt;",""),"%","")),LabData2016[最近一次HbA1c檢查日期],"&gt;="&amp;DATE(YEAR(TODAY()),1,1),LabData2016[最近一次HbA1c檢查日期],"&lt;"&amp;DATE(YEAR(TODAY())+1,1,1))&amp;"/"&amp;($AF508+$AG508)&amp;"達標")))</f>
        <v/>
      </c>
      <c r="M508" s="6" t="str" cm="1">
        <f t="array" ref="M508">IF($B508="","",IFERROR(INDEX(PatientCriteria[LDL達標標準],ROWS($A$4:A508)),""))</f>
        <v/>
      </c>
      <c r="N508" s="6" t="str">
        <f>IF($B508="","",IF($O508="","",IFERROR(SUMIFS(LabData2016[最近一次LDL檢查結果(mg/dL)],LabData2016[比對身分證前六碼],$AX508,LabData2016[最近一次LDL檢查日期],$O508,LabData2016[LDL唯一],1),"")))</f>
        <v/>
      </c>
      <c r="O508" s="36" t="str" cm="1">
        <f t="array" ref="O508">IF($B508="","",IFERROR(_xlfn.AGGREGATE(14,6,LabData2016[最近一次LDL檢查日期]/((LabData2016[比對身分證前六碼]=$AX508)*(LabData2016[LDL唯一]=1)),1),""))</f>
        <v/>
      </c>
      <c r="P508" s="6" t="str">
        <f>IF($B508="","",IF($Q508="","",IFERROR(SUMIFS(LabData2016[最近一次LDL檢查結果(mg/dL)],LabData2016[比對身分證前六碼],$AX508,LabData2016[最近一次LDL檢查日期],$Q508,LabData2016[LDL唯一],1),"")))</f>
        <v/>
      </c>
      <c r="Q508" s="36" t="str" cm="1">
        <f t="array" ref="Q508">IF($B508="","",IFERROR(_xlfn.AGGREGATE(14,6,LabData2016[最近一次LDL檢查日期]/((LabData2016[比對身分證前六碼]=$AX508)*(LabData2016[LDL唯一]=1)),2),""))</f>
        <v/>
      </c>
      <c r="R508" s="6" t="str">
        <f t="shared" si="100"/>
        <v/>
      </c>
      <c r="S508" s="6" t="str" cm="1">
        <f t="array" ref="S508">IF($B508="","",IFERROR(_xlfn.AGGREGATE(15,6,LabData2016[最近一次LDL檢查結果(mg/dL)]/((LabData2016[比對身分證前六碼]=$AX508)*(LabData2016[LDL唯一]=1)),1),""))</f>
        <v/>
      </c>
      <c r="T508" s="28" t="str">
        <f ca="1">IF($B508="","",IF($M508="不適用","不適用",IF($N508="","未檢驗",IF(OR(AND($D508="DM only",$O508&gt;=DATE(YEAR(TODAY()),1,1),$O508&lt;DATE(YEAR(TODAY())+1,1,1),$N508&lt;VALUE(SUBSTITUTE($M508,"&lt;",""))),AND($AH508&gt;=1,$AI508&gt;=1,OR($N508&lt;VALUE(SUBSTITUTE($M508,"&lt;","")),SUMIFS(LabData2016[LDL唯一],LabData2016[比對身分證前六碼],$AX508,LabData2016[最近一次LDL檢查結果(mg/dL)],"&lt;"&amp;VALUE(SUBSTITUTE($M508,"&lt;","")),LabData2016[最近一次LDL檢查日期],"&gt;="&amp;DATE(YEAR(TODAY()),1,1),LabData2016[最近一次LDL檢查日期],"&lt;"&amp;DATE(YEAR(TODAY())+1,1,1))/($AH508+$AI508)&gt;=0.5))),"控制達標",IF(AND($AH508&gt;=1,$AI508&gt;=1,ISNUMBER($P508),$R508&gt;84,$N508-$P508&lt;0),"進步達標","未達標")))))</f>
        <v/>
      </c>
      <c r="U508" s="39" t="str">
        <f ca="1">IF($B508="","",IF($T508="不適用","不適用",IF($T508="未檢驗","無檢驗資料","全年"&amp;($AH508+$AI508)&amp;"次／下半年"&amp;$AI508&amp;"次／"&amp;SUMIFS(LabData2016[LDL唯一],LabData2016[比對身分證前六碼],$AX508,LabData2016[最近一次LDL檢查結果(mg/dL)],"&lt;"&amp;VALUE(SUBSTITUTE($M508,"&lt;","")),LabData2016[最近一次LDL檢查日期],"&gt;="&amp;DATE(YEAR(TODAY()),1,1),LabData2016[最近一次LDL檢查日期],"&lt;"&amp;DATE(YEAR(TODAY())+1,1,1))&amp;"/"&amp;($AH508+$AI508)&amp;"達標")))</f>
        <v/>
      </c>
      <c r="V508" s="6" t="str" cm="1">
        <f t="array" ref="V508">IF($B508="","",IFERROR(INDEX(PatientCriteria[UACR達標標準],ROWS($A$4:A508)),""))</f>
        <v/>
      </c>
      <c r="W508" s="6" t="str">
        <f>IF($B508="","",IF($X508="","",IFERROR(SUMIFS(LabData2016[最近一次UACR檢查結果(mg/gm)],LabData2016[比對身分證前六碼],$AX508,LabData2016[最近一次UACR檢查日期],$X508,LabData2016[UACR唯一],1),"")))</f>
        <v/>
      </c>
      <c r="X508" s="36" t="str" cm="1">
        <f t="array" ref="X508">IF($B508="","",IFERROR(_xlfn.AGGREGATE(14,6,LabData2016[最近一次UACR檢查日期]/((LabData2016[比對身分證前六碼]=$AX508)*(LabData2016[UACR唯一]=1)),1),""))</f>
        <v/>
      </c>
      <c r="Y508" s="6" t="str">
        <f>IF($B508="","",IF($Z508="","",IFERROR(SUMIFS(LabData2016[最近一次UACR檢查結果(mg/gm)],LabData2016[比對身分證前六碼],$AX508,LabData2016[最近一次UACR檢查日期],$Z508,LabData2016[UACR唯一],1),"")))</f>
        <v/>
      </c>
      <c r="Z508" s="36" t="str" cm="1">
        <f t="array" ref="Z508">IF($B508="","",IFERROR(_xlfn.AGGREGATE(14,6,LabData2016[最近一次UACR檢查日期]/((LabData2016[比對身分證前六碼]=$AX508)*(LabData2016[UACR唯一]=1)),2),""))</f>
        <v/>
      </c>
      <c r="AA508" s="6" t="str">
        <f t="shared" si="101"/>
        <v/>
      </c>
      <c r="AB508" s="29" t="str">
        <f ca="1">IF($B508="","",IF($V508="不適用","不適用",IF($W508="","未檢驗",IF(AND($AJ508+$AK508&gt;=2,$AK508&gt;=1),IF(OR($W508&lt;30,SUMIFS(LabData2016[UACR唯一],LabData2016[比對身分證前六碼],$AX508,LabData2016[最近一次UACR檢查結果(mg/gm)],"&lt;30",LabData2016[最近一次UACR檢查日期],"&gt;="&amp;DATE(YEAR(TODAY()),1,1),LabData2016[最近一次UACR檢查日期],"&lt;"&amp;DATE(YEAR(TODAY())+1,1,1))/($AJ508+$AK508)&gt;=0.5),"控制達標",IF(ISNUMBER($Y508),IF(AND($AA508&gt;=84,$W508-$Y508&lt;0),"進步達標","未達標"),"未達標")),"未達標"))))</f>
        <v/>
      </c>
      <c r="AC508" s="38" t="str">
        <f ca="1">IF($B508="","",IF($AB508="不適用","不適用",IF($AB508="未檢驗","無檢驗資料","全年"&amp;($AJ508+$AK508)&amp;"次／下半年"&amp;$AK508&amp;"次／"&amp;SUMIFS(LabData2016[UACR唯一],LabData2016[比對身分證前六碼],$AX508,LabData2016[最近一次UACR檢查結果(mg/gm)],"&lt;30",LabData2016[最近一次UACR檢查日期],"&gt;="&amp;DATE(YEAR(TODAY()),1,1),LabData2016[最近一次UACR檢查日期],"&lt;"&amp;DATE(YEAR(TODAY())+1,1,1))&amp;"/"&amp;($AJ508+$AK508)&amp;"達標")))</f>
        <v/>
      </c>
      <c r="AD508" s="6" t="str" cm="1">
        <f t="array" ref="AD508">IF($B508="","",IFERROR(INDEX(PatientCriteria[BP檢驗次數達標標準],ROWS($A$4:A508)),""))</f>
        <v/>
      </c>
      <c r="AE508" s="6" t="str" cm="1">
        <f t="array" aca="1" ref="AE508" ca="1">IF($B508="","",_xlfn.LET(_xlpm.bp,LabData2016[最近一次BP檢查日期],_xlpm.ym,IF(ISNUMBER(_xlpm.bp),TEXT(_xlpm.bp,"yyyy-mm"),LEFT(_xlpm.bp,7)),_xlpm.matched,_xlfn._xlws.FILTER(_xlpm.ym,(LabData2016[比對身分證前六碼]=$AX508)*(LabData2016[比對生日西元]=$AY508)*(_xlpm.ym&lt;&gt;"")*(LEFT(_xlpm.ym,4)=TEXT(YEAR(TODAY()),"0")),""),IF(INDEX(_xlpm.matched,1)="",0,ROWS(_xlfn.UNIQUE(_xlpm.matched)))))</f>
        <v/>
      </c>
      <c r="AF508" s="6" t="str">
        <f ca="1">IF($B508="","",SUMIFS(LabData2016[HbA1c唯一],LabData2016[比對身分證前六碼],$AX508,LabData2016[最近一次HbA1c檢查日期],"&gt;="&amp;DATE(YEAR(TODAY()),1,1),LabData2016[最近一次HbA1c檢查日期],"&lt;"&amp;DATE(YEAR(TODAY()),7,1)))</f>
        <v/>
      </c>
      <c r="AG508" s="6" t="str">
        <f ca="1">IF($B508="","",SUMIFS(LabData2016[HbA1c唯一],LabData2016[比對身分證前六碼],$AX508,LabData2016[最近一次HbA1c檢查日期],"&gt;="&amp;DATE(YEAR(TODAY()),7,1),LabData2016[最近一次HbA1c檢查日期],"&lt;"&amp;DATE(YEAR(TODAY())+1,1,1)))</f>
        <v/>
      </c>
      <c r="AH508" s="6" t="str">
        <f ca="1">IF($B508="","",SUMIFS(LabData2016[LDL唯一],LabData2016[比對身分證前六碼],$AX508,LabData2016[最近一次LDL檢查日期],"&gt;="&amp;DATE(YEAR(TODAY()),1,1),LabData2016[最近一次LDL檢查日期],"&lt;"&amp;DATE(YEAR(TODAY()),7,1)))</f>
        <v/>
      </c>
      <c r="AI508" s="6" t="str">
        <f ca="1">IF($B508="","",SUMIFS(LabData2016[LDL唯一],LabData2016[比對身分證前六碼],$AX508,LabData2016[最近一次LDL檢查日期],"&gt;="&amp;DATE(YEAR(TODAY()),7,1),LabData2016[最近一次LDL檢查日期],"&lt;"&amp;DATE(YEAR(TODAY())+1,1,1)))</f>
        <v/>
      </c>
      <c r="AJ508" s="6" t="str">
        <f ca="1">IF($B508="","",SUMIFS(LabData2016[UACR唯一],LabData2016[比對身分證前六碼],$AX508,LabData2016[最近一次UACR檢查日期],"&gt;="&amp;DATE(YEAR(TODAY()),1,1),LabData2016[最近一次UACR檢查日期],"&lt;"&amp;DATE(YEAR(TODAY()),7,1)))</f>
        <v/>
      </c>
      <c r="AK508" s="6" t="str">
        <f ca="1">IF($B508="","",SUMIFS(LabData2016[UACR唯一],LabData2016[比對身分證前六碼],$AX508,LabData2016[最近一次UACR檢查日期],"&gt;="&amp;DATE(YEAR(TODAY()),7,1),LabData2016[最近一次UACR檢查日期],"&lt;"&amp;DATE(YEAR(TODAY())+1,1,1)))</f>
        <v/>
      </c>
      <c r="AL508" s="6" t="str">
        <f t="shared" si="102"/>
        <v/>
      </c>
      <c r="AM508" s="6" t="str">
        <f t="shared" si="103"/>
        <v/>
      </c>
      <c r="AN508" s="6" t="str">
        <f t="shared" si="104"/>
        <v/>
      </c>
      <c r="AO508" s="6" t="str">
        <f t="shared" si="105"/>
        <v/>
      </c>
      <c r="AP508" s="6" t="str" cm="1">
        <f t="array" ref="AP508">IF($B508="","",IFERROR(INDEX(相容設定!$B$2:$E$9,MATCH($D508,相容設定!$A$2:$A$9,0),MIN(VALUE(LEFT($AQ508,FIND("/",$AQ508)-1)),3)+1),0))</f>
        <v/>
      </c>
      <c r="AQ508" s="6" t="str">
        <f t="shared" si="106"/>
        <v/>
      </c>
      <c r="AR508" s="30" t="str">
        <f t="shared" si="107"/>
        <v/>
      </c>
      <c r="AS508" s="30" t="str">
        <f>IF($B508="","",250+30+IF(OR(ISNUMBER(SEARCH("DM",$D508)),ISNUMBER(SEARCH("+",$D508))),100,0)+IFERROR(INDEX(相容設定!$F$2:$F$9,MATCH($D508,相容設定!$A$2:$A$9,0)),0))</f>
        <v/>
      </c>
      <c r="AT508" s="31" t="str">
        <f t="shared" si="108"/>
        <v/>
      </c>
      <c r="AU508" s="32" t="str">
        <f t="shared" si="109"/>
        <v/>
      </c>
      <c r="AW508" t="str">
        <f t="shared" si="110"/>
        <v/>
      </c>
    </row>
    <row r="509" spans="1:49" x14ac:dyDescent="0.35">
      <c r="A509" s="26" t="str" cm="1">
        <f t="array" ref="A509">IFERROR(IF(INDEX(PatientCriteria[身分證號],ROWS($A$4:A509))="","",ROWS($A$4:A509)),"")</f>
        <v/>
      </c>
      <c r="B509" s="26" t="str" cm="1">
        <f t="array" ref="B509">IFERROR(IF(INDEX(PatientCriteria[身分證號],ROWS($A$4:A509))="","",INDEX(PatientCriteria[身分證號],ROWS($A$4:A509))),"")</f>
        <v/>
      </c>
      <c r="C509" s="26" t="str" cm="1">
        <f t="array" ref="C509">IF($B509="","",IFERROR(INDEX(PatientCriteria[生日],ROWS($A$4:A509)),""))</f>
        <v/>
      </c>
      <c r="D509" s="26" t="str" cm="1">
        <f t="array" ref="D509">IF($B509="","",IFERROR(INDEX(PatientCriteria[疾病組合],ROWS($A$4:A509)),""))</f>
        <v/>
      </c>
      <c r="E509" s="6" t="str" cm="1">
        <f t="array" ref="E509">IF($B509="","",IFERROR(INDEX(PatientCriteria[HbA1c達標標準],ROWS($A$4:A509)),""))</f>
        <v/>
      </c>
      <c r="F509" s="6" t="str">
        <f>IF($B509="","",IF($G509="","",IFERROR(SUMIFS(LabData2016[最近一次HbA1c檢查結果(%)],LabData2016[比對身分證前六碼],$AX509,LabData2016[最近一次HbA1c檢查日期],$G509,LabData2016[HbA1c唯一],1),"")))</f>
        <v/>
      </c>
      <c r="G509" s="36" t="str" cm="1">
        <f t="array" ref="G509">IF($B509="","",IFERROR(_xlfn.AGGREGATE(14,6,LabData2016[最近一次HbA1c檢查日期]/((LabData2016[比對身分證前六碼]=$AX509)*(LabData2016[HbA1c唯一]=1)),1),""))</f>
        <v/>
      </c>
      <c r="H509" s="6" t="str">
        <f>IF($B509="","",IF($I509="","",IFERROR(SUMIFS(LabData2016[最近一次HbA1c檢查結果(%)],LabData2016[比對身分證前六碼],$AX509,LabData2016[最近一次HbA1c檢查日期],$I509,LabData2016[HbA1c唯一],1),"")))</f>
        <v/>
      </c>
      <c r="I509" s="36" t="str" cm="1">
        <f t="array" ref="I509">IF($B509="","",IFERROR(_xlfn.AGGREGATE(14,6,LabData2016[最近一次HbA1c檢查日期]/((LabData2016[比對身分證前六碼]=$AX509)*(LabData2016[HbA1c唯一]=1)),2),""))</f>
        <v/>
      </c>
      <c r="J509" s="6" t="str">
        <f t="shared" si="99"/>
        <v/>
      </c>
      <c r="K509" s="27" t="str">
        <f ca="1">IF($B509="","",IF($E509="不適用","不適用",IF($F509="","未檢驗",IF(AND($AF509+$AG509&gt;=2,$AG509&gt;=1),IF(OR($F509&lt;VALUE(SUBSTITUTE(SUBSTITUTE($E509,"&lt;",""),"%","")),SUMIFS(LabData2016[HbA1c唯一],LabData2016[比對身分證前六碼],$AX509,LabData2016[最近一次HbA1c檢查結果(%)],"&lt;"&amp;VALUE(SUBSTITUTE(SUBSTITUTE($E509,"&lt;",""),"%","")),LabData2016[最近一次HbA1c檢查日期],"&gt;="&amp;DATE(YEAR(TODAY()),1,1),LabData2016[最近一次HbA1c檢查日期],"&lt;"&amp;DATE(YEAR(TODAY())+1,1,1))/($AF509+$AG509)&gt;=0.5),"控制達標",IF(ISNUMBER($H509),IF(AND($J509&gt;=84,$F509-$H509&lt;0),"進步達標","未達標"),"未達標")),"未達標"))))</f>
        <v/>
      </c>
      <c r="L509" s="33" t="str">
        <f ca="1">IF($B509="","",IF($K509="不適用","不適用",IF($K509="未檢驗","無檢驗資料","全年"&amp;($AF509+$AG509)&amp;"次／下半年"&amp;$AG509&amp;"次／"&amp;SUMIFS(LabData2016[HbA1c唯一],LabData2016[比對身分證前六碼],$AX509,LabData2016[最近一次HbA1c檢查結果(%)],"&lt;"&amp;VALUE(SUBSTITUTE(SUBSTITUTE($E509,"&lt;",""),"%","")),LabData2016[最近一次HbA1c檢查日期],"&gt;="&amp;DATE(YEAR(TODAY()),1,1),LabData2016[最近一次HbA1c檢查日期],"&lt;"&amp;DATE(YEAR(TODAY())+1,1,1))&amp;"/"&amp;($AF509+$AG509)&amp;"達標")))</f>
        <v/>
      </c>
      <c r="M509" s="6" t="str" cm="1">
        <f t="array" ref="M509">IF($B509="","",IFERROR(INDEX(PatientCriteria[LDL達標標準],ROWS($A$4:A509)),""))</f>
        <v/>
      </c>
      <c r="N509" s="6" t="str">
        <f>IF($B509="","",IF($O509="","",IFERROR(SUMIFS(LabData2016[最近一次LDL檢查結果(mg/dL)],LabData2016[比對身分證前六碼],$AX509,LabData2016[最近一次LDL檢查日期],$O509,LabData2016[LDL唯一],1),"")))</f>
        <v/>
      </c>
      <c r="O509" s="36" t="str" cm="1">
        <f t="array" ref="O509">IF($B509="","",IFERROR(_xlfn.AGGREGATE(14,6,LabData2016[最近一次LDL檢查日期]/((LabData2016[比對身分證前六碼]=$AX509)*(LabData2016[LDL唯一]=1)),1),""))</f>
        <v/>
      </c>
      <c r="P509" s="6" t="str">
        <f>IF($B509="","",IF($Q509="","",IFERROR(SUMIFS(LabData2016[最近一次LDL檢查結果(mg/dL)],LabData2016[比對身分證前六碼],$AX509,LabData2016[最近一次LDL檢查日期],$Q509,LabData2016[LDL唯一],1),"")))</f>
        <v/>
      </c>
      <c r="Q509" s="36" t="str" cm="1">
        <f t="array" ref="Q509">IF($B509="","",IFERROR(_xlfn.AGGREGATE(14,6,LabData2016[最近一次LDL檢查日期]/((LabData2016[比對身分證前六碼]=$AX509)*(LabData2016[LDL唯一]=1)),2),""))</f>
        <v/>
      </c>
      <c r="R509" s="6" t="str">
        <f t="shared" si="100"/>
        <v/>
      </c>
      <c r="S509" s="6" t="str" cm="1">
        <f t="array" ref="S509">IF($B509="","",IFERROR(_xlfn.AGGREGATE(15,6,LabData2016[最近一次LDL檢查結果(mg/dL)]/((LabData2016[比對身分證前六碼]=$AX509)*(LabData2016[LDL唯一]=1)),1),""))</f>
        <v/>
      </c>
      <c r="T509" s="28" t="str">
        <f ca="1">IF($B509="","",IF($M509="不適用","不適用",IF($N509="","未檢驗",IF(OR(AND($D509="DM only",$O509&gt;=DATE(YEAR(TODAY()),1,1),$O509&lt;DATE(YEAR(TODAY())+1,1,1),$N509&lt;VALUE(SUBSTITUTE($M509,"&lt;",""))),AND($AH509&gt;=1,$AI509&gt;=1,OR($N509&lt;VALUE(SUBSTITUTE($M509,"&lt;","")),SUMIFS(LabData2016[LDL唯一],LabData2016[比對身分證前六碼],$AX509,LabData2016[最近一次LDL檢查結果(mg/dL)],"&lt;"&amp;VALUE(SUBSTITUTE($M509,"&lt;","")),LabData2016[最近一次LDL檢查日期],"&gt;="&amp;DATE(YEAR(TODAY()),1,1),LabData2016[最近一次LDL檢查日期],"&lt;"&amp;DATE(YEAR(TODAY())+1,1,1))/($AH509+$AI509)&gt;=0.5))),"控制達標",IF(AND($AH509&gt;=1,$AI509&gt;=1,ISNUMBER($P509),$R509&gt;84,$N509-$P509&lt;0),"進步達標","未達標")))))</f>
        <v/>
      </c>
      <c r="U509" s="39" t="str">
        <f ca="1">IF($B509="","",IF($T509="不適用","不適用",IF($T509="未檢驗","無檢驗資料","全年"&amp;($AH509+$AI509)&amp;"次／下半年"&amp;$AI509&amp;"次／"&amp;SUMIFS(LabData2016[LDL唯一],LabData2016[比對身分證前六碼],$AX509,LabData2016[最近一次LDL檢查結果(mg/dL)],"&lt;"&amp;VALUE(SUBSTITUTE($M509,"&lt;","")),LabData2016[最近一次LDL檢查日期],"&gt;="&amp;DATE(YEAR(TODAY()),1,1),LabData2016[最近一次LDL檢查日期],"&lt;"&amp;DATE(YEAR(TODAY())+1,1,1))&amp;"/"&amp;($AH509+$AI509)&amp;"達標")))</f>
        <v/>
      </c>
      <c r="V509" s="6" t="str" cm="1">
        <f t="array" ref="V509">IF($B509="","",IFERROR(INDEX(PatientCriteria[UACR達標標準],ROWS($A$4:A509)),""))</f>
        <v/>
      </c>
      <c r="W509" s="6" t="str">
        <f>IF($B509="","",IF($X509="","",IFERROR(SUMIFS(LabData2016[最近一次UACR檢查結果(mg/gm)],LabData2016[比對身分證前六碼],$AX509,LabData2016[最近一次UACR檢查日期],$X509,LabData2016[UACR唯一],1),"")))</f>
        <v/>
      </c>
      <c r="X509" s="36" t="str" cm="1">
        <f t="array" ref="X509">IF($B509="","",IFERROR(_xlfn.AGGREGATE(14,6,LabData2016[最近一次UACR檢查日期]/((LabData2016[比對身分證前六碼]=$AX509)*(LabData2016[UACR唯一]=1)),1),""))</f>
        <v/>
      </c>
      <c r="Y509" s="6" t="str">
        <f>IF($B509="","",IF($Z509="","",IFERROR(SUMIFS(LabData2016[最近一次UACR檢查結果(mg/gm)],LabData2016[比對身分證前六碼],$AX509,LabData2016[最近一次UACR檢查日期],$Z509,LabData2016[UACR唯一],1),"")))</f>
        <v/>
      </c>
      <c r="Z509" s="36" t="str" cm="1">
        <f t="array" ref="Z509">IF($B509="","",IFERROR(_xlfn.AGGREGATE(14,6,LabData2016[最近一次UACR檢查日期]/((LabData2016[比對身分證前六碼]=$AX509)*(LabData2016[UACR唯一]=1)),2),""))</f>
        <v/>
      </c>
      <c r="AA509" s="6" t="str">
        <f t="shared" si="101"/>
        <v/>
      </c>
      <c r="AB509" s="29" t="str">
        <f ca="1">IF($B509="","",IF($V509="不適用","不適用",IF($W509="","未檢驗",IF(AND($AJ509+$AK509&gt;=2,$AK509&gt;=1),IF(OR($W509&lt;30,SUMIFS(LabData2016[UACR唯一],LabData2016[比對身分證前六碼],$AX509,LabData2016[最近一次UACR檢查結果(mg/gm)],"&lt;30",LabData2016[最近一次UACR檢查日期],"&gt;="&amp;DATE(YEAR(TODAY()),1,1),LabData2016[最近一次UACR檢查日期],"&lt;"&amp;DATE(YEAR(TODAY())+1,1,1))/($AJ509+$AK509)&gt;=0.5),"控制達標",IF(ISNUMBER($Y509),IF(AND($AA509&gt;=84,$W509-$Y509&lt;0),"進步達標","未達標"),"未達標")),"未達標"))))</f>
        <v/>
      </c>
      <c r="AC509" s="38" t="str">
        <f ca="1">IF($B509="","",IF($AB509="不適用","不適用",IF($AB509="未檢驗","無檢驗資料","全年"&amp;($AJ509+$AK509)&amp;"次／下半年"&amp;$AK509&amp;"次／"&amp;SUMIFS(LabData2016[UACR唯一],LabData2016[比對身分證前六碼],$AX509,LabData2016[最近一次UACR檢查結果(mg/gm)],"&lt;30",LabData2016[最近一次UACR檢查日期],"&gt;="&amp;DATE(YEAR(TODAY()),1,1),LabData2016[最近一次UACR檢查日期],"&lt;"&amp;DATE(YEAR(TODAY())+1,1,1))&amp;"/"&amp;($AJ509+$AK509)&amp;"達標")))</f>
        <v/>
      </c>
      <c r="AD509" s="6" t="str" cm="1">
        <f t="array" ref="AD509">IF($B509="","",IFERROR(INDEX(PatientCriteria[BP檢驗次數達標標準],ROWS($A$4:A509)),""))</f>
        <v/>
      </c>
      <c r="AE509" s="6" t="str" cm="1">
        <f t="array" aca="1" ref="AE509" ca="1">IF($B509="","",_xlfn.LET(_xlpm.bp,LabData2016[最近一次BP檢查日期],_xlpm.ym,IF(ISNUMBER(_xlpm.bp),TEXT(_xlpm.bp,"yyyy-mm"),LEFT(_xlpm.bp,7)),_xlpm.matched,_xlfn._xlws.FILTER(_xlpm.ym,(LabData2016[比對身分證前六碼]=$AX509)*(LabData2016[比對生日西元]=$AY509)*(_xlpm.ym&lt;&gt;"")*(LEFT(_xlpm.ym,4)=TEXT(YEAR(TODAY()),"0")),""),IF(INDEX(_xlpm.matched,1)="",0,ROWS(_xlfn.UNIQUE(_xlpm.matched)))))</f>
        <v/>
      </c>
      <c r="AF509" s="6" t="str">
        <f ca="1">IF($B509="","",SUMIFS(LabData2016[HbA1c唯一],LabData2016[比對身分證前六碼],$AX509,LabData2016[最近一次HbA1c檢查日期],"&gt;="&amp;DATE(YEAR(TODAY()),1,1),LabData2016[最近一次HbA1c檢查日期],"&lt;"&amp;DATE(YEAR(TODAY()),7,1)))</f>
        <v/>
      </c>
      <c r="AG509" s="6" t="str">
        <f ca="1">IF($B509="","",SUMIFS(LabData2016[HbA1c唯一],LabData2016[比對身分證前六碼],$AX509,LabData2016[最近一次HbA1c檢查日期],"&gt;="&amp;DATE(YEAR(TODAY()),7,1),LabData2016[最近一次HbA1c檢查日期],"&lt;"&amp;DATE(YEAR(TODAY())+1,1,1)))</f>
        <v/>
      </c>
      <c r="AH509" s="6" t="str">
        <f ca="1">IF($B509="","",SUMIFS(LabData2016[LDL唯一],LabData2016[比對身分證前六碼],$AX509,LabData2016[最近一次LDL檢查日期],"&gt;="&amp;DATE(YEAR(TODAY()),1,1),LabData2016[最近一次LDL檢查日期],"&lt;"&amp;DATE(YEAR(TODAY()),7,1)))</f>
        <v/>
      </c>
      <c r="AI509" s="6" t="str">
        <f ca="1">IF($B509="","",SUMIFS(LabData2016[LDL唯一],LabData2016[比對身分證前六碼],$AX509,LabData2016[最近一次LDL檢查日期],"&gt;="&amp;DATE(YEAR(TODAY()),7,1),LabData2016[最近一次LDL檢查日期],"&lt;"&amp;DATE(YEAR(TODAY())+1,1,1)))</f>
        <v/>
      </c>
      <c r="AJ509" s="6" t="str">
        <f ca="1">IF($B509="","",SUMIFS(LabData2016[UACR唯一],LabData2016[比對身分證前六碼],$AX509,LabData2016[最近一次UACR檢查日期],"&gt;="&amp;DATE(YEAR(TODAY()),1,1),LabData2016[最近一次UACR檢查日期],"&lt;"&amp;DATE(YEAR(TODAY()),7,1)))</f>
        <v/>
      </c>
      <c r="AK509" s="6" t="str">
        <f ca="1">IF($B509="","",SUMIFS(LabData2016[UACR唯一],LabData2016[比對身分證前六碼],$AX509,LabData2016[最近一次UACR檢查日期],"&gt;="&amp;DATE(YEAR(TODAY()),7,1),LabData2016[最近一次UACR檢查日期],"&lt;"&amp;DATE(YEAR(TODAY())+1,1,1)))</f>
        <v/>
      </c>
      <c r="AL509" s="6" t="str">
        <f t="shared" si="102"/>
        <v/>
      </c>
      <c r="AM509" s="6" t="str">
        <f t="shared" si="103"/>
        <v/>
      </c>
      <c r="AN509" s="6" t="str">
        <f t="shared" si="104"/>
        <v/>
      </c>
      <c r="AO509" s="6" t="str">
        <f t="shared" si="105"/>
        <v/>
      </c>
      <c r="AP509" s="6" t="str" cm="1">
        <f t="array" ref="AP509">IF($B509="","",IFERROR(INDEX(相容設定!$B$2:$E$9,MATCH($D509,相容設定!$A$2:$A$9,0),MIN(VALUE(LEFT($AQ509,FIND("/",$AQ509)-1)),3)+1),0))</f>
        <v/>
      </c>
      <c r="AQ509" s="6" t="str">
        <f t="shared" si="106"/>
        <v/>
      </c>
      <c r="AR509" s="30" t="str">
        <f t="shared" si="107"/>
        <v/>
      </c>
      <c r="AS509" s="30" t="str">
        <f>IF($B509="","",250+30+IF(OR(ISNUMBER(SEARCH("DM",$D509)),ISNUMBER(SEARCH("+",$D509))),100,0)+IFERROR(INDEX(相容設定!$F$2:$F$9,MATCH($D509,相容設定!$A$2:$A$9,0)),0))</f>
        <v/>
      </c>
      <c r="AT509" s="31" t="str">
        <f t="shared" si="108"/>
        <v/>
      </c>
      <c r="AU509" s="32" t="str">
        <f t="shared" si="109"/>
        <v/>
      </c>
      <c r="AW509" t="str">
        <f t="shared" si="110"/>
        <v/>
      </c>
    </row>
    <row r="510" spans="1:49" x14ac:dyDescent="0.35">
      <c r="A510" s="26" t="str" cm="1">
        <f t="array" ref="A510">IFERROR(IF(INDEX(PatientCriteria[身分證號],ROWS($A$4:A510))="","",ROWS($A$4:A510)),"")</f>
        <v/>
      </c>
      <c r="B510" s="26" t="str" cm="1">
        <f t="array" ref="B510">IFERROR(IF(INDEX(PatientCriteria[身分證號],ROWS($A$4:A510))="","",INDEX(PatientCriteria[身分證號],ROWS($A$4:A510))),"")</f>
        <v/>
      </c>
      <c r="C510" s="26" t="str" cm="1">
        <f t="array" ref="C510">IF($B510="","",IFERROR(INDEX(PatientCriteria[生日],ROWS($A$4:A510)),""))</f>
        <v/>
      </c>
      <c r="D510" s="26" t="str" cm="1">
        <f t="array" ref="D510">IF($B510="","",IFERROR(INDEX(PatientCriteria[疾病組合],ROWS($A$4:A510)),""))</f>
        <v/>
      </c>
      <c r="E510" s="6" t="str" cm="1">
        <f t="array" ref="E510">IF($B510="","",IFERROR(INDEX(PatientCriteria[HbA1c達標標準],ROWS($A$4:A510)),""))</f>
        <v/>
      </c>
      <c r="F510" s="6" t="str">
        <f>IF($B510="","",IF($G510="","",IFERROR(SUMIFS(LabData2016[最近一次HbA1c檢查結果(%)],LabData2016[比對身分證前六碼],$AX510,LabData2016[最近一次HbA1c檢查日期],$G510,LabData2016[HbA1c唯一],1),"")))</f>
        <v/>
      </c>
      <c r="G510" s="36" t="str" cm="1">
        <f t="array" ref="G510">IF($B510="","",IFERROR(_xlfn.AGGREGATE(14,6,LabData2016[最近一次HbA1c檢查日期]/((LabData2016[比對身分證前六碼]=$AX510)*(LabData2016[HbA1c唯一]=1)),1),""))</f>
        <v/>
      </c>
      <c r="H510" s="6" t="str">
        <f>IF($B510="","",IF($I510="","",IFERROR(SUMIFS(LabData2016[最近一次HbA1c檢查結果(%)],LabData2016[比對身分證前六碼],$AX510,LabData2016[最近一次HbA1c檢查日期],$I510,LabData2016[HbA1c唯一],1),"")))</f>
        <v/>
      </c>
      <c r="I510" s="36" t="str" cm="1">
        <f t="array" ref="I510">IF($B510="","",IFERROR(_xlfn.AGGREGATE(14,6,LabData2016[最近一次HbA1c檢查日期]/((LabData2016[比對身分證前六碼]=$AX510)*(LabData2016[HbA1c唯一]=1)),2),""))</f>
        <v/>
      </c>
      <c r="J510" s="6" t="str">
        <f t="shared" si="99"/>
        <v/>
      </c>
      <c r="K510" s="27" t="str">
        <f ca="1">IF($B510="","",IF($E510="不適用","不適用",IF($F510="","未檢驗",IF(AND($AF510+$AG510&gt;=2,$AG510&gt;=1),IF(OR($F510&lt;VALUE(SUBSTITUTE(SUBSTITUTE($E510,"&lt;",""),"%","")),SUMIFS(LabData2016[HbA1c唯一],LabData2016[比對身分證前六碼],$AX510,LabData2016[最近一次HbA1c檢查結果(%)],"&lt;"&amp;VALUE(SUBSTITUTE(SUBSTITUTE($E510,"&lt;",""),"%","")),LabData2016[最近一次HbA1c檢查日期],"&gt;="&amp;DATE(YEAR(TODAY()),1,1),LabData2016[最近一次HbA1c檢查日期],"&lt;"&amp;DATE(YEAR(TODAY())+1,1,1))/($AF510+$AG510)&gt;=0.5),"控制達標",IF(ISNUMBER($H510),IF(AND($J510&gt;=84,$F510-$H510&lt;0),"進步達標","未達標"),"未達標")),"未達標"))))</f>
        <v/>
      </c>
      <c r="L510" s="33" t="str">
        <f ca="1">IF($B510="","",IF($K510="不適用","不適用",IF($K510="未檢驗","無檢驗資料","全年"&amp;($AF510+$AG510)&amp;"次／下半年"&amp;$AG510&amp;"次／"&amp;SUMIFS(LabData2016[HbA1c唯一],LabData2016[比對身分證前六碼],$AX510,LabData2016[最近一次HbA1c檢查結果(%)],"&lt;"&amp;VALUE(SUBSTITUTE(SUBSTITUTE($E510,"&lt;",""),"%","")),LabData2016[最近一次HbA1c檢查日期],"&gt;="&amp;DATE(YEAR(TODAY()),1,1),LabData2016[最近一次HbA1c檢查日期],"&lt;"&amp;DATE(YEAR(TODAY())+1,1,1))&amp;"/"&amp;($AF510+$AG510)&amp;"達標")))</f>
        <v/>
      </c>
      <c r="M510" s="6" t="str" cm="1">
        <f t="array" ref="M510">IF($B510="","",IFERROR(INDEX(PatientCriteria[LDL達標標準],ROWS($A$4:A510)),""))</f>
        <v/>
      </c>
      <c r="N510" s="6" t="str">
        <f>IF($B510="","",IF($O510="","",IFERROR(SUMIFS(LabData2016[最近一次LDL檢查結果(mg/dL)],LabData2016[比對身分證前六碼],$AX510,LabData2016[最近一次LDL檢查日期],$O510,LabData2016[LDL唯一],1),"")))</f>
        <v/>
      </c>
      <c r="O510" s="36" t="str" cm="1">
        <f t="array" ref="O510">IF($B510="","",IFERROR(_xlfn.AGGREGATE(14,6,LabData2016[最近一次LDL檢查日期]/((LabData2016[比對身分證前六碼]=$AX510)*(LabData2016[LDL唯一]=1)),1),""))</f>
        <v/>
      </c>
      <c r="P510" s="6" t="str">
        <f>IF($B510="","",IF($Q510="","",IFERROR(SUMIFS(LabData2016[最近一次LDL檢查結果(mg/dL)],LabData2016[比對身分證前六碼],$AX510,LabData2016[最近一次LDL檢查日期],$Q510,LabData2016[LDL唯一],1),"")))</f>
        <v/>
      </c>
      <c r="Q510" s="36" t="str" cm="1">
        <f t="array" ref="Q510">IF($B510="","",IFERROR(_xlfn.AGGREGATE(14,6,LabData2016[最近一次LDL檢查日期]/((LabData2016[比對身分證前六碼]=$AX510)*(LabData2016[LDL唯一]=1)),2),""))</f>
        <v/>
      </c>
      <c r="R510" s="6" t="str">
        <f t="shared" si="100"/>
        <v/>
      </c>
      <c r="S510" s="6" t="str" cm="1">
        <f t="array" ref="S510">IF($B510="","",IFERROR(_xlfn.AGGREGATE(15,6,LabData2016[最近一次LDL檢查結果(mg/dL)]/((LabData2016[比對身分證前六碼]=$AX510)*(LabData2016[LDL唯一]=1)),1),""))</f>
        <v/>
      </c>
      <c r="T510" s="28" t="str">
        <f ca="1">IF($B510="","",IF($M510="不適用","不適用",IF($N510="","未檢驗",IF(OR(AND($D510="DM only",$O510&gt;=DATE(YEAR(TODAY()),1,1),$O510&lt;DATE(YEAR(TODAY())+1,1,1),$N510&lt;VALUE(SUBSTITUTE($M510,"&lt;",""))),AND($AH510&gt;=1,$AI510&gt;=1,OR($N510&lt;VALUE(SUBSTITUTE($M510,"&lt;","")),SUMIFS(LabData2016[LDL唯一],LabData2016[比對身分證前六碼],$AX510,LabData2016[最近一次LDL檢查結果(mg/dL)],"&lt;"&amp;VALUE(SUBSTITUTE($M510,"&lt;","")),LabData2016[最近一次LDL檢查日期],"&gt;="&amp;DATE(YEAR(TODAY()),1,1),LabData2016[最近一次LDL檢查日期],"&lt;"&amp;DATE(YEAR(TODAY())+1,1,1))/($AH510+$AI510)&gt;=0.5))),"控制達標",IF(AND($AH510&gt;=1,$AI510&gt;=1,ISNUMBER($P510),$R510&gt;84,$N510-$P510&lt;0),"進步達標","未達標")))))</f>
        <v/>
      </c>
      <c r="U510" s="39" t="str">
        <f ca="1">IF($B510="","",IF($T510="不適用","不適用",IF($T510="未檢驗","無檢驗資料","全年"&amp;($AH510+$AI510)&amp;"次／下半年"&amp;$AI510&amp;"次／"&amp;SUMIFS(LabData2016[LDL唯一],LabData2016[比對身分證前六碼],$AX510,LabData2016[最近一次LDL檢查結果(mg/dL)],"&lt;"&amp;VALUE(SUBSTITUTE($M510,"&lt;","")),LabData2016[最近一次LDL檢查日期],"&gt;="&amp;DATE(YEAR(TODAY()),1,1),LabData2016[最近一次LDL檢查日期],"&lt;"&amp;DATE(YEAR(TODAY())+1,1,1))&amp;"/"&amp;($AH510+$AI510)&amp;"達標")))</f>
        <v/>
      </c>
      <c r="V510" s="6" t="str" cm="1">
        <f t="array" ref="V510">IF($B510="","",IFERROR(INDEX(PatientCriteria[UACR達標標準],ROWS($A$4:A510)),""))</f>
        <v/>
      </c>
      <c r="W510" s="6" t="str">
        <f>IF($B510="","",IF($X510="","",IFERROR(SUMIFS(LabData2016[最近一次UACR檢查結果(mg/gm)],LabData2016[比對身分證前六碼],$AX510,LabData2016[最近一次UACR檢查日期],$X510,LabData2016[UACR唯一],1),"")))</f>
        <v/>
      </c>
      <c r="X510" s="36" t="str" cm="1">
        <f t="array" ref="X510">IF($B510="","",IFERROR(_xlfn.AGGREGATE(14,6,LabData2016[最近一次UACR檢查日期]/((LabData2016[比對身分證前六碼]=$AX510)*(LabData2016[UACR唯一]=1)),1),""))</f>
        <v/>
      </c>
      <c r="Y510" s="6" t="str">
        <f>IF($B510="","",IF($Z510="","",IFERROR(SUMIFS(LabData2016[最近一次UACR檢查結果(mg/gm)],LabData2016[比對身分證前六碼],$AX510,LabData2016[最近一次UACR檢查日期],$Z510,LabData2016[UACR唯一],1),"")))</f>
        <v/>
      </c>
      <c r="Z510" s="36" t="str" cm="1">
        <f t="array" ref="Z510">IF($B510="","",IFERROR(_xlfn.AGGREGATE(14,6,LabData2016[最近一次UACR檢查日期]/((LabData2016[比對身分證前六碼]=$AX510)*(LabData2016[UACR唯一]=1)),2),""))</f>
        <v/>
      </c>
      <c r="AA510" s="6" t="str">
        <f t="shared" si="101"/>
        <v/>
      </c>
      <c r="AB510" s="29" t="str">
        <f ca="1">IF($B510="","",IF($V510="不適用","不適用",IF($W510="","未檢驗",IF(AND($AJ510+$AK510&gt;=2,$AK510&gt;=1),IF(OR($W510&lt;30,SUMIFS(LabData2016[UACR唯一],LabData2016[比對身分證前六碼],$AX510,LabData2016[最近一次UACR檢查結果(mg/gm)],"&lt;30",LabData2016[最近一次UACR檢查日期],"&gt;="&amp;DATE(YEAR(TODAY()),1,1),LabData2016[最近一次UACR檢查日期],"&lt;"&amp;DATE(YEAR(TODAY())+1,1,1))/($AJ510+$AK510)&gt;=0.5),"控制達標",IF(ISNUMBER($Y510),IF(AND($AA510&gt;=84,$W510-$Y510&lt;0),"進步達標","未達標"),"未達標")),"未達標"))))</f>
        <v/>
      </c>
      <c r="AC510" s="38" t="str">
        <f ca="1">IF($B510="","",IF($AB510="不適用","不適用",IF($AB510="未檢驗","無檢驗資料","全年"&amp;($AJ510+$AK510)&amp;"次／下半年"&amp;$AK510&amp;"次／"&amp;SUMIFS(LabData2016[UACR唯一],LabData2016[比對身分證前六碼],$AX510,LabData2016[最近一次UACR檢查結果(mg/gm)],"&lt;30",LabData2016[最近一次UACR檢查日期],"&gt;="&amp;DATE(YEAR(TODAY()),1,1),LabData2016[最近一次UACR檢查日期],"&lt;"&amp;DATE(YEAR(TODAY())+1,1,1))&amp;"/"&amp;($AJ510+$AK510)&amp;"達標")))</f>
        <v/>
      </c>
      <c r="AD510" s="6" t="str" cm="1">
        <f t="array" ref="AD510">IF($B510="","",IFERROR(INDEX(PatientCriteria[BP檢驗次數達標標準],ROWS($A$4:A510)),""))</f>
        <v/>
      </c>
      <c r="AE510" s="6" t="str" cm="1">
        <f t="array" aca="1" ref="AE510" ca="1">IF($B510="","",_xlfn.LET(_xlpm.bp,LabData2016[最近一次BP檢查日期],_xlpm.ym,IF(ISNUMBER(_xlpm.bp),TEXT(_xlpm.bp,"yyyy-mm"),LEFT(_xlpm.bp,7)),_xlpm.matched,_xlfn._xlws.FILTER(_xlpm.ym,(LabData2016[比對身分證前六碼]=$AX510)*(LabData2016[比對生日西元]=$AY510)*(_xlpm.ym&lt;&gt;"")*(LEFT(_xlpm.ym,4)=TEXT(YEAR(TODAY()),"0")),""),IF(INDEX(_xlpm.matched,1)="",0,ROWS(_xlfn.UNIQUE(_xlpm.matched)))))</f>
        <v/>
      </c>
      <c r="AF510" s="6" t="str">
        <f ca="1">IF($B510="","",SUMIFS(LabData2016[HbA1c唯一],LabData2016[比對身分證前六碼],$AX510,LabData2016[最近一次HbA1c檢查日期],"&gt;="&amp;DATE(YEAR(TODAY()),1,1),LabData2016[最近一次HbA1c檢查日期],"&lt;"&amp;DATE(YEAR(TODAY()),7,1)))</f>
        <v/>
      </c>
      <c r="AG510" s="6" t="str">
        <f ca="1">IF($B510="","",SUMIFS(LabData2016[HbA1c唯一],LabData2016[比對身分證前六碼],$AX510,LabData2016[最近一次HbA1c檢查日期],"&gt;="&amp;DATE(YEAR(TODAY()),7,1),LabData2016[最近一次HbA1c檢查日期],"&lt;"&amp;DATE(YEAR(TODAY())+1,1,1)))</f>
        <v/>
      </c>
      <c r="AH510" s="6" t="str">
        <f ca="1">IF($B510="","",SUMIFS(LabData2016[LDL唯一],LabData2016[比對身分證前六碼],$AX510,LabData2016[最近一次LDL檢查日期],"&gt;="&amp;DATE(YEAR(TODAY()),1,1),LabData2016[最近一次LDL檢查日期],"&lt;"&amp;DATE(YEAR(TODAY()),7,1)))</f>
        <v/>
      </c>
      <c r="AI510" s="6" t="str">
        <f ca="1">IF($B510="","",SUMIFS(LabData2016[LDL唯一],LabData2016[比對身分證前六碼],$AX510,LabData2016[最近一次LDL檢查日期],"&gt;="&amp;DATE(YEAR(TODAY()),7,1),LabData2016[最近一次LDL檢查日期],"&lt;"&amp;DATE(YEAR(TODAY())+1,1,1)))</f>
        <v/>
      </c>
      <c r="AJ510" s="6" t="str">
        <f ca="1">IF($B510="","",SUMIFS(LabData2016[UACR唯一],LabData2016[比對身分證前六碼],$AX510,LabData2016[最近一次UACR檢查日期],"&gt;="&amp;DATE(YEAR(TODAY()),1,1),LabData2016[最近一次UACR檢查日期],"&lt;"&amp;DATE(YEAR(TODAY()),7,1)))</f>
        <v/>
      </c>
      <c r="AK510" s="6" t="str">
        <f ca="1">IF($B510="","",SUMIFS(LabData2016[UACR唯一],LabData2016[比對身分證前六碼],$AX510,LabData2016[最近一次UACR檢查日期],"&gt;="&amp;DATE(YEAR(TODAY()),7,1),LabData2016[最近一次UACR檢查日期],"&lt;"&amp;DATE(YEAR(TODAY())+1,1,1)))</f>
        <v/>
      </c>
      <c r="AL510" s="6" t="str">
        <f t="shared" si="102"/>
        <v/>
      </c>
      <c r="AM510" s="6" t="str">
        <f t="shared" si="103"/>
        <v/>
      </c>
      <c r="AN510" s="6" t="str">
        <f t="shared" si="104"/>
        <v/>
      </c>
      <c r="AO510" s="6" t="str">
        <f t="shared" si="105"/>
        <v/>
      </c>
      <c r="AP510" s="6" t="str" cm="1">
        <f t="array" ref="AP510">IF($B510="","",IFERROR(INDEX(相容設定!$B$2:$E$9,MATCH($D510,相容設定!$A$2:$A$9,0),MIN(VALUE(LEFT($AQ510,FIND("/",$AQ510)-1)),3)+1),0))</f>
        <v/>
      </c>
      <c r="AQ510" s="6" t="str">
        <f t="shared" si="106"/>
        <v/>
      </c>
      <c r="AR510" s="30" t="str">
        <f t="shared" si="107"/>
        <v/>
      </c>
      <c r="AS510" s="30" t="str">
        <f>IF($B510="","",250+30+IF(OR(ISNUMBER(SEARCH("DM",$D510)),ISNUMBER(SEARCH("+",$D510))),100,0)+IFERROR(INDEX(相容設定!$F$2:$F$9,MATCH($D510,相容設定!$A$2:$A$9,0)),0))</f>
        <v/>
      </c>
      <c r="AT510" s="31" t="str">
        <f t="shared" si="108"/>
        <v/>
      </c>
      <c r="AU510" s="32" t="str">
        <f t="shared" si="109"/>
        <v/>
      </c>
      <c r="AW510" t="str">
        <f t="shared" si="110"/>
        <v/>
      </c>
    </row>
    <row r="511" spans="1:49" x14ac:dyDescent="0.35">
      <c r="A511" s="26" t="str" cm="1">
        <f t="array" ref="A511">IFERROR(IF(INDEX(PatientCriteria[身分證號],ROWS($A$4:A511))="","",ROWS($A$4:A511)),"")</f>
        <v/>
      </c>
      <c r="B511" s="26" t="str" cm="1">
        <f t="array" ref="B511">IFERROR(IF(INDEX(PatientCriteria[身分證號],ROWS($A$4:A511))="","",INDEX(PatientCriteria[身分證號],ROWS($A$4:A511))),"")</f>
        <v/>
      </c>
      <c r="C511" s="26" t="str" cm="1">
        <f t="array" ref="C511">IF($B511="","",IFERROR(INDEX(PatientCriteria[生日],ROWS($A$4:A511)),""))</f>
        <v/>
      </c>
      <c r="D511" s="26" t="str" cm="1">
        <f t="array" ref="D511">IF($B511="","",IFERROR(INDEX(PatientCriteria[疾病組合],ROWS($A$4:A511)),""))</f>
        <v/>
      </c>
      <c r="E511" s="6" t="str" cm="1">
        <f t="array" ref="E511">IF($B511="","",IFERROR(INDEX(PatientCriteria[HbA1c達標標準],ROWS($A$4:A511)),""))</f>
        <v/>
      </c>
      <c r="F511" s="6" t="str">
        <f>IF($B511="","",IF($G511="","",IFERROR(SUMIFS(LabData2016[最近一次HbA1c檢查結果(%)],LabData2016[比對身分證前六碼],$AX511,LabData2016[最近一次HbA1c檢查日期],$G511,LabData2016[HbA1c唯一],1),"")))</f>
        <v/>
      </c>
      <c r="G511" s="36" t="str" cm="1">
        <f t="array" ref="G511">IF($B511="","",IFERROR(_xlfn.AGGREGATE(14,6,LabData2016[最近一次HbA1c檢查日期]/((LabData2016[比對身分證前六碼]=$AX511)*(LabData2016[HbA1c唯一]=1)),1),""))</f>
        <v/>
      </c>
      <c r="H511" s="6" t="str">
        <f>IF($B511="","",IF($I511="","",IFERROR(SUMIFS(LabData2016[最近一次HbA1c檢查結果(%)],LabData2016[比對身分證前六碼],$AX511,LabData2016[最近一次HbA1c檢查日期],$I511,LabData2016[HbA1c唯一],1),"")))</f>
        <v/>
      </c>
      <c r="I511" s="36" t="str" cm="1">
        <f t="array" ref="I511">IF($B511="","",IFERROR(_xlfn.AGGREGATE(14,6,LabData2016[最近一次HbA1c檢查日期]/((LabData2016[比對身分證前六碼]=$AX511)*(LabData2016[HbA1c唯一]=1)),2),""))</f>
        <v/>
      </c>
      <c r="J511" s="6" t="str">
        <f t="shared" si="99"/>
        <v/>
      </c>
      <c r="K511" s="27" t="str">
        <f ca="1">IF($B511="","",IF($E511="不適用","不適用",IF($F511="","未檢驗",IF(AND($AF511+$AG511&gt;=2,$AG511&gt;=1),IF(OR($F511&lt;VALUE(SUBSTITUTE(SUBSTITUTE($E511,"&lt;",""),"%","")),SUMIFS(LabData2016[HbA1c唯一],LabData2016[比對身分證前六碼],$AX511,LabData2016[最近一次HbA1c檢查結果(%)],"&lt;"&amp;VALUE(SUBSTITUTE(SUBSTITUTE($E511,"&lt;",""),"%","")),LabData2016[最近一次HbA1c檢查日期],"&gt;="&amp;DATE(YEAR(TODAY()),1,1),LabData2016[最近一次HbA1c檢查日期],"&lt;"&amp;DATE(YEAR(TODAY())+1,1,1))/($AF511+$AG511)&gt;=0.5),"控制達標",IF(ISNUMBER($H511),IF(AND($J511&gt;=84,$F511-$H511&lt;0),"進步達標","未達標"),"未達標")),"未達標"))))</f>
        <v/>
      </c>
      <c r="L511" s="33" t="str">
        <f ca="1">IF($B511="","",IF($K511="不適用","不適用",IF($K511="未檢驗","無檢驗資料","全年"&amp;($AF511+$AG511)&amp;"次／下半年"&amp;$AG511&amp;"次／"&amp;SUMIFS(LabData2016[HbA1c唯一],LabData2016[比對身分證前六碼],$AX511,LabData2016[最近一次HbA1c檢查結果(%)],"&lt;"&amp;VALUE(SUBSTITUTE(SUBSTITUTE($E511,"&lt;",""),"%","")),LabData2016[最近一次HbA1c檢查日期],"&gt;="&amp;DATE(YEAR(TODAY()),1,1),LabData2016[最近一次HbA1c檢查日期],"&lt;"&amp;DATE(YEAR(TODAY())+1,1,1))&amp;"/"&amp;($AF511+$AG511)&amp;"達標")))</f>
        <v/>
      </c>
      <c r="M511" s="6" t="str" cm="1">
        <f t="array" ref="M511">IF($B511="","",IFERROR(INDEX(PatientCriteria[LDL達標標準],ROWS($A$4:A511)),""))</f>
        <v/>
      </c>
      <c r="N511" s="6" t="str">
        <f>IF($B511="","",IF($O511="","",IFERROR(SUMIFS(LabData2016[最近一次LDL檢查結果(mg/dL)],LabData2016[比對身分證前六碼],$AX511,LabData2016[最近一次LDL檢查日期],$O511,LabData2016[LDL唯一],1),"")))</f>
        <v/>
      </c>
      <c r="O511" s="36" t="str" cm="1">
        <f t="array" ref="O511">IF($B511="","",IFERROR(_xlfn.AGGREGATE(14,6,LabData2016[最近一次LDL檢查日期]/((LabData2016[比對身分證前六碼]=$AX511)*(LabData2016[LDL唯一]=1)),1),""))</f>
        <v/>
      </c>
      <c r="P511" s="6" t="str">
        <f>IF($B511="","",IF($Q511="","",IFERROR(SUMIFS(LabData2016[最近一次LDL檢查結果(mg/dL)],LabData2016[比對身分證前六碼],$AX511,LabData2016[最近一次LDL檢查日期],$Q511,LabData2016[LDL唯一],1),"")))</f>
        <v/>
      </c>
      <c r="Q511" s="36" t="str" cm="1">
        <f t="array" ref="Q511">IF($B511="","",IFERROR(_xlfn.AGGREGATE(14,6,LabData2016[最近一次LDL檢查日期]/((LabData2016[比對身分證前六碼]=$AX511)*(LabData2016[LDL唯一]=1)),2),""))</f>
        <v/>
      </c>
      <c r="R511" s="6" t="str">
        <f t="shared" si="100"/>
        <v/>
      </c>
      <c r="S511" s="6" t="str" cm="1">
        <f t="array" ref="S511">IF($B511="","",IFERROR(_xlfn.AGGREGATE(15,6,LabData2016[最近一次LDL檢查結果(mg/dL)]/((LabData2016[比對身分證前六碼]=$AX511)*(LabData2016[LDL唯一]=1)),1),""))</f>
        <v/>
      </c>
      <c r="T511" s="28" t="str">
        <f ca="1">IF($B511="","",IF($M511="不適用","不適用",IF($N511="","未檢驗",IF(OR(AND($D511="DM only",$O511&gt;=DATE(YEAR(TODAY()),1,1),$O511&lt;DATE(YEAR(TODAY())+1,1,1),$N511&lt;VALUE(SUBSTITUTE($M511,"&lt;",""))),AND($AH511&gt;=1,$AI511&gt;=1,OR($N511&lt;VALUE(SUBSTITUTE($M511,"&lt;","")),SUMIFS(LabData2016[LDL唯一],LabData2016[比對身分證前六碼],$AX511,LabData2016[最近一次LDL檢查結果(mg/dL)],"&lt;"&amp;VALUE(SUBSTITUTE($M511,"&lt;","")),LabData2016[最近一次LDL檢查日期],"&gt;="&amp;DATE(YEAR(TODAY()),1,1),LabData2016[最近一次LDL檢查日期],"&lt;"&amp;DATE(YEAR(TODAY())+1,1,1))/($AH511+$AI511)&gt;=0.5))),"控制達標",IF(AND($AH511&gt;=1,$AI511&gt;=1,ISNUMBER($P511),$R511&gt;84,$N511-$P511&lt;0),"進步達標","未達標")))))</f>
        <v/>
      </c>
      <c r="U511" s="39" t="str">
        <f ca="1">IF($B511="","",IF($T511="不適用","不適用",IF($T511="未檢驗","無檢驗資料","全年"&amp;($AH511+$AI511)&amp;"次／下半年"&amp;$AI511&amp;"次／"&amp;SUMIFS(LabData2016[LDL唯一],LabData2016[比對身分證前六碼],$AX511,LabData2016[最近一次LDL檢查結果(mg/dL)],"&lt;"&amp;VALUE(SUBSTITUTE($M511,"&lt;","")),LabData2016[最近一次LDL檢查日期],"&gt;="&amp;DATE(YEAR(TODAY()),1,1),LabData2016[最近一次LDL檢查日期],"&lt;"&amp;DATE(YEAR(TODAY())+1,1,1))&amp;"/"&amp;($AH511+$AI511)&amp;"達標")))</f>
        <v/>
      </c>
      <c r="V511" s="6" t="str" cm="1">
        <f t="array" ref="V511">IF($B511="","",IFERROR(INDEX(PatientCriteria[UACR達標標準],ROWS($A$4:A511)),""))</f>
        <v/>
      </c>
      <c r="W511" s="6" t="str">
        <f>IF($B511="","",IF($X511="","",IFERROR(SUMIFS(LabData2016[最近一次UACR檢查結果(mg/gm)],LabData2016[比對身分證前六碼],$AX511,LabData2016[最近一次UACR檢查日期],$X511,LabData2016[UACR唯一],1),"")))</f>
        <v/>
      </c>
      <c r="X511" s="36" t="str" cm="1">
        <f t="array" ref="X511">IF($B511="","",IFERROR(_xlfn.AGGREGATE(14,6,LabData2016[最近一次UACR檢查日期]/((LabData2016[比對身分證前六碼]=$AX511)*(LabData2016[UACR唯一]=1)),1),""))</f>
        <v/>
      </c>
      <c r="Y511" s="6" t="str">
        <f>IF($B511="","",IF($Z511="","",IFERROR(SUMIFS(LabData2016[最近一次UACR檢查結果(mg/gm)],LabData2016[比對身分證前六碼],$AX511,LabData2016[最近一次UACR檢查日期],$Z511,LabData2016[UACR唯一],1),"")))</f>
        <v/>
      </c>
      <c r="Z511" s="36" t="str" cm="1">
        <f t="array" ref="Z511">IF($B511="","",IFERROR(_xlfn.AGGREGATE(14,6,LabData2016[最近一次UACR檢查日期]/((LabData2016[比對身分證前六碼]=$AX511)*(LabData2016[UACR唯一]=1)),2),""))</f>
        <v/>
      </c>
      <c r="AA511" s="6" t="str">
        <f t="shared" si="101"/>
        <v/>
      </c>
      <c r="AB511" s="29" t="str">
        <f ca="1">IF($B511="","",IF($V511="不適用","不適用",IF($W511="","未檢驗",IF(AND($AJ511+$AK511&gt;=2,$AK511&gt;=1),IF(OR($W511&lt;30,SUMIFS(LabData2016[UACR唯一],LabData2016[比對身分證前六碼],$AX511,LabData2016[最近一次UACR檢查結果(mg/gm)],"&lt;30",LabData2016[最近一次UACR檢查日期],"&gt;="&amp;DATE(YEAR(TODAY()),1,1),LabData2016[最近一次UACR檢查日期],"&lt;"&amp;DATE(YEAR(TODAY())+1,1,1))/($AJ511+$AK511)&gt;=0.5),"控制達標",IF(ISNUMBER($Y511),IF(AND($AA511&gt;=84,$W511-$Y511&lt;0),"進步達標","未達標"),"未達標")),"未達標"))))</f>
        <v/>
      </c>
      <c r="AC511" s="38" t="str">
        <f ca="1">IF($B511="","",IF($AB511="不適用","不適用",IF($AB511="未檢驗","無檢驗資料","全年"&amp;($AJ511+$AK511)&amp;"次／下半年"&amp;$AK511&amp;"次／"&amp;SUMIFS(LabData2016[UACR唯一],LabData2016[比對身分證前六碼],$AX511,LabData2016[最近一次UACR檢查結果(mg/gm)],"&lt;30",LabData2016[最近一次UACR檢查日期],"&gt;="&amp;DATE(YEAR(TODAY()),1,1),LabData2016[最近一次UACR檢查日期],"&lt;"&amp;DATE(YEAR(TODAY())+1,1,1))&amp;"/"&amp;($AJ511+$AK511)&amp;"達標")))</f>
        <v/>
      </c>
      <c r="AD511" s="6" t="str" cm="1">
        <f t="array" ref="AD511">IF($B511="","",IFERROR(INDEX(PatientCriteria[BP檢驗次數達標標準],ROWS($A$4:A511)),""))</f>
        <v/>
      </c>
      <c r="AE511" s="6" t="str" cm="1">
        <f t="array" aca="1" ref="AE511" ca="1">IF($B511="","",_xlfn.LET(_xlpm.bp,LabData2016[最近一次BP檢查日期],_xlpm.ym,IF(ISNUMBER(_xlpm.bp),TEXT(_xlpm.bp,"yyyy-mm"),LEFT(_xlpm.bp,7)),_xlpm.matched,_xlfn._xlws.FILTER(_xlpm.ym,(LabData2016[比對身分證前六碼]=$AX511)*(LabData2016[比對生日西元]=$AY511)*(_xlpm.ym&lt;&gt;"")*(LEFT(_xlpm.ym,4)=TEXT(YEAR(TODAY()),"0")),""),IF(INDEX(_xlpm.matched,1)="",0,ROWS(_xlfn.UNIQUE(_xlpm.matched)))))</f>
        <v/>
      </c>
      <c r="AF511" s="6" t="str">
        <f ca="1">IF($B511="","",SUMIFS(LabData2016[HbA1c唯一],LabData2016[比對身分證前六碼],$AX511,LabData2016[最近一次HbA1c檢查日期],"&gt;="&amp;DATE(YEAR(TODAY()),1,1),LabData2016[最近一次HbA1c檢查日期],"&lt;"&amp;DATE(YEAR(TODAY()),7,1)))</f>
        <v/>
      </c>
      <c r="AG511" s="6" t="str">
        <f ca="1">IF($B511="","",SUMIFS(LabData2016[HbA1c唯一],LabData2016[比對身分證前六碼],$AX511,LabData2016[最近一次HbA1c檢查日期],"&gt;="&amp;DATE(YEAR(TODAY()),7,1),LabData2016[最近一次HbA1c檢查日期],"&lt;"&amp;DATE(YEAR(TODAY())+1,1,1)))</f>
        <v/>
      </c>
      <c r="AH511" s="6" t="str">
        <f ca="1">IF($B511="","",SUMIFS(LabData2016[LDL唯一],LabData2016[比對身分證前六碼],$AX511,LabData2016[最近一次LDL檢查日期],"&gt;="&amp;DATE(YEAR(TODAY()),1,1),LabData2016[最近一次LDL檢查日期],"&lt;"&amp;DATE(YEAR(TODAY()),7,1)))</f>
        <v/>
      </c>
      <c r="AI511" s="6" t="str">
        <f ca="1">IF($B511="","",SUMIFS(LabData2016[LDL唯一],LabData2016[比對身分證前六碼],$AX511,LabData2016[最近一次LDL檢查日期],"&gt;="&amp;DATE(YEAR(TODAY()),7,1),LabData2016[最近一次LDL檢查日期],"&lt;"&amp;DATE(YEAR(TODAY())+1,1,1)))</f>
        <v/>
      </c>
      <c r="AJ511" s="6" t="str">
        <f ca="1">IF($B511="","",SUMIFS(LabData2016[UACR唯一],LabData2016[比對身分證前六碼],$AX511,LabData2016[最近一次UACR檢查日期],"&gt;="&amp;DATE(YEAR(TODAY()),1,1),LabData2016[最近一次UACR檢查日期],"&lt;"&amp;DATE(YEAR(TODAY()),7,1)))</f>
        <v/>
      </c>
      <c r="AK511" s="6" t="str">
        <f ca="1">IF($B511="","",SUMIFS(LabData2016[UACR唯一],LabData2016[比對身分證前六碼],$AX511,LabData2016[最近一次UACR檢查日期],"&gt;="&amp;DATE(YEAR(TODAY()),7,1),LabData2016[最近一次UACR檢查日期],"&lt;"&amp;DATE(YEAR(TODAY())+1,1,1)))</f>
        <v/>
      </c>
      <c r="AL511" s="6" t="str">
        <f t="shared" si="102"/>
        <v/>
      </c>
      <c r="AM511" s="6" t="str">
        <f t="shared" si="103"/>
        <v/>
      </c>
      <c r="AN511" s="6" t="str">
        <f t="shared" si="104"/>
        <v/>
      </c>
      <c r="AO511" s="6" t="str">
        <f t="shared" si="105"/>
        <v/>
      </c>
      <c r="AP511" s="6" t="str" cm="1">
        <f t="array" ref="AP511">IF($B511="","",IFERROR(INDEX(相容設定!$B$2:$E$9,MATCH($D511,相容設定!$A$2:$A$9,0),MIN(VALUE(LEFT($AQ511,FIND("/",$AQ511)-1)),3)+1),0))</f>
        <v/>
      </c>
      <c r="AQ511" s="6" t="str">
        <f t="shared" si="106"/>
        <v/>
      </c>
      <c r="AR511" s="30" t="str">
        <f t="shared" si="107"/>
        <v/>
      </c>
      <c r="AS511" s="30" t="str">
        <f>IF($B511="","",250+30+IF(OR(ISNUMBER(SEARCH("DM",$D511)),ISNUMBER(SEARCH("+",$D511))),100,0)+IFERROR(INDEX(相容設定!$F$2:$F$9,MATCH($D511,相容設定!$A$2:$A$9,0)),0))</f>
        <v/>
      </c>
      <c r="AT511" s="31" t="str">
        <f t="shared" si="108"/>
        <v/>
      </c>
      <c r="AU511" s="32" t="str">
        <f t="shared" si="109"/>
        <v/>
      </c>
      <c r="AW511" t="str">
        <f t="shared" si="110"/>
        <v/>
      </c>
    </row>
    <row r="512" spans="1:49" x14ac:dyDescent="0.35">
      <c r="A512" s="26" t="str" cm="1">
        <f t="array" ref="A512">IFERROR(IF(INDEX(PatientCriteria[身分證號],ROWS($A$4:A512))="","",ROWS($A$4:A512)),"")</f>
        <v/>
      </c>
      <c r="B512" s="26" t="str" cm="1">
        <f t="array" ref="B512">IFERROR(IF(INDEX(PatientCriteria[身分證號],ROWS($A$4:A512))="","",INDEX(PatientCriteria[身分證號],ROWS($A$4:A512))),"")</f>
        <v/>
      </c>
      <c r="C512" s="26" t="str" cm="1">
        <f t="array" ref="C512">IF($B512="","",IFERROR(INDEX(PatientCriteria[生日],ROWS($A$4:A512)),""))</f>
        <v/>
      </c>
      <c r="D512" s="26" t="str" cm="1">
        <f t="array" ref="D512">IF($B512="","",IFERROR(INDEX(PatientCriteria[疾病組合],ROWS($A$4:A512)),""))</f>
        <v/>
      </c>
      <c r="E512" s="6" t="str" cm="1">
        <f t="array" ref="E512">IF($B512="","",IFERROR(INDEX(PatientCriteria[HbA1c達標標準],ROWS($A$4:A512)),""))</f>
        <v/>
      </c>
      <c r="F512" s="6" t="str">
        <f>IF($B512="","",IF($G512="","",IFERROR(SUMIFS(LabData2016[最近一次HbA1c檢查結果(%)],LabData2016[比對身分證前六碼],$AX512,LabData2016[最近一次HbA1c檢查日期],$G512,LabData2016[HbA1c唯一],1),"")))</f>
        <v/>
      </c>
      <c r="G512" s="36" t="str" cm="1">
        <f t="array" ref="G512">IF($B512="","",IFERROR(_xlfn.AGGREGATE(14,6,LabData2016[最近一次HbA1c檢查日期]/((LabData2016[比對身分證前六碼]=$AX512)*(LabData2016[HbA1c唯一]=1)),1),""))</f>
        <v/>
      </c>
      <c r="H512" s="6" t="str">
        <f>IF($B512="","",IF($I512="","",IFERROR(SUMIFS(LabData2016[最近一次HbA1c檢查結果(%)],LabData2016[比對身分證前六碼],$AX512,LabData2016[最近一次HbA1c檢查日期],$I512,LabData2016[HbA1c唯一],1),"")))</f>
        <v/>
      </c>
      <c r="I512" s="36" t="str" cm="1">
        <f t="array" ref="I512">IF($B512="","",IFERROR(_xlfn.AGGREGATE(14,6,LabData2016[最近一次HbA1c檢查日期]/((LabData2016[比對身分證前六碼]=$AX512)*(LabData2016[HbA1c唯一]=1)),2),""))</f>
        <v/>
      </c>
      <c r="J512" s="6" t="str">
        <f t="shared" si="99"/>
        <v/>
      </c>
      <c r="K512" s="27" t="str">
        <f ca="1">IF($B512="","",IF($E512="不適用","不適用",IF($F512="","未檢驗",IF(AND($AF512+$AG512&gt;=2,$AG512&gt;=1),IF(OR($F512&lt;VALUE(SUBSTITUTE(SUBSTITUTE($E512,"&lt;",""),"%","")),SUMIFS(LabData2016[HbA1c唯一],LabData2016[比對身分證前六碼],$AX512,LabData2016[最近一次HbA1c檢查結果(%)],"&lt;"&amp;VALUE(SUBSTITUTE(SUBSTITUTE($E512,"&lt;",""),"%","")),LabData2016[最近一次HbA1c檢查日期],"&gt;="&amp;DATE(YEAR(TODAY()),1,1),LabData2016[最近一次HbA1c檢查日期],"&lt;"&amp;DATE(YEAR(TODAY())+1,1,1))/($AF512+$AG512)&gt;=0.5),"控制達標",IF(ISNUMBER($H512),IF(AND($J512&gt;=84,$F512-$H512&lt;0),"進步達標","未達標"),"未達標")),"未達標"))))</f>
        <v/>
      </c>
      <c r="L512" s="33" t="str">
        <f ca="1">IF($B512="","",IF($K512="不適用","不適用",IF($K512="未檢驗","無檢驗資料","全年"&amp;($AF512+$AG512)&amp;"次／下半年"&amp;$AG512&amp;"次／"&amp;SUMIFS(LabData2016[HbA1c唯一],LabData2016[比對身分證前六碼],$AX512,LabData2016[最近一次HbA1c檢查結果(%)],"&lt;"&amp;VALUE(SUBSTITUTE(SUBSTITUTE($E512,"&lt;",""),"%","")),LabData2016[最近一次HbA1c檢查日期],"&gt;="&amp;DATE(YEAR(TODAY()),1,1),LabData2016[最近一次HbA1c檢查日期],"&lt;"&amp;DATE(YEAR(TODAY())+1,1,1))&amp;"/"&amp;($AF512+$AG512)&amp;"達標")))</f>
        <v/>
      </c>
      <c r="M512" s="6" t="str" cm="1">
        <f t="array" ref="M512">IF($B512="","",IFERROR(INDEX(PatientCriteria[LDL達標標準],ROWS($A$4:A512)),""))</f>
        <v/>
      </c>
      <c r="N512" s="6" t="str">
        <f>IF($B512="","",IF($O512="","",IFERROR(SUMIFS(LabData2016[最近一次LDL檢查結果(mg/dL)],LabData2016[比對身分證前六碼],$AX512,LabData2016[最近一次LDL檢查日期],$O512,LabData2016[LDL唯一],1),"")))</f>
        <v/>
      </c>
      <c r="O512" s="36" t="str" cm="1">
        <f t="array" ref="O512">IF($B512="","",IFERROR(_xlfn.AGGREGATE(14,6,LabData2016[最近一次LDL檢查日期]/((LabData2016[比對身分證前六碼]=$AX512)*(LabData2016[LDL唯一]=1)),1),""))</f>
        <v/>
      </c>
      <c r="P512" s="6" t="str">
        <f>IF($B512="","",IF($Q512="","",IFERROR(SUMIFS(LabData2016[最近一次LDL檢查結果(mg/dL)],LabData2016[比對身分證前六碼],$AX512,LabData2016[最近一次LDL檢查日期],$Q512,LabData2016[LDL唯一],1),"")))</f>
        <v/>
      </c>
      <c r="Q512" s="36" t="str" cm="1">
        <f t="array" ref="Q512">IF($B512="","",IFERROR(_xlfn.AGGREGATE(14,6,LabData2016[最近一次LDL檢查日期]/((LabData2016[比對身分證前六碼]=$AX512)*(LabData2016[LDL唯一]=1)),2),""))</f>
        <v/>
      </c>
      <c r="R512" s="6" t="str">
        <f t="shared" si="100"/>
        <v/>
      </c>
      <c r="S512" s="6" t="str" cm="1">
        <f t="array" ref="S512">IF($B512="","",IFERROR(_xlfn.AGGREGATE(15,6,LabData2016[最近一次LDL檢查結果(mg/dL)]/((LabData2016[比對身分證前六碼]=$AX512)*(LabData2016[LDL唯一]=1)),1),""))</f>
        <v/>
      </c>
      <c r="T512" s="28" t="str">
        <f ca="1">IF($B512="","",IF($M512="不適用","不適用",IF($N512="","未檢驗",IF(OR(AND($D512="DM only",$O512&gt;=DATE(YEAR(TODAY()),1,1),$O512&lt;DATE(YEAR(TODAY())+1,1,1),$N512&lt;VALUE(SUBSTITUTE($M512,"&lt;",""))),AND($AH512&gt;=1,$AI512&gt;=1,OR($N512&lt;VALUE(SUBSTITUTE($M512,"&lt;","")),SUMIFS(LabData2016[LDL唯一],LabData2016[比對身分證前六碼],$AX512,LabData2016[最近一次LDL檢查結果(mg/dL)],"&lt;"&amp;VALUE(SUBSTITUTE($M512,"&lt;","")),LabData2016[最近一次LDL檢查日期],"&gt;="&amp;DATE(YEAR(TODAY()),1,1),LabData2016[最近一次LDL檢查日期],"&lt;"&amp;DATE(YEAR(TODAY())+1,1,1))/($AH512+$AI512)&gt;=0.5))),"控制達標",IF(AND($AH512&gt;=1,$AI512&gt;=1,ISNUMBER($P512),$R512&gt;84,$N512-$P512&lt;0),"進步達標","未達標")))))</f>
        <v/>
      </c>
      <c r="U512" s="39" t="str">
        <f ca="1">IF($B512="","",IF($T512="不適用","不適用",IF($T512="未檢驗","無檢驗資料","全年"&amp;($AH512+$AI512)&amp;"次／下半年"&amp;$AI512&amp;"次／"&amp;SUMIFS(LabData2016[LDL唯一],LabData2016[比對身分證前六碼],$AX512,LabData2016[最近一次LDL檢查結果(mg/dL)],"&lt;"&amp;VALUE(SUBSTITUTE($M512,"&lt;","")),LabData2016[最近一次LDL檢查日期],"&gt;="&amp;DATE(YEAR(TODAY()),1,1),LabData2016[最近一次LDL檢查日期],"&lt;"&amp;DATE(YEAR(TODAY())+1,1,1))&amp;"/"&amp;($AH512+$AI512)&amp;"達標")))</f>
        <v/>
      </c>
      <c r="V512" s="6" t="str" cm="1">
        <f t="array" ref="V512">IF($B512="","",IFERROR(INDEX(PatientCriteria[UACR達標標準],ROWS($A$4:A512)),""))</f>
        <v/>
      </c>
      <c r="W512" s="6" t="str">
        <f>IF($B512="","",IF($X512="","",IFERROR(SUMIFS(LabData2016[最近一次UACR檢查結果(mg/gm)],LabData2016[比對身分證前六碼],$AX512,LabData2016[最近一次UACR檢查日期],$X512,LabData2016[UACR唯一],1),"")))</f>
        <v/>
      </c>
      <c r="X512" s="36" t="str" cm="1">
        <f t="array" ref="X512">IF($B512="","",IFERROR(_xlfn.AGGREGATE(14,6,LabData2016[最近一次UACR檢查日期]/((LabData2016[比對身分證前六碼]=$AX512)*(LabData2016[UACR唯一]=1)),1),""))</f>
        <v/>
      </c>
      <c r="Y512" s="6" t="str">
        <f>IF($B512="","",IF($Z512="","",IFERROR(SUMIFS(LabData2016[最近一次UACR檢查結果(mg/gm)],LabData2016[比對身分證前六碼],$AX512,LabData2016[最近一次UACR檢查日期],$Z512,LabData2016[UACR唯一],1),"")))</f>
        <v/>
      </c>
      <c r="Z512" s="36" t="str" cm="1">
        <f t="array" ref="Z512">IF($B512="","",IFERROR(_xlfn.AGGREGATE(14,6,LabData2016[最近一次UACR檢查日期]/((LabData2016[比對身分證前六碼]=$AX512)*(LabData2016[UACR唯一]=1)),2),""))</f>
        <v/>
      </c>
      <c r="AA512" s="6" t="str">
        <f t="shared" si="101"/>
        <v/>
      </c>
      <c r="AB512" s="29" t="str">
        <f ca="1">IF($B512="","",IF($V512="不適用","不適用",IF($W512="","未檢驗",IF(AND($AJ512+$AK512&gt;=2,$AK512&gt;=1),IF(OR($W512&lt;30,SUMIFS(LabData2016[UACR唯一],LabData2016[比對身分證前六碼],$AX512,LabData2016[最近一次UACR檢查結果(mg/gm)],"&lt;30",LabData2016[最近一次UACR檢查日期],"&gt;="&amp;DATE(YEAR(TODAY()),1,1),LabData2016[最近一次UACR檢查日期],"&lt;"&amp;DATE(YEAR(TODAY())+1,1,1))/($AJ512+$AK512)&gt;=0.5),"控制達標",IF(ISNUMBER($Y512),IF(AND($AA512&gt;=84,$W512-$Y512&lt;0),"進步達標","未達標"),"未達標")),"未達標"))))</f>
        <v/>
      </c>
      <c r="AC512" s="38" t="str">
        <f ca="1">IF($B512="","",IF($AB512="不適用","不適用",IF($AB512="未檢驗","無檢驗資料","全年"&amp;($AJ512+$AK512)&amp;"次／下半年"&amp;$AK512&amp;"次／"&amp;SUMIFS(LabData2016[UACR唯一],LabData2016[比對身分證前六碼],$AX512,LabData2016[最近一次UACR檢查結果(mg/gm)],"&lt;30",LabData2016[最近一次UACR檢查日期],"&gt;="&amp;DATE(YEAR(TODAY()),1,1),LabData2016[最近一次UACR檢查日期],"&lt;"&amp;DATE(YEAR(TODAY())+1,1,1))&amp;"/"&amp;($AJ512+$AK512)&amp;"達標")))</f>
        <v/>
      </c>
      <c r="AD512" s="6" t="str" cm="1">
        <f t="array" ref="AD512">IF($B512="","",IFERROR(INDEX(PatientCriteria[BP檢驗次數達標標準],ROWS($A$4:A512)),""))</f>
        <v/>
      </c>
      <c r="AE512" s="6" t="str" cm="1">
        <f t="array" aca="1" ref="AE512" ca="1">IF($B512="","",_xlfn.LET(_xlpm.bp,LabData2016[最近一次BP檢查日期],_xlpm.ym,IF(ISNUMBER(_xlpm.bp),TEXT(_xlpm.bp,"yyyy-mm"),LEFT(_xlpm.bp,7)),_xlpm.matched,_xlfn._xlws.FILTER(_xlpm.ym,(LabData2016[比對身分證前六碼]=$AX512)*(LabData2016[比對生日西元]=$AY512)*(_xlpm.ym&lt;&gt;"")*(LEFT(_xlpm.ym,4)=TEXT(YEAR(TODAY()),"0")),""),IF(INDEX(_xlpm.matched,1)="",0,ROWS(_xlfn.UNIQUE(_xlpm.matched)))))</f>
        <v/>
      </c>
      <c r="AF512" s="6" t="str">
        <f ca="1">IF($B512="","",SUMIFS(LabData2016[HbA1c唯一],LabData2016[比對身分證前六碼],$AX512,LabData2016[最近一次HbA1c檢查日期],"&gt;="&amp;DATE(YEAR(TODAY()),1,1),LabData2016[最近一次HbA1c檢查日期],"&lt;"&amp;DATE(YEAR(TODAY()),7,1)))</f>
        <v/>
      </c>
      <c r="AG512" s="6" t="str">
        <f ca="1">IF($B512="","",SUMIFS(LabData2016[HbA1c唯一],LabData2016[比對身分證前六碼],$AX512,LabData2016[最近一次HbA1c檢查日期],"&gt;="&amp;DATE(YEAR(TODAY()),7,1),LabData2016[最近一次HbA1c檢查日期],"&lt;"&amp;DATE(YEAR(TODAY())+1,1,1)))</f>
        <v/>
      </c>
      <c r="AH512" s="6" t="str">
        <f ca="1">IF($B512="","",SUMIFS(LabData2016[LDL唯一],LabData2016[比對身分證前六碼],$AX512,LabData2016[最近一次LDL檢查日期],"&gt;="&amp;DATE(YEAR(TODAY()),1,1),LabData2016[最近一次LDL檢查日期],"&lt;"&amp;DATE(YEAR(TODAY()),7,1)))</f>
        <v/>
      </c>
      <c r="AI512" s="6" t="str">
        <f ca="1">IF($B512="","",SUMIFS(LabData2016[LDL唯一],LabData2016[比對身分證前六碼],$AX512,LabData2016[最近一次LDL檢查日期],"&gt;="&amp;DATE(YEAR(TODAY()),7,1),LabData2016[最近一次LDL檢查日期],"&lt;"&amp;DATE(YEAR(TODAY())+1,1,1)))</f>
        <v/>
      </c>
      <c r="AJ512" s="6" t="str">
        <f ca="1">IF($B512="","",SUMIFS(LabData2016[UACR唯一],LabData2016[比對身分證前六碼],$AX512,LabData2016[最近一次UACR檢查日期],"&gt;="&amp;DATE(YEAR(TODAY()),1,1),LabData2016[最近一次UACR檢查日期],"&lt;"&amp;DATE(YEAR(TODAY()),7,1)))</f>
        <v/>
      </c>
      <c r="AK512" s="6" t="str">
        <f ca="1">IF($B512="","",SUMIFS(LabData2016[UACR唯一],LabData2016[比對身分證前六碼],$AX512,LabData2016[最近一次UACR檢查日期],"&gt;="&amp;DATE(YEAR(TODAY()),7,1),LabData2016[最近一次UACR檢查日期],"&lt;"&amp;DATE(YEAR(TODAY())+1,1,1)))</f>
        <v/>
      </c>
      <c r="AL512" s="6" t="str">
        <f t="shared" si="102"/>
        <v/>
      </c>
      <c r="AM512" s="6" t="str">
        <f t="shared" si="103"/>
        <v/>
      </c>
      <c r="AN512" s="6" t="str">
        <f t="shared" si="104"/>
        <v/>
      </c>
      <c r="AO512" s="6" t="str">
        <f t="shared" si="105"/>
        <v/>
      </c>
      <c r="AP512" s="6" t="str" cm="1">
        <f t="array" ref="AP512">IF($B512="","",IFERROR(INDEX(相容設定!$B$2:$E$9,MATCH($D512,相容設定!$A$2:$A$9,0),MIN(VALUE(LEFT($AQ512,FIND("/",$AQ512)-1)),3)+1),0))</f>
        <v/>
      </c>
      <c r="AQ512" s="6" t="str">
        <f t="shared" si="106"/>
        <v/>
      </c>
      <c r="AR512" s="30" t="str">
        <f t="shared" si="107"/>
        <v/>
      </c>
      <c r="AS512" s="30" t="str">
        <f>IF($B512="","",250+30+IF(OR(ISNUMBER(SEARCH("DM",$D512)),ISNUMBER(SEARCH("+",$D512))),100,0)+IFERROR(INDEX(相容設定!$F$2:$F$9,MATCH($D512,相容設定!$A$2:$A$9,0)),0))</f>
        <v/>
      </c>
      <c r="AT512" s="31" t="str">
        <f t="shared" si="108"/>
        <v/>
      </c>
      <c r="AU512" s="32" t="str">
        <f t="shared" si="109"/>
        <v/>
      </c>
      <c r="AW512" t="str">
        <f t="shared" si="110"/>
        <v/>
      </c>
    </row>
    <row r="513" spans="1:49" x14ac:dyDescent="0.35">
      <c r="A513" s="26" t="str" cm="1">
        <f t="array" ref="A513">IFERROR(IF(INDEX(PatientCriteria[身分證號],ROWS($A$4:A513))="","",ROWS($A$4:A513)),"")</f>
        <v/>
      </c>
      <c r="B513" s="26" t="str" cm="1">
        <f t="array" ref="B513">IFERROR(IF(INDEX(PatientCriteria[身分證號],ROWS($A$4:A513))="","",INDEX(PatientCriteria[身分證號],ROWS($A$4:A513))),"")</f>
        <v/>
      </c>
      <c r="C513" s="26" t="str" cm="1">
        <f t="array" ref="C513">IF($B513="","",IFERROR(INDEX(PatientCriteria[生日],ROWS($A$4:A513)),""))</f>
        <v/>
      </c>
      <c r="D513" s="26" t="str" cm="1">
        <f t="array" ref="D513">IF($B513="","",IFERROR(INDEX(PatientCriteria[疾病組合],ROWS($A$4:A513)),""))</f>
        <v/>
      </c>
      <c r="E513" s="6" t="str" cm="1">
        <f t="array" ref="E513">IF($B513="","",IFERROR(INDEX(PatientCriteria[HbA1c達標標準],ROWS($A$4:A513)),""))</f>
        <v/>
      </c>
      <c r="F513" s="6" t="str">
        <f>IF($B513="","",IF($G513="","",IFERROR(SUMIFS(LabData2016[最近一次HbA1c檢查結果(%)],LabData2016[比對身分證前六碼],$AX513,LabData2016[最近一次HbA1c檢查日期],$G513,LabData2016[HbA1c唯一],1),"")))</f>
        <v/>
      </c>
      <c r="G513" s="36" t="str" cm="1">
        <f t="array" ref="G513">IF($B513="","",IFERROR(_xlfn.AGGREGATE(14,6,LabData2016[最近一次HbA1c檢查日期]/((LabData2016[比對身分證前六碼]=$AX513)*(LabData2016[HbA1c唯一]=1)),1),""))</f>
        <v/>
      </c>
      <c r="H513" s="6" t="str">
        <f>IF($B513="","",IF($I513="","",IFERROR(SUMIFS(LabData2016[最近一次HbA1c檢查結果(%)],LabData2016[比對身分證前六碼],$AX513,LabData2016[最近一次HbA1c檢查日期],$I513,LabData2016[HbA1c唯一],1),"")))</f>
        <v/>
      </c>
      <c r="I513" s="36" t="str" cm="1">
        <f t="array" ref="I513">IF($B513="","",IFERROR(_xlfn.AGGREGATE(14,6,LabData2016[最近一次HbA1c檢查日期]/((LabData2016[比對身分證前六碼]=$AX513)*(LabData2016[HbA1c唯一]=1)),2),""))</f>
        <v/>
      </c>
      <c r="J513" s="6" t="str">
        <f t="shared" si="99"/>
        <v/>
      </c>
      <c r="K513" s="27" t="str">
        <f ca="1">IF($B513="","",IF($E513="不適用","不適用",IF($F513="","未檢驗",IF(AND($AF513+$AG513&gt;=2,$AG513&gt;=1),IF(OR($F513&lt;VALUE(SUBSTITUTE(SUBSTITUTE($E513,"&lt;",""),"%","")),SUMIFS(LabData2016[HbA1c唯一],LabData2016[比對身分證前六碼],$AX513,LabData2016[最近一次HbA1c檢查結果(%)],"&lt;"&amp;VALUE(SUBSTITUTE(SUBSTITUTE($E513,"&lt;",""),"%","")),LabData2016[最近一次HbA1c檢查日期],"&gt;="&amp;DATE(YEAR(TODAY()),1,1),LabData2016[最近一次HbA1c檢查日期],"&lt;"&amp;DATE(YEAR(TODAY())+1,1,1))/($AF513+$AG513)&gt;=0.5),"控制達標",IF(ISNUMBER($H513),IF(AND($J513&gt;=84,$F513-$H513&lt;0),"進步達標","未達標"),"未達標")),"未達標"))))</f>
        <v/>
      </c>
      <c r="L513" s="33" t="str">
        <f ca="1">IF($B513="","",IF($K513="不適用","不適用",IF($K513="未檢驗","無檢驗資料","全年"&amp;($AF513+$AG513)&amp;"次／下半年"&amp;$AG513&amp;"次／"&amp;SUMIFS(LabData2016[HbA1c唯一],LabData2016[比對身分證前六碼],$AX513,LabData2016[最近一次HbA1c檢查結果(%)],"&lt;"&amp;VALUE(SUBSTITUTE(SUBSTITUTE($E513,"&lt;",""),"%","")),LabData2016[最近一次HbA1c檢查日期],"&gt;="&amp;DATE(YEAR(TODAY()),1,1),LabData2016[最近一次HbA1c檢查日期],"&lt;"&amp;DATE(YEAR(TODAY())+1,1,1))&amp;"/"&amp;($AF513+$AG513)&amp;"達標")))</f>
        <v/>
      </c>
      <c r="M513" s="6" t="str" cm="1">
        <f t="array" ref="M513">IF($B513="","",IFERROR(INDEX(PatientCriteria[LDL達標標準],ROWS($A$4:A513)),""))</f>
        <v/>
      </c>
      <c r="N513" s="6" t="str">
        <f>IF($B513="","",IF($O513="","",IFERROR(SUMIFS(LabData2016[最近一次LDL檢查結果(mg/dL)],LabData2016[比對身分證前六碼],$AX513,LabData2016[最近一次LDL檢查日期],$O513,LabData2016[LDL唯一],1),"")))</f>
        <v/>
      </c>
      <c r="O513" s="36" t="str" cm="1">
        <f t="array" ref="O513">IF($B513="","",IFERROR(_xlfn.AGGREGATE(14,6,LabData2016[最近一次LDL檢查日期]/((LabData2016[比對身分證前六碼]=$AX513)*(LabData2016[LDL唯一]=1)),1),""))</f>
        <v/>
      </c>
      <c r="P513" s="6" t="str">
        <f>IF($B513="","",IF($Q513="","",IFERROR(SUMIFS(LabData2016[最近一次LDL檢查結果(mg/dL)],LabData2016[比對身分證前六碼],$AX513,LabData2016[最近一次LDL檢查日期],$Q513,LabData2016[LDL唯一],1),"")))</f>
        <v/>
      </c>
      <c r="Q513" s="36" t="str" cm="1">
        <f t="array" ref="Q513">IF($B513="","",IFERROR(_xlfn.AGGREGATE(14,6,LabData2016[最近一次LDL檢查日期]/((LabData2016[比對身分證前六碼]=$AX513)*(LabData2016[LDL唯一]=1)),2),""))</f>
        <v/>
      </c>
      <c r="R513" s="6" t="str">
        <f t="shared" si="100"/>
        <v/>
      </c>
      <c r="S513" s="6" t="str" cm="1">
        <f t="array" ref="S513">IF($B513="","",IFERROR(_xlfn.AGGREGATE(15,6,LabData2016[最近一次LDL檢查結果(mg/dL)]/((LabData2016[比對身分證前六碼]=$AX513)*(LabData2016[LDL唯一]=1)),1),""))</f>
        <v/>
      </c>
      <c r="T513" s="28" t="str">
        <f ca="1">IF($B513="","",IF($M513="不適用","不適用",IF($N513="","未檢驗",IF(OR(AND($D513="DM only",$O513&gt;=DATE(YEAR(TODAY()),1,1),$O513&lt;DATE(YEAR(TODAY())+1,1,1),$N513&lt;VALUE(SUBSTITUTE($M513,"&lt;",""))),AND($AH513&gt;=1,$AI513&gt;=1,OR($N513&lt;VALUE(SUBSTITUTE($M513,"&lt;","")),SUMIFS(LabData2016[LDL唯一],LabData2016[比對身分證前六碼],$AX513,LabData2016[最近一次LDL檢查結果(mg/dL)],"&lt;"&amp;VALUE(SUBSTITUTE($M513,"&lt;","")),LabData2016[最近一次LDL檢查日期],"&gt;="&amp;DATE(YEAR(TODAY()),1,1),LabData2016[最近一次LDL檢查日期],"&lt;"&amp;DATE(YEAR(TODAY())+1,1,1))/($AH513+$AI513)&gt;=0.5))),"控制達標",IF(AND($AH513&gt;=1,$AI513&gt;=1,ISNUMBER($P513),$R513&gt;84,$N513-$P513&lt;0),"進步達標","未達標")))))</f>
        <v/>
      </c>
      <c r="U513" s="39" t="str">
        <f ca="1">IF($B513="","",IF($T513="不適用","不適用",IF($T513="未檢驗","無檢驗資料","全年"&amp;($AH513+$AI513)&amp;"次／下半年"&amp;$AI513&amp;"次／"&amp;SUMIFS(LabData2016[LDL唯一],LabData2016[比對身分證前六碼],$AX513,LabData2016[最近一次LDL檢查結果(mg/dL)],"&lt;"&amp;VALUE(SUBSTITUTE($M513,"&lt;","")),LabData2016[最近一次LDL檢查日期],"&gt;="&amp;DATE(YEAR(TODAY()),1,1),LabData2016[最近一次LDL檢查日期],"&lt;"&amp;DATE(YEAR(TODAY())+1,1,1))&amp;"/"&amp;($AH513+$AI513)&amp;"達標")))</f>
        <v/>
      </c>
      <c r="V513" s="6" t="str" cm="1">
        <f t="array" ref="V513">IF($B513="","",IFERROR(INDEX(PatientCriteria[UACR達標標準],ROWS($A$4:A513)),""))</f>
        <v/>
      </c>
      <c r="W513" s="6" t="str">
        <f>IF($B513="","",IF($X513="","",IFERROR(SUMIFS(LabData2016[最近一次UACR檢查結果(mg/gm)],LabData2016[比對身分證前六碼],$AX513,LabData2016[最近一次UACR檢查日期],$X513,LabData2016[UACR唯一],1),"")))</f>
        <v/>
      </c>
      <c r="X513" s="36" t="str" cm="1">
        <f t="array" ref="X513">IF($B513="","",IFERROR(_xlfn.AGGREGATE(14,6,LabData2016[最近一次UACR檢查日期]/((LabData2016[比對身分證前六碼]=$AX513)*(LabData2016[UACR唯一]=1)),1),""))</f>
        <v/>
      </c>
      <c r="Y513" s="6" t="str">
        <f>IF($B513="","",IF($Z513="","",IFERROR(SUMIFS(LabData2016[最近一次UACR檢查結果(mg/gm)],LabData2016[比對身分證前六碼],$AX513,LabData2016[最近一次UACR檢查日期],$Z513,LabData2016[UACR唯一],1),"")))</f>
        <v/>
      </c>
      <c r="Z513" s="36" t="str" cm="1">
        <f t="array" ref="Z513">IF($B513="","",IFERROR(_xlfn.AGGREGATE(14,6,LabData2016[最近一次UACR檢查日期]/((LabData2016[比對身分證前六碼]=$AX513)*(LabData2016[UACR唯一]=1)),2),""))</f>
        <v/>
      </c>
      <c r="AA513" s="6" t="str">
        <f t="shared" si="101"/>
        <v/>
      </c>
      <c r="AB513" s="29" t="str">
        <f ca="1">IF($B513="","",IF($V513="不適用","不適用",IF($W513="","未檢驗",IF(AND($AJ513+$AK513&gt;=2,$AK513&gt;=1),IF(OR($W513&lt;30,SUMIFS(LabData2016[UACR唯一],LabData2016[比對身分證前六碼],$AX513,LabData2016[最近一次UACR檢查結果(mg/gm)],"&lt;30",LabData2016[最近一次UACR檢查日期],"&gt;="&amp;DATE(YEAR(TODAY()),1,1),LabData2016[最近一次UACR檢查日期],"&lt;"&amp;DATE(YEAR(TODAY())+1,1,1))/($AJ513+$AK513)&gt;=0.5),"控制達標",IF(ISNUMBER($Y513),IF(AND($AA513&gt;=84,$W513-$Y513&lt;0),"進步達標","未達標"),"未達標")),"未達標"))))</f>
        <v/>
      </c>
      <c r="AC513" s="38" t="str">
        <f ca="1">IF($B513="","",IF($AB513="不適用","不適用",IF($AB513="未檢驗","無檢驗資料","全年"&amp;($AJ513+$AK513)&amp;"次／下半年"&amp;$AK513&amp;"次／"&amp;SUMIFS(LabData2016[UACR唯一],LabData2016[比對身分證前六碼],$AX513,LabData2016[最近一次UACR檢查結果(mg/gm)],"&lt;30",LabData2016[最近一次UACR檢查日期],"&gt;="&amp;DATE(YEAR(TODAY()),1,1),LabData2016[最近一次UACR檢查日期],"&lt;"&amp;DATE(YEAR(TODAY())+1,1,1))&amp;"/"&amp;($AJ513+$AK513)&amp;"達標")))</f>
        <v/>
      </c>
      <c r="AD513" s="6" t="str" cm="1">
        <f t="array" ref="AD513">IF($B513="","",IFERROR(INDEX(PatientCriteria[BP檢驗次數達標標準],ROWS($A$4:A513)),""))</f>
        <v/>
      </c>
      <c r="AE513" s="6" t="str" cm="1">
        <f t="array" aca="1" ref="AE513" ca="1">IF($B513="","",_xlfn.LET(_xlpm.bp,LabData2016[最近一次BP檢查日期],_xlpm.ym,IF(ISNUMBER(_xlpm.bp),TEXT(_xlpm.bp,"yyyy-mm"),LEFT(_xlpm.bp,7)),_xlpm.matched,_xlfn._xlws.FILTER(_xlpm.ym,(LabData2016[比對身分證前六碼]=$AX513)*(LabData2016[比對生日西元]=$AY513)*(_xlpm.ym&lt;&gt;"")*(LEFT(_xlpm.ym,4)=TEXT(YEAR(TODAY()),"0")),""),IF(INDEX(_xlpm.matched,1)="",0,ROWS(_xlfn.UNIQUE(_xlpm.matched)))))</f>
        <v/>
      </c>
      <c r="AF513" s="6" t="str">
        <f ca="1">IF($B513="","",SUMIFS(LabData2016[HbA1c唯一],LabData2016[比對身分證前六碼],$AX513,LabData2016[最近一次HbA1c檢查日期],"&gt;="&amp;DATE(YEAR(TODAY()),1,1),LabData2016[最近一次HbA1c檢查日期],"&lt;"&amp;DATE(YEAR(TODAY()),7,1)))</f>
        <v/>
      </c>
      <c r="AG513" s="6" t="str">
        <f ca="1">IF($B513="","",SUMIFS(LabData2016[HbA1c唯一],LabData2016[比對身分證前六碼],$AX513,LabData2016[最近一次HbA1c檢查日期],"&gt;="&amp;DATE(YEAR(TODAY()),7,1),LabData2016[最近一次HbA1c檢查日期],"&lt;"&amp;DATE(YEAR(TODAY())+1,1,1)))</f>
        <v/>
      </c>
      <c r="AH513" s="6" t="str">
        <f ca="1">IF($B513="","",SUMIFS(LabData2016[LDL唯一],LabData2016[比對身分證前六碼],$AX513,LabData2016[最近一次LDL檢查日期],"&gt;="&amp;DATE(YEAR(TODAY()),1,1),LabData2016[最近一次LDL檢查日期],"&lt;"&amp;DATE(YEAR(TODAY()),7,1)))</f>
        <v/>
      </c>
      <c r="AI513" s="6" t="str">
        <f ca="1">IF($B513="","",SUMIFS(LabData2016[LDL唯一],LabData2016[比對身分證前六碼],$AX513,LabData2016[最近一次LDL檢查日期],"&gt;="&amp;DATE(YEAR(TODAY()),7,1),LabData2016[最近一次LDL檢查日期],"&lt;"&amp;DATE(YEAR(TODAY())+1,1,1)))</f>
        <v/>
      </c>
      <c r="AJ513" s="6" t="str">
        <f ca="1">IF($B513="","",SUMIFS(LabData2016[UACR唯一],LabData2016[比對身分證前六碼],$AX513,LabData2016[最近一次UACR檢查日期],"&gt;="&amp;DATE(YEAR(TODAY()),1,1),LabData2016[最近一次UACR檢查日期],"&lt;"&amp;DATE(YEAR(TODAY()),7,1)))</f>
        <v/>
      </c>
      <c r="AK513" s="6" t="str">
        <f ca="1">IF($B513="","",SUMIFS(LabData2016[UACR唯一],LabData2016[比對身分證前六碼],$AX513,LabData2016[最近一次UACR檢查日期],"&gt;="&amp;DATE(YEAR(TODAY()),7,1),LabData2016[最近一次UACR檢查日期],"&lt;"&amp;DATE(YEAR(TODAY())+1,1,1)))</f>
        <v/>
      </c>
      <c r="AL513" s="6" t="str">
        <f t="shared" si="102"/>
        <v/>
      </c>
      <c r="AM513" s="6" t="str">
        <f t="shared" si="103"/>
        <v/>
      </c>
      <c r="AN513" s="6" t="str">
        <f t="shared" si="104"/>
        <v/>
      </c>
      <c r="AO513" s="6" t="str">
        <f t="shared" si="105"/>
        <v/>
      </c>
      <c r="AP513" s="6" t="str" cm="1">
        <f t="array" ref="AP513">IF($B513="","",IFERROR(INDEX(相容設定!$B$2:$E$9,MATCH($D513,相容設定!$A$2:$A$9,0),MIN(VALUE(LEFT($AQ513,FIND("/",$AQ513)-1)),3)+1),0))</f>
        <v/>
      </c>
      <c r="AQ513" s="6" t="str">
        <f t="shared" si="106"/>
        <v/>
      </c>
      <c r="AR513" s="30" t="str">
        <f t="shared" si="107"/>
        <v/>
      </c>
      <c r="AS513" s="30" t="str">
        <f>IF($B513="","",250+30+IF(OR(ISNUMBER(SEARCH("DM",$D513)),ISNUMBER(SEARCH("+",$D513))),100,0)+IFERROR(INDEX(相容設定!$F$2:$F$9,MATCH($D513,相容設定!$A$2:$A$9,0)),0))</f>
        <v/>
      </c>
      <c r="AT513" s="31" t="str">
        <f t="shared" si="108"/>
        <v/>
      </c>
      <c r="AU513" s="32" t="str">
        <f t="shared" si="109"/>
        <v/>
      </c>
      <c r="AW513" t="str">
        <f t="shared" si="110"/>
        <v/>
      </c>
    </row>
    <row r="514" spans="1:49" x14ac:dyDescent="0.35">
      <c r="A514" s="26" t="str" cm="1">
        <f t="array" ref="A514">IFERROR(IF(INDEX(PatientCriteria[身分證號],ROWS($A$4:A514))="","",ROWS($A$4:A514)),"")</f>
        <v/>
      </c>
      <c r="B514" s="26" t="str" cm="1">
        <f t="array" ref="B514">IFERROR(IF(INDEX(PatientCriteria[身分證號],ROWS($A$4:A514))="","",INDEX(PatientCriteria[身分證號],ROWS($A$4:A514))),"")</f>
        <v/>
      </c>
      <c r="C514" s="26" t="str" cm="1">
        <f t="array" ref="C514">IF($B514="","",IFERROR(INDEX(PatientCriteria[生日],ROWS($A$4:A514)),""))</f>
        <v/>
      </c>
      <c r="D514" s="26" t="str" cm="1">
        <f t="array" ref="D514">IF($B514="","",IFERROR(INDEX(PatientCriteria[疾病組合],ROWS($A$4:A514)),""))</f>
        <v/>
      </c>
      <c r="E514" s="6" t="str" cm="1">
        <f t="array" ref="E514">IF($B514="","",IFERROR(INDEX(PatientCriteria[HbA1c達標標準],ROWS($A$4:A514)),""))</f>
        <v/>
      </c>
      <c r="F514" s="6" t="str">
        <f>IF($B514="","",IF($G514="","",IFERROR(SUMIFS(LabData2016[最近一次HbA1c檢查結果(%)],LabData2016[比對身分證前六碼],$AX514,LabData2016[最近一次HbA1c檢查日期],$G514,LabData2016[HbA1c唯一],1),"")))</f>
        <v/>
      </c>
      <c r="G514" s="36" t="str" cm="1">
        <f t="array" ref="G514">IF($B514="","",IFERROR(_xlfn.AGGREGATE(14,6,LabData2016[最近一次HbA1c檢查日期]/((LabData2016[比對身分證前六碼]=$AX514)*(LabData2016[HbA1c唯一]=1)),1),""))</f>
        <v/>
      </c>
      <c r="H514" s="6" t="str">
        <f>IF($B514="","",IF($I514="","",IFERROR(SUMIFS(LabData2016[最近一次HbA1c檢查結果(%)],LabData2016[比對身分證前六碼],$AX514,LabData2016[最近一次HbA1c檢查日期],$I514,LabData2016[HbA1c唯一],1),"")))</f>
        <v/>
      </c>
      <c r="I514" s="36" t="str" cm="1">
        <f t="array" ref="I514">IF($B514="","",IFERROR(_xlfn.AGGREGATE(14,6,LabData2016[最近一次HbA1c檢查日期]/((LabData2016[比對身分證前六碼]=$AX514)*(LabData2016[HbA1c唯一]=1)),2),""))</f>
        <v/>
      </c>
      <c r="J514" s="6" t="str">
        <f t="shared" si="99"/>
        <v/>
      </c>
      <c r="K514" s="27" t="str">
        <f ca="1">IF($B514="","",IF($E514="不適用","不適用",IF($F514="","未檢驗",IF(AND($AF514+$AG514&gt;=2,$AG514&gt;=1),IF(OR($F514&lt;VALUE(SUBSTITUTE(SUBSTITUTE($E514,"&lt;",""),"%","")),SUMIFS(LabData2016[HbA1c唯一],LabData2016[比對身分證前六碼],$AX514,LabData2016[最近一次HbA1c檢查結果(%)],"&lt;"&amp;VALUE(SUBSTITUTE(SUBSTITUTE($E514,"&lt;",""),"%","")),LabData2016[最近一次HbA1c檢查日期],"&gt;="&amp;DATE(YEAR(TODAY()),1,1),LabData2016[最近一次HbA1c檢查日期],"&lt;"&amp;DATE(YEAR(TODAY())+1,1,1))/($AF514+$AG514)&gt;=0.5),"控制達標",IF(ISNUMBER($H514),IF(AND($J514&gt;=84,$F514-$H514&lt;0),"進步達標","未達標"),"未達標")),"未達標"))))</f>
        <v/>
      </c>
      <c r="L514" s="33" t="str">
        <f ca="1">IF($B514="","",IF($K514="不適用","不適用",IF($K514="未檢驗","無檢驗資料","全年"&amp;($AF514+$AG514)&amp;"次／下半年"&amp;$AG514&amp;"次／"&amp;SUMIFS(LabData2016[HbA1c唯一],LabData2016[比對身分證前六碼],$AX514,LabData2016[最近一次HbA1c檢查結果(%)],"&lt;"&amp;VALUE(SUBSTITUTE(SUBSTITUTE($E514,"&lt;",""),"%","")),LabData2016[最近一次HbA1c檢查日期],"&gt;="&amp;DATE(YEAR(TODAY()),1,1),LabData2016[最近一次HbA1c檢查日期],"&lt;"&amp;DATE(YEAR(TODAY())+1,1,1))&amp;"/"&amp;($AF514+$AG514)&amp;"達標")))</f>
        <v/>
      </c>
      <c r="M514" s="6" t="str" cm="1">
        <f t="array" ref="M514">IF($B514="","",IFERROR(INDEX(PatientCriteria[LDL達標標準],ROWS($A$4:A514)),""))</f>
        <v/>
      </c>
      <c r="N514" s="6" t="str">
        <f>IF($B514="","",IF($O514="","",IFERROR(SUMIFS(LabData2016[最近一次LDL檢查結果(mg/dL)],LabData2016[比對身分證前六碼],$AX514,LabData2016[最近一次LDL檢查日期],$O514,LabData2016[LDL唯一],1),"")))</f>
        <v/>
      </c>
      <c r="O514" s="36" t="str" cm="1">
        <f t="array" ref="O514">IF($B514="","",IFERROR(_xlfn.AGGREGATE(14,6,LabData2016[最近一次LDL檢查日期]/((LabData2016[比對身分證前六碼]=$AX514)*(LabData2016[LDL唯一]=1)),1),""))</f>
        <v/>
      </c>
      <c r="P514" s="6" t="str">
        <f>IF($B514="","",IF($Q514="","",IFERROR(SUMIFS(LabData2016[最近一次LDL檢查結果(mg/dL)],LabData2016[比對身分證前六碼],$AX514,LabData2016[最近一次LDL檢查日期],$Q514,LabData2016[LDL唯一],1),"")))</f>
        <v/>
      </c>
      <c r="Q514" s="36" t="str" cm="1">
        <f t="array" ref="Q514">IF($B514="","",IFERROR(_xlfn.AGGREGATE(14,6,LabData2016[最近一次LDL檢查日期]/((LabData2016[比對身分證前六碼]=$AX514)*(LabData2016[LDL唯一]=1)),2),""))</f>
        <v/>
      </c>
      <c r="R514" s="6" t="str">
        <f t="shared" si="100"/>
        <v/>
      </c>
      <c r="S514" s="6" t="str" cm="1">
        <f t="array" ref="S514">IF($B514="","",IFERROR(_xlfn.AGGREGATE(15,6,LabData2016[最近一次LDL檢查結果(mg/dL)]/((LabData2016[比對身分證前六碼]=$AX514)*(LabData2016[LDL唯一]=1)),1),""))</f>
        <v/>
      </c>
      <c r="T514" s="28" t="str">
        <f ca="1">IF($B514="","",IF($M514="不適用","不適用",IF($N514="","未檢驗",IF(OR(AND($D514="DM only",$O514&gt;=DATE(YEAR(TODAY()),1,1),$O514&lt;DATE(YEAR(TODAY())+1,1,1),$N514&lt;VALUE(SUBSTITUTE($M514,"&lt;",""))),AND($AH514&gt;=1,$AI514&gt;=1,OR($N514&lt;VALUE(SUBSTITUTE($M514,"&lt;","")),SUMIFS(LabData2016[LDL唯一],LabData2016[比對身分證前六碼],$AX514,LabData2016[最近一次LDL檢查結果(mg/dL)],"&lt;"&amp;VALUE(SUBSTITUTE($M514,"&lt;","")),LabData2016[最近一次LDL檢查日期],"&gt;="&amp;DATE(YEAR(TODAY()),1,1),LabData2016[最近一次LDL檢查日期],"&lt;"&amp;DATE(YEAR(TODAY())+1,1,1))/($AH514+$AI514)&gt;=0.5))),"控制達標",IF(AND($AH514&gt;=1,$AI514&gt;=1,ISNUMBER($P514),$R514&gt;84,$N514-$P514&lt;0),"進步達標","未達標")))))</f>
        <v/>
      </c>
      <c r="U514" s="39" t="str">
        <f ca="1">IF($B514="","",IF($T514="不適用","不適用",IF($T514="未檢驗","無檢驗資料","全年"&amp;($AH514+$AI514)&amp;"次／下半年"&amp;$AI514&amp;"次／"&amp;SUMIFS(LabData2016[LDL唯一],LabData2016[比對身分證前六碼],$AX514,LabData2016[最近一次LDL檢查結果(mg/dL)],"&lt;"&amp;VALUE(SUBSTITUTE($M514,"&lt;","")),LabData2016[最近一次LDL檢查日期],"&gt;="&amp;DATE(YEAR(TODAY()),1,1),LabData2016[最近一次LDL檢查日期],"&lt;"&amp;DATE(YEAR(TODAY())+1,1,1))&amp;"/"&amp;($AH514+$AI514)&amp;"達標")))</f>
        <v/>
      </c>
      <c r="V514" s="6" t="str" cm="1">
        <f t="array" ref="V514">IF($B514="","",IFERROR(INDEX(PatientCriteria[UACR達標標準],ROWS($A$4:A514)),""))</f>
        <v/>
      </c>
      <c r="W514" s="6" t="str">
        <f>IF($B514="","",IF($X514="","",IFERROR(SUMIFS(LabData2016[最近一次UACR檢查結果(mg/gm)],LabData2016[比對身分證前六碼],$AX514,LabData2016[最近一次UACR檢查日期],$X514,LabData2016[UACR唯一],1),"")))</f>
        <v/>
      </c>
      <c r="X514" s="36" t="str" cm="1">
        <f t="array" ref="X514">IF($B514="","",IFERROR(_xlfn.AGGREGATE(14,6,LabData2016[最近一次UACR檢查日期]/((LabData2016[比對身分證前六碼]=$AX514)*(LabData2016[UACR唯一]=1)),1),""))</f>
        <v/>
      </c>
      <c r="Y514" s="6" t="str">
        <f>IF($B514="","",IF($Z514="","",IFERROR(SUMIFS(LabData2016[最近一次UACR檢查結果(mg/gm)],LabData2016[比對身分證前六碼],$AX514,LabData2016[最近一次UACR檢查日期],$Z514,LabData2016[UACR唯一],1),"")))</f>
        <v/>
      </c>
      <c r="Z514" s="36" t="str" cm="1">
        <f t="array" ref="Z514">IF($B514="","",IFERROR(_xlfn.AGGREGATE(14,6,LabData2016[最近一次UACR檢查日期]/((LabData2016[比對身分證前六碼]=$AX514)*(LabData2016[UACR唯一]=1)),2),""))</f>
        <v/>
      </c>
      <c r="AA514" s="6" t="str">
        <f t="shared" si="101"/>
        <v/>
      </c>
      <c r="AB514" s="29" t="str">
        <f ca="1">IF($B514="","",IF($V514="不適用","不適用",IF($W514="","未檢驗",IF(AND($AJ514+$AK514&gt;=2,$AK514&gt;=1),IF(OR($W514&lt;30,SUMIFS(LabData2016[UACR唯一],LabData2016[比對身分證前六碼],$AX514,LabData2016[最近一次UACR檢查結果(mg/gm)],"&lt;30",LabData2016[最近一次UACR檢查日期],"&gt;="&amp;DATE(YEAR(TODAY()),1,1),LabData2016[最近一次UACR檢查日期],"&lt;"&amp;DATE(YEAR(TODAY())+1,1,1))/($AJ514+$AK514)&gt;=0.5),"控制達標",IF(ISNUMBER($Y514),IF(AND($AA514&gt;=84,$W514-$Y514&lt;0),"進步達標","未達標"),"未達標")),"未達標"))))</f>
        <v/>
      </c>
      <c r="AC514" s="38" t="str">
        <f ca="1">IF($B514="","",IF($AB514="不適用","不適用",IF($AB514="未檢驗","無檢驗資料","全年"&amp;($AJ514+$AK514)&amp;"次／下半年"&amp;$AK514&amp;"次／"&amp;SUMIFS(LabData2016[UACR唯一],LabData2016[比對身分證前六碼],$AX514,LabData2016[最近一次UACR檢查結果(mg/gm)],"&lt;30",LabData2016[最近一次UACR檢查日期],"&gt;="&amp;DATE(YEAR(TODAY()),1,1),LabData2016[最近一次UACR檢查日期],"&lt;"&amp;DATE(YEAR(TODAY())+1,1,1))&amp;"/"&amp;($AJ514+$AK514)&amp;"達標")))</f>
        <v/>
      </c>
      <c r="AD514" s="6" t="str" cm="1">
        <f t="array" ref="AD514">IF($B514="","",IFERROR(INDEX(PatientCriteria[BP檢驗次數達標標準],ROWS($A$4:A514)),""))</f>
        <v/>
      </c>
      <c r="AE514" s="6" t="str" cm="1">
        <f t="array" aca="1" ref="AE514" ca="1">IF($B514="","",_xlfn.LET(_xlpm.bp,LabData2016[最近一次BP檢查日期],_xlpm.ym,IF(ISNUMBER(_xlpm.bp),TEXT(_xlpm.bp,"yyyy-mm"),LEFT(_xlpm.bp,7)),_xlpm.matched,_xlfn._xlws.FILTER(_xlpm.ym,(LabData2016[比對身分證前六碼]=$AX514)*(LabData2016[比對生日西元]=$AY514)*(_xlpm.ym&lt;&gt;"")*(LEFT(_xlpm.ym,4)=TEXT(YEAR(TODAY()),"0")),""),IF(INDEX(_xlpm.matched,1)="",0,ROWS(_xlfn.UNIQUE(_xlpm.matched)))))</f>
        <v/>
      </c>
      <c r="AF514" s="6" t="str">
        <f ca="1">IF($B514="","",SUMIFS(LabData2016[HbA1c唯一],LabData2016[比對身分證前六碼],$AX514,LabData2016[最近一次HbA1c檢查日期],"&gt;="&amp;DATE(YEAR(TODAY()),1,1),LabData2016[最近一次HbA1c檢查日期],"&lt;"&amp;DATE(YEAR(TODAY()),7,1)))</f>
        <v/>
      </c>
      <c r="AG514" s="6" t="str">
        <f ca="1">IF($B514="","",SUMIFS(LabData2016[HbA1c唯一],LabData2016[比對身分證前六碼],$AX514,LabData2016[最近一次HbA1c檢查日期],"&gt;="&amp;DATE(YEAR(TODAY()),7,1),LabData2016[最近一次HbA1c檢查日期],"&lt;"&amp;DATE(YEAR(TODAY())+1,1,1)))</f>
        <v/>
      </c>
      <c r="AH514" s="6" t="str">
        <f ca="1">IF($B514="","",SUMIFS(LabData2016[LDL唯一],LabData2016[比對身分證前六碼],$AX514,LabData2016[最近一次LDL檢查日期],"&gt;="&amp;DATE(YEAR(TODAY()),1,1),LabData2016[最近一次LDL檢查日期],"&lt;"&amp;DATE(YEAR(TODAY()),7,1)))</f>
        <v/>
      </c>
      <c r="AI514" s="6" t="str">
        <f ca="1">IF($B514="","",SUMIFS(LabData2016[LDL唯一],LabData2016[比對身分證前六碼],$AX514,LabData2016[最近一次LDL檢查日期],"&gt;="&amp;DATE(YEAR(TODAY()),7,1),LabData2016[最近一次LDL檢查日期],"&lt;"&amp;DATE(YEAR(TODAY())+1,1,1)))</f>
        <v/>
      </c>
      <c r="AJ514" s="6" t="str">
        <f ca="1">IF($B514="","",SUMIFS(LabData2016[UACR唯一],LabData2016[比對身分證前六碼],$AX514,LabData2016[最近一次UACR檢查日期],"&gt;="&amp;DATE(YEAR(TODAY()),1,1),LabData2016[最近一次UACR檢查日期],"&lt;"&amp;DATE(YEAR(TODAY()),7,1)))</f>
        <v/>
      </c>
      <c r="AK514" s="6" t="str">
        <f ca="1">IF($B514="","",SUMIFS(LabData2016[UACR唯一],LabData2016[比對身分證前六碼],$AX514,LabData2016[最近一次UACR檢查日期],"&gt;="&amp;DATE(YEAR(TODAY()),7,1),LabData2016[最近一次UACR檢查日期],"&lt;"&amp;DATE(YEAR(TODAY())+1,1,1)))</f>
        <v/>
      </c>
      <c r="AL514" s="6" t="str">
        <f t="shared" si="102"/>
        <v/>
      </c>
      <c r="AM514" s="6" t="str">
        <f t="shared" si="103"/>
        <v/>
      </c>
      <c r="AN514" s="6" t="str">
        <f t="shared" si="104"/>
        <v/>
      </c>
      <c r="AO514" s="6" t="str">
        <f t="shared" si="105"/>
        <v/>
      </c>
      <c r="AP514" s="6" t="str" cm="1">
        <f t="array" ref="AP514">IF($B514="","",IFERROR(INDEX(相容設定!$B$2:$E$9,MATCH($D514,相容設定!$A$2:$A$9,0),MIN(VALUE(LEFT($AQ514,FIND("/",$AQ514)-1)),3)+1),0))</f>
        <v/>
      </c>
      <c r="AQ514" s="6" t="str">
        <f t="shared" si="106"/>
        <v/>
      </c>
      <c r="AR514" s="30" t="str">
        <f t="shared" si="107"/>
        <v/>
      </c>
      <c r="AS514" s="30" t="str">
        <f>IF($B514="","",250+30+IF(OR(ISNUMBER(SEARCH("DM",$D514)),ISNUMBER(SEARCH("+",$D514))),100,0)+IFERROR(INDEX(相容設定!$F$2:$F$9,MATCH($D514,相容設定!$A$2:$A$9,0)),0))</f>
        <v/>
      </c>
      <c r="AT514" s="31" t="str">
        <f t="shared" si="108"/>
        <v/>
      </c>
      <c r="AU514" s="32" t="str">
        <f t="shared" si="109"/>
        <v/>
      </c>
      <c r="AW514" t="str">
        <f t="shared" si="110"/>
        <v/>
      </c>
    </row>
    <row r="515" spans="1:49" x14ac:dyDescent="0.35">
      <c r="A515" s="26" t="str" cm="1">
        <f t="array" ref="A515">IFERROR(IF(INDEX(PatientCriteria[身分證號],ROWS($A$4:A515))="","",ROWS($A$4:A515)),"")</f>
        <v/>
      </c>
      <c r="B515" s="26" t="str" cm="1">
        <f t="array" ref="B515">IFERROR(IF(INDEX(PatientCriteria[身分證號],ROWS($A$4:A515))="","",INDEX(PatientCriteria[身分證號],ROWS($A$4:A515))),"")</f>
        <v/>
      </c>
      <c r="C515" s="26" t="str" cm="1">
        <f t="array" ref="C515">IF($B515="","",IFERROR(INDEX(PatientCriteria[生日],ROWS($A$4:A515)),""))</f>
        <v/>
      </c>
      <c r="D515" s="26" t="str" cm="1">
        <f t="array" ref="D515">IF($B515="","",IFERROR(INDEX(PatientCriteria[疾病組合],ROWS($A$4:A515)),""))</f>
        <v/>
      </c>
      <c r="E515" s="6" t="str" cm="1">
        <f t="array" ref="E515">IF($B515="","",IFERROR(INDEX(PatientCriteria[HbA1c達標標準],ROWS($A$4:A515)),""))</f>
        <v/>
      </c>
      <c r="F515" s="6" t="str">
        <f>IF($B515="","",IF($G515="","",IFERROR(SUMIFS(LabData2016[最近一次HbA1c檢查結果(%)],LabData2016[比對身分證前六碼],$AX515,LabData2016[最近一次HbA1c檢查日期],$G515,LabData2016[HbA1c唯一],1),"")))</f>
        <v/>
      </c>
      <c r="G515" s="36" t="str" cm="1">
        <f t="array" ref="G515">IF($B515="","",IFERROR(_xlfn.AGGREGATE(14,6,LabData2016[最近一次HbA1c檢查日期]/((LabData2016[比對身分證前六碼]=$AX515)*(LabData2016[HbA1c唯一]=1)),1),""))</f>
        <v/>
      </c>
      <c r="H515" s="6" t="str">
        <f>IF($B515="","",IF($I515="","",IFERROR(SUMIFS(LabData2016[最近一次HbA1c檢查結果(%)],LabData2016[比對身分證前六碼],$AX515,LabData2016[最近一次HbA1c檢查日期],$I515,LabData2016[HbA1c唯一],1),"")))</f>
        <v/>
      </c>
      <c r="I515" s="36" t="str" cm="1">
        <f t="array" ref="I515">IF($B515="","",IFERROR(_xlfn.AGGREGATE(14,6,LabData2016[最近一次HbA1c檢查日期]/((LabData2016[比對身分證前六碼]=$AX515)*(LabData2016[HbA1c唯一]=1)),2),""))</f>
        <v/>
      </c>
      <c r="J515" s="6" t="str">
        <f t="shared" si="99"/>
        <v/>
      </c>
      <c r="K515" s="27" t="str">
        <f ca="1">IF($B515="","",IF($E515="不適用","不適用",IF($F515="","未檢驗",IF(AND($AF515+$AG515&gt;=2,$AG515&gt;=1),IF(OR($F515&lt;VALUE(SUBSTITUTE(SUBSTITUTE($E515,"&lt;",""),"%","")),SUMIFS(LabData2016[HbA1c唯一],LabData2016[比對身分證前六碼],$AX515,LabData2016[最近一次HbA1c檢查結果(%)],"&lt;"&amp;VALUE(SUBSTITUTE(SUBSTITUTE($E515,"&lt;",""),"%","")),LabData2016[最近一次HbA1c檢查日期],"&gt;="&amp;DATE(YEAR(TODAY()),1,1),LabData2016[最近一次HbA1c檢查日期],"&lt;"&amp;DATE(YEAR(TODAY())+1,1,1))/($AF515+$AG515)&gt;=0.5),"控制達標",IF(ISNUMBER($H515),IF(AND($J515&gt;=84,$F515-$H515&lt;0),"進步達標","未達標"),"未達標")),"未達標"))))</f>
        <v/>
      </c>
      <c r="L515" s="33" t="str">
        <f ca="1">IF($B515="","",IF($K515="不適用","不適用",IF($K515="未檢驗","無檢驗資料","全年"&amp;($AF515+$AG515)&amp;"次／下半年"&amp;$AG515&amp;"次／"&amp;SUMIFS(LabData2016[HbA1c唯一],LabData2016[比對身分證前六碼],$AX515,LabData2016[最近一次HbA1c檢查結果(%)],"&lt;"&amp;VALUE(SUBSTITUTE(SUBSTITUTE($E515,"&lt;",""),"%","")),LabData2016[最近一次HbA1c檢查日期],"&gt;="&amp;DATE(YEAR(TODAY()),1,1),LabData2016[最近一次HbA1c檢查日期],"&lt;"&amp;DATE(YEAR(TODAY())+1,1,1))&amp;"/"&amp;($AF515+$AG515)&amp;"達標")))</f>
        <v/>
      </c>
      <c r="M515" s="6" t="str" cm="1">
        <f t="array" ref="M515">IF($B515="","",IFERROR(INDEX(PatientCriteria[LDL達標標準],ROWS($A$4:A515)),""))</f>
        <v/>
      </c>
      <c r="N515" s="6" t="str">
        <f>IF($B515="","",IF($O515="","",IFERROR(SUMIFS(LabData2016[最近一次LDL檢查結果(mg/dL)],LabData2016[比對身分證前六碼],$AX515,LabData2016[最近一次LDL檢查日期],$O515,LabData2016[LDL唯一],1),"")))</f>
        <v/>
      </c>
      <c r="O515" s="36" t="str" cm="1">
        <f t="array" ref="O515">IF($B515="","",IFERROR(_xlfn.AGGREGATE(14,6,LabData2016[最近一次LDL檢查日期]/((LabData2016[比對身分證前六碼]=$AX515)*(LabData2016[LDL唯一]=1)),1),""))</f>
        <v/>
      </c>
      <c r="P515" s="6" t="str">
        <f>IF($B515="","",IF($Q515="","",IFERROR(SUMIFS(LabData2016[最近一次LDL檢查結果(mg/dL)],LabData2016[比對身分證前六碼],$AX515,LabData2016[最近一次LDL檢查日期],$Q515,LabData2016[LDL唯一],1),"")))</f>
        <v/>
      </c>
      <c r="Q515" s="36" t="str" cm="1">
        <f t="array" ref="Q515">IF($B515="","",IFERROR(_xlfn.AGGREGATE(14,6,LabData2016[最近一次LDL檢查日期]/((LabData2016[比對身分證前六碼]=$AX515)*(LabData2016[LDL唯一]=1)),2),""))</f>
        <v/>
      </c>
      <c r="R515" s="6" t="str">
        <f t="shared" si="100"/>
        <v/>
      </c>
      <c r="S515" s="6" t="str" cm="1">
        <f t="array" ref="S515">IF($B515="","",IFERROR(_xlfn.AGGREGATE(15,6,LabData2016[最近一次LDL檢查結果(mg/dL)]/((LabData2016[比對身分證前六碼]=$AX515)*(LabData2016[LDL唯一]=1)),1),""))</f>
        <v/>
      </c>
      <c r="T515" s="28" t="str">
        <f ca="1">IF($B515="","",IF($M515="不適用","不適用",IF($N515="","未檢驗",IF(OR(AND($D515="DM only",$O515&gt;=DATE(YEAR(TODAY()),1,1),$O515&lt;DATE(YEAR(TODAY())+1,1,1),$N515&lt;VALUE(SUBSTITUTE($M515,"&lt;",""))),AND($AH515&gt;=1,$AI515&gt;=1,OR($N515&lt;VALUE(SUBSTITUTE($M515,"&lt;","")),SUMIFS(LabData2016[LDL唯一],LabData2016[比對身分證前六碼],$AX515,LabData2016[最近一次LDL檢查結果(mg/dL)],"&lt;"&amp;VALUE(SUBSTITUTE($M515,"&lt;","")),LabData2016[最近一次LDL檢查日期],"&gt;="&amp;DATE(YEAR(TODAY()),1,1),LabData2016[最近一次LDL檢查日期],"&lt;"&amp;DATE(YEAR(TODAY())+1,1,1))/($AH515+$AI515)&gt;=0.5))),"控制達標",IF(AND($AH515&gt;=1,$AI515&gt;=1,ISNUMBER($P515),$R515&gt;84,$N515-$P515&lt;0),"進步達標","未達標")))))</f>
        <v/>
      </c>
      <c r="U515" s="39" t="str">
        <f ca="1">IF($B515="","",IF($T515="不適用","不適用",IF($T515="未檢驗","無檢驗資料","全年"&amp;($AH515+$AI515)&amp;"次／下半年"&amp;$AI515&amp;"次／"&amp;SUMIFS(LabData2016[LDL唯一],LabData2016[比對身分證前六碼],$AX515,LabData2016[最近一次LDL檢查結果(mg/dL)],"&lt;"&amp;VALUE(SUBSTITUTE($M515,"&lt;","")),LabData2016[最近一次LDL檢查日期],"&gt;="&amp;DATE(YEAR(TODAY()),1,1),LabData2016[最近一次LDL檢查日期],"&lt;"&amp;DATE(YEAR(TODAY())+1,1,1))&amp;"/"&amp;($AH515+$AI515)&amp;"達標")))</f>
        <v/>
      </c>
      <c r="V515" s="6" t="str" cm="1">
        <f t="array" ref="V515">IF($B515="","",IFERROR(INDEX(PatientCriteria[UACR達標標準],ROWS($A$4:A515)),""))</f>
        <v/>
      </c>
      <c r="W515" s="6" t="str">
        <f>IF($B515="","",IF($X515="","",IFERROR(SUMIFS(LabData2016[最近一次UACR檢查結果(mg/gm)],LabData2016[比對身分證前六碼],$AX515,LabData2016[最近一次UACR檢查日期],$X515,LabData2016[UACR唯一],1),"")))</f>
        <v/>
      </c>
      <c r="X515" s="36" t="str" cm="1">
        <f t="array" ref="X515">IF($B515="","",IFERROR(_xlfn.AGGREGATE(14,6,LabData2016[最近一次UACR檢查日期]/((LabData2016[比對身分證前六碼]=$AX515)*(LabData2016[UACR唯一]=1)),1),""))</f>
        <v/>
      </c>
      <c r="Y515" s="6" t="str">
        <f>IF($B515="","",IF($Z515="","",IFERROR(SUMIFS(LabData2016[最近一次UACR檢查結果(mg/gm)],LabData2016[比對身分證前六碼],$AX515,LabData2016[最近一次UACR檢查日期],$Z515,LabData2016[UACR唯一],1),"")))</f>
        <v/>
      </c>
      <c r="Z515" s="36" t="str" cm="1">
        <f t="array" ref="Z515">IF($B515="","",IFERROR(_xlfn.AGGREGATE(14,6,LabData2016[最近一次UACR檢查日期]/((LabData2016[比對身分證前六碼]=$AX515)*(LabData2016[UACR唯一]=1)),2),""))</f>
        <v/>
      </c>
      <c r="AA515" s="6" t="str">
        <f t="shared" si="101"/>
        <v/>
      </c>
      <c r="AB515" s="29" t="str">
        <f ca="1">IF($B515="","",IF($V515="不適用","不適用",IF($W515="","未檢驗",IF(AND($AJ515+$AK515&gt;=2,$AK515&gt;=1),IF(OR($W515&lt;30,SUMIFS(LabData2016[UACR唯一],LabData2016[比對身分證前六碼],$AX515,LabData2016[最近一次UACR檢查結果(mg/gm)],"&lt;30",LabData2016[最近一次UACR檢查日期],"&gt;="&amp;DATE(YEAR(TODAY()),1,1),LabData2016[最近一次UACR檢查日期],"&lt;"&amp;DATE(YEAR(TODAY())+1,1,1))/($AJ515+$AK515)&gt;=0.5),"控制達標",IF(ISNUMBER($Y515),IF(AND($AA515&gt;=84,$W515-$Y515&lt;0),"進步達標","未達標"),"未達標")),"未達標"))))</f>
        <v/>
      </c>
      <c r="AC515" s="38" t="str">
        <f ca="1">IF($B515="","",IF($AB515="不適用","不適用",IF($AB515="未檢驗","無檢驗資料","全年"&amp;($AJ515+$AK515)&amp;"次／下半年"&amp;$AK515&amp;"次／"&amp;SUMIFS(LabData2016[UACR唯一],LabData2016[比對身分證前六碼],$AX515,LabData2016[最近一次UACR檢查結果(mg/gm)],"&lt;30",LabData2016[最近一次UACR檢查日期],"&gt;="&amp;DATE(YEAR(TODAY()),1,1),LabData2016[最近一次UACR檢查日期],"&lt;"&amp;DATE(YEAR(TODAY())+1,1,1))&amp;"/"&amp;($AJ515+$AK515)&amp;"達標")))</f>
        <v/>
      </c>
      <c r="AD515" s="6" t="str" cm="1">
        <f t="array" ref="AD515">IF($B515="","",IFERROR(INDEX(PatientCriteria[BP檢驗次數達標標準],ROWS($A$4:A515)),""))</f>
        <v/>
      </c>
      <c r="AE515" s="6" t="str" cm="1">
        <f t="array" aca="1" ref="AE515" ca="1">IF($B515="","",_xlfn.LET(_xlpm.bp,LabData2016[最近一次BP檢查日期],_xlpm.ym,IF(ISNUMBER(_xlpm.bp),TEXT(_xlpm.bp,"yyyy-mm"),LEFT(_xlpm.bp,7)),_xlpm.matched,_xlfn._xlws.FILTER(_xlpm.ym,(LabData2016[比對身分證前六碼]=$AX515)*(LabData2016[比對生日西元]=$AY515)*(_xlpm.ym&lt;&gt;"")*(LEFT(_xlpm.ym,4)=TEXT(YEAR(TODAY()),"0")),""),IF(INDEX(_xlpm.matched,1)="",0,ROWS(_xlfn.UNIQUE(_xlpm.matched)))))</f>
        <v/>
      </c>
      <c r="AF515" s="6" t="str">
        <f ca="1">IF($B515="","",SUMIFS(LabData2016[HbA1c唯一],LabData2016[比對身分證前六碼],$AX515,LabData2016[最近一次HbA1c檢查日期],"&gt;="&amp;DATE(YEAR(TODAY()),1,1),LabData2016[最近一次HbA1c檢查日期],"&lt;"&amp;DATE(YEAR(TODAY()),7,1)))</f>
        <v/>
      </c>
      <c r="AG515" s="6" t="str">
        <f ca="1">IF($B515="","",SUMIFS(LabData2016[HbA1c唯一],LabData2016[比對身分證前六碼],$AX515,LabData2016[最近一次HbA1c檢查日期],"&gt;="&amp;DATE(YEAR(TODAY()),7,1),LabData2016[最近一次HbA1c檢查日期],"&lt;"&amp;DATE(YEAR(TODAY())+1,1,1)))</f>
        <v/>
      </c>
      <c r="AH515" s="6" t="str">
        <f ca="1">IF($B515="","",SUMIFS(LabData2016[LDL唯一],LabData2016[比對身分證前六碼],$AX515,LabData2016[最近一次LDL檢查日期],"&gt;="&amp;DATE(YEAR(TODAY()),1,1),LabData2016[最近一次LDL檢查日期],"&lt;"&amp;DATE(YEAR(TODAY()),7,1)))</f>
        <v/>
      </c>
      <c r="AI515" s="6" t="str">
        <f ca="1">IF($B515="","",SUMIFS(LabData2016[LDL唯一],LabData2016[比對身分證前六碼],$AX515,LabData2016[最近一次LDL檢查日期],"&gt;="&amp;DATE(YEAR(TODAY()),7,1),LabData2016[最近一次LDL檢查日期],"&lt;"&amp;DATE(YEAR(TODAY())+1,1,1)))</f>
        <v/>
      </c>
      <c r="AJ515" s="6" t="str">
        <f ca="1">IF($B515="","",SUMIFS(LabData2016[UACR唯一],LabData2016[比對身分證前六碼],$AX515,LabData2016[最近一次UACR檢查日期],"&gt;="&amp;DATE(YEAR(TODAY()),1,1),LabData2016[最近一次UACR檢查日期],"&lt;"&amp;DATE(YEAR(TODAY()),7,1)))</f>
        <v/>
      </c>
      <c r="AK515" s="6" t="str">
        <f ca="1">IF($B515="","",SUMIFS(LabData2016[UACR唯一],LabData2016[比對身分證前六碼],$AX515,LabData2016[最近一次UACR檢查日期],"&gt;="&amp;DATE(YEAR(TODAY()),7,1),LabData2016[最近一次UACR檢查日期],"&lt;"&amp;DATE(YEAR(TODAY())+1,1,1)))</f>
        <v/>
      </c>
      <c r="AL515" s="6" t="str">
        <f t="shared" si="102"/>
        <v/>
      </c>
      <c r="AM515" s="6" t="str">
        <f t="shared" si="103"/>
        <v/>
      </c>
      <c r="AN515" s="6" t="str">
        <f t="shared" si="104"/>
        <v/>
      </c>
      <c r="AO515" s="6" t="str">
        <f t="shared" si="105"/>
        <v/>
      </c>
      <c r="AP515" s="6" t="str" cm="1">
        <f t="array" ref="AP515">IF($B515="","",IFERROR(INDEX(相容設定!$B$2:$E$9,MATCH($D515,相容設定!$A$2:$A$9,0),MIN(VALUE(LEFT($AQ515,FIND("/",$AQ515)-1)),3)+1),0))</f>
        <v/>
      </c>
      <c r="AQ515" s="6" t="str">
        <f t="shared" si="106"/>
        <v/>
      </c>
      <c r="AR515" s="30" t="str">
        <f t="shared" si="107"/>
        <v/>
      </c>
      <c r="AS515" s="30" t="str">
        <f>IF($B515="","",250+30+IF(OR(ISNUMBER(SEARCH("DM",$D515)),ISNUMBER(SEARCH("+",$D515))),100,0)+IFERROR(INDEX(相容設定!$F$2:$F$9,MATCH($D515,相容設定!$A$2:$A$9,0)),0))</f>
        <v/>
      </c>
      <c r="AT515" s="31" t="str">
        <f t="shared" si="108"/>
        <v/>
      </c>
      <c r="AU515" s="32" t="str">
        <f t="shared" si="109"/>
        <v/>
      </c>
      <c r="AW515" t="str">
        <f t="shared" si="110"/>
        <v/>
      </c>
    </row>
    <row r="516" spans="1:49" x14ac:dyDescent="0.35">
      <c r="A516" s="26" t="str" cm="1">
        <f t="array" ref="A516">IFERROR(IF(INDEX(PatientCriteria[身分證號],ROWS($A$4:A516))="","",ROWS($A$4:A516)),"")</f>
        <v/>
      </c>
      <c r="B516" s="26" t="str" cm="1">
        <f t="array" ref="B516">IFERROR(IF(INDEX(PatientCriteria[身分證號],ROWS($A$4:A516))="","",INDEX(PatientCriteria[身分證號],ROWS($A$4:A516))),"")</f>
        <v/>
      </c>
      <c r="C516" s="26" t="str" cm="1">
        <f t="array" ref="C516">IF($B516="","",IFERROR(INDEX(PatientCriteria[生日],ROWS($A$4:A516)),""))</f>
        <v/>
      </c>
      <c r="D516" s="26" t="str" cm="1">
        <f t="array" ref="D516">IF($B516="","",IFERROR(INDEX(PatientCriteria[疾病組合],ROWS($A$4:A516)),""))</f>
        <v/>
      </c>
      <c r="E516" s="6" t="str" cm="1">
        <f t="array" ref="E516">IF($B516="","",IFERROR(INDEX(PatientCriteria[HbA1c達標標準],ROWS($A$4:A516)),""))</f>
        <v/>
      </c>
      <c r="F516" s="6" t="str">
        <f>IF($B516="","",IF($G516="","",IFERROR(SUMIFS(LabData2016[最近一次HbA1c檢查結果(%)],LabData2016[比對身分證前六碼],$AX516,LabData2016[最近一次HbA1c檢查日期],$G516,LabData2016[HbA1c唯一],1),"")))</f>
        <v/>
      </c>
      <c r="G516" s="36" t="str" cm="1">
        <f t="array" ref="G516">IF($B516="","",IFERROR(_xlfn.AGGREGATE(14,6,LabData2016[最近一次HbA1c檢查日期]/((LabData2016[比對身分證前六碼]=$AX516)*(LabData2016[HbA1c唯一]=1)),1),""))</f>
        <v/>
      </c>
      <c r="H516" s="6" t="str">
        <f>IF($B516="","",IF($I516="","",IFERROR(SUMIFS(LabData2016[最近一次HbA1c檢查結果(%)],LabData2016[比對身分證前六碼],$AX516,LabData2016[最近一次HbA1c檢查日期],$I516,LabData2016[HbA1c唯一],1),"")))</f>
        <v/>
      </c>
      <c r="I516" s="36" t="str" cm="1">
        <f t="array" ref="I516">IF($B516="","",IFERROR(_xlfn.AGGREGATE(14,6,LabData2016[最近一次HbA1c檢查日期]/((LabData2016[比對身分證前六碼]=$AX516)*(LabData2016[HbA1c唯一]=1)),2),""))</f>
        <v/>
      </c>
      <c r="J516" s="6" t="str">
        <f t="shared" ref="J516:J579" si="111">IF($B516="","",IF(AND(G516&lt;&gt;"",I516&lt;&gt;""),G516-I516,""))</f>
        <v/>
      </c>
      <c r="K516" s="27" t="str">
        <f ca="1">IF($B516="","",IF($E516="不適用","不適用",IF($F516="","未檢驗",IF(AND($AF516+$AG516&gt;=2,$AG516&gt;=1),IF(OR($F516&lt;VALUE(SUBSTITUTE(SUBSTITUTE($E516,"&lt;",""),"%","")),SUMIFS(LabData2016[HbA1c唯一],LabData2016[比對身分證前六碼],$AX516,LabData2016[最近一次HbA1c檢查結果(%)],"&lt;"&amp;VALUE(SUBSTITUTE(SUBSTITUTE($E516,"&lt;",""),"%","")),LabData2016[最近一次HbA1c檢查日期],"&gt;="&amp;DATE(YEAR(TODAY()),1,1),LabData2016[最近一次HbA1c檢查日期],"&lt;"&amp;DATE(YEAR(TODAY())+1,1,1))/($AF516+$AG516)&gt;=0.5),"控制達標",IF(ISNUMBER($H516),IF(AND($J516&gt;=84,$F516-$H516&lt;0),"進步達標","未達標"),"未達標")),"未達標"))))</f>
        <v/>
      </c>
      <c r="L516" s="33" t="str">
        <f ca="1">IF($B516="","",IF($K516="不適用","不適用",IF($K516="未檢驗","無檢驗資料","全年"&amp;($AF516+$AG516)&amp;"次／下半年"&amp;$AG516&amp;"次／"&amp;SUMIFS(LabData2016[HbA1c唯一],LabData2016[比對身分證前六碼],$AX516,LabData2016[最近一次HbA1c檢查結果(%)],"&lt;"&amp;VALUE(SUBSTITUTE(SUBSTITUTE($E516,"&lt;",""),"%","")),LabData2016[最近一次HbA1c檢查日期],"&gt;="&amp;DATE(YEAR(TODAY()),1,1),LabData2016[最近一次HbA1c檢查日期],"&lt;"&amp;DATE(YEAR(TODAY())+1,1,1))&amp;"/"&amp;($AF516+$AG516)&amp;"達標")))</f>
        <v/>
      </c>
      <c r="M516" s="6" t="str" cm="1">
        <f t="array" ref="M516">IF($B516="","",IFERROR(INDEX(PatientCriteria[LDL達標標準],ROWS($A$4:A516)),""))</f>
        <v/>
      </c>
      <c r="N516" s="6" t="str">
        <f>IF($B516="","",IF($O516="","",IFERROR(SUMIFS(LabData2016[最近一次LDL檢查結果(mg/dL)],LabData2016[比對身分證前六碼],$AX516,LabData2016[最近一次LDL檢查日期],$O516,LabData2016[LDL唯一],1),"")))</f>
        <v/>
      </c>
      <c r="O516" s="36" t="str" cm="1">
        <f t="array" ref="O516">IF($B516="","",IFERROR(_xlfn.AGGREGATE(14,6,LabData2016[最近一次LDL檢查日期]/((LabData2016[比對身分證前六碼]=$AX516)*(LabData2016[LDL唯一]=1)),1),""))</f>
        <v/>
      </c>
      <c r="P516" s="6" t="str">
        <f>IF($B516="","",IF($Q516="","",IFERROR(SUMIFS(LabData2016[最近一次LDL檢查結果(mg/dL)],LabData2016[比對身分證前六碼],$AX516,LabData2016[最近一次LDL檢查日期],$Q516,LabData2016[LDL唯一],1),"")))</f>
        <v/>
      </c>
      <c r="Q516" s="36" t="str" cm="1">
        <f t="array" ref="Q516">IF($B516="","",IFERROR(_xlfn.AGGREGATE(14,6,LabData2016[最近一次LDL檢查日期]/((LabData2016[比對身分證前六碼]=$AX516)*(LabData2016[LDL唯一]=1)),2),""))</f>
        <v/>
      </c>
      <c r="R516" s="6" t="str">
        <f t="shared" ref="R516:R579" si="112">IF($B516="","",IF(AND(O516&lt;&gt;"",Q516&lt;&gt;""),O516-Q516,""))</f>
        <v/>
      </c>
      <c r="S516" s="6" t="str" cm="1">
        <f t="array" ref="S516">IF($B516="","",IFERROR(_xlfn.AGGREGATE(15,6,LabData2016[最近一次LDL檢查結果(mg/dL)]/((LabData2016[比對身分證前六碼]=$AX516)*(LabData2016[LDL唯一]=1)),1),""))</f>
        <v/>
      </c>
      <c r="T516" s="28" t="str">
        <f ca="1">IF($B516="","",IF($M516="不適用","不適用",IF($N516="","未檢驗",IF(OR(AND($D516="DM only",$O516&gt;=DATE(YEAR(TODAY()),1,1),$O516&lt;DATE(YEAR(TODAY())+1,1,1),$N516&lt;VALUE(SUBSTITUTE($M516,"&lt;",""))),AND($AH516&gt;=1,$AI516&gt;=1,OR($N516&lt;VALUE(SUBSTITUTE($M516,"&lt;","")),SUMIFS(LabData2016[LDL唯一],LabData2016[比對身分證前六碼],$AX516,LabData2016[最近一次LDL檢查結果(mg/dL)],"&lt;"&amp;VALUE(SUBSTITUTE($M516,"&lt;","")),LabData2016[最近一次LDL檢查日期],"&gt;="&amp;DATE(YEAR(TODAY()),1,1),LabData2016[最近一次LDL檢查日期],"&lt;"&amp;DATE(YEAR(TODAY())+1,1,1))/($AH516+$AI516)&gt;=0.5))),"控制達標",IF(AND($AH516&gt;=1,$AI516&gt;=1,ISNUMBER($P516),$R516&gt;84,$N516-$P516&lt;0),"進步達標","未達標")))))</f>
        <v/>
      </c>
      <c r="U516" s="39" t="str">
        <f ca="1">IF($B516="","",IF($T516="不適用","不適用",IF($T516="未檢驗","無檢驗資料","全年"&amp;($AH516+$AI516)&amp;"次／下半年"&amp;$AI516&amp;"次／"&amp;SUMIFS(LabData2016[LDL唯一],LabData2016[比對身分證前六碼],$AX516,LabData2016[最近一次LDL檢查結果(mg/dL)],"&lt;"&amp;VALUE(SUBSTITUTE($M516,"&lt;","")),LabData2016[最近一次LDL檢查日期],"&gt;="&amp;DATE(YEAR(TODAY()),1,1),LabData2016[最近一次LDL檢查日期],"&lt;"&amp;DATE(YEAR(TODAY())+1,1,1))&amp;"/"&amp;($AH516+$AI516)&amp;"達標")))</f>
        <v/>
      </c>
      <c r="V516" s="6" t="str" cm="1">
        <f t="array" ref="V516">IF($B516="","",IFERROR(INDEX(PatientCriteria[UACR達標標準],ROWS($A$4:A516)),""))</f>
        <v/>
      </c>
      <c r="W516" s="6" t="str">
        <f>IF($B516="","",IF($X516="","",IFERROR(SUMIFS(LabData2016[最近一次UACR檢查結果(mg/gm)],LabData2016[比對身分證前六碼],$AX516,LabData2016[最近一次UACR檢查日期],$X516,LabData2016[UACR唯一],1),"")))</f>
        <v/>
      </c>
      <c r="X516" s="36" t="str" cm="1">
        <f t="array" ref="X516">IF($B516="","",IFERROR(_xlfn.AGGREGATE(14,6,LabData2016[最近一次UACR檢查日期]/((LabData2016[比對身分證前六碼]=$AX516)*(LabData2016[UACR唯一]=1)),1),""))</f>
        <v/>
      </c>
      <c r="Y516" s="6" t="str">
        <f>IF($B516="","",IF($Z516="","",IFERROR(SUMIFS(LabData2016[最近一次UACR檢查結果(mg/gm)],LabData2016[比對身分證前六碼],$AX516,LabData2016[最近一次UACR檢查日期],$Z516,LabData2016[UACR唯一],1),"")))</f>
        <v/>
      </c>
      <c r="Z516" s="36" t="str" cm="1">
        <f t="array" ref="Z516">IF($B516="","",IFERROR(_xlfn.AGGREGATE(14,6,LabData2016[最近一次UACR檢查日期]/((LabData2016[比對身分證前六碼]=$AX516)*(LabData2016[UACR唯一]=1)),2),""))</f>
        <v/>
      </c>
      <c r="AA516" s="6" t="str">
        <f t="shared" ref="AA516:AA579" si="113">IF($B516="","",IF(AND(X516&lt;&gt;"",Z516&lt;&gt;""),X516-Z516,""))</f>
        <v/>
      </c>
      <c r="AB516" s="29" t="str">
        <f ca="1">IF($B516="","",IF($V516="不適用","不適用",IF($W516="","未檢驗",IF(AND($AJ516+$AK516&gt;=2,$AK516&gt;=1),IF(OR($W516&lt;30,SUMIFS(LabData2016[UACR唯一],LabData2016[比對身分證前六碼],$AX516,LabData2016[最近一次UACR檢查結果(mg/gm)],"&lt;30",LabData2016[最近一次UACR檢查日期],"&gt;="&amp;DATE(YEAR(TODAY()),1,1),LabData2016[最近一次UACR檢查日期],"&lt;"&amp;DATE(YEAR(TODAY())+1,1,1))/($AJ516+$AK516)&gt;=0.5),"控制達標",IF(ISNUMBER($Y516),IF(AND($AA516&gt;=84,$W516-$Y516&lt;0),"進步達標","未達標"),"未達標")),"未達標"))))</f>
        <v/>
      </c>
      <c r="AC516" s="38" t="str">
        <f ca="1">IF($B516="","",IF($AB516="不適用","不適用",IF($AB516="未檢驗","無檢驗資料","全年"&amp;($AJ516+$AK516)&amp;"次／下半年"&amp;$AK516&amp;"次／"&amp;SUMIFS(LabData2016[UACR唯一],LabData2016[比對身分證前六碼],$AX516,LabData2016[最近一次UACR檢查結果(mg/gm)],"&lt;30",LabData2016[最近一次UACR檢查日期],"&gt;="&amp;DATE(YEAR(TODAY()),1,1),LabData2016[最近一次UACR檢查日期],"&lt;"&amp;DATE(YEAR(TODAY())+1,1,1))&amp;"/"&amp;($AJ516+$AK516)&amp;"達標")))</f>
        <v/>
      </c>
      <c r="AD516" s="6" t="str" cm="1">
        <f t="array" ref="AD516">IF($B516="","",IFERROR(INDEX(PatientCriteria[BP檢驗次數達標標準],ROWS($A$4:A516)),""))</f>
        <v/>
      </c>
      <c r="AE516" s="6" t="str" cm="1">
        <f t="array" aca="1" ref="AE516" ca="1">IF($B516="","",_xlfn.LET(_xlpm.bp,LabData2016[最近一次BP檢查日期],_xlpm.ym,IF(ISNUMBER(_xlpm.bp),TEXT(_xlpm.bp,"yyyy-mm"),LEFT(_xlpm.bp,7)),_xlpm.matched,_xlfn._xlws.FILTER(_xlpm.ym,(LabData2016[比對身分證前六碼]=$AX516)*(LabData2016[比對生日西元]=$AY516)*(_xlpm.ym&lt;&gt;"")*(LEFT(_xlpm.ym,4)=TEXT(YEAR(TODAY()),"0")),""),IF(INDEX(_xlpm.matched,1)="",0,ROWS(_xlfn.UNIQUE(_xlpm.matched)))))</f>
        <v/>
      </c>
      <c r="AF516" s="6" t="str">
        <f ca="1">IF($B516="","",SUMIFS(LabData2016[HbA1c唯一],LabData2016[比對身分證前六碼],$AX516,LabData2016[最近一次HbA1c檢查日期],"&gt;="&amp;DATE(YEAR(TODAY()),1,1),LabData2016[最近一次HbA1c檢查日期],"&lt;"&amp;DATE(YEAR(TODAY()),7,1)))</f>
        <v/>
      </c>
      <c r="AG516" s="6" t="str">
        <f ca="1">IF($B516="","",SUMIFS(LabData2016[HbA1c唯一],LabData2016[比對身分證前六碼],$AX516,LabData2016[最近一次HbA1c檢查日期],"&gt;="&amp;DATE(YEAR(TODAY()),7,1),LabData2016[最近一次HbA1c檢查日期],"&lt;"&amp;DATE(YEAR(TODAY())+1,1,1)))</f>
        <v/>
      </c>
      <c r="AH516" s="6" t="str">
        <f ca="1">IF($B516="","",SUMIFS(LabData2016[LDL唯一],LabData2016[比對身分證前六碼],$AX516,LabData2016[最近一次LDL檢查日期],"&gt;="&amp;DATE(YEAR(TODAY()),1,1),LabData2016[最近一次LDL檢查日期],"&lt;"&amp;DATE(YEAR(TODAY()),7,1)))</f>
        <v/>
      </c>
      <c r="AI516" s="6" t="str">
        <f ca="1">IF($B516="","",SUMIFS(LabData2016[LDL唯一],LabData2016[比對身分證前六碼],$AX516,LabData2016[最近一次LDL檢查日期],"&gt;="&amp;DATE(YEAR(TODAY()),7,1),LabData2016[最近一次LDL檢查日期],"&lt;"&amp;DATE(YEAR(TODAY())+1,1,1)))</f>
        <v/>
      </c>
      <c r="AJ516" s="6" t="str">
        <f ca="1">IF($B516="","",SUMIFS(LabData2016[UACR唯一],LabData2016[比對身分證前六碼],$AX516,LabData2016[最近一次UACR檢查日期],"&gt;="&amp;DATE(YEAR(TODAY()),1,1),LabData2016[最近一次UACR檢查日期],"&lt;"&amp;DATE(YEAR(TODAY()),7,1)))</f>
        <v/>
      </c>
      <c r="AK516" s="6" t="str">
        <f ca="1">IF($B516="","",SUMIFS(LabData2016[UACR唯一],LabData2016[比對身分證前六碼],$AX516,LabData2016[最近一次UACR檢查日期],"&gt;="&amp;DATE(YEAR(TODAY()),7,1),LabData2016[最近一次UACR檢查日期],"&lt;"&amp;DATE(YEAR(TODAY())+1,1,1)))</f>
        <v/>
      </c>
      <c r="AL516" s="6" t="str">
        <f t="shared" ref="AL516:AL579" si="114">IF($B516="","",IF(NOT(OR($D516="DM only",$D516="DM+CKD",$D516="DM+ASCVD",$D516="CKD+ASCVD",$D516="DM+CKD+ASCVD")),"不適用",IF(AND(IF(OR($D516="DM only",$D516="DM+CKD",$D516="DM+ASCVD",$D516="DM+CKD+ASCVD"),AND($AF516&gt;=1,$AG516&gt;=1),TRUE),AND($AH516&gt;=1,$AI516&gt;=1),IF(OR($D516="DM+CKD",$D516="CKD+ASCVD",$D516="DM+CKD+ASCVD"),AND($AJ516&gt;=1,$AK516&gt;=1),TRUE),OR($AD516="不適用",$AE516&gt;=3)),"達標","未達標")))</f>
        <v/>
      </c>
      <c r="AM516" s="6" t="str">
        <f t="shared" ref="AM516:AM579" si="115">IF($B516="","",250)</f>
        <v/>
      </c>
      <c r="AN516" s="6" t="str">
        <f t="shared" ref="AN516:AN579" si="116">IF($B516="","",30)</f>
        <v/>
      </c>
      <c r="AO516" s="6" t="str">
        <f t="shared" ref="AO516:AO579" si="117">IF($B516="","",IF(AND($AL516="達標",OR(ISNUMBER(SEARCH("DM",$D516)),ISNUMBER(SEARCH("+",$D516)))),100,0))</f>
        <v/>
      </c>
      <c r="AP516" s="6" t="str" cm="1">
        <f t="array" ref="AP516">IF($B516="","",IFERROR(INDEX(相容設定!$B$2:$E$9,MATCH($D516,相容設定!$A$2:$A$9,0),MIN(VALUE(LEFT($AQ516,FIND("/",$AQ516)-1)),3)+1),0))</f>
        <v/>
      </c>
      <c r="AQ516" s="6" t="str">
        <f t="shared" ref="AQ516:AQ579" si="118">IF($B516="","",(IF(OR($K516="控制達標",$K516="進步達標"),1,0)+IF(OR($T516="控制達標",$T516="進步達標"),1,0)+IF(OR($AB516="控制達標",$AB516="進步達標"),1,0))&amp;"/"&amp;(IF($K516&lt;&gt;"不適用",1,0)+IF($T516&lt;&gt;"不適用",1,0)+IF($AB516&lt;&gt;"不適用",1,0)))</f>
        <v/>
      </c>
      <c r="AR516" s="30" t="str">
        <f t="shared" ref="AR516:AR579" si="119">IF($B516="","",AM516+AN516+AO516+AP516)</f>
        <v/>
      </c>
      <c r="AS516" s="30" t="str">
        <f>IF($B516="","",250+30+IF(OR(ISNUMBER(SEARCH("DM",$D516)),ISNUMBER(SEARCH("+",$D516))),100,0)+IFERROR(INDEX(相容設定!$F$2:$F$9,MATCH($D516,相容設定!$A$2:$A$9,0)),0))</f>
        <v/>
      </c>
      <c r="AT516" s="31" t="str">
        <f t="shared" ref="AT516:AT579" si="120">IF($B516="","",_xlfn.LET(_xlpm.a,--AND($K516&lt;&gt;"",$K516&lt;&gt;"不適用")+--AND($T516&lt;&gt;"",$T516&lt;&gt;"不適用")+--AND($AB516&lt;&gt;"",$AB516&lt;&gt;"不適用"),_xlpm.h,--OR($K516="控制達標",$K516="進步達標",$K516="達標")+--OR($T516="控制達標",$T516="進步達標",$T516="達標")+--OR($AB516="控制達標",$AB516="進步達標",$AB516="達標"),IF(_xlpm.a=0,"",IF(_xlpm.h=_xlpm.a,"🟢",IF(_xlpm.h=0,"🔴","🟡")))))</f>
        <v/>
      </c>
      <c r="AU516" s="32" t="str">
        <f t="shared" ref="AU516:AU579" si="121">IF($B516="","",IF($AQ516="0/0","無適用評估項目：依個案狀況常規追蹤",IF($AV516&amp;$AW516="","維持現況並定期追蹤",LEFT($AV516&amp;$AW516,LEN($AV516&amp;$AW516)-1))))</f>
        <v/>
      </c>
      <c r="AW516" t="str">
        <f t="shared" si="110"/>
        <v/>
      </c>
    </row>
    <row r="517" spans="1:49" x14ac:dyDescent="0.35">
      <c r="A517" s="26" t="str" cm="1">
        <f t="array" ref="A517">IFERROR(IF(INDEX(PatientCriteria[身分證號],ROWS($A$4:A517))="","",ROWS($A$4:A517)),"")</f>
        <v/>
      </c>
      <c r="B517" s="26" t="str" cm="1">
        <f t="array" ref="B517">IFERROR(IF(INDEX(PatientCriteria[身分證號],ROWS($A$4:A517))="","",INDEX(PatientCriteria[身分證號],ROWS($A$4:A517))),"")</f>
        <v/>
      </c>
      <c r="C517" s="26" t="str" cm="1">
        <f t="array" ref="C517">IF($B517="","",IFERROR(INDEX(PatientCriteria[生日],ROWS($A$4:A517)),""))</f>
        <v/>
      </c>
      <c r="D517" s="26" t="str" cm="1">
        <f t="array" ref="D517">IF($B517="","",IFERROR(INDEX(PatientCriteria[疾病組合],ROWS($A$4:A517)),""))</f>
        <v/>
      </c>
      <c r="E517" s="6" t="str" cm="1">
        <f t="array" ref="E517">IF($B517="","",IFERROR(INDEX(PatientCriteria[HbA1c達標標準],ROWS($A$4:A517)),""))</f>
        <v/>
      </c>
      <c r="F517" s="6" t="str">
        <f>IF($B517="","",IF($G517="","",IFERROR(SUMIFS(LabData2016[最近一次HbA1c檢查結果(%)],LabData2016[比對身分證前六碼],$AX517,LabData2016[最近一次HbA1c檢查日期],$G517,LabData2016[HbA1c唯一],1),"")))</f>
        <v/>
      </c>
      <c r="G517" s="36" t="str" cm="1">
        <f t="array" ref="G517">IF($B517="","",IFERROR(_xlfn.AGGREGATE(14,6,LabData2016[最近一次HbA1c檢查日期]/((LabData2016[比對身分證前六碼]=$AX517)*(LabData2016[HbA1c唯一]=1)),1),""))</f>
        <v/>
      </c>
      <c r="H517" s="6" t="str">
        <f>IF($B517="","",IF($I517="","",IFERROR(SUMIFS(LabData2016[最近一次HbA1c檢查結果(%)],LabData2016[比對身分證前六碼],$AX517,LabData2016[最近一次HbA1c檢查日期],$I517,LabData2016[HbA1c唯一],1),"")))</f>
        <v/>
      </c>
      <c r="I517" s="36" t="str" cm="1">
        <f t="array" ref="I517">IF($B517="","",IFERROR(_xlfn.AGGREGATE(14,6,LabData2016[最近一次HbA1c檢查日期]/((LabData2016[比對身分證前六碼]=$AX517)*(LabData2016[HbA1c唯一]=1)),2),""))</f>
        <v/>
      </c>
      <c r="J517" s="6" t="str">
        <f t="shared" si="111"/>
        <v/>
      </c>
      <c r="K517" s="27" t="str">
        <f ca="1">IF($B517="","",IF($E517="不適用","不適用",IF($F517="","未檢驗",IF(AND($AF517+$AG517&gt;=2,$AG517&gt;=1),IF(OR($F517&lt;VALUE(SUBSTITUTE(SUBSTITUTE($E517,"&lt;",""),"%","")),SUMIFS(LabData2016[HbA1c唯一],LabData2016[比對身分證前六碼],$AX517,LabData2016[最近一次HbA1c檢查結果(%)],"&lt;"&amp;VALUE(SUBSTITUTE(SUBSTITUTE($E517,"&lt;",""),"%","")),LabData2016[最近一次HbA1c檢查日期],"&gt;="&amp;DATE(YEAR(TODAY()),1,1),LabData2016[最近一次HbA1c檢查日期],"&lt;"&amp;DATE(YEAR(TODAY())+1,1,1))/($AF517+$AG517)&gt;=0.5),"控制達標",IF(ISNUMBER($H517),IF(AND($J517&gt;=84,$F517-$H517&lt;0),"進步達標","未達標"),"未達標")),"未達標"))))</f>
        <v/>
      </c>
      <c r="L517" s="33" t="str">
        <f ca="1">IF($B517="","",IF($K517="不適用","不適用",IF($K517="未檢驗","無檢驗資料","全年"&amp;($AF517+$AG517)&amp;"次／下半年"&amp;$AG517&amp;"次／"&amp;SUMIFS(LabData2016[HbA1c唯一],LabData2016[比對身分證前六碼],$AX517,LabData2016[最近一次HbA1c檢查結果(%)],"&lt;"&amp;VALUE(SUBSTITUTE(SUBSTITUTE($E517,"&lt;",""),"%","")),LabData2016[最近一次HbA1c檢查日期],"&gt;="&amp;DATE(YEAR(TODAY()),1,1),LabData2016[最近一次HbA1c檢查日期],"&lt;"&amp;DATE(YEAR(TODAY())+1,1,1))&amp;"/"&amp;($AF517+$AG517)&amp;"達標")))</f>
        <v/>
      </c>
      <c r="M517" s="6" t="str" cm="1">
        <f t="array" ref="M517">IF($B517="","",IFERROR(INDEX(PatientCriteria[LDL達標標準],ROWS($A$4:A517)),""))</f>
        <v/>
      </c>
      <c r="N517" s="6" t="str">
        <f>IF($B517="","",IF($O517="","",IFERROR(SUMIFS(LabData2016[最近一次LDL檢查結果(mg/dL)],LabData2016[比對身分證前六碼],$AX517,LabData2016[最近一次LDL檢查日期],$O517,LabData2016[LDL唯一],1),"")))</f>
        <v/>
      </c>
      <c r="O517" s="36" t="str" cm="1">
        <f t="array" ref="O517">IF($B517="","",IFERROR(_xlfn.AGGREGATE(14,6,LabData2016[最近一次LDL檢查日期]/((LabData2016[比對身分證前六碼]=$AX517)*(LabData2016[LDL唯一]=1)),1),""))</f>
        <v/>
      </c>
      <c r="P517" s="6" t="str">
        <f>IF($B517="","",IF($Q517="","",IFERROR(SUMIFS(LabData2016[最近一次LDL檢查結果(mg/dL)],LabData2016[比對身分證前六碼],$AX517,LabData2016[最近一次LDL檢查日期],$Q517,LabData2016[LDL唯一],1),"")))</f>
        <v/>
      </c>
      <c r="Q517" s="36" t="str" cm="1">
        <f t="array" ref="Q517">IF($B517="","",IFERROR(_xlfn.AGGREGATE(14,6,LabData2016[最近一次LDL檢查日期]/((LabData2016[比對身分證前六碼]=$AX517)*(LabData2016[LDL唯一]=1)),2),""))</f>
        <v/>
      </c>
      <c r="R517" s="6" t="str">
        <f t="shared" si="112"/>
        <v/>
      </c>
      <c r="S517" s="6" t="str" cm="1">
        <f t="array" ref="S517">IF($B517="","",IFERROR(_xlfn.AGGREGATE(15,6,LabData2016[最近一次LDL檢查結果(mg/dL)]/((LabData2016[比對身分證前六碼]=$AX517)*(LabData2016[LDL唯一]=1)),1),""))</f>
        <v/>
      </c>
      <c r="T517" s="28" t="str">
        <f ca="1">IF($B517="","",IF($M517="不適用","不適用",IF($N517="","未檢驗",IF(OR(AND($D517="DM only",$O517&gt;=DATE(YEAR(TODAY()),1,1),$O517&lt;DATE(YEAR(TODAY())+1,1,1),$N517&lt;VALUE(SUBSTITUTE($M517,"&lt;",""))),AND($AH517&gt;=1,$AI517&gt;=1,OR($N517&lt;VALUE(SUBSTITUTE($M517,"&lt;","")),SUMIFS(LabData2016[LDL唯一],LabData2016[比對身分證前六碼],$AX517,LabData2016[最近一次LDL檢查結果(mg/dL)],"&lt;"&amp;VALUE(SUBSTITUTE($M517,"&lt;","")),LabData2016[最近一次LDL檢查日期],"&gt;="&amp;DATE(YEAR(TODAY()),1,1),LabData2016[最近一次LDL檢查日期],"&lt;"&amp;DATE(YEAR(TODAY())+1,1,1))/($AH517+$AI517)&gt;=0.5))),"控制達標",IF(AND($AH517&gt;=1,$AI517&gt;=1,ISNUMBER($P517),$R517&gt;84,$N517-$P517&lt;0),"進步達標","未達標")))))</f>
        <v/>
      </c>
      <c r="U517" s="39" t="str">
        <f ca="1">IF($B517="","",IF($T517="不適用","不適用",IF($T517="未檢驗","無檢驗資料","全年"&amp;($AH517+$AI517)&amp;"次／下半年"&amp;$AI517&amp;"次／"&amp;SUMIFS(LabData2016[LDL唯一],LabData2016[比對身分證前六碼],$AX517,LabData2016[最近一次LDL檢查結果(mg/dL)],"&lt;"&amp;VALUE(SUBSTITUTE($M517,"&lt;","")),LabData2016[最近一次LDL檢查日期],"&gt;="&amp;DATE(YEAR(TODAY()),1,1),LabData2016[最近一次LDL檢查日期],"&lt;"&amp;DATE(YEAR(TODAY())+1,1,1))&amp;"/"&amp;($AH517+$AI517)&amp;"達標")))</f>
        <v/>
      </c>
      <c r="V517" s="6" t="str" cm="1">
        <f t="array" ref="V517">IF($B517="","",IFERROR(INDEX(PatientCriteria[UACR達標標準],ROWS($A$4:A517)),""))</f>
        <v/>
      </c>
      <c r="W517" s="6" t="str">
        <f>IF($B517="","",IF($X517="","",IFERROR(SUMIFS(LabData2016[最近一次UACR檢查結果(mg/gm)],LabData2016[比對身分證前六碼],$AX517,LabData2016[最近一次UACR檢查日期],$X517,LabData2016[UACR唯一],1),"")))</f>
        <v/>
      </c>
      <c r="X517" s="36" t="str" cm="1">
        <f t="array" ref="X517">IF($B517="","",IFERROR(_xlfn.AGGREGATE(14,6,LabData2016[最近一次UACR檢查日期]/((LabData2016[比對身分證前六碼]=$AX517)*(LabData2016[UACR唯一]=1)),1),""))</f>
        <v/>
      </c>
      <c r="Y517" s="6" t="str">
        <f>IF($B517="","",IF($Z517="","",IFERROR(SUMIFS(LabData2016[最近一次UACR檢查結果(mg/gm)],LabData2016[比對身分證前六碼],$AX517,LabData2016[最近一次UACR檢查日期],$Z517,LabData2016[UACR唯一],1),"")))</f>
        <v/>
      </c>
      <c r="Z517" s="36" t="str" cm="1">
        <f t="array" ref="Z517">IF($B517="","",IFERROR(_xlfn.AGGREGATE(14,6,LabData2016[最近一次UACR檢查日期]/((LabData2016[比對身分證前六碼]=$AX517)*(LabData2016[UACR唯一]=1)),2),""))</f>
        <v/>
      </c>
      <c r="AA517" s="6" t="str">
        <f t="shared" si="113"/>
        <v/>
      </c>
      <c r="AB517" s="29" t="str">
        <f ca="1">IF($B517="","",IF($V517="不適用","不適用",IF($W517="","未檢驗",IF(AND($AJ517+$AK517&gt;=2,$AK517&gt;=1),IF(OR($W517&lt;30,SUMIFS(LabData2016[UACR唯一],LabData2016[比對身分證前六碼],$AX517,LabData2016[最近一次UACR檢查結果(mg/gm)],"&lt;30",LabData2016[最近一次UACR檢查日期],"&gt;="&amp;DATE(YEAR(TODAY()),1,1),LabData2016[最近一次UACR檢查日期],"&lt;"&amp;DATE(YEAR(TODAY())+1,1,1))/($AJ517+$AK517)&gt;=0.5),"控制達標",IF(ISNUMBER($Y517),IF(AND($AA517&gt;=84,$W517-$Y517&lt;0),"進步達標","未達標"),"未達標")),"未達標"))))</f>
        <v/>
      </c>
      <c r="AC517" s="38" t="str">
        <f ca="1">IF($B517="","",IF($AB517="不適用","不適用",IF($AB517="未檢驗","無檢驗資料","全年"&amp;($AJ517+$AK517)&amp;"次／下半年"&amp;$AK517&amp;"次／"&amp;SUMIFS(LabData2016[UACR唯一],LabData2016[比對身分證前六碼],$AX517,LabData2016[最近一次UACR檢查結果(mg/gm)],"&lt;30",LabData2016[最近一次UACR檢查日期],"&gt;="&amp;DATE(YEAR(TODAY()),1,1),LabData2016[最近一次UACR檢查日期],"&lt;"&amp;DATE(YEAR(TODAY())+1,1,1))&amp;"/"&amp;($AJ517+$AK517)&amp;"達標")))</f>
        <v/>
      </c>
      <c r="AD517" s="6" t="str" cm="1">
        <f t="array" ref="AD517">IF($B517="","",IFERROR(INDEX(PatientCriteria[BP檢驗次數達標標準],ROWS($A$4:A517)),""))</f>
        <v/>
      </c>
      <c r="AE517" s="6" t="str" cm="1">
        <f t="array" aca="1" ref="AE517" ca="1">IF($B517="","",_xlfn.LET(_xlpm.bp,LabData2016[最近一次BP檢查日期],_xlpm.ym,IF(ISNUMBER(_xlpm.bp),TEXT(_xlpm.bp,"yyyy-mm"),LEFT(_xlpm.bp,7)),_xlpm.matched,_xlfn._xlws.FILTER(_xlpm.ym,(LabData2016[比對身分證前六碼]=$AX517)*(LabData2016[比對生日西元]=$AY517)*(_xlpm.ym&lt;&gt;"")*(LEFT(_xlpm.ym,4)=TEXT(YEAR(TODAY()),"0")),""),IF(INDEX(_xlpm.matched,1)="",0,ROWS(_xlfn.UNIQUE(_xlpm.matched)))))</f>
        <v/>
      </c>
      <c r="AF517" s="6" t="str">
        <f ca="1">IF($B517="","",SUMIFS(LabData2016[HbA1c唯一],LabData2016[比對身分證前六碼],$AX517,LabData2016[最近一次HbA1c檢查日期],"&gt;="&amp;DATE(YEAR(TODAY()),1,1),LabData2016[最近一次HbA1c檢查日期],"&lt;"&amp;DATE(YEAR(TODAY()),7,1)))</f>
        <v/>
      </c>
      <c r="AG517" s="6" t="str">
        <f ca="1">IF($B517="","",SUMIFS(LabData2016[HbA1c唯一],LabData2016[比對身分證前六碼],$AX517,LabData2016[最近一次HbA1c檢查日期],"&gt;="&amp;DATE(YEAR(TODAY()),7,1),LabData2016[最近一次HbA1c檢查日期],"&lt;"&amp;DATE(YEAR(TODAY())+1,1,1)))</f>
        <v/>
      </c>
      <c r="AH517" s="6" t="str">
        <f ca="1">IF($B517="","",SUMIFS(LabData2016[LDL唯一],LabData2016[比對身分證前六碼],$AX517,LabData2016[最近一次LDL檢查日期],"&gt;="&amp;DATE(YEAR(TODAY()),1,1),LabData2016[最近一次LDL檢查日期],"&lt;"&amp;DATE(YEAR(TODAY()),7,1)))</f>
        <v/>
      </c>
      <c r="AI517" s="6" t="str">
        <f ca="1">IF($B517="","",SUMIFS(LabData2016[LDL唯一],LabData2016[比對身分證前六碼],$AX517,LabData2016[最近一次LDL檢查日期],"&gt;="&amp;DATE(YEAR(TODAY()),7,1),LabData2016[最近一次LDL檢查日期],"&lt;"&amp;DATE(YEAR(TODAY())+1,1,1)))</f>
        <v/>
      </c>
      <c r="AJ517" s="6" t="str">
        <f ca="1">IF($B517="","",SUMIFS(LabData2016[UACR唯一],LabData2016[比對身分證前六碼],$AX517,LabData2016[最近一次UACR檢查日期],"&gt;="&amp;DATE(YEAR(TODAY()),1,1),LabData2016[最近一次UACR檢查日期],"&lt;"&amp;DATE(YEAR(TODAY()),7,1)))</f>
        <v/>
      </c>
      <c r="AK517" s="6" t="str">
        <f ca="1">IF($B517="","",SUMIFS(LabData2016[UACR唯一],LabData2016[比對身分證前六碼],$AX517,LabData2016[最近一次UACR檢查日期],"&gt;="&amp;DATE(YEAR(TODAY()),7,1),LabData2016[最近一次UACR檢查日期],"&lt;"&amp;DATE(YEAR(TODAY())+1,1,1)))</f>
        <v/>
      </c>
      <c r="AL517" s="6" t="str">
        <f t="shared" si="114"/>
        <v/>
      </c>
      <c r="AM517" s="6" t="str">
        <f t="shared" si="115"/>
        <v/>
      </c>
      <c r="AN517" s="6" t="str">
        <f t="shared" si="116"/>
        <v/>
      </c>
      <c r="AO517" s="6" t="str">
        <f t="shared" si="117"/>
        <v/>
      </c>
      <c r="AP517" s="6" t="str" cm="1">
        <f t="array" ref="AP517">IF($B517="","",IFERROR(INDEX(相容設定!$B$2:$E$9,MATCH($D517,相容設定!$A$2:$A$9,0),MIN(VALUE(LEFT($AQ517,FIND("/",$AQ517)-1)),3)+1),0))</f>
        <v/>
      </c>
      <c r="AQ517" s="6" t="str">
        <f t="shared" si="118"/>
        <v/>
      </c>
      <c r="AR517" s="30" t="str">
        <f t="shared" si="119"/>
        <v/>
      </c>
      <c r="AS517" s="30" t="str">
        <f>IF($B517="","",250+30+IF(OR(ISNUMBER(SEARCH("DM",$D517)),ISNUMBER(SEARCH("+",$D517))),100,0)+IFERROR(INDEX(相容設定!$F$2:$F$9,MATCH($D517,相容設定!$A$2:$A$9,0)),0))</f>
        <v/>
      </c>
      <c r="AT517" s="31" t="str">
        <f t="shared" si="120"/>
        <v/>
      </c>
      <c r="AU517" s="32" t="str">
        <f t="shared" si="121"/>
        <v/>
      </c>
      <c r="AW517" t="str">
        <f t="shared" ref="AW517:AW580" si="122">IF($B517="","",IF($AL517&lt;&gt;"未達標","",IF(AND($E517&lt;&gt;"不適用",$AF517&lt;1),"HbA1c上半年缺檢：安排檢驗；","")&amp;IF(AND($E517&lt;&gt;"不適用",$AG517&lt;1),"HbA1c下半年缺檢：安排檢驗；","")&amp;IF(AND($M517&lt;&gt;"不適用",$AH517&lt;1),"LDL上半年缺檢：安排檢驗；","")&amp;IF(AND($M517&lt;&gt;"不適用",$AI517&lt;1),"LDL下半年缺檢：安排檢驗；","")&amp;IF(AND($V517&lt;&gt;"不適用",$AJ517&lt;1),"UACR上半年缺檢：安排尿液檢查；","")&amp;IF(AND($V517&lt;&gt;"不適用",$AK517&lt;1),"UACR下半年缺檢：安排尿液檢查；","")&amp;_xlfn.LET(_xlpm.bpNeed,IFERROR(VALUE(SUBSTITUTE($AD517,"次","")),0),IF(AND(_xlpm.bpNeed&gt;0,$AE517&lt;_xlpm.bpNeed),"BP次數不足：尚缺"&amp;(_xlpm.bpNeed-$AE517)&amp;"次；",""))))</f>
        <v/>
      </c>
    </row>
    <row r="518" spans="1:49" x14ac:dyDescent="0.35">
      <c r="A518" s="26" t="str" cm="1">
        <f t="array" ref="A518">IFERROR(IF(INDEX(PatientCriteria[身分證號],ROWS($A$4:A518))="","",ROWS($A$4:A518)),"")</f>
        <v/>
      </c>
      <c r="B518" s="26" t="str" cm="1">
        <f t="array" ref="B518">IFERROR(IF(INDEX(PatientCriteria[身分證號],ROWS($A$4:A518))="","",INDEX(PatientCriteria[身分證號],ROWS($A$4:A518))),"")</f>
        <v/>
      </c>
      <c r="C518" s="26" t="str" cm="1">
        <f t="array" ref="C518">IF($B518="","",IFERROR(INDEX(PatientCriteria[生日],ROWS($A$4:A518)),""))</f>
        <v/>
      </c>
      <c r="D518" s="26" t="str" cm="1">
        <f t="array" ref="D518">IF($B518="","",IFERROR(INDEX(PatientCriteria[疾病組合],ROWS($A$4:A518)),""))</f>
        <v/>
      </c>
      <c r="E518" s="6" t="str" cm="1">
        <f t="array" ref="E518">IF($B518="","",IFERROR(INDEX(PatientCriteria[HbA1c達標標準],ROWS($A$4:A518)),""))</f>
        <v/>
      </c>
      <c r="F518" s="6" t="str">
        <f>IF($B518="","",IF($G518="","",IFERROR(SUMIFS(LabData2016[最近一次HbA1c檢查結果(%)],LabData2016[比對身分證前六碼],$AX518,LabData2016[最近一次HbA1c檢查日期],$G518,LabData2016[HbA1c唯一],1),"")))</f>
        <v/>
      </c>
      <c r="G518" s="36" t="str" cm="1">
        <f t="array" ref="G518">IF($B518="","",IFERROR(_xlfn.AGGREGATE(14,6,LabData2016[最近一次HbA1c檢查日期]/((LabData2016[比對身分證前六碼]=$AX518)*(LabData2016[HbA1c唯一]=1)),1),""))</f>
        <v/>
      </c>
      <c r="H518" s="6" t="str">
        <f>IF($B518="","",IF($I518="","",IFERROR(SUMIFS(LabData2016[最近一次HbA1c檢查結果(%)],LabData2016[比對身分證前六碼],$AX518,LabData2016[最近一次HbA1c檢查日期],$I518,LabData2016[HbA1c唯一],1),"")))</f>
        <v/>
      </c>
      <c r="I518" s="36" t="str" cm="1">
        <f t="array" ref="I518">IF($B518="","",IFERROR(_xlfn.AGGREGATE(14,6,LabData2016[最近一次HbA1c檢查日期]/((LabData2016[比對身分證前六碼]=$AX518)*(LabData2016[HbA1c唯一]=1)),2),""))</f>
        <v/>
      </c>
      <c r="J518" s="6" t="str">
        <f t="shared" si="111"/>
        <v/>
      </c>
      <c r="K518" s="27" t="str">
        <f ca="1">IF($B518="","",IF($E518="不適用","不適用",IF($F518="","未檢驗",IF(AND($AF518+$AG518&gt;=2,$AG518&gt;=1),IF(OR($F518&lt;VALUE(SUBSTITUTE(SUBSTITUTE($E518,"&lt;",""),"%","")),SUMIFS(LabData2016[HbA1c唯一],LabData2016[比對身分證前六碼],$AX518,LabData2016[最近一次HbA1c檢查結果(%)],"&lt;"&amp;VALUE(SUBSTITUTE(SUBSTITUTE($E518,"&lt;",""),"%","")),LabData2016[最近一次HbA1c檢查日期],"&gt;="&amp;DATE(YEAR(TODAY()),1,1),LabData2016[最近一次HbA1c檢查日期],"&lt;"&amp;DATE(YEAR(TODAY())+1,1,1))/($AF518+$AG518)&gt;=0.5),"控制達標",IF(ISNUMBER($H518),IF(AND($J518&gt;=84,$F518-$H518&lt;0),"進步達標","未達標"),"未達標")),"未達標"))))</f>
        <v/>
      </c>
      <c r="L518" s="33" t="str">
        <f ca="1">IF($B518="","",IF($K518="不適用","不適用",IF($K518="未檢驗","無檢驗資料","全年"&amp;($AF518+$AG518)&amp;"次／下半年"&amp;$AG518&amp;"次／"&amp;SUMIFS(LabData2016[HbA1c唯一],LabData2016[比對身分證前六碼],$AX518,LabData2016[最近一次HbA1c檢查結果(%)],"&lt;"&amp;VALUE(SUBSTITUTE(SUBSTITUTE($E518,"&lt;",""),"%","")),LabData2016[最近一次HbA1c檢查日期],"&gt;="&amp;DATE(YEAR(TODAY()),1,1),LabData2016[最近一次HbA1c檢查日期],"&lt;"&amp;DATE(YEAR(TODAY())+1,1,1))&amp;"/"&amp;($AF518+$AG518)&amp;"達標")))</f>
        <v/>
      </c>
      <c r="M518" s="6" t="str" cm="1">
        <f t="array" ref="M518">IF($B518="","",IFERROR(INDEX(PatientCriteria[LDL達標標準],ROWS($A$4:A518)),""))</f>
        <v/>
      </c>
      <c r="N518" s="6" t="str">
        <f>IF($B518="","",IF($O518="","",IFERROR(SUMIFS(LabData2016[最近一次LDL檢查結果(mg/dL)],LabData2016[比對身分證前六碼],$AX518,LabData2016[最近一次LDL檢查日期],$O518,LabData2016[LDL唯一],1),"")))</f>
        <v/>
      </c>
      <c r="O518" s="36" t="str" cm="1">
        <f t="array" ref="O518">IF($B518="","",IFERROR(_xlfn.AGGREGATE(14,6,LabData2016[最近一次LDL檢查日期]/((LabData2016[比對身分證前六碼]=$AX518)*(LabData2016[LDL唯一]=1)),1),""))</f>
        <v/>
      </c>
      <c r="P518" s="6" t="str">
        <f>IF($B518="","",IF($Q518="","",IFERROR(SUMIFS(LabData2016[最近一次LDL檢查結果(mg/dL)],LabData2016[比對身分證前六碼],$AX518,LabData2016[最近一次LDL檢查日期],$Q518,LabData2016[LDL唯一],1),"")))</f>
        <v/>
      </c>
      <c r="Q518" s="36" t="str" cm="1">
        <f t="array" ref="Q518">IF($B518="","",IFERROR(_xlfn.AGGREGATE(14,6,LabData2016[最近一次LDL檢查日期]/((LabData2016[比對身分證前六碼]=$AX518)*(LabData2016[LDL唯一]=1)),2),""))</f>
        <v/>
      </c>
      <c r="R518" s="6" t="str">
        <f t="shared" si="112"/>
        <v/>
      </c>
      <c r="S518" s="6" t="str" cm="1">
        <f t="array" ref="S518">IF($B518="","",IFERROR(_xlfn.AGGREGATE(15,6,LabData2016[最近一次LDL檢查結果(mg/dL)]/((LabData2016[比對身分證前六碼]=$AX518)*(LabData2016[LDL唯一]=1)),1),""))</f>
        <v/>
      </c>
      <c r="T518" s="28" t="str">
        <f ca="1">IF($B518="","",IF($M518="不適用","不適用",IF($N518="","未檢驗",IF(OR(AND($D518="DM only",$O518&gt;=DATE(YEAR(TODAY()),1,1),$O518&lt;DATE(YEAR(TODAY())+1,1,1),$N518&lt;VALUE(SUBSTITUTE($M518,"&lt;",""))),AND($AH518&gt;=1,$AI518&gt;=1,OR($N518&lt;VALUE(SUBSTITUTE($M518,"&lt;","")),SUMIFS(LabData2016[LDL唯一],LabData2016[比對身分證前六碼],$AX518,LabData2016[最近一次LDL檢查結果(mg/dL)],"&lt;"&amp;VALUE(SUBSTITUTE($M518,"&lt;","")),LabData2016[最近一次LDL檢查日期],"&gt;="&amp;DATE(YEAR(TODAY()),1,1),LabData2016[最近一次LDL檢查日期],"&lt;"&amp;DATE(YEAR(TODAY())+1,1,1))/($AH518+$AI518)&gt;=0.5))),"控制達標",IF(AND($AH518&gt;=1,$AI518&gt;=1,ISNUMBER($P518),$R518&gt;84,$N518-$P518&lt;0),"進步達標","未達標")))))</f>
        <v/>
      </c>
      <c r="U518" s="39" t="str">
        <f ca="1">IF($B518="","",IF($T518="不適用","不適用",IF($T518="未檢驗","無檢驗資料","全年"&amp;($AH518+$AI518)&amp;"次／下半年"&amp;$AI518&amp;"次／"&amp;SUMIFS(LabData2016[LDL唯一],LabData2016[比對身分證前六碼],$AX518,LabData2016[最近一次LDL檢查結果(mg/dL)],"&lt;"&amp;VALUE(SUBSTITUTE($M518,"&lt;","")),LabData2016[最近一次LDL檢查日期],"&gt;="&amp;DATE(YEAR(TODAY()),1,1),LabData2016[最近一次LDL檢查日期],"&lt;"&amp;DATE(YEAR(TODAY())+1,1,1))&amp;"/"&amp;($AH518+$AI518)&amp;"達標")))</f>
        <v/>
      </c>
      <c r="V518" s="6" t="str" cm="1">
        <f t="array" ref="V518">IF($B518="","",IFERROR(INDEX(PatientCriteria[UACR達標標準],ROWS($A$4:A518)),""))</f>
        <v/>
      </c>
      <c r="W518" s="6" t="str">
        <f>IF($B518="","",IF($X518="","",IFERROR(SUMIFS(LabData2016[最近一次UACR檢查結果(mg/gm)],LabData2016[比對身分證前六碼],$AX518,LabData2016[最近一次UACR檢查日期],$X518,LabData2016[UACR唯一],1),"")))</f>
        <v/>
      </c>
      <c r="X518" s="36" t="str" cm="1">
        <f t="array" ref="X518">IF($B518="","",IFERROR(_xlfn.AGGREGATE(14,6,LabData2016[最近一次UACR檢查日期]/((LabData2016[比對身分證前六碼]=$AX518)*(LabData2016[UACR唯一]=1)),1),""))</f>
        <v/>
      </c>
      <c r="Y518" s="6" t="str">
        <f>IF($B518="","",IF($Z518="","",IFERROR(SUMIFS(LabData2016[最近一次UACR檢查結果(mg/gm)],LabData2016[比對身分證前六碼],$AX518,LabData2016[最近一次UACR檢查日期],$Z518,LabData2016[UACR唯一],1),"")))</f>
        <v/>
      </c>
      <c r="Z518" s="36" t="str" cm="1">
        <f t="array" ref="Z518">IF($B518="","",IFERROR(_xlfn.AGGREGATE(14,6,LabData2016[最近一次UACR檢查日期]/((LabData2016[比對身分證前六碼]=$AX518)*(LabData2016[UACR唯一]=1)),2),""))</f>
        <v/>
      </c>
      <c r="AA518" s="6" t="str">
        <f t="shared" si="113"/>
        <v/>
      </c>
      <c r="AB518" s="29" t="str">
        <f ca="1">IF($B518="","",IF($V518="不適用","不適用",IF($W518="","未檢驗",IF(AND($AJ518+$AK518&gt;=2,$AK518&gt;=1),IF(OR($W518&lt;30,SUMIFS(LabData2016[UACR唯一],LabData2016[比對身分證前六碼],$AX518,LabData2016[最近一次UACR檢查結果(mg/gm)],"&lt;30",LabData2016[最近一次UACR檢查日期],"&gt;="&amp;DATE(YEAR(TODAY()),1,1),LabData2016[最近一次UACR檢查日期],"&lt;"&amp;DATE(YEAR(TODAY())+1,1,1))/($AJ518+$AK518)&gt;=0.5),"控制達標",IF(ISNUMBER($Y518),IF(AND($AA518&gt;=84,$W518-$Y518&lt;0),"進步達標","未達標"),"未達標")),"未達標"))))</f>
        <v/>
      </c>
      <c r="AC518" s="38" t="str">
        <f ca="1">IF($B518="","",IF($AB518="不適用","不適用",IF($AB518="未檢驗","無檢驗資料","全年"&amp;($AJ518+$AK518)&amp;"次／下半年"&amp;$AK518&amp;"次／"&amp;SUMIFS(LabData2016[UACR唯一],LabData2016[比對身分證前六碼],$AX518,LabData2016[最近一次UACR檢查結果(mg/gm)],"&lt;30",LabData2016[最近一次UACR檢查日期],"&gt;="&amp;DATE(YEAR(TODAY()),1,1),LabData2016[最近一次UACR檢查日期],"&lt;"&amp;DATE(YEAR(TODAY())+1,1,1))&amp;"/"&amp;($AJ518+$AK518)&amp;"達標")))</f>
        <v/>
      </c>
      <c r="AD518" s="6" t="str" cm="1">
        <f t="array" ref="AD518">IF($B518="","",IFERROR(INDEX(PatientCriteria[BP檢驗次數達標標準],ROWS($A$4:A518)),""))</f>
        <v/>
      </c>
      <c r="AE518" s="6" t="str" cm="1">
        <f t="array" aca="1" ref="AE518" ca="1">IF($B518="","",_xlfn.LET(_xlpm.bp,LabData2016[最近一次BP檢查日期],_xlpm.ym,IF(ISNUMBER(_xlpm.bp),TEXT(_xlpm.bp,"yyyy-mm"),LEFT(_xlpm.bp,7)),_xlpm.matched,_xlfn._xlws.FILTER(_xlpm.ym,(LabData2016[比對身分證前六碼]=$AX518)*(LabData2016[比對生日西元]=$AY518)*(_xlpm.ym&lt;&gt;"")*(LEFT(_xlpm.ym,4)=TEXT(YEAR(TODAY()),"0")),""),IF(INDEX(_xlpm.matched,1)="",0,ROWS(_xlfn.UNIQUE(_xlpm.matched)))))</f>
        <v/>
      </c>
      <c r="AF518" s="6" t="str">
        <f ca="1">IF($B518="","",SUMIFS(LabData2016[HbA1c唯一],LabData2016[比對身分證前六碼],$AX518,LabData2016[最近一次HbA1c檢查日期],"&gt;="&amp;DATE(YEAR(TODAY()),1,1),LabData2016[最近一次HbA1c檢查日期],"&lt;"&amp;DATE(YEAR(TODAY()),7,1)))</f>
        <v/>
      </c>
      <c r="AG518" s="6" t="str">
        <f ca="1">IF($B518="","",SUMIFS(LabData2016[HbA1c唯一],LabData2016[比對身分證前六碼],$AX518,LabData2016[最近一次HbA1c檢查日期],"&gt;="&amp;DATE(YEAR(TODAY()),7,1),LabData2016[最近一次HbA1c檢查日期],"&lt;"&amp;DATE(YEAR(TODAY())+1,1,1)))</f>
        <v/>
      </c>
      <c r="AH518" s="6" t="str">
        <f ca="1">IF($B518="","",SUMIFS(LabData2016[LDL唯一],LabData2016[比對身分證前六碼],$AX518,LabData2016[最近一次LDL檢查日期],"&gt;="&amp;DATE(YEAR(TODAY()),1,1),LabData2016[最近一次LDL檢查日期],"&lt;"&amp;DATE(YEAR(TODAY()),7,1)))</f>
        <v/>
      </c>
      <c r="AI518" s="6" t="str">
        <f ca="1">IF($B518="","",SUMIFS(LabData2016[LDL唯一],LabData2016[比對身分證前六碼],$AX518,LabData2016[最近一次LDL檢查日期],"&gt;="&amp;DATE(YEAR(TODAY()),7,1),LabData2016[最近一次LDL檢查日期],"&lt;"&amp;DATE(YEAR(TODAY())+1,1,1)))</f>
        <v/>
      </c>
      <c r="AJ518" s="6" t="str">
        <f ca="1">IF($B518="","",SUMIFS(LabData2016[UACR唯一],LabData2016[比對身分證前六碼],$AX518,LabData2016[最近一次UACR檢查日期],"&gt;="&amp;DATE(YEAR(TODAY()),1,1),LabData2016[最近一次UACR檢查日期],"&lt;"&amp;DATE(YEAR(TODAY()),7,1)))</f>
        <v/>
      </c>
      <c r="AK518" s="6" t="str">
        <f ca="1">IF($B518="","",SUMIFS(LabData2016[UACR唯一],LabData2016[比對身分證前六碼],$AX518,LabData2016[最近一次UACR檢查日期],"&gt;="&amp;DATE(YEAR(TODAY()),7,1),LabData2016[最近一次UACR檢查日期],"&lt;"&amp;DATE(YEAR(TODAY())+1,1,1)))</f>
        <v/>
      </c>
      <c r="AL518" s="6" t="str">
        <f t="shared" si="114"/>
        <v/>
      </c>
      <c r="AM518" s="6" t="str">
        <f t="shared" si="115"/>
        <v/>
      </c>
      <c r="AN518" s="6" t="str">
        <f t="shared" si="116"/>
        <v/>
      </c>
      <c r="AO518" s="6" t="str">
        <f t="shared" si="117"/>
        <v/>
      </c>
      <c r="AP518" s="6" t="str" cm="1">
        <f t="array" ref="AP518">IF($B518="","",IFERROR(INDEX(相容設定!$B$2:$E$9,MATCH($D518,相容設定!$A$2:$A$9,0),MIN(VALUE(LEFT($AQ518,FIND("/",$AQ518)-1)),3)+1),0))</f>
        <v/>
      </c>
      <c r="AQ518" s="6" t="str">
        <f t="shared" si="118"/>
        <v/>
      </c>
      <c r="AR518" s="30" t="str">
        <f t="shared" si="119"/>
        <v/>
      </c>
      <c r="AS518" s="30" t="str">
        <f>IF($B518="","",250+30+IF(OR(ISNUMBER(SEARCH("DM",$D518)),ISNUMBER(SEARCH("+",$D518))),100,0)+IFERROR(INDEX(相容設定!$F$2:$F$9,MATCH($D518,相容設定!$A$2:$A$9,0)),0))</f>
        <v/>
      </c>
      <c r="AT518" s="31" t="str">
        <f t="shared" si="120"/>
        <v/>
      </c>
      <c r="AU518" s="32" t="str">
        <f t="shared" si="121"/>
        <v/>
      </c>
      <c r="AW518" t="str">
        <f t="shared" si="122"/>
        <v/>
      </c>
    </row>
    <row r="519" spans="1:49" x14ac:dyDescent="0.35">
      <c r="A519" s="26" t="str" cm="1">
        <f t="array" ref="A519">IFERROR(IF(INDEX(PatientCriteria[身分證號],ROWS($A$4:A519))="","",ROWS($A$4:A519)),"")</f>
        <v/>
      </c>
      <c r="B519" s="26" t="str" cm="1">
        <f t="array" ref="B519">IFERROR(IF(INDEX(PatientCriteria[身分證號],ROWS($A$4:A519))="","",INDEX(PatientCriteria[身分證號],ROWS($A$4:A519))),"")</f>
        <v/>
      </c>
      <c r="C519" s="26" t="str" cm="1">
        <f t="array" ref="C519">IF($B519="","",IFERROR(INDEX(PatientCriteria[生日],ROWS($A$4:A519)),""))</f>
        <v/>
      </c>
      <c r="D519" s="26" t="str" cm="1">
        <f t="array" ref="D519">IF($B519="","",IFERROR(INDEX(PatientCriteria[疾病組合],ROWS($A$4:A519)),""))</f>
        <v/>
      </c>
      <c r="E519" s="6" t="str" cm="1">
        <f t="array" ref="E519">IF($B519="","",IFERROR(INDEX(PatientCriteria[HbA1c達標標準],ROWS($A$4:A519)),""))</f>
        <v/>
      </c>
      <c r="F519" s="6" t="str">
        <f>IF($B519="","",IF($G519="","",IFERROR(SUMIFS(LabData2016[最近一次HbA1c檢查結果(%)],LabData2016[比對身分證前六碼],$AX519,LabData2016[最近一次HbA1c檢查日期],$G519,LabData2016[HbA1c唯一],1),"")))</f>
        <v/>
      </c>
      <c r="G519" s="36" t="str" cm="1">
        <f t="array" ref="G519">IF($B519="","",IFERROR(_xlfn.AGGREGATE(14,6,LabData2016[最近一次HbA1c檢查日期]/((LabData2016[比對身分證前六碼]=$AX519)*(LabData2016[HbA1c唯一]=1)),1),""))</f>
        <v/>
      </c>
      <c r="H519" s="6" t="str">
        <f>IF($B519="","",IF($I519="","",IFERROR(SUMIFS(LabData2016[最近一次HbA1c檢查結果(%)],LabData2016[比對身分證前六碼],$AX519,LabData2016[最近一次HbA1c檢查日期],$I519,LabData2016[HbA1c唯一],1),"")))</f>
        <v/>
      </c>
      <c r="I519" s="36" t="str" cm="1">
        <f t="array" ref="I519">IF($B519="","",IFERROR(_xlfn.AGGREGATE(14,6,LabData2016[最近一次HbA1c檢查日期]/((LabData2016[比對身分證前六碼]=$AX519)*(LabData2016[HbA1c唯一]=1)),2),""))</f>
        <v/>
      </c>
      <c r="J519" s="6" t="str">
        <f t="shared" si="111"/>
        <v/>
      </c>
      <c r="K519" s="27" t="str">
        <f ca="1">IF($B519="","",IF($E519="不適用","不適用",IF($F519="","未檢驗",IF(AND($AF519+$AG519&gt;=2,$AG519&gt;=1),IF(OR($F519&lt;VALUE(SUBSTITUTE(SUBSTITUTE($E519,"&lt;",""),"%","")),SUMIFS(LabData2016[HbA1c唯一],LabData2016[比對身分證前六碼],$AX519,LabData2016[最近一次HbA1c檢查結果(%)],"&lt;"&amp;VALUE(SUBSTITUTE(SUBSTITUTE($E519,"&lt;",""),"%","")),LabData2016[最近一次HbA1c檢查日期],"&gt;="&amp;DATE(YEAR(TODAY()),1,1),LabData2016[最近一次HbA1c檢查日期],"&lt;"&amp;DATE(YEAR(TODAY())+1,1,1))/($AF519+$AG519)&gt;=0.5),"控制達標",IF(ISNUMBER($H519),IF(AND($J519&gt;=84,$F519-$H519&lt;0),"進步達標","未達標"),"未達標")),"未達標"))))</f>
        <v/>
      </c>
      <c r="L519" s="33" t="str">
        <f ca="1">IF($B519="","",IF($K519="不適用","不適用",IF($K519="未檢驗","無檢驗資料","全年"&amp;($AF519+$AG519)&amp;"次／下半年"&amp;$AG519&amp;"次／"&amp;SUMIFS(LabData2016[HbA1c唯一],LabData2016[比對身分證前六碼],$AX519,LabData2016[最近一次HbA1c檢查結果(%)],"&lt;"&amp;VALUE(SUBSTITUTE(SUBSTITUTE($E519,"&lt;",""),"%","")),LabData2016[最近一次HbA1c檢查日期],"&gt;="&amp;DATE(YEAR(TODAY()),1,1),LabData2016[最近一次HbA1c檢查日期],"&lt;"&amp;DATE(YEAR(TODAY())+1,1,1))&amp;"/"&amp;($AF519+$AG519)&amp;"達標")))</f>
        <v/>
      </c>
      <c r="M519" s="6" t="str" cm="1">
        <f t="array" ref="M519">IF($B519="","",IFERROR(INDEX(PatientCriteria[LDL達標標準],ROWS($A$4:A519)),""))</f>
        <v/>
      </c>
      <c r="N519" s="6" t="str">
        <f>IF($B519="","",IF($O519="","",IFERROR(SUMIFS(LabData2016[最近一次LDL檢查結果(mg/dL)],LabData2016[比對身分證前六碼],$AX519,LabData2016[最近一次LDL檢查日期],$O519,LabData2016[LDL唯一],1),"")))</f>
        <v/>
      </c>
      <c r="O519" s="36" t="str" cm="1">
        <f t="array" ref="O519">IF($B519="","",IFERROR(_xlfn.AGGREGATE(14,6,LabData2016[最近一次LDL檢查日期]/((LabData2016[比對身分證前六碼]=$AX519)*(LabData2016[LDL唯一]=1)),1),""))</f>
        <v/>
      </c>
      <c r="P519" s="6" t="str">
        <f>IF($B519="","",IF($Q519="","",IFERROR(SUMIFS(LabData2016[最近一次LDL檢查結果(mg/dL)],LabData2016[比對身分證前六碼],$AX519,LabData2016[最近一次LDL檢查日期],$Q519,LabData2016[LDL唯一],1),"")))</f>
        <v/>
      </c>
      <c r="Q519" s="36" t="str" cm="1">
        <f t="array" ref="Q519">IF($B519="","",IFERROR(_xlfn.AGGREGATE(14,6,LabData2016[最近一次LDL檢查日期]/((LabData2016[比對身分證前六碼]=$AX519)*(LabData2016[LDL唯一]=1)),2),""))</f>
        <v/>
      </c>
      <c r="R519" s="6" t="str">
        <f t="shared" si="112"/>
        <v/>
      </c>
      <c r="S519" s="6" t="str" cm="1">
        <f t="array" ref="S519">IF($B519="","",IFERROR(_xlfn.AGGREGATE(15,6,LabData2016[最近一次LDL檢查結果(mg/dL)]/((LabData2016[比對身分證前六碼]=$AX519)*(LabData2016[LDL唯一]=1)),1),""))</f>
        <v/>
      </c>
      <c r="T519" s="28" t="str">
        <f ca="1">IF($B519="","",IF($M519="不適用","不適用",IF($N519="","未檢驗",IF(OR(AND($D519="DM only",$O519&gt;=DATE(YEAR(TODAY()),1,1),$O519&lt;DATE(YEAR(TODAY())+1,1,1),$N519&lt;VALUE(SUBSTITUTE($M519,"&lt;",""))),AND($AH519&gt;=1,$AI519&gt;=1,OR($N519&lt;VALUE(SUBSTITUTE($M519,"&lt;","")),SUMIFS(LabData2016[LDL唯一],LabData2016[比對身分證前六碼],$AX519,LabData2016[最近一次LDL檢查結果(mg/dL)],"&lt;"&amp;VALUE(SUBSTITUTE($M519,"&lt;","")),LabData2016[最近一次LDL檢查日期],"&gt;="&amp;DATE(YEAR(TODAY()),1,1),LabData2016[最近一次LDL檢查日期],"&lt;"&amp;DATE(YEAR(TODAY())+1,1,1))/($AH519+$AI519)&gt;=0.5))),"控制達標",IF(AND($AH519&gt;=1,$AI519&gt;=1,ISNUMBER($P519),$R519&gt;84,$N519-$P519&lt;0),"進步達標","未達標")))))</f>
        <v/>
      </c>
      <c r="U519" s="39" t="str">
        <f ca="1">IF($B519="","",IF($T519="不適用","不適用",IF($T519="未檢驗","無檢驗資料","全年"&amp;($AH519+$AI519)&amp;"次／下半年"&amp;$AI519&amp;"次／"&amp;SUMIFS(LabData2016[LDL唯一],LabData2016[比對身分證前六碼],$AX519,LabData2016[最近一次LDL檢查結果(mg/dL)],"&lt;"&amp;VALUE(SUBSTITUTE($M519,"&lt;","")),LabData2016[最近一次LDL檢查日期],"&gt;="&amp;DATE(YEAR(TODAY()),1,1),LabData2016[最近一次LDL檢查日期],"&lt;"&amp;DATE(YEAR(TODAY())+1,1,1))&amp;"/"&amp;($AH519+$AI519)&amp;"達標")))</f>
        <v/>
      </c>
      <c r="V519" s="6" t="str" cm="1">
        <f t="array" ref="V519">IF($B519="","",IFERROR(INDEX(PatientCriteria[UACR達標標準],ROWS($A$4:A519)),""))</f>
        <v/>
      </c>
      <c r="W519" s="6" t="str">
        <f>IF($B519="","",IF($X519="","",IFERROR(SUMIFS(LabData2016[最近一次UACR檢查結果(mg/gm)],LabData2016[比對身分證前六碼],$AX519,LabData2016[最近一次UACR檢查日期],$X519,LabData2016[UACR唯一],1),"")))</f>
        <v/>
      </c>
      <c r="X519" s="36" t="str" cm="1">
        <f t="array" ref="X519">IF($B519="","",IFERROR(_xlfn.AGGREGATE(14,6,LabData2016[最近一次UACR檢查日期]/((LabData2016[比對身分證前六碼]=$AX519)*(LabData2016[UACR唯一]=1)),1),""))</f>
        <v/>
      </c>
      <c r="Y519" s="6" t="str">
        <f>IF($B519="","",IF($Z519="","",IFERROR(SUMIFS(LabData2016[最近一次UACR檢查結果(mg/gm)],LabData2016[比對身分證前六碼],$AX519,LabData2016[最近一次UACR檢查日期],$Z519,LabData2016[UACR唯一],1),"")))</f>
        <v/>
      </c>
      <c r="Z519" s="36" t="str" cm="1">
        <f t="array" ref="Z519">IF($B519="","",IFERROR(_xlfn.AGGREGATE(14,6,LabData2016[最近一次UACR檢查日期]/((LabData2016[比對身分證前六碼]=$AX519)*(LabData2016[UACR唯一]=1)),2),""))</f>
        <v/>
      </c>
      <c r="AA519" s="6" t="str">
        <f t="shared" si="113"/>
        <v/>
      </c>
      <c r="AB519" s="29" t="str">
        <f ca="1">IF($B519="","",IF($V519="不適用","不適用",IF($W519="","未檢驗",IF(AND($AJ519+$AK519&gt;=2,$AK519&gt;=1),IF(OR($W519&lt;30,SUMIFS(LabData2016[UACR唯一],LabData2016[比對身分證前六碼],$AX519,LabData2016[最近一次UACR檢查結果(mg/gm)],"&lt;30",LabData2016[最近一次UACR檢查日期],"&gt;="&amp;DATE(YEAR(TODAY()),1,1),LabData2016[最近一次UACR檢查日期],"&lt;"&amp;DATE(YEAR(TODAY())+1,1,1))/($AJ519+$AK519)&gt;=0.5),"控制達標",IF(ISNUMBER($Y519),IF(AND($AA519&gt;=84,$W519-$Y519&lt;0),"進步達標","未達標"),"未達標")),"未達標"))))</f>
        <v/>
      </c>
      <c r="AC519" s="38" t="str">
        <f ca="1">IF($B519="","",IF($AB519="不適用","不適用",IF($AB519="未檢驗","無檢驗資料","全年"&amp;($AJ519+$AK519)&amp;"次／下半年"&amp;$AK519&amp;"次／"&amp;SUMIFS(LabData2016[UACR唯一],LabData2016[比對身分證前六碼],$AX519,LabData2016[最近一次UACR檢查結果(mg/gm)],"&lt;30",LabData2016[最近一次UACR檢查日期],"&gt;="&amp;DATE(YEAR(TODAY()),1,1),LabData2016[最近一次UACR檢查日期],"&lt;"&amp;DATE(YEAR(TODAY())+1,1,1))&amp;"/"&amp;($AJ519+$AK519)&amp;"達標")))</f>
        <v/>
      </c>
      <c r="AD519" s="6" t="str" cm="1">
        <f t="array" ref="AD519">IF($B519="","",IFERROR(INDEX(PatientCriteria[BP檢驗次數達標標準],ROWS($A$4:A519)),""))</f>
        <v/>
      </c>
      <c r="AE519" s="6" t="str" cm="1">
        <f t="array" aca="1" ref="AE519" ca="1">IF($B519="","",_xlfn.LET(_xlpm.bp,LabData2016[最近一次BP檢查日期],_xlpm.ym,IF(ISNUMBER(_xlpm.bp),TEXT(_xlpm.bp,"yyyy-mm"),LEFT(_xlpm.bp,7)),_xlpm.matched,_xlfn._xlws.FILTER(_xlpm.ym,(LabData2016[比對身分證前六碼]=$AX519)*(LabData2016[比對生日西元]=$AY519)*(_xlpm.ym&lt;&gt;"")*(LEFT(_xlpm.ym,4)=TEXT(YEAR(TODAY()),"0")),""),IF(INDEX(_xlpm.matched,1)="",0,ROWS(_xlfn.UNIQUE(_xlpm.matched)))))</f>
        <v/>
      </c>
      <c r="AF519" s="6" t="str">
        <f ca="1">IF($B519="","",SUMIFS(LabData2016[HbA1c唯一],LabData2016[比對身分證前六碼],$AX519,LabData2016[最近一次HbA1c檢查日期],"&gt;="&amp;DATE(YEAR(TODAY()),1,1),LabData2016[最近一次HbA1c檢查日期],"&lt;"&amp;DATE(YEAR(TODAY()),7,1)))</f>
        <v/>
      </c>
      <c r="AG519" s="6" t="str">
        <f ca="1">IF($B519="","",SUMIFS(LabData2016[HbA1c唯一],LabData2016[比對身分證前六碼],$AX519,LabData2016[最近一次HbA1c檢查日期],"&gt;="&amp;DATE(YEAR(TODAY()),7,1),LabData2016[最近一次HbA1c檢查日期],"&lt;"&amp;DATE(YEAR(TODAY())+1,1,1)))</f>
        <v/>
      </c>
      <c r="AH519" s="6" t="str">
        <f ca="1">IF($B519="","",SUMIFS(LabData2016[LDL唯一],LabData2016[比對身分證前六碼],$AX519,LabData2016[最近一次LDL檢查日期],"&gt;="&amp;DATE(YEAR(TODAY()),1,1),LabData2016[最近一次LDL檢查日期],"&lt;"&amp;DATE(YEAR(TODAY()),7,1)))</f>
        <v/>
      </c>
      <c r="AI519" s="6" t="str">
        <f ca="1">IF($B519="","",SUMIFS(LabData2016[LDL唯一],LabData2016[比對身分證前六碼],$AX519,LabData2016[最近一次LDL檢查日期],"&gt;="&amp;DATE(YEAR(TODAY()),7,1),LabData2016[最近一次LDL檢查日期],"&lt;"&amp;DATE(YEAR(TODAY())+1,1,1)))</f>
        <v/>
      </c>
      <c r="AJ519" s="6" t="str">
        <f ca="1">IF($B519="","",SUMIFS(LabData2016[UACR唯一],LabData2016[比對身分證前六碼],$AX519,LabData2016[最近一次UACR檢查日期],"&gt;="&amp;DATE(YEAR(TODAY()),1,1),LabData2016[最近一次UACR檢查日期],"&lt;"&amp;DATE(YEAR(TODAY()),7,1)))</f>
        <v/>
      </c>
      <c r="AK519" s="6" t="str">
        <f ca="1">IF($B519="","",SUMIFS(LabData2016[UACR唯一],LabData2016[比對身分證前六碼],$AX519,LabData2016[最近一次UACR檢查日期],"&gt;="&amp;DATE(YEAR(TODAY()),7,1),LabData2016[最近一次UACR檢查日期],"&lt;"&amp;DATE(YEAR(TODAY())+1,1,1)))</f>
        <v/>
      </c>
      <c r="AL519" s="6" t="str">
        <f t="shared" si="114"/>
        <v/>
      </c>
      <c r="AM519" s="6" t="str">
        <f t="shared" si="115"/>
        <v/>
      </c>
      <c r="AN519" s="6" t="str">
        <f t="shared" si="116"/>
        <v/>
      </c>
      <c r="AO519" s="6" t="str">
        <f t="shared" si="117"/>
        <v/>
      </c>
      <c r="AP519" s="6" t="str" cm="1">
        <f t="array" ref="AP519">IF($B519="","",IFERROR(INDEX(相容設定!$B$2:$E$9,MATCH($D519,相容設定!$A$2:$A$9,0),MIN(VALUE(LEFT($AQ519,FIND("/",$AQ519)-1)),3)+1),0))</f>
        <v/>
      </c>
      <c r="AQ519" s="6" t="str">
        <f t="shared" si="118"/>
        <v/>
      </c>
      <c r="AR519" s="30" t="str">
        <f t="shared" si="119"/>
        <v/>
      </c>
      <c r="AS519" s="30" t="str">
        <f>IF($B519="","",250+30+IF(OR(ISNUMBER(SEARCH("DM",$D519)),ISNUMBER(SEARCH("+",$D519))),100,0)+IFERROR(INDEX(相容設定!$F$2:$F$9,MATCH($D519,相容設定!$A$2:$A$9,0)),0))</f>
        <v/>
      </c>
      <c r="AT519" s="31" t="str">
        <f t="shared" si="120"/>
        <v/>
      </c>
      <c r="AU519" s="32" t="str">
        <f t="shared" si="121"/>
        <v/>
      </c>
      <c r="AW519" t="str">
        <f t="shared" si="122"/>
        <v/>
      </c>
    </row>
    <row r="520" spans="1:49" x14ac:dyDescent="0.35">
      <c r="A520" s="26" t="str" cm="1">
        <f t="array" ref="A520">IFERROR(IF(INDEX(PatientCriteria[身分證號],ROWS($A$4:A520))="","",ROWS($A$4:A520)),"")</f>
        <v/>
      </c>
      <c r="B520" s="26" t="str" cm="1">
        <f t="array" ref="B520">IFERROR(IF(INDEX(PatientCriteria[身分證號],ROWS($A$4:A520))="","",INDEX(PatientCriteria[身分證號],ROWS($A$4:A520))),"")</f>
        <v/>
      </c>
      <c r="C520" s="26" t="str" cm="1">
        <f t="array" ref="C520">IF($B520="","",IFERROR(INDEX(PatientCriteria[生日],ROWS($A$4:A520)),""))</f>
        <v/>
      </c>
      <c r="D520" s="26" t="str" cm="1">
        <f t="array" ref="D520">IF($B520="","",IFERROR(INDEX(PatientCriteria[疾病組合],ROWS($A$4:A520)),""))</f>
        <v/>
      </c>
      <c r="E520" s="6" t="str" cm="1">
        <f t="array" ref="E520">IF($B520="","",IFERROR(INDEX(PatientCriteria[HbA1c達標標準],ROWS($A$4:A520)),""))</f>
        <v/>
      </c>
      <c r="F520" s="6" t="str">
        <f>IF($B520="","",IF($G520="","",IFERROR(SUMIFS(LabData2016[最近一次HbA1c檢查結果(%)],LabData2016[比對身分證前六碼],$AX520,LabData2016[最近一次HbA1c檢查日期],$G520,LabData2016[HbA1c唯一],1),"")))</f>
        <v/>
      </c>
      <c r="G520" s="36" t="str" cm="1">
        <f t="array" ref="G520">IF($B520="","",IFERROR(_xlfn.AGGREGATE(14,6,LabData2016[最近一次HbA1c檢查日期]/((LabData2016[比對身分證前六碼]=$AX520)*(LabData2016[HbA1c唯一]=1)),1),""))</f>
        <v/>
      </c>
      <c r="H520" s="6" t="str">
        <f>IF($B520="","",IF($I520="","",IFERROR(SUMIFS(LabData2016[最近一次HbA1c檢查結果(%)],LabData2016[比對身分證前六碼],$AX520,LabData2016[最近一次HbA1c檢查日期],$I520,LabData2016[HbA1c唯一],1),"")))</f>
        <v/>
      </c>
      <c r="I520" s="36" t="str" cm="1">
        <f t="array" ref="I520">IF($B520="","",IFERROR(_xlfn.AGGREGATE(14,6,LabData2016[最近一次HbA1c檢查日期]/((LabData2016[比對身分證前六碼]=$AX520)*(LabData2016[HbA1c唯一]=1)),2),""))</f>
        <v/>
      </c>
      <c r="J520" s="6" t="str">
        <f t="shared" si="111"/>
        <v/>
      </c>
      <c r="K520" s="27" t="str">
        <f ca="1">IF($B520="","",IF($E520="不適用","不適用",IF($F520="","未檢驗",IF(AND($AF520+$AG520&gt;=2,$AG520&gt;=1),IF(OR($F520&lt;VALUE(SUBSTITUTE(SUBSTITUTE($E520,"&lt;",""),"%","")),SUMIFS(LabData2016[HbA1c唯一],LabData2016[比對身分證前六碼],$AX520,LabData2016[最近一次HbA1c檢查結果(%)],"&lt;"&amp;VALUE(SUBSTITUTE(SUBSTITUTE($E520,"&lt;",""),"%","")),LabData2016[最近一次HbA1c檢查日期],"&gt;="&amp;DATE(YEAR(TODAY()),1,1),LabData2016[最近一次HbA1c檢查日期],"&lt;"&amp;DATE(YEAR(TODAY())+1,1,1))/($AF520+$AG520)&gt;=0.5),"控制達標",IF(ISNUMBER($H520),IF(AND($J520&gt;=84,$F520-$H520&lt;0),"進步達標","未達標"),"未達標")),"未達標"))))</f>
        <v/>
      </c>
      <c r="L520" s="33" t="str">
        <f ca="1">IF($B520="","",IF($K520="不適用","不適用",IF($K520="未檢驗","無檢驗資料","全年"&amp;($AF520+$AG520)&amp;"次／下半年"&amp;$AG520&amp;"次／"&amp;SUMIFS(LabData2016[HbA1c唯一],LabData2016[比對身分證前六碼],$AX520,LabData2016[最近一次HbA1c檢查結果(%)],"&lt;"&amp;VALUE(SUBSTITUTE(SUBSTITUTE($E520,"&lt;",""),"%","")),LabData2016[最近一次HbA1c檢查日期],"&gt;="&amp;DATE(YEAR(TODAY()),1,1),LabData2016[最近一次HbA1c檢查日期],"&lt;"&amp;DATE(YEAR(TODAY())+1,1,1))&amp;"/"&amp;($AF520+$AG520)&amp;"達標")))</f>
        <v/>
      </c>
      <c r="M520" s="6" t="str" cm="1">
        <f t="array" ref="M520">IF($B520="","",IFERROR(INDEX(PatientCriteria[LDL達標標準],ROWS($A$4:A520)),""))</f>
        <v/>
      </c>
      <c r="N520" s="6" t="str">
        <f>IF($B520="","",IF($O520="","",IFERROR(SUMIFS(LabData2016[最近一次LDL檢查結果(mg/dL)],LabData2016[比對身分證前六碼],$AX520,LabData2016[最近一次LDL檢查日期],$O520,LabData2016[LDL唯一],1),"")))</f>
        <v/>
      </c>
      <c r="O520" s="36" t="str" cm="1">
        <f t="array" ref="O520">IF($B520="","",IFERROR(_xlfn.AGGREGATE(14,6,LabData2016[最近一次LDL檢查日期]/((LabData2016[比對身分證前六碼]=$AX520)*(LabData2016[LDL唯一]=1)),1),""))</f>
        <v/>
      </c>
      <c r="P520" s="6" t="str">
        <f>IF($B520="","",IF($Q520="","",IFERROR(SUMIFS(LabData2016[最近一次LDL檢查結果(mg/dL)],LabData2016[比對身分證前六碼],$AX520,LabData2016[最近一次LDL檢查日期],$Q520,LabData2016[LDL唯一],1),"")))</f>
        <v/>
      </c>
      <c r="Q520" s="36" t="str" cm="1">
        <f t="array" ref="Q520">IF($B520="","",IFERROR(_xlfn.AGGREGATE(14,6,LabData2016[最近一次LDL檢查日期]/((LabData2016[比對身分證前六碼]=$AX520)*(LabData2016[LDL唯一]=1)),2),""))</f>
        <v/>
      </c>
      <c r="R520" s="6" t="str">
        <f t="shared" si="112"/>
        <v/>
      </c>
      <c r="S520" s="6" t="str" cm="1">
        <f t="array" ref="S520">IF($B520="","",IFERROR(_xlfn.AGGREGATE(15,6,LabData2016[最近一次LDL檢查結果(mg/dL)]/((LabData2016[比對身分證前六碼]=$AX520)*(LabData2016[LDL唯一]=1)),1),""))</f>
        <v/>
      </c>
      <c r="T520" s="28" t="str">
        <f ca="1">IF($B520="","",IF($M520="不適用","不適用",IF($N520="","未檢驗",IF(OR(AND($D520="DM only",$O520&gt;=DATE(YEAR(TODAY()),1,1),$O520&lt;DATE(YEAR(TODAY())+1,1,1),$N520&lt;VALUE(SUBSTITUTE($M520,"&lt;",""))),AND($AH520&gt;=1,$AI520&gt;=1,OR($N520&lt;VALUE(SUBSTITUTE($M520,"&lt;","")),SUMIFS(LabData2016[LDL唯一],LabData2016[比對身分證前六碼],$AX520,LabData2016[最近一次LDL檢查結果(mg/dL)],"&lt;"&amp;VALUE(SUBSTITUTE($M520,"&lt;","")),LabData2016[最近一次LDL檢查日期],"&gt;="&amp;DATE(YEAR(TODAY()),1,1),LabData2016[最近一次LDL檢查日期],"&lt;"&amp;DATE(YEAR(TODAY())+1,1,1))/($AH520+$AI520)&gt;=0.5))),"控制達標",IF(AND($AH520&gt;=1,$AI520&gt;=1,ISNUMBER($P520),$R520&gt;84,$N520-$P520&lt;0),"進步達標","未達標")))))</f>
        <v/>
      </c>
      <c r="U520" s="39" t="str">
        <f ca="1">IF($B520="","",IF($T520="不適用","不適用",IF($T520="未檢驗","無檢驗資料","全年"&amp;($AH520+$AI520)&amp;"次／下半年"&amp;$AI520&amp;"次／"&amp;SUMIFS(LabData2016[LDL唯一],LabData2016[比對身分證前六碼],$AX520,LabData2016[最近一次LDL檢查結果(mg/dL)],"&lt;"&amp;VALUE(SUBSTITUTE($M520,"&lt;","")),LabData2016[最近一次LDL檢查日期],"&gt;="&amp;DATE(YEAR(TODAY()),1,1),LabData2016[最近一次LDL檢查日期],"&lt;"&amp;DATE(YEAR(TODAY())+1,1,1))&amp;"/"&amp;($AH520+$AI520)&amp;"達標")))</f>
        <v/>
      </c>
      <c r="V520" s="6" t="str" cm="1">
        <f t="array" ref="V520">IF($B520="","",IFERROR(INDEX(PatientCriteria[UACR達標標準],ROWS($A$4:A520)),""))</f>
        <v/>
      </c>
      <c r="W520" s="6" t="str">
        <f>IF($B520="","",IF($X520="","",IFERROR(SUMIFS(LabData2016[最近一次UACR檢查結果(mg/gm)],LabData2016[比對身分證前六碼],$AX520,LabData2016[最近一次UACR檢查日期],$X520,LabData2016[UACR唯一],1),"")))</f>
        <v/>
      </c>
      <c r="X520" s="36" t="str" cm="1">
        <f t="array" ref="X520">IF($B520="","",IFERROR(_xlfn.AGGREGATE(14,6,LabData2016[最近一次UACR檢查日期]/((LabData2016[比對身分證前六碼]=$AX520)*(LabData2016[UACR唯一]=1)),1),""))</f>
        <v/>
      </c>
      <c r="Y520" s="6" t="str">
        <f>IF($B520="","",IF($Z520="","",IFERROR(SUMIFS(LabData2016[最近一次UACR檢查結果(mg/gm)],LabData2016[比對身分證前六碼],$AX520,LabData2016[最近一次UACR檢查日期],$Z520,LabData2016[UACR唯一],1),"")))</f>
        <v/>
      </c>
      <c r="Z520" s="36" t="str" cm="1">
        <f t="array" ref="Z520">IF($B520="","",IFERROR(_xlfn.AGGREGATE(14,6,LabData2016[最近一次UACR檢查日期]/((LabData2016[比對身分證前六碼]=$AX520)*(LabData2016[UACR唯一]=1)),2),""))</f>
        <v/>
      </c>
      <c r="AA520" s="6" t="str">
        <f t="shared" si="113"/>
        <v/>
      </c>
      <c r="AB520" s="29" t="str">
        <f ca="1">IF($B520="","",IF($V520="不適用","不適用",IF($W520="","未檢驗",IF(AND($AJ520+$AK520&gt;=2,$AK520&gt;=1),IF(OR($W520&lt;30,SUMIFS(LabData2016[UACR唯一],LabData2016[比對身分證前六碼],$AX520,LabData2016[最近一次UACR檢查結果(mg/gm)],"&lt;30",LabData2016[最近一次UACR檢查日期],"&gt;="&amp;DATE(YEAR(TODAY()),1,1),LabData2016[最近一次UACR檢查日期],"&lt;"&amp;DATE(YEAR(TODAY())+1,1,1))/($AJ520+$AK520)&gt;=0.5),"控制達標",IF(ISNUMBER($Y520),IF(AND($AA520&gt;=84,$W520-$Y520&lt;0),"進步達標","未達標"),"未達標")),"未達標"))))</f>
        <v/>
      </c>
      <c r="AC520" s="38" t="str">
        <f ca="1">IF($B520="","",IF($AB520="不適用","不適用",IF($AB520="未檢驗","無檢驗資料","全年"&amp;($AJ520+$AK520)&amp;"次／下半年"&amp;$AK520&amp;"次／"&amp;SUMIFS(LabData2016[UACR唯一],LabData2016[比對身分證前六碼],$AX520,LabData2016[最近一次UACR檢查結果(mg/gm)],"&lt;30",LabData2016[最近一次UACR檢查日期],"&gt;="&amp;DATE(YEAR(TODAY()),1,1),LabData2016[最近一次UACR檢查日期],"&lt;"&amp;DATE(YEAR(TODAY())+1,1,1))&amp;"/"&amp;($AJ520+$AK520)&amp;"達標")))</f>
        <v/>
      </c>
      <c r="AD520" s="6" t="str" cm="1">
        <f t="array" ref="AD520">IF($B520="","",IFERROR(INDEX(PatientCriteria[BP檢驗次數達標標準],ROWS($A$4:A520)),""))</f>
        <v/>
      </c>
      <c r="AE520" s="6" t="str" cm="1">
        <f t="array" aca="1" ref="AE520" ca="1">IF($B520="","",_xlfn.LET(_xlpm.bp,LabData2016[最近一次BP檢查日期],_xlpm.ym,IF(ISNUMBER(_xlpm.bp),TEXT(_xlpm.bp,"yyyy-mm"),LEFT(_xlpm.bp,7)),_xlpm.matched,_xlfn._xlws.FILTER(_xlpm.ym,(LabData2016[比對身分證前六碼]=$AX520)*(LabData2016[比對生日西元]=$AY520)*(_xlpm.ym&lt;&gt;"")*(LEFT(_xlpm.ym,4)=TEXT(YEAR(TODAY()),"0")),""),IF(INDEX(_xlpm.matched,1)="",0,ROWS(_xlfn.UNIQUE(_xlpm.matched)))))</f>
        <v/>
      </c>
      <c r="AF520" s="6" t="str">
        <f ca="1">IF($B520="","",SUMIFS(LabData2016[HbA1c唯一],LabData2016[比對身分證前六碼],$AX520,LabData2016[最近一次HbA1c檢查日期],"&gt;="&amp;DATE(YEAR(TODAY()),1,1),LabData2016[最近一次HbA1c檢查日期],"&lt;"&amp;DATE(YEAR(TODAY()),7,1)))</f>
        <v/>
      </c>
      <c r="AG520" s="6" t="str">
        <f ca="1">IF($B520="","",SUMIFS(LabData2016[HbA1c唯一],LabData2016[比對身分證前六碼],$AX520,LabData2016[最近一次HbA1c檢查日期],"&gt;="&amp;DATE(YEAR(TODAY()),7,1),LabData2016[最近一次HbA1c檢查日期],"&lt;"&amp;DATE(YEAR(TODAY())+1,1,1)))</f>
        <v/>
      </c>
      <c r="AH520" s="6" t="str">
        <f ca="1">IF($B520="","",SUMIFS(LabData2016[LDL唯一],LabData2016[比對身分證前六碼],$AX520,LabData2016[最近一次LDL檢查日期],"&gt;="&amp;DATE(YEAR(TODAY()),1,1),LabData2016[最近一次LDL檢查日期],"&lt;"&amp;DATE(YEAR(TODAY()),7,1)))</f>
        <v/>
      </c>
      <c r="AI520" s="6" t="str">
        <f ca="1">IF($B520="","",SUMIFS(LabData2016[LDL唯一],LabData2016[比對身分證前六碼],$AX520,LabData2016[最近一次LDL檢查日期],"&gt;="&amp;DATE(YEAR(TODAY()),7,1),LabData2016[最近一次LDL檢查日期],"&lt;"&amp;DATE(YEAR(TODAY())+1,1,1)))</f>
        <v/>
      </c>
      <c r="AJ520" s="6" t="str">
        <f ca="1">IF($B520="","",SUMIFS(LabData2016[UACR唯一],LabData2016[比對身分證前六碼],$AX520,LabData2016[最近一次UACR檢查日期],"&gt;="&amp;DATE(YEAR(TODAY()),1,1),LabData2016[最近一次UACR檢查日期],"&lt;"&amp;DATE(YEAR(TODAY()),7,1)))</f>
        <v/>
      </c>
      <c r="AK520" s="6" t="str">
        <f ca="1">IF($B520="","",SUMIFS(LabData2016[UACR唯一],LabData2016[比對身分證前六碼],$AX520,LabData2016[最近一次UACR檢查日期],"&gt;="&amp;DATE(YEAR(TODAY()),7,1),LabData2016[最近一次UACR檢查日期],"&lt;"&amp;DATE(YEAR(TODAY())+1,1,1)))</f>
        <v/>
      </c>
      <c r="AL520" s="6" t="str">
        <f t="shared" si="114"/>
        <v/>
      </c>
      <c r="AM520" s="6" t="str">
        <f t="shared" si="115"/>
        <v/>
      </c>
      <c r="AN520" s="6" t="str">
        <f t="shared" si="116"/>
        <v/>
      </c>
      <c r="AO520" s="6" t="str">
        <f t="shared" si="117"/>
        <v/>
      </c>
      <c r="AP520" s="6" t="str" cm="1">
        <f t="array" ref="AP520">IF($B520="","",IFERROR(INDEX(相容設定!$B$2:$E$9,MATCH($D520,相容設定!$A$2:$A$9,0),MIN(VALUE(LEFT($AQ520,FIND("/",$AQ520)-1)),3)+1),0))</f>
        <v/>
      </c>
      <c r="AQ520" s="6" t="str">
        <f t="shared" si="118"/>
        <v/>
      </c>
      <c r="AR520" s="30" t="str">
        <f t="shared" si="119"/>
        <v/>
      </c>
      <c r="AS520" s="30" t="str">
        <f>IF($B520="","",250+30+IF(OR(ISNUMBER(SEARCH("DM",$D520)),ISNUMBER(SEARCH("+",$D520))),100,0)+IFERROR(INDEX(相容設定!$F$2:$F$9,MATCH($D520,相容設定!$A$2:$A$9,0)),0))</f>
        <v/>
      </c>
      <c r="AT520" s="31" t="str">
        <f t="shared" si="120"/>
        <v/>
      </c>
      <c r="AU520" s="32" t="str">
        <f t="shared" si="121"/>
        <v/>
      </c>
      <c r="AW520" t="str">
        <f t="shared" si="122"/>
        <v/>
      </c>
    </row>
    <row r="521" spans="1:49" x14ac:dyDescent="0.35">
      <c r="A521" s="26" t="str" cm="1">
        <f t="array" ref="A521">IFERROR(IF(INDEX(PatientCriteria[身分證號],ROWS($A$4:A521))="","",ROWS($A$4:A521)),"")</f>
        <v/>
      </c>
      <c r="B521" s="26" t="str" cm="1">
        <f t="array" ref="B521">IFERROR(IF(INDEX(PatientCriteria[身分證號],ROWS($A$4:A521))="","",INDEX(PatientCriteria[身分證號],ROWS($A$4:A521))),"")</f>
        <v/>
      </c>
      <c r="C521" s="26" t="str" cm="1">
        <f t="array" ref="C521">IF($B521="","",IFERROR(INDEX(PatientCriteria[生日],ROWS($A$4:A521)),""))</f>
        <v/>
      </c>
      <c r="D521" s="26" t="str" cm="1">
        <f t="array" ref="D521">IF($B521="","",IFERROR(INDEX(PatientCriteria[疾病組合],ROWS($A$4:A521)),""))</f>
        <v/>
      </c>
      <c r="E521" s="6" t="str" cm="1">
        <f t="array" ref="E521">IF($B521="","",IFERROR(INDEX(PatientCriteria[HbA1c達標標準],ROWS($A$4:A521)),""))</f>
        <v/>
      </c>
      <c r="F521" s="6" t="str">
        <f>IF($B521="","",IF($G521="","",IFERROR(SUMIFS(LabData2016[最近一次HbA1c檢查結果(%)],LabData2016[比對身分證前六碼],$AX521,LabData2016[最近一次HbA1c檢查日期],$G521,LabData2016[HbA1c唯一],1),"")))</f>
        <v/>
      </c>
      <c r="G521" s="36" t="str" cm="1">
        <f t="array" ref="G521">IF($B521="","",IFERROR(_xlfn.AGGREGATE(14,6,LabData2016[最近一次HbA1c檢查日期]/((LabData2016[比對身分證前六碼]=$AX521)*(LabData2016[HbA1c唯一]=1)),1),""))</f>
        <v/>
      </c>
      <c r="H521" s="6" t="str">
        <f>IF($B521="","",IF($I521="","",IFERROR(SUMIFS(LabData2016[最近一次HbA1c檢查結果(%)],LabData2016[比對身分證前六碼],$AX521,LabData2016[最近一次HbA1c檢查日期],$I521,LabData2016[HbA1c唯一],1),"")))</f>
        <v/>
      </c>
      <c r="I521" s="36" t="str" cm="1">
        <f t="array" ref="I521">IF($B521="","",IFERROR(_xlfn.AGGREGATE(14,6,LabData2016[最近一次HbA1c檢查日期]/((LabData2016[比對身分證前六碼]=$AX521)*(LabData2016[HbA1c唯一]=1)),2),""))</f>
        <v/>
      </c>
      <c r="J521" s="6" t="str">
        <f t="shared" si="111"/>
        <v/>
      </c>
      <c r="K521" s="27" t="str">
        <f ca="1">IF($B521="","",IF($E521="不適用","不適用",IF($F521="","未檢驗",IF(AND($AF521+$AG521&gt;=2,$AG521&gt;=1),IF(OR($F521&lt;VALUE(SUBSTITUTE(SUBSTITUTE($E521,"&lt;",""),"%","")),SUMIFS(LabData2016[HbA1c唯一],LabData2016[比對身分證前六碼],$AX521,LabData2016[最近一次HbA1c檢查結果(%)],"&lt;"&amp;VALUE(SUBSTITUTE(SUBSTITUTE($E521,"&lt;",""),"%","")),LabData2016[最近一次HbA1c檢查日期],"&gt;="&amp;DATE(YEAR(TODAY()),1,1),LabData2016[最近一次HbA1c檢查日期],"&lt;"&amp;DATE(YEAR(TODAY())+1,1,1))/($AF521+$AG521)&gt;=0.5),"控制達標",IF(ISNUMBER($H521),IF(AND($J521&gt;=84,$F521-$H521&lt;0),"進步達標","未達標"),"未達標")),"未達標"))))</f>
        <v/>
      </c>
      <c r="L521" s="33" t="str">
        <f ca="1">IF($B521="","",IF($K521="不適用","不適用",IF($K521="未檢驗","無檢驗資料","全年"&amp;($AF521+$AG521)&amp;"次／下半年"&amp;$AG521&amp;"次／"&amp;SUMIFS(LabData2016[HbA1c唯一],LabData2016[比對身分證前六碼],$AX521,LabData2016[最近一次HbA1c檢查結果(%)],"&lt;"&amp;VALUE(SUBSTITUTE(SUBSTITUTE($E521,"&lt;",""),"%","")),LabData2016[最近一次HbA1c檢查日期],"&gt;="&amp;DATE(YEAR(TODAY()),1,1),LabData2016[最近一次HbA1c檢查日期],"&lt;"&amp;DATE(YEAR(TODAY())+1,1,1))&amp;"/"&amp;($AF521+$AG521)&amp;"達標")))</f>
        <v/>
      </c>
      <c r="M521" s="6" t="str" cm="1">
        <f t="array" ref="M521">IF($B521="","",IFERROR(INDEX(PatientCriteria[LDL達標標準],ROWS($A$4:A521)),""))</f>
        <v/>
      </c>
      <c r="N521" s="6" t="str">
        <f>IF($B521="","",IF($O521="","",IFERROR(SUMIFS(LabData2016[最近一次LDL檢查結果(mg/dL)],LabData2016[比對身分證前六碼],$AX521,LabData2016[最近一次LDL檢查日期],$O521,LabData2016[LDL唯一],1),"")))</f>
        <v/>
      </c>
      <c r="O521" s="36" t="str" cm="1">
        <f t="array" ref="O521">IF($B521="","",IFERROR(_xlfn.AGGREGATE(14,6,LabData2016[最近一次LDL檢查日期]/((LabData2016[比對身分證前六碼]=$AX521)*(LabData2016[LDL唯一]=1)),1),""))</f>
        <v/>
      </c>
      <c r="P521" s="6" t="str">
        <f>IF($B521="","",IF($Q521="","",IFERROR(SUMIFS(LabData2016[最近一次LDL檢查結果(mg/dL)],LabData2016[比對身分證前六碼],$AX521,LabData2016[最近一次LDL檢查日期],$Q521,LabData2016[LDL唯一],1),"")))</f>
        <v/>
      </c>
      <c r="Q521" s="36" t="str" cm="1">
        <f t="array" ref="Q521">IF($B521="","",IFERROR(_xlfn.AGGREGATE(14,6,LabData2016[最近一次LDL檢查日期]/((LabData2016[比對身分證前六碼]=$AX521)*(LabData2016[LDL唯一]=1)),2),""))</f>
        <v/>
      </c>
      <c r="R521" s="6" t="str">
        <f t="shared" si="112"/>
        <v/>
      </c>
      <c r="S521" s="6" t="str" cm="1">
        <f t="array" ref="S521">IF($B521="","",IFERROR(_xlfn.AGGREGATE(15,6,LabData2016[最近一次LDL檢查結果(mg/dL)]/((LabData2016[比對身分證前六碼]=$AX521)*(LabData2016[LDL唯一]=1)),1),""))</f>
        <v/>
      </c>
      <c r="T521" s="28" t="str">
        <f ca="1">IF($B521="","",IF($M521="不適用","不適用",IF($N521="","未檢驗",IF(OR(AND($D521="DM only",$O521&gt;=DATE(YEAR(TODAY()),1,1),$O521&lt;DATE(YEAR(TODAY())+1,1,1),$N521&lt;VALUE(SUBSTITUTE($M521,"&lt;",""))),AND($AH521&gt;=1,$AI521&gt;=1,OR($N521&lt;VALUE(SUBSTITUTE($M521,"&lt;","")),SUMIFS(LabData2016[LDL唯一],LabData2016[比對身分證前六碼],$AX521,LabData2016[最近一次LDL檢查結果(mg/dL)],"&lt;"&amp;VALUE(SUBSTITUTE($M521,"&lt;","")),LabData2016[最近一次LDL檢查日期],"&gt;="&amp;DATE(YEAR(TODAY()),1,1),LabData2016[最近一次LDL檢查日期],"&lt;"&amp;DATE(YEAR(TODAY())+1,1,1))/($AH521+$AI521)&gt;=0.5))),"控制達標",IF(AND($AH521&gt;=1,$AI521&gt;=1,ISNUMBER($P521),$R521&gt;84,$N521-$P521&lt;0),"進步達標","未達標")))))</f>
        <v/>
      </c>
      <c r="U521" s="39" t="str">
        <f ca="1">IF($B521="","",IF($T521="不適用","不適用",IF($T521="未檢驗","無檢驗資料","全年"&amp;($AH521+$AI521)&amp;"次／下半年"&amp;$AI521&amp;"次／"&amp;SUMIFS(LabData2016[LDL唯一],LabData2016[比對身分證前六碼],$AX521,LabData2016[最近一次LDL檢查結果(mg/dL)],"&lt;"&amp;VALUE(SUBSTITUTE($M521,"&lt;","")),LabData2016[最近一次LDL檢查日期],"&gt;="&amp;DATE(YEAR(TODAY()),1,1),LabData2016[最近一次LDL檢查日期],"&lt;"&amp;DATE(YEAR(TODAY())+1,1,1))&amp;"/"&amp;($AH521+$AI521)&amp;"達標")))</f>
        <v/>
      </c>
      <c r="V521" s="6" t="str" cm="1">
        <f t="array" ref="V521">IF($B521="","",IFERROR(INDEX(PatientCriteria[UACR達標標準],ROWS($A$4:A521)),""))</f>
        <v/>
      </c>
      <c r="W521" s="6" t="str">
        <f>IF($B521="","",IF($X521="","",IFERROR(SUMIFS(LabData2016[最近一次UACR檢查結果(mg/gm)],LabData2016[比對身分證前六碼],$AX521,LabData2016[最近一次UACR檢查日期],$X521,LabData2016[UACR唯一],1),"")))</f>
        <v/>
      </c>
      <c r="X521" s="36" t="str" cm="1">
        <f t="array" ref="X521">IF($B521="","",IFERROR(_xlfn.AGGREGATE(14,6,LabData2016[最近一次UACR檢查日期]/((LabData2016[比對身分證前六碼]=$AX521)*(LabData2016[UACR唯一]=1)),1),""))</f>
        <v/>
      </c>
      <c r="Y521" s="6" t="str">
        <f>IF($B521="","",IF($Z521="","",IFERROR(SUMIFS(LabData2016[最近一次UACR檢查結果(mg/gm)],LabData2016[比對身分證前六碼],$AX521,LabData2016[最近一次UACR檢查日期],$Z521,LabData2016[UACR唯一],1),"")))</f>
        <v/>
      </c>
      <c r="Z521" s="36" t="str" cm="1">
        <f t="array" ref="Z521">IF($B521="","",IFERROR(_xlfn.AGGREGATE(14,6,LabData2016[最近一次UACR檢查日期]/((LabData2016[比對身分證前六碼]=$AX521)*(LabData2016[UACR唯一]=1)),2),""))</f>
        <v/>
      </c>
      <c r="AA521" s="6" t="str">
        <f t="shared" si="113"/>
        <v/>
      </c>
      <c r="AB521" s="29" t="str">
        <f ca="1">IF($B521="","",IF($V521="不適用","不適用",IF($W521="","未檢驗",IF(AND($AJ521+$AK521&gt;=2,$AK521&gt;=1),IF(OR($W521&lt;30,SUMIFS(LabData2016[UACR唯一],LabData2016[比對身分證前六碼],$AX521,LabData2016[最近一次UACR檢查結果(mg/gm)],"&lt;30",LabData2016[最近一次UACR檢查日期],"&gt;="&amp;DATE(YEAR(TODAY()),1,1),LabData2016[最近一次UACR檢查日期],"&lt;"&amp;DATE(YEAR(TODAY())+1,1,1))/($AJ521+$AK521)&gt;=0.5),"控制達標",IF(ISNUMBER($Y521),IF(AND($AA521&gt;=84,$W521-$Y521&lt;0),"進步達標","未達標"),"未達標")),"未達標"))))</f>
        <v/>
      </c>
      <c r="AC521" s="38" t="str">
        <f ca="1">IF($B521="","",IF($AB521="不適用","不適用",IF($AB521="未檢驗","無檢驗資料","全年"&amp;($AJ521+$AK521)&amp;"次／下半年"&amp;$AK521&amp;"次／"&amp;SUMIFS(LabData2016[UACR唯一],LabData2016[比對身分證前六碼],$AX521,LabData2016[最近一次UACR檢查結果(mg/gm)],"&lt;30",LabData2016[最近一次UACR檢查日期],"&gt;="&amp;DATE(YEAR(TODAY()),1,1),LabData2016[最近一次UACR檢查日期],"&lt;"&amp;DATE(YEAR(TODAY())+1,1,1))&amp;"/"&amp;($AJ521+$AK521)&amp;"達標")))</f>
        <v/>
      </c>
      <c r="AD521" s="6" t="str" cm="1">
        <f t="array" ref="AD521">IF($B521="","",IFERROR(INDEX(PatientCriteria[BP檢驗次數達標標準],ROWS($A$4:A521)),""))</f>
        <v/>
      </c>
      <c r="AE521" s="6" t="str" cm="1">
        <f t="array" aca="1" ref="AE521" ca="1">IF($B521="","",_xlfn.LET(_xlpm.bp,LabData2016[最近一次BP檢查日期],_xlpm.ym,IF(ISNUMBER(_xlpm.bp),TEXT(_xlpm.bp,"yyyy-mm"),LEFT(_xlpm.bp,7)),_xlpm.matched,_xlfn._xlws.FILTER(_xlpm.ym,(LabData2016[比對身分證前六碼]=$AX521)*(LabData2016[比對生日西元]=$AY521)*(_xlpm.ym&lt;&gt;"")*(LEFT(_xlpm.ym,4)=TEXT(YEAR(TODAY()),"0")),""),IF(INDEX(_xlpm.matched,1)="",0,ROWS(_xlfn.UNIQUE(_xlpm.matched)))))</f>
        <v/>
      </c>
      <c r="AF521" s="6" t="str">
        <f ca="1">IF($B521="","",SUMIFS(LabData2016[HbA1c唯一],LabData2016[比對身分證前六碼],$AX521,LabData2016[最近一次HbA1c檢查日期],"&gt;="&amp;DATE(YEAR(TODAY()),1,1),LabData2016[最近一次HbA1c檢查日期],"&lt;"&amp;DATE(YEAR(TODAY()),7,1)))</f>
        <v/>
      </c>
      <c r="AG521" s="6" t="str">
        <f ca="1">IF($B521="","",SUMIFS(LabData2016[HbA1c唯一],LabData2016[比對身分證前六碼],$AX521,LabData2016[最近一次HbA1c檢查日期],"&gt;="&amp;DATE(YEAR(TODAY()),7,1),LabData2016[最近一次HbA1c檢查日期],"&lt;"&amp;DATE(YEAR(TODAY())+1,1,1)))</f>
        <v/>
      </c>
      <c r="AH521" s="6" t="str">
        <f ca="1">IF($B521="","",SUMIFS(LabData2016[LDL唯一],LabData2016[比對身分證前六碼],$AX521,LabData2016[最近一次LDL檢查日期],"&gt;="&amp;DATE(YEAR(TODAY()),1,1),LabData2016[最近一次LDL檢查日期],"&lt;"&amp;DATE(YEAR(TODAY()),7,1)))</f>
        <v/>
      </c>
      <c r="AI521" s="6" t="str">
        <f ca="1">IF($B521="","",SUMIFS(LabData2016[LDL唯一],LabData2016[比對身分證前六碼],$AX521,LabData2016[最近一次LDL檢查日期],"&gt;="&amp;DATE(YEAR(TODAY()),7,1),LabData2016[最近一次LDL檢查日期],"&lt;"&amp;DATE(YEAR(TODAY())+1,1,1)))</f>
        <v/>
      </c>
      <c r="AJ521" s="6" t="str">
        <f ca="1">IF($B521="","",SUMIFS(LabData2016[UACR唯一],LabData2016[比對身分證前六碼],$AX521,LabData2016[最近一次UACR檢查日期],"&gt;="&amp;DATE(YEAR(TODAY()),1,1),LabData2016[最近一次UACR檢查日期],"&lt;"&amp;DATE(YEAR(TODAY()),7,1)))</f>
        <v/>
      </c>
      <c r="AK521" s="6" t="str">
        <f ca="1">IF($B521="","",SUMIFS(LabData2016[UACR唯一],LabData2016[比對身分證前六碼],$AX521,LabData2016[最近一次UACR檢查日期],"&gt;="&amp;DATE(YEAR(TODAY()),7,1),LabData2016[最近一次UACR檢查日期],"&lt;"&amp;DATE(YEAR(TODAY())+1,1,1)))</f>
        <v/>
      </c>
      <c r="AL521" s="6" t="str">
        <f t="shared" si="114"/>
        <v/>
      </c>
      <c r="AM521" s="6" t="str">
        <f t="shared" si="115"/>
        <v/>
      </c>
      <c r="AN521" s="6" t="str">
        <f t="shared" si="116"/>
        <v/>
      </c>
      <c r="AO521" s="6" t="str">
        <f t="shared" si="117"/>
        <v/>
      </c>
      <c r="AP521" s="6" t="str" cm="1">
        <f t="array" ref="AP521">IF($B521="","",IFERROR(INDEX(相容設定!$B$2:$E$9,MATCH($D521,相容設定!$A$2:$A$9,0),MIN(VALUE(LEFT($AQ521,FIND("/",$AQ521)-1)),3)+1),0))</f>
        <v/>
      </c>
      <c r="AQ521" s="6" t="str">
        <f t="shared" si="118"/>
        <v/>
      </c>
      <c r="AR521" s="30" t="str">
        <f t="shared" si="119"/>
        <v/>
      </c>
      <c r="AS521" s="30" t="str">
        <f>IF($B521="","",250+30+IF(OR(ISNUMBER(SEARCH("DM",$D521)),ISNUMBER(SEARCH("+",$D521))),100,0)+IFERROR(INDEX(相容設定!$F$2:$F$9,MATCH($D521,相容設定!$A$2:$A$9,0)),0))</f>
        <v/>
      </c>
      <c r="AT521" s="31" t="str">
        <f t="shared" si="120"/>
        <v/>
      </c>
      <c r="AU521" s="32" t="str">
        <f t="shared" si="121"/>
        <v/>
      </c>
      <c r="AW521" t="str">
        <f t="shared" si="122"/>
        <v/>
      </c>
    </row>
    <row r="522" spans="1:49" x14ac:dyDescent="0.35">
      <c r="A522" s="26" t="str" cm="1">
        <f t="array" ref="A522">IFERROR(IF(INDEX(PatientCriteria[身分證號],ROWS($A$4:A522))="","",ROWS($A$4:A522)),"")</f>
        <v/>
      </c>
      <c r="B522" s="26" t="str" cm="1">
        <f t="array" ref="B522">IFERROR(IF(INDEX(PatientCriteria[身分證號],ROWS($A$4:A522))="","",INDEX(PatientCriteria[身分證號],ROWS($A$4:A522))),"")</f>
        <v/>
      </c>
      <c r="C522" s="26" t="str" cm="1">
        <f t="array" ref="C522">IF($B522="","",IFERROR(INDEX(PatientCriteria[生日],ROWS($A$4:A522)),""))</f>
        <v/>
      </c>
      <c r="D522" s="26" t="str" cm="1">
        <f t="array" ref="D522">IF($B522="","",IFERROR(INDEX(PatientCriteria[疾病組合],ROWS($A$4:A522)),""))</f>
        <v/>
      </c>
      <c r="E522" s="6" t="str" cm="1">
        <f t="array" ref="E522">IF($B522="","",IFERROR(INDEX(PatientCriteria[HbA1c達標標準],ROWS($A$4:A522)),""))</f>
        <v/>
      </c>
      <c r="F522" s="6" t="str">
        <f>IF($B522="","",IF($G522="","",IFERROR(SUMIFS(LabData2016[最近一次HbA1c檢查結果(%)],LabData2016[比對身分證前六碼],$AX522,LabData2016[最近一次HbA1c檢查日期],$G522,LabData2016[HbA1c唯一],1),"")))</f>
        <v/>
      </c>
      <c r="G522" s="36" t="str" cm="1">
        <f t="array" ref="G522">IF($B522="","",IFERROR(_xlfn.AGGREGATE(14,6,LabData2016[最近一次HbA1c檢查日期]/((LabData2016[比對身分證前六碼]=$AX522)*(LabData2016[HbA1c唯一]=1)),1),""))</f>
        <v/>
      </c>
      <c r="H522" s="6" t="str">
        <f>IF($B522="","",IF($I522="","",IFERROR(SUMIFS(LabData2016[最近一次HbA1c檢查結果(%)],LabData2016[比對身分證前六碼],$AX522,LabData2016[最近一次HbA1c檢查日期],$I522,LabData2016[HbA1c唯一],1),"")))</f>
        <v/>
      </c>
      <c r="I522" s="36" t="str" cm="1">
        <f t="array" ref="I522">IF($B522="","",IFERROR(_xlfn.AGGREGATE(14,6,LabData2016[最近一次HbA1c檢查日期]/((LabData2016[比對身分證前六碼]=$AX522)*(LabData2016[HbA1c唯一]=1)),2),""))</f>
        <v/>
      </c>
      <c r="J522" s="6" t="str">
        <f t="shared" si="111"/>
        <v/>
      </c>
      <c r="K522" s="27" t="str">
        <f ca="1">IF($B522="","",IF($E522="不適用","不適用",IF($F522="","未檢驗",IF(AND($AF522+$AG522&gt;=2,$AG522&gt;=1),IF(OR($F522&lt;VALUE(SUBSTITUTE(SUBSTITUTE($E522,"&lt;",""),"%","")),SUMIFS(LabData2016[HbA1c唯一],LabData2016[比對身分證前六碼],$AX522,LabData2016[最近一次HbA1c檢查結果(%)],"&lt;"&amp;VALUE(SUBSTITUTE(SUBSTITUTE($E522,"&lt;",""),"%","")),LabData2016[最近一次HbA1c檢查日期],"&gt;="&amp;DATE(YEAR(TODAY()),1,1),LabData2016[最近一次HbA1c檢查日期],"&lt;"&amp;DATE(YEAR(TODAY())+1,1,1))/($AF522+$AG522)&gt;=0.5),"控制達標",IF(ISNUMBER($H522),IF(AND($J522&gt;=84,$F522-$H522&lt;0),"進步達標","未達標"),"未達標")),"未達標"))))</f>
        <v/>
      </c>
      <c r="L522" s="33" t="str">
        <f ca="1">IF($B522="","",IF($K522="不適用","不適用",IF($K522="未檢驗","無檢驗資料","全年"&amp;($AF522+$AG522)&amp;"次／下半年"&amp;$AG522&amp;"次／"&amp;SUMIFS(LabData2016[HbA1c唯一],LabData2016[比對身分證前六碼],$AX522,LabData2016[最近一次HbA1c檢查結果(%)],"&lt;"&amp;VALUE(SUBSTITUTE(SUBSTITUTE($E522,"&lt;",""),"%","")),LabData2016[最近一次HbA1c檢查日期],"&gt;="&amp;DATE(YEAR(TODAY()),1,1),LabData2016[最近一次HbA1c檢查日期],"&lt;"&amp;DATE(YEAR(TODAY())+1,1,1))&amp;"/"&amp;($AF522+$AG522)&amp;"達標")))</f>
        <v/>
      </c>
      <c r="M522" s="6" t="str" cm="1">
        <f t="array" ref="M522">IF($B522="","",IFERROR(INDEX(PatientCriteria[LDL達標標準],ROWS($A$4:A522)),""))</f>
        <v/>
      </c>
      <c r="N522" s="6" t="str">
        <f>IF($B522="","",IF($O522="","",IFERROR(SUMIFS(LabData2016[最近一次LDL檢查結果(mg/dL)],LabData2016[比對身分證前六碼],$AX522,LabData2016[最近一次LDL檢查日期],$O522,LabData2016[LDL唯一],1),"")))</f>
        <v/>
      </c>
      <c r="O522" s="36" t="str" cm="1">
        <f t="array" ref="O522">IF($B522="","",IFERROR(_xlfn.AGGREGATE(14,6,LabData2016[最近一次LDL檢查日期]/((LabData2016[比對身分證前六碼]=$AX522)*(LabData2016[LDL唯一]=1)),1),""))</f>
        <v/>
      </c>
      <c r="P522" s="6" t="str">
        <f>IF($B522="","",IF($Q522="","",IFERROR(SUMIFS(LabData2016[最近一次LDL檢查結果(mg/dL)],LabData2016[比對身分證前六碼],$AX522,LabData2016[最近一次LDL檢查日期],$Q522,LabData2016[LDL唯一],1),"")))</f>
        <v/>
      </c>
      <c r="Q522" s="36" t="str" cm="1">
        <f t="array" ref="Q522">IF($B522="","",IFERROR(_xlfn.AGGREGATE(14,6,LabData2016[最近一次LDL檢查日期]/((LabData2016[比對身分證前六碼]=$AX522)*(LabData2016[LDL唯一]=1)),2),""))</f>
        <v/>
      </c>
      <c r="R522" s="6" t="str">
        <f t="shared" si="112"/>
        <v/>
      </c>
      <c r="S522" s="6" t="str" cm="1">
        <f t="array" ref="S522">IF($B522="","",IFERROR(_xlfn.AGGREGATE(15,6,LabData2016[最近一次LDL檢查結果(mg/dL)]/((LabData2016[比對身分證前六碼]=$AX522)*(LabData2016[LDL唯一]=1)),1),""))</f>
        <v/>
      </c>
      <c r="T522" s="28" t="str">
        <f ca="1">IF($B522="","",IF($M522="不適用","不適用",IF($N522="","未檢驗",IF(OR(AND($D522="DM only",$O522&gt;=DATE(YEAR(TODAY()),1,1),$O522&lt;DATE(YEAR(TODAY())+1,1,1),$N522&lt;VALUE(SUBSTITUTE($M522,"&lt;",""))),AND($AH522&gt;=1,$AI522&gt;=1,OR($N522&lt;VALUE(SUBSTITUTE($M522,"&lt;","")),SUMIFS(LabData2016[LDL唯一],LabData2016[比對身分證前六碼],$AX522,LabData2016[最近一次LDL檢查結果(mg/dL)],"&lt;"&amp;VALUE(SUBSTITUTE($M522,"&lt;","")),LabData2016[最近一次LDL檢查日期],"&gt;="&amp;DATE(YEAR(TODAY()),1,1),LabData2016[最近一次LDL檢查日期],"&lt;"&amp;DATE(YEAR(TODAY())+1,1,1))/($AH522+$AI522)&gt;=0.5))),"控制達標",IF(AND($AH522&gt;=1,$AI522&gt;=1,ISNUMBER($P522),$R522&gt;84,$N522-$P522&lt;0),"進步達標","未達標")))))</f>
        <v/>
      </c>
      <c r="U522" s="39" t="str">
        <f ca="1">IF($B522="","",IF($T522="不適用","不適用",IF($T522="未檢驗","無檢驗資料","全年"&amp;($AH522+$AI522)&amp;"次／下半年"&amp;$AI522&amp;"次／"&amp;SUMIFS(LabData2016[LDL唯一],LabData2016[比對身分證前六碼],$AX522,LabData2016[最近一次LDL檢查結果(mg/dL)],"&lt;"&amp;VALUE(SUBSTITUTE($M522,"&lt;","")),LabData2016[最近一次LDL檢查日期],"&gt;="&amp;DATE(YEAR(TODAY()),1,1),LabData2016[最近一次LDL檢查日期],"&lt;"&amp;DATE(YEAR(TODAY())+1,1,1))&amp;"/"&amp;($AH522+$AI522)&amp;"達標")))</f>
        <v/>
      </c>
      <c r="V522" s="6" t="str" cm="1">
        <f t="array" ref="V522">IF($B522="","",IFERROR(INDEX(PatientCriteria[UACR達標標準],ROWS($A$4:A522)),""))</f>
        <v/>
      </c>
      <c r="W522" s="6" t="str">
        <f>IF($B522="","",IF($X522="","",IFERROR(SUMIFS(LabData2016[最近一次UACR檢查結果(mg/gm)],LabData2016[比對身分證前六碼],$AX522,LabData2016[最近一次UACR檢查日期],$X522,LabData2016[UACR唯一],1),"")))</f>
        <v/>
      </c>
      <c r="X522" s="36" t="str" cm="1">
        <f t="array" ref="X522">IF($B522="","",IFERROR(_xlfn.AGGREGATE(14,6,LabData2016[最近一次UACR檢查日期]/((LabData2016[比對身分證前六碼]=$AX522)*(LabData2016[UACR唯一]=1)),1),""))</f>
        <v/>
      </c>
      <c r="Y522" s="6" t="str">
        <f>IF($B522="","",IF($Z522="","",IFERROR(SUMIFS(LabData2016[最近一次UACR檢查結果(mg/gm)],LabData2016[比對身分證前六碼],$AX522,LabData2016[最近一次UACR檢查日期],$Z522,LabData2016[UACR唯一],1),"")))</f>
        <v/>
      </c>
      <c r="Z522" s="36" t="str" cm="1">
        <f t="array" ref="Z522">IF($B522="","",IFERROR(_xlfn.AGGREGATE(14,6,LabData2016[最近一次UACR檢查日期]/((LabData2016[比對身分證前六碼]=$AX522)*(LabData2016[UACR唯一]=1)),2),""))</f>
        <v/>
      </c>
      <c r="AA522" s="6" t="str">
        <f t="shared" si="113"/>
        <v/>
      </c>
      <c r="AB522" s="29" t="str">
        <f ca="1">IF($B522="","",IF($V522="不適用","不適用",IF($W522="","未檢驗",IF(AND($AJ522+$AK522&gt;=2,$AK522&gt;=1),IF(OR($W522&lt;30,SUMIFS(LabData2016[UACR唯一],LabData2016[比對身分證前六碼],$AX522,LabData2016[最近一次UACR檢查結果(mg/gm)],"&lt;30",LabData2016[最近一次UACR檢查日期],"&gt;="&amp;DATE(YEAR(TODAY()),1,1),LabData2016[最近一次UACR檢查日期],"&lt;"&amp;DATE(YEAR(TODAY())+1,1,1))/($AJ522+$AK522)&gt;=0.5),"控制達標",IF(ISNUMBER($Y522),IF(AND($AA522&gt;=84,$W522-$Y522&lt;0),"進步達標","未達標"),"未達標")),"未達標"))))</f>
        <v/>
      </c>
      <c r="AC522" s="38" t="str">
        <f ca="1">IF($B522="","",IF($AB522="不適用","不適用",IF($AB522="未檢驗","無檢驗資料","全年"&amp;($AJ522+$AK522)&amp;"次／下半年"&amp;$AK522&amp;"次／"&amp;SUMIFS(LabData2016[UACR唯一],LabData2016[比對身分證前六碼],$AX522,LabData2016[最近一次UACR檢查結果(mg/gm)],"&lt;30",LabData2016[最近一次UACR檢查日期],"&gt;="&amp;DATE(YEAR(TODAY()),1,1),LabData2016[最近一次UACR檢查日期],"&lt;"&amp;DATE(YEAR(TODAY())+1,1,1))&amp;"/"&amp;($AJ522+$AK522)&amp;"達標")))</f>
        <v/>
      </c>
      <c r="AD522" s="6" t="str" cm="1">
        <f t="array" ref="AD522">IF($B522="","",IFERROR(INDEX(PatientCriteria[BP檢驗次數達標標準],ROWS($A$4:A522)),""))</f>
        <v/>
      </c>
      <c r="AE522" s="6" t="str" cm="1">
        <f t="array" aca="1" ref="AE522" ca="1">IF($B522="","",_xlfn.LET(_xlpm.bp,LabData2016[最近一次BP檢查日期],_xlpm.ym,IF(ISNUMBER(_xlpm.bp),TEXT(_xlpm.bp,"yyyy-mm"),LEFT(_xlpm.bp,7)),_xlpm.matched,_xlfn._xlws.FILTER(_xlpm.ym,(LabData2016[比對身分證前六碼]=$AX522)*(LabData2016[比對生日西元]=$AY522)*(_xlpm.ym&lt;&gt;"")*(LEFT(_xlpm.ym,4)=TEXT(YEAR(TODAY()),"0")),""),IF(INDEX(_xlpm.matched,1)="",0,ROWS(_xlfn.UNIQUE(_xlpm.matched)))))</f>
        <v/>
      </c>
      <c r="AF522" s="6" t="str">
        <f ca="1">IF($B522="","",SUMIFS(LabData2016[HbA1c唯一],LabData2016[比對身分證前六碼],$AX522,LabData2016[最近一次HbA1c檢查日期],"&gt;="&amp;DATE(YEAR(TODAY()),1,1),LabData2016[最近一次HbA1c檢查日期],"&lt;"&amp;DATE(YEAR(TODAY()),7,1)))</f>
        <v/>
      </c>
      <c r="AG522" s="6" t="str">
        <f ca="1">IF($B522="","",SUMIFS(LabData2016[HbA1c唯一],LabData2016[比對身分證前六碼],$AX522,LabData2016[最近一次HbA1c檢查日期],"&gt;="&amp;DATE(YEAR(TODAY()),7,1),LabData2016[最近一次HbA1c檢查日期],"&lt;"&amp;DATE(YEAR(TODAY())+1,1,1)))</f>
        <v/>
      </c>
      <c r="AH522" s="6" t="str">
        <f ca="1">IF($B522="","",SUMIFS(LabData2016[LDL唯一],LabData2016[比對身分證前六碼],$AX522,LabData2016[最近一次LDL檢查日期],"&gt;="&amp;DATE(YEAR(TODAY()),1,1),LabData2016[最近一次LDL檢查日期],"&lt;"&amp;DATE(YEAR(TODAY()),7,1)))</f>
        <v/>
      </c>
      <c r="AI522" s="6" t="str">
        <f ca="1">IF($B522="","",SUMIFS(LabData2016[LDL唯一],LabData2016[比對身分證前六碼],$AX522,LabData2016[最近一次LDL檢查日期],"&gt;="&amp;DATE(YEAR(TODAY()),7,1),LabData2016[最近一次LDL檢查日期],"&lt;"&amp;DATE(YEAR(TODAY())+1,1,1)))</f>
        <v/>
      </c>
      <c r="AJ522" s="6" t="str">
        <f ca="1">IF($B522="","",SUMIFS(LabData2016[UACR唯一],LabData2016[比對身分證前六碼],$AX522,LabData2016[最近一次UACR檢查日期],"&gt;="&amp;DATE(YEAR(TODAY()),1,1),LabData2016[最近一次UACR檢查日期],"&lt;"&amp;DATE(YEAR(TODAY()),7,1)))</f>
        <v/>
      </c>
      <c r="AK522" s="6" t="str">
        <f ca="1">IF($B522="","",SUMIFS(LabData2016[UACR唯一],LabData2016[比對身分證前六碼],$AX522,LabData2016[最近一次UACR檢查日期],"&gt;="&amp;DATE(YEAR(TODAY()),7,1),LabData2016[最近一次UACR檢查日期],"&lt;"&amp;DATE(YEAR(TODAY())+1,1,1)))</f>
        <v/>
      </c>
      <c r="AL522" s="6" t="str">
        <f t="shared" si="114"/>
        <v/>
      </c>
      <c r="AM522" s="6" t="str">
        <f t="shared" si="115"/>
        <v/>
      </c>
      <c r="AN522" s="6" t="str">
        <f t="shared" si="116"/>
        <v/>
      </c>
      <c r="AO522" s="6" t="str">
        <f t="shared" si="117"/>
        <v/>
      </c>
      <c r="AP522" s="6" t="str" cm="1">
        <f t="array" ref="AP522">IF($B522="","",IFERROR(INDEX(相容設定!$B$2:$E$9,MATCH($D522,相容設定!$A$2:$A$9,0),MIN(VALUE(LEFT($AQ522,FIND("/",$AQ522)-1)),3)+1),0))</f>
        <v/>
      </c>
      <c r="AQ522" s="6" t="str">
        <f t="shared" si="118"/>
        <v/>
      </c>
      <c r="AR522" s="30" t="str">
        <f t="shared" si="119"/>
        <v/>
      </c>
      <c r="AS522" s="30" t="str">
        <f>IF($B522="","",250+30+IF(OR(ISNUMBER(SEARCH("DM",$D522)),ISNUMBER(SEARCH("+",$D522))),100,0)+IFERROR(INDEX(相容設定!$F$2:$F$9,MATCH($D522,相容設定!$A$2:$A$9,0)),0))</f>
        <v/>
      </c>
      <c r="AT522" s="31" t="str">
        <f t="shared" si="120"/>
        <v/>
      </c>
      <c r="AU522" s="32" t="str">
        <f t="shared" si="121"/>
        <v/>
      </c>
      <c r="AW522" t="str">
        <f t="shared" si="122"/>
        <v/>
      </c>
    </row>
    <row r="523" spans="1:49" x14ac:dyDescent="0.35">
      <c r="A523" s="26" t="str" cm="1">
        <f t="array" ref="A523">IFERROR(IF(INDEX(PatientCriteria[身分證號],ROWS($A$4:A523))="","",ROWS($A$4:A523)),"")</f>
        <v/>
      </c>
      <c r="B523" s="26" t="str" cm="1">
        <f t="array" ref="B523">IFERROR(IF(INDEX(PatientCriteria[身分證號],ROWS($A$4:A523))="","",INDEX(PatientCriteria[身分證號],ROWS($A$4:A523))),"")</f>
        <v/>
      </c>
      <c r="C523" s="26" t="str" cm="1">
        <f t="array" ref="C523">IF($B523="","",IFERROR(INDEX(PatientCriteria[生日],ROWS($A$4:A523)),""))</f>
        <v/>
      </c>
      <c r="D523" s="26" t="str" cm="1">
        <f t="array" ref="D523">IF($B523="","",IFERROR(INDEX(PatientCriteria[疾病組合],ROWS($A$4:A523)),""))</f>
        <v/>
      </c>
      <c r="E523" s="6" t="str" cm="1">
        <f t="array" ref="E523">IF($B523="","",IFERROR(INDEX(PatientCriteria[HbA1c達標標準],ROWS($A$4:A523)),""))</f>
        <v/>
      </c>
      <c r="F523" s="6" t="str">
        <f>IF($B523="","",IF($G523="","",IFERROR(SUMIFS(LabData2016[最近一次HbA1c檢查結果(%)],LabData2016[比對身分證前六碼],$AX523,LabData2016[最近一次HbA1c檢查日期],$G523,LabData2016[HbA1c唯一],1),"")))</f>
        <v/>
      </c>
      <c r="G523" s="36" t="str" cm="1">
        <f t="array" ref="G523">IF($B523="","",IFERROR(_xlfn.AGGREGATE(14,6,LabData2016[最近一次HbA1c檢查日期]/((LabData2016[比對身分證前六碼]=$AX523)*(LabData2016[HbA1c唯一]=1)),1),""))</f>
        <v/>
      </c>
      <c r="H523" s="6" t="str">
        <f>IF($B523="","",IF($I523="","",IFERROR(SUMIFS(LabData2016[最近一次HbA1c檢查結果(%)],LabData2016[比對身分證前六碼],$AX523,LabData2016[最近一次HbA1c檢查日期],$I523,LabData2016[HbA1c唯一],1),"")))</f>
        <v/>
      </c>
      <c r="I523" s="36" t="str" cm="1">
        <f t="array" ref="I523">IF($B523="","",IFERROR(_xlfn.AGGREGATE(14,6,LabData2016[最近一次HbA1c檢查日期]/((LabData2016[比對身分證前六碼]=$AX523)*(LabData2016[HbA1c唯一]=1)),2),""))</f>
        <v/>
      </c>
      <c r="J523" s="6" t="str">
        <f t="shared" si="111"/>
        <v/>
      </c>
      <c r="K523" s="27" t="str">
        <f ca="1">IF($B523="","",IF($E523="不適用","不適用",IF($F523="","未檢驗",IF(AND($AF523+$AG523&gt;=2,$AG523&gt;=1),IF(OR($F523&lt;VALUE(SUBSTITUTE(SUBSTITUTE($E523,"&lt;",""),"%","")),SUMIFS(LabData2016[HbA1c唯一],LabData2016[比對身分證前六碼],$AX523,LabData2016[最近一次HbA1c檢查結果(%)],"&lt;"&amp;VALUE(SUBSTITUTE(SUBSTITUTE($E523,"&lt;",""),"%","")),LabData2016[最近一次HbA1c檢查日期],"&gt;="&amp;DATE(YEAR(TODAY()),1,1),LabData2016[最近一次HbA1c檢查日期],"&lt;"&amp;DATE(YEAR(TODAY())+1,1,1))/($AF523+$AG523)&gt;=0.5),"控制達標",IF(ISNUMBER($H523),IF(AND($J523&gt;=84,$F523-$H523&lt;0),"進步達標","未達標"),"未達標")),"未達標"))))</f>
        <v/>
      </c>
      <c r="L523" s="33" t="str">
        <f ca="1">IF($B523="","",IF($K523="不適用","不適用",IF($K523="未檢驗","無檢驗資料","全年"&amp;($AF523+$AG523)&amp;"次／下半年"&amp;$AG523&amp;"次／"&amp;SUMIFS(LabData2016[HbA1c唯一],LabData2016[比對身分證前六碼],$AX523,LabData2016[最近一次HbA1c檢查結果(%)],"&lt;"&amp;VALUE(SUBSTITUTE(SUBSTITUTE($E523,"&lt;",""),"%","")),LabData2016[最近一次HbA1c檢查日期],"&gt;="&amp;DATE(YEAR(TODAY()),1,1),LabData2016[最近一次HbA1c檢查日期],"&lt;"&amp;DATE(YEAR(TODAY())+1,1,1))&amp;"/"&amp;($AF523+$AG523)&amp;"達標")))</f>
        <v/>
      </c>
      <c r="M523" s="6" t="str" cm="1">
        <f t="array" ref="M523">IF($B523="","",IFERROR(INDEX(PatientCriteria[LDL達標標準],ROWS($A$4:A523)),""))</f>
        <v/>
      </c>
      <c r="N523" s="6" t="str">
        <f>IF($B523="","",IF($O523="","",IFERROR(SUMIFS(LabData2016[最近一次LDL檢查結果(mg/dL)],LabData2016[比對身分證前六碼],$AX523,LabData2016[最近一次LDL檢查日期],$O523,LabData2016[LDL唯一],1),"")))</f>
        <v/>
      </c>
      <c r="O523" s="36" t="str" cm="1">
        <f t="array" ref="O523">IF($B523="","",IFERROR(_xlfn.AGGREGATE(14,6,LabData2016[最近一次LDL檢查日期]/((LabData2016[比對身分證前六碼]=$AX523)*(LabData2016[LDL唯一]=1)),1),""))</f>
        <v/>
      </c>
      <c r="P523" s="6" t="str">
        <f>IF($B523="","",IF($Q523="","",IFERROR(SUMIFS(LabData2016[最近一次LDL檢查結果(mg/dL)],LabData2016[比對身分證前六碼],$AX523,LabData2016[最近一次LDL檢查日期],$Q523,LabData2016[LDL唯一],1),"")))</f>
        <v/>
      </c>
      <c r="Q523" s="36" t="str" cm="1">
        <f t="array" ref="Q523">IF($B523="","",IFERROR(_xlfn.AGGREGATE(14,6,LabData2016[最近一次LDL檢查日期]/((LabData2016[比對身分證前六碼]=$AX523)*(LabData2016[LDL唯一]=1)),2),""))</f>
        <v/>
      </c>
      <c r="R523" s="6" t="str">
        <f t="shared" si="112"/>
        <v/>
      </c>
      <c r="S523" s="6" t="str" cm="1">
        <f t="array" ref="S523">IF($B523="","",IFERROR(_xlfn.AGGREGATE(15,6,LabData2016[最近一次LDL檢查結果(mg/dL)]/((LabData2016[比對身分證前六碼]=$AX523)*(LabData2016[LDL唯一]=1)),1),""))</f>
        <v/>
      </c>
      <c r="T523" s="28" t="str">
        <f ca="1">IF($B523="","",IF($M523="不適用","不適用",IF($N523="","未檢驗",IF(OR(AND($D523="DM only",$O523&gt;=DATE(YEAR(TODAY()),1,1),$O523&lt;DATE(YEAR(TODAY())+1,1,1),$N523&lt;VALUE(SUBSTITUTE($M523,"&lt;",""))),AND($AH523&gt;=1,$AI523&gt;=1,OR($N523&lt;VALUE(SUBSTITUTE($M523,"&lt;","")),SUMIFS(LabData2016[LDL唯一],LabData2016[比對身分證前六碼],$AX523,LabData2016[最近一次LDL檢查結果(mg/dL)],"&lt;"&amp;VALUE(SUBSTITUTE($M523,"&lt;","")),LabData2016[最近一次LDL檢查日期],"&gt;="&amp;DATE(YEAR(TODAY()),1,1),LabData2016[最近一次LDL檢查日期],"&lt;"&amp;DATE(YEAR(TODAY())+1,1,1))/($AH523+$AI523)&gt;=0.5))),"控制達標",IF(AND($AH523&gt;=1,$AI523&gt;=1,ISNUMBER($P523),$R523&gt;84,$N523-$P523&lt;0),"進步達標","未達標")))))</f>
        <v/>
      </c>
      <c r="U523" s="39" t="str">
        <f ca="1">IF($B523="","",IF($T523="不適用","不適用",IF($T523="未檢驗","無檢驗資料","全年"&amp;($AH523+$AI523)&amp;"次／下半年"&amp;$AI523&amp;"次／"&amp;SUMIFS(LabData2016[LDL唯一],LabData2016[比對身分證前六碼],$AX523,LabData2016[最近一次LDL檢查結果(mg/dL)],"&lt;"&amp;VALUE(SUBSTITUTE($M523,"&lt;","")),LabData2016[最近一次LDL檢查日期],"&gt;="&amp;DATE(YEAR(TODAY()),1,1),LabData2016[最近一次LDL檢查日期],"&lt;"&amp;DATE(YEAR(TODAY())+1,1,1))&amp;"/"&amp;($AH523+$AI523)&amp;"達標")))</f>
        <v/>
      </c>
      <c r="V523" s="6" t="str" cm="1">
        <f t="array" ref="V523">IF($B523="","",IFERROR(INDEX(PatientCriteria[UACR達標標準],ROWS($A$4:A523)),""))</f>
        <v/>
      </c>
      <c r="W523" s="6" t="str">
        <f>IF($B523="","",IF($X523="","",IFERROR(SUMIFS(LabData2016[最近一次UACR檢查結果(mg/gm)],LabData2016[比對身分證前六碼],$AX523,LabData2016[最近一次UACR檢查日期],$X523,LabData2016[UACR唯一],1),"")))</f>
        <v/>
      </c>
      <c r="X523" s="36" t="str" cm="1">
        <f t="array" ref="X523">IF($B523="","",IFERROR(_xlfn.AGGREGATE(14,6,LabData2016[最近一次UACR檢查日期]/((LabData2016[比對身分證前六碼]=$AX523)*(LabData2016[UACR唯一]=1)),1),""))</f>
        <v/>
      </c>
      <c r="Y523" s="6" t="str">
        <f>IF($B523="","",IF($Z523="","",IFERROR(SUMIFS(LabData2016[最近一次UACR檢查結果(mg/gm)],LabData2016[比對身分證前六碼],$AX523,LabData2016[最近一次UACR檢查日期],$Z523,LabData2016[UACR唯一],1),"")))</f>
        <v/>
      </c>
      <c r="Z523" s="36" t="str" cm="1">
        <f t="array" ref="Z523">IF($B523="","",IFERROR(_xlfn.AGGREGATE(14,6,LabData2016[最近一次UACR檢查日期]/((LabData2016[比對身分證前六碼]=$AX523)*(LabData2016[UACR唯一]=1)),2),""))</f>
        <v/>
      </c>
      <c r="AA523" s="6" t="str">
        <f t="shared" si="113"/>
        <v/>
      </c>
      <c r="AB523" s="29" t="str">
        <f ca="1">IF($B523="","",IF($V523="不適用","不適用",IF($W523="","未檢驗",IF(AND($AJ523+$AK523&gt;=2,$AK523&gt;=1),IF(OR($W523&lt;30,SUMIFS(LabData2016[UACR唯一],LabData2016[比對身分證前六碼],$AX523,LabData2016[最近一次UACR檢查結果(mg/gm)],"&lt;30",LabData2016[最近一次UACR檢查日期],"&gt;="&amp;DATE(YEAR(TODAY()),1,1),LabData2016[最近一次UACR檢查日期],"&lt;"&amp;DATE(YEAR(TODAY())+1,1,1))/($AJ523+$AK523)&gt;=0.5),"控制達標",IF(ISNUMBER($Y523),IF(AND($AA523&gt;=84,$W523-$Y523&lt;0),"進步達標","未達標"),"未達標")),"未達標"))))</f>
        <v/>
      </c>
      <c r="AC523" s="38" t="str">
        <f ca="1">IF($B523="","",IF($AB523="不適用","不適用",IF($AB523="未檢驗","無檢驗資料","全年"&amp;($AJ523+$AK523)&amp;"次／下半年"&amp;$AK523&amp;"次／"&amp;SUMIFS(LabData2016[UACR唯一],LabData2016[比對身分證前六碼],$AX523,LabData2016[最近一次UACR檢查結果(mg/gm)],"&lt;30",LabData2016[最近一次UACR檢查日期],"&gt;="&amp;DATE(YEAR(TODAY()),1,1),LabData2016[最近一次UACR檢查日期],"&lt;"&amp;DATE(YEAR(TODAY())+1,1,1))&amp;"/"&amp;($AJ523+$AK523)&amp;"達標")))</f>
        <v/>
      </c>
      <c r="AD523" s="6" t="str" cm="1">
        <f t="array" ref="AD523">IF($B523="","",IFERROR(INDEX(PatientCriteria[BP檢驗次數達標標準],ROWS($A$4:A523)),""))</f>
        <v/>
      </c>
      <c r="AE523" s="6" t="str" cm="1">
        <f t="array" aca="1" ref="AE523" ca="1">IF($B523="","",_xlfn.LET(_xlpm.bp,LabData2016[最近一次BP檢查日期],_xlpm.ym,IF(ISNUMBER(_xlpm.bp),TEXT(_xlpm.bp,"yyyy-mm"),LEFT(_xlpm.bp,7)),_xlpm.matched,_xlfn._xlws.FILTER(_xlpm.ym,(LabData2016[比對身分證前六碼]=$AX523)*(LabData2016[比對生日西元]=$AY523)*(_xlpm.ym&lt;&gt;"")*(LEFT(_xlpm.ym,4)=TEXT(YEAR(TODAY()),"0")),""),IF(INDEX(_xlpm.matched,1)="",0,ROWS(_xlfn.UNIQUE(_xlpm.matched)))))</f>
        <v/>
      </c>
      <c r="AF523" s="6" t="str">
        <f ca="1">IF($B523="","",SUMIFS(LabData2016[HbA1c唯一],LabData2016[比對身分證前六碼],$AX523,LabData2016[最近一次HbA1c檢查日期],"&gt;="&amp;DATE(YEAR(TODAY()),1,1),LabData2016[最近一次HbA1c檢查日期],"&lt;"&amp;DATE(YEAR(TODAY()),7,1)))</f>
        <v/>
      </c>
      <c r="AG523" s="6" t="str">
        <f ca="1">IF($B523="","",SUMIFS(LabData2016[HbA1c唯一],LabData2016[比對身分證前六碼],$AX523,LabData2016[最近一次HbA1c檢查日期],"&gt;="&amp;DATE(YEAR(TODAY()),7,1),LabData2016[最近一次HbA1c檢查日期],"&lt;"&amp;DATE(YEAR(TODAY())+1,1,1)))</f>
        <v/>
      </c>
      <c r="AH523" s="6" t="str">
        <f ca="1">IF($B523="","",SUMIFS(LabData2016[LDL唯一],LabData2016[比對身分證前六碼],$AX523,LabData2016[最近一次LDL檢查日期],"&gt;="&amp;DATE(YEAR(TODAY()),1,1),LabData2016[最近一次LDL檢查日期],"&lt;"&amp;DATE(YEAR(TODAY()),7,1)))</f>
        <v/>
      </c>
      <c r="AI523" s="6" t="str">
        <f ca="1">IF($B523="","",SUMIFS(LabData2016[LDL唯一],LabData2016[比對身分證前六碼],$AX523,LabData2016[最近一次LDL檢查日期],"&gt;="&amp;DATE(YEAR(TODAY()),7,1),LabData2016[最近一次LDL檢查日期],"&lt;"&amp;DATE(YEAR(TODAY())+1,1,1)))</f>
        <v/>
      </c>
      <c r="AJ523" s="6" t="str">
        <f ca="1">IF($B523="","",SUMIFS(LabData2016[UACR唯一],LabData2016[比對身分證前六碼],$AX523,LabData2016[最近一次UACR檢查日期],"&gt;="&amp;DATE(YEAR(TODAY()),1,1),LabData2016[最近一次UACR檢查日期],"&lt;"&amp;DATE(YEAR(TODAY()),7,1)))</f>
        <v/>
      </c>
      <c r="AK523" s="6" t="str">
        <f ca="1">IF($B523="","",SUMIFS(LabData2016[UACR唯一],LabData2016[比對身分證前六碼],$AX523,LabData2016[最近一次UACR檢查日期],"&gt;="&amp;DATE(YEAR(TODAY()),7,1),LabData2016[最近一次UACR檢查日期],"&lt;"&amp;DATE(YEAR(TODAY())+1,1,1)))</f>
        <v/>
      </c>
      <c r="AL523" s="6" t="str">
        <f t="shared" si="114"/>
        <v/>
      </c>
      <c r="AM523" s="6" t="str">
        <f t="shared" si="115"/>
        <v/>
      </c>
      <c r="AN523" s="6" t="str">
        <f t="shared" si="116"/>
        <v/>
      </c>
      <c r="AO523" s="6" t="str">
        <f t="shared" si="117"/>
        <v/>
      </c>
      <c r="AP523" s="6" t="str" cm="1">
        <f t="array" ref="AP523">IF($B523="","",IFERROR(INDEX(相容設定!$B$2:$E$9,MATCH($D523,相容設定!$A$2:$A$9,0),MIN(VALUE(LEFT($AQ523,FIND("/",$AQ523)-1)),3)+1),0))</f>
        <v/>
      </c>
      <c r="AQ523" s="6" t="str">
        <f t="shared" si="118"/>
        <v/>
      </c>
      <c r="AR523" s="30" t="str">
        <f t="shared" si="119"/>
        <v/>
      </c>
      <c r="AS523" s="30" t="str">
        <f>IF($B523="","",250+30+IF(OR(ISNUMBER(SEARCH("DM",$D523)),ISNUMBER(SEARCH("+",$D523))),100,0)+IFERROR(INDEX(相容設定!$F$2:$F$9,MATCH($D523,相容設定!$A$2:$A$9,0)),0))</f>
        <v/>
      </c>
      <c r="AT523" s="31" t="str">
        <f t="shared" si="120"/>
        <v/>
      </c>
      <c r="AU523" s="32" t="str">
        <f t="shared" si="121"/>
        <v/>
      </c>
      <c r="AW523" t="str">
        <f t="shared" si="122"/>
        <v/>
      </c>
    </row>
    <row r="524" spans="1:49" x14ac:dyDescent="0.35">
      <c r="A524" s="26" t="str" cm="1">
        <f t="array" ref="A524">IFERROR(IF(INDEX(PatientCriteria[身分證號],ROWS($A$4:A524))="","",ROWS($A$4:A524)),"")</f>
        <v/>
      </c>
      <c r="B524" s="26" t="str" cm="1">
        <f t="array" ref="B524">IFERROR(IF(INDEX(PatientCriteria[身分證號],ROWS($A$4:A524))="","",INDEX(PatientCriteria[身分證號],ROWS($A$4:A524))),"")</f>
        <v/>
      </c>
      <c r="C524" s="26" t="str" cm="1">
        <f t="array" ref="C524">IF($B524="","",IFERROR(INDEX(PatientCriteria[生日],ROWS($A$4:A524)),""))</f>
        <v/>
      </c>
      <c r="D524" s="26" t="str" cm="1">
        <f t="array" ref="D524">IF($B524="","",IFERROR(INDEX(PatientCriteria[疾病組合],ROWS($A$4:A524)),""))</f>
        <v/>
      </c>
      <c r="E524" s="6" t="str" cm="1">
        <f t="array" ref="E524">IF($B524="","",IFERROR(INDEX(PatientCriteria[HbA1c達標標準],ROWS($A$4:A524)),""))</f>
        <v/>
      </c>
      <c r="F524" s="6" t="str">
        <f>IF($B524="","",IF($G524="","",IFERROR(SUMIFS(LabData2016[最近一次HbA1c檢查結果(%)],LabData2016[比對身分證前六碼],$AX524,LabData2016[最近一次HbA1c檢查日期],$G524,LabData2016[HbA1c唯一],1),"")))</f>
        <v/>
      </c>
      <c r="G524" s="36" t="str" cm="1">
        <f t="array" ref="G524">IF($B524="","",IFERROR(_xlfn.AGGREGATE(14,6,LabData2016[最近一次HbA1c檢查日期]/((LabData2016[比對身分證前六碼]=$AX524)*(LabData2016[HbA1c唯一]=1)),1),""))</f>
        <v/>
      </c>
      <c r="H524" s="6" t="str">
        <f>IF($B524="","",IF($I524="","",IFERROR(SUMIFS(LabData2016[最近一次HbA1c檢查結果(%)],LabData2016[比對身分證前六碼],$AX524,LabData2016[最近一次HbA1c檢查日期],$I524,LabData2016[HbA1c唯一],1),"")))</f>
        <v/>
      </c>
      <c r="I524" s="36" t="str" cm="1">
        <f t="array" ref="I524">IF($B524="","",IFERROR(_xlfn.AGGREGATE(14,6,LabData2016[最近一次HbA1c檢查日期]/((LabData2016[比對身分證前六碼]=$AX524)*(LabData2016[HbA1c唯一]=1)),2),""))</f>
        <v/>
      </c>
      <c r="J524" s="6" t="str">
        <f t="shared" si="111"/>
        <v/>
      </c>
      <c r="K524" s="27" t="str">
        <f ca="1">IF($B524="","",IF($E524="不適用","不適用",IF($F524="","未檢驗",IF(AND($AF524+$AG524&gt;=2,$AG524&gt;=1),IF(OR($F524&lt;VALUE(SUBSTITUTE(SUBSTITUTE($E524,"&lt;",""),"%","")),SUMIFS(LabData2016[HbA1c唯一],LabData2016[比對身分證前六碼],$AX524,LabData2016[最近一次HbA1c檢查結果(%)],"&lt;"&amp;VALUE(SUBSTITUTE(SUBSTITUTE($E524,"&lt;",""),"%","")),LabData2016[最近一次HbA1c檢查日期],"&gt;="&amp;DATE(YEAR(TODAY()),1,1),LabData2016[最近一次HbA1c檢查日期],"&lt;"&amp;DATE(YEAR(TODAY())+1,1,1))/($AF524+$AG524)&gt;=0.5),"控制達標",IF(ISNUMBER($H524),IF(AND($J524&gt;=84,$F524-$H524&lt;0),"進步達標","未達標"),"未達標")),"未達標"))))</f>
        <v/>
      </c>
      <c r="L524" s="33" t="str">
        <f ca="1">IF($B524="","",IF($K524="不適用","不適用",IF($K524="未檢驗","無檢驗資料","全年"&amp;($AF524+$AG524)&amp;"次／下半年"&amp;$AG524&amp;"次／"&amp;SUMIFS(LabData2016[HbA1c唯一],LabData2016[比對身分證前六碼],$AX524,LabData2016[最近一次HbA1c檢查結果(%)],"&lt;"&amp;VALUE(SUBSTITUTE(SUBSTITUTE($E524,"&lt;",""),"%","")),LabData2016[最近一次HbA1c檢查日期],"&gt;="&amp;DATE(YEAR(TODAY()),1,1),LabData2016[最近一次HbA1c檢查日期],"&lt;"&amp;DATE(YEAR(TODAY())+1,1,1))&amp;"/"&amp;($AF524+$AG524)&amp;"達標")))</f>
        <v/>
      </c>
      <c r="M524" s="6" t="str" cm="1">
        <f t="array" ref="M524">IF($B524="","",IFERROR(INDEX(PatientCriteria[LDL達標標準],ROWS($A$4:A524)),""))</f>
        <v/>
      </c>
      <c r="N524" s="6" t="str">
        <f>IF($B524="","",IF($O524="","",IFERROR(SUMIFS(LabData2016[最近一次LDL檢查結果(mg/dL)],LabData2016[比對身分證前六碼],$AX524,LabData2016[最近一次LDL檢查日期],$O524,LabData2016[LDL唯一],1),"")))</f>
        <v/>
      </c>
      <c r="O524" s="36" t="str" cm="1">
        <f t="array" ref="O524">IF($B524="","",IFERROR(_xlfn.AGGREGATE(14,6,LabData2016[最近一次LDL檢查日期]/((LabData2016[比對身分證前六碼]=$AX524)*(LabData2016[LDL唯一]=1)),1),""))</f>
        <v/>
      </c>
      <c r="P524" s="6" t="str">
        <f>IF($B524="","",IF($Q524="","",IFERROR(SUMIFS(LabData2016[最近一次LDL檢查結果(mg/dL)],LabData2016[比對身分證前六碼],$AX524,LabData2016[最近一次LDL檢查日期],$Q524,LabData2016[LDL唯一],1),"")))</f>
        <v/>
      </c>
      <c r="Q524" s="36" t="str" cm="1">
        <f t="array" ref="Q524">IF($B524="","",IFERROR(_xlfn.AGGREGATE(14,6,LabData2016[最近一次LDL檢查日期]/((LabData2016[比對身分證前六碼]=$AX524)*(LabData2016[LDL唯一]=1)),2),""))</f>
        <v/>
      </c>
      <c r="R524" s="6" t="str">
        <f t="shared" si="112"/>
        <v/>
      </c>
      <c r="S524" s="6" t="str" cm="1">
        <f t="array" ref="S524">IF($B524="","",IFERROR(_xlfn.AGGREGATE(15,6,LabData2016[最近一次LDL檢查結果(mg/dL)]/((LabData2016[比對身分證前六碼]=$AX524)*(LabData2016[LDL唯一]=1)),1),""))</f>
        <v/>
      </c>
      <c r="T524" s="28" t="str">
        <f ca="1">IF($B524="","",IF($M524="不適用","不適用",IF($N524="","未檢驗",IF(OR(AND($D524="DM only",$O524&gt;=DATE(YEAR(TODAY()),1,1),$O524&lt;DATE(YEAR(TODAY())+1,1,1),$N524&lt;VALUE(SUBSTITUTE($M524,"&lt;",""))),AND($AH524&gt;=1,$AI524&gt;=1,OR($N524&lt;VALUE(SUBSTITUTE($M524,"&lt;","")),SUMIFS(LabData2016[LDL唯一],LabData2016[比對身分證前六碼],$AX524,LabData2016[最近一次LDL檢查結果(mg/dL)],"&lt;"&amp;VALUE(SUBSTITUTE($M524,"&lt;","")),LabData2016[最近一次LDL檢查日期],"&gt;="&amp;DATE(YEAR(TODAY()),1,1),LabData2016[最近一次LDL檢查日期],"&lt;"&amp;DATE(YEAR(TODAY())+1,1,1))/($AH524+$AI524)&gt;=0.5))),"控制達標",IF(AND($AH524&gt;=1,$AI524&gt;=1,ISNUMBER($P524),$R524&gt;84,$N524-$P524&lt;0),"進步達標","未達標")))))</f>
        <v/>
      </c>
      <c r="U524" s="39" t="str">
        <f ca="1">IF($B524="","",IF($T524="不適用","不適用",IF($T524="未檢驗","無檢驗資料","全年"&amp;($AH524+$AI524)&amp;"次／下半年"&amp;$AI524&amp;"次／"&amp;SUMIFS(LabData2016[LDL唯一],LabData2016[比對身分證前六碼],$AX524,LabData2016[最近一次LDL檢查結果(mg/dL)],"&lt;"&amp;VALUE(SUBSTITUTE($M524,"&lt;","")),LabData2016[最近一次LDL檢查日期],"&gt;="&amp;DATE(YEAR(TODAY()),1,1),LabData2016[最近一次LDL檢查日期],"&lt;"&amp;DATE(YEAR(TODAY())+1,1,1))&amp;"/"&amp;($AH524+$AI524)&amp;"達標")))</f>
        <v/>
      </c>
      <c r="V524" s="6" t="str" cm="1">
        <f t="array" ref="V524">IF($B524="","",IFERROR(INDEX(PatientCriteria[UACR達標標準],ROWS($A$4:A524)),""))</f>
        <v/>
      </c>
      <c r="W524" s="6" t="str">
        <f>IF($B524="","",IF($X524="","",IFERROR(SUMIFS(LabData2016[最近一次UACR檢查結果(mg/gm)],LabData2016[比對身分證前六碼],$AX524,LabData2016[最近一次UACR檢查日期],$X524,LabData2016[UACR唯一],1),"")))</f>
        <v/>
      </c>
      <c r="X524" s="36" t="str" cm="1">
        <f t="array" ref="X524">IF($B524="","",IFERROR(_xlfn.AGGREGATE(14,6,LabData2016[最近一次UACR檢查日期]/((LabData2016[比對身分證前六碼]=$AX524)*(LabData2016[UACR唯一]=1)),1),""))</f>
        <v/>
      </c>
      <c r="Y524" s="6" t="str">
        <f>IF($B524="","",IF($Z524="","",IFERROR(SUMIFS(LabData2016[最近一次UACR檢查結果(mg/gm)],LabData2016[比對身分證前六碼],$AX524,LabData2016[最近一次UACR檢查日期],$Z524,LabData2016[UACR唯一],1),"")))</f>
        <v/>
      </c>
      <c r="Z524" s="36" t="str" cm="1">
        <f t="array" ref="Z524">IF($B524="","",IFERROR(_xlfn.AGGREGATE(14,6,LabData2016[最近一次UACR檢查日期]/((LabData2016[比對身分證前六碼]=$AX524)*(LabData2016[UACR唯一]=1)),2),""))</f>
        <v/>
      </c>
      <c r="AA524" s="6" t="str">
        <f t="shared" si="113"/>
        <v/>
      </c>
      <c r="AB524" s="29" t="str">
        <f ca="1">IF($B524="","",IF($V524="不適用","不適用",IF($W524="","未檢驗",IF(AND($AJ524+$AK524&gt;=2,$AK524&gt;=1),IF(OR($W524&lt;30,SUMIFS(LabData2016[UACR唯一],LabData2016[比對身分證前六碼],$AX524,LabData2016[最近一次UACR檢查結果(mg/gm)],"&lt;30",LabData2016[最近一次UACR檢查日期],"&gt;="&amp;DATE(YEAR(TODAY()),1,1),LabData2016[最近一次UACR檢查日期],"&lt;"&amp;DATE(YEAR(TODAY())+1,1,1))/($AJ524+$AK524)&gt;=0.5),"控制達標",IF(ISNUMBER($Y524),IF(AND($AA524&gt;=84,$W524-$Y524&lt;0),"進步達標","未達標"),"未達標")),"未達標"))))</f>
        <v/>
      </c>
      <c r="AC524" s="38" t="str">
        <f ca="1">IF($B524="","",IF($AB524="不適用","不適用",IF($AB524="未檢驗","無檢驗資料","全年"&amp;($AJ524+$AK524)&amp;"次／下半年"&amp;$AK524&amp;"次／"&amp;SUMIFS(LabData2016[UACR唯一],LabData2016[比對身分證前六碼],$AX524,LabData2016[最近一次UACR檢查結果(mg/gm)],"&lt;30",LabData2016[最近一次UACR檢查日期],"&gt;="&amp;DATE(YEAR(TODAY()),1,1),LabData2016[最近一次UACR檢查日期],"&lt;"&amp;DATE(YEAR(TODAY())+1,1,1))&amp;"/"&amp;($AJ524+$AK524)&amp;"達標")))</f>
        <v/>
      </c>
      <c r="AD524" s="6" t="str" cm="1">
        <f t="array" ref="AD524">IF($B524="","",IFERROR(INDEX(PatientCriteria[BP檢驗次數達標標準],ROWS($A$4:A524)),""))</f>
        <v/>
      </c>
      <c r="AE524" s="6" t="str" cm="1">
        <f t="array" aca="1" ref="AE524" ca="1">IF($B524="","",_xlfn.LET(_xlpm.bp,LabData2016[最近一次BP檢查日期],_xlpm.ym,IF(ISNUMBER(_xlpm.bp),TEXT(_xlpm.bp,"yyyy-mm"),LEFT(_xlpm.bp,7)),_xlpm.matched,_xlfn._xlws.FILTER(_xlpm.ym,(LabData2016[比對身分證前六碼]=$AX524)*(LabData2016[比對生日西元]=$AY524)*(_xlpm.ym&lt;&gt;"")*(LEFT(_xlpm.ym,4)=TEXT(YEAR(TODAY()),"0")),""),IF(INDEX(_xlpm.matched,1)="",0,ROWS(_xlfn.UNIQUE(_xlpm.matched)))))</f>
        <v/>
      </c>
      <c r="AF524" s="6" t="str">
        <f ca="1">IF($B524="","",SUMIFS(LabData2016[HbA1c唯一],LabData2016[比對身分證前六碼],$AX524,LabData2016[最近一次HbA1c檢查日期],"&gt;="&amp;DATE(YEAR(TODAY()),1,1),LabData2016[最近一次HbA1c檢查日期],"&lt;"&amp;DATE(YEAR(TODAY()),7,1)))</f>
        <v/>
      </c>
      <c r="AG524" s="6" t="str">
        <f ca="1">IF($B524="","",SUMIFS(LabData2016[HbA1c唯一],LabData2016[比對身分證前六碼],$AX524,LabData2016[最近一次HbA1c檢查日期],"&gt;="&amp;DATE(YEAR(TODAY()),7,1),LabData2016[最近一次HbA1c檢查日期],"&lt;"&amp;DATE(YEAR(TODAY())+1,1,1)))</f>
        <v/>
      </c>
      <c r="AH524" s="6" t="str">
        <f ca="1">IF($B524="","",SUMIFS(LabData2016[LDL唯一],LabData2016[比對身分證前六碼],$AX524,LabData2016[最近一次LDL檢查日期],"&gt;="&amp;DATE(YEAR(TODAY()),1,1),LabData2016[最近一次LDL檢查日期],"&lt;"&amp;DATE(YEAR(TODAY()),7,1)))</f>
        <v/>
      </c>
      <c r="AI524" s="6" t="str">
        <f ca="1">IF($B524="","",SUMIFS(LabData2016[LDL唯一],LabData2016[比對身分證前六碼],$AX524,LabData2016[最近一次LDL檢查日期],"&gt;="&amp;DATE(YEAR(TODAY()),7,1),LabData2016[最近一次LDL檢查日期],"&lt;"&amp;DATE(YEAR(TODAY())+1,1,1)))</f>
        <v/>
      </c>
      <c r="AJ524" s="6" t="str">
        <f ca="1">IF($B524="","",SUMIFS(LabData2016[UACR唯一],LabData2016[比對身分證前六碼],$AX524,LabData2016[最近一次UACR檢查日期],"&gt;="&amp;DATE(YEAR(TODAY()),1,1),LabData2016[最近一次UACR檢查日期],"&lt;"&amp;DATE(YEAR(TODAY()),7,1)))</f>
        <v/>
      </c>
      <c r="AK524" s="6" t="str">
        <f ca="1">IF($B524="","",SUMIFS(LabData2016[UACR唯一],LabData2016[比對身分證前六碼],$AX524,LabData2016[最近一次UACR檢查日期],"&gt;="&amp;DATE(YEAR(TODAY()),7,1),LabData2016[最近一次UACR檢查日期],"&lt;"&amp;DATE(YEAR(TODAY())+1,1,1)))</f>
        <v/>
      </c>
      <c r="AL524" s="6" t="str">
        <f t="shared" si="114"/>
        <v/>
      </c>
      <c r="AM524" s="6" t="str">
        <f t="shared" si="115"/>
        <v/>
      </c>
      <c r="AN524" s="6" t="str">
        <f t="shared" si="116"/>
        <v/>
      </c>
      <c r="AO524" s="6" t="str">
        <f t="shared" si="117"/>
        <v/>
      </c>
      <c r="AP524" s="6" t="str" cm="1">
        <f t="array" ref="AP524">IF($B524="","",IFERROR(INDEX(相容設定!$B$2:$E$9,MATCH($D524,相容設定!$A$2:$A$9,0),MIN(VALUE(LEFT($AQ524,FIND("/",$AQ524)-1)),3)+1),0))</f>
        <v/>
      </c>
      <c r="AQ524" s="6" t="str">
        <f t="shared" si="118"/>
        <v/>
      </c>
      <c r="AR524" s="30" t="str">
        <f t="shared" si="119"/>
        <v/>
      </c>
      <c r="AS524" s="30" t="str">
        <f>IF($B524="","",250+30+IF(OR(ISNUMBER(SEARCH("DM",$D524)),ISNUMBER(SEARCH("+",$D524))),100,0)+IFERROR(INDEX(相容設定!$F$2:$F$9,MATCH($D524,相容設定!$A$2:$A$9,0)),0))</f>
        <v/>
      </c>
      <c r="AT524" s="31" t="str">
        <f t="shared" si="120"/>
        <v/>
      </c>
      <c r="AU524" s="32" t="str">
        <f t="shared" si="121"/>
        <v/>
      </c>
      <c r="AW524" t="str">
        <f t="shared" si="122"/>
        <v/>
      </c>
    </row>
    <row r="525" spans="1:49" x14ac:dyDescent="0.35">
      <c r="A525" s="26" t="str" cm="1">
        <f t="array" ref="A525">IFERROR(IF(INDEX(PatientCriteria[身分證號],ROWS($A$4:A525))="","",ROWS($A$4:A525)),"")</f>
        <v/>
      </c>
      <c r="B525" s="26" t="str" cm="1">
        <f t="array" ref="B525">IFERROR(IF(INDEX(PatientCriteria[身分證號],ROWS($A$4:A525))="","",INDEX(PatientCriteria[身分證號],ROWS($A$4:A525))),"")</f>
        <v/>
      </c>
      <c r="C525" s="26" t="str" cm="1">
        <f t="array" ref="C525">IF($B525="","",IFERROR(INDEX(PatientCriteria[生日],ROWS($A$4:A525)),""))</f>
        <v/>
      </c>
      <c r="D525" s="26" t="str" cm="1">
        <f t="array" ref="D525">IF($B525="","",IFERROR(INDEX(PatientCriteria[疾病組合],ROWS($A$4:A525)),""))</f>
        <v/>
      </c>
      <c r="E525" s="6" t="str" cm="1">
        <f t="array" ref="E525">IF($B525="","",IFERROR(INDEX(PatientCriteria[HbA1c達標標準],ROWS($A$4:A525)),""))</f>
        <v/>
      </c>
      <c r="F525" s="6" t="str">
        <f>IF($B525="","",IF($G525="","",IFERROR(SUMIFS(LabData2016[最近一次HbA1c檢查結果(%)],LabData2016[比對身分證前六碼],$AX525,LabData2016[最近一次HbA1c檢查日期],$G525,LabData2016[HbA1c唯一],1),"")))</f>
        <v/>
      </c>
      <c r="G525" s="36" t="str" cm="1">
        <f t="array" ref="G525">IF($B525="","",IFERROR(_xlfn.AGGREGATE(14,6,LabData2016[最近一次HbA1c檢查日期]/((LabData2016[比對身分證前六碼]=$AX525)*(LabData2016[HbA1c唯一]=1)),1),""))</f>
        <v/>
      </c>
      <c r="H525" s="6" t="str">
        <f>IF($B525="","",IF($I525="","",IFERROR(SUMIFS(LabData2016[最近一次HbA1c檢查結果(%)],LabData2016[比對身分證前六碼],$AX525,LabData2016[最近一次HbA1c檢查日期],$I525,LabData2016[HbA1c唯一],1),"")))</f>
        <v/>
      </c>
      <c r="I525" s="36" t="str" cm="1">
        <f t="array" ref="I525">IF($B525="","",IFERROR(_xlfn.AGGREGATE(14,6,LabData2016[最近一次HbA1c檢查日期]/((LabData2016[比對身分證前六碼]=$AX525)*(LabData2016[HbA1c唯一]=1)),2),""))</f>
        <v/>
      </c>
      <c r="J525" s="6" t="str">
        <f t="shared" si="111"/>
        <v/>
      </c>
      <c r="K525" s="27" t="str">
        <f ca="1">IF($B525="","",IF($E525="不適用","不適用",IF($F525="","未檢驗",IF(AND($AF525+$AG525&gt;=2,$AG525&gt;=1),IF(OR($F525&lt;VALUE(SUBSTITUTE(SUBSTITUTE($E525,"&lt;",""),"%","")),SUMIFS(LabData2016[HbA1c唯一],LabData2016[比對身分證前六碼],$AX525,LabData2016[最近一次HbA1c檢查結果(%)],"&lt;"&amp;VALUE(SUBSTITUTE(SUBSTITUTE($E525,"&lt;",""),"%","")),LabData2016[最近一次HbA1c檢查日期],"&gt;="&amp;DATE(YEAR(TODAY()),1,1),LabData2016[最近一次HbA1c檢查日期],"&lt;"&amp;DATE(YEAR(TODAY())+1,1,1))/($AF525+$AG525)&gt;=0.5),"控制達標",IF(ISNUMBER($H525),IF(AND($J525&gt;=84,$F525-$H525&lt;0),"進步達標","未達標"),"未達標")),"未達標"))))</f>
        <v/>
      </c>
      <c r="L525" s="33" t="str">
        <f ca="1">IF($B525="","",IF($K525="不適用","不適用",IF($K525="未檢驗","無檢驗資料","全年"&amp;($AF525+$AG525)&amp;"次／下半年"&amp;$AG525&amp;"次／"&amp;SUMIFS(LabData2016[HbA1c唯一],LabData2016[比對身分證前六碼],$AX525,LabData2016[最近一次HbA1c檢查結果(%)],"&lt;"&amp;VALUE(SUBSTITUTE(SUBSTITUTE($E525,"&lt;",""),"%","")),LabData2016[最近一次HbA1c檢查日期],"&gt;="&amp;DATE(YEAR(TODAY()),1,1),LabData2016[最近一次HbA1c檢查日期],"&lt;"&amp;DATE(YEAR(TODAY())+1,1,1))&amp;"/"&amp;($AF525+$AG525)&amp;"達標")))</f>
        <v/>
      </c>
      <c r="M525" s="6" t="str" cm="1">
        <f t="array" ref="M525">IF($B525="","",IFERROR(INDEX(PatientCriteria[LDL達標標準],ROWS($A$4:A525)),""))</f>
        <v/>
      </c>
      <c r="N525" s="6" t="str">
        <f>IF($B525="","",IF($O525="","",IFERROR(SUMIFS(LabData2016[最近一次LDL檢查結果(mg/dL)],LabData2016[比對身分證前六碼],$AX525,LabData2016[最近一次LDL檢查日期],$O525,LabData2016[LDL唯一],1),"")))</f>
        <v/>
      </c>
      <c r="O525" s="36" t="str" cm="1">
        <f t="array" ref="O525">IF($B525="","",IFERROR(_xlfn.AGGREGATE(14,6,LabData2016[最近一次LDL檢查日期]/((LabData2016[比對身分證前六碼]=$AX525)*(LabData2016[LDL唯一]=1)),1),""))</f>
        <v/>
      </c>
      <c r="P525" s="6" t="str">
        <f>IF($B525="","",IF($Q525="","",IFERROR(SUMIFS(LabData2016[最近一次LDL檢查結果(mg/dL)],LabData2016[比對身分證前六碼],$AX525,LabData2016[最近一次LDL檢查日期],$Q525,LabData2016[LDL唯一],1),"")))</f>
        <v/>
      </c>
      <c r="Q525" s="36" t="str" cm="1">
        <f t="array" ref="Q525">IF($B525="","",IFERROR(_xlfn.AGGREGATE(14,6,LabData2016[最近一次LDL檢查日期]/((LabData2016[比對身分證前六碼]=$AX525)*(LabData2016[LDL唯一]=1)),2),""))</f>
        <v/>
      </c>
      <c r="R525" s="6" t="str">
        <f t="shared" si="112"/>
        <v/>
      </c>
      <c r="S525" s="6" t="str" cm="1">
        <f t="array" ref="S525">IF($B525="","",IFERROR(_xlfn.AGGREGATE(15,6,LabData2016[最近一次LDL檢查結果(mg/dL)]/((LabData2016[比對身分證前六碼]=$AX525)*(LabData2016[LDL唯一]=1)),1),""))</f>
        <v/>
      </c>
      <c r="T525" s="28" t="str">
        <f ca="1">IF($B525="","",IF($M525="不適用","不適用",IF($N525="","未檢驗",IF(OR(AND($D525="DM only",$O525&gt;=DATE(YEAR(TODAY()),1,1),$O525&lt;DATE(YEAR(TODAY())+1,1,1),$N525&lt;VALUE(SUBSTITUTE($M525,"&lt;",""))),AND($AH525&gt;=1,$AI525&gt;=1,OR($N525&lt;VALUE(SUBSTITUTE($M525,"&lt;","")),SUMIFS(LabData2016[LDL唯一],LabData2016[比對身分證前六碼],$AX525,LabData2016[最近一次LDL檢查結果(mg/dL)],"&lt;"&amp;VALUE(SUBSTITUTE($M525,"&lt;","")),LabData2016[最近一次LDL檢查日期],"&gt;="&amp;DATE(YEAR(TODAY()),1,1),LabData2016[最近一次LDL檢查日期],"&lt;"&amp;DATE(YEAR(TODAY())+1,1,1))/($AH525+$AI525)&gt;=0.5))),"控制達標",IF(AND($AH525&gt;=1,$AI525&gt;=1,ISNUMBER($P525),$R525&gt;84,$N525-$P525&lt;0),"進步達標","未達標")))))</f>
        <v/>
      </c>
      <c r="U525" s="39" t="str">
        <f ca="1">IF($B525="","",IF($T525="不適用","不適用",IF($T525="未檢驗","無檢驗資料","全年"&amp;($AH525+$AI525)&amp;"次／下半年"&amp;$AI525&amp;"次／"&amp;SUMIFS(LabData2016[LDL唯一],LabData2016[比對身分證前六碼],$AX525,LabData2016[最近一次LDL檢查結果(mg/dL)],"&lt;"&amp;VALUE(SUBSTITUTE($M525,"&lt;","")),LabData2016[最近一次LDL檢查日期],"&gt;="&amp;DATE(YEAR(TODAY()),1,1),LabData2016[最近一次LDL檢查日期],"&lt;"&amp;DATE(YEAR(TODAY())+1,1,1))&amp;"/"&amp;($AH525+$AI525)&amp;"達標")))</f>
        <v/>
      </c>
      <c r="V525" s="6" t="str" cm="1">
        <f t="array" ref="V525">IF($B525="","",IFERROR(INDEX(PatientCriteria[UACR達標標準],ROWS($A$4:A525)),""))</f>
        <v/>
      </c>
      <c r="W525" s="6" t="str">
        <f>IF($B525="","",IF($X525="","",IFERROR(SUMIFS(LabData2016[最近一次UACR檢查結果(mg/gm)],LabData2016[比對身分證前六碼],$AX525,LabData2016[最近一次UACR檢查日期],$X525,LabData2016[UACR唯一],1),"")))</f>
        <v/>
      </c>
      <c r="X525" s="36" t="str" cm="1">
        <f t="array" ref="X525">IF($B525="","",IFERROR(_xlfn.AGGREGATE(14,6,LabData2016[最近一次UACR檢查日期]/((LabData2016[比對身分證前六碼]=$AX525)*(LabData2016[UACR唯一]=1)),1),""))</f>
        <v/>
      </c>
      <c r="Y525" s="6" t="str">
        <f>IF($B525="","",IF($Z525="","",IFERROR(SUMIFS(LabData2016[最近一次UACR檢查結果(mg/gm)],LabData2016[比對身分證前六碼],$AX525,LabData2016[最近一次UACR檢查日期],$Z525,LabData2016[UACR唯一],1),"")))</f>
        <v/>
      </c>
      <c r="Z525" s="36" t="str" cm="1">
        <f t="array" ref="Z525">IF($B525="","",IFERROR(_xlfn.AGGREGATE(14,6,LabData2016[最近一次UACR檢查日期]/((LabData2016[比對身分證前六碼]=$AX525)*(LabData2016[UACR唯一]=1)),2),""))</f>
        <v/>
      </c>
      <c r="AA525" s="6" t="str">
        <f t="shared" si="113"/>
        <v/>
      </c>
      <c r="AB525" s="29" t="str">
        <f ca="1">IF($B525="","",IF($V525="不適用","不適用",IF($W525="","未檢驗",IF(AND($AJ525+$AK525&gt;=2,$AK525&gt;=1),IF(OR($W525&lt;30,SUMIFS(LabData2016[UACR唯一],LabData2016[比對身分證前六碼],$AX525,LabData2016[最近一次UACR檢查結果(mg/gm)],"&lt;30",LabData2016[最近一次UACR檢查日期],"&gt;="&amp;DATE(YEAR(TODAY()),1,1),LabData2016[最近一次UACR檢查日期],"&lt;"&amp;DATE(YEAR(TODAY())+1,1,1))/($AJ525+$AK525)&gt;=0.5),"控制達標",IF(ISNUMBER($Y525),IF(AND($AA525&gt;=84,$W525-$Y525&lt;0),"進步達標","未達標"),"未達標")),"未達標"))))</f>
        <v/>
      </c>
      <c r="AC525" s="38" t="str">
        <f ca="1">IF($B525="","",IF($AB525="不適用","不適用",IF($AB525="未檢驗","無檢驗資料","全年"&amp;($AJ525+$AK525)&amp;"次／下半年"&amp;$AK525&amp;"次／"&amp;SUMIFS(LabData2016[UACR唯一],LabData2016[比對身分證前六碼],$AX525,LabData2016[最近一次UACR檢查結果(mg/gm)],"&lt;30",LabData2016[最近一次UACR檢查日期],"&gt;="&amp;DATE(YEAR(TODAY()),1,1),LabData2016[最近一次UACR檢查日期],"&lt;"&amp;DATE(YEAR(TODAY())+1,1,1))&amp;"/"&amp;($AJ525+$AK525)&amp;"達標")))</f>
        <v/>
      </c>
      <c r="AD525" s="6" t="str" cm="1">
        <f t="array" ref="AD525">IF($B525="","",IFERROR(INDEX(PatientCriteria[BP檢驗次數達標標準],ROWS($A$4:A525)),""))</f>
        <v/>
      </c>
      <c r="AE525" s="6" t="str" cm="1">
        <f t="array" aca="1" ref="AE525" ca="1">IF($B525="","",_xlfn.LET(_xlpm.bp,LabData2016[最近一次BP檢查日期],_xlpm.ym,IF(ISNUMBER(_xlpm.bp),TEXT(_xlpm.bp,"yyyy-mm"),LEFT(_xlpm.bp,7)),_xlpm.matched,_xlfn._xlws.FILTER(_xlpm.ym,(LabData2016[比對身分證前六碼]=$AX525)*(LabData2016[比對生日西元]=$AY525)*(_xlpm.ym&lt;&gt;"")*(LEFT(_xlpm.ym,4)=TEXT(YEAR(TODAY()),"0")),""),IF(INDEX(_xlpm.matched,1)="",0,ROWS(_xlfn.UNIQUE(_xlpm.matched)))))</f>
        <v/>
      </c>
      <c r="AF525" s="6" t="str">
        <f ca="1">IF($B525="","",SUMIFS(LabData2016[HbA1c唯一],LabData2016[比對身分證前六碼],$AX525,LabData2016[最近一次HbA1c檢查日期],"&gt;="&amp;DATE(YEAR(TODAY()),1,1),LabData2016[最近一次HbA1c檢查日期],"&lt;"&amp;DATE(YEAR(TODAY()),7,1)))</f>
        <v/>
      </c>
      <c r="AG525" s="6" t="str">
        <f ca="1">IF($B525="","",SUMIFS(LabData2016[HbA1c唯一],LabData2016[比對身分證前六碼],$AX525,LabData2016[最近一次HbA1c檢查日期],"&gt;="&amp;DATE(YEAR(TODAY()),7,1),LabData2016[最近一次HbA1c檢查日期],"&lt;"&amp;DATE(YEAR(TODAY())+1,1,1)))</f>
        <v/>
      </c>
      <c r="AH525" s="6" t="str">
        <f ca="1">IF($B525="","",SUMIFS(LabData2016[LDL唯一],LabData2016[比對身分證前六碼],$AX525,LabData2016[最近一次LDL檢查日期],"&gt;="&amp;DATE(YEAR(TODAY()),1,1),LabData2016[最近一次LDL檢查日期],"&lt;"&amp;DATE(YEAR(TODAY()),7,1)))</f>
        <v/>
      </c>
      <c r="AI525" s="6" t="str">
        <f ca="1">IF($B525="","",SUMIFS(LabData2016[LDL唯一],LabData2016[比對身分證前六碼],$AX525,LabData2016[最近一次LDL檢查日期],"&gt;="&amp;DATE(YEAR(TODAY()),7,1),LabData2016[最近一次LDL檢查日期],"&lt;"&amp;DATE(YEAR(TODAY())+1,1,1)))</f>
        <v/>
      </c>
      <c r="AJ525" s="6" t="str">
        <f ca="1">IF($B525="","",SUMIFS(LabData2016[UACR唯一],LabData2016[比對身分證前六碼],$AX525,LabData2016[最近一次UACR檢查日期],"&gt;="&amp;DATE(YEAR(TODAY()),1,1),LabData2016[最近一次UACR檢查日期],"&lt;"&amp;DATE(YEAR(TODAY()),7,1)))</f>
        <v/>
      </c>
      <c r="AK525" s="6" t="str">
        <f ca="1">IF($B525="","",SUMIFS(LabData2016[UACR唯一],LabData2016[比對身分證前六碼],$AX525,LabData2016[最近一次UACR檢查日期],"&gt;="&amp;DATE(YEAR(TODAY()),7,1),LabData2016[最近一次UACR檢查日期],"&lt;"&amp;DATE(YEAR(TODAY())+1,1,1)))</f>
        <v/>
      </c>
      <c r="AL525" s="6" t="str">
        <f t="shared" si="114"/>
        <v/>
      </c>
      <c r="AM525" s="6" t="str">
        <f t="shared" si="115"/>
        <v/>
      </c>
      <c r="AN525" s="6" t="str">
        <f t="shared" si="116"/>
        <v/>
      </c>
      <c r="AO525" s="6" t="str">
        <f t="shared" si="117"/>
        <v/>
      </c>
      <c r="AP525" s="6" t="str" cm="1">
        <f t="array" ref="AP525">IF($B525="","",IFERROR(INDEX(相容設定!$B$2:$E$9,MATCH($D525,相容設定!$A$2:$A$9,0),MIN(VALUE(LEFT($AQ525,FIND("/",$AQ525)-1)),3)+1),0))</f>
        <v/>
      </c>
      <c r="AQ525" s="6" t="str">
        <f t="shared" si="118"/>
        <v/>
      </c>
      <c r="AR525" s="30" t="str">
        <f t="shared" si="119"/>
        <v/>
      </c>
      <c r="AS525" s="30" t="str">
        <f>IF($B525="","",250+30+IF(OR(ISNUMBER(SEARCH("DM",$D525)),ISNUMBER(SEARCH("+",$D525))),100,0)+IFERROR(INDEX(相容設定!$F$2:$F$9,MATCH($D525,相容設定!$A$2:$A$9,0)),0))</f>
        <v/>
      </c>
      <c r="AT525" s="31" t="str">
        <f t="shared" si="120"/>
        <v/>
      </c>
      <c r="AU525" s="32" t="str">
        <f t="shared" si="121"/>
        <v/>
      </c>
      <c r="AW525" t="str">
        <f t="shared" si="122"/>
        <v/>
      </c>
    </row>
    <row r="526" spans="1:49" x14ac:dyDescent="0.35">
      <c r="A526" s="26" t="str" cm="1">
        <f t="array" ref="A526">IFERROR(IF(INDEX(PatientCriteria[身分證號],ROWS($A$4:A526))="","",ROWS($A$4:A526)),"")</f>
        <v/>
      </c>
      <c r="B526" s="26" t="str" cm="1">
        <f t="array" ref="B526">IFERROR(IF(INDEX(PatientCriteria[身分證號],ROWS($A$4:A526))="","",INDEX(PatientCriteria[身分證號],ROWS($A$4:A526))),"")</f>
        <v/>
      </c>
      <c r="C526" s="26" t="str" cm="1">
        <f t="array" ref="C526">IF($B526="","",IFERROR(INDEX(PatientCriteria[生日],ROWS($A$4:A526)),""))</f>
        <v/>
      </c>
      <c r="D526" s="26" t="str" cm="1">
        <f t="array" ref="D526">IF($B526="","",IFERROR(INDEX(PatientCriteria[疾病組合],ROWS($A$4:A526)),""))</f>
        <v/>
      </c>
      <c r="E526" s="6" t="str" cm="1">
        <f t="array" ref="E526">IF($B526="","",IFERROR(INDEX(PatientCriteria[HbA1c達標標準],ROWS($A$4:A526)),""))</f>
        <v/>
      </c>
      <c r="F526" s="6" t="str">
        <f>IF($B526="","",IF($G526="","",IFERROR(SUMIFS(LabData2016[最近一次HbA1c檢查結果(%)],LabData2016[比對身分證前六碼],$AX526,LabData2016[最近一次HbA1c檢查日期],$G526,LabData2016[HbA1c唯一],1),"")))</f>
        <v/>
      </c>
      <c r="G526" s="36" t="str" cm="1">
        <f t="array" ref="G526">IF($B526="","",IFERROR(_xlfn.AGGREGATE(14,6,LabData2016[最近一次HbA1c檢查日期]/((LabData2016[比對身分證前六碼]=$AX526)*(LabData2016[HbA1c唯一]=1)),1),""))</f>
        <v/>
      </c>
      <c r="H526" s="6" t="str">
        <f>IF($B526="","",IF($I526="","",IFERROR(SUMIFS(LabData2016[最近一次HbA1c檢查結果(%)],LabData2016[比對身分證前六碼],$AX526,LabData2016[最近一次HbA1c檢查日期],$I526,LabData2016[HbA1c唯一],1),"")))</f>
        <v/>
      </c>
      <c r="I526" s="36" t="str" cm="1">
        <f t="array" ref="I526">IF($B526="","",IFERROR(_xlfn.AGGREGATE(14,6,LabData2016[最近一次HbA1c檢查日期]/((LabData2016[比對身分證前六碼]=$AX526)*(LabData2016[HbA1c唯一]=1)),2),""))</f>
        <v/>
      </c>
      <c r="J526" s="6" t="str">
        <f t="shared" si="111"/>
        <v/>
      </c>
      <c r="K526" s="27" t="str">
        <f ca="1">IF($B526="","",IF($E526="不適用","不適用",IF($F526="","未檢驗",IF(AND($AF526+$AG526&gt;=2,$AG526&gt;=1),IF(OR($F526&lt;VALUE(SUBSTITUTE(SUBSTITUTE($E526,"&lt;",""),"%","")),SUMIFS(LabData2016[HbA1c唯一],LabData2016[比對身分證前六碼],$AX526,LabData2016[最近一次HbA1c檢查結果(%)],"&lt;"&amp;VALUE(SUBSTITUTE(SUBSTITUTE($E526,"&lt;",""),"%","")),LabData2016[最近一次HbA1c檢查日期],"&gt;="&amp;DATE(YEAR(TODAY()),1,1),LabData2016[最近一次HbA1c檢查日期],"&lt;"&amp;DATE(YEAR(TODAY())+1,1,1))/($AF526+$AG526)&gt;=0.5),"控制達標",IF(ISNUMBER($H526),IF(AND($J526&gt;=84,$F526-$H526&lt;0),"進步達標","未達標"),"未達標")),"未達標"))))</f>
        <v/>
      </c>
      <c r="L526" s="33" t="str">
        <f ca="1">IF($B526="","",IF($K526="不適用","不適用",IF($K526="未檢驗","無檢驗資料","全年"&amp;($AF526+$AG526)&amp;"次／下半年"&amp;$AG526&amp;"次／"&amp;SUMIFS(LabData2016[HbA1c唯一],LabData2016[比對身分證前六碼],$AX526,LabData2016[最近一次HbA1c檢查結果(%)],"&lt;"&amp;VALUE(SUBSTITUTE(SUBSTITUTE($E526,"&lt;",""),"%","")),LabData2016[最近一次HbA1c檢查日期],"&gt;="&amp;DATE(YEAR(TODAY()),1,1),LabData2016[最近一次HbA1c檢查日期],"&lt;"&amp;DATE(YEAR(TODAY())+1,1,1))&amp;"/"&amp;($AF526+$AG526)&amp;"達標")))</f>
        <v/>
      </c>
      <c r="M526" s="6" t="str" cm="1">
        <f t="array" ref="M526">IF($B526="","",IFERROR(INDEX(PatientCriteria[LDL達標標準],ROWS($A$4:A526)),""))</f>
        <v/>
      </c>
      <c r="N526" s="6" t="str">
        <f>IF($B526="","",IF($O526="","",IFERROR(SUMIFS(LabData2016[最近一次LDL檢查結果(mg/dL)],LabData2016[比對身分證前六碼],$AX526,LabData2016[最近一次LDL檢查日期],$O526,LabData2016[LDL唯一],1),"")))</f>
        <v/>
      </c>
      <c r="O526" s="36" t="str" cm="1">
        <f t="array" ref="O526">IF($B526="","",IFERROR(_xlfn.AGGREGATE(14,6,LabData2016[最近一次LDL檢查日期]/((LabData2016[比對身分證前六碼]=$AX526)*(LabData2016[LDL唯一]=1)),1),""))</f>
        <v/>
      </c>
      <c r="P526" s="6" t="str">
        <f>IF($B526="","",IF($Q526="","",IFERROR(SUMIFS(LabData2016[最近一次LDL檢查結果(mg/dL)],LabData2016[比對身分證前六碼],$AX526,LabData2016[最近一次LDL檢查日期],$Q526,LabData2016[LDL唯一],1),"")))</f>
        <v/>
      </c>
      <c r="Q526" s="36" t="str" cm="1">
        <f t="array" ref="Q526">IF($B526="","",IFERROR(_xlfn.AGGREGATE(14,6,LabData2016[最近一次LDL檢查日期]/((LabData2016[比對身分證前六碼]=$AX526)*(LabData2016[LDL唯一]=1)),2),""))</f>
        <v/>
      </c>
      <c r="R526" s="6" t="str">
        <f t="shared" si="112"/>
        <v/>
      </c>
      <c r="S526" s="6" t="str" cm="1">
        <f t="array" ref="S526">IF($B526="","",IFERROR(_xlfn.AGGREGATE(15,6,LabData2016[最近一次LDL檢查結果(mg/dL)]/((LabData2016[比對身分證前六碼]=$AX526)*(LabData2016[LDL唯一]=1)),1),""))</f>
        <v/>
      </c>
      <c r="T526" s="28" t="str">
        <f ca="1">IF($B526="","",IF($M526="不適用","不適用",IF($N526="","未檢驗",IF(OR(AND($D526="DM only",$O526&gt;=DATE(YEAR(TODAY()),1,1),$O526&lt;DATE(YEAR(TODAY())+1,1,1),$N526&lt;VALUE(SUBSTITUTE($M526,"&lt;",""))),AND($AH526&gt;=1,$AI526&gt;=1,OR($N526&lt;VALUE(SUBSTITUTE($M526,"&lt;","")),SUMIFS(LabData2016[LDL唯一],LabData2016[比對身分證前六碼],$AX526,LabData2016[最近一次LDL檢查結果(mg/dL)],"&lt;"&amp;VALUE(SUBSTITUTE($M526,"&lt;","")),LabData2016[最近一次LDL檢查日期],"&gt;="&amp;DATE(YEAR(TODAY()),1,1),LabData2016[最近一次LDL檢查日期],"&lt;"&amp;DATE(YEAR(TODAY())+1,1,1))/($AH526+$AI526)&gt;=0.5))),"控制達標",IF(AND($AH526&gt;=1,$AI526&gt;=1,ISNUMBER($P526),$R526&gt;84,$N526-$P526&lt;0),"進步達標","未達標")))))</f>
        <v/>
      </c>
      <c r="U526" s="39" t="str">
        <f ca="1">IF($B526="","",IF($T526="不適用","不適用",IF($T526="未檢驗","無檢驗資料","全年"&amp;($AH526+$AI526)&amp;"次／下半年"&amp;$AI526&amp;"次／"&amp;SUMIFS(LabData2016[LDL唯一],LabData2016[比對身分證前六碼],$AX526,LabData2016[最近一次LDL檢查結果(mg/dL)],"&lt;"&amp;VALUE(SUBSTITUTE($M526,"&lt;","")),LabData2016[最近一次LDL檢查日期],"&gt;="&amp;DATE(YEAR(TODAY()),1,1),LabData2016[最近一次LDL檢查日期],"&lt;"&amp;DATE(YEAR(TODAY())+1,1,1))&amp;"/"&amp;($AH526+$AI526)&amp;"達標")))</f>
        <v/>
      </c>
      <c r="V526" s="6" t="str" cm="1">
        <f t="array" ref="V526">IF($B526="","",IFERROR(INDEX(PatientCriteria[UACR達標標準],ROWS($A$4:A526)),""))</f>
        <v/>
      </c>
      <c r="W526" s="6" t="str">
        <f>IF($B526="","",IF($X526="","",IFERROR(SUMIFS(LabData2016[最近一次UACR檢查結果(mg/gm)],LabData2016[比對身分證前六碼],$AX526,LabData2016[最近一次UACR檢查日期],$X526,LabData2016[UACR唯一],1),"")))</f>
        <v/>
      </c>
      <c r="X526" s="36" t="str" cm="1">
        <f t="array" ref="X526">IF($B526="","",IFERROR(_xlfn.AGGREGATE(14,6,LabData2016[最近一次UACR檢查日期]/((LabData2016[比對身分證前六碼]=$AX526)*(LabData2016[UACR唯一]=1)),1),""))</f>
        <v/>
      </c>
      <c r="Y526" s="6" t="str">
        <f>IF($B526="","",IF($Z526="","",IFERROR(SUMIFS(LabData2016[最近一次UACR檢查結果(mg/gm)],LabData2016[比對身分證前六碼],$AX526,LabData2016[最近一次UACR檢查日期],$Z526,LabData2016[UACR唯一],1),"")))</f>
        <v/>
      </c>
      <c r="Z526" s="36" t="str" cm="1">
        <f t="array" ref="Z526">IF($B526="","",IFERROR(_xlfn.AGGREGATE(14,6,LabData2016[最近一次UACR檢查日期]/((LabData2016[比對身分證前六碼]=$AX526)*(LabData2016[UACR唯一]=1)),2),""))</f>
        <v/>
      </c>
      <c r="AA526" s="6" t="str">
        <f t="shared" si="113"/>
        <v/>
      </c>
      <c r="AB526" s="29" t="str">
        <f ca="1">IF($B526="","",IF($V526="不適用","不適用",IF($W526="","未檢驗",IF(AND($AJ526+$AK526&gt;=2,$AK526&gt;=1),IF(OR($W526&lt;30,SUMIFS(LabData2016[UACR唯一],LabData2016[比對身分證前六碼],$AX526,LabData2016[最近一次UACR檢查結果(mg/gm)],"&lt;30",LabData2016[最近一次UACR檢查日期],"&gt;="&amp;DATE(YEAR(TODAY()),1,1),LabData2016[最近一次UACR檢查日期],"&lt;"&amp;DATE(YEAR(TODAY())+1,1,1))/($AJ526+$AK526)&gt;=0.5),"控制達標",IF(ISNUMBER($Y526),IF(AND($AA526&gt;=84,$W526-$Y526&lt;0),"進步達標","未達標"),"未達標")),"未達標"))))</f>
        <v/>
      </c>
      <c r="AC526" s="38" t="str">
        <f ca="1">IF($B526="","",IF($AB526="不適用","不適用",IF($AB526="未檢驗","無檢驗資料","全年"&amp;($AJ526+$AK526)&amp;"次／下半年"&amp;$AK526&amp;"次／"&amp;SUMIFS(LabData2016[UACR唯一],LabData2016[比對身分證前六碼],$AX526,LabData2016[最近一次UACR檢查結果(mg/gm)],"&lt;30",LabData2016[最近一次UACR檢查日期],"&gt;="&amp;DATE(YEAR(TODAY()),1,1),LabData2016[最近一次UACR檢查日期],"&lt;"&amp;DATE(YEAR(TODAY())+1,1,1))&amp;"/"&amp;($AJ526+$AK526)&amp;"達標")))</f>
        <v/>
      </c>
      <c r="AD526" s="6" t="str" cm="1">
        <f t="array" ref="AD526">IF($B526="","",IFERROR(INDEX(PatientCriteria[BP檢驗次數達標標準],ROWS($A$4:A526)),""))</f>
        <v/>
      </c>
      <c r="AE526" s="6" t="str" cm="1">
        <f t="array" aca="1" ref="AE526" ca="1">IF($B526="","",_xlfn.LET(_xlpm.bp,LabData2016[最近一次BP檢查日期],_xlpm.ym,IF(ISNUMBER(_xlpm.bp),TEXT(_xlpm.bp,"yyyy-mm"),LEFT(_xlpm.bp,7)),_xlpm.matched,_xlfn._xlws.FILTER(_xlpm.ym,(LabData2016[比對身分證前六碼]=$AX526)*(LabData2016[比對生日西元]=$AY526)*(_xlpm.ym&lt;&gt;"")*(LEFT(_xlpm.ym,4)=TEXT(YEAR(TODAY()),"0")),""),IF(INDEX(_xlpm.matched,1)="",0,ROWS(_xlfn.UNIQUE(_xlpm.matched)))))</f>
        <v/>
      </c>
      <c r="AF526" s="6" t="str">
        <f ca="1">IF($B526="","",SUMIFS(LabData2016[HbA1c唯一],LabData2016[比對身分證前六碼],$AX526,LabData2016[最近一次HbA1c檢查日期],"&gt;="&amp;DATE(YEAR(TODAY()),1,1),LabData2016[最近一次HbA1c檢查日期],"&lt;"&amp;DATE(YEAR(TODAY()),7,1)))</f>
        <v/>
      </c>
      <c r="AG526" s="6" t="str">
        <f ca="1">IF($B526="","",SUMIFS(LabData2016[HbA1c唯一],LabData2016[比對身分證前六碼],$AX526,LabData2016[最近一次HbA1c檢查日期],"&gt;="&amp;DATE(YEAR(TODAY()),7,1),LabData2016[最近一次HbA1c檢查日期],"&lt;"&amp;DATE(YEAR(TODAY())+1,1,1)))</f>
        <v/>
      </c>
      <c r="AH526" s="6" t="str">
        <f ca="1">IF($B526="","",SUMIFS(LabData2016[LDL唯一],LabData2016[比對身分證前六碼],$AX526,LabData2016[最近一次LDL檢查日期],"&gt;="&amp;DATE(YEAR(TODAY()),1,1),LabData2016[最近一次LDL檢查日期],"&lt;"&amp;DATE(YEAR(TODAY()),7,1)))</f>
        <v/>
      </c>
      <c r="AI526" s="6" t="str">
        <f ca="1">IF($B526="","",SUMIFS(LabData2016[LDL唯一],LabData2016[比對身分證前六碼],$AX526,LabData2016[最近一次LDL檢查日期],"&gt;="&amp;DATE(YEAR(TODAY()),7,1),LabData2016[最近一次LDL檢查日期],"&lt;"&amp;DATE(YEAR(TODAY())+1,1,1)))</f>
        <v/>
      </c>
      <c r="AJ526" s="6" t="str">
        <f ca="1">IF($B526="","",SUMIFS(LabData2016[UACR唯一],LabData2016[比對身分證前六碼],$AX526,LabData2016[最近一次UACR檢查日期],"&gt;="&amp;DATE(YEAR(TODAY()),1,1),LabData2016[最近一次UACR檢查日期],"&lt;"&amp;DATE(YEAR(TODAY()),7,1)))</f>
        <v/>
      </c>
      <c r="AK526" s="6" t="str">
        <f ca="1">IF($B526="","",SUMIFS(LabData2016[UACR唯一],LabData2016[比對身分證前六碼],$AX526,LabData2016[最近一次UACR檢查日期],"&gt;="&amp;DATE(YEAR(TODAY()),7,1),LabData2016[最近一次UACR檢查日期],"&lt;"&amp;DATE(YEAR(TODAY())+1,1,1)))</f>
        <v/>
      </c>
      <c r="AL526" s="6" t="str">
        <f t="shared" si="114"/>
        <v/>
      </c>
      <c r="AM526" s="6" t="str">
        <f t="shared" si="115"/>
        <v/>
      </c>
      <c r="AN526" s="6" t="str">
        <f t="shared" si="116"/>
        <v/>
      </c>
      <c r="AO526" s="6" t="str">
        <f t="shared" si="117"/>
        <v/>
      </c>
      <c r="AP526" s="6" t="str" cm="1">
        <f t="array" ref="AP526">IF($B526="","",IFERROR(INDEX(相容設定!$B$2:$E$9,MATCH($D526,相容設定!$A$2:$A$9,0),MIN(VALUE(LEFT($AQ526,FIND("/",$AQ526)-1)),3)+1),0))</f>
        <v/>
      </c>
      <c r="AQ526" s="6" t="str">
        <f t="shared" si="118"/>
        <v/>
      </c>
      <c r="AR526" s="30" t="str">
        <f t="shared" si="119"/>
        <v/>
      </c>
      <c r="AS526" s="30" t="str">
        <f>IF($B526="","",250+30+IF(OR(ISNUMBER(SEARCH("DM",$D526)),ISNUMBER(SEARCH("+",$D526))),100,0)+IFERROR(INDEX(相容設定!$F$2:$F$9,MATCH($D526,相容設定!$A$2:$A$9,0)),0))</f>
        <v/>
      </c>
      <c r="AT526" s="31" t="str">
        <f t="shared" si="120"/>
        <v/>
      </c>
      <c r="AU526" s="32" t="str">
        <f t="shared" si="121"/>
        <v/>
      </c>
      <c r="AW526" t="str">
        <f t="shared" si="122"/>
        <v/>
      </c>
    </row>
    <row r="527" spans="1:49" x14ac:dyDescent="0.35">
      <c r="A527" s="26" t="str" cm="1">
        <f t="array" ref="A527">IFERROR(IF(INDEX(PatientCriteria[身分證號],ROWS($A$4:A527))="","",ROWS($A$4:A527)),"")</f>
        <v/>
      </c>
      <c r="B527" s="26" t="str" cm="1">
        <f t="array" ref="B527">IFERROR(IF(INDEX(PatientCriteria[身分證號],ROWS($A$4:A527))="","",INDEX(PatientCriteria[身分證號],ROWS($A$4:A527))),"")</f>
        <v/>
      </c>
      <c r="C527" s="26" t="str" cm="1">
        <f t="array" ref="C527">IF($B527="","",IFERROR(INDEX(PatientCriteria[生日],ROWS($A$4:A527)),""))</f>
        <v/>
      </c>
      <c r="D527" s="26" t="str" cm="1">
        <f t="array" ref="D527">IF($B527="","",IFERROR(INDEX(PatientCriteria[疾病組合],ROWS($A$4:A527)),""))</f>
        <v/>
      </c>
      <c r="E527" s="6" t="str" cm="1">
        <f t="array" ref="E527">IF($B527="","",IFERROR(INDEX(PatientCriteria[HbA1c達標標準],ROWS($A$4:A527)),""))</f>
        <v/>
      </c>
      <c r="F527" s="6" t="str">
        <f>IF($B527="","",IF($G527="","",IFERROR(SUMIFS(LabData2016[最近一次HbA1c檢查結果(%)],LabData2016[比對身分證前六碼],$AX527,LabData2016[最近一次HbA1c檢查日期],$G527,LabData2016[HbA1c唯一],1),"")))</f>
        <v/>
      </c>
      <c r="G527" s="36" t="str" cm="1">
        <f t="array" ref="G527">IF($B527="","",IFERROR(_xlfn.AGGREGATE(14,6,LabData2016[最近一次HbA1c檢查日期]/((LabData2016[比對身分證前六碼]=$AX527)*(LabData2016[HbA1c唯一]=1)),1),""))</f>
        <v/>
      </c>
      <c r="H527" s="6" t="str">
        <f>IF($B527="","",IF($I527="","",IFERROR(SUMIFS(LabData2016[最近一次HbA1c檢查結果(%)],LabData2016[比對身分證前六碼],$AX527,LabData2016[最近一次HbA1c檢查日期],$I527,LabData2016[HbA1c唯一],1),"")))</f>
        <v/>
      </c>
      <c r="I527" s="36" t="str" cm="1">
        <f t="array" ref="I527">IF($B527="","",IFERROR(_xlfn.AGGREGATE(14,6,LabData2016[最近一次HbA1c檢查日期]/((LabData2016[比對身分證前六碼]=$AX527)*(LabData2016[HbA1c唯一]=1)),2),""))</f>
        <v/>
      </c>
      <c r="J527" s="6" t="str">
        <f t="shared" si="111"/>
        <v/>
      </c>
      <c r="K527" s="27" t="str">
        <f ca="1">IF($B527="","",IF($E527="不適用","不適用",IF($F527="","未檢驗",IF(AND($AF527+$AG527&gt;=2,$AG527&gt;=1),IF(OR($F527&lt;VALUE(SUBSTITUTE(SUBSTITUTE($E527,"&lt;",""),"%","")),SUMIFS(LabData2016[HbA1c唯一],LabData2016[比對身分證前六碼],$AX527,LabData2016[最近一次HbA1c檢查結果(%)],"&lt;"&amp;VALUE(SUBSTITUTE(SUBSTITUTE($E527,"&lt;",""),"%","")),LabData2016[最近一次HbA1c檢查日期],"&gt;="&amp;DATE(YEAR(TODAY()),1,1),LabData2016[最近一次HbA1c檢查日期],"&lt;"&amp;DATE(YEAR(TODAY())+1,1,1))/($AF527+$AG527)&gt;=0.5),"控制達標",IF(ISNUMBER($H527),IF(AND($J527&gt;=84,$F527-$H527&lt;0),"進步達標","未達標"),"未達標")),"未達標"))))</f>
        <v/>
      </c>
      <c r="L527" s="33" t="str">
        <f ca="1">IF($B527="","",IF($K527="不適用","不適用",IF($K527="未檢驗","無檢驗資料","全年"&amp;($AF527+$AG527)&amp;"次／下半年"&amp;$AG527&amp;"次／"&amp;SUMIFS(LabData2016[HbA1c唯一],LabData2016[比對身分證前六碼],$AX527,LabData2016[最近一次HbA1c檢查結果(%)],"&lt;"&amp;VALUE(SUBSTITUTE(SUBSTITUTE($E527,"&lt;",""),"%","")),LabData2016[最近一次HbA1c檢查日期],"&gt;="&amp;DATE(YEAR(TODAY()),1,1),LabData2016[最近一次HbA1c檢查日期],"&lt;"&amp;DATE(YEAR(TODAY())+1,1,1))&amp;"/"&amp;($AF527+$AG527)&amp;"達標")))</f>
        <v/>
      </c>
      <c r="M527" s="6" t="str" cm="1">
        <f t="array" ref="M527">IF($B527="","",IFERROR(INDEX(PatientCriteria[LDL達標標準],ROWS($A$4:A527)),""))</f>
        <v/>
      </c>
      <c r="N527" s="6" t="str">
        <f>IF($B527="","",IF($O527="","",IFERROR(SUMIFS(LabData2016[最近一次LDL檢查結果(mg/dL)],LabData2016[比對身分證前六碼],$AX527,LabData2016[最近一次LDL檢查日期],$O527,LabData2016[LDL唯一],1),"")))</f>
        <v/>
      </c>
      <c r="O527" s="36" t="str" cm="1">
        <f t="array" ref="O527">IF($B527="","",IFERROR(_xlfn.AGGREGATE(14,6,LabData2016[最近一次LDL檢查日期]/((LabData2016[比對身分證前六碼]=$AX527)*(LabData2016[LDL唯一]=1)),1),""))</f>
        <v/>
      </c>
      <c r="P527" s="6" t="str">
        <f>IF($B527="","",IF($Q527="","",IFERROR(SUMIFS(LabData2016[最近一次LDL檢查結果(mg/dL)],LabData2016[比對身分證前六碼],$AX527,LabData2016[最近一次LDL檢查日期],$Q527,LabData2016[LDL唯一],1),"")))</f>
        <v/>
      </c>
      <c r="Q527" s="36" t="str" cm="1">
        <f t="array" ref="Q527">IF($B527="","",IFERROR(_xlfn.AGGREGATE(14,6,LabData2016[最近一次LDL檢查日期]/((LabData2016[比對身分證前六碼]=$AX527)*(LabData2016[LDL唯一]=1)),2),""))</f>
        <v/>
      </c>
      <c r="R527" s="6" t="str">
        <f t="shared" si="112"/>
        <v/>
      </c>
      <c r="S527" s="6" t="str" cm="1">
        <f t="array" ref="S527">IF($B527="","",IFERROR(_xlfn.AGGREGATE(15,6,LabData2016[最近一次LDL檢查結果(mg/dL)]/((LabData2016[比對身分證前六碼]=$AX527)*(LabData2016[LDL唯一]=1)),1),""))</f>
        <v/>
      </c>
      <c r="T527" s="28" t="str">
        <f ca="1">IF($B527="","",IF($M527="不適用","不適用",IF($N527="","未檢驗",IF(OR(AND($D527="DM only",$O527&gt;=DATE(YEAR(TODAY()),1,1),$O527&lt;DATE(YEAR(TODAY())+1,1,1),$N527&lt;VALUE(SUBSTITUTE($M527,"&lt;",""))),AND($AH527&gt;=1,$AI527&gt;=1,OR($N527&lt;VALUE(SUBSTITUTE($M527,"&lt;","")),SUMIFS(LabData2016[LDL唯一],LabData2016[比對身分證前六碼],$AX527,LabData2016[最近一次LDL檢查結果(mg/dL)],"&lt;"&amp;VALUE(SUBSTITUTE($M527,"&lt;","")),LabData2016[最近一次LDL檢查日期],"&gt;="&amp;DATE(YEAR(TODAY()),1,1),LabData2016[最近一次LDL檢查日期],"&lt;"&amp;DATE(YEAR(TODAY())+1,1,1))/($AH527+$AI527)&gt;=0.5))),"控制達標",IF(AND($AH527&gt;=1,$AI527&gt;=1,ISNUMBER($P527),$R527&gt;84,$N527-$P527&lt;0),"進步達標","未達標")))))</f>
        <v/>
      </c>
      <c r="U527" s="39" t="str">
        <f ca="1">IF($B527="","",IF($T527="不適用","不適用",IF($T527="未檢驗","無檢驗資料","全年"&amp;($AH527+$AI527)&amp;"次／下半年"&amp;$AI527&amp;"次／"&amp;SUMIFS(LabData2016[LDL唯一],LabData2016[比對身分證前六碼],$AX527,LabData2016[最近一次LDL檢查結果(mg/dL)],"&lt;"&amp;VALUE(SUBSTITUTE($M527,"&lt;","")),LabData2016[最近一次LDL檢查日期],"&gt;="&amp;DATE(YEAR(TODAY()),1,1),LabData2016[最近一次LDL檢查日期],"&lt;"&amp;DATE(YEAR(TODAY())+1,1,1))&amp;"/"&amp;($AH527+$AI527)&amp;"達標")))</f>
        <v/>
      </c>
      <c r="V527" s="6" t="str" cm="1">
        <f t="array" ref="V527">IF($B527="","",IFERROR(INDEX(PatientCriteria[UACR達標標準],ROWS($A$4:A527)),""))</f>
        <v/>
      </c>
      <c r="W527" s="6" t="str">
        <f>IF($B527="","",IF($X527="","",IFERROR(SUMIFS(LabData2016[最近一次UACR檢查結果(mg/gm)],LabData2016[比對身分證前六碼],$AX527,LabData2016[最近一次UACR檢查日期],$X527,LabData2016[UACR唯一],1),"")))</f>
        <v/>
      </c>
      <c r="X527" s="36" t="str" cm="1">
        <f t="array" ref="X527">IF($B527="","",IFERROR(_xlfn.AGGREGATE(14,6,LabData2016[最近一次UACR檢查日期]/((LabData2016[比對身分證前六碼]=$AX527)*(LabData2016[UACR唯一]=1)),1),""))</f>
        <v/>
      </c>
      <c r="Y527" s="6" t="str">
        <f>IF($B527="","",IF($Z527="","",IFERROR(SUMIFS(LabData2016[最近一次UACR檢查結果(mg/gm)],LabData2016[比對身分證前六碼],$AX527,LabData2016[最近一次UACR檢查日期],$Z527,LabData2016[UACR唯一],1),"")))</f>
        <v/>
      </c>
      <c r="Z527" s="36" t="str" cm="1">
        <f t="array" ref="Z527">IF($B527="","",IFERROR(_xlfn.AGGREGATE(14,6,LabData2016[最近一次UACR檢查日期]/((LabData2016[比對身分證前六碼]=$AX527)*(LabData2016[UACR唯一]=1)),2),""))</f>
        <v/>
      </c>
      <c r="AA527" s="6" t="str">
        <f t="shared" si="113"/>
        <v/>
      </c>
      <c r="AB527" s="29" t="str">
        <f ca="1">IF($B527="","",IF($V527="不適用","不適用",IF($W527="","未檢驗",IF(AND($AJ527+$AK527&gt;=2,$AK527&gt;=1),IF(OR($W527&lt;30,SUMIFS(LabData2016[UACR唯一],LabData2016[比對身分證前六碼],$AX527,LabData2016[最近一次UACR檢查結果(mg/gm)],"&lt;30",LabData2016[最近一次UACR檢查日期],"&gt;="&amp;DATE(YEAR(TODAY()),1,1),LabData2016[最近一次UACR檢查日期],"&lt;"&amp;DATE(YEAR(TODAY())+1,1,1))/($AJ527+$AK527)&gt;=0.5),"控制達標",IF(ISNUMBER($Y527),IF(AND($AA527&gt;=84,$W527-$Y527&lt;0),"進步達標","未達標"),"未達標")),"未達標"))))</f>
        <v/>
      </c>
      <c r="AC527" s="38" t="str">
        <f ca="1">IF($B527="","",IF($AB527="不適用","不適用",IF($AB527="未檢驗","無檢驗資料","全年"&amp;($AJ527+$AK527)&amp;"次／下半年"&amp;$AK527&amp;"次／"&amp;SUMIFS(LabData2016[UACR唯一],LabData2016[比對身分證前六碼],$AX527,LabData2016[最近一次UACR檢查結果(mg/gm)],"&lt;30",LabData2016[最近一次UACR檢查日期],"&gt;="&amp;DATE(YEAR(TODAY()),1,1),LabData2016[最近一次UACR檢查日期],"&lt;"&amp;DATE(YEAR(TODAY())+1,1,1))&amp;"/"&amp;($AJ527+$AK527)&amp;"達標")))</f>
        <v/>
      </c>
      <c r="AD527" s="6" t="str" cm="1">
        <f t="array" ref="AD527">IF($B527="","",IFERROR(INDEX(PatientCriteria[BP檢驗次數達標標準],ROWS($A$4:A527)),""))</f>
        <v/>
      </c>
      <c r="AE527" s="6" t="str" cm="1">
        <f t="array" aca="1" ref="AE527" ca="1">IF($B527="","",_xlfn.LET(_xlpm.bp,LabData2016[最近一次BP檢查日期],_xlpm.ym,IF(ISNUMBER(_xlpm.bp),TEXT(_xlpm.bp,"yyyy-mm"),LEFT(_xlpm.bp,7)),_xlpm.matched,_xlfn._xlws.FILTER(_xlpm.ym,(LabData2016[比對身分證前六碼]=$AX527)*(LabData2016[比對生日西元]=$AY527)*(_xlpm.ym&lt;&gt;"")*(LEFT(_xlpm.ym,4)=TEXT(YEAR(TODAY()),"0")),""),IF(INDEX(_xlpm.matched,1)="",0,ROWS(_xlfn.UNIQUE(_xlpm.matched)))))</f>
        <v/>
      </c>
      <c r="AF527" s="6" t="str">
        <f ca="1">IF($B527="","",SUMIFS(LabData2016[HbA1c唯一],LabData2016[比對身分證前六碼],$AX527,LabData2016[最近一次HbA1c檢查日期],"&gt;="&amp;DATE(YEAR(TODAY()),1,1),LabData2016[最近一次HbA1c檢查日期],"&lt;"&amp;DATE(YEAR(TODAY()),7,1)))</f>
        <v/>
      </c>
      <c r="AG527" s="6" t="str">
        <f ca="1">IF($B527="","",SUMIFS(LabData2016[HbA1c唯一],LabData2016[比對身分證前六碼],$AX527,LabData2016[最近一次HbA1c檢查日期],"&gt;="&amp;DATE(YEAR(TODAY()),7,1),LabData2016[最近一次HbA1c檢查日期],"&lt;"&amp;DATE(YEAR(TODAY())+1,1,1)))</f>
        <v/>
      </c>
      <c r="AH527" s="6" t="str">
        <f ca="1">IF($B527="","",SUMIFS(LabData2016[LDL唯一],LabData2016[比對身分證前六碼],$AX527,LabData2016[最近一次LDL檢查日期],"&gt;="&amp;DATE(YEAR(TODAY()),1,1),LabData2016[最近一次LDL檢查日期],"&lt;"&amp;DATE(YEAR(TODAY()),7,1)))</f>
        <v/>
      </c>
      <c r="AI527" s="6" t="str">
        <f ca="1">IF($B527="","",SUMIFS(LabData2016[LDL唯一],LabData2016[比對身分證前六碼],$AX527,LabData2016[最近一次LDL檢查日期],"&gt;="&amp;DATE(YEAR(TODAY()),7,1),LabData2016[最近一次LDL檢查日期],"&lt;"&amp;DATE(YEAR(TODAY())+1,1,1)))</f>
        <v/>
      </c>
      <c r="AJ527" s="6" t="str">
        <f ca="1">IF($B527="","",SUMIFS(LabData2016[UACR唯一],LabData2016[比對身分證前六碼],$AX527,LabData2016[最近一次UACR檢查日期],"&gt;="&amp;DATE(YEAR(TODAY()),1,1),LabData2016[最近一次UACR檢查日期],"&lt;"&amp;DATE(YEAR(TODAY()),7,1)))</f>
        <v/>
      </c>
      <c r="AK527" s="6" t="str">
        <f ca="1">IF($B527="","",SUMIFS(LabData2016[UACR唯一],LabData2016[比對身分證前六碼],$AX527,LabData2016[最近一次UACR檢查日期],"&gt;="&amp;DATE(YEAR(TODAY()),7,1),LabData2016[最近一次UACR檢查日期],"&lt;"&amp;DATE(YEAR(TODAY())+1,1,1)))</f>
        <v/>
      </c>
      <c r="AL527" s="6" t="str">
        <f t="shared" si="114"/>
        <v/>
      </c>
      <c r="AM527" s="6" t="str">
        <f t="shared" si="115"/>
        <v/>
      </c>
      <c r="AN527" s="6" t="str">
        <f t="shared" si="116"/>
        <v/>
      </c>
      <c r="AO527" s="6" t="str">
        <f t="shared" si="117"/>
        <v/>
      </c>
      <c r="AP527" s="6" t="str" cm="1">
        <f t="array" ref="AP527">IF($B527="","",IFERROR(INDEX(相容設定!$B$2:$E$9,MATCH($D527,相容設定!$A$2:$A$9,0),MIN(VALUE(LEFT($AQ527,FIND("/",$AQ527)-1)),3)+1),0))</f>
        <v/>
      </c>
      <c r="AQ527" s="6" t="str">
        <f t="shared" si="118"/>
        <v/>
      </c>
      <c r="AR527" s="30" t="str">
        <f t="shared" si="119"/>
        <v/>
      </c>
      <c r="AS527" s="30" t="str">
        <f>IF($B527="","",250+30+IF(OR(ISNUMBER(SEARCH("DM",$D527)),ISNUMBER(SEARCH("+",$D527))),100,0)+IFERROR(INDEX(相容設定!$F$2:$F$9,MATCH($D527,相容設定!$A$2:$A$9,0)),0))</f>
        <v/>
      </c>
      <c r="AT527" s="31" t="str">
        <f t="shared" si="120"/>
        <v/>
      </c>
      <c r="AU527" s="32" t="str">
        <f t="shared" si="121"/>
        <v/>
      </c>
      <c r="AW527" t="str">
        <f t="shared" si="122"/>
        <v/>
      </c>
    </row>
    <row r="528" spans="1:49" x14ac:dyDescent="0.35">
      <c r="A528" s="26" t="str" cm="1">
        <f t="array" ref="A528">IFERROR(IF(INDEX(PatientCriteria[身分證號],ROWS($A$4:A528))="","",ROWS($A$4:A528)),"")</f>
        <v/>
      </c>
      <c r="B528" s="26" t="str" cm="1">
        <f t="array" ref="B528">IFERROR(IF(INDEX(PatientCriteria[身分證號],ROWS($A$4:A528))="","",INDEX(PatientCriteria[身分證號],ROWS($A$4:A528))),"")</f>
        <v/>
      </c>
      <c r="C528" s="26" t="str" cm="1">
        <f t="array" ref="C528">IF($B528="","",IFERROR(INDEX(PatientCriteria[生日],ROWS($A$4:A528)),""))</f>
        <v/>
      </c>
      <c r="D528" s="26" t="str" cm="1">
        <f t="array" ref="D528">IF($B528="","",IFERROR(INDEX(PatientCriteria[疾病組合],ROWS($A$4:A528)),""))</f>
        <v/>
      </c>
      <c r="E528" s="6" t="str" cm="1">
        <f t="array" ref="E528">IF($B528="","",IFERROR(INDEX(PatientCriteria[HbA1c達標標準],ROWS($A$4:A528)),""))</f>
        <v/>
      </c>
      <c r="F528" s="6" t="str">
        <f>IF($B528="","",IF($G528="","",IFERROR(SUMIFS(LabData2016[最近一次HbA1c檢查結果(%)],LabData2016[比對身分證前六碼],$AX528,LabData2016[最近一次HbA1c檢查日期],$G528,LabData2016[HbA1c唯一],1),"")))</f>
        <v/>
      </c>
      <c r="G528" s="36" t="str" cm="1">
        <f t="array" ref="G528">IF($B528="","",IFERROR(_xlfn.AGGREGATE(14,6,LabData2016[最近一次HbA1c檢查日期]/((LabData2016[比對身分證前六碼]=$AX528)*(LabData2016[HbA1c唯一]=1)),1),""))</f>
        <v/>
      </c>
      <c r="H528" s="6" t="str">
        <f>IF($B528="","",IF($I528="","",IFERROR(SUMIFS(LabData2016[最近一次HbA1c檢查結果(%)],LabData2016[比對身分證前六碼],$AX528,LabData2016[最近一次HbA1c檢查日期],$I528,LabData2016[HbA1c唯一],1),"")))</f>
        <v/>
      </c>
      <c r="I528" s="36" t="str" cm="1">
        <f t="array" ref="I528">IF($B528="","",IFERROR(_xlfn.AGGREGATE(14,6,LabData2016[最近一次HbA1c檢查日期]/((LabData2016[比對身分證前六碼]=$AX528)*(LabData2016[HbA1c唯一]=1)),2),""))</f>
        <v/>
      </c>
      <c r="J528" s="6" t="str">
        <f t="shared" si="111"/>
        <v/>
      </c>
      <c r="K528" s="27" t="str">
        <f ca="1">IF($B528="","",IF($E528="不適用","不適用",IF($F528="","未檢驗",IF(AND($AF528+$AG528&gt;=2,$AG528&gt;=1),IF(OR($F528&lt;VALUE(SUBSTITUTE(SUBSTITUTE($E528,"&lt;",""),"%","")),SUMIFS(LabData2016[HbA1c唯一],LabData2016[比對身分證前六碼],$AX528,LabData2016[最近一次HbA1c檢查結果(%)],"&lt;"&amp;VALUE(SUBSTITUTE(SUBSTITUTE($E528,"&lt;",""),"%","")),LabData2016[最近一次HbA1c檢查日期],"&gt;="&amp;DATE(YEAR(TODAY()),1,1),LabData2016[最近一次HbA1c檢查日期],"&lt;"&amp;DATE(YEAR(TODAY())+1,1,1))/($AF528+$AG528)&gt;=0.5),"控制達標",IF(ISNUMBER($H528),IF(AND($J528&gt;=84,$F528-$H528&lt;0),"進步達標","未達標"),"未達標")),"未達標"))))</f>
        <v/>
      </c>
      <c r="L528" s="33" t="str">
        <f ca="1">IF($B528="","",IF($K528="不適用","不適用",IF($K528="未檢驗","無檢驗資料","全年"&amp;($AF528+$AG528)&amp;"次／下半年"&amp;$AG528&amp;"次／"&amp;SUMIFS(LabData2016[HbA1c唯一],LabData2016[比對身分證前六碼],$AX528,LabData2016[最近一次HbA1c檢查結果(%)],"&lt;"&amp;VALUE(SUBSTITUTE(SUBSTITUTE($E528,"&lt;",""),"%","")),LabData2016[最近一次HbA1c檢查日期],"&gt;="&amp;DATE(YEAR(TODAY()),1,1),LabData2016[最近一次HbA1c檢查日期],"&lt;"&amp;DATE(YEAR(TODAY())+1,1,1))&amp;"/"&amp;($AF528+$AG528)&amp;"達標")))</f>
        <v/>
      </c>
      <c r="M528" s="6" t="str" cm="1">
        <f t="array" ref="M528">IF($B528="","",IFERROR(INDEX(PatientCriteria[LDL達標標準],ROWS($A$4:A528)),""))</f>
        <v/>
      </c>
      <c r="N528" s="6" t="str">
        <f>IF($B528="","",IF($O528="","",IFERROR(SUMIFS(LabData2016[最近一次LDL檢查結果(mg/dL)],LabData2016[比對身分證前六碼],$AX528,LabData2016[最近一次LDL檢查日期],$O528,LabData2016[LDL唯一],1),"")))</f>
        <v/>
      </c>
      <c r="O528" s="36" t="str" cm="1">
        <f t="array" ref="O528">IF($B528="","",IFERROR(_xlfn.AGGREGATE(14,6,LabData2016[最近一次LDL檢查日期]/((LabData2016[比對身分證前六碼]=$AX528)*(LabData2016[LDL唯一]=1)),1),""))</f>
        <v/>
      </c>
      <c r="P528" s="6" t="str">
        <f>IF($B528="","",IF($Q528="","",IFERROR(SUMIFS(LabData2016[最近一次LDL檢查結果(mg/dL)],LabData2016[比對身分證前六碼],$AX528,LabData2016[最近一次LDL檢查日期],$Q528,LabData2016[LDL唯一],1),"")))</f>
        <v/>
      </c>
      <c r="Q528" s="36" t="str" cm="1">
        <f t="array" ref="Q528">IF($B528="","",IFERROR(_xlfn.AGGREGATE(14,6,LabData2016[最近一次LDL檢查日期]/((LabData2016[比對身分證前六碼]=$AX528)*(LabData2016[LDL唯一]=1)),2),""))</f>
        <v/>
      </c>
      <c r="R528" s="6" t="str">
        <f t="shared" si="112"/>
        <v/>
      </c>
      <c r="S528" s="6" t="str" cm="1">
        <f t="array" ref="S528">IF($B528="","",IFERROR(_xlfn.AGGREGATE(15,6,LabData2016[最近一次LDL檢查結果(mg/dL)]/((LabData2016[比對身分證前六碼]=$AX528)*(LabData2016[LDL唯一]=1)),1),""))</f>
        <v/>
      </c>
      <c r="T528" s="28" t="str">
        <f ca="1">IF($B528="","",IF($M528="不適用","不適用",IF($N528="","未檢驗",IF(OR(AND($D528="DM only",$O528&gt;=DATE(YEAR(TODAY()),1,1),$O528&lt;DATE(YEAR(TODAY())+1,1,1),$N528&lt;VALUE(SUBSTITUTE($M528,"&lt;",""))),AND($AH528&gt;=1,$AI528&gt;=1,OR($N528&lt;VALUE(SUBSTITUTE($M528,"&lt;","")),SUMIFS(LabData2016[LDL唯一],LabData2016[比對身分證前六碼],$AX528,LabData2016[最近一次LDL檢查結果(mg/dL)],"&lt;"&amp;VALUE(SUBSTITUTE($M528,"&lt;","")),LabData2016[最近一次LDL檢查日期],"&gt;="&amp;DATE(YEAR(TODAY()),1,1),LabData2016[最近一次LDL檢查日期],"&lt;"&amp;DATE(YEAR(TODAY())+1,1,1))/($AH528+$AI528)&gt;=0.5))),"控制達標",IF(AND($AH528&gt;=1,$AI528&gt;=1,ISNUMBER($P528),$R528&gt;84,$N528-$P528&lt;0),"進步達標","未達標")))))</f>
        <v/>
      </c>
      <c r="U528" s="39" t="str">
        <f ca="1">IF($B528="","",IF($T528="不適用","不適用",IF($T528="未檢驗","無檢驗資料","全年"&amp;($AH528+$AI528)&amp;"次／下半年"&amp;$AI528&amp;"次／"&amp;SUMIFS(LabData2016[LDL唯一],LabData2016[比對身分證前六碼],$AX528,LabData2016[最近一次LDL檢查結果(mg/dL)],"&lt;"&amp;VALUE(SUBSTITUTE($M528,"&lt;","")),LabData2016[最近一次LDL檢查日期],"&gt;="&amp;DATE(YEAR(TODAY()),1,1),LabData2016[最近一次LDL檢查日期],"&lt;"&amp;DATE(YEAR(TODAY())+1,1,1))&amp;"/"&amp;($AH528+$AI528)&amp;"達標")))</f>
        <v/>
      </c>
      <c r="V528" s="6" t="str" cm="1">
        <f t="array" ref="V528">IF($B528="","",IFERROR(INDEX(PatientCriteria[UACR達標標準],ROWS($A$4:A528)),""))</f>
        <v/>
      </c>
      <c r="W528" s="6" t="str">
        <f>IF($B528="","",IF($X528="","",IFERROR(SUMIFS(LabData2016[最近一次UACR檢查結果(mg/gm)],LabData2016[比對身分證前六碼],$AX528,LabData2016[最近一次UACR檢查日期],$X528,LabData2016[UACR唯一],1),"")))</f>
        <v/>
      </c>
      <c r="X528" s="36" t="str" cm="1">
        <f t="array" ref="X528">IF($B528="","",IFERROR(_xlfn.AGGREGATE(14,6,LabData2016[最近一次UACR檢查日期]/((LabData2016[比對身分證前六碼]=$AX528)*(LabData2016[UACR唯一]=1)),1),""))</f>
        <v/>
      </c>
      <c r="Y528" s="6" t="str">
        <f>IF($B528="","",IF($Z528="","",IFERROR(SUMIFS(LabData2016[最近一次UACR檢查結果(mg/gm)],LabData2016[比對身分證前六碼],$AX528,LabData2016[最近一次UACR檢查日期],$Z528,LabData2016[UACR唯一],1),"")))</f>
        <v/>
      </c>
      <c r="Z528" s="36" t="str" cm="1">
        <f t="array" ref="Z528">IF($B528="","",IFERROR(_xlfn.AGGREGATE(14,6,LabData2016[最近一次UACR檢查日期]/((LabData2016[比對身分證前六碼]=$AX528)*(LabData2016[UACR唯一]=1)),2),""))</f>
        <v/>
      </c>
      <c r="AA528" s="6" t="str">
        <f t="shared" si="113"/>
        <v/>
      </c>
      <c r="AB528" s="29" t="str">
        <f ca="1">IF($B528="","",IF($V528="不適用","不適用",IF($W528="","未檢驗",IF(AND($AJ528+$AK528&gt;=2,$AK528&gt;=1),IF(OR($W528&lt;30,SUMIFS(LabData2016[UACR唯一],LabData2016[比對身分證前六碼],$AX528,LabData2016[最近一次UACR檢查結果(mg/gm)],"&lt;30",LabData2016[最近一次UACR檢查日期],"&gt;="&amp;DATE(YEAR(TODAY()),1,1),LabData2016[最近一次UACR檢查日期],"&lt;"&amp;DATE(YEAR(TODAY())+1,1,1))/($AJ528+$AK528)&gt;=0.5),"控制達標",IF(ISNUMBER($Y528),IF(AND($AA528&gt;=84,$W528-$Y528&lt;0),"進步達標","未達標"),"未達標")),"未達標"))))</f>
        <v/>
      </c>
      <c r="AC528" s="38" t="str">
        <f ca="1">IF($B528="","",IF($AB528="不適用","不適用",IF($AB528="未檢驗","無檢驗資料","全年"&amp;($AJ528+$AK528)&amp;"次／下半年"&amp;$AK528&amp;"次／"&amp;SUMIFS(LabData2016[UACR唯一],LabData2016[比對身分證前六碼],$AX528,LabData2016[最近一次UACR檢查結果(mg/gm)],"&lt;30",LabData2016[最近一次UACR檢查日期],"&gt;="&amp;DATE(YEAR(TODAY()),1,1),LabData2016[最近一次UACR檢查日期],"&lt;"&amp;DATE(YEAR(TODAY())+1,1,1))&amp;"/"&amp;($AJ528+$AK528)&amp;"達標")))</f>
        <v/>
      </c>
      <c r="AD528" s="6" t="str" cm="1">
        <f t="array" ref="AD528">IF($B528="","",IFERROR(INDEX(PatientCriteria[BP檢驗次數達標標準],ROWS($A$4:A528)),""))</f>
        <v/>
      </c>
      <c r="AE528" s="6" t="str" cm="1">
        <f t="array" aca="1" ref="AE528" ca="1">IF($B528="","",_xlfn.LET(_xlpm.bp,LabData2016[最近一次BP檢查日期],_xlpm.ym,IF(ISNUMBER(_xlpm.bp),TEXT(_xlpm.bp,"yyyy-mm"),LEFT(_xlpm.bp,7)),_xlpm.matched,_xlfn._xlws.FILTER(_xlpm.ym,(LabData2016[比對身分證前六碼]=$AX528)*(LabData2016[比對生日西元]=$AY528)*(_xlpm.ym&lt;&gt;"")*(LEFT(_xlpm.ym,4)=TEXT(YEAR(TODAY()),"0")),""),IF(INDEX(_xlpm.matched,1)="",0,ROWS(_xlfn.UNIQUE(_xlpm.matched)))))</f>
        <v/>
      </c>
      <c r="AF528" s="6" t="str">
        <f ca="1">IF($B528="","",SUMIFS(LabData2016[HbA1c唯一],LabData2016[比對身分證前六碼],$AX528,LabData2016[最近一次HbA1c檢查日期],"&gt;="&amp;DATE(YEAR(TODAY()),1,1),LabData2016[最近一次HbA1c檢查日期],"&lt;"&amp;DATE(YEAR(TODAY()),7,1)))</f>
        <v/>
      </c>
      <c r="AG528" s="6" t="str">
        <f ca="1">IF($B528="","",SUMIFS(LabData2016[HbA1c唯一],LabData2016[比對身分證前六碼],$AX528,LabData2016[最近一次HbA1c檢查日期],"&gt;="&amp;DATE(YEAR(TODAY()),7,1),LabData2016[最近一次HbA1c檢查日期],"&lt;"&amp;DATE(YEAR(TODAY())+1,1,1)))</f>
        <v/>
      </c>
      <c r="AH528" s="6" t="str">
        <f ca="1">IF($B528="","",SUMIFS(LabData2016[LDL唯一],LabData2016[比對身分證前六碼],$AX528,LabData2016[最近一次LDL檢查日期],"&gt;="&amp;DATE(YEAR(TODAY()),1,1),LabData2016[最近一次LDL檢查日期],"&lt;"&amp;DATE(YEAR(TODAY()),7,1)))</f>
        <v/>
      </c>
      <c r="AI528" s="6" t="str">
        <f ca="1">IF($B528="","",SUMIFS(LabData2016[LDL唯一],LabData2016[比對身分證前六碼],$AX528,LabData2016[最近一次LDL檢查日期],"&gt;="&amp;DATE(YEAR(TODAY()),7,1),LabData2016[最近一次LDL檢查日期],"&lt;"&amp;DATE(YEAR(TODAY())+1,1,1)))</f>
        <v/>
      </c>
      <c r="AJ528" s="6" t="str">
        <f ca="1">IF($B528="","",SUMIFS(LabData2016[UACR唯一],LabData2016[比對身分證前六碼],$AX528,LabData2016[最近一次UACR檢查日期],"&gt;="&amp;DATE(YEAR(TODAY()),1,1),LabData2016[最近一次UACR檢查日期],"&lt;"&amp;DATE(YEAR(TODAY()),7,1)))</f>
        <v/>
      </c>
      <c r="AK528" s="6" t="str">
        <f ca="1">IF($B528="","",SUMIFS(LabData2016[UACR唯一],LabData2016[比對身分證前六碼],$AX528,LabData2016[最近一次UACR檢查日期],"&gt;="&amp;DATE(YEAR(TODAY()),7,1),LabData2016[最近一次UACR檢查日期],"&lt;"&amp;DATE(YEAR(TODAY())+1,1,1)))</f>
        <v/>
      </c>
      <c r="AL528" s="6" t="str">
        <f t="shared" si="114"/>
        <v/>
      </c>
      <c r="AM528" s="6" t="str">
        <f t="shared" si="115"/>
        <v/>
      </c>
      <c r="AN528" s="6" t="str">
        <f t="shared" si="116"/>
        <v/>
      </c>
      <c r="AO528" s="6" t="str">
        <f t="shared" si="117"/>
        <v/>
      </c>
      <c r="AP528" s="6" t="str" cm="1">
        <f t="array" ref="AP528">IF($B528="","",IFERROR(INDEX(相容設定!$B$2:$E$9,MATCH($D528,相容設定!$A$2:$A$9,0),MIN(VALUE(LEFT($AQ528,FIND("/",$AQ528)-1)),3)+1),0))</f>
        <v/>
      </c>
      <c r="AQ528" s="6" t="str">
        <f t="shared" si="118"/>
        <v/>
      </c>
      <c r="AR528" s="30" t="str">
        <f t="shared" si="119"/>
        <v/>
      </c>
      <c r="AS528" s="30" t="str">
        <f>IF($B528="","",250+30+IF(OR(ISNUMBER(SEARCH("DM",$D528)),ISNUMBER(SEARCH("+",$D528))),100,0)+IFERROR(INDEX(相容設定!$F$2:$F$9,MATCH($D528,相容設定!$A$2:$A$9,0)),0))</f>
        <v/>
      </c>
      <c r="AT528" s="31" t="str">
        <f t="shared" si="120"/>
        <v/>
      </c>
      <c r="AU528" s="32" t="str">
        <f t="shared" si="121"/>
        <v/>
      </c>
      <c r="AW528" t="str">
        <f t="shared" si="122"/>
        <v/>
      </c>
    </row>
    <row r="529" spans="1:49" x14ac:dyDescent="0.35">
      <c r="A529" s="26" t="str" cm="1">
        <f t="array" ref="A529">IFERROR(IF(INDEX(PatientCriteria[身分證號],ROWS($A$4:A529))="","",ROWS($A$4:A529)),"")</f>
        <v/>
      </c>
      <c r="B529" s="26" t="str" cm="1">
        <f t="array" ref="B529">IFERROR(IF(INDEX(PatientCriteria[身分證號],ROWS($A$4:A529))="","",INDEX(PatientCriteria[身分證號],ROWS($A$4:A529))),"")</f>
        <v/>
      </c>
      <c r="C529" s="26" t="str" cm="1">
        <f t="array" ref="C529">IF($B529="","",IFERROR(INDEX(PatientCriteria[生日],ROWS($A$4:A529)),""))</f>
        <v/>
      </c>
      <c r="D529" s="26" t="str" cm="1">
        <f t="array" ref="D529">IF($B529="","",IFERROR(INDEX(PatientCriteria[疾病組合],ROWS($A$4:A529)),""))</f>
        <v/>
      </c>
      <c r="E529" s="6" t="str" cm="1">
        <f t="array" ref="E529">IF($B529="","",IFERROR(INDEX(PatientCriteria[HbA1c達標標準],ROWS($A$4:A529)),""))</f>
        <v/>
      </c>
      <c r="F529" s="6" t="str">
        <f>IF($B529="","",IF($G529="","",IFERROR(SUMIFS(LabData2016[最近一次HbA1c檢查結果(%)],LabData2016[比對身分證前六碼],$AX529,LabData2016[最近一次HbA1c檢查日期],$G529,LabData2016[HbA1c唯一],1),"")))</f>
        <v/>
      </c>
      <c r="G529" s="36" t="str" cm="1">
        <f t="array" ref="G529">IF($B529="","",IFERROR(_xlfn.AGGREGATE(14,6,LabData2016[最近一次HbA1c檢查日期]/((LabData2016[比對身分證前六碼]=$AX529)*(LabData2016[HbA1c唯一]=1)),1),""))</f>
        <v/>
      </c>
      <c r="H529" s="6" t="str">
        <f>IF($B529="","",IF($I529="","",IFERROR(SUMIFS(LabData2016[最近一次HbA1c檢查結果(%)],LabData2016[比對身分證前六碼],$AX529,LabData2016[最近一次HbA1c檢查日期],$I529,LabData2016[HbA1c唯一],1),"")))</f>
        <v/>
      </c>
      <c r="I529" s="36" t="str" cm="1">
        <f t="array" ref="I529">IF($B529="","",IFERROR(_xlfn.AGGREGATE(14,6,LabData2016[最近一次HbA1c檢查日期]/((LabData2016[比對身分證前六碼]=$AX529)*(LabData2016[HbA1c唯一]=1)),2),""))</f>
        <v/>
      </c>
      <c r="J529" s="6" t="str">
        <f t="shared" si="111"/>
        <v/>
      </c>
      <c r="K529" s="27" t="str">
        <f ca="1">IF($B529="","",IF($E529="不適用","不適用",IF($F529="","未檢驗",IF(AND($AF529+$AG529&gt;=2,$AG529&gt;=1),IF(OR($F529&lt;VALUE(SUBSTITUTE(SUBSTITUTE($E529,"&lt;",""),"%","")),SUMIFS(LabData2016[HbA1c唯一],LabData2016[比對身分證前六碼],$AX529,LabData2016[最近一次HbA1c檢查結果(%)],"&lt;"&amp;VALUE(SUBSTITUTE(SUBSTITUTE($E529,"&lt;",""),"%","")),LabData2016[最近一次HbA1c檢查日期],"&gt;="&amp;DATE(YEAR(TODAY()),1,1),LabData2016[最近一次HbA1c檢查日期],"&lt;"&amp;DATE(YEAR(TODAY())+1,1,1))/($AF529+$AG529)&gt;=0.5),"控制達標",IF(ISNUMBER($H529),IF(AND($J529&gt;=84,$F529-$H529&lt;0),"進步達標","未達標"),"未達標")),"未達標"))))</f>
        <v/>
      </c>
      <c r="L529" s="33" t="str">
        <f ca="1">IF($B529="","",IF($K529="不適用","不適用",IF($K529="未檢驗","無檢驗資料","全年"&amp;($AF529+$AG529)&amp;"次／下半年"&amp;$AG529&amp;"次／"&amp;SUMIFS(LabData2016[HbA1c唯一],LabData2016[比對身分證前六碼],$AX529,LabData2016[最近一次HbA1c檢查結果(%)],"&lt;"&amp;VALUE(SUBSTITUTE(SUBSTITUTE($E529,"&lt;",""),"%","")),LabData2016[最近一次HbA1c檢查日期],"&gt;="&amp;DATE(YEAR(TODAY()),1,1),LabData2016[最近一次HbA1c檢查日期],"&lt;"&amp;DATE(YEAR(TODAY())+1,1,1))&amp;"/"&amp;($AF529+$AG529)&amp;"達標")))</f>
        <v/>
      </c>
      <c r="M529" s="6" t="str" cm="1">
        <f t="array" ref="M529">IF($B529="","",IFERROR(INDEX(PatientCriteria[LDL達標標準],ROWS($A$4:A529)),""))</f>
        <v/>
      </c>
      <c r="N529" s="6" t="str">
        <f>IF($B529="","",IF($O529="","",IFERROR(SUMIFS(LabData2016[最近一次LDL檢查結果(mg/dL)],LabData2016[比對身分證前六碼],$AX529,LabData2016[最近一次LDL檢查日期],$O529,LabData2016[LDL唯一],1),"")))</f>
        <v/>
      </c>
      <c r="O529" s="36" t="str" cm="1">
        <f t="array" ref="O529">IF($B529="","",IFERROR(_xlfn.AGGREGATE(14,6,LabData2016[最近一次LDL檢查日期]/((LabData2016[比對身分證前六碼]=$AX529)*(LabData2016[LDL唯一]=1)),1),""))</f>
        <v/>
      </c>
      <c r="P529" s="6" t="str">
        <f>IF($B529="","",IF($Q529="","",IFERROR(SUMIFS(LabData2016[最近一次LDL檢查結果(mg/dL)],LabData2016[比對身分證前六碼],$AX529,LabData2016[最近一次LDL檢查日期],$Q529,LabData2016[LDL唯一],1),"")))</f>
        <v/>
      </c>
      <c r="Q529" s="36" t="str" cm="1">
        <f t="array" ref="Q529">IF($B529="","",IFERROR(_xlfn.AGGREGATE(14,6,LabData2016[最近一次LDL檢查日期]/((LabData2016[比對身分證前六碼]=$AX529)*(LabData2016[LDL唯一]=1)),2),""))</f>
        <v/>
      </c>
      <c r="R529" s="6" t="str">
        <f t="shared" si="112"/>
        <v/>
      </c>
      <c r="S529" s="6" t="str" cm="1">
        <f t="array" ref="S529">IF($B529="","",IFERROR(_xlfn.AGGREGATE(15,6,LabData2016[最近一次LDL檢查結果(mg/dL)]/((LabData2016[比對身分證前六碼]=$AX529)*(LabData2016[LDL唯一]=1)),1),""))</f>
        <v/>
      </c>
      <c r="T529" s="28" t="str">
        <f ca="1">IF($B529="","",IF($M529="不適用","不適用",IF($N529="","未檢驗",IF(OR(AND($D529="DM only",$O529&gt;=DATE(YEAR(TODAY()),1,1),$O529&lt;DATE(YEAR(TODAY())+1,1,1),$N529&lt;VALUE(SUBSTITUTE($M529,"&lt;",""))),AND($AH529&gt;=1,$AI529&gt;=1,OR($N529&lt;VALUE(SUBSTITUTE($M529,"&lt;","")),SUMIFS(LabData2016[LDL唯一],LabData2016[比對身分證前六碼],$AX529,LabData2016[最近一次LDL檢查結果(mg/dL)],"&lt;"&amp;VALUE(SUBSTITUTE($M529,"&lt;","")),LabData2016[最近一次LDL檢查日期],"&gt;="&amp;DATE(YEAR(TODAY()),1,1),LabData2016[最近一次LDL檢查日期],"&lt;"&amp;DATE(YEAR(TODAY())+1,1,1))/($AH529+$AI529)&gt;=0.5))),"控制達標",IF(AND($AH529&gt;=1,$AI529&gt;=1,ISNUMBER($P529),$R529&gt;84,$N529-$P529&lt;0),"進步達標","未達標")))))</f>
        <v/>
      </c>
      <c r="U529" s="39" t="str">
        <f ca="1">IF($B529="","",IF($T529="不適用","不適用",IF($T529="未檢驗","無檢驗資料","全年"&amp;($AH529+$AI529)&amp;"次／下半年"&amp;$AI529&amp;"次／"&amp;SUMIFS(LabData2016[LDL唯一],LabData2016[比對身分證前六碼],$AX529,LabData2016[最近一次LDL檢查結果(mg/dL)],"&lt;"&amp;VALUE(SUBSTITUTE($M529,"&lt;","")),LabData2016[最近一次LDL檢查日期],"&gt;="&amp;DATE(YEAR(TODAY()),1,1),LabData2016[最近一次LDL檢查日期],"&lt;"&amp;DATE(YEAR(TODAY())+1,1,1))&amp;"/"&amp;($AH529+$AI529)&amp;"達標")))</f>
        <v/>
      </c>
      <c r="V529" s="6" t="str" cm="1">
        <f t="array" ref="V529">IF($B529="","",IFERROR(INDEX(PatientCriteria[UACR達標標準],ROWS($A$4:A529)),""))</f>
        <v/>
      </c>
      <c r="W529" s="6" t="str">
        <f>IF($B529="","",IF($X529="","",IFERROR(SUMIFS(LabData2016[最近一次UACR檢查結果(mg/gm)],LabData2016[比對身分證前六碼],$AX529,LabData2016[最近一次UACR檢查日期],$X529,LabData2016[UACR唯一],1),"")))</f>
        <v/>
      </c>
      <c r="X529" s="36" t="str" cm="1">
        <f t="array" ref="X529">IF($B529="","",IFERROR(_xlfn.AGGREGATE(14,6,LabData2016[最近一次UACR檢查日期]/((LabData2016[比對身分證前六碼]=$AX529)*(LabData2016[UACR唯一]=1)),1),""))</f>
        <v/>
      </c>
      <c r="Y529" s="6" t="str">
        <f>IF($B529="","",IF($Z529="","",IFERROR(SUMIFS(LabData2016[最近一次UACR檢查結果(mg/gm)],LabData2016[比對身分證前六碼],$AX529,LabData2016[最近一次UACR檢查日期],$Z529,LabData2016[UACR唯一],1),"")))</f>
        <v/>
      </c>
      <c r="Z529" s="36" t="str" cm="1">
        <f t="array" ref="Z529">IF($B529="","",IFERROR(_xlfn.AGGREGATE(14,6,LabData2016[最近一次UACR檢查日期]/((LabData2016[比對身分證前六碼]=$AX529)*(LabData2016[UACR唯一]=1)),2),""))</f>
        <v/>
      </c>
      <c r="AA529" s="6" t="str">
        <f t="shared" si="113"/>
        <v/>
      </c>
      <c r="AB529" s="29" t="str">
        <f ca="1">IF($B529="","",IF($V529="不適用","不適用",IF($W529="","未檢驗",IF(AND($AJ529+$AK529&gt;=2,$AK529&gt;=1),IF(OR($W529&lt;30,SUMIFS(LabData2016[UACR唯一],LabData2016[比對身分證前六碼],$AX529,LabData2016[最近一次UACR檢查結果(mg/gm)],"&lt;30",LabData2016[最近一次UACR檢查日期],"&gt;="&amp;DATE(YEAR(TODAY()),1,1),LabData2016[最近一次UACR檢查日期],"&lt;"&amp;DATE(YEAR(TODAY())+1,1,1))/($AJ529+$AK529)&gt;=0.5),"控制達標",IF(ISNUMBER($Y529),IF(AND($AA529&gt;=84,$W529-$Y529&lt;0),"進步達標","未達標"),"未達標")),"未達標"))))</f>
        <v/>
      </c>
      <c r="AC529" s="38" t="str">
        <f ca="1">IF($B529="","",IF($AB529="不適用","不適用",IF($AB529="未檢驗","無檢驗資料","全年"&amp;($AJ529+$AK529)&amp;"次／下半年"&amp;$AK529&amp;"次／"&amp;SUMIFS(LabData2016[UACR唯一],LabData2016[比對身分證前六碼],$AX529,LabData2016[最近一次UACR檢查結果(mg/gm)],"&lt;30",LabData2016[最近一次UACR檢查日期],"&gt;="&amp;DATE(YEAR(TODAY()),1,1),LabData2016[最近一次UACR檢查日期],"&lt;"&amp;DATE(YEAR(TODAY())+1,1,1))&amp;"/"&amp;($AJ529+$AK529)&amp;"達標")))</f>
        <v/>
      </c>
      <c r="AD529" s="6" t="str" cm="1">
        <f t="array" ref="AD529">IF($B529="","",IFERROR(INDEX(PatientCriteria[BP檢驗次數達標標準],ROWS($A$4:A529)),""))</f>
        <v/>
      </c>
      <c r="AE529" s="6" t="str" cm="1">
        <f t="array" aca="1" ref="AE529" ca="1">IF($B529="","",_xlfn.LET(_xlpm.bp,LabData2016[最近一次BP檢查日期],_xlpm.ym,IF(ISNUMBER(_xlpm.bp),TEXT(_xlpm.bp,"yyyy-mm"),LEFT(_xlpm.bp,7)),_xlpm.matched,_xlfn._xlws.FILTER(_xlpm.ym,(LabData2016[比對身分證前六碼]=$AX529)*(LabData2016[比對生日西元]=$AY529)*(_xlpm.ym&lt;&gt;"")*(LEFT(_xlpm.ym,4)=TEXT(YEAR(TODAY()),"0")),""),IF(INDEX(_xlpm.matched,1)="",0,ROWS(_xlfn.UNIQUE(_xlpm.matched)))))</f>
        <v/>
      </c>
      <c r="AF529" s="6" t="str">
        <f ca="1">IF($B529="","",SUMIFS(LabData2016[HbA1c唯一],LabData2016[比對身分證前六碼],$AX529,LabData2016[最近一次HbA1c檢查日期],"&gt;="&amp;DATE(YEAR(TODAY()),1,1),LabData2016[最近一次HbA1c檢查日期],"&lt;"&amp;DATE(YEAR(TODAY()),7,1)))</f>
        <v/>
      </c>
      <c r="AG529" s="6" t="str">
        <f ca="1">IF($B529="","",SUMIFS(LabData2016[HbA1c唯一],LabData2016[比對身分證前六碼],$AX529,LabData2016[最近一次HbA1c檢查日期],"&gt;="&amp;DATE(YEAR(TODAY()),7,1),LabData2016[最近一次HbA1c檢查日期],"&lt;"&amp;DATE(YEAR(TODAY())+1,1,1)))</f>
        <v/>
      </c>
      <c r="AH529" s="6" t="str">
        <f ca="1">IF($B529="","",SUMIFS(LabData2016[LDL唯一],LabData2016[比對身分證前六碼],$AX529,LabData2016[最近一次LDL檢查日期],"&gt;="&amp;DATE(YEAR(TODAY()),1,1),LabData2016[最近一次LDL檢查日期],"&lt;"&amp;DATE(YEAR(TODAY()),7,1)))</f>
        <v/>
      </c>
      <c r="AI529" s="6" t="str">
        <f ca="1">IF($B529="","",SUMIFS(LabData2016[LDL唯一],LabData2016[比對身分證前六碼],$AX529,LabData2016[最近一次LDL檢查日期],"&gt;="&amp;DATE(YEAR(TODAY()),7,1),LabData2016[最近一次LDL檢查日期],"&lt;"&amp;DATE(YEAR(TODAY())+1,1,1)))</f>
        <v/>
      </c>
      <c r="AJ529" s="6" t="str">
        <f ca="1">IF($B529="","",SUMIFS(LabData2016[UACR唯一],LabData2016[比對身分證前六碼],$AX529,LabData2016[最近一次UACR檢查日期],"&gt;="&amp;DATE(YEAR(TODAY()),1,1),LabData2016[最近一次UACR檢查日期],"&lt;"&amp;DATE(YEAR(TODAY()),7,1)))</f>
        <v/>
      </c>
      <c r="AK529" s="6" t="str">
        <f ca="1">IF($B529="","",SUMIFS(LabData2016[UACR唯一],LabData2016[比對身分證前六碼],$AX529,LabData2016[最近一次UACR檢查日期],"&gt;="&amp;DATE(YEAR(TODAY()),7,1),LabData2016[最近一次UACR檢查日期],"&lt;"&amp;DATE(YEAR(TODAY())+1,1,1)))</f>
        <v/>
      </c>
      <c r="AL529" s="6" t="str">
        <f t="shared" si="114"/>
        <v/>
      </c>
      <c r="AM529" s="6" t="str">
        <f t="shared" si="115"/>
        <v/>
      </c>
      <c r="AN529" s="6" t="str">
        <f t="shared" si="116"/>
        <v/>
      </c>
      <c r="AO529" s="6" t="str">
        <f t="shared" si="117"/>
        <v/>
      </c>
      <c r="AP529" s="6" t="str" cm="1">
        <f t="array" ref="AP529">IF($B529="","",IFERROR(INDEX(相容設定!$B$2:$E$9,MATCH($D529,相容設定!$A$2:$A$9,0),MIN(VALUE(LEFT($AQ529,FIND("/",$AQ529)-1)),3)+1),0))</f>
        <v/>
      </c>
      <c r="AQ529" s="6" t="str">
        <f t="shared" si="118"/>
        <v/>
      </c>
      <c r="AR529" s="30" t="str">
        <f t="shared" si="119"/>
        <v/>
      </c>
      <c r="AS529" s="30" t="str">
        <f>IF($B529="","",250+30+IF(OR(ISNUMBER(SEARCH("DM",$D529)),ISNUMBER(SEARCH("+",$D529))),100,0)+IFERROR(INDEX(相容設定!$F$2:$F$9,MATCH($D529,相容設定!$A$2:$A$9,0)),0))</f>
        <v/>
      </c>
      <c r="AT529" s="31" t="str">
        <f t="shared" si="120"/>
        <v/>
      </c>
      <c r="AU529" s="32" t="str">
        <f t="shared" si="121"/>
        <v/>
      </c>
      <c r="AW529" t="str">
        <f t="shared" si="122"/>
        <v/>
      </c>
    </row>
    <row r="530" spans="1:49" x14ac:dyDescent="0.35">
      <c r="A530" s="26" t="str" cm="1">
        <f t="array" ref="A530">IFERROR(IF(INDEX(PatientCriteria[身分證號],ROWS($A$4:A530))="","",ROWS($A$4:A530)),"")</f>
        <v/>
      </c>
      <c r="B530" s="26" t="str" cm="1">
        <f t="array" ref="B530">IFERROR(IF(INDEX(PatientCriteria[身分證號],ROWS($A$4:A530))="","",INDEX(PatientCriteria[身分證號],ROWS($A$4:A530))),"")</f>
        <v/>
      </c>
      <c r="C530" s="26" t="str" cm="1">
        <f t="array" ref="C530">IF($B530="","",IFERROR(INDEX(PatientCriteria[生日],ROWS($A$4:A530)),""))</f>
        <v/>
      </c>
      <c r="D530" s="26" t="str" cm="1">
        <f t="array" ref="D530">IF($B530="","",IFERROR(INDEX(PatientCriteria[疾病組合],ROWS($A$4:A530)),""))</f>
        <v/>
      </c>
      <c r="E530" s="6" t="str" cm="1">
        <f t="array" ref="E530">IF($B530="","",IFERROR(INDEX(PatientCriteria[HbA1c達標標準],ROWS($A$4:A530)),""))</f>
        <v/>
      </c>
      <c r="F530" s="6" t="str">
        <f>IF($B530="","",IF($G530="","",IFERROR(SUMIFS(LabData2016[最近一次HbA1c檢查結果(%)],LabData2016[比對身分證前六碼],$AX530,LabData2016[最近一次HbA1c檢查日期],$G530,LabData2016[HbA1c唯一],1),"")))</f>
        <v/>
      </c>
      <c r="G530" s="36" t="str" cm="1">
        <f t="array" ref="G530">IF($B530="","",IFERROR(_xlfn.AGGREGATE(14,6,LabData2016[最近一次HbA1c檢查日期]/((LabData2016[比對身分證前六碼]=$AX530)*(LabData2016[HbA1c唯一]=1)),1),""))</f>
        <v/>
      </c>
      <c r="H530" s="6" t="str">
        <f>IF($B530="","",IF($I530="","",IFERROR(SUMIFS(LabData2016[最近一次HbA1c檢查結果(%)],LabData2016[比對身分證前六碼],$AX530,LabData2016[最近一次HbA1c檢查日期],$I530,LabData2016[HbA1c唯一],1),"")))</f>
        <v/>
      </c>
      <c r="I530" s="36" t="str" cm="1">
        <f t="array" ref="I530">IF($B530="","",IFERROR(_xlfn.AGGREGATE(14,6,LabData2016[最近一次HbA1c檢查日期]/((LabData2016[比對身分證前六碼]=$AX530)*(LabData2016[HbA1c唯一]=1)),2),""))</f>
        <v/>
      </c>
      <c r="J530" s="6" t="str">
        <f t="shared" si="111"/>
        <v/>
      </c>
      <c r="K530" s="27" t="str">
        <f ca="1">IF($B530="","",IF($E530="不適用","不適用",IF($F530="","未檢驗",IF(AND($AF530+$AG530&gt;=2,$AG530&gt;=1),IF(OR($F530&lt;VALUE(SUBSTITUTE(SUBSTITUTE($E530,"&lt;",""),"%","")),SUMIFS(LabData2016[HbA1c唯一],LabData2016[比對身分證前六碼],$AX530,LabData2016[最近一次HbA1c檢查結果(%)],"&lt;"&amp;VALUE(SUBSTITUTE(SUBSTITUTE($E530,"&lt;",""),"%","")),LabData2016[最近一次HbA1c檢查日期],"&gt;="&amp;DATE(YEAR(TODAY()),1,1),LabData2016[最近一次HbA1c檢查日期],"&lt;"&amp;DATE(YEAR(TODAY())+1,1,1))/($AF530+$AG530)&gt;=0.5),"控制達標",IF(ISNUMBER($H530),IF(AND($J530&gt;=84,$F530-$H530&lt;0),"進步達標","未達標"),"未達標")),"未達標"))))</f>
        <v/>
      </c>
      <c r="L530" s="33" t="str">
        <f ca="1">IF($B530="","",IF($K530="不適用","不適用",IF($K530="未檢驗","無檢驗資料","全年"&amp;($AF530+$AG530)&amp;"次／下半年"&amp;$AG530&amp;"次／"&amp;SUMIFS(LabData2016[HbA1c唯一],LabData2016[比對身分證前六碼],$AX530,LabData2016[最近一次HbA1c檢查結果(%)],"&lt;"&amp;VALUE(SUBSTITUTE(SUBSTITUTE($E530,"&lt;",""),"%","")),LabData2016[最近一次HbA1c檢查日期],"&gt;="&amp;DATE(YEAR(TODAY()),1,1),LabData2016[最近一次HbA1c檢查日期],"&lt;"&amp;DATE(YEAR(TODAY())+1,1,1))&amp;"/"&amp;($AF530+$AG530)&amp;"達標")))</f>
        <v/>
      </c>
      <c r="M530" s="6" t="str" cm="1">
        <f t="array" ref="M530">IF($B530="","",IFERROR(INDEX(PatientCriteria[LDL達標標準],ROWS($A$4:A530)),""))</f>
        <v/>
      </c>
      <c r="N530" s="6" t="str">
        <f>IF($B530="","",IF($O530="","",IFERROR(SUMIFS(LabData2016[最近一次LDL檢查結果(mg/dL)],LabData2016[比對身分證前六碼],$AX530,LabData2016[最近一次LDL檢查日期],$O530,LabData2016[LDL唯一],1),"")))</f>
        <v/>
      </c>
      <c r="O530" s="36" t="str" cm="1">
        <f t="array" ref="O530">IF($B530="","",IFERROR(_xlfn.AGGREGATE(14,6,LabData2016[最近一次LDL檢查日期]/((LabData2016[比對身分證前六碼]=$AX530)*(LabData2016[LDL唯一]=1)),1),""))</f>
        <v/>
      </c>
      <c r="P530" s="6" t="str">
        <f>IF($B530="","",IF($Q530="","",IFERROR(SUMIFS(LabData2016[最近一次LDL檢查結果(mg/dL)],LabData2016[比對身分證前六碼],$AX530,LabData2016[最近一次LDL檢查日期],$Q530,LabData2016[LDL唯一],1),"")))</f>
        <v/>
      </c>
      <c r="Q530" s="36" t="str" cm="1">
        <f t="array" ref="Q530">IF($B530="","",IFERROR(_xlfn.AGGREGATE(14,6,LabData2016[最近一次LDL檢查日期]/((LabData2016[比對身分證前六碼]=$AX530)*(LabData2016[LDL唯一]=1)),2),""))</f>
        <v/>
      </c>
      <c r="R530" s="6" t="str">
        <f t="shared" si="112"/>
        <v/>
      </c>
      <c r="S530" s="6" t="str" cm="1">
        <f t="array" ref="S530">IF($B530="","",IFERROR(_xlfn.AGGREGATE(15,6,LabData2016[最近一次LDL檢查結果(mg/dL)]/((LabData2016[比對身分證前六碼]=$AX530)*(LabData2016[LDL唯一]=1)),1),""))</f>
        <v/>
      </c>
      <c r="T530" s="28" t="str">
        <f ca="1">IF($B530="","",IF($M530="不適用","不適用",IF($N530="","未檢驗",IF(OR(AND($D530="DM only",$O530&gt;=DATE(YEAR(TODAY()),1,1),$O530&lt;DATE(YEAR(TODAY())+1,1,1),$N530&lt;VALUE(SUBSTITUTE($M530,"&lt;",""))),AND($AH530&gt;=1,$AI530&gt;=1,OR($N530&lt;VALUE(SUBSTITUTE($M530,"&lt;","")),SUMIFS(LabData2016[LDL唯一],LabData2016[比對身分證前六碼],$AX530,LabData2016[最近一次LDL檢查結果(mg/dL)],"&lt;"&amp;VALUE(SUBSTITUTE($M530,"&lt;","")),LabData2016[最近一次LDL檢查日期],"&gt;="&amp;DATE(YEAR(TODAY()),1,1),LabData2016[最近一次LDL檢查日期],"&lt;"&amp;DATE(YEAR(TODAY())+1,1,1))/($AH530+$AI530)&gt;=0.5))),"控制達標",IF(AND($AH530&gt;=1,$AI530&gt;=1,ISNUMBER($P530),$R530&gt;84,$N530-$P530&lt;0),"進步達標","未達標")))))</f>
        <v/>
      </c>
      <c r="U530" s="39" t="str">
        <f ca="1">IF($B530="","",IF($T530="不適用","不適用",IF($T530="未檢驗","無檢驗資料","全年"&amp;($AH530+$AI530)&amp;"次／下半年"&amp;$AI530&amp;"次／"&amp;SUMIFS(LabData2016[LDL唯一],LabData2016[比對身分證前六碼],$AX530,LabData2016[最近一次LDL檢查結果(mg/dL)],"&lt;"&amp;VALUE(SUBSTITUTE($M530,"&lt;","")),LabData2016[最近一次LDL檢查日期],"&gt;="&amp;DATE(YEAR(TODAY()),1,1),LabData2016[最近一次LDL檢查日期],"&lt;"&amp;DATE(YEAR(TODAY())+1,1,1))&amp;"/"&amp;($AH530+$AI530)&amp;"達標")))</f>
        <v/>
      </c>
      <c r="V530" s="6" t="str" cm="1">
        <f t="array" ref="V530">IF($B530="","",IFERROR(INDEX(PatientCriteria[UACR達標標準],ROWS($A$4:A530)),""))</f>
        <v/>
      </c>
      <c r="W530" s="6" t="str">
        <f>IF($B530="","",IF($X530="","",IFERROR(SUMIFS(LabData2016[最近一次UACR檢查結果(mg/gm)],LabData2016[比對身分證前六碼],$AX530,LabData2016[最近一次UACR檢查日期],$X530,LabData2016[UACR唯一],1),"")))</f>
        <v/>
      </c>
      <c r="X530" s="36" t="str" cm="1">
        <f t="array" ref="X530">IF($B530="","",IFERROR(_xlfn.AGGREGATE(14,6,LabData2016[最近一次UACR檢查日期]/((LabData2016[比對身分證前六碼]=$AX530)*(LabData2016[UACR唯一]=1)),1),""))</f>
        <v/>
      </c>
      <c r="Y530" s="6" t="str">
        <f>IF($B530="","",IF($Z530="","",IFERROR(SUMIFS(LabData2016[最近一次UACR檢查結果(mg/gm)],LabData2016[比對身分證前六碼],$AX530,LabData2016[最近一次UACR檢查日期],$Z530,LabData2016[UACR唯一],1),"")))</f>
        <v/>
      </c>
      <c r="Z530" s="36" t="str" cm="1">
        <f t="array" ref="Z530">IF($B530="","",IFERROR(_xlfn.AGGREGATE(14,6,LabData2016[最近一次UACR檢查日期]/((LabData2016[比對身分證前六碼]=$AX530)*(LabData2016[UACR唯一]=1)),2),""))</f>
        <v/>
      </c>
      <c r="AA530" s="6" t="str">
        <f t="shared" si="113"/>
        <v/>
      </c>
      <c r="AB530" s="29" t="str">
        <f ca="1">IF($B530="","",IF($V530="不適用","不適用",IF($W530="","未檢驗",IF(AND($AJ530+$AK530&gt;=2,$AK530&gt;=1),IF(OR($W530&lt;30,SUMIFS(LabData2016[UACR唯一],LabData2016[比對身分證前六碼],$AX530,LabData2016[最近一次UACR檢查結果(mg/gm)],"&lt;30",LabData2016[最近一次UACR檢查日期],"&gt;="&amp;DATE(YEAR(TODAY()),1,1),LabData2016[最近一次UACR檢查日期],"&lt;"&amp;DATE(YEAR(TODAY())+1,1,1))/($AJ530+$AK530)&gt;=0.5),"控制達標",IF(ISNUMBER($Y530),IF(AND($AA530&gt;=84,$W530-$Y530&lt;0),"進步達標","未達標"),"未達標")),"未達標"))))</f>
        <v/>
      </c>
      <c r="AC530" s="38" t="str">
        <f ca="1">IF($B530="","",IF($AB530="不適用","不適用",IF($AB530="未檢驗","無檢驗資料","全年"&amp;($AJ530+$AK530)&amp;"次／下半年"&amp;$AK530&amp;"次／"&amp;SUMIFS(LabData2016[UACR唯一],LabData2016[比對身分證前六碼],$AX530,LabData2016[最近一次UACR檢查結果(mg/gm)],"&lt;30",LabData2016[最近一次UACR檢查日期],"&gt;="&amp;DATE(YEAR(TODAY()),1,1),LabData2016[最近一次UACR檢查日期],"&lt;"&amp;DATE(YEAR(TODAY())+1,1,1))&amp;"/"&amp;($AJ530+$AK530)&amp;"達標")))</f>
        <v/>
      </c>
      <c r="AD530" s="6" t="str" cm="1">
        <f t="array" ref="AD530">IF($B530="","",IFERROR(INDEX(PatientCriteria[BP檢驗次數達標標準],ROWS($A$4:A530)),""))</f>
        <v/>
      </c>
      <c r="AE530" s="6" t="str" cm="1">
        <f t="array" aca="1" ref="AE530" ca="1">IF($B530="","",_xlfn.LET(_xlpm.bp,LabData2016[最近一次BP檢查日期],_xlpm.ym,IF(ISNUMBER(_xlpm.bp),TEXT(_xlpm.bp,"yyyy-mm"),LEFT(_xlpm.bp,7)),_xlpm.matched,_xlfn._xlws.FILTER(_xlpm.ym,(LabData2016[比對身分證前六碼]=$AX530)*(LabData2016[比對生日西元]=$AY530)*(_xlpm.ym&lt;&gt;"")*(LEFT(_xlpm.ym,4)=TEXT(YEAR(TODAY()),"0")),""),IF(INDEX(_xlpm.matched,1)="",0,ROWS(_xlfn.UNIQUE(_xlpm.matched)))))</f>
        <v/>
      </c>
      <c r="AF530" s="6" t="str">
        <f ca="1">IF($B530="","",SUMIFS(LabData2016[HbA1c唯一],LabData2016[比對身分證前六碼],$AX530,LabData2016[最近一次HbA1c檢查日期],"&gt;="&amp;DATE(YEAR(TODAY()),1,1),LabData2016[最近一次HbA1c檢查日期],"&lt;"&amp;DATE(YEAR(TODAY()),7,1)))</f>
        <v/>
      </c>
      <c r="AG530" s="6" t="str">
        <f ca="1">IF($B530="","",SUMIFS(LabData2016[HbA1c唯一],LabData2016[比對身分證前六碼],$AX530,LabData2016[最近一次HbA1c檢查日期],"&gt;="&amp;DATE(YEAR(TODAY()),7,1),LabData2016[最近一次HbA1c檢查日期],"&lt;"&amp;DATE(YEAR(TODAY())+1,1,1)))</f>
        <v/>
      </c>
      <c r="AH530" s="6" t="str">
        <f ca="1">IF($B530="","",SUMIFS(LabData2016[LDL唯一],LabData2016[比對身分證前六碼],$AX530,LabData2016[最近一次LDL檢查日期],"&gt;="&amp;DATE(YEAR(TODAY()),1,1),LabData2016[最近一次LDL檢查日期],"&lt;"&amp;DATE(YEAR(TODAY()),7,1)))</f>
        <v/>
      </c>
      <c r="AI530" s="6" t="str">
        <f ca="1">IF($B530="","",SUMIFS(LabData2016[LDL唯一],LabData2016[比對身分證前六碼],$AX530,LabData2016[最近一次LDL檢查日期],"&gt;="&amp;DATE(YEAR(TODAY()),7,1),LabData2016[最近一次LDL檢查日期],"&lt;"&amp;DATE(YEAR(TODAY())+1,1,1)))</f>
        <v/>
      </c>
      <c r="AJ530" s="6" t="str">
        <f ca="1">IF($B530="","",SUMIFS(LabData2016[UACR唯一],LabData2016[比對身分證前六碼],$AX530,LabData2016[最近一次UACR檢查日期],"&gt;="&amp;DATE(YEAR(TODAY()),1,1),LabData2016[最近一次UACR檢查日期],"&lt;"&amp;DATE(YEAR(TODAY()),7,1)))</f>
        <v/>
      </c>
      <c r="AK530" s="6" t="str">
        <f ca="1">IF($B530="","",SUMIFS(LabData2016[UACR唯一],LabData2016[比對身分證前六碼],$AX530,LabData2016[最近一次UACR檢查日期],"&gt;="&amp;DATE(YEAR(TODAY()),7,1),LabData2016[最近一次UACR檢查日期],"&lt;"&amp;DATE(YEAR(TODAY())+1,1,1)))</f>
        <v/>
      </c>
      <c r="AL530" s="6" t="str">
        <f t="shared" si="114"/>
        <v/>
      </c>
      <c r="AM530" s="6" t="str">
        <f t="shared" si="115"/>
        <v/>
      </c>
      <c r="AN530" s="6" t="str">
        <f t="shared" si="116"/>
        <v/>
      </c>
      <c r="AO530" s="6" t="str">
        <f t="shared" si="117"/>
        <v/>
      </c>
      <c r="AP530" s="6" t="str" cm="1">
        <f t="array" ref="AP530">IF($B530="","",IFERROR(INDEX(相容設定!$B$2:$E$9,MATCH($D530,相容設定!$A$2:$A$9,0),MIN(VALUE(LEFT($AQ530,FIND("/",$AQ530)-1)),3)+1),0))</f>
        <v/>
      </c>
      <c r="AQ530" s="6" t="str">
        <f t="shared" si="118"/>
        <v/>
      </c>
      <c r="AR530" s="30" t="str">
        <f t="shared" si="119"/>
        <v/>
      </c>
      <c r="AS530" s="30" t="str">
        <f>IF($B530="","",250+30+IF(OR(ISNUMBER(SEARCH("DM",$D530)),ISNUMBER(SEARCH("+",$D530))),100,0)+IFERROR(INDEX(相容設定!$F$2:$F$9,MATCH($D530,相容設定!$A$2:$A$9,0)),0))</f>
        <v/>
      </c>
      <c r="AT530" s="31" t="str">
        <f t="shared" si="120"/>
        <v/>
      </c>
      <c r="AU530" s="32" t="str">
        <f t="shared" si="121"/>
        <v/>
      </c>
      <c r="AW530" t="str">
        <f t="shared" si="122"/>
        <v/>
      </c>
    </row>
    <row r="531" spans="1:49" x14ac:dyDescent="0.35">
      <c r="A531" s="26" t="str" cm="1">
        <f t="array" ref="A531">IFERROR(IF(INDEX(PatientCriteria[身分證號],ROWS($A$4:A531))="","",ROWS($A$4:A531)),"")</f>
        <v/>
      </c>
      <c r="B531" s="26" t="str" cm="1">
        <f t="array" ref="B531">IFERROR(IF(INDEX(PatientCriteria[身分證號],ROWS($A$4:A531))="","",INDEX(PatientCriteria[身分證號],ROWS($A$4:A531))),"")</f>
        <v/>
      </c>
      <c r="C531" s="26" t="str" cm="1">
        <f t="array" ref="C531">IF($B531="","",IFERROR(INDEX(PatientCriteria[生日],ROWS($A$4:A531)),""))</f>
        <v/>
      </c>
      <c r="D531" s="26" t="str" cm="1">
        <f t="array" ref="D531">IF($B531="","",IFERROR(INDEX(PatientCriteria[疾病組合],ROWS($A$4:A531)),""))</f>
        <v/>
      </c>
      <c r="E531" s="6" t="str" cm="1">
        <f t="array" ref="E531">IF($B531="","",IFERROR(INDEX(PatientCriteria[HbA1c達標標準],ROWS($A$4:A531)),""))</f>
        <v/>
      </c>
      <c r="F531" s="6" t="str">
        <f>IF($B531="","",IF($G531="","",IFERROR(SUMIFS(LabData2016[最近一次HbA1c檢查結果(%)],LabData2016[比對身分證前六碼],$AX531,LabData2016[最近一次HbA1c檢查日期],$G531,LabData2016[HbA1c唯一],1),"")))</f>
        <v/>
      </c>
      <c r="G531" s="36" t="str" cm="1">
        <f t="array" ref="G531">IF($B531="","",IFERROR(_xlfn.AGGREGATE(14,6,LabData2016[最近一次HbA1c檢查日期]/((LabData2016[比對身分證前六碼]=$AX531)*(LabData2016[HbA1c唯一]=1)),1),""))</f>
        <v/>
      </c>
      <c r="H531" s="6" t="str">
        <f>IF($B531="","",IF($I531="","",IFERROR(SUMIFS(LabData2016[最近一次HbA1c檢查結果(%)],LabData2016[比對身分證前六碼],$AX531,LabData2016[最近一次HbA1c檢查日期],$I531,LabData2016[HbA1c唯一],1),"")))</f>
        <v/>
      </c>
      <c r="I531" s="36" t="str" cm="1">
        <f t="array" ref="I531">IF($B531="","",IFERROR(_xlfn.AGGREGATE(14,6,LabData2016[最近一次HbA1c檢查日期]/((LabData2016[比對身分證前六碼]=$AX531)*(LabData2016[HbA1c唯一]=1)),2),""))</f>
        <v/>
      </c>
      <c r="J531" s="6" t="str">
        <f t="shared" si="111"/>
        <v/>
      </c>
      <c r="K531" s="27" t="str">
        <f ca="1">IF($B531="","",IF($E531="不適用","不適用",IF($F531="","未檢驗",IF(AND($AF531+$AG531&gt;=2,$AG531&gt;=1),IF(OR($F531&lt;VALUE(SUBSTITUTE(SUBSTITUTE($E531,"&lt;",""),"%","")),SUMIFS(LabData2016[HbA1c唯一],LabData2016[比對身分證前六碼],$AX531,LabData2016[最近一次HbA1c檢查結果(%)],"&lt;"&amp;VALUE(SUBSTITUTE(SUBSTITUTE($E531,"&lt;",""),"%","")),LabData2016[最近一次HbA1c檢查日期],"&gt;="&amp;DATE(YEAR(TODAY()),1,1),LabData2016[最近一次HbA1c檢查日期],"&lt;"&amp;DATE(YEAR(TODAY())+1,1,1))/($AF531+$AG531)&gt;=0.5),"控制達標",IF(ISNUMBER($H531),IF(AND($J531&gt;=84,$F531-$H531&lt;0),"進步達標","未達標"),"未達標")),"未達標"))))</f>
        <v/>
      </c>
      <c r="L531" s="33" t="str">
        <f ca="1">IF($B531="","",IF($K531="不適用","不適用",IF($K531="未檢驗","無檢驗資料","全年"&amp;($AF531+$AG531)&amp;"次／下半年"&amp;$AG531&amp;"次／"&amp;SUMIFS(LabData2016[HbA1c唯一],LabData2016[比對身分證前六碼],$AX531,LabData2016[最近一次HbA1c檢查結果(%)],"&lt;"&amp;VALUE(SUBSTITUTE(SUBSTITUTE($E531,"&lt;",""),"%","")),LabData2016[最近一次HbA1c檢查日期],"&gt;="&amp;DATE(YEAR(TODAY()),1,1),LabData2016[最近一次HbA1c檢查日期],"&lt;"&amp;DATE(YEAR(TODAY())+1,1,1))&amp;"/"&amp;($AF531+$AG531)&amp;"達標")))</f>
        <v/>
      </c>
      <c r="M531" s="6" t="str" cm="1">
        <f t="array" ref="M531">IF($B531="","",IFERROR(INDEX(PatientCriteria[LDL達標標準],ROWS($A$4:A531)),""))</f>
        <v/>
      </c>
      <c r="N531" s="6" t="str">
        <f>IF($B531="","",IF($O531="","",IFERROR(SUMIFS(LabData2016[最近一次LDL檢查結果(mg/dL)],LabData2016[比對身分證前六碼],$AX531,LabData2016[最近一次LDL檢查日期],$O531,LabData2016[LDL唯一],1),"")))</f>
        <v/>
      </c>
      <c r="O531" s="36" t="str" cm="1">
        <f t="array" ref="O531">IF($B531="","",IFERROR(_xlfn.AGGREGATE(14,6,LabData2016[最近一次LDL檢查日期]/((LabData2016[比對身分證前六碼]=$AX531)*(LabData2016[LDL唯一]=1)),1),""))</f>
        <v/>
      </c>
      <c r="P531" s="6" t="str">
        <f>IF($B531="","",IF($Q531="","",IFERROR(SUMIFS(LabData2016[最近一次LDL檢查結果(mg/dL)],LabData2016[比對身分證前六碼],$AX531,LabData2016[最近一次LDL檢查日期],$Q531,LabData2016[LDL唯一],1),"")))</f>
        <v/>
      </c>
      <c r="Q531" s="36" t="str" cm="1">
        <f t="array" ref="Q531">IF($B531="","",IFERROR(_xlfn.AGGREGATE(14,6,LabData2016[最近一次LDL檢查日期]/((LabData2016[比對身分證前六碼]=$AX531)*(LabData2016[LDL唯一]=1)),2),""))</f>
        <v/>
      </c>
      <c r="R531" s="6" t="str">
        <f t="shared" si="112"/>
        <v/>
      </c>
      <c r="S531" s="6" t="str" cm="1">
        <f t="array" ref="S531">IF($B531="","",IFERROR(_xlfn.AGGREGATE(15,6,LabData2016[最近一次LDL檢查結果(mg/dL)]/((LabData2016[比對身分證前六碼]=$AX531)*(LabData2016[LDL唯一]=1)),1),""))</f>
        <v/>
      </c>
      <c r="T531" s="28" t="str">
        <f ca="1">IF($B531="","",IF($M531="不適用","不適用",IF($N531="","未檢驗",IF(OR(AND($D531="DM only",$O531&gt;=DATE(YEAR(TODAY()),1,1),$O531&lt;DATE(YEAR(TODAY())+1,1,1),$N531&lt;VALUE(SUBSTITUTE($M531,"&lt;",""))),AND($AH531&gt;=1,$AI531&gt;=1,OR($N531&lt;VALUE(SUBSTITUTE($M531,"&lt;","")),SUMIFS(LabData2016[LDL唯一],LabData2016[比對身分證前六碼],$AX531,LabData2016[最近一次LDL檢查結果(mg/dL)],"&lt;"&amp;VALUE(SUBSTITUTE($M531,"&lt;","")),LabData2016[最近一次LDL檢查日期],"&gt;="&amp;DATE(YEAR(TODAY()),1,1),LabData2016[最近一次LDL檢查日期],"&lt;"&amp;DATE(YEAR(TODAY())+1,1,1))/($AH531+$AI531)&gt;=0.5))),"控制達標",IF(AND($AH531&gt;=1,$AI531&gt;=1,ISNUMBER($P531),$R531&gt;84,$N531-$P531&lt;0),"進步達標","未達標")))))</f>
        <v/>
      </c>
      <c r="U531" s="39" t="str">
        <f ca="1">IF($B531="","",IF($T531="不適用","不適用",IF($T531="未檢驗","無檢驗資料","全年"&amp;($AH531+$AI531)&amp;"次／下半年"&amp;$AI531&amp;"次／"&amp;SUMIFS(LabData2016[LDL唯一],LabData2016[比對身分證前六碼],$AX531,LabData2016[最近一次LDL檢查結果(mg/dL)],"&lt;"&amp;VALUE(SUBSTITUTE($M531,"&lt;","")),LabData2016[最近一次LDL檢查日期],"&gt;="&amp;DATE(YEAR(TODAY()),1,1),LabData2016[最近一次LDL檢查日期],"&lt;"&amp;DATE(YEAR(TODAY())+1,1,1))&amp;"/"&amp;($AH531+$AI531)&amp;"達標")))</f>
        <v/>
      </c>
      <c r="V531" s="6" t="str" cm="1">
        <f t="array" ref="V531">IF($B531="","",IFERROR(INDEX(PatientCriteria[UACR達標標準],ROWS($A$4:A531)),""))</f>
        <v/>
      </c>
      <c r="W531" s="6" t="str">
        <f>IF($B531="","",IF($X531="","",IFERROR(SUMIFS(LabData2016[最近一次UACR檢查結果(mg/gm)],LabData2016[比對身分證前六碼],$AX531,LabData2016[最近一次UACR檢查日期],$X531,LabData2016[UACR唯一],1),"")))</f>
        <v/>
      </c>
      <c r="X531" s="36" t="str" cm="1">
        <f t="array" ref="X531">IF($B531="","",IFERROR(_xlfn.AGGREGATE(14,6,LabData2016[最近一次UACR檢查日期]/((LabData2016[比對身分證前六碼]=$AX531)*(LabData2016[UACR唯一]=1)),1),""))</f>
        <v/>
      </c>
      <c r="Y531" s="6" t="str">
        <f>IF($B531="","",IF($Z531="","",IFERROR(SUMIFS(LabData2016[最近一次UACR檢查結果(mg/gm)],LabData2016[比對身分證前六碼],$AX531,LabData2016[最近一次UACR檢查日期],$Z531,LabData2016[UACR唯一],1),"")))</f>
        <v/>
      </c>
      <c r="Z531" s="36" t="str" cm="1">
        <f t="array" ref="Z531">IF($B531="","",IFERROR(_xlfn.AGGREGATE(14,6,LabData2016[最近一次UACR檢查日期]/((LabData2016[比對身分證前六碼]=$AX531)*(LabData2016[UACR唯一]=1)),2),""))</f>
        <v/>
      </c>
      <c r="AA531" s="6" t="str">
        <f t="shared" si="113"/>
        <v/>
      </c>
      <c r="AB531" s="29" t="str">
        <f ca="1">IF($B531="","",IF($V531="不適用","不適用",IF($W531="","未檢驗",IF(AND($AJ531+$AK531&gt;=2,$AK531&gt;=1),IF(OR($W531&lt;30,SUMIFS(LabData2016[UACR唯一],LabData2016[比對身分證前六碼],$AX531,LabData2016[最近一次UACR檢查結果(mg/gm)],"&lt;30",LabData2016[最近一次UACR檢查日期],"&gt;="&amp;DATE(YEAR(TODAY()),1,1),LabData2016[最近一次UACR檢查日期],"&lt;"&amp;DATE(YEAR(TODAY())+1,1,1))/($AJ531+$AK531)&gt;=0.5),"控制達標",IF(ISNUMBER($Y531),IF(AND($AA531&gt;=84,$W531-$Y531&lt;0),"進步達標","未達標"),"未達標")),"未達標"))))</f>
        <v/>
      </c>
      <c r="AC531" s="38" t="str">
        <f ca="1">IF($B531="","",IF($AB531="不適用","不適用",IF($AB531="未檢驗","無檢驗資料","全年"&amp;($AJ531+$AK531)&amp;"次／下半年"&amp;$AK531&amp;"次／"&amp;SUMIFS(LabData2016[UACR唯一],LabData2016[比對身分證前六碼],$AX531,LabData2016[最近一次UACR檢查結果(mg/gm)],"&lt;30",LabData2016[最近一次UACR檢查日期],"&gt;="&amp;DATE(YEAR(TODAY()),1,1),LabData2016[最近一次UACR檢查日期],"&lt;"&amp;DATE(YEAR(TODAY())+1,1,1))&amp;"/"&amp;($AJ531+$AK531)&amp;"達標")))</f>
        <v/>
      </c>
      <c r="AD531" s="6" t="str" cm="1">
        <f t="array" ref="AD531">IF($B531="","",IFERROR(INDEX(PatientCriteria[BP檢驗次數達標標準],ROWS($A$4:A531)),""))</f>
        <v/>
      </c>
      <c r="AE531" s="6" t="str" cm="1">
        <f t="array" aca="1" ref="AE531" ca="1">IF($B531="","",_xlfn.LET(_xlpm.bp,LabData2016[最近一次BP檢查日期],_xlpm.ym,IF(ISNUMBER(_xlpm.bp),TEXT(_xlpm.bp,"yyyy-mm"),LEFT(_xlpm.bp,7)),_xlpm.matched,_xlfn._xlws.FILTER(_xlpm.ym,(LabData2016[比對身分證前六碼]=$AX531)*(LabData2016[比對生日西元]=$AY531)*(_xlpm.ym&lt;&gt;"")*(LEFT(_xlpm.ym,4)=TEXT(YEAR(TODAY()),"0")),""),IF(INDEX(_xlpm.matched,1)="",0,ROWS(_xlfn.UNIQUE(_xlpm.matched)))))</f>
        <v/>
      </c>
      <c r="AF531" s="6" t="str">
        <f ca="1">IF($B531="","",SUMIFS(LabData2016[HbA1c唯一],LabData2016[比對身分證前六碼],$AX531,LabData2016[最近一次HbA1c檢查日期],"&gt;="&amp;DATE(YEAR(TODAY()),1,1),LabData2016[最近一次HbA1c檢查日期],"&lt;"&amp;DATE(YEAR(TODAY()),7,1)))</f>
        <v/>
      </c>
      <c r="AG531" s="6" t="str">
        <f ca="1">IF($B531="","",SUMIFS(LabData2016[HbA1c唯一],LabData2016[比對身分證前六碼],$AX531,LabData2016[最近一次HbA1c檢查日期],"&gt;="&amp;DATE(YEAR(TODAY()),7,1),LabData2016[最近一次HbA1c檢查日期],"&lt;"&amp;DATE(YEAR(TODAY())+1,1,1)))</f>
        <v/>
      </c>
      <c r="AH531" s="6" t="str">
        <f ca="1">IF($B531="","",SUMIFS(LabData2016[LDL唯一],LabData2016[比對身分證前六碼],$AX531,LabData2016[最近一次LDL檢查日期],"&gt;="&amp;DATE(YEAR(TODAY()),1,1),LabData2016[最近一次LDL檢查日期],"&lt;"&amp;DATE(YEAR(TODAY()),7,1)))</f>
        <v/>
      </c>
      <c r="AI531" s="6" t="str">
        <f ca="1">IF($B531="","",SUMIFS(LabData2016[LDL唯一],LabData2016[比對身分證前六碼],$AX531,LabData2016[最近一次LDL檢查日期],"&gt;="&amp;DATE(YEAR(TODAY()),7,1),LabData2016[最近一次LDL檢查日期],"&lt;"&amp;DATE(YEAR(TODAY())+1,1,1)))</f>
        <v/>
      </c>
      <c r="AJ531" s="6" t="str">
        <f ca="1">IF($B531="","",SUMIFS(LabData2016[UACR唯一],LabData2016[比對身分證前六碼],$AX531,LabData2016[最近一次UACR檢查日期],"&gt;="&amp;DATE(YEAR(TODAY()),1,1),LabData2016[最近一次UACR檢查日期],"&lt;"&amp;DATE(YEAR(TODAY()),7,1)))</f>
        <v/>
      </c>
      <c r="AK531" s="6" t="str">
        <f ca="1">IF($B531="","",SUMIFS(LabData2016[UACR唯一],LabData2016[比對身分證前六碼],$AX531,LabData2016[最近一次UACR檢查日期],"&gt;="&amp;DATE(YEAR(TODAY()),7,1),LabData2016[最近一次UACR檢查日期],"&lt;"&amp;DATE(YEAR(TODAY())+1,1,1)))</f>
        <v/>
      </c>
      <c r="AL531" s="6" t="str">
        <f t="shared" si="114"/>
        <v/>
      </c>
      <c r="AM531" s="6" t="str">
        <f t="shared" si="115"/>
        <v/>
      </c>
      <c r="AN531" s="6" t="str">
        <f t="shared" si="116"/>
        <v/>
      </c>
      <c r="AO531" s="6" t="str">
        <f t="shared" si="117"/>
        <v/>
      </c>
      <c r="AP531" s="6" t="str" cm="1">
        <f t="array" ref="AP531">IF($B531="","",IFERROR(INDEX(相容設定!$B$2:$E$9,MATCH($D531,相容設定!$A$2:$A$9,0),MIN(VALUE(LEFT($AQ531,FIND("/",$AQ531)-1)),3)+1),0))</f>
        <v/>
      </c>
      <c r="AQ531" s="6" t="str">
        <f t="shared" si="118"/>
        <v/>
      </c>
      <c r="AR531" s="30" t="str">
        <f t="shared" si="119"/>
        <v/>
      </c>
      <c r="AS531" s="30" t="str">
        <f>IF($B531="","",250+30+IF(OR(ISNUMBER(SEARCH("DM",$D531)),ISNUMBER(SEARCH("+",$D531))),100,0)+IFERROR(INDEX(相容設定!$F$2:$F$9,MATCH($D531,相容設定!$A$2:$A$9,0)),0))</f>
        <v/>
      </c>
      <c r="AT531" s="31" t="str">
        <f t="shared" si="120"/>
        <v/>
      </c>
      <c r="AU531" s="32" t="str">
        <f t="shared" si="121"/>
        <v/>
      </c>
      <c r="AW531" t="str">
        <f t="shared" si="122"/>
        <v/>
      </c>
    </row>
    <row r="532" spans="1:49" x14ac:dyDescent="0.35">
      <c r="A532" s="26" t="str" cm="1">
        <f t="array" ref="A532">IFERROR(IF(INDEX(PatientCriteria[身分證號],ROWS($A$4:A532))="","",ROWS($A$4:A532)),"")</f>
        <v/>
      </c>
      <c r="B532" s="26" t="str" cm="1">
        <f t="array" ref="B532">IFERROR(IF(INDEX(PatientCriteria[身分證號],ROWS($A$4:A532))="","",INDEX(PatientCriteria[身分證號],ROWS($A$4:A532))),"")</f>
        <v/>
      </c>
      <c r="C532" s="26" t="str" cm="1">
        <f t="array" ref="C532">IF($B532="","",IFERROR(INDEX(PatientCriteria[生日],ROWS($A$4:A532)),""))</f>
        <v/>
      </c>
      <c r="D532" s="26" t="str" cm="1">
        <f t="array" ref="D532">IF($B532="","",IFERROR(INDEX(PatientCriteria[疾病組合],ROWS($A$4:A532)),""))</f>
        <v/>
      </c>
      <c r="E532" s="6" t="str" cm="1">
        <f t="array" ref="E532">IF($B532="","",IFERROR(INDEX(PatientCriteria[HbA1c達標標準],ROWS($A$4:A532)),""))</f>
        <v/>
      </c>
      <c r="F532" s="6" t="str">
        <f>IF($B532="","",IF($G532="","",IFERROR(SUMIFS(LabData2016[最近一次HbA1c檢查結果(%)],LabData2016[比對身分證前六碼],$AX532,LabData2016[最近一次HbA1c檢查日期],$G532,LabData2016[HbA1c唯一],1),"")))</f>
        <v/>
      </c>
      <c r="G532" s="36" t="str" cm="1">
        <f t="array" ref="G532">IF($B532="","",IFERROR(_xlfn.AGGREGATE(14,6,LabData2016[最近一次HbA1c檢查日期]/((LabData2016[比對身分證前六碼]=$AX532)*(LabData2016[HbA1c唯一]=1)),1),""))</f>
        <v/>
      </c>
      <c r="H532" s="6" t="str">
        <f>IF($B532="","",IF($I532="","",IFERROR(SUMIFS(LabData2016[最近一次HbA1c檢查結果(%)],LabData2016[比對身分證前六碼],$AX532,LabData2016[最近一次HbA1c檢查日期],$I532,LabData2016[HbA1c唯一],1),"")))</f>
        <v/>
      </c>
      <c r="I532" s="36" t="str" cm="1">
        <f t="array" ref="I532">IF($B532="","",IFERROR(_xlfn.AGGREGATE(14,6,LabData2016[最近一次HbA1c檢查日期]/((LabData2016[比對身分證前六碼]=$AX532)*(LabData2016[HbA1c唯一]=1)),2),""))</f>
        <v/>
      </c>
      <c r="J532" s="6" t="str">
        <f t="shared" si="111"/>
        <v/>
      </c>
      <c r="K532" s="27" t="str">
        <f ca="1">IF($B532="","",IF($E532="不適用","不適用",IF($F532="","未檢驗",IF(AND($AF532+$AG532&gt;=2,$AG532&gt;=1),IF(OR($F532&lt;VALUE(SUBSTITUTE(SUBSTITUTE($E532,"&lt;",""),"%","")),SUMIFS(LabData2016[HbA1c唯一],LabData2016[比對身分證前六碼],$AX532,LabData2016[最近一次HbA1c檢查結果(%)],"&lt;"&amp;VALUE(SUBSTITUTE(SUBSTITUTE($E532,"&lt;",""),"%","")),LabData2016[最近一次HbA1c檢查日期],"&gt;="&amp;DATE(YEAR(TODAY()),1,1),LabData2016[最近一次HbA1c檢查日期],"&lt;"&amp;DATE(YEAR(TODAY())+1,1,1))/($AF532+$AG532)&gt;=0.5),"控制達標",IF(ISNUMBER($H532),IF(AND($J532&gt;=84,$F532-$H532&lt;0),"進步達標","未達標"),"未達標")),"未達標"))))</f>
        <v/>
      </c>
      <c r="L532" s="33" t="str">
        <f ca="1">IF($B532="","",IF($K532="不適用","不適用",IF($K532="未檢驗","無檢驗資料","全年"&amp;($AF532+$AG532)&amp;"次／下半年"&amp;$AG532&amp;"次／"&amp;SUMIFS(LabData2016[HbA1c唯一],LabData2016[比對身分證前六碼],$AX532,LabData2016[最近一次HbA1c檢查結果(%)],"&lt;"&amp;VALUE(SUBSTITUTE(SUBSTITUTE($E532,"&lt;",""),"%","")),LabData2016[最近一次HbA1c檢查日期],"&gt;="&amp;DATE(YEAR(TODAY()),1,1),LabData2016[最近一次HbA1c檢查日期],"&lt;"&amp;DATE(YEAR(TODAY())+1,1,1))&amp;"/"&amp;($AF532+$AG532)&amp;"達標")))</f>
        <v/>
      </c>
      <c r="M532" s="6" t="str" cm="1">
        <f t="array" ref="M532">IF($B532="","",IFERROR(INDEX(PatientCriteria[LDL達標標準],ROWS($A$4:A532)),""))</f>
        <v/>
      </c>
      <c r="N532" s="6" t="str">
        <f>IF($B532="","",IF($O532="","",IFERROR(SUMIFS(LabData2016[最近一次LDL檢查結果(mg/dL)],LabData2016[比對身分證前六碼],$AX532,LabData2016[最近一次LDL檢查日期],$O532,LabData2016[LDL唯一],1),"")))</f>
        <v/>
      </c>
      <c r="O532" s="36" t="str" cm="1">
        <f t="array" ref="O532">IF($B532="","",IFERROR(_xlfn.AGGREGATE(14,6,LabData2016[最近一次LDL檢查日期]/((LabData2016[比對身分證前六碼]=$AX532)*(LabData2016[LDL唯一]=1)),1),""))</f>
        <v/>
      </c>
      <c r="P532" s="6" t="str">
        <f>IF($B532="","",IF($Q532="","",IFERROR(SUMIFS(LabData2016[最近一次LDL檢查結果(mg/dL)],LabData2016[比對身分證前六碼],$AX532,LabData2016[最近一次LDL檢查日期],$Q532,LabData2016[LDL唯一],1),"")))</f>
        <v/>
      </c>
      <c r="Q532" s="36" t="str" cm="1">
        <f t="array" ref="Q532">IF($B532="","",IFERROR(_xlfn.AGGREGATE(14,6,LabData2016[最近一次LDL檢查日期]/((LabData2016[比對身分證前六碼]=$AX532)*(LabData2016[LDL唯一]=1)),2),""))</f>
        <v/>
      </c>
      <c r="R532" s="6" t="str">
        <f t="shared" si="112"/>
        <v/>
      </c>
      <c r="S532" s="6" t="str" cm="1">
        <f t="array" ref="S532">IF($B532="","",IFERROR(_xlfn.AGGREGATE(15,6,LabData2016[最近一次LDL檢查結果(mg/dL)]/((LabData2016[比對身分證前六碼]=$AX532)*(LabData2016[LDL唯一]=1)),1),""))</f>
        <v/>
      </c>
      <c r="T532" s="28" t="str">
        <f ca="1">IF($B532="","",IF($M532="不適用","不適用",IF($N532="","未檢驗",IF(OR(AND($D532="DM only",$O532&gt;=DATE(YEAR(TODAY()),1,1),$O532&lt;DATE(YEAR(TODAY())+1,1,1),$N532&lt;VALUE(SUBSTITUTE($M532,"&lt;",""))),AND($AH532&gt;=1,$AI532&gt;=1,OR($N532&lt;VALUE(SUBSTITUTE($M532,"&lt;","")),SUMIFS(LabData2016[LDL唯一],LabData2016[比對身分證前六碼],$AX532,LabData2016[最近一次LDL檢查結果(mg/dL)],"&lt;"&amp;VALUE(SUBSTITUTE($M532,"&lt;","")),LabData2016[最近一次LDL檢查日期],"&gt;="&amp;DATE(YEAR(TODAY()),1,1),LabData2016[最近一次LDL檢查日期],"&lt;"&amp;DATE(YEAR(TODAY())+1,1,1))/($AH532+$AI532)&gt;=0.5))),"控制達標",IF(AND($AH532&gt;=1,$AI532&gt;=1,ISNUMBER($P532),$R532&gt;84,$N532-$P532&lt;0),"進步達標","未達標")))))</f>
        <v/>
      </c>
      <c r="U532" s="39" t="str">
        <f ca="1">IF($B532="","",IF($T532="不適用","不適用",IF($T532="未檢驗","無檢驗資料","全年"&amp;($AH532+$AI532)&amp;"次／下半年"&amp;$AI532&amp;"次／"&amp;SUMIFS(LabData2016[LDL唯一],LabData2016[比對身分證前六碼],$AX532,LabData2016[最近一次LDL檢查結果(mg/dL)],"&lt;"&amp;VALUE(SUBSTITUTE($M532,"&lt;","")),LabData2016[最近一次LDL檢查日期],"&gt;="&amp;DATE(YEAR(TODAY()),1,1),LabData2016[最近一次LDL檢查日期],"&lt;"&amp;DATE(YEAR(TODAY())+1,1,1))&amp;"/"&amp;($AH532+$AI532)&amp;"達標")))</f>
        <v/>
      </c>
      <c r="V532" s="6" t="str" cm="1">
        <f t="array" ref="V532">IF($B532="","",IFERROR(INDEX(PatientCriteria[UACR達標標準],ROWS($A$4:A532)),""))</f>
        <v/>
      </c>
      <c r="W532" s="6" t="str">
        <f>IF($B532="","",IF($X532="","",IFERROR(SUMIFS(LabData2016[最近一次UACR檢查結果(mg/gm)],LabData2016[比對身分證前六碼],$AX532,LabData2016[最近一次UACR檢查日期],$X532,LabData2016[UACR唯一],1),"")))</f>
        <v/>
      </c>
      <c r="X532" s="36" t="str" cm="1">
        <f t="array" ref="X532">IF($B532="","",IFERROR(_xlfn.AGGREGATE(14,6,LabData2016[最近一次UACR檢查日期]/((LabData2016[比對身分證前六碼]=$AX532)*(LabData2016[UACR唯一]=1)),1),""))</f>
        <v/>
      </c>
      <c r="Y532" s="6" t="str">
        <f>IF($B532="","",IF($Z532="","",IFERROR(SUMIFS(LabData2016[最近一次UACR檢查結果(mg/gm)],LabData2016[比對身分證前六碼],$AX532,LabData2016[最近一次UACR檢查日期],$Z532,LabData2016[UACR唯一],1),"")))</f>
        <v/>
      </c>
      <c r="Z532" s="36" t="str" cm="1">
        <f t="array" ref="Z532">IF($B532="","",IFERROR(_xlfn.AGGREGATE(14,6,LabData2016[最近一次UACR檢查日期]/((LabData2016[比對身分證前六碼]=$AX532)*(LabData2016[UACR唯一]=1)),2),""))</f>
        <v/>
      </c>
      <c r="AA532" s="6" t="str">
        <f t="shared" si="113"/>
        <v/>
      </c>
      <c r="AB532" s="29" t="str">
        <f ca="1">IF($B532="","",IF($V532="不適用","不適用",IF($W532="","未檢驗",IF(AND($AJ532+$AK532&gt;=2,$AK532&gt;=1),IF(OR($W532&lt;30,SUMIFS(LabData2016[UACR唯一],LabData2016[比對身分證前六碼],$AX532,LabData2016[最近一次UACR檢查結果(mg/gm)],"&lt;30",LabData2016[最近一次UACR檢查日期],"&gt;="&amp;DATE(YEAR(TODAY()),1,1),LabData2016[最近一次UACR檢查日期],"&lt;"&amp;DATE(YEAR(TODAY())+1,1,1))/($AJ532+$AK532)&gt;=0.5),"控制達標",IF(ISNUMBER($Y532),IF(AND($AA532&gt;=84,$W532-$Y532&lt;0),"進步達標","未達標"),"未達標")),"未達標"))))</f>
        <v/>
      </c>
      <c r="AC532" s="38" t="str">
        <f ca="1">IF($B532="","",IF($AB532="不適用","不適用",IF($AB532="未檢驗","無檢驗資料","全年"&amp;($AJ532+$AK532)&amp;"次／下半年"&amp;$AK532&amp;"次／"&amp;SUMIFS(LabData2016[UACR唯一],LabData2016[比對身分證前六碼],$AX532,LabData2016[最近一次UACR檢查結果(mg/gm)],"&lt;30",LabData2016[最近一次UACR檢查日期],"&gt;="&amp;DATE(YEAR(TODAY()),1,1),LabData2016[最近一次UACR檢查日期],"&lt;"&amp;DATE(YEAR(TODAY())+1,1,1))&amp;"/"&amp;($AJ532+$AK532)&amp;"達標")))</f>
        <v/>
      </c>
      <c r="AD532" s="6" t="str" cm="1">
        <f t="array" ref="AD532">IF($B532="","",IFERROR(INDEX(PatientCriteria[BP檢驗次數達標標準],ROWS($A$4:A532)),""))</f>
        <v/>
      </c>
      <c r="AE532" s="6" t="str" cm="1">
        <f t="array" aca="1" ref="AE532" ca="1">IF($B532="","",_xlfn.LET(_xlpm.bp,LabData2016[最近一次BP檢查日期],_xlpm.ym,IF(ISNUMBER(_xlpm.bp),TEXT(_xlpm.bp,"yyyy-mm"),LEFT(_xlpm.bp,7)),_xlpm.matched,_xlfn._xlws.FILTER(_xlpm.ym,(LabData2016[比對身分證前六碼]=$AX532)*(LabData2016[比對生日西元]=$AY532)*(_xlpm.ym&lt;&gt;"")*(LEFT(_xlpm.ym,4)=TEXT(YEAR(TODAY()),"0")),""),IF(INDEX(_xlpm.matched,1)="",0,ROWS(_xlfn.UNIQUE(_xlpm.matched)))))</f>
        <v/>
      </c>
      <c r="AF532" s="6" t="str">
        <f ca="1">IF($B532="","",SUMIFS(LabData2016[HbA1c唯一],LabData2016[比對身分證前六碼],$AX532,LabData2016[最近一次HbA1c檢查日期],"&gt;="&amp;DATE(YEAR(TODAY()),1,1),LabData2016[最近一次HbA1c檢查日期],"&lt;"&amp;DATE(YEAR(TODAY()),7,1)))</f>
        <v/>
      </c>
      <c r="AG532" s="6" t="str">
        <f ca="1">IF($B532="","",SUMIFS(LabData2016[HbA1c唯一],LabData2016[比對身分證前六碼],$AX532,LabData2016[最近一次HbA1c檢查日期],"&gt;="&amp;DATE(YEAR(TODAY()),7,1),LabData2016[最近一次HbA1c檢查日期],"&lt;"&amp;DATE(YEAR(TODAY())+1,1,1)))</f>
        <v/>
      </c>
      <c r="AH532" s="6" t="str">
        <f ca="1">IF($B532="","",SUMIFS(LabData2016[LDL唯一],LabData2016[比對身分證前六碼],$AX532,LabData2016[最近一次LDL檢查日期],"&gt;="&amp;DATE(YEAR(TODAY()),1,1),LabData2016[最近一次LDL檢查日期],"&lt;"&amp;DATE(YEAR(TODAY()),7,1)))</f>
        <v/>
      </c>
      <c r="AI532" s="6" t="str">
        <f ca="1">IF($B532="","",SUMIFS(LabData2016[LDL唯一],LabData2016[比對身分證前六碼],$AX532,LabData2016[最近一次LDL檢查日期],"&gt;="&amp;DATE(YEAR(TODAY()),7,1),LabData2016[最近一次LDL檢查日期],"&lt;"&amp;DATE(YEAR(TODAY())+1,1,1)))</f>
        <v/>
      </c>
      <c r="AJ532" s="6" t="str">
        <f ca="1">IF($B532="","",SUMIFS(LabData2016[UACR唯一],LabData2016[比對身分證前六碼],$AX532,LabData2016[最近一次UACR檢查日期],"&gt;="&amp;DATE(YEAR(TODAY()),1,1),LabData2016[最近一次UACR檢查日期],"&lt;"&amp;DATE(YEAR(TODAY()),7,1)))</f>
        <v/>
      </c>
      <c r="AK532" s="6" t="str">
        <f ca="1">IF($B532="","",SUMIFS(LabData2016[UACR唯一],LabData2016[比對身分證前六碼],$AX532,LabData2016[最近一次UACR檢查日期],"&gt;="&amp;DATE(YEAR(TODAY()),7,1),LabData2016[最近一次UACR檢查日期],"&lt;"&amp;DATE(YEAR(TODAY())+1,1,1)))</f>
        <v/>
      </c>
      <c r="AL532" s="6" t="str">
        <f t="shared" si="114"/>
        <v/>
      </c>
      <c r="AM532" s="6" t="str">
        <f t="shared" si="115"/>
        <v/>
      </c>
      <c r="AN532" s="6" t="str">
        <f t="shared" si="116"/>
        <v/>
      </c>
      <c r="AO532" s="6" t="str">
        <f t="shared" si="117"/>
        <v/>
      </c>
      <c r="AP532" s="6" t="str" cm="1">
        <f t="array" ref="AP532">IF($B532="","",IFERROR(INDEX(相容設定!$B$2:$E$9,MATCH($D532,相容設定!$A$2:$A$9,0),MIN(VALUE(LEFT($AQ532,FIND("/",$AQ532)-1)),3)+1),0))</f>
        <v/>
      </c>
      <c r="AQ532" s="6" t="str">
        <f t="shared" si="118"/>
        <v/>
      </c>
      <c r="AR532" s="30" t="str">
        <f t="shared" si="119"/>
        <v/>
      </c>
      <c r="AS532" s="30" t="str">
        <f>IF($B532="","",250+30+IF(OR(ISNUMBER(SEARCH("DM",$D532)),ISNUMBER(SEARCH("+",$D532))),100,0)+IFERROR(INDEX(相容設定!$F$2:$F$9,MATCH($D532,相容設定!$A$2:$A$9,0)),0))</f>
        <v/>
      </c>
      <c r="AT532" s="31" t="str">
        <f t="shared" si="120"/>
        <v/>
      </c>
      <c r="AU532" s="32" t="str">
        <f t="shared" si="121"/>
        <v/>
      </c>
      <c r="AW532" t="str">
        <f t="shared" si="122"/>
        <v/>
      </c>
    </row>
    <row r="533" spans="1:49" x14ac:dyDescent="0.35">
      <c r="A533" s="26" t="str" cm="1">
        <f t="array" ref="A533">IFERROR(IF(INDEX(PatientCriteria[身分證號],ROWS($A$4:A533))="","",ROWS($A$4:A533)),"")</f>
        <v/>
      </c>
      <c r="B533" s="26" t="str" cm="1">
        <f t="array" ref="B533">IFERROR(IF(INDEX(PatientCriteria[身分證號],ROWS($A$4:A533))="","",INDEX(PatientCriteria[身分證號],ROWS($A$4:A533))),"")</f>
        <v/>
      </c>
      <c r="C533" s="26" t="str" cm="1">
        <f t="array" ref="C533">IF($B533="","",IFERROR(INDEX(PatientCriteria[生日],ROWS($A$4:A533)),""))</f>
        <v/>
      </c>
      <c r="D533" s="26" t="str" cm="1">
        <f t="array" ref="D533">IF($B533="","",IFERROR(INDEX(PatientCriteria[疾病組合],ROWS($A$4:A533)),""))</f>
        <v/>
      </c>
      <c r="E533" s="6" t="str" cm="1">
        <f t="array" ref="E533">IF($B533="","",IFERROR(INDEX(PatientCriteria[HbA1c達標標準],ROWS($A$4:A533)),""))</f>
        <v/>
      </c>
      <c r="F533" s="6" t="str">
        <f>IF($B533="","",IF($G533="","",IFERROR(SUMIFS(LabData2016[最近一次HbA1c檢查結果(%)],LabData2016[比對身分證前六碼],$AX533,LabData2016[最近一次HbA1c檢查日期],$G533,LabData2016[HbA1c唯一],1),"")))</f>
        <v/>
      </c>
      <c r="G533" s="36" t="str" cm="1">
        <f t="array" ref="G533">IF($B533="","",IFERROR(_xlfn.AGGREGATE(14,6,LabData2016[最近一次HbA1c檢查日期]/((LabData2016[比對身分證前六碼]=$AX533)*(LabData2016[HbA1c唯一]=1)),1),""))</f>
        <v/>
      </c>
      <c r="H533" s="6" t="str">
        <f>IF($B533="","",IF($I533="","",IFERROR(SUMIFS(LabData2016[最近一次HbA1c檢查結果(%)],LabData2016[比對身分證前六碼],$AX533,LabData2016[最近一次HbA1c檢查日期],$I533,LabData2016[HbA1c唯一],1),"")))</f>
        <v/>
      </c>
      <c r="I533" s="36" t="str" cm="1">
        <f t="array" ref="I533">IF($B533="","",IFERROR(_xlfn.AGGREGATE(14,6,LabData2016[最近一次HbA1c檢查日期]/((LabData2016[比對身分證前六碼]=$AX533)*(LabData2016[HbA1c唯一]=1)),2),""))</f>
        <v/>
      </c>
      <c r="J533" s="6" t="str">
        <f t="shared" si="111"/>
        <v/>
      </c>
      <c r="K533" s="27" t="str">
        <f ca="1">IF($B533="","",IF($E533="不適用","不適用",IF($F533="","未檢驗",IF(AND($AF533+$AG533&gt;=2,$AG533&gt;=1),IF(OR($F533&lt;VALUE(SUBSTITUTE(SUBSTITUTE($E533,"&lt;",""),"%","")),SUMIFS(LabData2016[HbA1c唯一],LabData2016[比對身分證前六碼],$AX533,LabData2016[最近一次HbA1c檢查結果(%)],"&lt;"&amp;VALUE(SUBSTITUTE(SUBSTITUTE($E533,"&lt;",""),"%","")),LabData2016[最近一次HbA1c檢查日期],"&gt;="&amp;DATE(YEAR(TODAY()),1,1),LabData2016[最近一次HbA1c檢查日期],"&lt;"&amp;DATE(YEAR(TODAY())+1,1,1))/($AF533+$AG533)&gt;=0.5),"控制達標",IF(ISNUMBER($H533),IF(AND($J533&gt;=84,$F533-$H533&lt;0),"進步達標","未達標"),"未達標")),"未達標"))))</f>
        <v/>
      </c>
      <c r="L533" s="33" t="str">
        <f ca="1">IF($B533="","",IF($K533="不適用","不適用",IF($K533="未檢驗","無檢驗資料","全年"&amp;($AF533+$AG533)&amp;"次／下半年"&amp;$AG533&amp;"次／"&amp;SUMIFS(LabData2016[HbA1c唯一],LabData2016[比對身分證前六碼],$AX533,LabData2016[最近一次HbA1c檢查結果(%)],"&lt;"&amp;VALUE(SUBSTITUTE(SUBSTITUTE($E533,"&lt;",""),"%","")),LabData2016[最近一次HbA1c檢查日期],"&gt;="&amp;DATE(YEAR(TODAY()),1,1),LabData2016[最近一次HbA1c檢查日期],"&lt;"&amp;DATE(YEAR(TODAY())+1,1,1))&amp;"/"&amp;($AF533+$AG533)&amp;"達標")))</f>
        <v/>
      </c>
      <c r="M533" s="6" t="str" cm="1">
        <f t="array" ref="M533">IF($B533="","",IFERROR(INDEX(PatientCriteria[LDL達標標準],ROWS($A$4:A533)),""))</f>
        <v/>
      </c>
      <c r="N533" s="6" t="str">
        <f>IF($B533="","",IF($O533="","",IFERROR(SUMIFS(LabData2016[最近一次LDL檢查結果(mg/dL)],LabData2016[比對身分證前六碼],$AX533,LabData2016[最近一次LDL檢查日期],$O533,LabData2016[LDL唯一],1),"")))</f>
        <v/>
      </c>
      <c r="O533" s="36" t="str" cm="1">
        <f t="array" ref="O533">IF($B533="","",IFERROR(_xlfn.AGGREGATE(14,6,LabData2016[最近一次LDL檢查日期]/((LabData2016[比對身分證前六碼]=$AX533)*(LabData2016[LDL唯一]=1)),1),""))</f>
        <v/>
      </c>
      <c r="P533" s="6" t="str">
        <f>IF($B533="","",IF($Q533="","",IFERROR(SUMIFS(LabData2016[最近一次LDL檢查結果(mg/dL)],LabData2016[比對身分證前六碼],$AX533,LabData2016[最近一次LDL檢查日期],$Q533,LabData2016[LDL唯一],1),"")))</f>
        <v/>
      </c>
      <c r="Q533" s="36" t="str" cm="1">
        <f t="array" ref="Q533">IF($B533="","",IFERROR(_xlfn.AGGREGATE(14,6,LabData2016[最近一次LDL檢查日期]/((LabData2016[比對身分證前六碼]=$AX533)*(LabData2016[LDL唯一]=1)),2),""))</f>
        <v/>
      </c>
      <c r="R533" s="6" t="str">
        <f t="shared" si="112"/>
        <v/>
      </c>
      <c r="S533" s="6" t="str" cm="1">
        <f t="array" ref="S533">IF($B533="","",IFERROR(_xlfn.AGGREGATE(15,6,LabData2016[最近一次LDL檢查結果(mg/dL)]/((LabData2016[比對身分證前六碼]=$AX533)*(LabData2016[LDL唯一]=1)),1),""))</f>
        <v/>
      </c>
      <c r="T533" s="28" t="str">
        <f ca="1">IF($B533="","",IF($M533="不適用","不適用",IF($N533="","未檢驗",IF(OR(AND($D533="DM only",$O533&gt;=DATE(YEAR(TODAY()),1,1),$O533&lt;DATE(YEAR(TODAY())+1,1,1),$N533&lt;VALUE(SUBSTITUTE($M533,"&lt;",""))),AND($AH533&gt;=1,$AI533&gt;=1,OR($N533&lt;VALUE(SUBSTITUTE($M533,"&lt;","")),SUMIFS(LabData2016[LDL唯一],LabData2016[比對身分證前六碼],$AX533,LabData2016[最近一次LDL檢查結果(mg/dL)],"&lt;"&amp;VALUE(SUBSTITUTE($M533,"&lt;","")),LabData2016[最近一次LDL檢查日期],"&gt;="&amp;DATE(YEAR(TODAY()),1,1),LabData2016[最近一次LDL檢查日期],"&lt;"&amp;DATE(YEAR(TODAY())+1,1,1))/($AH533+$AI533)&gt;=0.5))),"控制達標",IF(AND($AH533&gt;=1,$AI533&gt;=1,ISNUMBER($P533),$R533&gt;84,$N533-$P533&lt;0),"進步達標","未達標")))))</f>
        <v/>
      </c>
      <c r="U533" s="39" t="str">
        <f ca="1">IF($B533="","",IF($T533="不適用","不適用",IF($T533="未檢驗","無檢驗資料","全年"&amp;($AH533+$AI533)&amp;"次／下半年"&amp;$AI533&amp;"次／"&amp;SUMIFS(LabData2016[LDL唯一],LabData2016[比對身分證前六碼],$AX533,LabData2016[最近一次LDL檢查結果(mg/dL)],"&lt;"&amp;VALUE(SUBSTITUTE($M533,"&lt;","")),LabData2016[最近一次LDL檢查日期],"&gt;="&amp;DATE(YEAR(TODAY()),1,1),LabData2016[最近一次LDL檢查日期],"&lt;"&amp;DATE(YEAR(TODAY())+1,1,1))&amp;"/"&amp;($AH533+$AI533)&amp;"達標")))</f>
        <v/>
      </c>
      <c r="V533" s="6" t="str" cm="1">
        <f t="array" ref="V533">IF($B533="","",IFERROR(INDEX(PatientCriteria[UACR達標標準],ROWS($A$4:A533)),""))</f>
        <v/>
      </c>
      <c r="W533" s="6" t="str">
        <f>IF($B533="","",IF($X533="","",IFERROR(SUMIFS(LabData2016[最近一次UACR檢查結果(mg/gm)],LabData2016[比對身分證前六碼],$AX533,LabData2016[最近一次UACR檢查日期],$X533,LabData2016[UACR唯一],1),"")))</f>
        <v/>
      </c>
      <c r="X533" s="36" t="str" cm="1">
        <f t="array" ref="X533">IF($B533="","",IFERROR(_xlfn.AGGREGATE(14,6,LabData2016[最近一次UACR檢查日期]/((LabData2016[比對身分證前六碼]=$AX533)*(LabData2016[UACR唯一]=1)),1),""))</f>
        <v/>
      </c>
      <c r="Y533" s="6" t="str">
        <f>IF($B533="","",IF($Z533="","",IFERROR(SUMIFS(LabData2016[最近一次UACR檢查結果(mg/gm)],LabData2016[比對身分證前六碼],$AX533,LabData2016[最近一次UACR檢查日期],$Z533,LabData2016[UACR唯一],1),"")))</f>
        <v/>
      </c>
      <c r="Z533" s="36" t="str" cm="1">
        <f t="array" ref="Z533">IF($B533="","",IFERROR(_xlfn.AGGREGATE(14,6,LabData2016[最近一次UACR檢查日期]/((LabData2016[比對身分證前六碼]=$AX533)*(LabData2016[UACR唯一]=1)),2),""))</f>
        <v/>
      </c>
      <c r="AA533" s="6" t="str">
        <f t="shared" si="113"/>
        <v/>
      </c>
      <c r="AB533" s="29" t="str">
        <f ca="1">IF($B533="","",IF($V533="不適用","不適用",IF($W533="","未檢驗",IF(AND($AJ533+$AK533&gt;=2,$AK533&gt;=1),IF(OR($W533&lt;30,SUMIFS(LabData2016[UACR唯一],LabData2016[比對身分證前六碼],$AX533,LabData2016[最近一次UACR檢查結果(mg/gm)],"&lt;30",LabData2016[最近一次UACR檢查日期],"&gt;="&amp;DATE(YEAR(TODAY()),1,1),LabData2016[最近一次UACR檢查日期],"&lt;"&amp;DATE(YEAR(TODAY())+1,1,1))/($AJ533+$AK533)&gt;=0.5),"控制達標",IF(ISNUMBER($Y533),IF(AND($AA533&gt;=84,$W533-$Y533&lt;0),"進步達標","未達標"),"未達標")),"未達標"))))</f>
        <v/>
      </c>
      <c r="AC533" s="38" t="str">
        <f ca="1">IF($B533="","",IF($AB533="不適用","不適用",IF($AB533="未檢驗","無檢驗資料","全年"&amp;($AJ533+$AK533)&amp;"次／下半年"&amp;$AK533&amp;"次／"&amp;SUMIFS(LabData2016[UACR唯一],LabData2016[比對身分證前六碼],$AX533,LabData2016[最近一次UACR檢查結果(mg/gm)],"&lt;30",LabData2016[最近一次UACR檢查日期],"&gt;="&amp;DATE(YEAR(TODAY()),1,1),LabData2016[最近一次UACR檢查日期],"&lt;"&amp;DATE(YEAR(TODAY())+1,1,1))&amp;"/"&amp;($AJ533+$AK533)&amp;"達標")))</f>
        <v/>
      </c>
      <c r="AD533" s="6" t="str" cm="1">
        <f t="array" ref="AD533">IF($B533="","",IFERROR(INDEX(PatientCriteria[BP檢驗次數達標標準],ROWS($A$4:A533)),""))</f>
        <v/>
      </c>
      <c r="AE533" s="6" t="str" cm="1">
        <f t="array" aca="1" ref="AE533" ca="1">IF($B533="","",_xlfn.LET(_xlpm.bp,LabData2016[最近一次BP檢查日期],_xlpm.ym,IF(ISNUMBER(_xlpm.bp),TEXT(_xlpm.bp,"yyyy-mm"),LEFT(_xlpm.bp,7)),_xlpm.matched,_xlfn._xlws.FILTER(_xlpm.ym,(LabData2016[比對身分證前六碼]=$AX533)*(LabData2016[比對生日西元]=$AY533)*(_xlpm.ym&lt;&gt;"")*(LEFT(_xlpm.ym,4)=TEXT(YEAR(TODAY()),"0")),""),IF(INDEX(_xlpm.matched,1)="",0,ROWS(_xlfn.UNIQUE(_xlpm.matched)))))</f>
        <v/>
      </c>
      <c r="AF533" s="6" t="str">
        <f ca="1">IF($B533="","",SUMIFS(LabData2016[HbA1c唯一],LabData2016[比對身分證前六碼],$AX533,LabData2016[最近一次HbA1c檢查日期],"&gt;="&amp;DATE(YEAR(TODAY()),1,1),LabData2016[最近一次HbA1c檢查日期],"&lt;"&amp;DATE(YEAR(TODAY()),7,1)))</f>
        <v/>
      </c>
      <c r="AG533" s="6" t="str">
        <f ca="1">IF($B533="","",SUMIFS(LabData2016[HbA1c唯一],LabData2016[比對身分證前六碼],$AX533,LabData2016[最近一次HbA1c檢查日期],"&gt;="&amp;DATE(YEAR(TODAY()),7,1),LabData2016[最近一次HbA1c檢查日期],"&lt;"&amp;DATE(YEAR(TODAY())+1,1,1)))</f>
        <v/>
      </c>
      <c r="AH533" s="6" t="str">
        <f ca="1">IF($B533="","",SUMIFS(LabData2016[LDL唯一],LabData2016[比對身分證前六碼],$AX533,LabData2016[最近一次LDL檢查日期],"&gt;="&amp;DATE(YEAR(TODAY()),1,1),LabData2016[最近一次LDL檢查日期],"&lt;"&amp;DATE(YEAR(TODAY()),7,1)))</f>
        <v/>
      </c>
      <c r="AI533" s="6" t="str">
        <f ca="1">IF($B533="","",SUMIFS(LabData2016[LDL唯一],LabData2016[比對身分證前六碼],$AX533,LabData2016[最近一次LDL檢查日期],"&gt;="&amp;DATE(YEAR(TODAY()),7,1),LabData2016[最近一次LDL檢查日期],"&lt;"&amp;DATE(YEAR(TODAY())+1,1,1)))</f>
        <v/>
      </c>
      <c r="AJ533" s="6" t="str">
        <f ca="1">IF($B533="","",SUMIFS(LabData2016[UACR唯一],LabData2016[比對身分證前六碼],$AX533,LabData2016[最近一次UACR檢查日期],"&gt;="&amp;DATE(YEAR(TODAY()),1,1),LabData2016[最近一次UACR檢查日期],"&lt;"&amp;DATE(YEAR(TODAY()),7,1)))</f>
        <v/>
      </c>
      <c r="AK533" s="6" t="str">
        <f ca="1">IF($B533="","",SUMIFS(LabData2016[UACR唯一],LabData2016[比對身分證前六碼],$AX533,LabData2016[最近一次UACR檢查日期],"&gt;="&amp;DATE(YEAR(TODAY()),7,1),LabData2016[最近一次UACR檢查日期],"&lt;"&amp;DATE(YEAR(TODAY())+1,1,1)))</f>
        <v/>
      </c>
      <c r="AL533" s="6" t="str">
        <f t="shared" si="114"/>
        <v/>
      </c>
      <c r="AM533" s="6" t="str">
        <f t="shared" si="115"/>
        <v/>
      </c>
      <c r="AN533" s="6" t="str">
        <f t="shared" si="116"/>
        <v/>
      </c>
      <c r="AO533" s="6" t="str">
        <f t="shared" si="117"/>
        <v/>
      </c>
      <c r="AP533" s="6" t="str" cm="1">
        <f t="array" ref="AP533">IF($B533="","",IFERROR(INDEX(相容設定!$B$2:$E$9,MATCH($D533,相容設定!$A$2:$A$9,0),MIN(VALUE(LEFT($AQ533,FIND("/",$AQ533)-1)),3)+1),0))</f>
        <v/>
      </c>
      <c r="AQ533" s="6" t="str">
        <f t="shared" si="118"/>
        <v/>
      </c>
      <c r="AR533" s="30" t="str">
        <f t="shared" si="119"/>
        <v/>
      </c>
      <c r="AS533" s="30" t="str">
        <f>IF($B533="","",250+30+IF(OR(ISNUMBER(SEARCH("DM",$D533)),ISNUMBER(SEARCH("+",$D533))),100,0)+IFERROR(INDEX(相容設定!$F$2:$F$9,MATCH($D533,相容設定!$A$2:$A$9,0)),0))</f>
        <v/>
      </c>
      <c r="AT533" s="31" t="str">
        <f t="shared" si="120"/>
        <v/>
      </c>
      <c r="AU533" s="32" t="str">
        <f t="shared" si="121"/>
        <v/>
      </c>
      <c r="AW533" t="str">
        <f t="shared" si="122"/>
        <v/>
      </c>
    </row>
    <row r="534" spans="1:49" x14ac:dyDescent="0.35">
      <c r="A534" s="26" t="str" cm="1">
        <f t="array" ref="A534">IFERROR(IF(INDEX(PatientCriteria[身分證號],ROWS($A$4:A534))="","",ROWS($A$4:A534)),"")</f>
        <v/>
      </c>
      <c r="B534" s="26" t="str" cm="1">
        <f t="array" ref="B534">IFERROR(IF(INDEX(PatientCriteria[身分證號],ROWS($A$4:A534))="","",INDEX(PatientCriteria[身分證號],ROWS($A$4:A534))),"")</f>
        <v/>
      </c>
      <c r="C534" s="26" t="str" cm="1">
        <f t="array" ref="C534">IF($B534="","",IFERROR(INDEX(PatientCriteria[生日],ROWS($A$4:A534)),""))</f>
        <v/>
      </c>
      <c r="D534" s="26" t="str" cm="1">
        <f t="array" ref="D534">IF($B534="","",IFERROR(INDEX(PatientCriteria[疾病組合],ROWS($A$4:A534)),""))</f>
        <v/>
      </c>
      <c r="E534" s="6" t="str" cm="1">
        <f t="array" ref="E534">IF($B534="","",IFERROR(INDEX(PatientCriteria[HbA1c達標標準],ROWS($A$4:A534)),""))</f>
        <v/>
      </c>
      <c r="F534" s="6" t="str">
        <f>IF($B534="","",IF($G534="","",IFERROR(SUMIFS(LabData2016[最近一次HbA1c檢查結果(%)],LabData2016[比對身分證前六碼],$AX534,LabData2016[最近一次HbA1c檢查日期],$G534,LabData2016[HbA1c唯一],1),"")))</f>
        <v/>
      </c>
      <c r="G534" s="36" t="str" cm="1">
        <f t="array" ref="G534">IF($B534="","",IFERROR(_xlfn.AGGREGATE(14,6,LabData2016[最近一次HbA1c檢查日期]/((LabData2016[比對身分證前六碼]=$AX534)*(LabData2016[HbA1c唯一]=1)),1),""))</f>
        <v/>
      </c>
      <c r="H534" s="6" t="str">
        <f>IF($B534="","",IF($I534="","",IFERROR(SUMIFS(LabData2016[最近一次HbA1c檢查結果(%)],LabData2016[比對身分證前六碼],$AX534,LabData2016[最近一次HbA1c檢查日期],$I534,LabData2016[HbA1c唯一],1),"")))</f>
        <v/>
      </c>
      <c r="I534" s="36" t="str" cm="1">
        <f t="array" ref="I534">IF($B534="","",IFERROR(_xlfn.AGGREGATE(14,6,LabData2016[最近一次HbA1c檢查日期]/((LabData2016[比對身分證前六碼]=$AX534)*(LabData2016[HbA1c唯一]=1)),2),""))</f>
        <v/>
      </c>
      <c r="J534" s="6" t="str">
        <f t="shared" si="111"/>
        <v/>
      </c>
      <c r="K534" s="27" t="str">
        <f ca="1">IF($B534="","",IF($E534="不適用","不適用",IF($F534="","未檢驗",IF(AND($AF534+$AG534&gt;=2,$AG534&gt;=1),IF(OR($F534&lt;VALUE(SUBSTITUTE(SUBSTITUTE($E534,"&lt;",""),"%","")),SUMIFS(LabData2016[HbA1c唯一],LabData2016[比對身分證前六碼],$AX534,LabData2016[最近一次HbA1c檢查結果(%)],"&lt;"&amp;VALUE(SUBSTITUTE(SUBSTITUTE($E534,"&lt;",""),"%","")),LabData2016[最近一次HbA1c檢查日期],"&gt;="&amp;DATE(YEAR(TODAY()),1,1),LabData2016[最近一次HbA1c檢查日期],"&lt;"&amp;DATE(YEAR(TODAY())+1,1,1))/($AF534+$AG534)&gt;=0.5),"控制達標",IF(ISNUMBER($H534),IF(AND($J534&gt;=84,$F534-$H534&lt;0),"進步達標","未達標"),"未達標")),"未達標"))))</f>
        <v/>
      </c>
      <c r="L534" s="33" t="str">
        <f ca="1">IF($B534="","",IF($K534="不適用","不適用",IF($K534="未檢驗","無檢驗資料","全年"&amp;($AF534+$AG534)&amp;"次／下半年"&amp;$AG534&amp;"次／"&amp;SUMIFS(LabData2016[HbA1c唯一],LabData2016[比對身分證前六碼],$AX534,LabData2016[最近一次HbA1c檢查結果(%)],"&lt;"&amp;VALUE(SUBSTITUTE(SUBSTITUTE($E534,"&lt;",""),"%","")),LabData2016[最近一次HbA1c檢查日期],"&gt;="&amp;DATE(YEAR(TODAY()),1,1),LabData2016[最近一次HbA1c檢查日期],"&lt;"&amp;DATE(YEAR(TODAY())+1,1,1))&amp;"/"&amp;($AF534+$AG534)&amp;"達標")))</f>
        <v/>
      </c>
      <c r="M534" s="6" t="str" cm="1">
        <f t="array" ref="M534">IF($B534="","",IFERROR(INDEX(PatientCriteria[LDL達標標準],ROWS($A$4:A534)),""))</f>
        <v/>
      </c>
      <c r="N534" s="6" t="str">
        <f>IF($B534="","",IF($O534="","",IFERROR(SUMIFS(LabData2016[最近一次LDL檢查結果(mg/dL)],LabData2016[比對身分證前六碼],$AX534,LabData2016[最近一次LDL檢查日期],$O534,LabData2016[LDL唯一],1),"")))</f>
        <v/>
      </c>
      <c r="O534" s="36" t="str" cm="1">
        <f t="array" ref="O534">IF($B534="","",IFERROR(_xlfn.AGGREGATE(14,6,LabData2016[最近一次LDL檢查日期]/((LabData2016[比對身分證前六碼]=$AX534)*(LabData2016[LDL唯一]=1)),1),""))</f>
        <v/>
      </c>
      <c r="P534" s="6" t="str">
        <f>IF($B534="","",IF($Q534="","",IFERROR(SUMIFS(LabData2016[最近一次LDL檢查結果(mg/dL)],LabData2016[比對身分證前六碼],$AX534,LabData2016[最近一次LDL檢查日期],$Q534,LabData2016[LDL唯一],1),"")))</f>
        <v/>
      </c>
      <c r="Q534" s="36" t="str" cm="1">
        <f t="array" ref="Q534">IF($B534="","",IFERROR(_xlfn.AGGREGATE(14,6,LabData2016[最近一次LDL檢查日期]/((LabData2016[比對身分證前六碼]=$AX534)*(LabData2016[LDL唯一]=1)),2),""))</f>
        <v/>
      </c>
      <c r="R534" s="6" t="str">
        <f t="shared" si="112"/>
        <v/>
      </c>
      <c r="S534" s="6" t="str" cm="1">
        <f t="array" ref="S534">IF($B534="","",IFERROR(_xlfn.AGGREGATE(15,6,LabData2016[最近一次LDL檢查結果(mg/dL)]/((LabData2016[比對身分證前六碼]=$AX534)*(LabData2016[LDL唯一]=1)),1),""))</f>
        <v/>
      </c>
      <c r="T534" s="28" t="str">
        <f ca="1">IF($B534="","",IF($M534="不適用","不適用",IF($N534="","未檢驗",IF(OR(AND($D534="DM only",$O534&gt;=DATE(YEAR(TODAY()),1,1),$O534&lt;DATE(YEAR(TODAY())+1,1,1),$N534&lt;VALUE(SUBSTITUTE($M534,"&lt;",""))),AND($AH534&gt;=1,$AI534&gt;=1,OR($N534&lt;VALUE(SUBSTITUTE($M534,"&lt;","")),SUMIFS(LabData2016[LDL唯一],LabData2016[比對身分證前六碼],$AX534,LabData2016[最近一次LDL檢查結果(mg/dL)],"&lt;"&amp;VALUE(SUBSTITUTE($M534,"&lt;","")),LabData2016[最近一次LDL檢查日期],"&gt;="&amp;DATE(YEAR(TODAY()),1,1),LabData2016[最近一次LDL檢查日期],"&lt;"&amp;DATE(YEAR(TODAY())+1,1,1))/($AH534+$AI534)&gt;=0.5))),"控制達標",IF(AND($AH534&gt;=1,$AI534&gt;=1,ISNUMBER($P534),$R534&gt;84,$N534-$P534&lt;0),"進步達標","未達標")))))</f>
        <v/>
      </c>
      <c r="U534" s="39" t="str">
        <f ca="1">IF($B534="","",IF($T534="不適用","不適用",IF($T534="未檢驗","無檢驗資料","全年"&amp;($AH534+$AI534)&amp;"次／下半年"&amp;$AI534&amp;"次／"&amp;SUMIFS(LabData2016[LDL唯一],LabData2016[比對身分證前六碼],$AX534,LabData2016[最近一次LDL檢查結果(mg/dL)],"&lt;"&amp;VALUE(SUBSTITUTE($M534,"&lt;","")),LabData2016[最近一次LDL檢查日期],"&gt;="&amp;DATE(YEAR(TODAY()),1,1),LabData2016[最近一次LDL檢查日期],"&lt;"&amp;DATE(YEAR(TODAY())+1,1,1))&amp;"/"&amp;($AH534+$AI534)&amp;"達標")))</f>
        <v/>
      </c>
      <c r="V534" s="6" t="str" cm="1">
        <f t="array" ref="V534">IF($B534="","",IFERROR(INDEX(PatientCriteria[UACR達標標準],ROWS($A$4:A534)),""))</f>
        <v/>
      </c>
      <c r="W534" s="6" t="str">
        <f>IF($B534="","",IF($X534="","",IFERROR(SUMIFS(LabData2016[最近一次UACR檢查結果(mg/gm)],LabData2016[比對身分證前六碼],$AX534,LabData2016[最近一次UACR檢查日期],$X534,LabData2016[UACR唯一],1),"")))</f>
        <v/>
      </c>
      <c r="X534" s="36" t="str" cm="1">
        <f t="array" ref="X534">IF($B534="","",IFERROR(_xlfn.AGGREGATE(14,6,LabData2016[最近一次UACR檢查日期]/((LabData2016[比對身分證前六碼]=$AX534)*(LabData2016[UACR唯一]=1)),1),""))</f>
        <v/>
      </c>
      <c r="Y534" s="6" t="str">
        <f>IF($B534="","",IF($Z534="","",IFERROR(SUMIFS(LabData2016[最近一次UACR檢查結果(mg/gm)],LabData2016[比對身分證前六碼],$AX534,LabData2016[最近一次UACR檢查日期],$Z534,LabData2016[UACR唯一],1),"")))</f>
        <v/>
      </c>
      <c r="Z534" s="36" t="str" cm="1">
        <f t="array" ref="Z534">IF($B534="","",IFERROR(_xlfn.AGGREGATE(14,6,LabData2016[最近一次UACR檢查日期]/((LabData2016[比對身分證前六碼]=$AX534)*(LabData2016[UACR唯一]=1)),2),""))</f>
        <v/>
      </c>
      <c r="AA534" s="6" t="str">
        <f t="shared" si="113"/>
        <v/>
      </c>
      <c r="AB534" s="29" t="str">
        <f ca="1">IF($B534="","",IF($V534="不適用","不適用",IF($W534="","未檢驗",IF(AND($AJ534+$AK534&gt;=2,$AK534&gt;=1),IF(OR($W534&lt;30,SUMIFS(LabData2016[UACR唯一],LabData2016[比對身分證前六碼],$AX534,LabData2016[最近一次UACR檢查結果(mg/gm)],"&lt;30",LabData2016[最近一次UACR檢查日期],"&gt;="&amp;DATE(YEAR(TODAY()),1,1),LabData2016[最近一次UACR檢查日期],"&lt;"&amp;DATE(YEAR(TODAY())+1,1,1))/($AJ534+$AK534)&gt;=0.5),"控制達標",IF(ISNUMBER($Y534),IF(AND($AA534&gt;=84,$W534-$Y534&lt;0),"進步達標","未達標"),"未達標")),"未達標"))))</f>
        <v/>
      </c>
      <c r="AC534" s="38" t="str">
        <f ca="1">IF($B534="","",IF($AB534="不適用","不適用",IF($AB534="未檢驗","無檢驗資料","全年"&amp;($AJ534+$AK534)&amp;"次／下半年"&amp;$AK534&amp;"次／"&amp;SUMIFS(LabData2016[UACR唯一],LabData2016[比對身分證前六碼],$AX534,LabData2016[最近一次UACR檢查結果(mg/gm)],"&lt;30",LabData2016[最近一次UACR檢查日期],"&gt;="&amp;DATE(YEAR(TODAY()),1,1),LabData2016[最近一次UACR檢查日期],"&lt;"&amp;DATE(YEAR(TODAY())+1,1,1))&amp;"/"&amp;($AJ534+$AK534)&amp;"達標")))</f>
        <v/>
      </c>
      <c r="AD534" s="6" t="str" cm="1">
        <f t="array" ref="AD534">IF($B534="","",IFERROR(INDEX(PatientCriteria[BP檢驗次數達標標準],ROWS($A$4:A534)),""))</f>
        <v/>
      </c>
      <c r="AE534" s="6" t="str" cm="1">
        <f t="array" aca="1" ref="AE534" ca="1">IF($B534="","",_xlfn.LET(_xlpm.bp,LabData2016[最近一次BP檢查日期],_xlpm.ym,IF(ISNUMBER(_xlpm.bp),TEXT(_xlpm.bp,"yyyy-mm"),LEFT(_xlpm.bp,7)),_xlpm.matched,_xlfn._xlws.FILTER(_xlpm.ym,(LabData2016[比對身分證前六碼]=$AX534)*(LabData2016[比對生日西元]=$AY534)*(_xlpm.ym&lt;&gt;"")*(LEFT(_xlpm.ym,4)=TEXT(YEAR(TODAY()),"0")),""),IF(INDEX(_xlpm.matched,1)="",0,ROWS(_xlfn.UNIQUE(_xlpm.matched)))))</f>
        <v/>
      </c>
      <c r="AF534" s="6" t="str">
        <f ca="1">IF($B534="","",SUMIFS(LabData2016[HbA1c唯一],LabData2016[比對身分證前六碼],$AX534,LabData2016[最近一次HbA1c檢查日期],"&gt;="&amp;DATE(YEAR(TODAY()),1,1),LabData2016[最近一次HbA1c檢查日期],"&lt;"&amp;DATE(YEAR(TODAY()),7,1)))</f>
        <v/>
      </c>
      <c r="AG534" s="6" t="str">
        <f ca="1">IF($B534="","",SUMIFS(LabData2016[HbA1c唯一],LabData2016[比對身分證前六碼],$AX534,LabData2016[最近一次HbA1c檢查日期],"&gt;="&amp;DATE(YEAR(TODAY()),7,1),LabData2016[最近一次HbA1c檢查日期],"&lt;"&amp;DATE(YEAR(TODAY())+1,1,1)))</f>
        <v/>
      </c>
      <c r="AH534" s="6" t="str">
        <f ca="1">IF($B534="","",SUMIFS(LabData2016[LDL唯一],LabData2016[比對身分證前六碼],$AX534,LabData2016[最近一次LDL檢查日期],"&gt;="&amp;DATE(YEAR(TODAY()),1,1),LabData2016[最近一次LDL檢查日期],"&lt;"&amp;DATE(YEAR(TODAY()),7,1)))</f>
        <v/>
      </c>
      <c r="AI534" s="6" t="str">
        <f ca="1">IF($B534="","",SUMIFS(LabData2016[LDL唯一],LabData2016[比對身分證前六碼],$AX534,LabData2016[最近一次LDL檢查日期],"&gt;="&amp;DATE(YEAR(TODAY()),7,1),LabData2016[最近一次LDL檢查日期],"&lt;"&amp;DATE(YEAR(TODAY())+1,1,1)))</f>
        <v/>
      </c>
      <c r="AJ534" s="6" t="str">
        <f ca="1">IF($B534="","",SUMIFS(LabData2016[UACR唯一],LabData2016[比對身分證前六碼],$AX534,LabData2016[最近一次UACR檢查日期],"&gt;="&amp;DATE(YEAR(TODAY()),1,1),LabData2016[最近一次UACR檢查日期],"&lt;"&amp;DATE(YEAR(TODAY()),7,1)))</f>
        <v/>
      </c>
      <c r="AK534" s="6" t="str">
        <f ca="1">IF($B534="","",SUMIFS(LabData2016[UACR唯一],LabData2016[比對身分證前六碼],$AX534,LabData2016[最近一次UACR檢查日期],"&gt;="&amp;DATE(YEAR(TODAY()),7,1),LabData2016[最近一次UACR檢查日期],"&lt;"&amp;DATE(YEAR(TODAY())+1,1,1)))</f>
        <v/>
      </c>
      <c r="AL534" s="6" t="str">
        <f t="shared" si="114"/>
        <v/>
      </c>
      <c r="AM534" s="6" t="str">
        <f t="shared" si="115"/>
        <v/>
      </c>
      <c r="AN534" s="6" t="str">
        <f t="shared" si="116"/>
        <v/>
      </c>
      <c r="AO534" s="6" t="str">
        <f t="shared" si="117"/>
        <v/>
      </c>
      <c r="AP534" s="6" t="str" cm="1">
        <f t="array" ref="AP534">IF($B534="","",IFERROR(INDEX(相容設定!$B$2:$E$9,MATCH($D534,相容設定!$A$2:$A$9,0),MIN(VALUE(LEFT($AQ534,FIND("/",$AQ534)-1)),3)+1),0))</f>
        <v/>
      </c>
      <c r="AQ534" s="6" t="str">
        <f t="shared" si="118"/>
        <v/>
      </c>
      <c r="AR534" s="30" t="str">
        <f t="shared" si="119"/>
        <v/>
      </c>
      <c r="AS534" s="30" t="str">
        <f>IF($B534="","",250+30+IF(OR(ISNUMBER(SEARCH("DM",$D534)),ISNUMBER(SEARCH("+",$D534))),100,0)+IFERROR(INDEX(相容設定!$F$2:$F$9,MATCH($D534,相容設定!$A$2:$A$9,0)),0))</f>
        <v/>
      </c>
      <c r="AT534" s="31" t="str">
        <f t="shared" si="120"/>
        <v/>
      </c>
      <c r="AU534" s="32" t="str">
        <f t="shared" si="121"/>
        <v/>
      </c>
      <c r="AW534" t="str">
        <f t="shared" si="122"/>
        <v/>
      </c>
    </row>
    <row r="535" spans="1:49" x14ac:dyDescent="0.35">
      <c r="A535" s="26" t="str" cm="1">
        <f t="array" ref="A535">IFERROR(IF(INDEX(PatientCriteria[身分證號],ROWS($A$4:A535))="","",ROWS($A$4:A535)),"")</f>
        <v/>
      </c>
      <c r="B535" s="26" t="str" cm="1">
        <f t="array" ref="B535">IFERROR(IF(INDEX(PatientCriteria[身分證號],ROWS($A$4:A535))="","",INDEX(PatientCriteria[身分證號],ROWS($A$4:A535))),"")</f>
        <v/>
      </c>
      <c r="C535" s="26" t="str" cm="1">
        <f t="array" ref="C535">IF($B535="","",IFERROR(INDEX(PatientCriteria[生日],ROWS($A$4:A535)),""))</f>
        <v/>
      </c>
      <c r="D535" s="26" t="str" cm="1">
        <f t="array" ref="D535">IF($B535="","",IFERROR(INDEX(PatientCriteria[疾病組合],ROWS($A$4:A535)),""))</f>
        <v/>
      </c>
      <c r="E535" s="6" t="str" cm="1">
        <f t="array" ref="E535">IF($B535="","",IFERROR(INDEX(PatientCriteria[HbA1c達標標準],ROWS($A$4:A535)),""))</f>
        <v/>
      </c>
      <c r="F535" s="6" t="str">
        <f>IF($B535="","",IF($G535="","",IFERROR(SUMIFS(LabData2016[最近一次HbA1c檢查結果(%)],LabData2016[比對身分證前六碼],$AX535,LabData2016[最近一次HbA1c檢查日期],$G535,LabData2016[HbA1c唯一],1),"")))</f>
        <v/>
      </c>
      <c r="G535" s="36" t="str" cm="1">
        <f t="array" ref="G535">IF($B535="","",IFERROR(_xlfn.AGGREGATE(14,6,LabData2016[最近一次HbA1c檢查日期]/((LabData2016[比對身分證前六碼]=$AX535)*(LabData2016[HbA1c唯一]=1)),1),""))</f>
        <v/>
      </c>
      <c r="H535" s="6" t="str">
        <f>IF($B535="","",IF($I535="","",IFERROR(SUMIFS(LabData2016[最近一次HbA1c檢查結果(%)],LabData2016[比對身分證前六碼],$AX535,LabData2016[最近一次HbA1c檢查日期],$I535,LabData2016[HbA1c唯一],1),"")))</f>
        <v/>
      </c>
      <c r="I535" s="36" t="str" cm="1">
        <f t="array" ref="I535">IF($B535="","",IFERROR(_xlfn.AGGREGATE(14,6,LabData2016[最近一次HbA1c檢查日期]/((LabData2016[比對身分證前六碼]=$AX535)*(LabData2016[HbA1c唯一]=1)),2),""))</f>
        <v/>
      </c>
      <c r="J535" s="6" t="str">
        <f t="shared" si="111"/>
        <v/>
      </c>
      <c r="K535" s="27" t="str">
        <f ca="1">IF($B535="","",IF($E535="不適用","不適用",IF($F535="","未檢驗",IF(AND($AF535+$AG535&gt;=2,$AG535&gt;=1),IF(OR($F535&lt;VALUE(SUBSTITUTE(SUBSTITUTE($E535,"&lt;",""),"%","")),SUMIFS(LabData2016[HbA1c唯一],LabData2016[比對身分證前六碼],$AX535,LabData2016[最近一次HbA1c檢查結果(%)],"&lt;"&amp;VALUE(SUBSTITUTE(SUBSTITUTE($E535,"&lt;",""),"%","")),LabData2016[最近一次HbA1c檢查日期],"&gt;="&amp;DATE(YEAR(TODAY()),1,1),LabData2016[最近一次HbA1c檢查日期],"&lt;"&amp;DATE(YEAR(TODAY())+1,1,1))/($AF535+$AG535)&gt;=0.5),"控制達標",IF(ISNUMBER($H535),IF(AND($J535&gt;=84,$F535-$H535&lt;0),"進步達標","未達標"),"未達標")),"未達標"))))</f>
        <v/>
      </c>
      <c r="L535" s="33" t="str">
        <f ca="1">IF($B535="","",IF($K535="不適用","不適用",IF($K535="未檢驗","無檢驗資料","全年"&amp;($AF535+$AG535)&amp;"次／下半年"&amp;$AG535&amp;"次／"&amp;SUMIFS(LabData2016[HbA1c唯一],LabData2016[比對身分證前六碼],$AX535,LabData2016[最近一次HbA1c檢查結果(%)],"&lt;"&amp;VALUE(SUBSTITUTE(SUBSTITUTE($E535,"&lt;",""),"%","")),LabData2016[最近一次HbA1c檢查日期],"&gt;="&amp;DATE(YEAR(TODAY()),1,1),LabData2016[最近一次HbA1c檢查日期],"&lt;"&amp;DATE(YEAR(TODAY())+1,1,1))&amp;"/"&amp;($AF535+$AG535)&amp;"達標")))</f>
        <v/>
      </c>
      <c r="M535" s="6" t="str" cm="1">
        <f t="array" ref="M535">IF($B535="","",IFERROR(INDEX(PatientCriteria[LDL達標標準],ROWS($A$4:A535)),""))</f>
        <v/>
      </c>
      <c r="N535" s="6" t="str">
        <f>IF($B535="","",IF($O535="","",IFERROR(SUMIFS(LabData2016[最近一次LDL檢查結果(mg/dL)],LabData2016[比對身分證前六碼],$AX535,LabData2016[最近一次LDL檢查日期],$O535,LabData2016[LDL唯一],1),"")))</f>
        <v/>
      </c>
      <c r="O535" s="36" t="str" cm="1">
        <f t="array" ref="O535">IF($B535="","",IFERROR(_xlfn.AGGREGATE(14,6,LabData2016[最近一次LDL檢查日期]/((LabData2016[比對身分證前六碼]=$AX535)*(LabData2016[LDL唯一]=1)),1),""))</f>
        <v/>
      </c>
      <c r="P535" s="6" t="str">
        <f>IF($B535="","",IF($Q535="","",IFERROR(SUMIFS(LabData2016[最近一次LDL檢查結果(mg/dL)],LabData2016[比對身分證前六碼],$AX535,LabData2016[最近一次LDL檢查日期],$Q535,LabData2016[LDL唯一],1),"")))</f>
        <v/>
      </c>
      <c r="Q535" s="36" t="str" cm="1">
        <f t="array" ref="Q535">IF($B535="","",IFERROR(_xlfn.AGGREGATE(14,6,LabData2016[最近一次LDL檢查日期]/((LabData2016[比對身分證前六碼]=$AX535)*(LabData2016[LDL唯一]=1)),2),""))</f>
        <v/>
      </c>
      <c r="R535" s="6" t="str">
        <f t="shared" si="112"/>
        <v/>
      </c>
      <c r="S535" s="6" t="str" cm="1">
        <f t="array" ref="S535">IF($B535="","",IFERROR(_xlfn.AGGREGATE(15,6,LabData2016[最近一次LDL檢查結果(mg/dL)]/((LabData2016[比對身分證前六碼]=$AX535)*(LabData2016[LDL唯一]=1)),1),""))</f>
        <v/>
      </c>
      <c r="T535" s="28" t="str">
        <f ca="1">IF($B535="","",IF($M535="不適用","不適用",IF($N535="","未檢驗",IF(OR(AND($D535="DM only",$O535&gt;=DATE(YEAR(TODAY()),1,1),$O535&lt;DATE(YEAR(TODAY())+1,1,1),$N535&lt;VALUE(SUBSTITUTE($M535,"&lt;",""))),AND($AH535&gt;=1,$AI535&gt;=1,OR($N535&lt;VALUE(SUBSTITUTE($M535,"&lt;","")),SUMIFS(LabData2016[LDL唯一],LabData2016[比對身分證前六碼],$AX535,LabData2016[最近一次LDL檢查結果(mg/dL)],"&lt;"&amp;VALUE(SUBSTITUTE($M535,"&lt;","")),LabData2016[最近一次LDL檢查日期],"&gt;="&amp;DATE(YEAR(TODAY()),1,1),LabData2016[最近一次LDL檢查日期],"&lt;"&amp;DATE(YEAR(TODAY())+1,1,1))/($AH535+$AI535)&gt;=0.5))),"控制達標",IF(AND($AH535&gt;=1,$AI535&gt;=1,ISNUMBER($P535),$R535&gt;84,$N535-$P535&lt;0),"進步達標","未達標")))))</f>
        <v/>
      </c>
      <c r="U535" s="39" t="str">
        <f ca="1">IF($B535="","",IF($T535="不適用","不適用",IF($T535="未檢驗","無檢驗資料","全年"&amp;($AH535+$AI535)&amp;"次／下半年"&amp;$AI535&amp;"次／"&amp;SUMIFS(LabData2016[LDL唯一],LabData2016[比對身分證前六碼],$AX535,LabData2016[最近一次LDL檢查結果(mg/dL)],"&lt;"&amp;VALUE(SUBSTITUTE($M535,"&lt;","")),LabData2016[最近一次LDL檢查日期],"&gt;="&amp;DATE(YEAR(TODAY()),1,1),LabData2016[最近一次LDL檢查日期],"&lt;"&amp;DATE(YEAR(TODAY())+1,1,1))&amp;"/"&amp;($AH535+$AI535)&amp;"達標")))</f>
        <v/>
      </c>
      <c r="V535" s="6" t="str" cm="1">
        <f t="array" ref="V535">IF($B535="","",IFERROR(INDEX(PatientCriteria[UACR達標標準],ROWS($A$4:A535)),""))</f>
        <v/>
      </c>
      <c r="W535" s="6" t="str">
        <f>IF($B535="","",IF($X535="","",IFERROR(SUMIFS(LabData2016[最近一次UACR檢查結果(mg/gm)],LabData2016[比對身分證前六碼],$AX535,LabData2016[最近一次UACR檢查日期],$X535,LabData2016[UACR唯一],1),"")))</f>
        <v/>
      </c>
      <c r="X535" s="36" t="str" cm="1">
        <f t="array" ref="X535">IF($B535="","",IFERROR(_xlfn.AGGREGATE(14,6,LabData2016[最近一次UACR檢查日期]/((LabData2016[比對身分證前六碼]=$AX535)*(LabData2016[UACR唯一]=1)),1),""))</f>
        <v/>
      </c>
      <c r="Y535" s="6" t="str">
        <f>IF($B535="","",IF($Z535="","",IFERROR(SUMIFS(LabData2016[最近一次UACR檢查結果(mg/gm)],LabData2016[比對身分證前六碼],$AX535,LabData2016[最近一次UACR檢查日期],$Z535,LabData2016[UACR唯一],1),"")))</f>
        <v/>
      </c>
      <c r="Z535" s="36" t="str" cm="1">
        <f t="array" ref="Z535">IF($B535="","",IFERROR(_xlfn.AGGREGATE(14,6,LabData2016[最近一次UACR檢查日期]/((LabData2016[比對身分證前六碼]=$AX535)*(LabData2016[UACR唯一]=1)),2),""))</f>
        <v/>
      </c>
      <c r="AA535" s="6" t="str">
        <f t="shared" si="113"/>
        <v/>
      </c>
      <c r="AB535" s="29" t="str">
        <f ca="1">IF($B535="","",IF($V535="不適用","不適用",IF($W535="","未檢驗",IF(AND($AJ535+$AK535&gt;=2,$AK535&gt;=1),IF(OR($W535&lt;30,SUMIFS(LabData2016[UACR唯一],LabData2016[比對身分證前六碼],$AX535,LabData2016[最近一次UACR檢查結果(mg/gm)],"&lt;30",LabData2016[最近一次UACR檢查日期],"&gt;="&amp;DATE(YEAR(TODAY()),1,1),LabData2016[最近一次UACR檢查日期],"&lt;"&amp;DATE(YEAR(TODAY())+1,1,1))/($AJ535+$AK535)&gt;=0.5),"控制達標",IF(ISNUMBER($Y535),IF(AND($AA535&gt;=84,$W535-$Y535&lt;0),"進步達標","未達標"),"未達標")),"未達標"))))</f>
        <v/>
      </c>
      <c r="AC535" s="38" t="str">
        <f ca="1">IF($B535="","",IF($AB535="不適用","不適用",IF($AB535="未檢驗","無檢驗資料","全年"&amp;($AJ535+$AK535)&amp;"次／下半年"&amp;$AK535&amp;"次／"&amp;SUMIFS(LabData2016[UACR唯一],LabData2016[比對身分證前六碼],$AX535,LabData2016[最近一次UACR檢查結果(mg/gm)],"&lt;30",LabData2016[最近一次UACR檢查日期],"&gt;="&amp;DATE(YEAR(TODAY()),1,1),LabData2016[最近一次UACR檢查日期],"&lt;"&amp;DATE(YEAR(TODAY())+1,1,1))&amp;"/"&amp;($AJ535+$AK535)&amp;"達標")))</f>
        <v/>
      </c>
      <c r="AD535" s="6" t="str" cm="1">
        <f t="array" ref="AD535">IF($B535="","",IFERROR(INDEX(PatientCriteria[BP檢驗次數達標標準],ROWS($A$4:A535)),""))</f>
        <v/>
      </c>
      <c r="AE535" s="6" t="str" cm="1">
        <f t="array" aca="1" ref="AE535" ca="1">IF($B535="","",_xlfn.LET(_xlpm.bp,LabData2016[最近一次BP檢查日期],_xlpm.ym,IF(ISNUMBER(_xlpm.bp),TEXT(_xlpm.bp,"yyyy-mm"),LEFT(_xlpm.bp,7)),_xlpm.matched,_xlfn._xlws.FILTER(_xlpm.ym,(LabData2016[比對身分證前六碼]=$AX535)*(LabData2016[比對生日西元]=$AY535)*(_xlpm.ym&lt;&gt;"")*(LEFT(_xlpm.ym,4)=TEXT(YEAR(TODAY()),"0")),""),IF(INDEX(_xlpm.matched,1)="",0,ROWS(_xlfn.UNIQUE(_xlpm.matched)))))</f>
        <v/>
      </c>
      <c r="AF535" s="6" t="str">
        <f ca="1">IF($B535="","",SUMIFS(LabData2016[HbA1c唯一],LabData2016[比對身分證前六碼],$AX535,LabData2016[最近一次HbA1c檢查日期],"&gt;="&amp;DATE(YEAR(TODAY()),1,1),LabData2016[最近一次HbA1c檢查日期],"&lt;"&amp;DATE(YEAR(TODAY()),7,1)))</f>
        <v/>
      </c>
      <c r="AG535" s="6" t="str">
        <f ca="1">IF($B535="","",SUMIFS(LabData2016[HbA1c唯一],LabData2016[比對身分證前六碼],$AX535,LabData2016[最近一次HbA1c檢查日期],"&gt;="&amp;DATE(YEAR(TODAY()),7,1),LabData2016[最近一次HbA1c檢查日期],"&lt;"&amp;DATE(YEAR(TODAY())+1,1,1)))</f>
        <v/>
      </c>
      <c r="AH535" s="6" t="str">
        <f ca="1">IF($B535="","",SUMIFS(LabData2016[LDL唯一],LabData2016[比對身分證前六碼],$AX535,LabData2016[最近一次LDL檢查日期],"&gt;="&amp;DATE(YEAR(TODAY()),1,1),LabData2016[最近一次LDL檢查日期],"&lt;"&amp;DATE(YEAR(TODAY()),7,1)))</f>
        <v/>
      </c>
      <c r="AI535" s="6" t="str">
        <f ca="1">IF($B535="","",SUMIFS(LabData2016[LDL唯一],LabData2016[比對身分證前六碼],$AX535,LabData2016[最近一次LDL檢查日期],"&gt;="&amp;DATE(YEAR(TODAY()),7,1),LabData2016[最近一次LDL檢查日期],"&lt;"&amp;DATE(YEAR(TODAY())+1,1,1)))</f>
        <v/>
      </c>
      <c r="AJ535" s="6" t="str">
        <f ca="1">IF($B535="","",SUMIFS(LabData2016[UACR唯一],LabData2016[比對身分證前六碼],$AX535,LabData2016[最近一次UACR檢查日期],"&gt;="&amp;DATE(YEAR(TODAY()),1,1),LabData2016[最近一次UACR檢查日期],"&lt;"&amp;DATE(YEAR(TODAY()),7,1)))</f>
        <v/>
      </c>
      <c r="AK535" s="6" t="str">
        <f ca="1">IF($B535="","",SUMIFS(LabData2016[UACR唯一],LabData2016[比對身分證前六碼],$AX535,LabData2016[最近一次UACR檢查日期],"&gt;="&amp;DATE(YEAR(TODAY()),7,1),LabData2016[最近一次UACR檢查日期],"&lt;"&amp;DATE(YEAR(TODAY())+1,1,1)))</f>
        <v/>
      </c>
      <c r="AL535" s="6" t="str">
        <f t="shared" si="114"/>
        <v/>
      </c>
      <c r="AM535" s="6" t="str">
        <f t="shared" si="115"/>
        <v/>
      </c>
      <c r="AN535" s="6" t="str">
        <f t="shared" si="116"/>
        <v/>
      </c>
      <c r="AO535" s="6" t="str">
        <f t="shared" si="117"/>
        <v/>
      </c>
      <c r="AP535" s="6" t="str" cm="1">
        <f t="array" ref="AP535">IF($B535="","",IFERROR(INDEX(相容設定!$B$2:$E$9,MATCH($D535,相容設定!$A$2:$A$9,0),MIN(VALUE(LEFT($AQ535,FIND("/",$AQ535)-1)),3)+1),0))</f>
        <v/>
      </c>
      <c r="AQ535" s="6" t="str">
        <f t="shared" si="118"/>
        <v/>
      </c>
      <c r="AR535" s="30" t="str">
        <f t="shared" si="119"/>
        <v/>
      </c>
      <c r="AS535" s="30" t="str">
        <f>IF($B535="","",250+30+IF(OR(ISNUMBER(SEARCH("DM",$D535)),ISNUMBER(SEARCH("+",$D535))),100,0)+IFERROR(INDEX(相容設定!$F$2:$F$9,MATCH($D535,相容設定!$A$2:$A$9,0)),0))</f>
        <v/>
      </c>
      <c r="AT535" s="31" t="str">
        <f t="shared" si="120"/>
        <v/>
      </c>
      <c r="AU535" s="32" t="str">
        <f t="shared" si="121"/>
        <v/>
      </c>
      <c r="AW535" t="str">
        <f t="shared" si="122"/>
        <v/>
      </c>
    </row>
    <row r="536" spans="1:49" x14ac:dyDescent="0.35">
      <c r="A536" s="26" t="str" cm="1">
        <f t="array" ref="A536">IFERROR(IF(INDEX(PatientCriteria[身分證號],ROWS($A$4:A536))="","",ROWS($A$4:A536)),"")</f>
        <v/>
      </c>
      <c r="B536" s="26" t="str" cm="1">
        <f t="array" ref="B536">IFERROR(IF(INDEX(PatientCriteria[身分證號],ROWS($A$4:A536))="","",INDEX(PatientCriteria[身分證號],ROWS($A$4:A536))),"")</f>
        <v/>
      </c>
      <c r="C536" s="26" t="str" cm="1">
        <f t="array" ref="C536">IF($B536="","",IFERROR(INDEX(PatientCriteria[生日],ROWS($A$4:A536)),""))</f>
        <v/>
      </c>
      <c r="D536" s="26" t="str" cm="1">
        <f t="array" ref="D536">IF($B536="","",IFERROR(INDEX(PatientCriteria[疾病組合],ROWS($A$4:A536)),""))</f>
        <v/>
      </c>
      <c r="E536" s="6" t="str" cm="1">
        <f t="array" ref="E536">IF($B536="","",IFERROR(INDEX(PatientCriteria[HbA1c達標標準],ROWS($A$4:A536)),""))</f>
        <v/>
      </c>
      <c r="F536" s="6" t="str">
        <f>IF($B536="","",IF($G536="","",IFERROR(SUMIFS(LabData2016[最近一次HbA1c檢查結果(%)],LabData2016[比對身分證前六碼],$AX536,LabData2016[最近一次HbA1c檢查日期],$G536,LabData2016[HbA1c唯一],1),"")))</f>
        <v/>
      </c>
      <c r="G536" s="36" t="str" cm="1">
        <f t="array" ref="G536">IF($B536="","",IFERROR(_xlfn.AGGREGATE(14,6,LabData2016[最近一次HbA1c檢查日期]/((LabData2016[比對身分證前六碼]=$AX536)*(LabData2016[HbA1c唯一]=1)),1),""))</f>
        <v/>
      </c>
      <c r="H536" s="6" t="str">
        <f>IF($B536="","",IF($I536="","",IFERROR(SUMIFS(LabData2016[最近一次HbA1c檢查結果(%)],LabData2016[比對身分證前六碼],$AX536,LabData2016[最近一次HbA1c檢查日期],$I536,LabData2016[HbA1c唯一],1),"")))</f>
        <v/>
      </c>
      <c r="I536" s="36" t="str" cm="1">
        <f t="array" ref="I536">IF($B536="","",IFERROR(_xlfn.AGGREGATE(14,6,LabData2016[最近一次HbA1c檢查日期]/((LabData2016[比對身分證前六碼]=$AX536)*(LabData2016[HbA1c唯一]=1)),2),""))</f>
        <v/>
      </c>
      <c r="J536" s="6" t="str">
        <f t="shared" si="111"/>
        <v/>
      </c>
      <c r="K536" s="27" t="str">
        <f ca="1">IF($B536="","",IF($E536="不適用","不適用",IF($F536="","未檢驗",IF(AND($AF536+$AG536&gt;=2,$AG536&gt;=1),IF(OR($F536&lt;VALUE(SUBSTITUTE(SUBSTITUTE($E536,"&lt;",""),"%","")),SUMIFS(LabData2016[HbA1c唯一],LabData2016[比對身分證前六碼],$AX536,LabData2016[最近一次HbA1c檢查結果(%)],"&lt;"&amp;VALUE(SUBSTITUTE(SUBSTITUTE($E536,"&lt;",""),"%","")),LabData2016[最近一次HbA1c檢查日期],"&gt;="&amp;DATE(YEAR(TODAY()),1,1),LabData2016[最近一次HbA1c檢查日期],"&lt;"&amp;DATE(YEAR(TODAY())+1,1,1))/($AF536+$AG536)&gt;=0.5),"控制達標",IF(ISNUMBER($H536),IF(AND($J536&gt;=84,$F536-$H536&lt;0),"進步達標","未達標"),"未達標")),"未達標"))))</f>
        <v/>
      </c>
      <c r="L536" s="33" t="str">
        <f ca="1">IF($B536="","",IF($K536="不適用","不適用",IF($K536="未檢驗","無檢驗資料","全年"&amp;($AF536+$AG536)&amp;"次／下半年"&amp;$AG536&amp;"次／"&amp;SUMIFS(LabData2016[HbA1c唯一],LabData2016[比對身分證前六碼],$AX536,LabData2016[最近一次HbA1c檢查結果(%)],"&lt;"&amp;VALUE(SUBSTITUTE(SUBSTITUTE($E536,"&lt;",""),"%","")),LabData2016[最近一次HbA1c檢查日期],"&gt;="&amp;DATE(YEAR(TODAY()),1,1),LabData2016[最近一次HbA1c檢查日期],"&lt;"&amp;DATE(YEAR(TODAY())+1,1,1))&amp;"/"&amp;($AF536+$AG536)&amp;"達標")))</f>
        <v/>
      </c>
      <c r="M536" s="6" t="str" cm="1">
        <f t="array" ref="M536">IF($B536="","",IFERROR(INDEX(PatientCriteria[LDL達標標準],ROWS($A$4:A536)),""))</f>
        <v/>
      </c>
      <c r="N536" s="6" t="str">
        <f>IF($B536="","",IF($O536="","",IFERROR(SUMIFS(LabData2016[最近一次LDL檢查結果(mg/dL)],LabData2016[比對身分證前六碼],$AX536,LabData2016[最近一次LDL檢查日期],$O536,LabData2016[LDL唯一],1),"")))</f>
        <v/>
      </c>
      <c r="O536" s="36" t="str" cm="1">
        <f t="array" ref="O536">IF($B536="","",IFERROR(_xlfn.AGGREGATE(14,6,LabData2016[最近一次LDL檢查日期]/((LabData2016[比對身分證前六碼]=$AX536)*(LabData2016[LDL唯一]=1)),1),""))</f>
        <v/>
      </c>
      <c r="P536" s="6" t="str">
        <f>IF($B536="","",IF($Q536="","",IFERROR(SUMIFS(LabData2016[最近一次LDL檢查結果(mg/dL)],LabData2016[比對身分證前六碼],$AX536,LabData2016[最近一次LDL檢查日期],$Q536,LabData2016[LDL唯一],1),"")))</f>
        <v/>
      </c>
      <c r="Q536" s="36" t="str" cm="1">
        <f t="array" ref="Q536">IF($B536="","",IFERROR(_xlfn.AGGREGATE(14,6,LabData2016[最近一次LDL檢查日期]/((LabData2016[比對身分證前六碼]=$AX536)*(LabData2016[LDL唯一]=1)),2),""))</f>
        <v/>
      </c>
      <c r="R536" s="6" t="str">
        <f t="shared" si="112"/>
        <v/>
      </c>
      <c r="S536" s="6" t="str" cm="1">
        <f t="array" ref="S536">IF($B536="","",IFERROR(_xlfn.AGGREGATE(15,6,LabData2016[最近一次LDL檢查結果(mg/dL)]/((LabData2016[比對身分證前六碼]=$AX536)*(LabData2016[LDL唯一]=1)),1),""))</f>
        <v/>
      </c>
      <c r="T536" s="28" t="str">
        <f ca="1">IF($B536="","",IF($M536="不適用","不適用",IF($N536="","未檢驗",IF(OR(AND($D536="DM only",$O536&gt;=DATE(YEAR(TODAY()),1,1),$O536&lt;DATE(YEAR(TODAY())+1,1,1),$N536&lt;VALUE(SUBSTITUTE($M536,"&lt;",""))),AND($AH536&gt;=1,$AI536&gt;=1,OR($N536&lt;VALUE(SUBSTITUTE($M536,"&lt;","")),SUMIFS(LabData2016[LDL唯一],LabData2016[比對身分證前六碼],$AX536,LabData2016[最近一次LDL檢查結果(mg/dL)],"&lt;"&amp;VALUE(SUBSTITUTE($M536,"&lt;","")),LabData2016[最近一次LDL檢查日期],"&gt;="&amp;DATE(YEAR(TODAY()),1,1),LabData2016[最近一次LDL檢查日期],"&lt;"&amp;DATE(YEAR(TODAY())+1,1,1))/($AH536+$AI536)&gt;=0.5))),"控制達標",IF(AND($AH536&gt;=1,$AI536&gt;=1,ISNUMBER($P536),$R536&gt;84,$N536-$P536&lt;0),"進步達標","未達標")))))</f>
        <v/>
      </c>
      <c r="U536" s="39" t="str">
        <f ca="1">IF($B536="","",IF($T536="不適用","不適用",IF($T536="未檢驗","無檢驗資料","全年"&amp;($AH536+$AI536)&amp;"次／下半年"&amp;$AI536&amp;"次／"&amp;SUMIFS(LabData2016[LDL唯一],LabData2016[比對身分證前六碼],$AX536,LabData2016[最近一次LDL檢查結果(mg/dL)],"&lt;"&amp;VALUE(SUBSTITUTE($M536,"&lt;","")),LabData2016[最近一次LDL檢查日期],"&gt;="&amp;DATE(YEAR(TODAY()),1,1),LabData2016[最近一次LDL檢查日期],"&lt;"&amp;DATE(YEAR(TODAY())+1,1,1))&amp;"/"&amp;($AH536+$AI536)&amp;"達標")))</f>
        <v/>
      </c>
      <c r="V536" s="6" t="str" cm="1">
        <f t="array" ref="V536">IF($B536="","",IFERROR(INDEX(PatientCriteria[UACR達標標準],ROWS($A$4:A536)),""))</f>
        <v/>
      </c>
      <c r="W536" s="6" t="str">
        <f>IF($B536="","",IF($X536="","",IFERROR(SUMIFS(LabData2016[最近一次UACR檢查結果(mg/gm)],LabData2016[比對身分證前六碼],$AX536,LabData2016[最近一次UACR檢查日期],$X536,LabData2016[UACR唯一],1),"")))</f>
        <v/>
      </c>
      <c r="X536" s="36" t="str" cm="1">
        <f t="array" ref="X536">IF($B536="","",IFERROR(_xlfn.AGGREGATE(14,6,LabData2016[最近一次UACR檢查日期]/((LabData2016[比對身分證前六碼]=$AX536)*(LabData2016[UACR唯一]=1)),1),""))</f>
        <v/>
      </c>
      <c r="Y536" s="6" t="str">
        <f>IF($B536="","",IF($Z536="","",IFERROR(SUMIFS(LabData2016[最近一次UACR檢查結果(mg/gm)],LabData2016[比對身分證前六碼],$AX536,LabData2016[最近一次UACR檢查日期],$Z536,LabData2016[UACR唯一],1),"")))</f>
        <v/>
      </c>
      <c r="Z536" s="36" t="str" cm="1">
        <f t="array" ref="Z536">IF($B536="","",IFERROR(_xlfn.AGGREGATE(14,6,LabData2016[最近一次UACR檢查日期]/((LabData2016[比對身分證前六碼]=$AX536)*(LabData2016[UACR唯一]=1)),2),""))</f>
        <v/>
      </c>
      <c r="AA536" s="6" t="str">
        <f t="shared" si="113"/>
        <v/>
      </c>
      <c r="AB536" s="29" t="str">
        <f ca="1">IF($B536="","",IF($V536="不適用","不適用",IF($W536="","未檢驗",IF(AND($AJ536+$AK536&gt;=2,$AK536&gt;=1),IF(OR($W536&lt;30,SUMIFS(LabData2016[UACR唯一],LabData2016[比對身分證前六碼],$AX536,LabData2016[最近一次UACR檢查結果(mg/gm)],"&lt;30",LabData2016[最近一次UACR檢查日期],"&gt;="&amp;DATE(YEAR(TODAY()),1,1),LabData2016[最近一次UACR檢查日期],"&lt;"&amp;DATE(YEAR(TODAY())+1,1,1))/($AJ536+$AK536)&gt;=0.5),"控制達標",IF(ISNUMBER($Y536),IF(AND($AA536&gt;=84,$W536-$Y536&lt;0),"進步達標","未達標"),"未達標")),"未達標"))))</f>
        <v/>
      </c>
      <c r="AC536" s="38" t="str">
        <f ca="1">IF($B536="","",IF($AB536="不適用","不適用",IF($AB536="未檢驗","無檢驗資料","全年"&amp;($AJ536+$AK536)&amp;"次／下半年"&amp;$AK536&amp;"次／"&amp;SUMIFS(LabData2016[UACR唯一],LabData2016[比對身分證前六碼],$AX536,LabData2016[最近一次UACR檢查結果(mg/gm)],"&lt;30",LabData2016[最近一次UACR檢查日期],"&gt;="&amp;DATE(YEAR(TODAY()),1,1),LabData2016[最近一次UACR檢查日期],"&lt;"&amp;DATE(YEAR(TODAY())+1,1,1))&amp;"/"&amp;($AJ536+$AK536)&amp;"達標")))</f>
        <v/>
      </c>
      <c r="AD536" s="6" t="str" cm="1">
        <f t="array" ref="AD536">IF($B536="","",IFERROR(INDEX(PatientCriteria[BP檢驗次數達標標準],ROWS($A$4:A536)),""))</f>
        <v/>
      </c>
      <c r="AE536" s="6" t="str" cm="1">
        <f t="array" aca="1" ref="AE536" ca="1">IF($B536="","",_xlfn.LET(_xlpm.bp,LabData2016[最近一次BP檢查日期],_xlpm.ym,IF(ISNUMBER(_xlpm.bp),TEXT(_xlpm.bp,"yyyy-mm"),LEFT(_xlpm.bp,7)),_xlpm.matched,_xlfn._xlws.FILTER(_xlpm.ym,(LabData2016[比對身分證前六碼]=$AX536)*(LabData2016[比對生日西元]=$AY536)*(_xlpm.ym&lt;&gt;"")*(LEFT(_xlpm.ym,4)=TEXT(YEAR(TODAY()),"0")),""),IF(INDEX(_xlpm.matched,1)="",0,ROWS(_xlfn.UNIQUE(_xlpm.matched)))))</f>
        <v/>
      </c>
      <c r="AF536" s="6" t="str">
        <f ca="1">IF($B536="","",SUMIFS(LabData2016[HbA1c唯一],LabData2016[比對身分證前六碼],$AX536,LabData2016[最近一次HbA1c檢查日期],"&gt;="&amp;DATE(YEAR(TODAY()),1,1),LabData2016[最近一次HbA1c檢查日期],"&lt;"&amp;DATE(YEAR(TODAY()),7,1)))</f>
        <v/>
      </c>
      <c r="AG536" s="6" t="str">
        <f ca="1">IF($B536="","",SUMIFS(LabData2016[HbA1c唯一],LabData2016[比對身分證前六碼],$AX536,LabData2016[最近一次HbA1c檢查日期],"&gt;="&amp;DATE(YEAR(TODAY()),7,1),LabData2016[最近一次HbA1c檢查日期],"&lt;"&amp;DATE(YEAR(TODAY())+1,1,1)))</f>
        <v/>
      </c>
      <c r="AH536" s="6" t="str">
        <f ca="1">IF($B536="","",SUMIFS(LabData2016[LDL唯一],LabData2016[比對身分證前六碼],$AX536,LabData2016[最近一次LDL檢查日期],"&gt;="&amp;DATE(YEAR(TODAY()),1,1),LabData2016[最近一次LDL檢查日期],"&lt;"&amp;DATE(YEAR(TODAY()),7,1)))</f>
        <v/>
      </c>
      <c r="AI536" s="6" t="str">
        <f ca="1">IF($B536="","",SUMIFS(LabData2016[LDL唯一],LabData2016[比對身分證前六碼],$AX536,LabData2016[最近一次LDL檢查日期],"&gt;="&amp;DATE(YEAR(TODAY()),7,1),LabData2016[最近一次LDL檢查日期],"&lt;"&amp;DATE(YEAR(TODAY())+1,1,1)))</f>
        <v/>
      </c>
      <c r="AJ536" s="6" t="str">
        <f ca="1">IF($B536="","",SUMIFS(LabData2016[UACR唯一],LabData2016[比對身分證前六碼],$AX536,LabData2016[最近一次UACR檢查日期],"&gt;="&amp;DATE(YEAR(TODAY()),1,1),LabData2016[最近一次UACR檢查日期],"&lt;"&amp;DATE(YEAR(TODAY()),7,1)))</f>
        <v/>
      </c>
      <c r="AK536" s="6" t="str">
        <f ca="1">IF($B536="","",SUMIFS(LabData2016[UACR唯一],LabData2016[比對身分證前六碼],$AX536,LabData2016[最近一次UACR檢查日期],"&gt;="&amp;DATE(YEAR(TODAY()),7,1),LabData2016[最近一次UACR檢查日期],"&lt;"&amp;DATE(YEAR(TODAY())+1,1,1)))</f>
        <v/>
      </c>
      <c r="AL536" s="6" t="str">
        <f t="shared" si="114"/>
        <v/>
      </c>
      <c r="AM536" s="6" t="str">
        <f t="shared" si="115"/>
        <v/>
      </c>
      <c r="AN536" s="6" t="str">
        <f t="shared" si="116"/>
        <v/>
      </c>
      <c r="AO536" s="6" t="str">
        <f t="shared" si="117"/>
        <v/>
      </c>
      <c r="AP536" s="6" t="str" cm="1">
        <f t="array" ref="AP536">IF($B536="","",IFERROR(INDEX(相容設定!$B$2:$E$9,MATCH($D536,相容設定!$A$2:$A$9,0),MIN(VALUE(LEFT($AQ536,FIND("/",$AQ536)-1)),3)+1),0))</f>
        <v/>
      </c>
      <c r="AQ536" s="6" t="str">
        <f t="shared" si="118"/>
        <v/>
      </c>
      <c r="AR536" s="30" t="str">
        <f t="shared" si="119"/>
        <v/>
      </c>
      <c r="AS536" s="30" t="str">
        <f>IF($B536="","",250+30+IF(OR(ISNUMBER(SEARCH("DM",$D536)),ISNUMBER(SEARCH("+",$D536))),100,0)+IFERROR(INDEX(相容設定!$F$2:$F$9,MATCH($D536,相容設定!$A$2:$A$9,0)),0))</f>
        <v/>
      </c>
      <c r="AT536" s="31" t="str">
        <f t="shared" si="120"/>
        <v/>
      </c>
      <c r="AU536" s="32" t="str">
        <f t="shared" si="121"/>
        <v/>
      </c>
      <c r="AW536" t="str">
        <f t="shared" si="122"/>
        <v/>
      </c>
    </row>
    <row r="537" spans="1:49" x14ac:dyDescent="0.35">
      <c r="A537" s="26" t="str" cm="1">
        <f t="array" ref="A537">IFERROR(IF(INDEX(PatientCriteria[身分證號],ROWS($A$4:A537))="","",ROWS($A$4:A537)),"")</f>
        <v/>
      </c>
      <c r="B537" s="26" t="str" cm="1">
        <f t="array" ref="B537">IFERROR(IF(INDEX(PatientCriteria[身分證號],ROWS($A$4:A537))="","",INDEX(PatientCriteria[身分證號],ROWS($A$4:A537))),"")</f>
        <v/>
      </c>
      <c r="C537" s="26" t="str" cm="1">
        <f t="array" ref="C537">IF($B537="","",IFERROR(INDEX(PatientCriteria[生日],ROWS($A$4:A537)),""))</f>
        <v/>
      </c>
      <c r="D537" s="26" t="str" cm="1">
        <f t="array" ref="D537">IF($B537="","",IFERROR(INDEX(PatientCriteria[疾病組合],ROWS($A$4:A537)),""))</f>
        <v/>
      </c>
      <c r="E537" s="6" t="str" cm="1">
        <f t="array" ref="E537">IF($B537="","",IFERROR(INDEX(PatientCriteria[HbA1c達標標準],ROWS($A$4:A537)),""))</f>
        <v/>
      </c>
      <c r="F537" s="6" t="str">
        <f>IF($B537="","",IF($G537="","",IFERROR(SUMIFS(LabData2016[最近一次HbA1c檢查結果(%)],LabData2016[比對身分證前六碼],$AX537,LabData2016[最近一次HbA1c檢查日期],$G537,LabData2016[HbA1c唯一],1),"")))</f>
        <v/>
      </c>
      <c r="G537" s="36" t="str" cm="1">
        <f t="array" ref="G537">IF($B537="","",IFERROR(_xlfn.AGGREGATE(14,6,LabData2016[最近一次HbA1c檢查日期]/((LabData2016[比對身分證前六碼]=$AX537)*(LabData2016[HbA1c唯一]=1)),1),""))</f>
        <v/>
      </c>
      <c r="H537" s="6" t="str">
        <f>IF($B537="","",IF($I537="","",IFERROR(SUMIFS(LabData2016[最近一次HbA1c檢查結果(%)],LabData2016[比對身分證前六碼],$AX537,LabData2016[最近一次HbA1c檢查日期],$I537,LabData2016[HbA1c唯一],1),"")))</f>
        <v/>
      </c>
      <c r="I537" s="36" t="str" cm="1">
        <f t="array" ref="I537">IF($B537="","",IFERROR(_xlfn.AGGREGATE(14,6,LabData2016[最近一次HbA1c檢查日期]/((LabData2016[比對身分證前六碼]=$AX537)*(LabData2016[HbA1c唯一]=1)),2),""))</f>
        <v/>
      </c>
      <c r="J537" s="6" t="str">
        <f t="shared" si="111"/>
        <v/>
      </c>
      <c r="K537" s="27" t="str">
        <f ca="1">IF($B537="","",IF($E537="不適用","不適用",IF($F537="","未檢驗",IF(AND($AF537+$AG537&gt;=2,$AG537&gt;=1),IF(OR($F537&lt;VALUE(SUBSTITUTE(SUBSTITUTE($E537,"&lt;",""),"%","")),SUMIFS(LabData2016[HbA1c唯一],LabData2016[比對身分證前六碼],$AX537,LabData2016[最近一次HbA1c檢查結果(%)],"&lt;"&amp;VALUE(SUBSTITUTE(SUBSTITUTE($E537,"&lt;",""),"%","")),LabData2016[最近一次HbA1c檢查日期],"&gt;="&amp;DATE(YEAR(TODAY()),1,1),LabData2016[最近一次HbA1c檢查日期],"&lt;"&amp;DATE(YEAR(TODAY())+1,1,1))/($AF537+$AG537)&gt;=0.5),"控制達標",IF(ISNUMBER($H537),IF(AND($J537&gt;=84,$F537-$H537&lt;0),"進步達標","未達標"),"未達標")),"未達標"))))</f>
        <v/>
      </c>
      <c r="L537" s="33" t="str">
        <f ca="1">IF($B537="","",IF($K537="不適用","不適用",IF($K537="未檢驗","無檢驗資料","全年"&amp;($AF537+$AG537)&amp;"次／下半年"&amp;$AG537&amp;"次／"&amp;SUMIFS(LabData2016[HbA1c唯一],LabData2016[比對身分證前六碼],$AX537,LabData2016[最近一次HbA1c檢查結果(%)],"&lt;"&amp;VALUE(SUBSTITUTE(SUBSTITUTE($E537,"&lt;",""),"%","")),LabData2016[最近一次HbA1c檢查日期],"&gt;="&amp;DATE(YEAR(TODAY()),1,1),LabData2016[最近一次HbA1c檢查日期],"&lt;"&amp;DATE(YEAR(TODAY())+1,1,1))&amp;"/"&amp;($AF537+$AG537)&amp;"達標")))</f>
        <v/>
      </c>
      <c r="M537" s="6" t="str" cm="1">
        <f t="array" ref="M537">IF($B537="","",IFERROR(INDEX(PatientCriteria[LDL達標標準],ROWS($A$4:A537)),""))</f>
        <v/>
      </c>
      <c r="N537" s="6" t="str">
        <f>IF($B537="","",IF($O537="","",IFERROR(SUMIFS(LabData2016[最近一次LDL檢查結果(mg/dL)],LabData2016[比對身分證前六碼],$AX537,LabData2016[最近一次LDL檢查日期],$O537,LabData2016[LDL唯一],1),"")))</f>
        <v/>
      </c>
      <c r="O537" s="36" t="str" cm="1">
        <f t="array" ref="O537">IF($B537="","",IFERROR(_xlfn.AGGREGATE(14,6,LabData2016[最近一次LDL檢查日期]/((LabData2016[比對身分證前六碼]=$AX537)*(LabData2016[LDL唯一]=1)),1),""))</f>
        <v/>
      </c>
      <c r="P537" s="6" t="str">
        <f>IF($B537="","",IF($Q537="","",IFERROR(SUMIFS(LabData2016[最近一次LDL檢查結果(mg/dL)],LabData2016[比對身分證前六碼],$AX537,LabData2016[最近一次LDL檢查日期],$Q537,LabData2016[LDL唯一],1),"")))</f>
        <v/>
      </c>
      <c r="Q537" s="36" t="str" cm="1">
        <f t="array" ref="Q537">IF($B537="","",IFERROR(_xlfn.AGGREGATE(14,6,LabData2016[最近一次LDL檢查日期]/((LabData2016[比對身分證前六碼]=$AX537)*(LabData2016[LDL唯一]=1)),2),""))</f>
        <v/>
      </c>
      <c r="R537" s="6" t="str">
        <f t="shared" si="112"/>
        <v/>
      </c>
      <c r="S537" s="6" t="str" cm="1">
        <f t="array" ref="S537">IF($B537="","",IFERROR(_xlfn.AGGREGATE(15,6,LabData2016[最近一次LDL檢查結果(mg/dL)]/((LabData2016[比對身分證前六碼]=$AX537)*(LabData2016[LDL唯一]=1)),1),""))</f>
        <v/>
      </c>
      <c r="T537" s="28" t="str">
        <f ca="1">IF($B537="","",IF($M537="不適用","不適用",IF($N537="","未檢驗",IF(OR(AND($D537="DM only",$O537&gt;=DATE(YEAR(TODAY()),1,1),$O537&lt;DATE(YEAR(TODAY())+1,1,1),$N537&lt;VALUE(SUBSTITUTE($M537,"&lt;",""))),AND($AH537&gt;=1,$AI537&gt;=1,OR($N537&lt;VALUE(SUBSTITUTE($M537,"&lt;","")),SUMIFS(LabData2016[LDL唯一],LabData2016[比對身分證前六碼],$AX537,LabData2016[最近一次LDL檢查結果(mg/dL)],"&lt;"&amp;VALUE(SUBSTITUTE($M537,"&lt;","")),LabData2016[最近一次LDL檢查日期],"&gt;="&amp;DATE(YEAR(TODAY()),1,1),LabData2016[最近一次LDL檢查日期],"&lt;"&amp;DATE(YEAR(TODAY())+1,1,1))/($AH537+$AI537)&gt;=0.5))),"控制達標",IF(AND($AH537&gt;=1,$AI537&gt;=1,ISNUMBER($P537),$R537&gt;84,$N537-$P537&lt;0),"進步達標","未達標")))))</f>
        <v/>
      </c>
      <c r="U537" s="39" t="str">
        <f ca="1">IF($B537="","",IF($T537="不適用","不適用",IF($T537="未檢驗","無檢驗資料","全年"&amp;($AH537+$AI537)&amp;"次／下半年"&amp;$AI537&amp;"次／"&amp;SUMIFS(LabData2016[LDL唯一],LabData2016[比對身分證前六碼],$AX537,LabData2016[最近一次LDL檢查結果(mg/dL)],"&lt;"&amp;VALUE(SUBSTITUTE($M537,"&lt;","")),LabData2016[最近一次LDL檢查日期],"&gt;="&amp;DATE(YEAR(TODAY()),1,1),LabData2016[最近一次LDL檢查日期],"&lt;"&amp;DATE(YEAR(TODAY())+1,1,1))&amp;"/"&amp;($AH537+$AI537)&amp;"達標")))</f>
        <v/>
      </c>
      <c r="V537" s="6" t="str" cm="1">
        <f t="array" ref="V537">IF($B537="","",IFERROR(INDEX(PatientCriteria[UACR達標標準],ROWS($A$4:A537)),""))</f>
        <v/>
      </c>
      <c r="W537" s="6" t="str">
        <f>IF($B537="","",IF($X537="","",IFERROR(SUMIFS(LabData2016[最近一次UACR檢查結果(mg/gm)],LabData2016[比對身分證前六碼],$AX537,LabData2016[最近一次UACR檢查日期],$X537,LabData2016[UACR唯一],1),"")))</f>
        <v/>
      </c>
      <c r="X537" s="36" t="str" cm="1">
        <f t="array" ref="X537">IF($B537="","",IFERROR(_xlfn.AGGREGATE(14,6,LabData2016[最近一次UACR檢查日期]/((LabData2016[比對身分證前六碼]=$AX537)*(LabData2016[UACR唯一]=1)),1),""))</f>
        <v/>
      </c>
      <c r="Y537" s="6" t="str">
        <f>IF($B537="","",IF($Z537="","",IFERROR(SUMIFS(LabData2016[最近一次UACR檢查結果(mg/gm)],LabData2016[比對身分證前六碼],$AX537,LabData2016[最近一次UACR檢查日期],$Z537,LabData2016[UACR唯一],1),"")))</f>
        <v/>
      </c>
      <c r="Z537" s="36" t="str" cm="1">
        <f t="array" ref="Z537">IF($B537="","",IFERROR(_xlfn.AGGREGATE(14,6,LabData2016[最近一次UACR檢查日期]/((LabData2016[比對身分證前六碼]=$AX537)*(LabData2016[UACR唯一]=1)),2),""))</f>
        <v/>
      </c>
      <c r="AA537" s="6" t="str">
        <f t="shared" si="113"/>
        <v/>
      </c>
      <c r="AB537" s="29" t="str">
        <f ca="1">IF($B537="","",IF($V537="不適用","不適用",IF($W537="","未檢驗",IF(AND($AJ537+$AK537&gt;=2,$AK537&gt;=1),IF(OR($W537&lt;30,SUMIFS(LabData2016[UACR唯一],LabData2016[比對身分證前六碼],$AX537,LabData2016[最近一次UACR檢查結果(mg/gm)],"&lt;30",LabData2016[最近一次UACR檢查日期],"&gt;="&amp;DATE(YEAR(TODAY()),1,1),LabData2016[最近一次UACR檢查日期],"&lt;"&amp;DATE(YEAR(TODAY())+1,1,1))/($AJ537+$AK537)&gt;=0.5),"控制達標",IF(ISNUMBER($Y537),IF(AND($AA537&gt;=84,$W537-$Y537&lt;0),"進步達標","未達標"),"未達標")),"未達標"))))</f>
        <v/>
      </c>
      <c r="AC537" s="38" t="str">
        <f ca="1">IF($B537="","",IF($AB537="不適用","不適用",IF($AB537="未檢驗","無檢驗資料","全年"&amp;($AJ537+$AK537)&amp;"次／下半年"&amp;$AK537&amp;"次／"&amp;SUMIFS(LabData2016[UACR唯一],LabData2016[比對身分證前六碼],$AX537,LabData2016[最近一次UACR檢查結果(mg/gm)],"&lt;30",LabData2016[最近一次UACR檢查日期],"&gt;="&amp;DATE(YEAR(TODAY()),1,1),LabData2016[最近一次UACR檢查日期],"&lt;"&amp;DATE(YEAR(TODAY())+1,1,1))&amp;"/"&amp;($AJ537+$AK537)&amp;"達標")))</f>
        <v/>
      </c>
      <c r="AD537" s="6" t="str" cm="1">
        <f t="array" ref="AD537">IF($B537="","",IFERROR(INDEX(PatientCriteria[BP檢驗次數達標標準],ROWS($A$4:A537)),""))</f>
        <v/>
      </c>
      <c r="AE537" s="6" t="str" cm="1">
        <f t="array" aca="1" ref="AE537" ca="1">IF($B537="","",_xlfn.LET(_xlpm.bp,LabData2016[最近一次BP檢查日期],_xlpm.ym,IF(ISNUMBER(_xlpm.bp),TEXT(_xlpm.bp,"yyyy-mm"),LEFT(_xlpm.bp,7)),_xlpm.matched,_xlfn._xlws.FILTER(_xlpm.ym,(LabData2016[比對身分證前六碼]=$AX537)*(LabData2016[比對生日西元]=$AY537)*(_xlpm.ym&lt;&gt;"")*(LEFT(_xlpm.ym,4)=TEXT(YEAR(TODAY()),"0")),""),IF(INDEX(_xlpm.matched,1)="",0,ROWS(_xlfn.UNIQUE(_xlpm.matched)))))</f>
        <v/>
      </c>
      <c r="AF537" s="6" t="str">
        <f ca="1">IF($B537="","",SUMIFS(LabData2016[HbA1c唯一],LabData2016[比對身分證前六碼],$AX537,LabData2016[最近一次HbA1c檢查日期],"&gt;="&amp;DATE(YEAR(TODAY()),1,1),LabData2016[最近一次HbA1c檢查日期],"&lt;"&amp;DATE(YEAR(TODAY()),7,1)))</f>
        <v/>
      </c>
      <c r="AG537" s="6" t="str">
        <f ca="1">IF($B537="","",SUMIFS(LabData2016[HbA1c唯一],LabData2016[比對身分證前六碼],$AX537,LabData2016[最近一次HbA1c檢查日期],"&gt;="&amp;DATE(YEAR(TODAY()),7,1),LabData2016[最近一次HbA1c檢查日期],"&lt;"&amp;DATE(YEAR(TODAY())+1,1,1)))</f>
        <v/>
      </c>
      <c r="AH537" s="6" t="str">
        <f ca="1">IF($B537="","",SUMIFS(LabData2016[LDL唯一],LabData2016[比對身分證前六碼],$AX537,LabData2016[最近一次LDL檢查日期],"&gt;="&amp;DATE(YEAR(TODAY()),1,1),LabData2016[最近一次LDL檢查日期],"&lt;"&amp;DATE(YEAR(TODAY()),7,1)))</f>
        <v/>
      </c>
      <c r="AI537" s="6" t="str">
        <f ca="1">IF($B537="","",SUMIFS(LabData2016[LDL唯一],LabData2016[比對身分證前六碼],$AX537,LabData2016[最近一次LDL檢查日期],"&gt;="&amp;DATE(YEAR(TODAY()),7,1),LabData2016[最近一次LDL檢查日期],"&lt;"&amp;DATE(YEAR(TODAY())+1,1,1)))</f>
        <v/>
      </c>
      <c r="AJ537" s="6" t="str">
        <f ca="1">IF($B537="","",SUMIFS(LabData2016[UACR唯一],LabData2016[比對身分證前六碼],$AX537,LabData2016[最近一次UACR檢查日期],"&gt;="&amp;DATE(YEAR(TODAY()),1,1),LabData2016[最近一次UACR檢查日期],"&lt;"&amp;DATE(YEAR(TODAY()),7,1)))</f>
        <v/>
      </c>
      <c r="AK537" s="6" t="str">
        <f ca="1">IF($B537="","",SUMIFS(LabData2016[UACR唯一],LabData2016[比對身分證前六碼],$AX537,LabData2016[最近一次UACR檢查日期],"&gt;="&amp;DATE(YEAR(TODAY()),7,1),LabData2016[最近一次UACR檢查日期],"&lt;"&amp;DATE(YEAR(TODAY())+1,1,1)))</f>
        <v/>
      </c>
      <c r="AL537" s="6" t="str">
        <f t="shared" si="114"/>
        <v/>
      </c>
      <c r="AM537" s="6" t="str">
        <f t="shared" si="115"/>
        <v/>
      </c>
      <c r="AN537" s="6" t="str">
        <f t="shared" si="116"/>
        <v/>
      </c>
      <c r="AO537" s="6" t="str">
        <f t="shared" si="117"/>
        <v/>
      </c>
      <c r="AP537" s="6" t="str" cm="1">
        <f t="array" ref="AP537">IF($B537="","",IFERROR(INDEX(相容設定!$B$2:$E$9,MATCH($D537,相容設定!$A$2:$A$9,0),MIN(VALUE(LEFT($AQ537,FIND("/",$AQ537)-1)),3)+1),0))</f>
        <v/>
      </c>
      <c r="AQ537" s="6" t="str">
        <f t="shared" si="118"/>
        <v/>
      </c>
      <c r="AR537" s="30" t="str">
        <f t="shared" si="119"/>
        <v/>
      </c>
      <c r="AS537" s="30" t="str">
        <f>IF($B537="","",250+30+IF(OR(ISNUMBER(SEARCH("DM",$D537)),ISNUMBER(SEARCH("+",$D537))),100,0)+IFERROR(INDEX(相容設定!$F$2:$F$9,MATCH($D537,相容設定!$A$2:$A$9,0)),0))</f>
        <v/>
      </c>
      <c r="AT537" s="31" t="str">
        <f t="shared" si="120"/>
        <v/>
      </c>
      <c r="AU537" s="32" t="str">
        <f t="shared" si="121"/>
        <v/>
      </c>
      <c r="AW537" t="str">
        <f t="shared" si="122"/>
        <v/>
      </c>
    </row>
    <row r="538" spans="1:49" x14ac:dyDescent="0.35">
      <c r="A538" s="26" t="str" cm="1">
        <f t="array" ref="A538">IFERROR(IF(INDEX(PatientCriteria[身分證號],ROWS($A$4:A538))="","",ROWS($A$4:A538)),"")</f>
        <v/>
      </c>
      <c r="B538" s="26" t="str" cm="1">
        <f t="array" ref="B538">IFERROR(IF(INDEX(PatientCriteria[身分證號],ROWS($A$4:A538))="","",INDEX(PatientCriteria[身分證號],ROWS($A$4:A538))),"")</f>
        <v/>
      </c>
      <c r="C538" s="26" t="str" cm="1">
        <f t="array" ref="C538">IF($B538="","",IFERROR(INDEX(PatientCriteria[生日],ROWS($A$4:A538)),""))</f>
        <v/>
      </c>
      <c r="D538" s="26" t="str" cm="1">
        <f t="array" ref="D538">IF($B538="","",IFERROR(INDEX(PatientCriteria[疾病組合],ROWS($A$4:A538)),""))</f>
        <v/>
      </c>
      <c r="E538" s="6" t="str" cm="1">
        <f t="array" ref="E538">IF($B538="","",IFERROR(INDEX(PatientCriteria[HbA1c達標標準],ROWS($A$4:A538)),""))</f>
        <v/>
      </c>
      <c r="F538" s="6" t="str">
        <f>IF($B538="","",IF($G538="","",IFERROR(SUMIFS(LabData2016[最近一次HbA1c檢查結果(%)],LabData2016[比對身分證前六碼],$AX538,LabData2016[最近一次HbA1c檢查日期],$G538,LabData2016[HbA1c唯一],1),"")))</f>
        <v/>
      </c>
      <c r="G538" s="36" t="str" cm="1">
        <f t="array" ref="G538">IF($B538="","",IFERROR(_xlfn.AGGREGATE(14,6,LabData2016[最近一次HbA1c檢查日期]/((LabData2016[比對身分證前六碼]=$AX538)*(LabData2016[HbA1c唯一]=1)),1),""))</f>
        <v/>
      </c>
      <c r="H538" s="6" t="str">
        <f>IF($B538="","",IF($I538="","",IFERROR(SUMIFS(LabData2016[最近一次HbA1c檢查結果(%)],LabData2016[比對身分證前六碼],$AX538,LabData2016[最近一次HbA1c檢查日期],$I538,LabData2016[HbA1c唯一],1),"")))</f>
        <v/>
      </c>
      <c r="I538" s="36" t="str" cm="1">
        <f t="array" ref="I538">IF($B538="","",IFERROR(_xlfn.AGGREGATE(14,6,LabData2016[最近一次HbA1c檢查日期]/((LabData2016[比對身分證前六碼]=$AX538)*(LabData2016[HbA1c唯一]=1)),2),""))</f>
        <v/>
      </c>
      <c r="J538" s="6" t="str">
        <f t="shared" si="111"/>
        <v/>
      </c>
      <c r="K538" s="27" t="str">
        <f ca="1">IF($B538="","",IF($E538="不適用","不適用",IF($F538="","未檢驗",IF(AND($AF538+$AG538&gt;=2,$AG538&gt;=1),IF(OR($F538&lt;VALUE(SUBSTITUTE(SUBSTITUTE($E538,"&lt;",""),"%","")),SUMIFS(LabData2016[HbA1c唯一],LabData2016[比對身分證前六碼],$AX538,LabData2016[最近一次HbA1c檢查結果(%)],"&lt;"&amp;VALUE(SUBSTITUTE(SUBSTITUTE($E538,"&lt;",""),"%","")),LabData2016[最近一次HbA1c檢查日期],"&gt;="&amp;DATE(YEAR(TODAY()),1,1),LabData2016[最近一次HbA1c檢查日期],"&lt;"&amp;DATE(YEAR(TODAY())+1,1,1))/($AF538+$AG538)&gt;=0.5),"控制達標",IF(ISNUMBER($H538),IF(AND($J538&gt;=84,$F538-$H538&lt;0),"進步達標","未達標"),"未達標")),"未達標"))))</f>
        <v/>
      </c>
      <c r="L538" s="33" t="str">
        <f ca="1">IF($B538="","",IF($K538="不適用","不適用",IF($K538="未檢驗","無檢驗資料","全年"&amp;($AF538+$AG538)&amp;"次／下半年"&amp;$AG538&amp;"次／"&amp;SUMIFS(LabData2016[HbA1c唯一],LabData2016[比對身分證前六碼],$AX538,LabData2016[最近一次HbA1c檢查結果(%)],"&lt;"&amp;VALUE(SUBSTITUTE(SUBSTITUTE($E538,"&lt;",""),"%","")),LabData2016[最近一次HbA1c檢查日期],"&gt;="&amp;DATE(YEAR(TODAY()),1,1),LabData2016[最近一次HbA1c檢查日期],"&lt;"&amp;DATE(YEAR(TODAY())+1,1,1))&amp;"/"&amp;($AF538+$AG538)&amp;"達標")))</f>
        <v/>
      </c>
      <c r="M538" s="6" t="str" cm="1">
        <f t="array" ref="M538">IF($B538="","",IFERROR(INDEX(PatientCriteria[LDL達標標準],ROWS($A$4:A538)),""))</f>
        <v/>
      </c>
      <c r="N538" s="6" t="str">
        <f>IF($B538="","",IF($O538="","",IFERROR(SUMIFS(LabData2016[最近一次LDL檢查結果(mg/dL)],LabData2016[比對身分證前六碼],$AX538,LabData2016[最近一次LDL檢查日期],$O538,LabData2016[LDL唯一],1),"")))</f>
        <v/>
      </c>
      <c r="O538" s="36" t="str" cm="1">
        <f t="array" ref="O538">IF($B538="","",IFERROR(_xlfn.AGGREGATE(14,6,LabData2016[最近一次LDL檢查日期]/((LabData2016[比對身分證前六碼]=$AX538)*(LabData2016[LDL唯一]=1)),1),""))</f>
        <v/>
      </c>
      <c r="P538" s="6" t="str">
        <f>IF($B538="","",IF($Q538="","",IFERROR(SUMIFS(LabData2016[最近一次LDL檢查結果(mg/dL)],LabData2016[比對身分證前六碼],$AX538,LabData2016[最近一次LDL檢查日期],$Q538,LabData2016[LDL唯一],1),"")))</f>
        <v/>
      </c>
      <c r="Q538" s="36" t="str" cm="1">
        <f t="array" ref="Q538">IF($B538="","",IFERROR(_xlfn.AGGREGATE(14,6,LabData2016[最近一次LDL檢查日期]/((LabData2016[比對身分證前六碼]=$AX538)*(LabData2016[LDL唯一]=1)),2),""))</f>
        <v/>
      </c>
      <c r="R538" s="6" t="str">
        <f t="shared" si="112"/>
        <v/>
      </c>
      <c r="S538" s="6" t="str" cm="1">
        <f t="array" ref="S538">IF($B538="","",IFERROR(_xlfn.AGGREGATE(15,6,LabData2016[最近一次LDL檢查結果(mg/dL)]/((LabData2016[比對身分證前六碼]=$AX538)*(LabData2016[LDL唯一]=1)),1),""))</f>
        <v/>
      </c>
      <c r="T538" s="28" t="str">
        <f ca="1">IF($B538="","",IF($M538="不適用","不適用",IF($N538="","未檢驗",IF(OR(AND($D538="DM only",$O538&gt;=DATE(YEAR(TODAY()),1,1),$O538&lt;DATE(YEAR(TODAY())+1,1,1),$N538&lt;VALUE(SUBSTITUTE($M538,"&lt;",""))),AND($AH538&gt;=1,$AI538&gt;=1,OR($N538&lt;VALUE(SUBSTITUTE($M538,"&lt;","")),SUMIFS(LabData2016[LDL唯一],LabData2016[比對身分證前六碼],$AX538,LabData2016[最近一次LDL檢查結果(mg/dL)],"&lt;"&amp;VALUE(SUBSTITUTE($M538,"&lt;","")),LabData2016[最近一次LDL檢查日期],"&gt;="&amp;DATE(YEAR(TODAY()),1,1),LabData2016[最近一次LDL檢查日期],"&lt;"&amp;DATE(YEAR(TODAY())+1,1,1))/($AH538+$AI538)&gt;=0.5))),"控制達標",IF(AND($AH538&gt;=1,$AI538&gt;=1,ISNUMBER($P538),$R538&gt;84,$N538-$P538&lt;0),"進步達標","未達標")))))</f>
        <v/>
      </c>
      <c r="U538" s="39" t="str">
        <f ca="1">IF($B538="","",IF($T538="不適用","不適用",IF($T538="未檢驗","無檢驗資料","全年"&amp;($AH538+$AI538)&amp;"次／下半年"&amp;$AI538&amp;"次／"&amp;SUMIFS(LabData2016[LDL唯一],LabData2016[比對身分證前六碼],$AX538,LabData2016[最近一次LDL檢查結果(mg/dL)],"&lt;"&amp;VALUE(SUBSTITUTE($M538,"&lt;","")),LabData2016[最近一次LDL檢查日期],"&gt;="&amp;DATE(YEAR(TODAY()),1,1),LabData2016[最近一次LDL檢查日期],"&lt;"&amp;DATE(YEAR(TODAY())+1,1,1))&amp;"/"&amp;($AH538+$AI538)&amp;"達標")))</f>
        <v/>
      </c>
      <c r="V538" s="6" t="str" cm="1">
        <f t="array" ref="V538">IF($B538="","",IFERROR(INDEX(PatientCriteria[UACR達標標準],ROWS($A$4:A538)),""))</f>
        <v/>
      </c>
      <c r="W538" s="6" t="str">
        <f>IF($B538="","",IF($X538="","",IFERROR(SUMIFS(LabData2016[最近一次UACR檢查結果(mg/gm)],LabData2016[比對身分證前六碼],$AX538,LabData2016[最近一次UACR檢查日期],$X538,LabData2016[UACR唯一],1),"")))</f>
        <v/>
      </c>
      <c r="X538" s="36" t="str" cm="1">
        <f t="array" ref="X538">IF($B538="","",IFERROR(_xlfn.AGGREGATE(14,6,LabData2016[最近一次UACR檢查日期]/((LabData2016[比對身分證前六碼]=$AX538)*(LabData2016[UACR唯一]=1)),1),""))</f>
        <v/>
      </c>
      <c r="Y538" s="6" t="str">
        <f>IF($B538="","",IF($Z538="","",IFERROR(SUMIFS(LabData2016[最近一次UACR檢查結果(mg/gm)],LabData2016[比對身分證前六碼],$AX538,LabData2016[最近一次UACR檢查日期],$Z538,LabData2016[UACR唯一],1),"")))</f>
        <v/>
      </c>
      <c r="Z538" s="36" t="str" cm="1">
        <f t="array" ref="Z538">IF($B538="","",IFERROR(_xlfn.AGGREGATE(14,6,LabData2016[最近一次UACR檢查日期]/((LabData2016[比對身分證前六碼]=$AX538)*(LabData2016[UACR唯一]=1)),2),""))</f>
        <v/>
      </c>
      <c r="AA538" s="6" t="str">
        <f t="shared" si="113"/>
        <v/>
      </c>
      <c r="AB538" s="29" t="str">
        <f ca="1">IF($B538="","",IF($V538="不適用","不適用",IF($W538="","未檢驗",IF(AND($AJ538+$AK538&gt;=2,$AK538&gt;=1),IF(OR($W538&lt;30,SUMIFS(LabData2016[UACR唯一],LabData2016[比對身分證前六碼],$AX538,LabData2016[最近一次UACR檢查結果(mg/gm)],"&lt;30",LabData2016[最近一次UACR檢查日期],"&gt;="&amp;DATE(YEAR(TODAY()),1,1),LabData2016[最近一次UACR檢查日期],"&lt;"&amp;DATE(YEAR(TODAY())+1,1,1))/($AJ538+$AK538)&gt;=0.5),"控制達標",IF(ISNUMBER($Y538),IF(AND($AA538&gt;=84,$W538-$Y538&lt;0),"進步達標","未達標"),"未達標")),"未達標"))))</f>
        <v/>
      </c>
      <c r="AC538" s="38" t="str">
        <f ca="1">IF($B538="","",IF($AB538="不適用","不適用",IF($AB538="未檢驗","無檢驗資料","全年"&amp;($AJ538+$AK538)&amp;"次／下半年"&amp;$AK538&amp;"次／"&amp;SUMIFS(LabData2016[UACR唯一],LabData2016[比對身分證前六碼],$AX538,LabData2016[最近一次UACR檢查結果(mg/gm)],"&lt;30",LabData2016[最近一次UACR檢查日期],"&gt;="&amp;DATE(YEAR(TODAY()),1,1),LabData2016[最近一次UACR檢查日期],"&lt;"&amp;DATE(YEAR(TODAY())+1,1,1))&amp;"/"&amp;($AJ538+$AK538)&amp;"達標")))</f>
        <v/>
      </c>
      <c r="AD538" s="6" t="str" cm="1">
        <f t="array" ref="AD538">IF($B538="","",IFERROR(INDEX(PatientCriteria[BP檢驗次數達標標準],ROWS($A$4:A538)),""))</f>
        <v/>
      </c>
      <c r="AE538" s="6" t="str" cm="1">
        <f t="array" aca="1" ref="AE538" ca="1">IF($B538="","",_xlfn.LET(_xlpm.bp,LabData2016[最近一次BP檢查日期],_xlpm.ym,IF(ISNUMBER(_xlpm.bp),TEXT(_xlpm.bp,"yyyy-mm"),LEFT(_xlpm.bp,7)),_xlpm.matched,_xlfn._xlws.FILTER(_xlpm.ym,(LabData2016[比對身分證前六碼]=$AX538)*(LabData2016[比對生日西元]=$AY538)*(_xlpm.ym&lt;&gt;"")*(LEFT(_xlpm.ym,4)=TEXT(YEAR(TODAY()),"0")),""),IF(INDEX(_xlpm.matched,1)="",0,ROWS(_xlfn.UNIQUE(_xlpm.matched)))))</f>
        <v/>
      </c>
      <c r="AF538" s="6" t="str">
        <f ca="1">IF($B538="","",SUMIFS(LabData2016[HbA1c唯一],LabData2016[比對身分證前六碼],$AX538,LabData2016[最近一次HbA1c檢查日期],"&gt;="&amp;DATE(YEAR(TODAY()),1,1),LabData2016[最近一次HbA1c檢查日期],"&lt;"&amp;DATE(YEAR(TODAY()),7,1)))</f>
        <v/>
      </c>
      <c r="AG538" s="6" t="str">
        <f ca="1">IF($B538="","",SUMIFS(LabData2016[HbA1c唯一],LabData2016[比對身分證前六碼],$AX538,LabData2016[最近一次HbA1c檢查日期],"&gt;="&amp;DATE(YEAR(TODAY()),7,1),LabData2016[最近一次HbA1c檢查日期],"&lt;"&amp;DATE(YEAR(TODAY())+1,1,1)))</f>
        <v/>
      </c>
      <c r="AH538" s="6" t="str">
        <f ca="1">IF($B538="","",SUMIFS(LabData2016[LDL唯一],LabData2016[比對身分證前六碼],$AX538,LabData2016[最近一次LDL檢查日期],"&gt;="&amp;DATE(YEAR(TODAY()),1,1),LabData2016[最近一次LDL檢查日期],"&lt;"&amp;DATE(YEAR(TODAY()),7,1)))</f>
        <v/>
      </c>
      <c r="AI538" s="6" t="str">
        <f ca="1">IF($B538="","",SUMIFS(LabData2016[LDL唯一],LabData2016[比對身分證前六碼],$AX538,LabData2016[最近一次LDL檢查日期],"&gt;="&amp;DATE(YEAR(TODAY()),7,1),LabData2016[最近一次LDL檢查日期],"&lt;"&amp;DATE(YEAR(TODAY())+1,1,1)))</f>
        <v/>
      </c>
      <c r="AJ538" s="6" t="str">
        <f ca="1">IF($B538="","",SUMIFS(LabData2016[UACR唯一],LabData2016[比對身分證前六碼],$AX538,LabData2016[最近一次UACR檢查日期],"&gt;="&amp;DATE(YEAR(TODAY()),1,1),LabData2016[最近一次UACR檢查日期],"&lt;"&amp;DATE(YEAR(TODAY()),7,1)))</f>
        <v/>
      </c>
      <c r="AK538" s="6" t="str">
        <f ca="1">IF($B538="","",SUMIFS(LabData2016[UACR唯一],LabData2016[比對身分證前六碼],$AX538,LabData2016[最近一次UACR檢查日期],"&gt;="&amp;DATE(YEAR(TODAY()),7,1),LabData2016[最近一次UACR檢查日期],"&lt;"&amp;DATE(YEAR(TODAY())+1,1,1)))</f>
        <v/>
      </c>
      <c r="AL538" s="6" t="str">
        <f t="shared" si="114"/>
        <v/>
      </c>
      <c r="AM538" s="6" t="str">
        <f t="shared" si="115"/>
        <v/>
      </c>
      <c r="AN538" s="6" t="str">
        <f t="shared" si="116"/>
        <v/>
      </c>
      <c r="AO538" s="6" t="str">
        <f t="shared" si="117"/>
        <v/>
      </c>
      <c r="AP538" s="6" t="str" cm="1">
        <f t="array" ref="AP538">IF($B538="","",IFERROR(INDEX(相容設定!$B$2:$E$9,MATCH($D538,相容設定!$A$2:$A$9,0),MIN(VALUE(LEFT($AQ538,FIND("/",$AQ538)-1)),3)+1),0))</f>
        <v/>
      </c>
      <c r="AQ538" s="6" t="str">
        <f t="shared" si="118"/>
        <v/>
      </c>
      <c r="AR538" s="30" t="str">
        <f t="shared" si="119"/>
        <v/>
      </c>
      <c r="AS538" s="30" t="str">
        <f>IF($B538="","",250+30+IF(OR(ISNUMBER(SEARCH("DM",$D538)),ISNUMBER(SEARCH("+",$D538))),100,0)+IFERROR(INDEX(相容設定!$F$2:$F$9,MATCH($D538,相容設定!$A$2:$A$9,0)),0))</f>
        <v/>
      </c>
      <c r="AT538" s="31" t="str">
        <f t="shared" si="120"/>
        <v/>
      </c>
      <c r="AU538" s="32" t="str">
        <f t="shared" si="121"/>
        <v/>
      </c>
      <c r="AW538" t="str">
        <f t="shared" si="122"/>
        <v/>
      </c>
    </row>
    <row r="539" spans="1:49" x14ac:dyDescent="0.35">
      <c r="A539" s="26" t="str" cm="1">
        <f t="array" ref="A539">IFERROR(IF(INDEX(PatientCriteria[身分證號],ROWS($A$4:A539))="","",ROWS($A$4:A539)),"")</f>
        <v/>
      </c>
      <c r="B539" s="26" t="str" cm="1">
        <f t="array" ref="B539">IFERROR(IF(INDEX(PatientCriteria[身分證號],ROWS($A$4:A539))="","",INDEX(PatientCriteria[身分證號],ROWS($A$4:A539))),"")</f>
        <v/>
      </c>
      <c r="C539" s="26" t="str" cm="1">
        <f t="array" ref="C539">IF($B539="","",IFERROR(INDEX(PatientCriteria[生日],ROWS($A$4:A539)),""))</f>
        <v/>
      </c>
      <c r="D539" s="26" t="str" cm="1">
        <f t="array" ref="D539">IF($B539="","",IFERROR(INDEX(PatientCriteria[疾病組合],ROWS($A$4:A539)),""))</f>
        <v/>
      </c>
      <c r="E539" s="6" t="str" cm="1">
        <f t="array" ref="E539">IF($B539="","",IFERROR(INDEX(PatientCriteria[HbA1c達標標準],ROWS($A$4:A539)),""))</f>
        <v/>
      </c>
      <c r="F539" s="6" t="str">
        <f>IF($B539="","",IF($G539="","",IFERROR(SUMIFS(LabData2016[最近一次HbA1c檢查結果(%)],LabData2016[比對身分證前六碼],$AX539,LabData2016[最近一次HbA1c檢查日期],$G539,LabData2016[HbA1c唯一],1),"")))</f>
        <v/>
      </c>
      <c r="G539" s="36" t="str" cm="1">
        <f t="array" ref="G539">IF($B539="","",IFERROR(_xlfn.AGGREGATE(14,6,LabData2016[最近一次HbA1c檢查日期]/((LabData2016[比對身分證前六碼]=$AX539)*(LabData2016[HbA1c唯一]=1)),1),""))</f>
        <v/>
      </c>
      <c r="H539" s="6" t="str">
        <f>IF($B539="","",IF($I539="","",IFERROR(SUMIFS(LabData2016[最近一次HbA1c檢查結果(%)],LabData2016[比對身分證前六碼],$AX539,LabData2016[最近一次HbA1c檢查日期],$I539,LabData2016[HbA1c唯一],1),"")))</f>
        <v/>
      </c>
      <c r="I539" s="36" t="str" cm="1">
        <f t="array" ref="I539">IF($B539="","",IFERROR(_xlfn.AGGREGATE(14,6,LabData2016[最近一次HbA1c檢查日期]/((LabData2016[比對身分證前六碼]=$AX539)*(LabData2016[HbA1c唯一]=1)),2),""))</f>
        <v/>
      </c>
      <c r="J539" s="6" t="str">
        <f t="shared" si="111"/>
        <v/>
      </c>
      <c r="K539" s="27" t="str">
        <f ca="1">IF($B539="","",IF($E539="不適用","不適用",IF($F539="","未檢驗",IF(AND($AF539+$AG539&gt;=2,$AG539&gt;=1),IF(OR($F539&lt;VALUE(SUBSTITUTE(SUBSTITUTE($E539,"&lt;",""),"%","")),SUMIFS(LabData2016[HbA1c唯一],LabData2016[比對身分證前六碼],$AX539,LabData2016[最近一次HbA1c檢查結果(%)],"&lt;"&amp;VALUE(SUBSTITUTE(SUBSTITUTE($E539,"&lt;",""),"%","")),LabData2016[最近一次HbA1c檢查日期],"&gt;="&amp;DATE(YEAR(TODAY()),1,1),LabData2016[最近一次HbA1c檢查日期],"&lt;"&amp;DATE(YEAR(TODAY())+1,1,1))/($AF539+$AG539)&gt;=0.5),"控制達標",IF(ISNUMBER($H539),IF(AND($J539&gt;=84,$F539-$H539&lt;0),"進步達標","未達標"),"未達標")),"未達標"))))</f>
        <v/>
      </c>
      <c r="L539" s="33" t="str">
        <f ca="1">IF($B539="","",IF($K539="不適用","不適用",IF($K539="未檢驗","無檢驗資料","全年"&amp;($AF539+$AG539)&amp;"次／下半年"&amp;$AG539&amp;"次／"&amp;SUMIFS(LabData2016[HbA1c唯一],LabData2016[比對身分證前六碼],$AX539,LabData2016[最近一次HbA1c檢查結果(%)],"&lt;"&amp;VALUE(SUBSTITUTE(SUBSTITUTE($E539,"&lt;",""),"%","")),LabData2016[最近一次HbA1c檢查日期],"&gt;="&amp;DATE(YEAR(TODAY()),1,1),LabData2016[最近一次HbA1c檢查日期],"&lt;"&amp;DATE(YEAR(TODAY())+1,1,1))&amp;"/"&amp;($AF539+$AG539)&amp;"達標")))</f>
        <v/>
      </c>
      <c r="M539" s="6" t="str" cm="1">
        <f t="array" ref="M539">IF($B539="","",IFERROR(INDEX(PatientCriteria[LDL達標標準],ROWS($A$4:A539)),""))</f>
        <v/>
      </c>
      <c r="N539" s="6" t="str">
        <f>IF($B539="","",IF($O539="","",IFERROR(SUMIFS(LabData2016[最近一次LDL檢查結果(mg/dL)],LabData2016[比對身分證前六碼],$AX539,LabData2016[最近一次LDL檢查日期],$O539,LabData2016[LDL唯一],1),"")))</f>
        <v/>
      </c>
      <c r="O539" s="36" t="str" cm="1">
        <f t="array" ref="O539">IF($B539="","",IFERROR(_xlfn.AGGREGATE(14,6,LabData2016[最近一次LDL檢查日期]/((LabData2016[比對身分證前六碼]=$AX539)*(LabData2016[LDL唯一]=1)),1),""))</f>
        <v/>
      </c>
      <c r="P539" s="6" t="str">
        <f>IF($B539="","",IF($Q539="","",IFERROR(SUMIFS(LabData2016[最近一次LDL檢查結果(mg/dL)],LabData2016[比對身分證前六碼],$AX539,LabData2016[最近一次LDL檢查日期],$Q539,LabData2016[LDL唯一],1),"")))</f>
        <v/>
      </c>
      <c r="Q539" s="36" t="str" cm="1">
        <f t="array" ref="Q539">IF($B539="","",IFERROR(_xlfn.AGGREGATE(14,6,LabData2016[最近一次LDL檢查日期]/((LabData2016[比對身分證前六碼]=$AX539)*(LabData2016[LDL唯一]=1)),2),""))</f>
        <v/>
      </c>
      <c r="R539" s="6" t="str">
        <f t="shared" si="112"/>
        <v/>
      </c>
      <c r="S539" s="6" t="str" cm="1">
        <f t="array" ref="S539">IF($B539="","",IFERROR(_xlfn.AGGREGATE(15,6,LabData2016[最近一次LDL檢查結果(mg/dL)]/((LabData2016[比對身分證前六碼]=$AX539)*(LabData2016[LDL唯一]=1)),1),""))</f>
        <v/>
      </c>
      <c r="T539" s="28" t="str">
        <f ca="1">IF($B539="","",IF($M539="不適用","不適用",IF($N539="","未檢驗",IF(OR(AND($D539="DM only",$O539&gt;=DATE(YEAR(TODAY()),1,1),$O539&lt;DATE(YEAR(TODAY())+1,1,1),$N539&lt;VALUE(SUBSTITUTE($M539,"&lt;",""))),AND($AH539&gt;=1,$AI539&gt;=1,OR($N539&lt;VALUE(SUBSTITUTE($M539,"&lt;","")),SUMIFS(LabData2016[LDL唯一],LabData2016[比對身分證前六碼],$AX539,LabData2016[最近一次LDL檢查結果(mg/dL)],"&lt;"&amp;VALUE(SUBSTITUTE($M539,"&lt;","")),LabData2016[最近一次LDL檢查日期],"&gt;="&amp;DATE(YEAR(TODAY()),1,1),LabData2016[最近一次LDL檢查日期],"&lt;"&amp;DATE(YEAR(TODAY())+1,1,1))/($AH539+$AI539)&gt;=0.5))),"控制達標",IF(AND($AH539&gt;=1,$AI539&gt;=1,ISNUMBER($P539),$R539&gt;84,$N539-$P539&lt;0),"進步達標","未達標")))))</f>
        <v/>
      </c>
      <c r="U539" s="39" t="str">
        <f ca="1">IF($B539="","",IF($T539="不適用","不適用",IF($T539="未檢驗","無檢驗資料","全年"&amp;($AH539+$AI539)&amp;"次／下半年"&amp;$AI539&amp;"次／"&amp;SUMIFS(LabData2016[LDL唯一],LabData2016[比對身分證前六碼],$AX539,LabData2016[最近一次LDL檢查結果(mg/dL)],"&lt;"&amp;VALUE(SUBSTITUTE($M539,"&lt;","")),LabData2016[最近一次LDL檢查日期],"&gt;="&amp;DATE(YEAR(TODAY()),1,1),LabData2016[最近一次LDL檢查日期],"&lt;"&amp;DATE(YEAR(TODAY())+1,1,1))&amp;"/"&amp;($AH539+$AI539)&amp;"達標")))</f>
        <v/>
      </c>
      <c r="V539" s="6" t="str" cm="1">
        <f t="array" ref="V539">IF($B539="","",IFERROR(INDEX(PatientCriteria[UACR達標標準],ROWS($A$4:A539)),""))</f>
        <v/>
      </c>
      <c r="W539" s="6" t="str">
        <f>IF($B539="","",IF($X539="","",IFERROR(SUMIFS(LabData2016[最近一次UACR檢查結果(mg/gm)],LabData2016[比對身分證前六碼],$AX539,LabData2016[最近一次UACR檢查日期],$X539,LabData2016[UACR唯一],1),"")))</f>
        <v/>
      </c>
      <c r="X539" s="36" t="str" cm="1">
        <f t="array" ref="X539">IF($B539="","",IFERROR(_xlfn.AGGREGATE(14,6,LabData2016[最近一次UACR檢查日期]/((LabData2016[比對身分證前六碼]=$AX539)*(LabData2016[UACR唯一]=1)),1),""))</f>
        <v/>
      </c>
      <c r="Y539" s="6" t="str">
        <f>IF($B539="","",IF($Z539="","",IFERROR(SUMIFS(LabData2016[最近一次UACR檢查結果(mg/gm)],LabData2016[比對身分證前六碼],$AX539,LabData2016[最近一次UACR檢查日期],$Z539,LabData2016[UACR唯一],1),"")))</f>
        <v/>
      </c>
      <c r="Z539" s="36" t="str" cm="1">
        <f t="array" ref="Z539">IF($B539="","",IFERROR(_xlfn.AGGREGATE(14,6,LabData2016[最近一次UACR檢查日期]/((LabData2016[比對身分證前六碼]=$AX539)*(LabData2016[UACR唯一]=1)),2),""))</f>
        <v/>
      </c>
      <c r="AA539" s="6" t="str">
        <f t="shared" si="113"/>
        <v/>
      </c>
      <c r="AB539" s="29" t="str">
        <f ca="1">IF($B539="","",IF($V539="不適用","不適用",IF($W539="","未檢驗",IF(AND($AJ539+$AK539&gt;=2,$AK539&gt;=1),IF(OR($W539&lt;30,SUMIFS(LabData2016[UACR唯一],LabData2016[比對身分證前六碼],$AX539,LabData2016[最近一次UACR檢查結果(mg/gm)],"&lt;30",LabData2016[最近一次UACR檢查日期],"&gt;="&amp;DATE(YEAR(TODAY()),1,1),LabData2016[最近一次UACR檢查日期],"&lt;"&amp;DATE(YEAR(TODAY())+1,1,1))/($AJ539+$AK539)&gt;=0.5),"控制達標",IF(ISNUMBER($Y539),IF(AND($AA539&gt;=84,$W539-$Y539&lt;0),"進步達標","未達標"),"未達標")),"未達標"))))</f>
        <v/>
      </c>
      <c r="AC539" s="38" t="str">
        <f ca="1">IF($B539="","",IF($AB539="不適用","不適用",IF($AB539="未檢驗","無檢驗資料","全年"&amp;($AJ539+$AK539)&amp;"次／下半年"&amp;$AK539&amp;"次／"&amp;SUMIFS(LabData2016[UACR唯一],LabData2016[比對身分證前六碼],$AX539,LabData2016[最近一次UACR檢查結果(mg/gm)],"&lt;30",LabData2016[最近一次UACR檢查日期],"&gt;="&amp;DATE(YEAR(TODAY()),1,1),LabData2016[最近一次UACR檢查日期],"&lt;"&amp;DATE(YEAR(TODAY())+1,1,1))&amp;"/"&amp;($AJ539+$AK539)&amp;"達標")))</f>
        <v/>
      </c>
      <c r="AD539" s="6" t="str" cm="1">
        <f t="array" ref="AD539">IF($B539="","",IFERROR(INDEX(PatientCriteria[BP檢驗次數達標標準],ROWS($A$4:A539)),""))</f>
        <v/>
      </c>
      <c r="AE539" s="6" t="str" cm="1">
        <f t="array" aca="1" ref="AE539" ca="1">IF($B539="","",_xlfn.LET(_xlpm.bp,LabData2016[最近一次BP檢查日期],_xlpm.ym,IF(ISNUMBER(_xlpm.bp),TEXT(_xlpm.bp,"yyyy-mm"),LEFT(_xlpm.bp,7)),_xlpm.matched,_xlfn._xlws.FILTER(_xlpm.ym,(LabData2016[比對身分證前六碼]=$AX539)*(LabData2016[比對生日西元]=$AY539)*(_xlpm.ym&lt;&gt;"")*(LEFT(_xlpm.ym,4)=TEXT(YEAR(TODAY()),"0")),""),IF(INDEX(_xlpm.matched,1)="",0,ROWS(_xlfn.UNIQUE(_xlpm.matched)))))</f>
        <v/>
      </c>
      <c r="AF539" s="6" t="str">
        <f ca="1">IF($B539="","",SUMIFS(LabData2016[HbA1c唯一],LabData2016[比對身分證前六碼],$AX539,LabData2016[最近一次HbA1c檢查日期],"&gt;="&amp;DATE(YEAR(TODAY()),1,1),LabData2016[最近一次HbA1c檢查日期],"&lt;"&amp;DATE(YEAR(TODAY()),7,1)))</f>
        <v/>
      </c>
      <c r="AG539" s="6" t="str">
        <f ca="1">IF($B539="","",SUMIFS(LabData2016[HbA1c唯一],LabData2016[比對身分證前六碼],$AX539,LabData2016[最近一次HbA1c檢查日期],"&gt;="&amp;DATE(YEAR(TODAY()),7,1),LabData2016[最近一次HbA1c檢查日期],"&lt;"&amp;DATE(YEAR(TODAY())+1,1,1)))</f>
        <v/>
      </c>
      <c r="AH539" s="6" t="str">
        <f ca="1">IF($B539="","",SUMIFS(LabData2016[LDL唯一],LabData2016[比對身分證前六碼],$AX539,LabData2016[最近一次LDL檢查日期],"&gt;="&amp;DATE(YEAR(TODAY()),1,1),LabData2016[最近一次LDL檢查日期],"&lt;"&amp;DATE(YEAR(TODAY()),7,1)))</f>
        <v/>
      </c>
      <c r="AI539" s="6" t="str">
        <f ca="1">IF($B539="","",SUMIFS(LabData2016[LDL唯一],LabData2016[比對身分證前六碼],$AX539,LabData2016[最近一次LDL檢查日期],"&gt;="&amp;DATE(YEAR(TODAY()),7,1),LabData2016[最近一次LDL檢查日期],"&lt;"&amp;DATE(YEAR(TODAY())+1,1,1)))</f>
        <v/>
      </c>
      <c r="AJ539" s="6" t="str">
        <f ca="1">IF($B539="","",SUMIFS(LabData2016[UACR唯一],LabData2016[比對身分證前六碼],$AX539,LabData2016[最近一次UACR檢查日期],"&gt;="&amp;DATE(YEAR(TODAY()),1,1),LabData2016[最近一次UACR檢查日期],"&lt;"&amp;DATE(YEAR(TODAY()),7,1)))</f>
        <v/>
      </c>
      <c r="AK539" s="6" t="str">
        <f ca="1">IF($B539="","",SUMIFS(LabData2016[UACR唯一],LabData2016[比對身分證前六碼],$AX539,LabData2016[最近一次UACR檢查日期],"&gt;="&amp;DATE(YEAR(TODAY()),7,1),LabData2016[最近一次UACR檢查日期],"&lt;"&amp;DATE(YEAR(TODAY())+1,1,1)))</f>
        <v/>
      </c>
      <c r="AL539" s="6" t="str">
        <f t="shared" si="114"/>
        <v/>
      </c>
      <c r="AM539" s="6" t="str">
        <f t="shared" si="115"/>
        <v/>
      </c>
      <c r="AN539" s="6" t="str">
        <f t="shared" si="116"/>
        <v/>
      </c>
      <c r="AO539" s="6" t="str">
        <f t="shared" si="117"/>
        <v/>
      </c>
      <c r="AP539" s="6" t="str" cm="1">
        <f t="array" ref="AP539">IF($B539="","",IFERROR(INDEX(相容設定!$B$2:$E$9,MATCH($D539,相容設定!$A$2:$A$9,0),MIN(VALUE(LEFT($AQ539,FIND("/",$AQ539)-1)),3)+1),0))</f>
        <v/>
      </c>
      <c r="AQ539" s="6" t="str">
        <f t="shared" si="118"/>
        <v/>
      </c>
      <c r="AR539" s="30" t="str">
        <f t="shared" si="119"/>
        <v/>
      </c>
      <c r="AS539" s="30" t="str">
        <f>IF($B539="","",250+30+IF(OR(ISNUMBER(SEARCH("DM",$D539)),ISNUMBER(SEARCH("+",$D539))),100,0)+IFERROR(INDEX(相容設定!$F$2:$F$9,MATCH($D539,相容設定!$A$2:$A$9,0)),0))</f>
        <v/>
      </c>
      <c r="AT539" s="31" t="str">
        <f t="shared" si="120"/>
        <v/>
      </c>
      <c r="AU539" s="32" t="str">
        <f t="shared" si="121"/>
        <v/>
      </c>
      <c r="AW539" t="str">
        <f t="shared" si="122"/>
        <v/>
      </c>
    </row>
    <row r="540" spans="1:49" x14ac:dyDescent="0.35">
      <c r="A540" s="26" t="str" cm="1">
        <f t="array" ref="A540">IFERROR(IF(INDEX(PatientCriteria[身分證號],ROWS($A$4:A540))="","",ROWS($A$4:A540)),"")</f>
        <v/>
      </c>
      <c r="B540" s="26" t="str" cm="1">
        <f t="array" ref="B540">IFERROR(IF(INDEX(PatientCriteria[身分證號],ROWS($A$4:A540))="","",INDEX(PatientCriteria[身分證號],ROWS($A$4:A540))),"")</f>
        <v/>
      </c>
      <c r="C540" s="26" t="str" cm="1">
        <f t="array" ref="C540">IF($B540="","",IFERROR(INDEX(PatientCriteria[生日],ROWS($A$4:A540)),""))</f>
        <v/>
      </c>
      <c r="D540" s="26" t="str" cm="1">
        <f t="array" ref="D540">IF($B540="","",IFERROR(INDEX(PatientCriteria[疾病組合],ROWS($A$4:A540)),""))</f>
        <v/>
      </c>
      <c r="E540" s="6" t="str" cm="1">
        <f t="array" ref="E540">IF($B540="","",IFERROR(INDEX(PatientCriteria[HbA1c達標標準],ROWS($A$4:A540)),""))</f>
        <v/>
      </c>
      <c r="F540" s="6" t="str">
        <f>IF($B540="","",IF($G540="","",IFERROR(SUMIFS(LabData2016[最近一次HbA1c檢查結果(%)],LabData2016[比對身分證前六碼],$AX540,LabData2016[最近一次HbA1c檢查日期],$G540,LabData2016[HbA1c唯一],1),"")))</f>
        <v/>
      </c>
      <c r="G540" s="36" t="str" cm="1">
        <f t="array" ref="G540">IF($B540="","",IFERROR(_xlfn.AGGREGATE(14,6,LabData2016[最近一次HbA1c檢查日期]/((LabData2016[比對身分證前六碼]=$AX540)*(LabData2016[HbA1c唯一]=1)),1),""))</f>
        <v/>
      </c>
      <c r="H540" s="6" t="str">
        <f>IF($B540="","",IF($I540="","",IFERROR(SUMIFS(LabData2016[最近一次HbA1c檢查結果(%)],LabData2016[比對身分證前六碼],$AX540,LabData2016[最近一次HbA1c檢查日期],$I540,LabData2016[HbA1c唯一],1),"")))</f>
        <v/>
      </c>
      <c r="I540" s="36" t="str" cm="1">
        <f t="array" ref="I540">IF($B540="","",IFERROR(_xlfn.AGGREGATE(14,6,LabData2016[最近一次HbA1c檢查日期]/((LabData2016[比對身分證前六碼]=$AX540)*(LabData2016[HbA1c唯一]=1)),2),""))</f>
        <v/>
      </c>
      <c r="J540" s="6" t="str">
        <f t="shared" si="111"/>
        <v/>
      </c>
      <c r="K540" s="27" t="str">
        <f ca="1">IF($B540="","",IF($E540="不適用","不適用",IF($F540="","未檢驗",IF(AND($AF540+$AG540&gt;=2,$AG540&gt;=1),IF(OR($F540&lt;VALUE(SUBSTITUTE(SUBSTITUTE($E540,"&lt;",""),"%","")),SUMIFS(LabData2016[HbA1c唯一],LabData2016[比對身分證前六碼],$AX540,LabData2016[最近一次HbA1c檢查結果(%)],"&lt;"&amp;VALUE(SUBSTITUTE(SUBSTITUTE($E540,"&lt;",""),"%","")),LabData2016[最近一次HbA1c檢查日期],"&gt;="&amp;DATE(YEAR(TODAY()),1,1),LabData2016[最近一次HbA1c檢查日期],"&lt;"&amp;DATE(YEAR(TODAY())+1,1,1))/($AF540+$AG540)&gt;=0.5),"控制達標",IF(ISNUMBER($H540),IF(AND($J540&gt;=84,$F540-$H540&lt;0),"進步達標","未達標"),"未達標")),"未達標"))))</f>
        <v/>
      </c>
      <c r="L540" s="33" t="str">
        <f ca="1">IF($B540="","",IF($K540="不適用","不適用",IF($K540="未檢驗","無檢驗資料","全年"&amp;($AF540+$AG540)&amp;"次／下半年"&amp;$AG540&amp;"次／"&amp;SUMIFS(LabData2016[HbA1c唯一],LabData2016[比對身分證前六碼],$AX540,LabData2016[最近一次HbA1c檢查結果(%)],"&lt;"&amp;VALUE(SUBSTITUTE(SUBSTITUTE($E540,"&lt;",""),"%","")),LabData2016[最近一次HbA1c檢查日期],"&gt;="&amp;DATE(YEAR(TODAY()),1,1),LabData2016[最近一次HbA1c檢查日期],"&lt;"&amp;DATE(YEAR(TODAY())+1,1,1))&amp;"/"&amp;($AF540+$AG540)&amp;"達標")))</f>
        <v/>
      </c>
      <c r="M540" s="6" t="str" cm="1">
        <f t="array" ref="M540">IF($B540="","",IFERROR(INDEX(PatientCriteria[LDL達標標準],ROWS($A$4:A540)),""))</f>
        <v/>
      </c>
      <c r="N540" s="6" t="str">
        <f>IF($B540="","",IF($O540="","",IFERROR(SUMIFS(LabData2016[最近一次LDL檢查結果(mg/dL)],LabData2016[比對身分證前六碼],$AX540,LabData2016[最近一次LDL檢查日期],$O540,LabData2016[LDL唯一],1),"")))</f>
        <v/>
      </c>
      <c r="O540" s="36" t="str" cm="1">
        <f t="array" ref="O540">IF($B540="","",IFERROR(_xlfn.AGGREGATE(14,6,LabData2016[最近一次LDL檢查日期]/((LabData2016[比對身分證前六碼]=$AX540)*(LabData2016[LDL唯一]=1)),1),""))</f>
        <v/>
      </c>
      <c r="P540" s="6" t="str">
        <f>IF($B540="","",IF($Q540="","",IFERROR(SUMIFS(LabData2016[最近一次LDL檢查結果(mg/dL)],LabData2016[比對身分證前六碼],$AX540,LabData2016[最近一次LDL檢查日期],$Q540,LabData2016[LDL唯一],1),"")))</f>
        <v/>
      </c>
      <c r="Q540" s="36" t="str" cm="1">
        <f t="array" ref="Q540">IF($B540="","",IFERROR(_xlfn.AGGREGATE(14,6,LabData2016[最近一次LDL檢查日期]/((LabData2016[比對身分證前六碼]=$AX540)*(LabData2016[LDL唯一]=1)),2),""))</f>
        <v/>
      </c>
      <c r="R540" s="6" t="str">
        <f t="shared" si="112"/>
        <v/>
      </c>
      <c r="S540" s="6" t="str" cm="1">
        <f t="array" ref="S540">IF($B540="","",IFERROR(_xlfn.AGGREGATE(15,6,LabData2016[最近一次LDL檢查結果(mg/dL)]/((LabData2016[比對身分證前六碼]=$AX540)*(LabData2016[LDL唯一]=1)),1),""))</f>
        <v/>
      </c>
      <c r="T540" s="28" t="str">
        <f ca="1">IF($B540="","",IF($M540="不適用","不適用",IF($N540="","未檢驗",IF(OR(AND($D540="DM only",$O540&gt;=DATE(YEAR(TODAY()),1,1),$O540&lt;DATE(YEAR(TODAY())+1,1,1),$N540&lt;VALUE(SUBSTITUTE($M540,"&lt;",""))),AND($AH540&gt;=1,$AI540&gt;=1,OR($N540&lt;VALUE(SUBSTITUTE($M540,"&lt;","")),SUMIFS(LabData2016[LDL唯一],LabData2016[比對身分證前六碼],$AX540,LabData2016[最近一次LDL檢查結果(mg/dL)],"&lt;"&amp;VALUE(SUBSTITUTE($M540,"&lt;","")),LabData2016[最近一次LDL檢查日期],"&gt;="&amp;DATE(YEAR(TODAY()),1,1),LabData2016[最近一次LDL檢查日期],"&lt;"&amp;DATE(YEAR(TODAY())+1,1,1))/($AH540+$AI540)&gt;=0.5))),"控制達標",IF(AND($AH540&gt;=1,$AI540&gt;=1,ISNUMBER($P540),$R540&gt;84,$N540-$P540&lt;0),"進步達標","未達標")))))</f>
        <v/>
      </c>
      <c r="U540" s="39" t="str">
        <f ca="1">IF($B540="","",IF($T540="不適用","不適用",IF($T540="未檢驗","無檢驗資料","全年"&amp;($AH540+$AI540)&amp;"次／下半年"&amp;$AI540&amp;"次／"&amp;SUMIFS(LabData2016[LDL唯一],LabData2016[比對身分證前六碼],$AX540,LabData2016[最近一次LDL檢查結果(mg/dL)],"&lt;"&amp;VALUE(SUBSTITUTE($M540,"&lt;","")),LabData2016[最近一次LDL檢查日期],"&gt;="&amp;DATE(YEAR(TODAY()),1,1),LabData2016[最近一次LDL檢查日期],"&lt;"&amp;DATE(YEAR(TODAY())+1,1,1))&amp;"/"&amp;($AH540+$AI540)&amp;"達標")))</f>
        <v/>
      </c>
      <c r="V540" s="6" t="str" cm="1">
        <f t="array" ref="V540">IF($B540="","",IFERROR(INDEX(PatientCriteria[UACR達標標準],ROWS($A$4:A540)),""))</f>
        <v/>
      </c>
      <c r="W540" s="6" t="str">
        <f>IF($B540="","",IF($X540="","",IFERROR(SUMIFS(LabData2016[最近一次UACR檢查結果(mg/gm)],LabData2016[比對身分證前六碼],$AX540,LabData2016[最近一次UACR檢查日期],$X540,LabData2016[UACR唯一],1),"")))</f>
        <v/>
      </c>
      <c r="X540" s="36" t="str" cm="1">
        <f t="array" ref="X540">IF($B540="","",IFERROR(_xlfn.AGGREGATE(14,6,LabData2016[最近一次UACR檢查日期]/((LabData2016[比對身分證前六碼]=$AX540)*(LabData2016[UACR唯一]=1)),1),""))</f>
        <v/>
      </c>
      <c r="Y540" s="6" t="str">
        <f>IF($B540="","",IF($Z540="","",IFERROR(SUMIFS(LabData2016[最近一次UACR檢查結果(mg/gm)],LabData2016[比對身分證前六碼],$AX540,LabData2016[最近一次UACR檢查日期],$Z540,LabData2016[UACR唯一],1),"")))</f>
        <v/>
      </c>
      <c r="Z540" s="36" t="str" cm="1">
        <f t="array" ref="Z540">IF($B540="","",IFERROR(_xlfn.AGGREGATE(14,6,LabData2016[最近一次UACR檢查日期]/((LabData2016[比對身分證前六碼]=$AX540)*(LabData2016[UACR唯一]=1)),2),""))</f>
        <v/>
      </c>
      <c r="AA540" s="6" t="str">
        <f t="shared" si="113"/>
        <v/>
      </c>
      <c r="AB540" s="29" t="str">
        <f ca="1">IF($B540="","",IF($V540="不適用","不適用",IF($W540="","未檢驗",IF(AND($AJ540+$AK540&gt;=2,$AK540&gt;=1),IF(OR($W540&lt;30,SUMIFS(LabData2016[UACR唯一],LabData2016[比對身分證前六碼],$AX540,LabData2016[最近一次UACR檢查結果(mg/gm)],"&lt;30",LabData2016[最近一次UACR檢查日期],"&gt;="&amp;DATE(YEAR(TODAY()),1,1),LabData2016[最近一次UACR檢查日期],"&lt;"&amp;DATE(YEAR(TODAY())+1,1,1))/($AJ540+$AK540)&gt;=0.5),"控制達標",IF(ISNUMBER($Y540),IF(AND($AA540&gt;=84,$W540-$Y540&lt;0),"進步達標","未達標"),"未達標")),"未達標"))))</f>
        <v/>
      </c>
      <c r="AC540" s="38" t="str">
        <f ca="1">IF($B540="","",IF($AB540="不適用","不適用",IF($AB540="未檢驗","無檢驗資料","全年"&amp;($AJ540+$AK540)&amp;"次／下半年"&amp;$AK540&amp;"次／"&amp;SUMIFS(LabData2016[UACR唯一],LabData2016[比對身分證前六碼],$AX540,LabData2016[最近一次UACR檢查結果(mg/gm)],"&lt;30",LabData2016[最近一次UACR檢查日期],"&gt;="&amp;DATE(YEAR(TODAY()),1,1),LabData2016[最近一次UACR檢查日期],"&lt;"&amp;DATE(YEAR(TODAY())+1,1,1))&amp;"/"&amp;($AJ540+$AK540)&amp;"達標")))</f>
        <v/>
      </c>
      <c r="AD540" s="6" t="str" cm="1">
        <f t="array" ref="AD540">IF($B540="","",IFERROR(INDEX(PatientCriteria[BP檢驗次數達標標準],ROWS($A$4:A540)),""))</f>
        <v/>
      </c>
      <c r="AE540" s="6" t="str" cm="1">
        <f t="array" aca="1" ref="AE540" ca="1">IF($B540="","",_xlfn.LET(_xlpm.bp,LabData2016[最近一次BP檢查日期],_xlpm.ym,IF(ISNUMBER(_xlpm.bp),TEXT(_xlpm.bp,"yyyy-mm"),LEFT(_xlpm.bp,7)),_xlpm.matched,_xlfn._xlws.FILTER(_xlpm.ym,(LabData2016[比對身分證前六碼]=$AX540)*(LabData2016[比對生日西元]=$AY540)*(_xlpm.ym&lt;&gt;"")*(LEFT(_xlpm.ym,4)=TEXT(YEAR(TODAY()),"0")),""),IF(INDEX(_xlpm.matched,1)="",0,ROWS(_xlfn.UNIQUE(_xlpm.matched)))))</f>
        <v/>
      </c>
      <c r="AF540" s="6" t="str">
        <f ca="1">IF($B540="","",SUMIFS(LabData2016[HbA1c唯一],LabData2016[比對身分證前六碼],$AX540,LabData2016[最近一次HbA1c檢查日期],"&gt;="&amp;DATE(YEAR(TODAY()),1,1),LabData2016[最近一次HbA1c檢查日期],"&lt;"&amp;DATE(YEAR(TODAY()),7,1)))</f>
        <v/>
      </c>
      <c r="AG540" s="6" t="str">
        <f ca="1">IF($B540="","",SUMIFS(LabData2016[HbA1c唯一],LabData2016[比對身分證前六碼],$AX540,LabData2016[最近一次HbA1c檢查日期],"&gt;="&amp;DATE(YEAR(TODAY()),7,1),LabData2016[最近一次HbA1c檢查日期],"&lt;"&amp;DATE(YEAR(TODAY())+1,1,1)))</f>
        <v/>
      </c>
      <c r="AH540" s="6" t="str">
        <f ca="1">IF($B540="","",SUMIFS(LabData2016[LDL唯一],LabData2016[比對身分證前六碼],$AX540,LabData2016[最近一次LDL檢查日期],"&gt;="&amp;DATE(YEAR(TODAY()),1,1),LabData2016[最近一次LDL檢查日期],"&lt;"&amp;DATE(YEAR(TODAY()),7,1)))</f>
        <v/>
      </c>
      <c r="AI540" s="6" t="str">
        <f ca="1">IF($B540="","",SUMIFS(LabData2016[LDL唯一],LabData2016[比對身分證前六碼],$AX540,LabData2016[最近一次LDL檢查日期],"&gt;="&amp;DATE(YEAR(TODAY()),7,1),LabData2016[最近一次LDL檢查日期],"&lt;"&amp;DATE(YEAR(TODAY())+1,1,1)))</f>
        <v/>
      </c>
      <c r="AJ540" s="6" t="str">
        <f ca="1">IF($B540="","",SUMIFS(LabData2016[UACR唯一],LabData2016[比對身分證前六碼],$AX540,LabData2016[最近一次UACR檢查日期],"&gt;="&amp;DATE(YEAR(TODAY()),1,1),LabData2016[最近一次UACR檢查日期],"&lt;"&amp;DATE(YEAR(TODAY()),7,1)))</f>
        <v/>
      </c>
      <c r="AK540" s="6" t="str">
        <f ca="1">IF($B540="","",SUMIFS(LabData2016[UACR唯一],LabData2016[比對身分證前六碼],$AX540,LabData2016[最近一次UACR檢查日期],"&gt;="&amp;DATE(YEAR(TODAY()),7,1),LabData2016[最近一次UACR檢查日期],"&lt;"&amp;DATE(YEAR(TODAY())+1,1,1)))</f>
        <v/>
      </c>
      <c r="AL540" s="6" t="str">
        <f t="shared" si="114"/>
        <v/>
      </c>
      <c r="AM540" s="6" t="str">
        <f t="shared" si="115"/>
        <v/>
      </c>
      <c r="AN540" s="6" t="str">
        <f t="shared" si="116"/>
        <v/>
      </c>
      <c r="AO540" s="6" t="str">
        <f t="shared" si="117"/>
        <v/>
      </c>
      <c r="AP540" s="6" t="str" cm="1">
        <f t="array" ref="AP540">IF($B540="","",IFERROR(INDEX(相容設定!$B$2:$E$9,MATCH($D540,相容設定!$A$2:$A$9,0),MIN(VALUE(LEFT($AQ540,FIND("/",$AQ540)-1)),3)+1),0))</f>
        <v/>
      </c>
      <c r="AQ540" s="6" t="str">
        <f t="shared" si="118"/>
        <v/>
      </c>
      <c r="AR540" s="30" t="str">
        <f t="shared" si="119"/>
        <v/>
      </c>
      <c r="AS540" s="30" t="str">
        <f>IF($B540="","",250+30+IF(OR(ISNUMBER(SEARCH("DM",$D540)),ISNUMBER(SEARCH("+",$D540))),100,0)+IFERROR(INDEX(相容設定!$F$2:$F$9,MATCH($D540,相容設定!$A$2:$A$9,0)),0))</f>
        <v/>
      </c>
      <c r="AT540" s="31" t="str">
        <f t="shared" si="120"/>
        <v/>
      </c>
      <c r="AU540" s="32" t="str">
        <f t="shared" si="121"/>
        <v/>
      </c>
      <c r="AW540" t="str">
        <f t="shared" si="122"/>
        <v/>
      </c>
    </row>
    <row r="541" spans="1:49" x14ac:dyDescent="0.35">
      <c r="A541" s="26" t="str" cm="1">
        <f t="array" ref="A541">IFERROR(IF(INDEX(PatientCriteria[身分證號],ROWS($A$4:A541))="","",ROWS($A$4:A541)),"")</f>
        <v/>
      </c>
      <c r="B541" s="26" t="str" cm="1">
        <f t="array" ref="B541">IFERROR(IF(INDEX(PatientCriteria[身分證號],ROWS($A$4:A541))="","",INDEX(PatientCriteria[身分證號],ROWS($A$4:A541))),"")</f>
        <v/>
      </c>
      <c r="C541" s="26" t="str" cm="1">
        <f t="array" ref="C541">IF($B541="","",IFERROR(INDEX(PatientCriteria[生日],ROWS($A$4:A541)),""))</f>
        <v/>
      </c>
      <c r="D541" s="26" t="str" cm="1">
        <f t="array" ref="D541">IF($B541="","",IFERROR(INDEX(PatientCriteria[疾病組合],ROWS($A$4:A541)),""))</f>
        <v/>
      </c>
      <c r="E541" s="6" t="str" cm="1">
        <f t="array" ref="E541">IF($B541="","",IFERROR(INDEX(PatientCriteria[HbA1c達標標準],ROWS($A$4:A541)),""))</f>
        <v/>
      </c>
      <c r="F541" s="6" t="str">
        <f>IF($B541="","",IF($G541="","",IFERROR(SUMIFS(LabData2016[最近一次HbA1c檢查結果(%)],LabData2016[比對身分證前六碼],$AX541,LabData2016[最近一次HbA1c檢查日期],$G541,LabData2016[HbA1c唯一],1),"")))</f>
        <v/>
      </c>
      <c r="G541" s="36" t="str" cm="1">
        <f t="array" ref="G541">IF($B541="","",IFERROR(_xlfn.AGGREGATE(14,6,LabData2016[最近一次HbA1c檢查日期]/((LabData2016[比對身分證前六碼]=$AX541)*(LabData2016[HbA1c唯一]=1)),1),""))</f>
        <v/>
      </c>
      <c r="H541" s="6" t="str">
        <f>IF($B541="","",IF($I541="","",IFERROR(SUMIFS(LabData2016[最近一次HbA1c檢查結果(%)],LabData2016[比對身分證前六碼],$AX541,LabData2016[最近一次HbA1c檢查日期],$I541,LabData2016[HbA1c唯一],1),"")))</f>
        <v/>
      </c>
      <c r="I541" s="36" t="str" cm="1">
        <f t="array" ref="I541">IF($B541="","",IFERROR(_xlfn.AGGREGATE(14,6,LabData2016[最近一次HbA1c檢查日期]/((LabData2016[比對身分證前六碼]=$AX541)*(LabData2016[HbA1c唯一]=1)),2),""))</f>
        <v/>
      </c>
      <c r="J541" s="6" t="str">
        <f t="shared" si="111"/>
        <v/>
      </c>
      <c r="K541" s="27" t="str">
        <f ca="1">IF($B541="","",IF($E541="不適用","不適用",IF($F541="","未檢驗",IF(AND($AF541+$AG541&gt;=2,$AG541&gt;=1),IF(OR($F541&lt;VALUE(SUBSTITUTE(SUBSTITUTE($E541,"&lt;",""),"%","")),SUMIFS(LabData2016[HbA1c唯一],LabData2016[比對身分證前六碼],$AX541,LabData2016[最近一次HbA1c檢查結果(%)],"&lt;"&amp;VALUE(SUBSTITUTE(SUBSTITUTE($E541,"&lt;",""),"%","")),LabData2016[最近一次HbA1c檢查日期],"&gt;="&amp;DATE(YEAR(TODAY()),1,1),LabData2016[最近一次HbA1c檢查日期],"&lt;"&amp;DATE(YEAR(TODAY())+1,1,1))/($AF541+$AG541)&gt;=0.5),"控制達標",IF(ISNUMBER($H541),IF(AND($J541&gt;=84,$F541-$H541&lt;0),"進步達標","未達標"),"未達標")),"未達標"))))</f>
        <v/>
      </c>
      <c r="L541" s="33" t="str">
        <f ca="1">IF($B541="","",IF($K541="不適用","不適用",IF($K541="未檢驗","無檢驗資料","全年"&amp;($AF541+$AG541)&amp;"次／下半年"&amp;$AG541&amp;"次／"&amp;SUMIFS(LabData2016[HbA1c唯一],LabData2016[比對身分證前六碼],$AX541,LabData2016[最近一次HbA1c檢查結果(%)],"&lt;"&amp;VALUE(SUBSTITUTE(SUBSTITUTE($E541,"&lt;",""),"%","")),LabData2016[最近一次HbA1c檢查日期],"&gt;="&amp;DATE(YEAR(TODAY()),1,1),LabData2016[最近一次HbA1c檢查日期],"&lt;"&amp;DATE(YEAR(TODAY())+1,1,1))&amp;"/"&amp;($AF541+$AG541)&amp;"達標")))</f>
        <v/>
      </c>
      <c r="M541" s="6" t="str" cm="1">
        <f t="array" ref="M541">IF($B541="","",IFERROR(INDEX(PatientCriteria[LDL達標標準],ROWS($A$4:A541)),""))</f>
        <v/>
      </c>
      <c r="N541" s="6" t="str">
        <f>IF($B541="","",IF($O541="","",IFERROR(SUMIFS(LabData2016[最近一次LDL檢查結果(mg/dL)],LabData2016[比對身分證前六碼],$AX541,LabData2016[最近一次LDL檢查日期],$O541,LabData2016[LDL唯一],1),"")))</f>
        <v/>
      </c>
      <c r="O541" s="36" t="str" cm="1">
        <f t="array" ref="O541">IF($B541="","",IFERROR(_xlfn.AGGREGATE(14,6,LabData2016[最近一次LDL檢查日期]/((LabData2016[比對身分證前六碼]=$AX541)*(LabData2016[LDL唯一]=1)),1),""))</f>
        <v/>
      </c>
      <c r="P541" s="6" t="str">
        <f>IF($B541="","",IF($Q541="","",IFERROR(SUMIFS(LabData2016[最近一次LDL檢查結果(mg/dL)],LabData2016[比對身分證前六碼],$AX541,LabData2016[最近一次LDL檢查日期],$Q541,LabData2016[LDL唯一],1),"")))</f>
        <v/>
      </c>
      <c r="Q541" s="36" t="str" cm="1">
        <f t="array" ref="Q541">IF($B541="","",IFERROR(_xlfn.AGGREGATE(14,6,LabData2016[最近一次LDL檢查日期]/((LabData2016[比對身分證前六碼]=$AX541)*(LabData2016[LDL唯一]=1)),2),""))</f>
        <v/>
      </c>
      <c r="R541" s="6" t="str">
        <f t="shared" si="112"/>
        <v/>
      </c>
      <c r="S541" s="6" t="str" cm="1">
        <f t="array" ref="S541">IF($B541="","",IFERROR(_xlfn.AGGREGATE(15,6,LabData2016[最近一次LDL檢查結果(mg/dL)]/((LabData2016[比對身分證前六碼]=$AX541)*(LabData2016[LDL唯一]=1)),1),""))</f>
        <v/>
      </c>
      <c r="T541" s="28" t="str">
        <f ca="1">IF($B541="","",IF($M541="不適用","不適用",IF($N541="","未檢驗",IF(OR(AND($D541="DM only",$O541&gt;=DATE(YEAR(TODAY()),1,1),$O541&lt;DATE(YEAR(TODAY())+1,1,1),$N541&lt;VALUE(SUBSTITUTE($M541,"&lt;",""))),AND($AH541&gt;=1,$AI541&gt;=1,OR($N541&lt;VALUE(SUBSTITUTE($M541,"&lt;","")),SUMIFS(LabData2016[LDL唯一],LabData2016[比對身分證前六碼],$AX541,LabData2016[最近一次LDL檢查結果(mg/dL)],"&lt;"&amp;VALUE(SUBSTITUTE($M541,"&lt;","")),LabData2016[最近一次LDL檢查日期],"&gt;="&amp;DATE(YEAR(TODAY()),1,1),LabData2016[最近一次LDL檢查日期],"&lt;"&amp;DATE(YEAR(TODAY())+1,1,1))/($AH541+$AI541)&gt;=0.5))),"控制達標",IF(AND($AH541&gt;=1,$AI541&gt;=1,ISNUMBER($P541),$R541&gt;84,$N541-$P541&lt;0),"進步達標","未達標")))))</f>
        <v/>
      </c>
      <c r="U541" s="39" t="str">
        <f ca="1">IF($B541="","",IF($T541="不適用","不適用",IF($T541="未檢驗","無檢驗資料","全年"&amp;($AH541+$AI541)&amp;"次／下半年"&amp;$AI541&amp;"次／"&amp;SUMIFS(LabData2016[LDL唯一],LabData2016[比對身分證前六碼],$AX541,LabData2016[最近一次LDL檢查結果(mg/dL)],"&lt;"&amp;VALUE(SUBSTITUTE($M541,"&lt;","")),LabData2016[最近一次LDL檢查日期],"&gt;="&amp;DATE(YEAR(TODAY()),1,1),LabData2016[最近一次LDL檢查日期],"&lt;"&amp;DATE(YEAR(TODAY())+1,1,1))&amp;"/"&amp;($AH541+$AI541)&amp;"達標")))</f>
        <v/>
      </c>
      <c r="V541" s="6" t="str" cm="1">
        <f t="array" ref="V541">IF($B541="","",IFERROR(INDEX(PatientCriteria[UACR達標標準],ROWS($A$4:A541)),""))</f>
        <v/>
      </c>
      <c r="W541" s="6" t="str">
        <f>IF($B541="","",IF($X541="","",IFERROR(SUMIFS(LabData2016[最近一次UACR檢查結果(mg/gm)],LabData2016[比對身分證前六碼],$AX541,LabData2016[最近一次UACR檢查日期],$X541,LabData2016[UACR唯一],1),"")))</f>
        <v/>
      </c>
      <c r="X541" s="36" t="str" cm="1">
        <f t="array" ref="X541">IF($B541="","",IFERROR(_xlfn.AGGREGATE(14,6,LabData2016[最近一次UACR檢查日期]/((LabData2016[比對身分證前六碼]=$AX541)*(LabData2016[UACR唯一]=1)),1),""))</f>
        <v/>
      </c>
      <c r="Y541" s="6" t="str">
        <f>IF($B541="","",IF($Z541="","",IFERROR(SUMIFS(LabData2016[最近一次UACR檢查結果(mg/gm)],LabData2016[比對身分證前六碼],$AX541,LabData2016[最近一次UACR檢查日期],$Z541,LabData2016[UACR唯一],1),"")))</f>
        <v/>
      </c>
      <c r="Z541" s="36" t="str" cm="1">
        <f t="array" ref="Z541">IF($B541="","",IFERROR(_xlfn.AGGREGATE(14,6,LabData2016[最近一次UACR檢查日期]/((LabData2016[比對身分證前六碼]=$AX541)*(LabData2016[UACR唯一]=1)),2),""))</f>
        <v/>
      </c>
      <c r="AA541" s="6" t="str">
        <f t="shared" si="113"/>
        <v/>
      </c>
      <c r="AB541" s="29" t="str">
        <f ca="1">IF($B541="","",IF($V541="不適用","不適用",IF($W541="","未檢驗",IF(AND($AJ541+$AK541&gt;=2,$AK541&gt;=1),IF(OR($W541&lt;30,SUMIFS(LabData2016[UACR唯一],LabData2016[比對身分證前六碼],$AX541,LabData2016[最近一次UACR檢查結果(mg/gm)],"&lt;30",LabData2016[最近一次UACR檢查日期],"&gt;="&amp;DATE(YEAR(TODAY()),1,1),LabData2016[最近一次UACR檢查日期],"&lt;"&amp;DATE(YEAR(TODAY())+1,1,1))/($AJ541+$AK541)&gt;=0.5),"控制達標",IF(ISNUMBER($Y541),IF(AND($AA541&gt;=84,$W541-$Y541&lt;0),"進步達標","未達標"),"未達標")),"未達標"))))</f>
        <v/>
      </c>
      <c r="AC541" s="38" t="str">
        <f ca="1">IF($B541="","",IF($AB541="不適用","不適用",IF($AB541="未檢驗","無檢驗資料","全年"&amp;($AJ541+$AK541)&amp;"次／下半年"&amp;$AK541&amp;"次／"&amp;SUMIFS(LabData2016[UACR唯一],LabData2016[比對身分證前六碼],$AX541,LabData2016[最近一次UACR檢查結果(mg/gm)],"&lt;30",LabData2016[最近一次UACR檢查日期],"&gt;="&amp;DATE(YEAR(TODAY()),1,1),LabData2016[最近一次UACR檢查日期],"&lt;"&amp;DATE(YEAR(TODAY())+1,1,1))&amp;"/"&amp;($AJ541+$AK541)&amp;"達標")))</f>
        <v/>
      </c>
      <c r="AD541" s="6" t="str" cm="1">
        <f t="array" ref="AD541">IF($B541="","",IFERROR(INDEX(PatientCriteria[BP檢驗次數達標標準],ROWS($A$4:A541)),""))</f>
        <v/>
      </c>
      <c r="AE541" s="6" t="str" cm="1">
        <f t="array" aca="1" ref="AE541" ca="1">IF($B541="","",_xlfn.LET(_xlpm.bp,LabData2016[最近一次BP檢查日期],_xlpm.ym,IF(ISNUMBER(_xlpm.bp),TEXT(_xlpm.bp,"yyyy-mm"),LEFT(_xlpm.bp,7)),_xlpm.matched,_xlfn._xlws.FILTER(_xlpm.ym,(LabData2016[比對身分證前六碼]=$AX541)*(LabData2016[比對生日西元]=$AY541)*(_xlpm.ym&lt;&gt;"")*(LEFT(_xlpm.ym,4)=TEXT(YEAR(TODAY()),"0")),""),IF(INDEX(_xlpm.matched,1)="",0,ROWS(_xlfn.UNIQUE(_xlpm.matched)))))</f>
        <v/>
      </c>
      <c r="AF541" s="6" t="str">
        <f ca="1">IF($B541="","",SUMIFS(LabData2016[HbA1c唯一],LabData2016[比對身分證前六碼],$AX541,LabData2016[最近一次HbA1c檢查日期],"&gt;="&amp;DATE(YEAR(TODAY()),1,1),LabData2016[最近一次HbA1c檢查日期],"&lt;"&amp;DATE(YEAR(TODAY()),7,1)))</f>
        <v/>
      </c>
      <c r="AG541" s="6" t="str">
        <f ca="1">IF($B541="","",SUMIFS(LabData2016[HbA1c唯一],LabData2016[比對身分證前六碼],$AX541,LabData2016[最近一次HbA1c檢查日期],"&gt;="&amp;DATE(YEAR(TODAY()),7,1),LabData2016[最近一次HbA1c檢查日期],"&lt;"&amp;DATE(YEAR(TODAY())+1,1,1)))</f>
        <v/>
      </c>
      <c r="AH541" s="6" t="str">
        <f ca="1">IF($B541="","",SUMIFS(LabData2016[LDL唯一],LabData2016[比對身分證前六碼],$AX541,LabData2016[最近一次LDL檢查日期],"&gt;="&amp;DATE(YEAR(TODAY()),1,1),LabData2016[最近一次LDL檢查日期],"&lt;"&amp;DATE(YEAR(TODAY()),7,1)))</f>
        <v/>
      </c>
      <c r="AI541" s="6" t="str">
        <f ca="1">IF($B541="","",SUMIFS(LabData2016[LDL唯一],LabData2016[比對身分證前六碼],$AX541,LabData2016[最近一次LDL檢查日期],"&gt;="&amp;DATE(YEAR(TODAY()),7,1),LabData2016[最近一次LDL檢查日期],"&lt;"&amp;DATE(YEAR(TODAY())+1,1,1)))</f>
        <v/>
      </c>
      <c r="AJ541" s="6" t="str">
        <f ca="1">IF($B541="","",SUMIFS(LabData2016[UACR唯一],LabData2016[比對身分證前六碼],$AX541,LabData2016[最近一次UACR檢查日期],"&gt;="&amp;DATE(YEAR(TODAY()),1,1),LabData2016[最近一次UACR檢查日期],"&lt;"&amp;DATE(YEAR(TODAY()),7,1)))</f>
        <v/>
      </c>
      <c r="AK541" s="6" t="str">
        <f ca="1">IF($B541="","",SUMIFS(LabData2016[UACR唯一],LabData2016[比對身分證前六碼],$AX541,LabData2016[最近一次UACR檢查日期],"&gt;="&amp;DATE(YEAR(TODAY()),7,1),LabData2016[最近一次UACR檢查日期],"&lt;"&amp;DATE(YEAR(TODAY())+1,1,1)))</f>
        <v/>
      </c>
      <c r="AL541" s="6" t="str">
        <f t="shared" si="114"/>
        <v/>
      </c>
      <c r="AM541" s="6" t="str">
        <f t="shared" si="115"/>
        <v/>
      </c>
      <c r="AN541" s="6" t="str">
        <f t="shared" si="116"/>
        <v/>
      </c>
      <c r="AO541" s="6" t="str">
        <f t="shared" si="117"/>
        <v/>
      </c>
      <c r="AP541" s="6" t="str" cm="1">
        <f t="array" ref="AP541">IF($B541="","",IFERROR(INDEX(相容設定!$B$2:$E$9,MATCH($D541,相容設定!$A$2:$A$9,0),MIN(VALUE(LEFT($AQ541,FIND("/",$AQ541)-1)),3)+1),0))</f>
        <v/>
      </c>
      <c r="AQ541" s="6" t="str">
        <f t="shared" si="118"/>
        <v/>
      </c>
      <c r="AR541" s="30" t="str">
        <f t="shared" si="119"/>
        <v/>
      </c>
      <c r="AS541" s="30" t="str">
        <f>IF($B541="","",250+30+IF(OR(ISNUMBER(SEARCH("DM",$D541)),ISNUMBER(SEARCH("+",$D541))),100,0)+IFERROR(INDEX(相容設定!$F$2:$F$9,MATCH($D541,相容設定!$A$2:$A$9,0)),0))</f>
        <v/>
      </c>
      <c r="AT541" s="31" t="str">
        <f t="shared" si="120"/>
        <v/>
      </c>
      <c r="AU541" s="32" t="str">
        <f t="shared" si="121"/>
        <v/>
      </c>
      <c r="AW541" t="str">
        <f t="shared" si="122"/>
        <v/>
      </c>
    </row>
    <row r="542" spans="1:49" x14ac:dyDescent="0.35">
      <c r="A542" s="26" t="str" cm="1">
        <f t="array" ref="A542">IFERROR(IF(INDEX(PatientCriteria[身分證號],ROWS($A$4:A542))="","",ROWS($A$4:A542)),"")</f>
        <v/>
      </c>
      <c r="B542" s="26" t="str" cm="1">
        <f t="array" ref="B542">IFERROR(IF(INDEX(PatientCriteria[身分證號],ROWS($A$4:A542))="","",INDEX(PatientCriteria[身分證號],ROWS($A$4:A542))),"")</f>
        <v/>
      </c>
      <c r="C542" s="26" t="str" cm="1">
        <f t="array" ref="C542">IF($B542="","",IFERROR(INDEX(PatientCriteria[生日],ROWS($A$4:A542)),""))</f>
        <v/>
      </c>
      <c r="D542" s="26" t="str" cm="1">
        <f t="array" ref="D542">IF($B542="","",IFERROR(INDEX(PatientCriteria[疾病組合],ROWS($A$4:A542)),""))</f>
        <v/>
      </c>
      <c r="E542" s="6" t="str" cm="1">
        <f t="array" ref="E542">IF($B542="","",IFERROR(INDEX(PatientCriteria[HbA1c達標標準],ROWS($A$4:A542)),""))</f>
        <v/>
      </c>
      <c r="F542" s="6" t="str">
        <f>IF($B542="","",IF($G542="","",IFERROR(SUMIFS(LabData2016[最近一次HbA1c檢查結果(%)],LabData2016[比對身分證前六碼],$AX542,LabData2016[最近一次HbA1c檢查日期],$G542,LabData2016[HbA1c唯一],1),"")))</f>
        <v/>
      </c>
      <c r="G542" s="36" t="str" cm="1">
        <f t="array" ref="G542">IF($B542="","",IFERROR(_xlfn.AGGREGATE(14,6,LabData2016[最近一次HbA1c檢查日期]/((LabData2016[比對身分證前六碼]=$AX542)*(LabData2016[HbA1c唯一]=1)),1),""))</f>
        <v/>
      </c>
      <c r="H542" s="6" t="str">
        <f>IF($B542="","",IF($I542="","",IFERROR(SUMIFS(LabData2016[最近一次HbA1c檢查結果(%)],LabData2016[比對身分證前六碼],$AX542,LabData2016[最近一次HbA1c檢查日期],$I542,LabData2016[HbA1c唯一],1),"")))</f>
        <v/>
      </c>
      <c r="I542" s="36" t="str" cm="1">
        <f t="array" ref="I542">IF($B542="","",IFERROR(_xlfn.AGGREGATE(14,6,LabData2016[最近一次HbA1c檢查日期]/((LabData2016[比對身分證前六碼]=$AX542)*(LabData2016[HbA1c唯一]=1)),2),""))</f>
        <v/>
      </c>
      <c r="J542" s="6" t="str">
        <f t="shared" si="111"/>
        <v/>
      </c>
      <c r="K542" s="27" t="str">
        <f ca="1">IF($B542="","",IF($E542="不適用","不適用",IF($F542="","未檢驗",IF(AND($AF542+$AG542&gt;=2,$AG542&gt;=1),IF(OR($F542&lt;VALUE(SUBSTITUTE(SUBSTITUTE($E542,"&lt;",""),"%","")),SUMIFS(LabData2016[HbA1c唯一],LabData2016[比對身分證前六碼],$AX542,LabData2016[最近一次HbA1c檢查結果(%)],"&lt;"&amp;VALUE(SUBSTITUTE(SUBSTITUTE($E542,"&lt;",""),"%","")),LabData2016[最近一次HbA1c檢查日期],"&gt;="&amp;DATE(YEAR(TODAY()),1,1),LabData2016[最近一次HbA1c檢查日期],"&lt;"&amp;DATE(YEAR(TODAY())+1,1,1))/($AF542+$AG542)&gt;=0.5),"控制達標",IF(ISNUMBER($H542),IF(AND($J542&gt;=84,$F542-$H542&lt;0),"進步達標","未達標"),"未達標")),"未達標"))))</f>
        <v/>
      </c>
      <c r="L542" s="33" t="str">
        <f ca="1">IF($B542="","",IF($K542="不適用","不適用",IF($K542="未檢驗","無檢驗資料","全年"&amp;($AF542+$AG542)&amp;"次／下半年"&amp;$AG542&amp;"次／"&amp;SUMIFS(LabData2016[HbA1c唯一],LabData2016[比對身分證前六碼],$AX542,LabData2016[最近一次HbA1c檢查結果(%)],"&lt;"&amp;VALUE(SUBSTITUTE(SUBSTITUTE($E542,"&lt;",""),"%","")),LabData2016[最近一次HbA1c檢查日期],"&gt;="&amp;DATE(YEAR(TODAY()),1,1),LabData2016[最近一次HbA1c檢查日期],"&lt;"&amp;DATE(YEAR(TODAY())+1,1,1))&amp;"/"&amp;($AF542+$AG542)&amp;"達標")))</f>
        <v/>
      </c>
      <c r="M542" s="6" t="str" cm="1">
        <f t="array" ref="M542">IF($B542="","",IFERROR(INDEX(PatientCriteria[LDL達標標準],ROWS($A$4:A542)),""))</f>
        <v/>
      </c>
      <c r="N542" s="6" t="str">
        <f>IF($B542="","",IF($O542="","",IFERROR(SUMIFS(LabData2016[最近一次LDL檢查結果(mg/dL)],LabData2016[比對身分證前六碼],$AX542,LabData2016[最近一次LDL檢查日期],$O542,LabData2016[LDL唯一],1),"")))</f>
        <v/>
      </c>
      <c r="O542" s="36" t="str" cm="1">
        <f t="array" ref="O542">IF($B542="","",IFERROR(_xlfn.AGGREGATE(14,6,LabData2016[最近一次LDL檢查日期]/((LabData2016[比對身分證前六碼]=$AX542)*(LabData2016[LDL唯一]=1)),1),""))</f>
        <v/>
      </c>
      <c r="P542" s="6" t="str">
        <f>IF($B542="","",IF($Q542="","",IFERROR(SUMIFS(LabData2016[最近一次LDL檢查結果(mg/dL)],LabData2016[比對身分證前六碼],$AX542,LabData2016[最近一次LDL檢查日期],$Q542,LabData2016[LDL唯一],1),"")))</f>
        <v/>
      </c>
      <c r="Q542" s="36" t="str" cm="1">
        <f t="array" ref="Q542">IF($B542="","",IFERROR(_xlfn.AGGREGATE(14,6,LabData2016[最近一次LDL檢查日期]/((LabData2016[比對身分證前六碼]=$AX542)*(LabData2016[LDL唯一]=1)),2),""))</f>
        <v/>
      </c>
      <c r="R542" s="6" t="str">
        <f t="shared" si="112"/>
        <v/>
      </c>
      <c r="S542" s="6" t="str" cm="1">
        <f t="array" ref="S542">IF($B542="","",IFERROR(_xlfn.AGGREGATE(15,6,LabData2016[最近一次LDL檢查結果(mg/dL)]/((LabData2016[比對身分證前六碼]=$AX542)*(LabData2016[LDL唯一]=1)),1),""))</f>
        <v/>
      </c>
      <c r="T542" s="28" t="str">
        <f ca="1">IF($B542="","",IF($M542="不適用","不適用",IF($N542="","未檢驗",IF(OR(AND($D542="DM only",$O542&gt;=DATE(YEAR(TODAY()),1,1),$O542&lt;DATE(YEAR(TODAY())+1,1,1),$N542&lt;VALUE(SUBSTITUTE($M542,"&lt;",""))),AND($AH542&gt;=1,$AI542&gt;=1,OR($N542&lt;VALUE(SUBSTITUTE($M542,"&lt;","")),SUMIFS(LabData2016[LDL唯一],LabData2016[比對身分證前六碼],$AX542,LabData2016[最近一次LDL檢查結果(mg/dL)],"&lt;"&amp;VALUE(SUBSTITUTE($M542,"&lt;","")),LabData2016[最近一次LDL檢查日期],"&gt;="&amp;DATE(YEAR(TODAY()),1,1),LabData2016[最近一次LDL檢查日期],"&lt;"&amp;DATE(YEAR(TODAY())+1,1,1))/($AH542+$AI542)&gt;=0.5))),"控制達標",IF(AND($AH542&gt;=1,$AI542&gt;=1,ISNUMBER($P542),$R542&gt;84,$N542-$P542&lt;0),"進步達標","未達標")))))</f>
        <v/>
      </c>
      <c r="U542" s="39" t="str">
        <f ca="1">IF($B542="","",IF($T542="不適用","不適用",IF($T542="未檢驗","無檢驗資料","全年"&amp;($AH542+$AI542)&amp;"次／下半年"&amp;$AI542&amp;"次／"&amp;SUMIFS(LabData2016[LDL唯一],LabData2016[比對身分證前六碼],$AX542,LabData2016[最近一次LDL檢查結果(mg/dL)],"&lt;"&amp;VALUE(SUBSTITUTE($M542,"&lt;","")),LabData2016[最近一次LDL檢查日期],"&gt;="&amp;DATE(YEAR(TODAY()),1,1),LabData2016[最近一次LDL檢查日期],"&lt;"&amp;DATE(YEAR(TODAY())+1,1,1))&amp;"/"&amp;($AH542+$AI542)&amp;"達標")))</f>
        <v/>
      </c>
      <c r="V542" s="6" t="str" cm="1">
        <f t="array" ref="V542">IF($B542="","",IFERROR(INDEX(PatientCriteria[UACR達標標準],ROWS($A$4:A542)),""))</f>
        <v/>
      </c>
      <c r="W542" s="6" t="str">
        <f>IF($B542="","",IF($X542="","",IFERROR(SUMIFS(LabData2016[最近一次UACR檢查結果(mg/gm)],LabData2016[比對身分證前六碼],$AX542,LabData2016[最近一次UACR檢查日期],$X542,LabData2016[UACR唯一],1),"")))</f>
        <v/>
      </c>
      <c r="X542" s="36" t="str" cm="1">
        <f t="array" ref="X542">IF($B542="","",IFERROR(_xlfn.AGGREGATE(14,6,LabData2016[最近一次UACR檢查日期]/((LabData2016[比對身分證前六碼]=$AX542)*(LabData2016[UACR唯一]=1)),1),""))</f>
        <v/>
      </c>
      <c r="Y542" s="6" t="str">
        <f>IF($B542="","",IF($Z542="","",IFERROR(SUMIFS(LabData2016[最近一次UACR檢查結果(mg/gm)],LabData2016[比對身分證前六碼],$AX542,LabData2016[最近一次UACR檢查日期],$Z542,LabData2016[UACR唯一],1),"")))</f>
        <v/>
      </c>
      <c r="Z542" s="36" t="str" cm="1">
        <f t="array" ref="Z542">IF($B542="","",IFERROR(_xlfn.AGGREGATE(14,6,LabData2016[最近一次UACR檢查日期]/((LabData2016[比對身分證前六碼]=$AX542)*(LabData2016[UACR唯一]=1)),2),""))</f>
        <v/>
      </c>
      <c r="AA542" s="6" t="str">
        <f t="shared" si="113"/>
        <v/>
      </c>
      <c r="AB542" s="29" t="str">
        <f ca="1">IF($B542="","",IF($V542="不適用","不適用",IF($W542="","未檢驗",IF(AND($AJ542+$AK542&gt;=2,$AK542&gt;=1),IF(OR($W542&lt;30,SUMIFS(LabData2016[UACR唯一],LabData2016[比對身分證前六碼],$AX542,LabData2016[最近一次UACR檢查結果(mg/gm)],"&lt;30",LabData2016[最近一次UACR檢查日期],"&gt;="&amp;DATE(YEAR(TODAY()),1,1),LabData2016[最近一次UACR檢查日期],"&lt;"&amp;DATE(YEAR(TODAY())+1,1,1))/($AJ542+$AK542)&gt;=0.5),"控制達標",IF(ISNUMBER($Y542),IF(AND($AA542&gt;=84,$W542-$Y542&lt;0),"進步達標","未達標"),"未達標")),"未達標"))))</f>
        <v/>
      </c>
      <c r="AC542" s="38" t="str">
        <f ca="1">IF($B542="","",IF($AB542="不適用","不適用",IF($AB542="未檢驗","無檢驗資料","全年"&amp;($AJ542+$AK542)&amp;"次／下半年"&amp;$AK542&amp;"次／"&amp;SUMIFS(LabData2016[UACR唯一],LabData2016[比對身分證前六碼],$AX542,LabData2016[最近一次UACR檢查結果(mg/gm)],"&lt;30",LabData2016[最近一次UACR檢查日期],"&gt;="&amp;DATE(YEAR(TODAY()),1,1),LabData2016[最近一次UACR檢查日期],"&lt;"&amp;DATE(YEAR(TODAY())+1,1,1))&amp;"/"&amp;($AJ542+$AK542)&amp;"達標")))</f>
        <v/>
      </c>
      <c r="AD542" s="6" t="str" cm="1">
        <f t="array" ref="AD542">IF($B542="","",IFERROR(INDEX(PatientCriteria[BP檢驗次數達標標準],ROWS($A$4:A542)),""))</f>
        <v/>
      </c>
      <c r="AE542" s="6" t="str" cm="1">
        <f t="array" aca="1" ref="AE542" ca="1">IF($B542="","",_xlfn.LET(_xlpm.bp,LabData2016[最近一次BP檢查日期],_xlpm.ym,IF(ISNUMBER(_xlpm.bp),TEXT(_xlpm.bp,"yyyy-mm"),LEFT(_xlpm.bp,7)),_xlpm.matched,_xlfn._xlws.FILTER(_xlpm.ym,(LabData2016[比對身分證前六碼]=$AX542)*(LabData2016[比對生日西元]=$AY542)*(_xlpm.ym&lt;&gt;"")*(LEFT(_xlpm.ym,4)=TEXT(YEAR(TODAY()),"0")),""),IF(INDEX(_xlpm.matched,1)="",0,ROWS(_xlfn.UNIQUE(_xlpm.matched)))))</f>
        <v/>
      </c>
      <c r="AF542" s="6" t="str">
        <f ca="1">IF($B542="","",SUMIFS(LabData2016[HbA1c唯一],LabData2016[比對身分證前六碼],$AX542,LabData2016[最近一次HbA1c檢查日期],"&gt;="&amp;DATE(YEAR(TODAY()),1,1),LabData2016[最近一次HbA1c檢查日期],"&lt;"&amp;DATE(YEAR(TODAY()),7,1)))</f>
        <v/>
      </c>
      <c r="AG542" s="6" t="str">
        <f ca="1">IF($B542="","",SUMIFS(LabData2016[HbA1c唯一],LabData2016[比對身分證前六碼],$AX542,LabData2016[最近一次HbA1c檢查日期],"&gt;="&amp;DATE(YEAR(TODAY()),7,1),LabData2016[最近一次HbA1c檢查日期],"&lt;"&amp;DATE(YEAR(TODAY())+1,1,1)))</f>
        <v/>
      </c>
      <c r="AH542" s="6" t="str">
        <f ca="1">IF($B542="","",SUMIFS(LabData2016[LDL唯一],LabData2016[比對身分證前六碼],$AX542,LabData2016[最近一次LDL檢查日期],"&gt;="&amp;DATE(YEAR(TODAY()),1,1),LabData2016[最近一次LDL檢查日期],"&lt;"&amp;DATE(YEAR(TODAY()),7,1)))</f>
        <v/>
      </c>
      <c r="AI542" s="6" t="str">
        <f ca="1">IF($B542="","",SUMIFS(LabData2016[LDL唯一],LabData2016[比對身分證前六碼],$AX542,LabData2016[最近一次LDL檢查日期],"&gt;="&amp;DATE(YEAR(TODAY()),7,1),LabData2016[最近一次LDL檢查日期],"&lt;"&amp;DATE(YEAR(TODAY())+1,1,1)))</f>
        <v/>
      </c>
      <c r="AJ542" s="6" t="str">
        <f ca="1">IF($B542="","",SUMIFS(LabData2016[UACR唯一],LabData2016[比對身分證前六碼],$AX542,LabData2016[最近一次UACR檢查日期],"&gt;="&amp;DATE(YEAR(TODAY()),1,1),LabData2016[最近一次UACR檢查日期],"&lt;"&amp;DATE(YEAR(TODAY()),7,1)))</f>
        <v/>
      </c>
      <c r="AK542" s="6" t="str">
        <f ca="1">IF($B542="","",SUMIFS(LabData2016[UACR唯一],LabData2016[比對身分證前六碼],$AX542,LabData2016[最近一次UACR檢查日期],"&gt;="&amp;DATE(YEAR(TODAY()),7,1),LabData2016[最近一次UACR檢查日期],"&lt;"&amp;DATE(YEAR(TODAY())+1,1,1)))</f>
        <v/>
      </c>
      <c r="AL542" s="6" t="str">
        <f t="shared" si="114"/>
        <v/>
      </c>
      <c r="AM542" s="6" t="str">
        <f t="shared" si="115"/>
        <v/>
      </c>
      <c r="AN542" s="6" t="str">
        <f t="shared" si="116"/>
        <v/>
      </c>
      <c r="AO542" s="6" t="str">
        <f t="shared" si="117"/>
        <v/>
      </c>
      <c r="AP542" s="6" t="str" cm="1">
        <f t="array" ref="AP542">IF($B542="","",IFERROR(INDEX(相容設定!$B$2:$E$9,MATCH($D542,相容設定!$A$2:$A$9,0),MIN(VALUE(LEFT($AQ542,FIND("/",$AQ542)-1)),3)+1),0))</f>
        <v/>
      </c>
      <c r="AQ542" s="6" t="str">
        <f t="shared" si="118"/>
        <v/>
      </c>
      <c r="AR542" s="30" t="str">
        <f t="shared" si="119"/>
        <v/>
      </c>
      <c r="AS542" s="30" t="str">
        <f>IF($B542="","",250+30+IF(OR(ISNUMBER(SEARCH("DM",$D542)),ISNUMBER(SEARCH("+",$D542))),100,0)+IFERROR(INDEX(相容設定!$F$2:$F$9,MATCH($D542,相容設定!$A$2:$A$9,0)),0))</f>
        <v/>
      </c>
      <c r="AT542" s="31" t="str">
        <f t="shared" si="120"/>
        <v/>
      </c>
      <c r="AU542" s="32" t="str">
        <f t="shared" si="121"/>
        <v/>
      </c>
      <c r="AW542" t="str">
        <f t="shared" si="122"/>
        <v/>
      </c>
    </row>
    <row r="543" spans="1:49" x14ac:dyDescent="0.35">
      <c r="A543" s="26" t="str" cm="1">
        <f t="array" ref="A543">IFERROR(IF(INDEX(PatientCriteria[身分證號],ROWS($A$4:A543))="","",ROWS($A$4:A543)),"")</f>
        <v/>
      </c>
      <c r="B543" s="26" t="str" cm="1">
        <f t="array" ref="B543">IFERROR(IF(INDEX(PatientCriteria[身分證號],ROWS($A$4:A543))="","",INDEX(PatientCriteria[身分證號],ROWS($A$4:A543))),"")</f>
        <v/>
      </c>
      <c r="C543" s="26" t="str" cm="1">
        <f t="array" ref="C543">IF($B543="","",IFERROR(INDEX(PatientCriteria[生日],ROWS($A$4:A543)),""))</f>
        <v/>
      </c>
      <c r="D543" s="26" t="str" cm="1">
        <f t="array" ref="D543">IF($B543="","",IFERROR(INDEX(PatientCriteria[疾病組合],ROWS($A$4:A543)),""))</f>
        <v/>
      </c>
      <c r="E543" s="6" t="str" cm="1">
        <f t="array" ref="E543">IF($B543="","",IFERROR(INDEX(PatientCriteria[HbA1c達標標準],ROWS($A$4:A543)),""))</f>
        <v/>
      </c>
      <c r="F543" s="6" t="str">
        <f>IF($B543="","",IF($G543="","",IFERROR(SUMIFS(LabData2016[最近一次HbA1c檢查結果(%)],LabData2016[比對身分證前六碼],$AX543,LabData2016[最近一次HbA1c檢查日期],$G543,LabData2016[HbA1c唯一],1),"")))</f>
        <v/>
      </c>
      <c r="G543" s="36" t="str" cm="1">
        <f t="array" ref="G543">IF($B543="","",IFERROR(_xlfn.AGGREGATE(14,6,LabData2016[最近一次HbA1c檢查日期]/((LabData2016[比對身分證前六碼]=$AX543)*(LabData2016[HbA1c唯一]=1)),1),""))</f>
        <v/>
      </c>
      <c r="H543" s="6" t="str">
        <f>IF($B543="","",IF($I543="","",IFERROR(SUMIFS(LabData2016[最近一次HbA1c檢查結果(%)],LabData2016[比對身分證前六碼],$AX543,LabData2016[最近一次HbA1c檢查日期],$I543,LabData2016[HbA1c唯一],1),"")))</f>
        <v/>
      </c>
      <c r="I543" s="36" t="str" cm="1">
        <f t="array" ref="I543">IF($B543="","",IFERROR(_xlfn.AGGREGATE(14,6,LabData2016[最近一次HbA1c檢查日期]/((LabData2016[比對身分證前六碼]=$AX543)*(LabData2016[HbA1c唯一]=1)),2),""))</f>
        <v/>
      </c>
      <c r="J543" s="6" t="str">
        <f t="shared" si="111"/>
        <v/>
      </c>
      <c r="K543" s="27" t="str">
        <f ca="1">IF($B543="","",IF($E543="不適用","不適用",IF($F543="","未檢驗",IF(AND($AF543+$AG543&gt;=2,$AG543&gt;=1),IF(OR($F543&lt;VALUE(SUBSTITUTE(SUBSTITUTE($E543,"&lt;",""),"%","")),SUMIFS(LabData2016[HbA1c唯一],LabData2016[比對身分證前六碼],$AX543,LabData2016[最近一次HbA1c檢查結果(%)],"&lt;"&amp;VALUE(SUBSTITUTE(SUBSTITUTE($E543,"&lt;",""),"%","")),LabData2016[最近一次HbA1c檢查日期],"&gt;="&amp;DATE(YEAR(TODAY()),1,1),LabData2016[最近一次HbA1c檢查日期],"&lt;"&amp;DATE(YEAR(TODAY())+1,1,1))/($AF543+$AG543)&gt;=0.5),"控制達標",IF(ISNUMBER($H543),IF(AND($J543&gt;=84,$F543-$H543&lt;0),"進步達標","未達標"),"未達標")),"未達標"))))</f>
        <v/>
      </c>
      <c r="L543" s="33" t="str">
        <f ca="1">IF($B543="","",IF($K543="不適用","不適用",IF($K543="未檢驗","無檢驗資料","全年"&amp;($AF543+$AG543)&amp;"次／下半年"&amp;$AG543&amp;"次／"&amp;SUMIFS(LabData2016[HbA1c唯一],LabData2016[比對身分證前六碼],$AX543,LabData2016[最近一次HbA1c檢查結果(%)],"&lt;"&amp;VALUE(SUBSTITUTE(SUBSTITUTE($E543,"&lt;",""),"%","")),LabData2016[最近一次HbA1c檢查日期],"&gt;="&amp;DATE(YEAR(TODAY()),1,1),LabData2016[最近一次HbA1c檢查日期],"&lt;"&amp;DATE(YEAR(TODAY())+1,1,1))&amp;"/"&amp;($AF543+$AG543)&amp;"達標")))</f>
        <v/>
      </c>
      <c r="M543" s="6" t="str" cm="1">
        <f t="array" ref="M543">IF($B543="","",IFERROR(INDEX(PatientCriteria[LDL達標標準],ROWS($A$4:A543)),""))</f>
        <v/>
      </c>
      <c r="N543" s="6" t="str">
        <f>IF($B543="","",IF($O543="","",IFERROR(SUMIFS(LabData2016[最近一次LDL檢查結果(mg/dL)],LabData2016[比對身分證前六碼],$AX543,LabData2016[最近一次LDL檢查日期],$O543,LabData2016[LDL唯一],1),"")))</f>
        <v/>
      </c>
      <c r="O543" s="36" t="str" cm="1">
        <f t="array" ref="O543">IF($B543="","",IFERROR(_xlfn.AGGREGATE(14,6,LabData2016[最近一次LDL檢查日期]/((LabData2016[比對身分證前六碼]=$AX543)*(LabData2016[LDL唯一]=1)),1),""))</f>
        <v/>
      </c>
      <c r="P543" s="6" t="str">
        <f>IF($B543="","",IF($Q543="","",IFERROR(SUMIFS(LabData2016[最近一次LDL檢查結果(mg/dL)],LabData2016[比對身分證前六碼],$AX543,LabData2016[最近一次LDL檢查日期],$Q543,LabData2016[LDL唯一],1),"")))</f>
        <v/>
      </c>
      <c r="Q543" s="36" t="str" cm="1">
        <f t="array" ref="Q543">IF($B543="","",IFERROR(_xlfn.AGGREGATE(14,6,LabData2016[最近一次LDL檢查日期]/((LabData2016[比對身分證前六碼]=$AX543)*(LabData2016[LDL唯一]=1)),2),""))</f>
        <v/>
      </c>
      <c r="R543" s="6" t="str">
        <f t="shared" si="112"/>
        <v/>
      </c>
      <c r="S543" s="6" t="str" cm="1">
        <f t="array" ref="S543">IF($B543="","",IFERROR(_xlfn.AGGREGATE(15,6,LabData2016[最近一次LDL檢查結果(mg/dL)]/((LabData2016[比對身分證前六碼]=$AX543)*(LabData2016[LDL唯一]=1)),1),""))</f>
        <v/>
      </c>
      <c r="T543" s="28" t="str">
        <f ca="1">IF($B543="","",IF($M543="不適用","不適用",IF($N543="","未檢驗",IF(OR(AND($D543="DM only",$O543&gt;=DATE(YEAR(TODAY()),1,1),$O543&lt;DATE(YEAR(TODAY())+1,1,1),$N543&lt;VALUE(SUBSTITUTE($M543,"&lt;",""))),AND($AH543&gt;=1,$AI543&gt;=1,OR($N543&lt;VALUE(SUBSTITUTE($M543,"&lt;","")),SUMIFS(LabData2016[LDL唯一],LabData2016[比對身分證前六碼],$AX543,LabData2016[最近一次LDL檢查結果(mg/dL)],"&lt;"&amp;VALUE(SUBSTITUTE($M543,"&lt;","")),LabData2016[最近一次LDL檢查日期],"&gt;="&amp;DATE(YEAR(TODAY()),1,1),LabData2016[最近一次LDL檢查日期],"&lt;"&amp;DATE(YEAR(TODAY())+1,1,1))/($AH543+$AI543)&gt;=0.5))),"控制達標",IF(AND($AH543&gt;=1,$AI543&gt;=1,ISNUMBER($P543),$R543&gt;84,$N543-$P543&lt;0),"進步達標","未達標")))))</f>
        <v/>
      </c>
      <c r="U543" s="39" t="str">
        <f ca="1">IF($B543="","",IF($T543="不適用","不適用",IF($T543="未檢驗","無檢驗資料","全年"&amp;($AH543+$AI543)&amp;"次／下半年"&amp;$AI543&amp;"次／"&amp;SUMIFS(LabData2016[LDL唯一],LabData2016[比對身分證前六碼],$AX543,LabData2016[最近一次LDL檢查結果(mg/dL)],"&lt;"&amp;VALUE(SUBSTITUTE($M543,"&lt;","")),LabData2016[最近一次LDL檢查日期],"&gt;="&amp;DATE(YEAR(TODAY()),1,1),LabData2016[最近一次LDL檢查日期],"&lt;"&amp;DATE(YEAR(TODAY())+1,1,1))&amp;"/"&amp;($AH543+$AI543)&amp;"達標")))</f>
        <v/>
      </c>
      <c r="V543" s="6" t="str" cm="1">
        <f t="array" ref="V543">IF($B543="","",IFERROR(INDEX(PatientCriteria[UACR達標標準],ROWS($A$4:A543)),""))</f>
        <v/>
      </c>
      <c r="W543" s="6" t="str">
        <f>IF($B543="","",IF($X543="","",IFERROR(SUMIFS(LabData2016[最近一次UACR檢查結果(mg/gm)],LabData2016[比對身分證前六碼],$AX543,LabData2016[最近一次UACR檢查日期],$X543,LabData2016[UACR唯一],1),"")))</f>
        <v/>
      </c>
      <c r="X543" s="36" t="str" cm="1">
        <f t="array" ref="X543">IF($B543="","",IFERROR(_xlfn.AGGREGATE(14,6,LabData2016[最近一次UACR檢查日期]/((LabData2016[比對身分證前六碼]=$AX543)*(LabData2016[UACR唯一]=1)),1),""))</f>
        <v/>
      </c>
      <c r="Y543" s="6" t="str">
        <f>IF($B543="","",IF($Z543="","",IFERROR(SUMIFS(LabData2016[最近一次UACR檢查結果(mg/gm)],LabData2016[比對身分證前六碼],$AX543,LabData2016[最近一次UACR檢查日期],$Z543,LabData2016[UACR唯一],1),"")))</f>
        <v/>
      </c>
      <c r="Z543" s="36" t="str" cm="1">
        <f t="array" ref="Z543">IF($B543="","",IFERROR(_xlfn.AGGREGATE(14,6,LabData2016[最近一次UACR檢查日期]/((LabData2016[比對身分證前六碼]=$AX543)*(LabData2016[UACR唯一]=1)),2),""))</f>
        <v/>
      </c>
      <c r="AA543" s="6" t="str">
        <f t="shared" si="113"/>
        <v/>
      </c>
      <c r="AB543" s="29" t="str">
        <f ca="1">IF($B543="","",IF($V543="不適用","不適用",IF($W543="","未檢驗",IF(AND($AJ543+$AK543&gt;=2,$AK543&gt;=1),IF(OR($W543&lt;30,SUMIFS(LabData2016[UACR唯一],LabData2016[比對身分證前六碼],$AX543,LabData2016[最近一次UACR檢查結果(mg/gm)],"&lt;30",LabData2016[最近一次UACR檢查日期],"&gt;="&amp;DATE(YEAR(TODAY()),1,1),LabData2016[最近一次UACR檢查日期],"&lt;"&amp;DATE(YEAR(TODAY())+1,1,1))/($AJ543+$AK543)&gt;=0.5),"控制達標",IF(ISNUMBER($Y543),IF(AND($AA543&gt;=84,$W543-$Y543&lt;0),"進步達標","未達標"),"未達標")),"未達標"))))</f>
        <v/>
      </c>
      <c r="AC543" s="38" t="str">
        <f ca="1">IF($B543="","",IF($AB543="不適用","不適用",IF($AB543="未檢驗","無檢驗資料","全年"&amp;($AJ543+$AK543)&amp;"次／下半年"&amp;$AK543&amp;"次／"&amp;SUMIFS(LabData2016[UACR唯一],LabData2016[比對身分證前六碼],$AX543,LabData2016[最近一次UACR檢查結果(mg/gm)],"&lt;30",LabData2016[最近一次UACR檢查日期],"&gt;="&amp;DATE(YEAR(TODAY()),1,1),LabData2016[最近一次UACR檢查日期],"&lt;"&amp;DATE(YEAR(TODAY())+1,1,1))&amp;"/"&amp;($AJ543+$AK543)&amp;"達標")))</f>
        <v/>
      </c>
      <c r="AD543" s="6" t="str" cm="1">
        <f t="array" ref="AD543">IF($B543="","",IFERROR(INDEX(PatientCriteria[BP檢驗次數達標標準],ROWS($A$4:A543)),""))</f>
        <v/>
      </c>
      <c r="AE543" s="6" t="str" cm="1">
        <f t="array" aca="1" ref="AE543" ca="1">IF($B543="","",_xlfn.LET(_xlpm.bp,LabData2016[最近一次BP檢查日期],_xlpm.ym,IF(ISNUMBER(_xlpm.bp),TEXT(_xlpm.bp,"yyyy-mm"),LEFT(_xlpm.bp,7)),_xlpm.matched,_xlfn._xlws.FILTER(_xlpm.ym,(LabData2016[比對身分證前六碼]=$AX543)*(LabData2016[比對生日西元]=$AY543)*(_xlpm.ym&lt;&gt;"")*(LEFT(_xlpm.ym,4)=TEXT(YEAR(TODAY()),"0")),""),IF(INDEX(_xlpm.matched,1)="",0,ROWS(_xlfn.UNIQUE(_xlpm.matched)))))</f>
        <v/>
      </c>
      <c r="AF543" s="6" t="str">
        <f ca="1">IF($B543="","",SUMIFS(LabData2016[HbA1c唯一],LabData2016[比對身分證前六碼],$AX543,LabData2016[最近一次HbA1c檢查日期],"&gt;="&amp;DATE(YEAR(TODAY()),1,1),LabData2016[最近一次HbA1c檢查日期],"&lt;"&amp;DATE(YEAR(TODAY()),7,1)))</f>
        <v/>
      </c>
      <c r="AG543" s="6" t="str">
        <f ca="1">IF($B543="","",SUMIFS(LabData2016[HbA1c唯一],LabData2016[比對身分證前六碼],$AX543,LabData2016[最近一次HbA1c檢查日期],"&gt;="&amp;DATE(YEAR(TODAY()),7,1),LabData2016[最近一次HbA1c檢查日期],"&lt;"&amp;DATE(YEAR(TODAY())+1,1,1)))</f>
        <v/>
      </c>
      <c r="AH543" s="6" t="str">
        <f ca="1">IF($B543="","",SUMIFS(LabData2016[LDL唯一],LabData2016[比對身分證前六碼],$AX543,LabData2016[最近一次LDL檢查日期],"&gt;="&amp;DATE(YEAR(TODAY()),1,1),LabData2016[最近一次LDL檢查日期],"&lt;"&amp;DATE(YEAR(TODAY()),7,1)))</f>
        <v/>
      </c>
      <c r="AI543" s="6" t="str">
        <f ca="1">IF($B543="","",SUMIFS(LabData2016[LDL唯一],LabData2016[比對身分證前六碼],$AX543,LabData2016[最近一次LDL檢查日期],"&gt;="&amp;DATE(YEAR(TODAY()),7,1),LabData2016[最近一次LDL檢查日期],"&lt;"&amp;DATE(YEAR(TODAY())+1,1,1)))</f>
        <v/>
      </c>
      <c r="AJ543" s="6" t="str">
        <f ca="1">IF($B543="","",SUMIFS(LabData2016[UACR唯一],LabData2016[比對身分證前六碼],$AX543,LabData2016[最近一次UACR檢查日期],"&gt;="&amp;DATE(YEAR(TODAY()),1,1),LabData2016[最近一次UACR檢查日期],"&lt;"&amp;DATE(YEAR(TODAY()),7,1)))</f>
        <v/>
      </c>
      <c r="AK543" s="6" t="str">
        <f ca="1">IF($B543="","",SUMIFS(LabData2016[UACR唯一],LabData2016[比對身分證前六碼],$AX543,LabData2016[最近一次UACR檢查日期],"&gt;="&amp;DATE(YEAR(TODAY()),7,1),LabData2016[最近一次UACR檢查日期],"&lt;"&amp;DATE(YEAR(TODAY())+1,1,1)))</f>
        <v/>
      </c>
      <c r="AL543" s="6" t="str">
        <f t="shared" si="114"/>
        <v/>
      </c>
      <c r="AM543" s="6" t="str">
        <f t="shared" si="115"/>
        <v/>
      </c>
      <c r="AN543" s="6" t="str">
        <f t="shared" si="116"/>
        <v/>
      </c>
      <c r="AO543" s="6" t="str">
        <f t="shared" si="117"/>
        <v/>
      </c>
      <c r="AP543" s="6" t="str" cm="1">
        <f t="array" ref="AP543">IF($B543="","",IFERROR(INDEX(相容設定!$B$2:$E$9,MATCH($D543,相容設定!$A$2:$A$9,0),MIN(VALUE(LEFT($AQ543,FIND("/",$AQ543)-1)),3)+1),0))</f>
        <v/>
      </c>
      <c r="AQ543" s="6" t="str">
        <f t="shared" si="118"/>
        <v/>
      </c>
      <c r="AR543" s="30" t="str">
        <f t="shared" si="119"/>
        <v/>
      </c>
      <c r="AS543" s="30" t="str">
        <f>IF($B543="","",250+30+IF(OR(ISNUMBER(SEARCH("DM",$D543)),ISNUMBER(SEARCH("+",$D543))),100,0)+IFERROR(INDEX(相容設定!$F$2:$F$9,MATCH($D543,相容設定!$A$2:$A$9,0)),0))</f>
        <v/>
      </c>
      <c r="AT543" s="31" t="str">
        <f t="shared" si="120"/>
        <v/>
      </c>
      <c r="AU543" s="32" t="str">
        <f t="shared" si="121"/>
        <v/>
      </c>
      <c r="AW543" t="str">
        <f t="shared" si="122"/>
        <v/>
      </c>
    </row>
    <row r="544" spans="1:49" x14ac:dyDescent="0.35">
      <c r="A544" s="26" t="str" cm="1">
        <f t="array" ref="A544">IFERROR(IF(INDEX(PatientCriteria[身分證號],ROWS($A$4:A544))="","",ROWS($A$4:A544)),"")</f>
        <v/>
      </c>
      <c r="B544" s="26" t="str" cm="1">
        <f t="array" ref="B544">IFERROR(IF(INDEX(PatientCriteria[身分證號],ROWS($A$4:A544))="","",INDEX(PatientCriteria[身分證號],ROWS($A$4:A544))),"")</f>
        <v/>
      </c>
      <c r="C544" s="26" t="str" cm="1">
        <f t="array" ref="C544">IF($B544="","",IFERROR(INDEX(PatientCriteria[生日],ROWS($A$4:A544)),""))</f>
        <v/>
      </c>
      <c r="D544" s="26" t="str" cm="1">
        <f t="array" ref="D544">IF($B544="","",IFERROR(INDEX(PatientCriteria[疾病組合],ROWS($A$4:A544)),""))</f>
        <v/>
      </c>
      <c r="E544" s="6" t="str" cm="1">
        <f t="array" ref="E544">IF($B544="","",IFERROR(INDEX(PatientCriteria[HbA1c達標標準],ROWS($A$4:A544)),""))</f>
        <v/>
      </c>
      <c r="F544" s="6" t="str">
        <f>IF($B544="","",IF($G544="","",IFERROR(SUMIFS(LabData2016[最近一次HbA1c檢查結果(%)],LabData2016[比對身分證前六碼],$AX544,LabData2016[最近一次HbA1c檢查日期],$G544,LabData2016[HbA1c唯一],1),"")))</f>
        <v/>
      </c>
      <c r="G544" s="36" t="str" cm="1">
        <f t="array" ref="G544">IF($B544="","",IFERROR(_xlfn.AGGREGATE(14,6,LabData2016[最近一次HbA1c檢查日期]/((LabData2016[比對身分證前六碼]=$AX544)*(LabData2016[HbA1c唯一]=1)),1),""))</f>
        <v/>
      </c>
      <c r="H544" s="6" t="str">
        <f>IF($B544="","",IF($I544="","",IFERROR(SUMIFS(LabData2016[最近一次HbA1c檢查結果(%)],LabData2016[比對身分證前六碼],$AX544,LabData2016[最近一次HbA1c檢查日期],$I544,LabData2016[HbA1c唯一],1),"")))</f>
        <v/>
      </c>
      <c r="I544" s="36" t="str" cm="1">
        <f t="array" ref="I544">IF($B544="","",IFERROR(_xlfn.AGGREGATE(14,6,LabData2016[最近一次HbA1c檢查日期]/((LabData2016[比對身分證前六碼]=$AX544)*(LabData2016[HbA1c唯一]=1)),2),""))</f>
        <v/>
      </c>
      <c r="J544" s="6" t="str">
        <f t="shared" si="111"/>
        <v/>
      </c>
      <c r="K544" s="27" t="str">
        <f ca="1">IF($B544="","",IF($E544="不適用","不適用",IF($F544="","未檢驗",IF(AND($AF544+$AG544&gt;=2,$AG544&gt;=1),IF(OR($F544&lt;VALUE(SUBSTITUTE(SUBSTITUTE($E544,"&lt;",""),"%","")),SUMIFS(LabData2016[HbA1c唯一],LabData2016[比對身分證前六碼],$AX544,LabData2016[最近一次HbA1c檢查結果(%)],"&lt;"&amp;VALUE(SUBSTITUTE(SUBSTITUTE($E544,"&lt;",""),"%","")),LabData2016[最近一次HbA1c檢查日期],"&gt;="&amp;DATE(YEAR(TODAY()),1,1),LabData2016[最近一次HbA1c檢查日期],"&lt;"&amp;DATE(YEAR(TODAY())+1,1,1))/($AF544+$AG544)&gt;=0.5),"控制達標",IF(ISNUMBER($H544),IF(AND($J544&gt;=84,$F544-$H544&lt;0),"進步達標","未達標"),"未達標")),"未達標"))))</f>
        <v/>
      </c>
      <c r="L544" s="33" t="str">
        <f ca="1">IF($B544="","",IF($K544="不適用","不適用",IF($K544="未檢驗","無檢驗資料","全年"&amp;($AF544+$AG544)&amp;"次／下半年"&amp;$AG544&amp;"次／"&amp;SUMIFS(LabData2016[HbA1c唯一],LabData2016[比對身分證前六碼],$AX544,LabData2016[最近一次HbA1c檢查結果(%)],"&lt;"&amp;VALUE(SUBSTITUTE(SUBSTITUTE($E544,"&lt;",""),"%","")),LabData2016[最近一次HbA1c檢查日期],"&gt;="&amp;DATE(YEAR(TODAY()),1,1),LabData2016[最近一次HbA1c檢查日期],"&lt;"&amp;DATE(YEAR(TODAY())+1,1,1))&amp;"/"&amp;($AF544+$AG544)&amp;"達標")))</f>
        <v/>
      </c>
      <c r="M544" s="6" t="str" cm="1">
        <f t="array" ref="M544">IF($B544="","",IFERROR(INDEX(PatientCriteria[LDL達標標準],ROWS($A$4:A544)),""))</f>
        <v/>
      </c>
      <c r="N544" s="6" t="str">
        <f>IF($B544="","",IF($O544="","",IFERROR(SUMIFS(LabData2016[最近一次LDL檢查結果(mg/dL)],LabData2016[比對身分證前六碼],$AX544,LabData2016[最近一次LDL檢查日期],$O544,LabData2016[LDL唯一],1),"")))</f>
        <v/>
      </c>
      <c r="O544" s="36" t="str" cm="1">
        <f t="array" ref="O544">IF($B544="","",IFERROR(_xlfn.AGGREGATE(14,6,LabData2016[最近一次LDL檢查日期]/((LabData2016[比對身分證前六碼]=$AX544)*(LabData2016[LDL唯一]=1)),1),""))</f>
        <v/>
      </c>
      <c r="P544" s="6" t="str">
        <f>IF($B544="","",IF($Q544="","",IFERROR(SUMIFS(LabData2016[最近一次LDL檢查結果(mg/dL)],LabData2016[比對身分證前六碼],$AX544,LabData2016[最近一次LDL檢查日期],$Q544,LabData2016[LDL唯一],1),"")))</f>
        <v/>
      </c>
      <c r="Q544" s="36" t="str" cm="1">
        <f t="array" ref="Q544">IF($B544="","",IFERROR(_xlfn.AGGREGATE(14,6,LabData2016[最近一次LDL檢查日期]/((LabData2016[比對身分證前六碼]=$AX544)*(LabData2016[LDL唯一]=1)),2),""))</f>
        <v/>
      </c>
      <c r="R544" s="6" t="str">
        <f t="shared" si="112"/>
        <v/>
      </c>
      <c r="S544" s="6" t="str" cm="1">
        <f t="array" ref="S544">IF($B544="","",IFERROR(_xlfn.AGGREGATE(15,6,LabData2016[最近一次LDL檢查結果(mg/dL)]/((LabData2016[比對身分證前六碼]=$AX544)*(LabData2016[LDL唯一]=1)),1),""))</f>
        <v/>
      </c>
      <c r="T544" s="28" t="str">
        <f ca="1">IF($B544="","",IF($M544="不適用","不適用",IF($N544="","未檢驗",IF(OR(AND($D544="DM only",$O544&gt;=DATE(YEAR(TODAY()),1,1),$O544&lt;DATE(YEAR(TODAY())+1,1,1),$N544&lt;VALUE(SUBSTITUTE($M544,"&lt;",""))),AND($AH544&gt;=1,$AI544&gt;=1,OR($N544&lt;VALUE(SUBSTITUTE($M544,"&lt;","")),SUMIFS(LabData2016[LDL唯一],LabData2016[比對身分證前六碼],$AX544,LabData2016[最近一次LDL檢查結果(mg/dL)],"&lt;"&amp;VALUE(SUBSTITUTE($M544,"&lt;","")),LabData2016[最近一次LDL檢查日期],"&gt;="&amp;DATE(YEAR(TODAY()),1,1),LabData2016[最近一次LDL檢查日期],"&lt;"&amp;DATE(YEAR(TODAY())+1,1,1))/($AH544+$AI544)&gt;=0.5))),"控制達標",IF(AND($AH544&gt;=1,$AI544&gt;=1,ISNUMBER($P544),$R544&gt;84,$N544-$P544&lt;0),"進步達標","未達標")))))</f>
        <v/>
      </c>
      <c r="U544" s="39" t="str">
        <f ca="1">IF($B544="","",IF($T544="不適用","不適用",IF($T544="未檢驗","無檢驗資料","全年"&amp;($AH544+$AI544)&amp;"次／下半年"&amp;$AI544&amp;"次／"&amp;SUMIFS(LabData2016[LDL唯一],LabData2016[比對身分證前六碼],$AX544,LabData2016[最近一次LDL檢查結果(mg/dL)],"&lt;"&amp;VALUE(SUBSTITUTE($M544,"&lt;","")),LabData2016[最近一次LDL檢查日期],"&gt;="&amp;DATE(YEAR(TODAY()),1,1),LabData2016[最近一次LDL檢查日期],"&lt;"&amp;DATE(YEAR(TODAY())+1,1,1))&amp;"/"&amp;($AH544+$AI544)&amp;"達標")))</f>
        <v/>
      </c>
      <c r="V544" s="6" t="str" cm="1">
        <f t="array" ref="V544">IF($B544="","",IFERROR(INDEX(PatientCriteria[UACR達標標準],ROWS($A$4:A544)),""))</f>
        <v/>
      </c>
      <c r="W544" s="6" t="str">
        <f>IF($B544="","",IF($X544="","",IFERROR(SUMIFS(LabData2016[最近一次UACR檢查結果(mg/gm)],LabData2016[比對身分證前六碼],$AX544,LabData2016[最近一次UACR檢查日期],$X544,LabData2016[UACR唯一],1),"")))</f>
        <v/>
      </c>
      <c r="X544" s="36" t="str" cm="1">
        <f t="array" ref="X544">IF($B544="","",IFERROR(_xlfn.AGGREGATE(14,6,LabData2016[最近一次UACR檢查日期]/((LabData2016[比對身分證前六碼]=$AX544)*(LabData2016[UACR唯一]=1)),1),""))</f>
        <v/>
      </c>
      <c r="Y544" s="6" t="str">
        <f>IF($B544="","",IF($Z544="","",IFERROR(SUMIFS(LabData2016[最近一次UACR檢查結果(mg/gm)],LabData2016[比對身分證前六碼],$AX544,LabData2016[最近一次UACR檢查日期],$Z544,LabData2016[UACR唯一],1),"")))</f>
        <v/>
      </c>
      <c r="Z544" s="36" t="str" cm="1">
        <f t="array" ref="Z544">IF($B544="","",IFERROR(_xlfn.AGGREGATE(14,6,LabData2016[最近一次UACR檢查日期]/((LabData2016[比對身分證前六碼]=$AX544)*(LabData2016[UACR唯一]=1)),2),""))</f>
        <v/>
      </c>
      <c r="AA544" s="6" t="str">
        <f t="shared" si="113"/>
        <v/>
      </c>
      <c r="AB544" s="29" t="str">
        <f ca="1">IF($B544="","",IF($V544="不適用","不適用",IF($W544="","未檢驗",IF(AND($AJ544+$AK544&gt;=2,$AK544&gt;=1),IF(OR($W544&lt;30,SUMIFS(LabData2016[UACR唯一],LabData2016[比對身分證前六碼],$AX544,LabData2016[最近一次UACR檢查結果(mg/gm)],"&lt;30",LabData2016[最近一次UACR檢查日期],"&gt;="&amp;DATE(YEAR(TODAY()),1,1),LabData2016[最近一次UACR檢查日期],"&lt;"&amp;DATE(YEAR(TODAY())+1,1,1))/($AJ544+$AK544)&gt;=0.5),"控制達標",IF(ISNUMBER($Y544),IF(AND($AA544&gt;=84,$W544-$Y544&lt;0),"進步達標","未達標"),"未達標")),"未達標"))))</f>
        <v/>
      </c>
      <c r="AC544" s="38" t="str">
        <f ca="1">IF($B544="","",IF($AB544="不適用","不適用",IF($AB544="未檢驗","無檢驗資料","全年"&amp;($AJ544+$AK544)&amp;"次／下半年"&amp;$AK544&amp;"次／"&amp;SUMIFS(LabData2016[UACR唯一],LabData2016[比對身分證前六碼],$AX544,LabData2016[最近一次UACR檢查結果(mg/gm)],"&lt;30",LabData2016[最近一次UACR檢查日期],"&gt;="&amp;DATE(YEAR(TODAY()),1,1),LabData2016[最近一次UACR檢查日期],"&lt;"&amp;DATE(YEAR(TODAY())+1,1,1))&amp;"/"&amp;($AJ544+$AK544)&amp;"達標")))</f>
        <v/>
      </c>
      <c r="AD544" s="6" t="str" cm="1">
        <f t="array" ref="AD544">IF($B544="","",IFERROR(INDEX(PatientCriteria[BP檢驗次數達標標準],ROWS($A$4:A544)),""))</f>
        <v/>
      </c>
      <c r="AE544" s="6" t="str" cm="1">
        <f t="array" aca="1" ref="AE544" ca="1">IF($B544="","",_xlfn.LET(_xlpm.bp,LabData2016[最近一次BP檢查日期],_xlpm.ym,IF(ISNUMBER(_xlpm.bp),TEXT(_xlpm.bp,"yyyy-mm"),LEFT(_xlpm.bp,7)),_xlpm.matched,_xlfn._xlws.FILTER(_xlpm.ym,(LabData2016[比對身分證前六碼]=$AX544)*(LabData2016[比對生日西元]=$AY544)*(_xlpm.ym&lt;&gt;"")*(LEFT(_xlpm.ym,4)=TEXT(YEAR(TODAY()),"0")),""),IF(INDEX(_xlpm.matched,1)="",0,ROWS(_xlfn.UNIQUE(_xlpm.matched)))))</f>
        <v/>
      </c>
      <c r="AF544" s="6" t="str">
        <f ca="1">IF($B544="","",SUMIFS(LabData2016[HbA1c唯一],LabData2016[比對身分證前六碼],$AX544,LabData2016[最近一次HbA1c檢查日期],"&gt;="&amp;DATE(YEAR(TODAY()),1,1),LabData2016[最近一次HbA1c檢查日期],"&lt;"&amp;DATE(YEAR(TODAY()),7,1)))</f>
        <v/>
      </c>
      <c r="AG544" s="6" t="str">
        <f ca="1">IF($B544="","",SUMIFS(LabData2016[HbA1c唯一],LabData2016[比對身分證前六碼],$AX544,LabData2016[最近一次HbA1c檢查日期],"&gt;="&amp;DATE(YEAR(TODAY()),7,1),LabData2016[最近一次HbA1c檢查日期],"&lt;"&amp;DATE(YEAR(TODAY())+1,1,1)))</f>
        <v/>
      </c>
      <c r="AH544" s="6" t="str">
        <f ca="1">IF($B544="","",SUMIFS(LabData2016[LDL唯一],LabData2016[比對身分證前六碼],$AX544,LabData2016[最近一次LDL檢查日期],"&gt;="&amp;DATE(YEAR(TODAY()),1,1),LabData2016[最近一次LDL檢查日期],"&lt;"&amp;DATE(YEAR(TODAY()),7,1)))</f>
        <v/>
      </c>
      <c r="AI544" s="6" t="str">
        <f ca="1">IF($B544="","",SUMIFS(LabData2016[LDL唯一],LabData2016[比對身分證前六碼],$AX544,LabData2016[最近一次LDL檢查日期],"&gt;="&amp;DATE(YEAR(TODAY()),7,1),LabData2016[最近一次LDL檢查日期],"&lt;"&amp;DATE(YEAR(TODAY())+1,1,1)))</f>
        <v/>
      </c>
      <c r="AJ544" s="6" t="str">
        <f ca="1">IF($B544="","",SUMIFS(LabData2016[UACR唯一],LabData2016[比對身分證前六碼],$AX544,LabData2016[最近一次UACR檢查日期],"&gt;="&amp;DATE(YEAR(TODAY()),1,1),LabData2016[最近一次UACR檢查日期],"&lt;"&amp;DATE(YEAR(TODAY()),7,1)))</f>
        <v/>
      </c>
      <c r="AK544" s="6" t="str">
        <f ca="1">IF($B544="","",SUMIFS(LabData2016[UACR唯一],LabData2016[比對身分證前六碼],$AX544,LabData2016[最近一次UACR檢查日期],"&gt;="&amp;DATE(YEAR(TODAY()),7,1),LabData2016[最近一次UACR檢查日期],"&lt;"&amp;DATE(YEAR(TODAY())+1,1,1)))</f>
        <v/>
      </c>
      <c r="AL544" s="6" t="str">
        <f t="shared" si="114"/>
        <v/>
      </c>
      <c r="AM544" s="6" t="str">
        <f t="shared" si="115"/>
        <v/>
      </c>
      <c r="AN544" s="6" t="str">
        <f t="shared" si="116"/>
        <v/>
      </c>
      <c r="AO544" s="6" t="str">
        <f t="shared" si="117"/>
        <v/>
      </c>
      <c r="AP544" s="6" t="str" cm="1">
        <f t="array" ref="AP544">IF($B544="","",IFERROR(INDEX(相容設定!$B$2:$E$9,MATCH($D544,相容設定!$A$2:$A$9,0),MIN(VALUE(LEFT($AQ544,FIND("/",$AQ544)-1)),3)+1),0))</f>
        <v/>
      </c>
      <c r="AQ544" s="6" t="str">
        <f t="shared" si="118"/>
        <v/>
      </c>
      <c r="AR544" s="30" t="str">
        <f t="shared" si="119"/>
        <v/>
      </c>
      <c r="AS544" s="30" t="str">
        <f>IF($B544="","",250+30+IF(OR(ISNUMBER(SEARCH("DM",$D544)),ISNUMBER(SEARCH("+",$D544))),100,0)+IFERROR(INDEX(相容設定!$F$2:$F$9,MATCH($D544,相容設定!$A$2:$A$9,0)),0))</f>
        <v/>
      </c>
      <c r="AT544" s="31" t="str">
        <f t="shared" si="120"/>
        <v/>
      </c>
      <c r="AU544" s="32" t="str">
        <f t="shared" si="121"/>
        <v/>
      </c>
      <c r="AW544" t="str">
        <f t="shared" si="122"/>
        <v/>
      </c>
    </row>
    <row r="545" spans="1:49" x14ac:dyDescent="0.35">
      <c r="A545" s="26" t="str" cm="1">
        <f t="array" ref="A545">IFERROR(IF(INDEX(PatientCriteria[身分證號],ROWS($A$4:A545))="","",ROWS($A$4:A545)),"")</f>
        <v/>
      </c>
      <c r="B545" s="26" t="str" cm="1">
        <f t="array" ref="B545">IFERROR(IF(INDEX(PatientCriteria[身分證號],ROWS($A$4:A545))="","",INDEX(PatientCriteria[身分證號],ROWS($A$4:A545))),"")</f>
        <v/>
      </c>
      <c r="C545" s="26" t="str" cm="1">
        <f t="array" ref="C545">IF($B545="","",IFERROR(INDEX(PatientCriteria[生日],ROWS($A$4:A545)),""))</f>
        <v/>
      </c>
      <c r="D545" s="26" t="str" cm="1">
        <f t="array" ref="D545">IF($B545="","",IFERROR(INDEX(PatientCriteria[疾病組合],ROWS($A$4:A545)),""))</f>
        <v/>
      </c>
      <c r="E545" s="6" t="str" cm="1">
        <f t="array" ref="E545">IF($B545="","",IFERROR(INDEX(PatientCriteria[HbA1c達標標準],ROWS($A$4:A545)),""))</f>
        <v/>
      </c>
      <c r="F545" s="6" t="str">
        <f>IF($B545="","",IF($G545="","",IFERROR(SUMIFS(LabData2016[最近一次HbA1c檢查結果(%)],LabData2016[比對身分證前六碼],$AX545,LabData2016[最近一次HbA1c檢查日期],$G545,LabData2016[HbA1c唯一],1),"")))</f>
        <v/>
      </c>
      <c r="G545" s="36" t="str" cm="1">
        <f t="array" ref="G545">IF($B545="","",IFERROR(_xlfn.AGGREGATE(14,6,LabData2016[最近一次HbA1c檢查日期]/((LabData2016[比對身分證前六碼]=$AX545)*(LabData2016[HbA1c唯一]=1)),1),""))</f>
        <v/>
      </c>
      <c r="H545" s="6" t="str">
        <f>IF($B545="","",IF($I545="","",IFERROR(SUMIFS(LabData2016[最近一次HbA1c檢查結果(%)],LabData2016[比對身分證前六碼],$AX545,LabData2016[最近一次HbA1c檢查日期],$I545,LabData2016[HbA1c唯一],1),"")))</f>
        <v/>
      </c>
      <c r="I545" s="36" t="str" cm="1">
        <f t="array" ref="I545">IF($B545="","",IFERROR(_xlfn.AGGREGATE(14,6,LabData2016[最近一次HbA1c檢查日期]/((LabData2016[比對身分證前六碼]=$AX545)*(LabData2016[HbA1c唯一]=1)),2),""))</f>
        <v/>
      </c>
      <c r="J545" s="6" t="str">
        <f t="shared" si="111"/>
        <v/>
      </c>
      <c r="K545" s="27" t="str">
        <f ca="1">IF($B545="","",IF($E545="不適用","不適用",IF($F545="","未檢驗",IF(AND($AF545+$AG545&gt;=2,$AG545&gt;=1),IF(OR($F545&lt;VALUE(SUBSTITUTE(SUBSTITUTE($E545,"&lt;",""),"%","")),SUMIFS(LabData2016[HbA1c唯一],LabData2016[比對身分證前六碼],$AX545,LabData2016[最近一次HbA1c檢查結果(%)],"&lt;"&amp;VALUE(SUBSTITUTE(SUBSTITUTE($E545,"&lt;",""),"%","")),LabData2016[最近一次HbA1c檢查日期],"&gt;="&amp;DATE(YEAR(TODAY()),1,1),LabData2016[最近一次HbA1c檢查日期],"&lt;"&amp;DATE(YEAR(TODAY())+1,1,1))/($AF545+$AG545)&gt;=0.5),"控制達標",IF(ISNUMBER($H545),IF(AND($J545&gt;=84,$F545-$H545&lt;0),"進步達標","未達標"),"未達標")),"未達標"))))</f>
        <v/>
      </c>
      <c r="L545" s="33" t="str">
        <f ca="1">IF($B545="","",IF($K545="不適用","不適用",IF($K545="未檢驗","無檢驗資料","全年"&amp;($AF545+$AG545)&amp;"次／下半年"&amp;$AG545&amp;"次／"&amp;SUMIFS(LabData2016[HbA1c唯一],LabData2016[比對身分證前六碼],$AX545,LabData2016[最近一次HbA1c檢查結果(%)],"&lt;"&amp;VALUE(SUBSTITUTE(SUBSTITUTE($E545,"&lt;",""),"%","")),LabData2016[最近一次HbA1c檢查日期],"&gt;="&amp;DATE(YEAR(TODAY()),1,1),LabData2016[最近一次HbA1c檢查日期],"&lt;"&amp;DATE(YEAR(TODAY())+1,1,1))&amp;"/"&amp;($AF545+$AG545)&amp;"達標")))</f>
        <v/>
      </c>
      <c r="M545" s="6" t="str" cm="1">
        <f t="array" ref="M545">IF($B545="","",IFERROR(INDEX(PatientCriteria[LDL達標標準],ROWS($A$4:A545)),""))</f>
        <v/>
      </c>
      <c r="N545" s="6" t="str">
        <f>IF($B545="","",IF($O545="","",IFERROR(SUMIFS(LabData2016[最近一次LDL檢查結果(mg/dL)],LabData2016[比對身分證前六碼],$AX545,LabData2016[最近一次LDL檢查日期],$O545,LabData2016[LDL唯一],1),"")))</f>
        <v/>
      </c>
      <c r="O545" s="36" t="str" cm="1">
        <f t="array" ref="O545">IF($B545="","",IFERROR(_xlfn.AGGREGATE(14,6,LabData2016[最近一次LDL檢查日期]/((LabData2016[比對身分證前六碼]=$AX545)*(LabData2016[LDL唯一]=1)),1),""))</f>
        <v/>
      </c>
      <c r="P545" s="6" t="str">
        <f>IF($B545="","",IF($Q545="","",IFERROR(SUMIFS(LabData2016[最近一次LDL檢查結果(mg/dL)],LabData2016[比對身分證前六碼],$AX545,LabData2016[最近一次LDL檢查日期],$Q545,LabData2016[LDL唯一],1),"")))</f>
        <v/>
      </c>
      <c r="Q545" s="36" t="str" cm="1">
        <f t="array" ref="Q545">IF($B545="","",IFERROR(_xlfn.AGGREGATE(14,6,LabData2016[最近一次LDL檢查日期]/((LabData2016[比對身分證前六碼]=$AX545)*(LabData2016[LDL唯一]=1)),2),""))</f>
        <v/>
      </c>
      <c r="R545" s="6" t="str">
        <f t="shared" si="112"/>
        <v/>
      </c>
      <c r="S545" s="6" t="str" cm="1">
        <f t="array" ref="S545">IF($B545="","",IFERROR(_xlfn.AGGREGATE(15,6,LabData2016[最近一次LDL檢查結果(mg/dL)]/((LabData2016[比對身分證前六碼]=$AX545)*(LabData2016[LDL唯一]=1)),1),""))</f>
        <v/>
      </c>
      <c r="T545" s="28" t="str">
        <f ca="1">IF($B545="","",IF($M545="不適用","不適用",IF($N545="","未檢驗",IF(OR(AND($D545="DM only",$O545&gt;=DATE(YEAR(TODAY()),1,1),$O545&lt;DATE(YEAR(TODAY())+1,1,1),$N545&lt;VALUE(SUBSTITUTE($M545,"&lt;",""))),AND($AH545&gt;=1,$AI545&gt;=1,OR($N545&lt;VALUE(SUBSTITUTE($M545,"&lt;","")),SUMIFS(LabData2016[LDL唯一],LabData2016[比對身分證前六碼],$AX545,LabData2016[最近一次LDL檢查結果(mg/dL)],"&lt;"&amp;VALUE(SUBSTITUTE($M545,"&lt;","")),LabData2016[最近一次LDL檢查日期],"&gt;="&amp;DATE(YEAR(TODAY()),1,1),LabData2016[最近一次LDL檢查日期],"&lt;"&amp;DATE(YEAR(TODAY())+1,1,1))/($AH545+$AI545)&gt;=0.5))),"控制達標",IF(AND($AH545&gt;=1,$AI545&gt;=1,ISNUMBER($P545),$R545&gt;84,$N545-$P545&lt;0),"進步達標","未達標")))))</f>
        <v/>
      </c>
      <c r="U545" s="39" t="str">
        <f ca="1">IF($B545="","",IF($T545="不適用","不適用",IF($T545="未檢驗","無檢驗資料","全年"&amp;($AH545+$AI545)&amp;"次／下半年"&amp;$AI545&amp;"次／"&amp;SUMIFS(LabData2016[LDL唯一],LabData2016[比對身分證前六碼],$AX545,LabData2016[最近一次LDL檢查結果(mg/dL)],"&lt;"&amp;VALUE(SUBSTITUTE($M545,"&lt;","")),LabData2016[最近一次LDL檢查日期],"&gt;="&amp;DATE(YEAR(TODAY()),1,1),LabData2016[最近一次LDL檢查日期],"&lt;"&amp;DATE(YEAR(TODAY())+1,1,1))&amp;"/"&amp;($AH545+$AI545)&amp;"達標")))</f>
        <v/>
      </c>
      <c r="V545" s="6" t="str" cm="1">
        <f t="array" ref="V545">IF($B545="","",IFERROR(INDEX(PatientCriteria[UACR達標標準],ROWS($A$4:A545)),""))</f>
        <v/>
      </c>
      <c r="W545" s="6" t="str">
        <f>IF($B545="","",IF($X545="","",IFERROR(SUMIFS(LabData2016[最近一次UACR檢查結果(mg/gm)],LabData2016[比對身分證前六碼],$AX545,LabData2016[最近一次UACR檢查日期],$X545,LabData2016[UACR唯一],1),"")))</f>
        <v/>
      </c>
      <c r="X545" s="36" t="str" cm="1">
        <f t="array" ref="X545">IF($B545="","",IFERROR(_xlfn.AGGREGATE(14,6,LabData2016[最近一次UACR檢查日期]/((LabData2016[比對身分證前六碼]=$AX545)*(LabData2016[UACR唯一]=1)),1),""))</f>
        <v/>
      </c>
      <c r="Y545" s="6" t="str">
        <f>IF($B545="","",IF($Z545="","",IFERROR(SUMIFS(LabData2016[最近一次UACR檢查結果(mg/gm)],LabData2016[比對身分證前六碼],$AX545,LabData2016[最近一次UACR檢查日期],$Z545,LabData2016[UACR唯一],1),"")))</f>
        <v/>
      </c>
      <c r="Z545" s="36" t="str" cm="1">
        <f t="array" ref="Z545">IF($B545="","",IFERROR(_xlfn.AGGREGATE(14,6,LabData2016[最近一次UACR檢查日期]/((LabData2016[比對身分證前六碼]=$AX545)*(LabData2016[UACR唯一]=1)),2),""))</f>
        <v/>
      </c>
      <c r="AA545" s="6" t="str">
        <f t="shared" si="113"/>
        <v/>
      </c>
      <c r="AB545" s="29" t="str">
        <f ca="1">IF($B545="","",IF($V545="不適用","不適用",IF($W545="","未檢驗",IF(AND($AJ545+$AK545&gt;=2,$AK545&gt;=1),IF(OR($W545&lt;30,SUMIFS(LabData2016[UACR唯一],LabData2016[比對身分證前六碼],$AX545,LabData2016[最近一次UACR檢查結果(mg/gm)],"&lt;30",LabData2016[最近一次UACR檢查日期],"&gt;="&amp;DATE(YEAR(TODAY()),1,1),LabData2016[最近一次UACR檢查日期],"&lt;"&amp;DATE(YEAR(TODAY())+1,1,1))/($AJ545+$AK545)&gt;=0.5),"控制達標",IF(ISNUMBER($Y545),IF(AND($AA545&gt;=84,$W545-$Y545&lt;0),"進步達標","未達標"),"未達標")),"未達標"))))</f>
        <v/>
      </c>
      <c r="AC545" s="38" t="str">
        <f ca="1">IF($B545="","",IF($AB545="不適用","不適用",IF($AB545="未檢驗","無檢驗資料","全年"&amp;($AJ545+$AK545)&amp;"次／下半年"&amp;$AK545&amp;"次／"&amp;SUMIFS(LabData2016[UACR唯一],LabData2016[比對身分證前六碼],$AX545,LabData2016[最近一次UACR檢查結果(mg/gm)],"&lt;30",LabData2016[最近一次UACR檢查日期],"&gt;="&amp;DATE(YEAR(TODAY()),1,1),LabData2016[最近一次UACR檢查日期],"&lt;"&amp;DATE(YEAR(TODAY())+1,1,1))&amp;"/"&amp;($AJ545+$AK545)&amp;"達標")))</f>
        <v/>
      </c>
      <c r="AD545" s="6" t="str" cm="1">
        <f t="array" ref="AD545">IF($B545="","",IFERROR(INDEX(PatientCriteria[BP檢驗次數達標標準],ROWS($A$4:A545)),""))</f>
        <v/>
      </c>
      <c r="AE545" s="6" t="str" cm="1">
        <f t="array" aca="1" ref="AE545" ca="1">IF($B545="","",_xlfn.LET(_xlpm.bp,LabData2016[最近一次BP檢查日期],_xlpm.ym,IF(ISNUMBER(_xlpm.bp),TEXT(_xlpm.bp,"yyyy-mm"),LEFT(_xlpm.bp,7)),_xlpm.matched,_xlfn._xlws.FILTER(_xlpm.ym,(LabData2016[比對身分證前六碼]=$AX545)*(LabData2016[比對生日西元]=$AY545)*(_xlpm.ym&lt;&gt;"")*(LEFT(_xlpm.ym,4)=TEXT(YEAR(TODAY()),"0")),""),IF(INDEX(_xlpm.matched,1)="",0,ROWS(_xlfn.UNIQUE(_xlpm.matched)))))</f>
        <v/>
      </c>
      <c r="AF545" s="6" t="str">
        <f ca="1">IF($B545="","",SUMIFS(LabData2016[HbA1c唯一],LabData2016[比對身分證前六碼],$AX545,LabData2016[最近一次HbA1c檢查日期],"&gt;="&amp;DATE(YEAR(TODAY()),1,1),LabData2016[最近一次HbA1c檢查日期],"&lt;"&amp;DATE(YEAR(TODAY()),7,1)))</f>
        <v/>
      </c>
      <c r="AG545" s="6" t="str">
        <f ca="1">IF($B545="","",SUMIFS(LabData2016[HbA1c唯一],LabData2016[比對身分證前六碼],$AX545,LabData2016[最近一次HbA1c檢查日期],"&gt;="&amp;DATE(YEAR(TODAY()),7,1),LabData2016[最近一次HbA1c檢查日期],"&lt;"&amp;DATE(YEAR(TODAY())+1,1,1)))</f>
        <v/>
      </c>
      <c r="AH545" s="6" t="str">
        <f ca="1">IF($B545="","",SUMIFS(LabData2016[LDL唯一],LabData2016[比對身分證前六碼],$AX545,LabData2016[最近一次LDL檢查日期],"&gt;="&amp;DATE(YEAR(TODAY()),1,1),LabData2016[最近一次LDL檢查日期],"&lt;"&amp;DATE(YEAR(TODAY()),7,1)))</f>
        <v/>
      </c>
      <c r="AI545" s="6" t="str">
        <f ca="1">IF($B545="","",SUMIFS(LabData2016[LDL唯一],LabData2016[比對身分證前六碼],$AX545,LabData2016[最近一次LDL檢查日期],"&gt;="&amp;DATE(YEAR(TODAY()),7,1),LabData2016[最近一次LDL檢查日期],"&lt;"&amp;DATE(YEAR(TODAY())+1,1,1)))</f>
        <v/>
      </c>
      <c r="AJ545" s="6" t="str">
        <f ca="1">IF($B545="","",SUMIFS(LabData2016[UACR唯一],LabData2016[比對身分證前六碼],$AX545,LabData2016[最近一次UACR檢查日期],"&gt;="&amp;DATE(YEAR(TODAY()),1,1),LabData2016[最近一次UACR檢查日期],"&lt;"&amp;DATE(YEAR(TODAY()),7,1)))</f>
        <v/>
      </c>
      <c r="AK545" s="6" t="str">
        <f ca="1">IF($B545="","",SUMIFS(LabData2016[UACR唯一],LabData2016[比對身分證前六碼],$AX545,LabData2016[最近一次UACR檢查日期],"&gt;="&amp;DATE(YEAR(TODAY()),7,1),LabData2016[最近一次UACR檢查日期],"&lt;"&amp;DATE(YEAR(TODAY())+1,1,1)))</f>
        <v/>
      </c>
      <c r="AL545" s="6" t="str">
        <f t="shared" si="114"/>
        <v/>
      </c>
      <c r="AM545" s="6" t="str">
        <f t="shared" si="115"/>
        <v/>
      </c>
      <c r="AN545" s="6" t="str">
        <f t="shared" si="116"/>
        <v/>
      </c>
      <c r="AO545" s="6" t="str">
        <f t="shared" si="117"/>
        <v/>
      </c>
      <c r="AP545" s="6" t="str" cm="1">
        <f t="array" ref="AP545">IF($B545="","",IFERROR(INDEX(相容設定!$B$2:$E$9,MATCH($D545,相容設定!$A$2:$A$9,0),MIN(VALUE(LEFT($AQ545,FIND("/",$AQ545)-1)),3)+1),0))</f>
        <v/>
      </c>
      <c r="AQ545" s="6" t="str">
        <f t="shared" si="118"/>
        <v/>
      </c>
      <c r="AR545" s="30" t="str">
        <f t="shared" si="119"/>
        <v/>
      </c>
      <c r="AS545" s="30" t="str">
        <f>IF($B545="","",250+30+IF(OR(ISNUMBER(SEARCH("DM",$D545)),ISNUMBER(SEARCH("+",$D545))),100,0)+IFERROR(INDEX(相容設定!$F$2:$F$9,MATCH($D545,相容設定!$A$2:$A$9,0)),0))</f>
        <v/>
      </c>
      <c r="AT545" s="31" t="str">
        <f t="shared" si="120"/>
        <v/>
      </c>
      <c r="AU545" s="32" t="str">
        <f t="shared" si="121"/>
        <v/>
      </c>
      <c r="AW545" t="str">
        <f t="shared" si="122"/>
        <v/>
      </c>
    </row>
    <row r="546" spans="1:49" x14ac:dyDescent="0.35">
      <c r="A546" s="26" t="str" cm="1">
        <f t="array" ref="A546">IFERROR(IF(INDEX(PatientCriteria[身分證號],ROWS($A$4:A546))="","",ROWS($A$4:A546)),"")</f>
        <v/>
      </c>
      <c r="B546" s="26" t="str" cm="1">
        <f t="array" ref="B546">IFERROR(IF(INDEX(PatientCriteria[身分證號],ROWS($A$4:A546))="","",INDEX(PatientCriteria[身分證號],ROWS($A$4:A546))),"")</f>
        <v/>
      </c>
      <c r="C546" s="26" t="str" cm="1">
        <f t="array" ref="C546">IF($B546="","",IFERROR(INDEX(PatientCriteria[生日],ROWS($A$4:A546)),""))</f>
        <v/>
      </c>
      <c r="D546" s="26" t="str" cm="1">
        <f t="array" ref="D546">IF($B546="","",IFERROR(INDEX(PatientCriteria[疾病組合],ROWS($A$4:A546)),""))</f>
        <v/>
      </c>
      <c r="E546" s="6" t="str" cm="1">
        <f t="array" ref="E546">IF($B546="","",IFERROR(INDEX(PatientCriteria[HbA1c達標標準],ROWS($A$4:A546)),""))</f>
        <v/>
      </c>
      <c r="F546" s="6" t="str">
        <f>IF($B546="","",IF($G546="","",IFERROR(SUMIFS(LabData2016[最近一次HbA1c檢查結果(%)],LabData2016[比對身分證前六碼],$AX546,LabData2016[最近一次HbA1c檢查日期],$G546,LabData2016[HbA1c唯一],1),"")))</f>
        <v/>
      </c>
      <c r="G546" s="36" t="str" cm="1">
        <f t="array" ref="G546">IF($B546="","",IFERROR(_xlfn.AGGREGATE(14,6,LabData2016[最近一次HbA1c檢查日期]/((LabData2016[比對身分證前六碼]=$AX546)*(LabData2016[HbA1c唯一]=1)),1),""))</f>
        <v/>
      </c>
      <c r="H546" s="6" t="str">
        <f>IF($B546="","",IF($I546="","",IFERROR(SUMIFS(LabData2016[最近一次HbA1c檢查結果(%)],LabData2016[比對身分證前六碼],$AX546,LabData2016[最近一次HbA1c檢查日期],$I546,LabData2016[HbA1c唯一],1),"")))</f>
        <v/>
      </c>
      <c r="I546" s="36" t="str" cm="1">
        <f t="array" ref="I546">IF($B546="","",IFERROR(_xlfn.AGGREGATE(14,6,LabData2016[最近一次HbA1c檢查日期]/((LabData2016[比對身分證前六碼]=$AX546)*(LabData2016[HbA1c唯一]=1)),2),""))</f>
        <v/>
      </c>
      <c r="J546" s="6" t="str">
        <f t="shared" si="111"/>
        <v/>
      </c>
      <c r="K546" s="27" t="str">
        <f ca="1">IF($B546="","",IF($E546="不適用","不適用",IF($F546="","未檢驗",IF(AND($AF546+$AG546&gt;=2,$AG546&gt;=1),IF(OR($F546&lt;VALUE(SUBSTITUTE(SUBSTITUTE($E546,"&lt;",""),"%","")),SUMIFS(LabData2016[HbA1c唯一],LabData2016[比對身分證前六碼],$AX546,LabData2016[最近一次HbA1c檢查結果(%)],"&lt;"&amp;VALUE(SUBSTITUTE(SUBSTITUTE($E546,"&lt;",""),"%","")),LabData2016[最近一次HbA1c檢查日期],"&gt;="&amp;DATE(YEAR(TODAY()),1,1),LabData2016[最近一次HbA1c檢查日期],"&lt;"&amp;DATE(YEAR(TODAY())+1,1,1))/($AF546+$AG546)&gt;=0.5),"控制達標",IF(ISNUMBER($H546),IF(AND($J546&gt;=84,$F546-$H546&lt;0),"進步達標","未達標"),"未達標")),"未達標"))))</f>
        <v/>
      </c>
      <c r="L546" s="33" t="str">
        <f ca="1">IF($B546="","",IF($K546="不適用","不適用",IF($K546="未檢驗","無檢驗資料","全年"&amp;($AF546+$AG546)&amp;"次／下半年"&amp;$AG546&amp;"次／"&amp;SUMIFS(LabData2016[HbA1c唯一],LabData2016[比對身分證前六碼],$AX546,LabData2016[最近一次HbA1c檢查結果(%)],"&lt;"&amp;VALUE(SUBSTITUTE(SUBSTITUTE($E546,"&lt;",""),"%","")),LabData2016[最近一次HbA1c檢查日期],"&gt;="&amp;DATE(YEAR(TODAY()),1,1),LabData2016[最近一次HbA1c檢查日期],"&lt;"&amp;DATE(YEAR(TODAY())+1,1,1))&amp;"/"&amp;($AF546+$AG546)&amp;"達標")))</f>
        <v/>
      </c>
      <c r="M546" s="6" t="str" cm="1">
        <f t="array" ref="M546">IF($B546="","",IFERROR(INDEX(PatientCriteria[LDL達標標準],ROWS($A$4:A546)),""))</f>
        <v/>
      </c>
      <c r="N546" s="6" t="str">
        <f>IF($B546="","",IF($O546="","",IFERROR(SUMIFS(LabData2016[最近一次LDL檢查結果(mg/dL)],LabData2016[比對身分證前六碼],$AX546,LabData2016[最近一次LDL檢查日期],$O546,LabData2016[LDL唯一],1),"")))</f>
        <v/>
      </c>
      <c r="O546" s="36" t="str" cm="1">
        <f t="array" ref="O546">IF($B546="","",IFERROR(_xlfn.AGGREGATE(14,6,LabData2016[最近一次LDL檢查日期]/((LabData2016[比對身分證前六碼]=$AX546)*(LabData2016[LDL唯一]=1)),1),""))</f>
        <v/>
      </c>
      <c r="P546" s="6" t="str">
        <f>IF($B546="","",IF($Q546="","",IFERROR(SUMIFS(LabData2016[最近一次LDL檢查結果(mg/dL)],LabData2016[比對身分證前六碼],$AX546,LabData2016[最近一次LDL檢查日期],$Q546,LabData2016[LDL唯一],1),"")))</f>
        <v/>
      </c>
      <c r="Q546" s="36" t="str" cm="1">
        <f t="array" ref="Q546">IF($B546="","",IFERROR(_xlfn.AGGREGATE(14,6,LabData2016[最近一次LDL檢查日期]/((LabData2016[比對身分證前六碼]=$AX546)*(LabData2016[LDL唯一]=1)),2),""))</f>
        <v/>
      </c>
      <c r="R546" s="6" t="str">
        <f t="shared" si="112"/>
        <v/>
      </c>
      <c r="S546" s="6" t="str" cm="1">
        <f t="array" ref="S546">IF($B546="","",IFERROR(_xlfn.AGGREGATE(15,6,LabData2016[最近一次LDL檢查結果(mg/dL)]/((LabData2016[比對身分證前六碼]=$AX546)*(LabData2016[LDL唯一]=1)),1),""))</f>
        <v/>
      </c>
      <c r="T546" s="28" t="str">
        <f ca="1">IF($B546="","",IF($M546="不適用","不適用",IF($N546="","未檢驗",IF(OR(AND($D546="DM only",$O546&gt;=DATE(YEAR(TODAY()),1,1),$O546&lt;DATE(YEAR(TODAY())+1,1,1),$N546&lt;VALUE(SUBSTITUTE($M546,"&lt;",""))),AND($AH546&gt;=1,$AI546&gt;=1,OR($N546&lt;VALUE(SUBSTITUTE($M546,"&lt;","")),SUMIFS(LabData2016[LDL唯一],LabData2016[比對身分證前六碼],$AX546,LabData2016[最近一次LDL檢查結果(mg/dL)],"&lt;"&amp;VALUE(SUBSTITUTE($M546,"&lt;","")),LabData2016[最近一次LDL檢查日期],"&gt;="&amp;DATE(YEAR(TODAY()),1,1),LabData2016[最近一次LDL檢查日期],"&lt;"&amp;DATE(YEAR(TODAY())+1,1,1))/($AH546+$AI546)&gt;=0.5))),"控制達標",IF(AND($AH546&gt;=1,$AI546&gt;=1,ISNUMBER($P546),$R546&gt;84,$N546-$P546&lt;0),"進步達標","未達標")))))</f>
        <v/>
      </c>
      <c r="U546" s="39" t="str">
        <f ca="1">IF($B546="","",IF($T546="不適用","不適用",IF($T546="未檢驗","無檢驗資料","全年"&amp;($AH546+$AI546)&amp;"次／下半年"&amp;$AI546&amp;"次／"&amp;SUMIFS(LabData2016[LDL唯一],LabData2016[比對身分證前六碼],$AX546,LabData2016[最近一次LDL檢查結果(mg/dL)],"&lt;"&amp;VALUE(SUBSTITUTE($M546,"&lt;","")),LabData2016[最近一次LDL檢查日期],"&gt;="&amp;DATE(YEAR(TODAY()),1,1),LabData2016[最近一次LDL檢查日期],"&lt;"&amp;DATE(YEAR(TODAY())+1,1,1))&amp;"/"&amp;($AH546+$AI546)&amp;"達標")))</f>
        <v/>
      </c>
      <c r="V546" s="6" t="str" cm="1">
        <f t="array" ref="V546">IF($B546="","",IFERROR(INDEX(PatientCriteria[UACR達標標準],ROWS($A$4:A546)),""))</f>
        <v/>
      </c>
      <c r="W546" s="6" t="str">
        <f>IF($B546="","",IF($X546="","",IFERROR(SUMIFS(LabData2016[最近一次UACR檢查結果(mg/gm)],LabData2016[比對身分證前六碼],$AX546,LabData2016[最近一次UACR檢查日期],$X546,LabData2016[UACR唯一],1),"")))</f>
        <v/>
      </c>
      <c r="X546" s="36" t="str" cm="1">
        <f t="array" ref="X546">IF($B546="","",IFERROR(_xlfn.AGGREGATE(14,6,LabData2016[最近一次UACR檢查日期]/((LabData2016[比對身分證前六碼]=$AX546)*(LabData2016[UACR唯一]=1)),1),""))</f>
        <v/>
      </c>
      <c r="Y546" s="6" t="str">
        <f>IF($B546="","",IF($Z546="","",IFERROR(SUMIFS(LabData2016[最近一次UACR檢查結果(mg/gm)],LabData2016[比對身分證前六碼],$AX546,LabData2016[最近一次UACR檢查日期],$Z546,LabData2016[UACR唯一],1),"")))</f>
        <v/>
      </c>
      <c r="Z546" s="36" t="str" cm="1">
        <f t="array" ref="Z546">IF($B546="","",IFERROR(_xlfn.AGGREGATE(14,6,LabData2016[最近一次UACR檢查日期]/((LabData2016[比對身分證前六碼]=$AX546)*(LabData2016[UACR唯一]=1)),2),""))</f>
        <v/>
      </c>
      <c r="AA546" s="6" t="str">
        <f t="shared" si="113"/>
        <v/>
      </c>
      <c r="AB546" s="29" t="str">
        <f ca="1">IF($B546="","",IF($V546="不適用","不適用",IF($W546="","未檢驗",IF(AND($AJ546+$AK546&gt;=2,$AK546&gt;=1),IF(OR($W546&lt;30,SUMIFS(LabData2016[UACR唯一],LabData2016[比對身分證前六碼],$AX546,LabData2016[最近一次UACR檢查結果(mg/gm)],"&lt;30",LabData2016[最近一次UACR檢查日期],"&gt;="&amp;DATE(YEAR(TODAY()),1,1),LabData2016[最近一次UACR檢查日期],"&lt;"&amp;DATE(YEAR(TODAY())+1,1,1))/($AJ546+$AK546)&gt;=0.5),"控制達標",IF(ISNUMBER($Y546),IF(AND($AA546&gt;=84,$W546-$Y546&lt;0),"進步達標","未達標"),"未達標")),"未達標"))))</f>
        <v/>
      </c>
      <c r="AC546" s="38" t="str">
        <f ca="1">IF($B546="","",IF($AB546="不適用","不適用",IF($AB546="未檢驗","無檢驗資料","全年"&amp;($AJ546+$AK546)&amp;"次／下半年"&amp;$AK546&amp;"次／"&amp;SUMIFS(LabData2016[UACR唯一],LabData2016[比對身分證前六碼],$AX546,LabData2016[最近一次UACR檢查結果(mg/gm)],"&lt;30",LabData2016[最近一次UACR檢查日期],"&gt;="&amp;DATE(YEAR(TODAY()),1,1),LabData2016[最近一次UACR檢查日期],"&lt;"&amp;DATE(YEAR(TODAY())+1,1,1))&amp;"/"&amp;($AJ546+$AK546)&amp;"達標")))</f>
        <v/>
      </c>
      <c r="AD546" s="6" t="str" cm="1">
        <f t="array" ref="AD546">IF($B546="","",IFERROR(INDEX(PatientCriteria[BP檢驗次數達標標準],ROWS($A$4:A546)),""))</f>
        <v/>
      </c>
      <c r="AE546" s="6" t="str" cm="1">
        <f t="array" aca="1" ref="AE546" ca="1">IF($B546="","",_xlfn.LET(_xlpm.bp,LabData2016[最近一次BP檢查日期],_xlpm.ym,IF(ISNUMBER(_xlpm.bp),TEXT(_xlpm.bp,"yyyy-mm"),LEFT(_xlpm.bp,7)),_xlpm.matched,_xlfn._xlws.FILTER(_xlpm.ym,(LabData2016[比對身分證前六碼]=$AX546)*(LabData2016[比對生日西元]=$AY546)*(_xlpm.ym&lt;&gt;"")*(LEFT(_xlpm.ym,4)=TEXT(YEAR(TODAY()),"0")),""),IF(INDEX(_xlpm.matched,1)="",0,ROWS(_xlfn.UNIQUE(_xlpm.matched)))))</f>
        <v/>
      </c>
      <c r="AF546" s="6" t="str">
        <f ca="1">IF($B546="","",SUMIFS(LabData2016[HbA1c唯一],LabData2016[比對身分證前六碼],$AX546,LabData2016[最近一次HbA1c檢查日期],"&gt;="&amp;DATE(YEAR(TODAY()),1,1),LabData2016[最近一次HbA1c檢查日期],"&lt;"&amp;DATE(YEAR(TODAY()),7,1)))</f>
        <v/>
      </c>
      <c r="AG546" s="6" t="str">
        <f ca="1">IF($B546="","",SUMIFS(LabData2016[HbA1c唯一],LabData2016[比對身分證前六碼],$AX546,LabData2016[最近一次HbA1c檢查日期],"&gt;="&amp;DATE(YEAR(TODAY()),7,1),LabData2016[最近一次HbA1c檢查日期],"&lt;"&amp;DATE(YEAR(TODAY())+1,1,1)))</f>
        <v/>
      </c>
      <c r="AH546" s="6" t="str">
        <f ca="1">IF($B546="","",SUMIFS(LabData2016[LDL唯一],LabData2016[比對身分證前六碼],$AX546,LabData2016[最近一次LDL檢查日期],"&gt;="&amp;DATE(YEAR(TODAY()),1,1),LabData2016[最近一次LDL檢查日期],"&lt;"&amp;DATE(YEAR(TODAY()),7,1)))</f>
        <v/>
      </c>
      <c r="AI546" s="6" t="str">
        <f ca="1">IF($B546="","",SUMIFS(LabData2016[LDL唯一],LabData2016[比對身分證前六碼],$AX546,LabData2016[最近一次LDL檢查日期],"&gt;="&amp;DATE(YEAR(TODAY()),7,1),LabData2016[最近一次LDL檢查日期],"&lt;"&amp;DATE(YEAR(TODAY())+1,1,1)))</f>
        <v/>
      </c>
      <c r="AJ546" s="6" t="str">
        <f ca="1">IF($B546="","",SUMIFS(LabData2016[UACR唯一],LabData2016[比對身分證前六碼],$AX546,LabData2016[最近一次UACR檢查日期],"&gt;="&amp;DATE(YEAR(TODAY()),1,1),LabData2016[最近一次UACR檢查日期],"&lt;"&amp;DATE(YEAR(TODAY()),7,1)))</f>
        <v/>
      </c>
      <c r="AK546" s="6" t="str">
        <f ca="1">IF($B546="","",SUMIFS(LabData2016[UACR唯一],LabData2016[比對身分證前六碼],$AX546,LabData2016[最近一次UACR檢查日期],"&gt;="&amp;DATE(YEAR(TODAY()),7,1),LabData2016[最近一次UACR檢查日期],"&lt;"&amp;DATE(YEAR(TODAY())+1,1,1)))</f>
        <v/>
      </c>
      <c r="AL546" s="6" t="str">
        <f t="shared" si="114"/>
        <v/>
      </c>
      <c r="AM546" s="6" t="str">
        <f t="shared" si="115"/>
        <v/>
      </c>
      <c r="AN546" s="6" t="str">
        <f t="shared" si="116"/>
        <v/>
      </c>
      <c r="AO546" s="6" t="str">
        <f t="shared" si="117"/>
        <v/>
      </c>
      <c r="AP546" s="6" t="str" cm="1">
        <f t="array" ref="AP546">IF($B546="","",IFERROR(INDEX(相容設定!$B$2:$E$9,MATCH($D546,相容設定!$A$2:$A$9,0),MIN(VALUE(LEFT($AQ546,FIND("/",$AQ546)-1)),3)+1),0))</f>
        <v/>
      </c>
      <c r="AQ546" s="6" t="str">
        <f t="shared" si="118"/>
        <v/>
      </c>
      <c r="AR546" s="30" t="str">
        <f t="shared" si="119"/>
        <v/>
      </c>
      <c r="AS546" s="30" t="str">
        <f>IF($B546="","",250+30+IF(OR(ISNUMBER(SEARCH("DM",$D546)),ISNUMBER(SEARCH("+",$D546))),100,0)+IFERROR(INDEX(相容設定!$F$2:$F$9,MATCH($D546,相容設定!$A$2:$A$9,0)),0))</f>
        <v/>
      </c>
      <c r="AT546" s="31" t="str">
        <f t="shared" si="120"/>
        <v/>
      </c>
      <c r="AU546" s="32" t="str">
        <f t="shared" si="121"/>
        <v/>
      </c>
      <c r="AW546" t="str">
        <f t="shared" si="122"/>
        <v/>
      </c>
    </row>
    <row r="547" spans="1:49" x14ac:dyDescent="0.35">
      <c r="A547" s="26" t="str" cm="1">
        <f t="array" ref="A547">IFERROR(IF(INDEX(PatientCriteria[身分證號],ROWS($A$4:A547))="","",ROWS($A$4:A547)),"")</f>
        <v/>
      </c>
      <c r="B547" s="26" t="str" cm="1">
        <f t="array" ref="B547">IFERROR(IF(INDEX(PatientCriteria[身分證號],ROWS($A$4:A547))="","",INDEX(PatientCriteria[身分證號],ROWS($A$4:A547))),"")</f>
        <v/>
      </c>
      <c r="C547" s="26" t="str" cm="1">
        <f t="array" ref="C547">IF($B547="","",IFERROR(INDEX(PatientCriteria[生日],ROWS($A$4:A547)),""))</f>
        <v/>
      </c>
      <c r="D547" s="26" t="str" cm="1">
        <f t="array" ref="D547">IF($B547="","",IFERROR(INDEX(PatientCriteria[疾病組合],ROWS($A$4:A547)),""))</f>
        <v/>
      </c>
      <c r="E547" s="6" t="str" cm="1">
        <f t="array" ref="E547">IF($B547="","",IFERROR(INDEX(PatientCriteria[HbA1c達標標準],ROWS($A$4:A547)),""))</f>
        <v/>
      </c>
      <c r="F547" s="6" t="str">
        <f>IF($B547="","",IF($G547="","",IFERROR(SUMIFS(LabData2016[最近一次HbA1c檢查結果(%)],LabData2016[比對身分證前六碼],$AX547,LabData2016[最近一次HbA1c檢查日期],$G547,LabData2016[HbA1c唯一],1),"")))</f>
        <v/>
      </c>
      <c r="G547" s="36" t="str" cm="1">
        <f t="array" ref="G547">IF($B547="","",IFERROR(_xlfn.AGGREGATE(14,6,LabData2016[最近一次HbA1c檢查日期]/((LabData2016[比對身分證前六碼]=$AX547)*(LabData2016[HbA1c唯一]=1)),1),""))</f>
        <v/>
      </c>
      <c r="H547" s="6" t="str">
        <f>IF($B547="","",IF($I547="","",IFERROR(SUMIFS(LabData2016[最近一次HbA1c檢查結果(%)],LabData2016[比對身分證前六碼],$AX547,LabData2016[最近一次HbA1c檢查日期],$I547,LabData2016[HbA1c唯一],1),"")))</f>
        <v/>
      </c>
      <c r="I547" s="36" t="str" cm="1">
        <f t="array" ref="I547">IF($B547="","",IFERROR(_xlfn.AGGREGATE(14,6,LabData2016[最近一次HbA1c檢查日期]/((LabData2016[比對身分證前六碼]=$AX547)*(LabData2016[HbA1c唯一]=1)),2),""))</f>
        <v/>
      </c>
      <c r="J547" s="6" t="str">
        <f t="shared" si="111"/>
        <v/>
      </c>
      <c r="K547" s="27" t="str">
        <f ca="1">IF($B547="","",IF($E547="不適用","不適用",IF($F547="","未檢驗",IF(AND($AF547+$AG547&gt;=2,$AG547&gt;=1),IF(OR($F547&lt;VALUE(SUBSTITUTE(SUBSTITUTE($E547,"&lt;",""),"%","")),SUMIFS(LabData2016[HbA1c唯一],LabData2016[比對身分證前六碼],$AX547,LabData2016[最近一次HbA1c檢查結果(%)],"&lt;"&amp;VALUE(SUBSTITUTE(SUBSTITUTE($E547,"&lt;",""),"%","")),LabData2016[最近一次HbA1c檢查日期],"&gt;="&amp;DATE(YEAR(TODAY()),1,1),LabData2016[最近一次HbA1c檢查日期],"&lt;"&amp;DATE(YEAR(TODAY())+1,1,1))/($AF547+$AG547)&gt;=0.5),"控制達標",IF(ISNUMBER($H547),IF(AND($J547&gt;=84,$F547-$H547&lt;0),"進步達標","未達標"),"未達標")),"未達標"))))</f>
        <v/>
      </c>
      <c r="L547" s="33" t="str">
        <f ca="1">IF($B547="","",IF($K547="不適用","不適用",IF($K547="未檢驗","無檢驗資料","全年"&amp;($AF547+$AG547)&amp;"次／下半年"&amp;$AG547&amp;"次／"&amp;SUMIFS(LabData2016[HbA1c唯一],LabData2016[比對身分證前六碼],$AX547,LabData2016[最近一次HbA1c檢查結果(%)],"&lt;"&amp;VALUE(SUBSTITUTE(SUBSTITUTE($E547,"&lt;",""),"%","")),LabData2016[最近一次HbA1c檢查日期],"&gt;="&amp;DATE(YEAR(TODAY()),1,1),LabData2016[最近一次HbA1c檢查日期],"&lt;"&amp;DATE(YEAR(TODAY())+1,1,1))&amp;"/"&amp;($AF547+$AG547)&amp;"達標")))</f>
        <v/>
      </c>
      <c r="M547" s="6" t="str" cm="1">
        <f t="array" ref="M547">IF($B547="","",IFERROR(INDEX(PatientCriteria[LDL達標標準],ROWS($A$4:A547)),""))</f>
        <v/>
      </c>
      <c r="N547" s="6" t="str">
        <f>IF($B547="","",IF($O547="","",IFERROR(SUMIFS(LabData2016[最近一次LDL檢查結果(mg/dL)],LabData2016[比對身分證前六碼],$AX547,LabData2016[最近一次LDL檢查日期],$O547,LabData2016[LDL唯一],1),"")))</f>
        <v/>
      </c>
      <c r="O547" s="36" t="str" cm="1">
        <f t="array" ref="O547">IF($B547="","",IFERROR(_xlfn.AGGREGATE(14,6,LabData2016[最近一次LDL檢查日期]/((LabData2016[比對身分證前六碼]=$AX547)*(LabData2016[LDL唯一]=1)),1),""))</f>
        <v/>
      </c>
      <c r="P547" s="6" t="str">
        <f>IF($B547="","",IF($Q547="","",IFERROR(SUMIFS(LabData2016[最近一次LDL檢查結果(mg/dL)],LabData2016[比對身分證前六碼],$AX547,LabData2016[最近一次LDL檢查日期],$Q547,LabData2016[LDL唯一],1),"")))</f>
        <v/>
      </c>
      <c r="Q547" s="36" t="str" cm="1">
        <f t="array" ref="Q547">IF($B547="","",IFERROR(_xlfn.AGGREGATE(14,6,LabData2016[最近一次LDL檢查日期]/((LabData2016[比對身分證前六碼]=$AX547)*(LabData2016[LDL唯一]=1)),2),""))</f>
        <v/>
      </c>
      <c r="R547" s="6" t="str">
        <f t="shared" si="112"/>
        <v/>
      </c>
      <c r="S547" s="6" t="str" cm="1">
        <f t="array" ref="S547">IF($B547="","",IFERROR(_xlfn.AGGREGATE(15,6,LabData2016[最近一次LDL檢查結果(mg/dL)]/((LabData2016[比對身分證前六碼]=$AX547)*(LabData2016[LDL唯一]=1)),1),""))</f>
        <v/>
      </c>
      <c r="T547" s="28" t="str">
        <f ca="1">IF($B547="","",IF($M547="不適用","不適用",IF($N547="","未檢驗",IF(OR(AND($D547="DM only",$O547&gt;=DATE(YEAR(TODAY()),1,1),$O547&lt;DATE(YEAR(TODAY())+1,1,1),$N547&lt;VALUE(SUBSTITUTE($M547,"&lt;",""))),AND($AH547&gt;=1,$AI547&gt;=1,OR($N547&lt;VALUE(SUBSTITUTE($M547,"&lt;","")),SUMIFS(LabData2016[LDL唯一],LabData2016[比對身分證前六碼],$AX547,LabData2016[最近一次LDL檢查結果(mg/dL)],"&lt;"&amp;VALUE(SUBSTITUTE($M547,"&lt;","")),LabData2016[最近一次LDL檢查日期],"&gt;="&amp;DATE(YEAR(TODAY()),1,1),LabData2016[最近一次LDL檢查日期],"&lt;"&amp;DATE(YEAR(TODAY())+1,1,1))/($AH547+$AI547)&gt;=0.5))),"控制達標",IF(AND($AH547&gt;=1,$AI547&gt;=1,ISNUMBER($P547),$R547&gt;84,$N547-$P547&lt;0),"進步達標","未達標")))))</f>
        <v/>
      </c>
      <c r="U547" s="39" t="str">
        <f ca="1">IF($B547="","",IF($T547="不適用","不適用",IF($T547="未檢驗","無檢驗資料","全年"&amp;($AH547+$AI547)&amp;"次／下半年"&amp;$AI547&amp;"次／"&amp;SUMIFS(LabData2016[LDL唯一],LabData2016[比對身分證前六碼],$AX547,LabData2016[最近一次LDL檢查結果(mg/dL)],"&lt;"&amp;VALUE(SUBSTITUTE($M547,"&lt;","")),LabData2016[最近一次LDL檢查日期],"&gt;="&amp;DATE(YEAR(TODAY()),1,1),LabData2016[最近一次LDL檢查日期],"&lt;"&amp;DATE(YEAR(TODAY())+1,1,1))&amp;"/"&amp;($AH547+$AI547)&amp;"達標")))</f>
        <v/>
      </c>
      <c r="V547" s="6" t="str" cm="1">
        <f t="array" ref="V547">IF($B547="","",IFERROR(INDEX(PatientCriteria[UACR達標標準],ROWS($A$4:A547)),""))</f>
        <v/>
      </c>
      <c r="W547" s="6" t="str">
        <f>IF($B547="","",IF($X547="","",IFERROR(SUMIFS(LabData2016[最近一次UACR檢查結果(mg/gm)],LabData2016[比對身分證前六碼],$AX547,LabData2016[最近一次UACR檢查日期],$X547,LabData2016[UACR唯一],1),"")))</f>
        <v/>
      </c>
      <c r="X547" s="36" t="str" cm="1">
        <f t="array" ref="X547">IF($B547="","",IFERROR(_xlfn.AGGREGATE(14,6,LabData2016[最近一次UACR檢查日期]/((LabData2016[比對身分證前六碼]=$AX547)*(LabData2016[UACR唯一]=1)),1),""))</f>
        <v/>
      </c>
      <c r="Y547" s="6" t="str">
        <f>IF($B547="","",IF($Z547="","",IFERROR(SUMIFS(LabData2016[最近一次UACR檢查結果(mg/gm)],LabData2016[比對身分證前六碼],$AX547,LabData2016[最近一次UACR檢查日期],$Z547,LabData2016[UACR唯一],1),"")))</f>
        <v/>
      </c>
      <c r="Z547" s="36" t="str" cm="1">
        <f t="array" ref="Z547">IF($B547="","",IFERROR(_xlfn.AGGREGATE(14,6,LabData2016[最近一次UACR檢查日期]/((LabData2016[比對身分證前六碼]=$AX547)*(LabData2016[UACR唯一]=1)),2),""))</f>
        <v/>
      </c>
      <c r="AA547" s="6" t="str">
        <f t="shared" si="113"/>
        <v/>
      </c>
      <c r="AB547" s="29" t="str">
        <f ca="1">IF($B547="","",IF($V547="不適用","不適用",IF($W547="","未檢驗",IF(AND($AJ547+$AK547&gt;=2,$AK547&gt;=1),IF(OR($W547&lt;30,SUMIFS(LabData2016[UACR唯一],LabData2016[比對身分證前六碼],$AX547,LabData2016[最近一次UACR檢查結果(mg/gm)],"&lt;30",LabData2016[最近一次UACR檢查日期],"&gt;="&amp;DATE(YEAR(TODAY()),1,1),LabData2016[最近一次UACR檢查日期],"&lt;"&amp;DATE(YEAR(TODAY())+1,1,1))/($AJ547+$AK547)&gt;=0.5),"控制達標",IF(ISNUMBER($Y547),IF(AND($AA547&gt;=84,$W547-$Y547&lt;0),"進步達標","未達標"),"未達標")),"未達標"))))</f>
        <v/>
      </c>
      <c r="AC547" s="38" t="str">
        <f ca="1">IF($B547="","",IF($AB547="不適用","不適用",IF($AB547="未檢驗","無檢驗資料","全年"&amp;($AJ547+$AK547)&amp;"次／下半年"&amp;$AK547&amp;"次／"&amp;SUMIFS(LabData2016[UACR唯一],LabData2016[比對身分證前六碼],$AX547,LabData2016[最近一次UACR檢查結果(mg/gm)],"&lt;30",LabData2016[最近一次UACR檢查日期],"&gt;="&amp;DATE(YEAR(TODAY()),1,1),LabData2016[最近一次UACR檢查日期],"&lt;"&amp;DATE(YEAR(TODAY())+1,1,1))&amp;"/"&amp;($AJ547+$AK547)&amp;"達標")))</f>
        <v/>
      </c>
      <c r="AD547" s="6" t="str" cm="1">
        <f t="array" ref="AD547">IF($B547="","",IFERROR(INDEX(PatientCriteria[BP檢驗次數達標標準],ROWS($A$4:A547)),""))</f>
        <v/>
      </c>
      <c r="AE547" s="6" t="str" cm="1">
        <f t="array" aca="1" ref="AE547" ca="1">IF($B547="","",_xlfn.LET(_xlpm.bp,LabData2016[最近一次BP檢查日期],_xlpm.ym,IF(ISNUMBER(_xlpm.bp),TEXT(_xlpm.bp,"yyyy-mm"),LEFT(_xlpm.bp,7)),_xlpm.matched,_xlfn._xlws.FILTER(_xlpm.ym,(LabData2016[比對身分證前六碼]=$AX547)*(LabData2016[比對生日西元]=$AY547)*(_xlpm.ym&lt;&gt;"")*(LEFT(_xlpm.ym,4)=TEXT(YEAR(TODAY()),"0")),""),IF(INDEX(_xlpm.matched,1)="",0,ROWS(_xlfn.UNIQUE(_xlpm.matched)))))</f>
        <v/>
      </c>
      <c r="AF547" s="6" t="str">
        <f ca="1">IF($B547="","",SUMIFS(LabData2016[HbA1c唯一],LabData2016[比對身分證前六碼],$AX547,LabData2016[最近一次HbA1c檢查日期],"&gt;="&amp;DATE(YEAR(TODAY()),1,1),LabData2016[最近一次HbA1c檢查日期],"&lt;"&amp;DATE(YEAR(TODAY()),7,1)))</f>
        <v/>
      </c>
      <c r="AG547" s="6" t="str">
        <f ca="1">IF($B547="","",SUMIFS(LabData2016[HbA1c唯一],LabData2016[比對身分證前六碼],$AX547,LabData2016[最近一次HbA1c檢查日期],"&gt;="&amp;DATE(YEAR(TODAY()),7,1),LabData2016[最近一次HbA1c檢查日期],"&lt;"&amp;DATE(YEAR(TODAY())+1,1,1)))</f>
        <v/>
      </c>
      <c r="AH547" s="6" t="str">
        <f ca="1">IF($B547="","",SUMIFS(LabData2016[LDL唯一],LabData2016[比對身分證前六碼],$AX547,LabData2016[最近一次LDL檢查日期],"&gt;="&amp;DATE(YEAR(TODAY()),1,1),LabData2016[最近一次LDL檢查日期],"&lt;"&amp;DATE(YEAR(TODAY()),7,1)))</f>
        <v/>
      </c>
      <c r="AI547" s="6" t="str">
        <f ca="1">IF($B547="","",SUMIFS(LabData2016[LDL唯一],LabData2016[比對身分證前六碼],$AX547,LabData2016[最近一次LDL檢查日期],"&gt;="&amp;DATE(YEAR(TODAY()),7,1),LabData2016[最近一次LDL檢查日期],"&lt;"&amp;DATE(YEAR(TODAY())+1,1,1)))</f>
        <v/>
      </c>
      <c r="AJ547" s="6" t="str">
        <f ca="1">IF($B547="","",SUMIFS(LabData2016[UACR唯一],LabData2016[比對身分證前六碼],$AX547,LabData2016[最近一次UACR檢查日期],"&gt;="&amp;DATE(YEAR(TODAY()),1,1),LabData2016[最近一次UACR檢查日期],"&lt;"&amp;DATE(YEAR(TODAY()),7,1)))</f>
        <v/>
      </c>
      <c r="AK547" s="6" t="str">
        <f ca="1">IF($B547="","",SUMIFS(LabData2016[UACR唯一],LabData2016[比對身分證前六碼],$AX547,LabData2016[最近一次UACR檢查日期],"&gt;="&amp;DATE(YEAR(TODAY()),7,1),LabData2016[最近一次UACR檢查日期],"&lt;"&amp;DATE(YEAR(TODAY())+1,1,1)))</f>
        <v/>
      </c>
      <c r="AL547" s="6" t="str">
        <f t="shared" si="114"/>
        <v/>
      </c>
      <c r="AM547" s="6" t="str">
        <f t="shared" si="115"/>
        <v/>
      </c>
      <c r="AN547" s="6" t="str">
        <f t="shared" si="116"/>
        <v/>
      </c>
      <c r="AO547" s="6" t="str">
        <f t="shared" si="117"/>
        <v/>
      </c>
      <c r="AP547" s="6" t="str" cm="1">
        <f t="array" ref="AP547">IF($B547="","",IFERROR(INDEX(相容設定!$B$2:$E$9,MATCH($D547,相容設定!$A$2:$A$9,0),MIN(VALUE(LEFT($AQ547,FIND("/",$AQ547)-1)),3)+1),0))</f>
        <v/>
      </c>
      <c r="AQ547" s="6" t="str">
        <f t="shared" si="118"/>
        <v/>
      </c>
      <c r="AR547" s="30" t="str">
        <f t="shared" si="119"/>
        <v/>
      </c>
      <c r="AS547" s="30" t="str">
        <f>IF($B547="","",250+30+IF(OR(ISNUMBER(SEARCH("DM",$D547)),ISNUMBER(SEARCH("+",$D547))),100,0)+IFERROR(INDEX(相容設定!$F$2:$F$9,MATCH($D547,相容設定!$A$2:$A$9,0)),0))</f>
        <v/>
      </c>
      <c r="AT547" s="31" t="str">
        <f t="shared" si="120"/>
        <v/>
      </c>
      <c r="AU547" s="32" t="str">
        <f t="shared" si="121"/>
        <v/>
      </c>
      <c r="AW547" t="str">
        <f t="shared" si="122"/>
        <v/>
      </c>
    </row>
    <row r="548" spans="1:49" x14ac:dyDescent="0.35">
      <c r="A548" s="26" t="str" cm="1">
        <f t="array" ref="A548">IFERROR(IF(INDEX(PatientCriteria[身分證號],ROWS($A$4:A548))="","",ROWS($A$4:A548)),"")</f>
        <v/>
      </c>
      <c r="B548" s="26" t="str" cm="1">
        <f t="array" ref="B548">IFERROR(IF(INDEX(PatientCriteria[身分證號],ROWS($A$4:A548))="","",INDEX(PatientCriteria[身分證號],ROWS($A$4:A548))),"")</f>
        <v/>
      </c>
      <c r="C548" s="26" t="str" cm="1">
        <f t="array" ref="C548">IF($B548="","",IFERROR(INDEX(PatientCriteria[生日],ROWS($A$4:A548)),""))</f>
        <v/>
      </c>
      <c r="D548" s="26" t="str" cm="1">
        <f t="array" ref="D548">IF($B548="","",IFERROR(INDEX(PatientCriteria[疾病組合],ROWS($A$4:A548)),""))</f>
        <v/>
      </c>
      <c r="E548" s="6" t="str" cm="1">
        <f t="array" ref="E548">IF($B548="","",IFERROR(INDEX(PatientCriteria[HbA1c達標標準],ROWS($A$4:A548)),""))</f>
        <v/>
      </c>
      <c r="F548" s="6" t="str">
        <f>IF($B548="","",IF($G548="","",IFERROR(SUMIFS(LabData2016[最近一次HbA1c檢查結果(%)],LabData2016[比對身分證前六碼],$AX548,LabData2016[最近一次HbA1c檢查日期],$G548,LabData2016[HbA1c唯一],1),"")))</f>
        <v/>
      </c>
      <c r="G548" s="36" t="str" cm="1">
        <f t="array" ref="G548">IF($B548="","",IFERROR(_xlfn.AGGREGATE(14,6,LabData2016[最近一次HbA1c檢查日期]/((LabData2016[比對身分證前六碼]=$AX548)*(LabData2016[HbA1c唯一]=1)),1),""))</f>
        <v/>
      </c>
      <c r="H548" s="6" t="str">
        <f>IF($B548="","",IF($I548="","",IFERROR(SUMIFS(LabData2016[最近一次HbA1c檢查結果(%)],LabData2016[比對身分證前六碼],$AX548,LabData2016[最近一次HbA1c檢查日期],$I548,LabData2016[HbA1c唯一],1),"")))</f>
        <v/>
      </c>
      <c r="I548" s="36" t="str" cm="1">
        <f t="array" ref="I548">IF($B548="","",IFERROR(_xlfn.AGGREGATE(14,6,LabData2016[最近一次HbA1c檢查日期]/((LabData2016[比對身分證前六碼]=$AX548)*(LabData2016[HbA1c唯一]=1)),2),""))</f>
        <v/>
      </c>
      <c r="J548" s="6" t="str">
        <f t="shared" si="111"/>
        <v/>
      </c>
      <c r="K548" s="27" t="str">
        <f ca="1">IF($B548="","",IF($E548="不適用","不適用",IF($F548="","未檢驗",IF(AND($AF548+$AG548&gt;=2,$AG548&gt;=1),IF(OR($F548&lt;VALUE(SUBSTITUTE(SUBSTITUTE($E548,"&lt;",""),"%","")),SUMIFS(LabData2016[HbA1c唯一],LabData2016[比對身分證前六碼],$AX548,LabData2016[最近一次HbA1c檢查結果(%)],"&lt;"&amp;VALUE(SUBSTITUTE(SUBSTITUTE($E548,"&lt;",""),"%","")),LabData2016[最近一次HbA1c檢查日期],"&gt;="&amp;DATE(YEAR(TODAY()),1,1),LabData2016[最近一次HbA1c檢查日期],"&lt;"&amp;DATE(YEAR(TODAY())+1,1,1))/($AF548+$AG548)&gt;=0.5),"控制達標",IF(ISNUMBER($H548),IF(AND($J548&gt;=84,$F548-$H548&lt;0),"進步達標","未達標"),"未達標")),"未達標"))))</f>
        <v/>
      </c>
      <c r="L548" s="33" t="str">
        <f ca="1">IF($B548="","",IF($K548="不適用","不適用",IF($K548="未檢驗","無檢驗資料","全年"&amp;($AF548+$AG548)&amp;"次／下半年"&amp;$AG548&amp;"次／"&amp;SUMIFS(LabData2016[HbA1c唯一],LabData2016[比對身分證前六碼],$AX548,LabData2016[最近一次HbA1c檢查結果(%)],"&lt;"&amp;VALUE(SUBSTITUTE(SUBSTITUTE($E548,"&lt;",""),"%","")),LabData2016[最近一次HbA1c檢查日期],"&gt;="&amp;DATE(YEAR(TODAY()),1,1),LabData2016[最近一次HbA1c檢查日期],"&lt;"&amp;DATE(YEAR(TODAY())+1,1,1))&amp;"/"&amp;($AF548+$AG548)&amp;"達標")))</f>
        <v/>
      </c>
      <c r="M548" s="6" t="str" cm="1">
        <f t="array" ref="M548">IF($B548="","",IFERROR(INDEX(PatientCriteria[LDL達標標準],ROWS($A$4:A548)),""))</f>
        <v/>
      </c>
      <c r="N548" s="6" t="str">
        <f>IF($B548="","",IF($O548="","",IFERROR(SUMIFS(LabData2016[最近一次LDL檢查結果(mg/dL)],LabData2016[比對身分證前六碼],$AX548,LabData2016[最近一次LDL檢查日期],$O548,LabData2016[LDL唯一],1),"")))</f>
        <v/>
      </c>
      <c r="O548" s="36" t="str" cm="1">
        <f t="array" ref="O548">IF($B548="","",IFERROR(_xlfn.AGGREGATE(14,6,LabData2016[最近一次LDL檢查日期]/((LabData2016[比對身分證前六碼]=$AX548)*(LabData2016[LDL唯一]=1)),1),""))</f>
        <v/>
      </c>
      <c r="P548" s="6" t="str">
        <f>IF($B548="","",IF($Q548="","",IFERROR(SUMIFS(LabData2016[最近一次LDL檢查結果(mg/dL)],LabData2016[比對身分證前六碼],$AX548,LabData2016[最近一次LDL檢查日期],$Q548,LabData2016[LDL唯一],1),"")))</f>
        <v/>
      </c>
      <c r="Q548" s="36" t="str" cm="1">
        <f t="array" ref="Q548">IF($B548="","",IFERROR(_xlfn.AGGREGATE(14,6,LabData2016[最近一次LDL檢查日期]/((LabData2016[比對身分證前六碼]=$AX548)*(LabData2016[LDL唯一]=1)),2),""))</f>
        <v/>
      </c>
      <c r="R548" s="6" t="str">
        <f t="shared" si="112"/>
        <v/>
      </c>
      <c r="S548" s="6" t="str" cm="1">
        <f t="array" ref="S548">IF($B548="","",IFERROR(_xlfn.AGGREGATE(15,6,LabData2016[最近一次LDL檢查結果(mg/dL)]/((LabData2016[比對身分證前六碼]=$AX548)*(LabData2016[LDL唯一]=1)),1),""))</f>
        <v/>
      </c>
      <c r="T548" s="28" t="str">
        <f ca="1">IF($B548="","",IF($M548="不適用","不適用",IF($N548="","未檢驗",IF(OR(AND($D548="DM only",$O548&gt;=DATE(YEAR(TODAY()),1,1),$O548&lt;DATE(YEAR(TODAY())+1,1,1),$N548&lt;VALUE(SUBSTITUTE($M548,"&lt;",""))),AND($AH548&gt;=1,$AI548&gt;=1,OR($N548&lt;VALUE(SUBSTITUTE($M548,"&lt;","")),SUMIFS(LabData2016[LDL唯一],LabData2016[比對身分證前六碼],$AX548,LabData2016[最近一次LDL檢查結果(mg/dL)],"&lt;"&amp;VALUE(SUBSTITUTE($M548,"&lt;","")),LabData2016[最近一次LDL檢查日期],"&gt;="&amp;DATE(YEAR(TODAY()),1,1),LabData2016[最近一次LDL檢查日期],"&lt;"&amp;DATE(YEAR(TODAY())+1,1,1))/($AH548+$AI548)&gt;=0.5))),"控制達標",IF(AND($AH548&gt;=1,$AI548&gt;=1,ISNUMBER($P548),$R548&gt;84,$N548-$P548&lt;0),"進步達標","未達標")))))</f>
        <v/>
      </c>
      <c r="U548" s="39" t="str">
        <f ca="1">IF($B548="","",IF($T548="不適用","不適用",IF($T548="未檢驗","無檢驗資料","全年"&amp;($AH548+$AI548)&amp;"次／下半年"&amp;$AI548&amp;"次／"&amp;SUMIFS(LabData2016[LDL唯一],LabData2016[比對身分證前六碼],$AX548,LabData2016[最近一次LDL檢查結果(mg/dL)],"&lt;"&amp;VALUE(SUBSTITUTE($M548,"&lt;","")),LabData2016[最近一次LDL檢查日期],"&gt;="&amp;DATE(YEAR(TODAY()),1,1),LabData2016[最近一次LDL檢查日期],"&lt;"&amp;DATE(YEAR(TODAY())+1,1,1))&amp;"/"&amp;($AH548+$AI548)&amp;"達標")))</f>
        <v/>
      </c>
      <c r="V548" s="6" t="str" cm="1">
        <f t="array" ref="V548">IF($B548="","",IFERROR(INDEX(PatientCriteria[UACR達標標準],ROWS($A$4:A548)),""))</f>
        <v/>
      </c>
      <c r="W548" s="6" t="str">
        <f>IF($B548="","",IF($X548="","",IFERROR(SUMIFS(LabData2016[最近一次UACR檢查結果(mg/gm)],LabData2016[比對身分證前六碼],$AX548,LabData2016[最近一次UACR檢查日期],$X548,LabData2016[UACR唯一],1),"")))</f>
        <v/>
      </c>
      <c r="X548" s="36" t="str" cm="1">
        <f t="array" ref="X548">IF($B548="","",IFERROR(_xlfn.AGGREGATE(14,6,LabData2016[最近一次UACR檢查日期]/((LabData2016[比對身分證前六碼]=$AX548)*(LabData2016[UACR唯一]=1)),1),""))</f>
        <v/>
      </c>
      <c r="Y548" s="6" t="str">
        <f>IF($B548="","",IF($Z548="","",IFERROR(SUMIFS(LabData2016[最近一次UACR檢查結果(mg/gm)],LabData2016[比對身分證前六碼],$AX548,LabData2016[最近一次UACR檢查日期],$Z548,LabData2016[UACR唯一],1),"")))</f>
        <v/>
      </c>
      <c r="Z548" s="36" t="str" cm="1">
        <f t="array" ref="Z548">IF($B548="","",IFERROR(_xlfn.AGGREGATE(14,6,LabData2016[最近一次UACR檢查日期]/((LabData2016[比對身分證前六碼]=$AX548)*(LabData2016[UACR唯一]=1)),2),""))</f>
        <v/>
      </c>
      <c r="AA548" s="6" t="str">
        <f t="shared" si="113"/>
        <v/>
      </c>
      <c r="AB548" s="29" t="str">
        <f ca="1">IF($B548="","",IF($V548="不適用","不適用",IF($W548="","未檢驗",IF(AND($AJ548+$AK548&gt;=2,$AK548&gt;=1),IF(OR($W548&lt;30,SUMIFS(LabData2016[UACR唯一],LabData2016[比對身分證前六碼],$AX548,LabData2016[最近一次UACR檢查結果(mg/gm)],"&lt;30",LabData2016[最近一次UACR檢查日期],"&gt;="&amp;DATE(YEAR(TODAY()),1,1),LabData2016[最近一次UACR檢查日期],"&lt;"&amp;DATE(YEAR(TODAY())+1,1,1))/($AJ548+$AK548)&gt;=0.5),"控制達標",IF(ISNUMBER($Y548),IF(AND($AA548&gt;=84,$W548-$Y548&lt;0),"進步達標","未達標"),"未達標")),"未達標"))))</f>
        <v/>
      </c>
      <c r="AC548" s="38" t="str">
        <f ca="1">IF($B548="","",IF($AB548="不適用","不適用",IF($AB548="未檢驗","無檢驗資料","全年"&amp;($AJ548+$AK548)&amp;"次／下半年"&amp;$AK548&amp;"次／"&amp;SUMIFS(LabData2016[UACR唯一],LabData2016[比對身分證前六碼],$AX548,LabData2016[最近一次UACR檢查結果(mg/gm)],"&lt;30",LabData2016[最近一次UACR檢查日期],"&gt;="&amp;DATE(YEAR(TODAY()),1,1),LabData2016[最近一次UACR檢查日期],"&lt;"&amp;DATE(YEAR(TODAY())+1,1,1))&amp;"/"&amp;($AJ548+$AK548)&amp;"達標")))</f>
        <v/>
      </c>
      <c r="AD548" s="6" t="str" cm="1">
        <f t="array" ref="AD548">IF($B548="","",IFERROR(INDEX(PatientCriteria[BP檢驗次數達標標準],ROWS($A$4:A548)),""))</f>
        <v/>
      </c>
      <c r="AE548" s="6" t="str" cm="1">
        <f t="array" aca="1" ref="AE548" ca="1">IF($B548="","",_xlfn.LET(_xlpm.bp,LabData2016[最近一次BP檢查日期],_xlpm.ym,IF(ISNUMBER(_xlpm.bp),TEXT(_xlpm.bp,"yyyy-mm"),LEFT(_xlpm.bp,7)),_xlpm.matched,_xlfn._xlws.FILTER(_xlpm.ym,(LabData2016[比對身分證前六碼]=$AX548)*(LabData2016[比對生日西元]=$AY548)*(_xlpm.ym&lt;&gt;"")*(LEFT(_xlpm.ym,4)=TEXT(YEAR(TODAY()),"0")),""),IF(INDEX(_xlpm.matched,1)="",0,ROWS(_xlfn.UNIQUE(_xlpm.matched)))))</f>
        <v/>
      </c>
      <c r="AF548" s="6" t="str">
        <f ca="1">IF($B548="","",SUMIFS(LabData2016[HbA1c唯一],LabData2016[比對身分證前六碼],$AX548,LabData2016[最近一次HbA1c檢查日期],"&gt;="&amp;DATE(YEAR(TODAY()),1,1),LabData2016[最近一次HbA1c檢查日期],"&lt;"&amp;DATE(YEAR(TODAY()),7,1)))</f>
        <v/>
      </c>
      <c r="AG548" s="6" t="str">
        <f ca="1">IF($B548="","",SUMIFS(LabData2016[HbA1c唯一],LabData2016[比對身分證前六碼],$AX548,LabData2016[最近一次HbA1c檢查日期],"&gt;="&amp;DATE(YEAR(TODAY()),7,1),LabData2016[最近一次HbA1c檢查日期],"&lt;"&amp;DATE(YEAR(TODAY())+1,1,1)))</f>
        <v/>
      </c>
      <c r="AH548" s="6" t="str">
        <f ca="1">IF($B548="","",SUMIFS(LabData2016[LDL唯一],LabData2016[比對身分證前六碼],$AX548,LabData2016[最近一次LDL檢查日期],"&gt;="&amp;DATE(YEAR(TODAY()),1,1),LabData2016[最近一次LDL檢查日期],"&lt;"&amp;DATE(YEAR(TODAY()),7,1)))</f>
        <v/>
      </c>
      <c r="AI548" s="6" t="str">
        <f ca="1">IF($B548="","",SUMIFS(LabData2016[LDL唯一],LabData2016[比對身分證前六碼],$AX548,LabData2016[最近一次LDL檢查日期],"&gt;="&amp;DATE(YEAR(TODAY()),7,1),LabData2016[最近一次LDL檢查日期],"&lt;"&amp;DATE(YEAR(TODAY())+1,1,1)))</f>
        <v/>
      </c>
      <c r="AJ548" s="6" t="str">
        <f ca="1">IF($B548="","",SUMIFS(LabData2016[UACR唯一],LabData2016[比對身分證前六碼],$AX548,LabData2016[最近一次UACR檢查日期],"&gt;="&amp;DATE(YEAR(TODAY()),1,1),LabData2016[最近一次UACR檢查日期],"&lt;"&amp;DATE(YEAR(TODAY()),7,1)))</f>
        <v/>
      </c>
      <c r="AK548" s="6" t="str">
        <f ca="1">IF($B548="","",SUMIFS(LabData2016[UACR唯一],LabData2016[比對身分證前六碼],$AX548,LabData2016[最近一次UACR檢查日期],"&gt;="&amp;DATE(YEAR(TODAY()),7,1),LabData2016[最近一次UACR檢查日期],"&lt;"&amp;DATE(YEAR(TODAY())+1,1,1)))</f>
        <v/>
      </c>
      <c r="AL548" s="6" t="str">
        <f t="shared" si="114"/>
        <v/>
      </c>
      <c r="AM548" s="6" t="str">
        <f t="shared" si="115"/>
        <v/>
      </c>
      <c r="AN548" s="6" t="str">
        <f t="shared" si="116"/>
        <v/>
      </c>
      <c r="AO548" s="6" t="str">
        <f t="shared" si="117"/>
        <v/>
      </c>
      <c r="AP548" s="6" t="str" cm="1">
        <f t="array" ref="AP548">IF($B548="","",IFERROR(INDEX(相容設定!$B$2:$E$9,MATCH($D548,相容設定!$A$2:$A$9,0),MIN(VALUE(LEFT($AQ548,FIND("/",$AQ548)-1)),3)+1),0))</f>
        <v/>
      </c>
      <c r="AQ548" s="6" t="str">
        <f t="shared" si="118"/>
        <v/>
      </c>
      <c r="AR548" s="30" t="str">
        <f t="shared" si="119"/>
        <v/>
      </c>
      <c r="AS548" s="30" t="str">
        <f>IF($B548="","",250+30+IF(OR(ISNUMBER(SEARCH("DM",$D548)),ISNUMBER(SEARCH("+",$D548))),100,0)+IFERROR(INDEX(相容設定!$F$2:$F$9,MATCH($D548,相容設定!$A$2:$A$9,0)),0))</f>
        <v/>
      </c>
      <c r="AT548" s="31" t="str">
        <f t="shared" si="120"/>
        <v/>
      </c>
      <c r="AU548" s="32" t="str">
        <f t="shared" si="121"/>
        <v/>
      </c>
      <c r="AW548" t="str">
        <f t="shared" si="122"/>
        <v/>
      </c>
    </row>
    <row r="549" spans="1:49" x14ac:dyDescent="0.35">
      <c r="A549" s="26" t="str" cm="1">
        <f t="array" ref="A549">IFERROR(IF(INDEX(PatientCriteria[身分證號],ROWS($A$4:A549))="","",ROWS($A$4:A549)),"")</f>
        <v/>
      </c>
      <c r="B549" s="26" t="str" cm="1">
        <f t="array" ref="B549">IFERROR(IF(INDEX(PatientCriteria[身分證號],ROWS($A$4:A549))="","",INDEX(PatientCriteria[身分證號],ROWS($A$4:A549))),"")</f>
        <v/>
      </c>
      <c r="C549" s="26" t="str" cm="1">
        <f t="array" ref="C549">IF($B549="","",IFERROR(INDEX(PatientCriteria[生日],ROWS($A$4:A549)),""))</f>
        <v/>
      </c>
      <c r="D549" s="26" t="str" cm="1">
        <f t="array" ref="D549">IF($B549="","",IFERROR(INDEX(PatientCriteria[疾病組合],ROWS($A$4:A549)),""))</f>
        <v/>
      </c>
      <c r="E549" s="6" t="str" cm="1">
        <f t="array" ref="E549">IF($B549="","",IFERROR(INDEX(PatientCriteria[HbA1c達標標準],ROWS($A$4:A549)),""))</f>
        <v/>
      </c>
      <c r="F549" s="6" t="str">
        <f>IF($B549="","",IF($G549="","",IFERROR(SUMIFS(LabData2016[最近一次HbA1c檢查結果(%)],LabData2016[比對身分證前六碼],$AX549,LabData2016[最近一次HbA1c檢查日期],$G549,LabData2016[HbA1c唯一],1),"")))</f>
        <v/>
      </c>
      <c r="G549" s="36" t="str" cm="1">
        <f t="array" ref="G549">IF($B549="","",IFERROR(_xlfn.AGGREGATE(14,6,LabData2016[最近一次HbA1c檢查日期]/((LabData2016[比對身分證前六碼]=$AX549)*(LabData2016[HbA1c唯一]=1)),1),""))</f>
        <v/>
      </c>
      <c r="H549" s="6" t="str">
        <f>IF($B549="","",IF($I549="","",IFERROR(SUMIFS(LabData2016[最近一次HbA1c檢查結果(%)],LabData2016[比對身分證前六碼],$AX549,LabData2016[最近一次HbA1c檢查日期],$I549,LabData2016[HbA1c唯一],1),"")))</f>
        <v/>
      </c>
      <c r="I549" s="36" t="str" cm="1">
        <f t="array" ref="I549">IF($B549="","",IFERROR(_xlfn.AGGREGATE(14,6,LabData2016[最近一次HbA1c檢查日期]/((LabData2016[比對身分證前六碼]=$AX549)*(LabData2016[HbA1c唯一]=1)),2),""))</f>
        <v/>
      </c>
      <c r="J549" s="6" t="str">
        <f t="shared" si="111"/>
        <v/>
      </c>
      <c r="K549" s="27" t="str">
        <f ca="1">IF($B549="","",IF($E549="不適用","不適用",IF($F549="","未檢驗",IF(AND($AF549+$AG549&gt;=2,$AG549&gt;=1),IF(OR($F549&lt;VALUE(SUBSTITUTE(SUBSTITUTE($E549,"&lt;",""),"%","")),SUMIFS(LabData2016[HbA1c唯一],LabData2016[比對身分證前六碼],$AX549,LabData2016[最近一次HbA1c檢查結果(%)],"&lt;"&amp;VALUE(SUBSTITUTE(SUBSTITUTE($E549,"&lt;",""),"%","")),LabData2016[最近一次HbA1c檢查日期],"&gt;="&amp;DATE(YEAR(TODAY()),1,1),LabData2016[最近一次HbA1c檢查日期],"&lt;"&amp;DATE(YEAR(TODAY())+1,1,1))/($AF549+$AG549)&gt;=0.5),"控制達標",IF(ISNUMBER($H549),IF(AND($J549&gt;=84,$F549-$H549&lt;0),"進步達標","未達標"),"未達標")),"未達標"))))</f>
        <v/>
      </c>
      <c r="L549" s="33" t="str">
        <f ca="1">IF($B549="","",IF($K549="不適用","不適用",IF($K549="未檢驗","無檢驗資料","全年"&amp;($AF549+$AG549)&amp;"次／下半年"&amp;$AG549&amp;"次／"&amp;SUMIFS(LabData2016[HbA1c唯一],LabData2016[比對身分證前六碼],$AX549,LabData2016[最近一次HbA1c檢查結果(%)],"&lt;"&amp;VALUE(SUBSTITUTE(SUBSTITUTE($E549,"&lt;",""),"%","")),LabData2016[最近一次HbA1c檢查日期],"&gt;="&amp;DATE(YEAR(TODAY()),1,1),LabData2016[最近一次HbA1c檢查日期],"&lt;"&amp;DATE(YEAR(TODAY())+1,1,1))&amp;"/"&amp;($AF549+$AG549)&amp;"達標")))</f>
        <v/>
      </c>
      <c r="M549" s="6" t="str" cm="1">
        <f t="array" ref="M549">IF($B549="","",IFERROR(INDEX(PatientCriteria[LDL達標標準],ROWS($A$4:A549)),""))</f>
        <v/>
      </c>
      <c r="N549" s="6" t="str">
        <f>IF($B549="","",IF($O549="","",IFERROR(SUMIFS(LabData2016[最近一次LDL檢查結果(mg/dL)],LabData2016[比對身分證前六碼],$AX549,LabData2016[最近一次LDL檢查日期],$O549,LabData2016[LDL唯一],1),"")))</f>
        <v/>
      </c>
      <c r="O549" s="36" t="str" cm="1">
        <f t="array" ref="O549">IF($B549="","",IFERROR(_xlfn.AGGREGATE(14,6,LabData2016[最近一次LDL檢查日期]/((LabData2016[比對身分證前六碼]=$AX549)*(LabData2016[LDL唯一]=1)),1),""))</f>
        <v/>
      </c>
      <c r="P549" s="6" t="str">
        <f>IF($B549="","",IF($Q549="","",IFERROR(SUMIFS(LabData2016[最近一次LDL檢查結果(mg/dL)],LabData2016[比對身分證前六碼],$AX549,LabData2016[最近一次LDL檢查日期],$Q549,LabData2016[LDL唯一],1),"")))</f>
        <v/>
      </c>
      <c r="Q549" s="36" t="str" cm="1">
        <f t="array" ref="Q549">IF($B549="","",IFERROR(_xlfn.AGGREGATE(14,6,LabData2016[最近一次LDL檢查日期]/((LabData2016[比對身分證前六碼]=$AX549)*(LabData2016[LDL唯一]=1)),2),""))</f>
        <v/>
      </c>
      <c r="R549" s="6" t="str">
        <f t="shared" si="112"/>
        <v/>
      </c>
      <c r="S549" s="6" t="str" cm="1">
        <f t="array" ref="S549">IF($B549="","",IFERROR(_xlfn.AGGREGATE(15,6,LabData2016[最近一次LDL檢查結果(mg/dL)]/((LabData2016[比對身分證前六碼]=$AX549)*(LabData2016[LDL唯一]=1)),1),""))</f>
        <v/>
      </c>
      <c r="T549" s="28" t="str">
        <f ca="1">IF($B549="","",IF($M549="不適用","不適用",IF($N549="","未檢驗",IF(OR(AND($D549="DM only",$O549&gt;=DATE(YEAR(TODAY()),1,1),$O549&lt;DATE(YEAR(TODAY())+1,1,1),$N549&lt;VALUE(SUBSTITUTE($M549,"&lt;",""))),AND($AH549&gt;=1,$AI549&gt;=1,OR($N549&lt;VALUE(SUBSTITUTE($M549,"&lt;","")),SUMIFS(LabData2016[LDL唯一],LabData2016[比對身分證前六碼],$AX549,LabData2016[最近一次LDL檢查結果(mg/dL)],"&lt;"&amp;VALUE(SUBSTITUTE($M549,"&lt;","")),LabData2016[最近一次LDL檢查日期],"&gt;="&amp;DATE(YEAR(TODAY()),1,1),LabData2016[最近一次LDL檢查日期],"&lt;"&amp;DATE(YEAR(TODAY())+1,1,1))/($AH549+$AI549)&gt;=0.5))),"控制達標",IF(AND($AH549&gt;=1,$AI549&gt;=1,ISNUMBER($P549),$R549&gt;84,$N549-$P549&lt;0),"進步達標","未達標")))))</f>
        <v/>
      </c>
      <c r="U549" s="39" t="str">
        <f ca="1">IF($B549="","",IF($T549="不適用","不適用",IF($T549="未檢驗","無檢驗資料","全年"&amp;($AH549+$AI549)&amp;"次／下半年"&amp;$AI549&amp;"次／"&amp;SUMIFS(LabData2016[LDL唯一],LabData2016[比對身分證前六碼],$AX549,LabData2016[最近一次LDL檢查結果(mg/dL)],"&lt;"&amp;VALUE(SUBSTITUTE($M549,"&lt;","")),LabData2016[最近一次LDL檢查日期],"&gt;="&amp;DATE(YEAR(TODAY()),1,1),LabData2016[最近一次LDL檢查日期],"&lt;"&amp;DATE(YEAR(TODAY())+1,1,1))&amp;"/"&amp;($AH549+$AI549)&amp;"達標")))</f>
        <v/>
      </c>
      <c r="V549" s="6" t="str" cm="1">
        <f t="array" ref="V549">IF($B549="","",IFERROR(INDEX(PatientCriteria[UACR達標標準],ROWS($A$4:A549)),""))</f>
        <v/>
      </c>
      <c r="W549" s="6" t="str">
        <f>IF($B549="","",IF($X549="","",IFERROR(SUMIFS(LabData2016[最近一次UACR檢查結果(mg/gm)],LabData2016[比對身分證前六碼],$AX549,LabData2016[最近一次UACR檢查日期],$X549,LabData2016[UACR唯一],1),"")))</f>
        <v/>
      </c>
      <c r="X549" s="36" t="str" cm="1">
        <f t="array" ref="X549">IF($B549="","",IFERROR(_xlfn.AGGREGATE(14,6,LabData2016[最近一次UACR檢查日期]/((LabData2016[比對身分證前六碼]=$AX549)*(LabData2016[UACR唯一]=1)),1),""))</f>
        <v/>
      </c>
      <c r="Y549" s="6" t="str">
        <f>IF($B549="","",IF($Z549="","",IFERROR(SUMIFS(LabData2016[最近一次UACR檢查結果(mg/gm)],LabData2016[比對身分證前六碼],$AX549,LabData2016[最近一次UACR檢查日期],$Z549,LabData2016[UACR唯一],1),"")))</f>
        <v/>
      </c>
      <c r="Z549" s="36" t="str" cm="1">
        <f t="array" ref="Z549">IF($B549="","",IFERROR(_xlfn.AGGREGATE(14,6,LabData2016[最近一次UACR檢查日期]/((LabData2016[比對身分證前六碼]=$AX549)*(LabData2016[UACR唯一]=1)),2),""))</f>
        <v/>
      </c>
      <c r="AA549" s="6" t="str">
        <f t="shared" si="113"/>
        <v/>
      </c>
      <c r="AB549" s="29" t="str">
        <f ca="1">IF($B549="","",IF($V549="不適用","不適用",IF($W549="","未檢驗",IF(AND($AJ549+$AK549&gt;=2,$AK549&gt;=1),IF(OR($W549&lt;30,SUMIFS(LabData2016[UACR唯一],LabData2016[比對身分證前六碼],$AX549,LabData2016[最近一次UACR檢查結果(mg/gm)],"&lt;30",LabData2016[最近一次UACR檢查日期],"&gt;="&amp;DATE(YEAR(TODAY()),1,1),LabData2016[最近一次UACR檢查日期],"&lt;"&amp;DATE(YEAR(TODAY())+1,1,1))/($AJ549+$AK549)&gt;=0.5),"控制達標",IF(ISNUMBER($Y549),IF(AND($AA549&gt;=84,$W549-$Y549&lt;0),"進步達標","未達標"),"未達標")),"未達標"))))</f>
        <v/>
      </c>
      <c r="AC549" s="38" t="str">
        <f ca="1">IF($B549="","",IF($AB549="不適用","不適用",IF($AB549="未檢驗","無檢驗資料","全年"&amp;($AJ549+$AK549)&amp;"次／下半年"&amp;$AK549&amp;"次／"&amp;SUMIFS(LabData2016[UACR唯一],LabData2016[比對身分證前六碼],$AX549,LabData2016[最近一次UACR檢查結果(mg/gm)],"&lt;30",LabData2016[最近一次UACR檢查日期],"&gt;="&amp;DATE(YEAR(TODAY()),1,1),LabData2016[最近一次UACR檢查日期],"&lt;"&amp;DATE(YEAR(TODAY())+1,1,1))&amp;"/"&amp;($AJ549+$AK549)&amp;"達標")))</f>
        <v/>
      </c>
      <c r="AD549" s="6" t="str" cm="1">
        <f t="array" ref="AD549">IF($B549="","",IFERROR(INDEX(PatientCriteria[BP檢驗次數達標標準],ROWS($A$4:A549)),""))</f>
        <v/>
      </c>
      <c r="AE549" s="6" t="str" cm="1">
        <f t="array" aca="1" ref="AE549" ca="1">IF($B549="","",_xlfn.LET(_xlpm.bp,LabData2016[最近一次BP檢查日期],_xlpm.ym,IF(ISNUMBER(_xlpm.bp),TEXT(_xlpm.bp,"yyyy-mm"),LEFT(_xlpm.bp,7)),_xlpm.matched,_xlfn._xlws.FILTER(_xlpm.ym,(LabData2016[比對身分證前六碼]=$AX549)*(LabData2016[比對生日西元]=$AY549)*(_xlpm.ym&lt;&gt;"")*(LEFT(_xlpm.ym,4)=TEXT(YEAR(TODAY()),"0")),""),IF(INDEX(_xlpm.matched,1)="",0,ROWS(_xlfn.UNIQUE(_xlpm.matched)))))</f>
        <v/>
      </c>
      <c r="AF549" s="6" t="str">
        <f ca="1">IF($B549="","",SUMIFS(LabData2016[HbA1c唯一],LabData2016[比對身分證前六碼],$AX549,LabData2016[最近一次HbA1c檢查日期],"&gt;="&amp;DATE(YEAR(TODAY()),1,1),LabData2016[最近一次HbA1c檢查日期],"&lt;"&amp;DATE(YEAR(TODAY()),7,1)))</f>
        <v/>
      </c>
      <c r="AG549" s="6" t="str">
        <f ca="1">IF($B549="","",SUMIFS(LabData2016[HbA1c唯一],LabData2016[比對身分證前六碼],$AX549,LabData2016[最近一次HbA1c檢查日期],"&gt;="&amp;DATE(YEAR(TODAY()),7,1),LabData2016[最近一次HbA1c檢查日期],"&lt;"&amp;DATE(YEAR(TODAY())+1,1,1)))</f>
        <v/>
      </c>
      <c r="AH549" s="6" t="str">
        <f ca="1">IF($B549="","",SUMIFS(LabData2016[LDL唯一],LabData2016[比對身分證前六碼],$AX549,LabData2016[最近一次LDL檢查日期],"&gt;="&amp;DATE(YEAR(TODAY()),1,1),LabData2016[最近一次LDL檢查日期],"&lt;"&amp;DATE(YEAR(TODAY()),7,1)))</f>
        <v/>
      </c>
      <c r="AI549" s="6" t="str">
        <f ca="1">IF($B549="","",SUMIFS(LabData2016[LDL唯一],LabData2016[比對身分證前六碼],$AX549,LabData2016[最近一次LDL檢查日期],"&gt;="&amp;DATE(YEAR(TODAY()),7,1),LabData2016[最近一次LDL檢查日期],"&lt;"&amp;DATE(YEAR(TODAY())+1,1,1)))</f>
        <v/>
      </c>
      <c r="AJ549" s="6" t="str">
        <f ca="1">IF($B549="","",SUMIFS(LabData2016[UACR唯一],LabData2016[比對身分證前六碼],$AX549,LabData2016[最近一次UACR檢查日期],"&gt;="&amp;DATE(YEAR(TODAY()),1,1),LabData2016[最近一次UACR檢查日期],"&lt;"&amp;DATE(YEAR(TODAY()),7,1)))</f>
        <v/>
      </c>
      <c r="AK549" s="6" t="str">
        <f ca="1">IF($B549="","",SUMIFS(LabData2016[UACR唯一],LabData2016[比對身分證前六碼],$AX549,LabData2016[最近一次UACR檢查日期],"&gt;="&amp;DATE(YEAR(TODAY()),7,1),LabData2016[最近一次UACR檢查日期],"&lt;"&amp;DATE(YEAR(TODAY())+1,1,1)))</f>
        <v/>
      </c>
      <c r="AL549" s="6" t="str">
        <f t="shared" si="114"/>
        <v/>
      </c>
      <c r="AM549" s="6" t="str">
        <f t="shared" si="115"/>
        <v/>
      </c>
      <c r="AN549" s="6" t="str">
        <f t="shared" si="116"/>
        <v/>
      </c>
      <c r="AO549" s="6" t="str">
        <f t="shared" si="117"/>
        <v/>
      </c>
      <c r="AP549" s="6" t="str" cm="1">
        <f t="array" ref="AP549">IF($B549="","",IFERROR(INDEX(相容設定!$B$2:$E$9,MATCH($D549,相容設定!$A$2:$A$9,0),MIN(VALUE(LEFT($AQ549,FIND("/",$AQ549)-1)),3)+1),0))</f>
        <v/>
      </c>
      <c r="AQ549" s="6" t="str">
        <f t="shared" si="118"/>
        <v/>
      </c>
      <c r="AR549" s="30" t="str">
        <f t="shared" si="119"/>
        <v/>
      </c>
      <c r="AS549" s="30" t="str">
        <f>IF($B549="","",250+30+IF(OR(ISNUMBER(SEARCH("DM",$D549)),ISNUMBER(SEARCH("+",$D549))),100,0)+IFERROR(INDEX(相容設定!$F$2:$F$9,MATCH($D549,相容設定!$A$2:$A$9,0)),0))</f>
        <v/>
      </c>
      <c r="AT549" s="31" t="str">
        <f t="shared" si="120"/>
        <v/>
      </c>
      <c r="AU549" s="32" t="str">
        <f t="shared" si="121"/>
        <v/>
      </c>
      <c r="AW549" t="str">
        <f t="shared" si="122"/>
        <v/>
      </c>
    </row>
    <row r="550" spans="1:49" x14ac:dyDescent="0.35">
      <c r="A550" s="26" t="str" cm="1">
        <f t="array" ref="A550">IFERROR(IF(INDEX(PatientCriteria[身分證號],ROWS($A$4:A550))="","",ROWS($A$4:A550)),"")</f>
        <v/>
      </c>
      <c r="B550" s="26" t="str" cm="1">
        <f t="array" ref="B550">IFERROR(IF(INDEX(PatientCriteria[身分證號],ROWS($A$4:A550))="","",INDEX(PatientCriteria[身分證號],ROWS($A$4:A550))),"")</f>
        <v/>
      </c>
      <c r="C550" s="26" t="str" cm="1">
        <f t="array" ref="C550">IF($B550="","",IFERROR(INDEX(PatientCriteria[生日],ROWS($A$4:A550)),""))</f>
        <v/>
      </c>
      <c r="D550" s="26" t="str" cm="1">
        <f t="array" ref="D550">IF($B550="","",IFERROR(INDEX(PatientCriteria[疾病組合],ROWS($A$4:A550)),""))</f>
        <v/>
      </c>
      <c r="E550" s="6" t="str" cm="1">
        <f t="array" ref="E550">IF($B550="","",IFERROR(INDEX(PatientCriteria[HbA1c達標標準],ROWS($A$4:A550)),""))</f>
        <v/>
      </c>
      <c r="F550" s="6" t="str">
        <f>IF($B550="","",IF($G550="","",IFERROR(SUMIFS(LabData2016[最近一次HbA1c檢查結果(%)],LabData2016[比對身分證前六碼],$AX550,LabData2016[最近一次HbA1c檢查日期],$G550,LabData2016[HbA1c唯一],1),"")))</f>
        <v/>
      </c>
      <c r="G550" s="36" t="str" cm="1">
        <f t="array" ref="G550">IF($B550="","",IFERROR(_xlfn.AGGREGATE(14,6,LabData2016[最近一次HbA1c檢查日期]/((LabData2016[比對身分證前六碼]=$AX550)*(LabData2016[HbA1c唯一]=1)),1),""))</f>
        <v/>
      </c>
      <c r="H550" s="6" t="str">
        <f>IF($B550="","",IF($I550="","",IFERROR(SUMIFS(LabData2016[最近一次HbA1c檢查結果(%)],LabData2016[比對身分證前六碼],$AX550,LabData2016[最近一次HbA1c檢查日期],$I550,LabData2016[HbA1c唯一],1),"")))</f>
        <v/>
      </c>
      <c r="I550" s="36" t="str" cm="1">
        <f t="array" ref="I550">IF($B550="","",IFERROR(_xlfn.AGGREGATE(14,6,LabData2016[最近一次HbA1c檢查日期]/((LabData2016[比對身分證前六碼]=$AX550)*(LabData2016[HbA1c唯一]=1)),2),""))</f>
        <v/>
      </c>
      <c r="J550" s="6" t="str">
        <f t="shared" si="111"/>
        <v/>
      </c>
      <c r="K550" s="27" t="str">
        <f ca="1">IF($B550="","",IF($E550="不適用","不適用",IF($F550="","未檢驗",IF(AND($AF550+$AG550&gt;=2,$AG550&gt;=1),IF(OR($F550&lt;VALUE(SUBSTITUTE(SUBSTITUTE($E550,"&lt;",""),"%","")),SUMIFS(LabData2016[HbA1c唯一],LabData2016[比對身分證前六碼],$AX550,LabData2016[最近一次HbA1c檢查結果(%)],"&lt;"&amp;VALUE(SUBSTITUTE(SUBSTITUTE($E550,"&lt;",""),"%","")),LabData2016[最近一次HbA1c檢查日期],"&gt;="&amp;DATE(YEAR(TODAY()),1,1),LabData2016[最近一次HbA1c檢查日期],"&lt;"&amp;DATE(YEAR(TODAY())+1,1,1))/($AF550+$AG550)&gt;=0.5),"控制達標",IF(ISNUMBER($H550),IF(AND($J550&gt;=84,$F550-$H550&lt;0),"進步達標","未達標"),"未達標")),"未達標"))))</f>
        <v/>
      </c>
      <c r="L550" s="33" t="str">
        <f ca="1">IF($B550="","",IF($K550="不適用","不適用",IF($K550="未檢驗","無檢驗資料","全年"&amp;($AF550+$AG550)&amp;"次／下半年"&amp;$AG550&amp;"次／"&amp;SUMIFS(LabData2016[HbA1c唯一],LabData2016[比對身分證前六碼],$AX550,LabData2016[最近一次HbA1c檢查結果(%)],"&lt;"&amp;VALUE(SUBSTITUTE(SUBSTITUTE($E550,"&lt;",""),"%","")),LabData2016[最近一次HbA1c檢查日期],"&gt;="&amp;DATE(YEAR(TODAY()),1,1),LabData2016[最近一次HbA1c檢查日期],"&lt;"&amp;DATE(YEAR(TODAY())+1,1,1))&amp;"/"&amp;($AF550+$AG550)&amp;"達標")))</f>
        <v/>
      </c>
      <c r="M550" s="6" t="str" cm="1">
        <f t="array" ref="M550">IF($B550="","",IFERROR(INDEX(PatientCriteria[LDL達標標準],ROWS($A$4:A550)),""))</f>
        <v/>
      </c>
      <c r="N550" s="6" t="str">
        <f>IF($B550="","",IF($O550="","",IFERROR(SUMIFS(LabData2016[最近一次LDL檢查結果(mg/dL)],LabData2016[比對身分證前六碼],$AX550,LabData2016[最近一次LDL檢查日期],$O550,LabData2016[LDL唯一],1),"")))</f>
        <v/>
      </c>
      <c r="O550" s="36" t="str" cm="1">
        <f t="array" ref="O550">IF($B550="","",IFERROR(_xlfn.AGGREGATE(14,6,LabData2016[最近一次LDL檢查日期]/((LabData2016[比對身分證前六碼]=$AX550)*(LabData2016[LDL唯一]=1)),1),""))</f>
        <v/>
      </c>
      <c r="P550" s="6" t="str">
        <f>IF($B550="","",IF($Q550="","",IFERROR(SUMIFS(LabData2016[最近一次LDL檢查結果(mg/dL)],LabData2016[比對身分證前六碼],$AX550,LabData2016[最近一次LDL檢查日期],$Q550,LabData2016[LDL唯一],1),"")))</f>
        <v/>
      </c>
      <c r="Q550" s="36" t="str" cm="1">
        <f t="array" ref="Q550">IF($B550="","",IFERROR(_xlfn.AGGREGATE(14,6,LabData2016[最近一次LDL檢查日期]/((LabData2016[比對身分證前六碼]=$AX550)*(LabData2016[LDL唯一]=1)),2),""))</f>
        <v/>
      </c>
      <c r="R550" s="6" t="str">
        <f t="shared" si="112"/>
        <v/>
      </c>
      <c r="S550" s="6" t="str" cm="1">
        <f t="array" ref="S550">IF($B550="","",IFERROR(_xlfn.AGGREGATE(15,6,LabData2016[最近一次LDL檢查結果(mg/dL)]/((LabData2016[比對身分證前六碼]=$AX550)*(LabData2016[LDL唯一]=1)),1),""))</f>
        <v/>
      </c>
      <c r="T550" s="28" t="str">
        <f ca="1">IF($B550="","",IF($M550="不適用","不適用",IF($N550="","未檢驗",IF(OR(AND($D550="DM only",$O550&gt;=DATE(YEAR(TODAY()),1,1),$O550&lt;DATE(YEAR(TODAY())+1,1,1),$N550&lt;VALUE(SUBSTITUTE($M550,"&lt;",""))),AND($AH550&gt;=1,$AI550&gt;=1,OR($N550&lt;VALUE(SUBSTITUTE($M550,"&lt;","")),SUMIFS(LabData2016[LDL唯一],LabData2016[比對身分證前六碼],$AX550,LabData2016[最近一次LDL檢查結果(mg/dL)],"&lt;"&amp;VALUE(SUBSTITUTE($M550,"&lt;","")),LabData2016[最近一次LDL檢查日期],"&gt;="&amp;DATE(YEAR(TODAY()),1,1),LabData2016[最近一次LDL檢查日期],"&lt;"&amp;DATE(YEAR(TODAY())+1,1,1))/($AH550+$AI550)&gt;=0.5))),"控制達標",IF(AND($AH550&gt;=1,$AI550&gt;=1,ISNUMBER($P550),$R550&gt;84,$N550-$P550&lt;0),"進步達標","未達標")))))</f>
        <v/>
      </c>
      <c r="U550" s="39" t="str">
        <f ca="1">IF($B550="","",IF($T550="不適用","不適用",IF($T550="未檢驗","無檢驗資料","全年"&amp;($AH550+$AI550)&amp;"次／下半年"&amp;$AI550&amp;"次／"&amp;SUMIFS(LabData2016[LDL唯一],LabData2016[比對身分證前六碼],$AX550,LabData2016[最近一次LDL檢查結果(mg/dL)],"&lt;"&amp;VALUE(SUBSTITUTE($M550,"&lt;","")),LabData2016[最近一次LDL檢查日期],"&gt;="&amp;DATE(YEAR(TODAY()),1,1),LabData2016[最近一次LDL檢查日期],"&lt;"&amp;DATE(YEAR(TODAY())+1,1,1))&amp;"/"&amp;($AH550+$AI550)&amp;"達標")))</f>
        <v/>
      </c>
      <c r="V550" s="6" t="str" cm="1">
        <f t="array" ref="V550">IF($B550="","",IFERROR(INDEX(PatientCriteria[UACR達標標準],ROWS($A$4:A550)),""))</f>
        <v/>
      </c>
      <c r="W550" s="6" t="str">
        <f>IF($B550="","",IF($X550="","",IFERROR(SUMIFS(LabData2016[最近一次UACR檢查結果(mg/gm)],LabData2016[比對身分證前六碼],$AX550,LabData2016[最近一次UACR檢查日期],$X550,LabData2016[UACR唯一],1),"")))</f>
        <v/>
      </c>
      <c r="X550" s="36" t="str" cm="1">
        <f t="array" ref="X550">IF($B550="","",IFERROR(_xlfn.AGGREGATE(14,6,LabData2016[最近一次UACR檢查日期]/((LabData2016[比對身分證前六碼]=$AX550)*(LabData2016[UACR唯一]=1)),1),""))</f>
        <v/>
      </c>
      <c r="Y550" s="6" t="str">
        <f>IF($B550="","",IF($Z550="","",IFERROR(SUMIFS(LabData2016[最近一次UACR檢查結果(mg/gm)],LabData2016[比對身分證前六碼],$AX550,LabData2016[最近一次UACR檢查日期],$Z550,LabData2016[UACR唯一],1),"")))</f>
        <v/>
      </c>
      <c r="Z550" s="36" t="str" cm="1">
        <f t="array" ref="Z550">IF($B550="","",IFERROR(_xlfn.AGGREGATE(14,6,LabData2016[最近一次UACR檢查日期]/((LabData2016[比對身分證前六碼]=$AX550)*(LabData2016[UACR唯一]=1)),2),""))</f>
        <v/>
      </c>
      <c r="AA550" s="6" t="str">
        <f t="shared" si="113"/>
        <v/>
      </c>
      <c r="AB550" s="29" t="str">
        <f ca="1">IF($B550="","",IF($V550="不適用","不適用",IF($W550="","未檢驗",IF(AND($AJ550+$AK550&gt;=2,$AK550&gt;=1),IF(OR($W550&lt;30,SUMIFS(LabData2016[UACR唯一],LabData2016[比對身分證前六碼],$AX550,LabData2016[最近一次UACR檢查結果(mg/gm)],"&lt;30",LabData2016[最近一次UACR檢查日期],"&gt;="&amp;DATE(YEAR(TODAY()),1,1),LabData2016[最近一次UACR檢查日期],"&lt;"&amp;DATE(YEAR(TODAY())+1,1,1))/($AJ550+$AK550)&gt;=0.5),"控制達標",IF(ISNUMBER($Y550),IF(AND($AA550&gt;=84,$W550-$Y550&lt;0),"進步達標","未達標"),"未達標")),"未達標"))))</f>
        <v/>
      </c>
      <c r="AC550" s="38" t="str">
        <f ca="1">IF($B550="","",IF($AB550="不適用","不適用",IF($AB550="未檢驗","無檢驗資料","全年"&amp;($AJ550+$AK550)&amp;"次／下半年"&amp;$AK550&amp;"次／"&amp;SUMIFS(LabData2016[UACR唯一],LabData2016[比對身分證前六碼],$AX550,LabData2016[最近一次UACR檢查結果(mg/gm)],"&lt;30",LabData2016[最近一次UACR檢查日期],"&gt;="&amp;DATE(YEAR(TODAY()),1,1),LabData2016[最近一次UACR檢查日期],"&lt;"&amp;DATE(YEAR(TODAY())+1,1,1))&amp;"/"&amp;($AJ550+$AK550)&amp;"達標")))</f>
        <v/>
      </c>
      <c r="AD550" s="6" t="str" cm="1">
        <f t="array" ref="AD550">IF($B550="","",IFERROR(INDEX(PatientCriteria[BP檢驗次數達標標準],ROWS($A$4:A550)),""))</f>
        <v/>
      </c>
      <c r="AE550" s="6" t="str" cm="1">
        <f t="array" aca="1" ref="AE550" ca="1">IF($B550="","",_xlfn.LET(_xlpm.bp,LabData2016[最近一次BP檢查日期],_xlpm.ym,IF(ISNUMBER(_xlpm.bp),TEXT(_xlpm.bp,"yyyy-mm"),LEFT(_xlpm.bp,7)),_xlpm.matched,_xlfn._xlws.FILTER(_xlpm.ym,(LabData2016[比對身分證前六碼]=$AX550)*(LabData2016[比對生日西元]=$AY550)*(_xlpm.ym&lt;&gt;"")*(LEFT(_xlpm.ym,4)=TEXT(YEAR(TODAY()),"0")),""),IF(INDEX(_xlpm.matched,1)="",0,ROWS(_xlfn.UNIQUE(_xlpm.matched)))))</f>
        <v/>
      </c>
      <c r="AF550" s="6" t="str">
        <f ca="1">IF($B550="","",SUMIFS(LabData2016[HbA1c唯一],LabData2016[比對身分證前六碼],$AX550,LabData2016[最近一次HbA1c檢查日期],"&gt;="&amp;DATE(YEAR(TODAY()),1,1),LabData2016[最近一次HbA1c檢查日期],"&lt;"&amp;DATE(YEAR(TODAY()),7,1)))</f>
        <v/>
      </c>
      <c r="AG550" s="6" t="str">
        <f ca="1">IF($B550="","",SUMIFS(LabData2016[HbA1c唯一],LabData2016[比對身分證前六碼],$AX550,LabData2016[最近一次HbA1c檢查日期],"&gt;="&amp;DATE(YEAR(TODAY()),7,1),LabData2016[最近一次HbA1c檢查日期],"&lt;"&amp;DATE(YEAR(TODAY())+1,1,1)))</f>
        <v/>
      </c>
      <c r="AH550" s="6" t="str">
        <f ca="1">IF($B550="","",SUMIFS(LabData2016[LDL唯一],LabData2016[比對身分證前六碼],$AX550,LabData2016[最近一次LDL檢查日期],"&gt;="&amp;DATE(YEAR(TODAY()),1,1),LabData2016[最近一次LDL檢查日期],"&lt;"&amp;DATE(YEAR(TODAY()),7,1)))</f>
        <v/>
      </c>
      <c r="AI550" s="6" t="str">
        <f ca="1">IF($B550="","",SUMIFS(LabData2016[LDL唯一],LabData2016[比對身分證前六碼],$AX550,LabData2016[最近一次LDL檢查日期],"&gt;="&amp;DATE(YEAR(TODAY()),7,1),LabData2016[最近一次LDL檢查日期],"&lt;"&amp;DATE(YEAR(TODAY())+1,1,1)))</f>
        <v/>
      </c>
      <c r="AJ550" s="6" t="str">
        <f ca="1">IF($B550="","",SUMIFS(LabData2016[UACR唯一],LabData2016[比對身分證前六碼],$AX550,LabData2016[最近一次UACR檢查日期],"&gt;="&amp;DATE(YEAR(TODAY()),1,1),LabData2016[最近一次UACR檢查日期],"&lt;"&amp;DATE(YEAR(TODAY()),7,1)))</f>
        <v/>
      </c>
      <c r="AK550" s="6" t="str">
        <f ca="1">IF($B550="","",SUMIFS(LabData2016[UACR唯一],LabData2016[比對身分證前六碼],$AX550,LabData2016[最近一次UACR檢查日期],"&gt;="&amp;DATE(YEAR(TODAY()),7,1),LabData2016[最近一次UACR檢查日期],"&lt;"&amp;DATE(YEAR(TODAY())+1,1,1)))</f>
        <v/>
      </c>
      <c r="AL550" s="6" t="str">
        <f t="shared" si="114"/>
        <v/>
      </c>
      <c r="AM550" s="6" t="str">
        <f t="shared" si="115"/>
        <v/>
      </c>
      <c r="AN550" s="6" t="str">
        <f t="shared" si="116"/>
        <v/>
      </c>
      <c r="AO550" s="6" t="str">
        <f t="shared" si="117"/>
        <v/>
      </c>
      <c r="AP550" s="6" t="str" cm="1">
        <f t="array" ref="AP550">IF($B550="","",IFERROR(INDEX(相容設定!$B$2:$E$9,MATCH($D550,相容設定!$A$2:$A$9,0),MIN(VALUE(LEFT($AQ550,FIND("/",$AQ550)-1)),3)+1),0))</f>
        <v/>
      </c>
      <c r="AQ550" s="6" t="str">
        <f t="shared" si="118"/>
        <v/>
      </c>
      <c r="AR550" s="30" t="str">
        <f t="shared" si="119"/>
        <v/>
      </c>
      <c r="AS550" s="30" t="str">
        <f>IF($B550="","",250+30+IF(OR(ISNUMBER(SEARCH("DM",$D550)),ISNUMBER(SEARCH("+",$D550))),100,0)+IFERROR(INDEX(相容設定!$F$2:$F$9,MATCH($D550,相容設定!$A$2:$A$9,0)),0))</f>
        <v/>
      </c>
      <c r="AT550" s="31" t="str">
        <f t="shared" si="120"/>
        <v/>
      </c>
      <c r="AU550" s="32" t="str">
        <f t="shared" si="121"/>
        <v/>
      </c>
      <c r="AW550" t="str">
        <f t="shared" si="122"/>
        <v/>
      </c>
    </row>
    <row r="551" spans="1:49" x14ac:dyDescent="0.35">
      <c r="A551" s="26" t="str" cm="1">
        <f t="array" ref="A551">IFERROR(IF(INDEX(PatientCriteria[身分證號],ROWS($A$4:A551))="","",ROWS($A$4:A551)),"")</f>
        <v/>
      </c>
      <c r="B551" s="26" t="str" cm="1">
        <f t="array" ref="B551">IFERROR(IF(INDEX(PatientCriteria[身分證號],ROWS($A$4:A551))="","",INDEX(PatientCriteria[身分證號],ROWS($A$4:A551))),"")</f>
        <v/>
      </c>
      <c r="C551" s="26" t="str" cm="1">
        <f t="array" ref="C551">IF($B551="","",IFERROR(INDEX(PatientCriteria[生日],ROWS($A$4:A551)),""))</f>
        <v/>
      </c>
      <c r="D551" s="26" t="str" cm="1">
        <f t="array" ref="D551">IF($B551="","",IFERROR(INDEX(PatientCriteria[疾病組合],ROWS($A$4:A551)),""))</f>
        <v/>
      </c>
      <c r="E551" s="6" t="str" cm="1">
        <f t="array" ref="E551">IF($B551="","",IFERROR(INDEX(PatientCriteria[HbA1c達標標準],ROWS($A$4:A551)),""))</f>
        <v/>
      </c>
      <c r="F551" s="6" t="str">
        <f>IF($B551="","",IF($G551="","",IFERROR(SUMIFS(LabData2016[最近一次HbA1c檢查結果(%)],LabData2016[比對身分證前六碼],$AX551,LabData2016[最近一次HbA1c檢查日期],$G551,LabData2016[HbA1c唯一],1),"")))</f>
        <v/>
      </c>
      <c r="G551" s="36" t="str" cm="1">
        <f t="array" ref="G551">IF($B551="","",IFERROR(_xlfn.AGGREGATE(14,6,LabData2016[最近一次HbA1c檢查日期]/((LabData2016[比對身分證前六碼]=$AX551)*(LabData2016[HbA1c唯一]=1)),1),""))</f>
        <v/>
      </c>
      <c r="H551" s="6" t="str">
        <f>IF($B551="","",IF($I551="","",IFERROR(SUMIFS(LabData2016[最近一次HbA1c檢查結果(%)],LabData2016[比對身分證前六碼],$AX551,LabData2016[最近一次HbA1c檢查日期],$I551,LabData2016[HbA1c唯一],1),"")))</f>
        <v/>
      </c>
      <c r="I551" s="36" t="str" cm="1">
        <f t="array" ref="I551">IF($B551="","",IFERROR(_xlfn.AGGREGATE(14,6,LabData2016[最近一次HbA1c檢查日期]/((LabData2016[比對身分證前六碼]=$AX551)*(LabData2016[HbA1c唯一]=1)),2),""))</f>
        <v/>
      </c>
      <c r="J551" s="6" t="str">
        <f t="shared" si="111"/>
        <v/>
      </c>
      <c r="K551" s="27" t="str">
        <f ca="1">IF($B551="","",IF($E551="不適用","不適用",IF($F551="","未檢驗",IF(AND($AF551+$AG551&gt;=2,$AG551&gt;=1),IF(OR($F551&lt;VALUE(SUBSTITUTE(SUBSTITUTE($E551,"&lt;",""),"%","")),SUMIFS(LabData2016[HbA1c唯一],LabData2016[比對身分證前六碼],$AX551,LabData2016[最近一次HbA1c檢查結果(%)],"&lt;"&amp;VALUE(SUBSTITUTE(SUBSTITUTE($E551,"&lt;",""),"%","")),LabData2016[最近一次HbA1c檢查日期],"&gt;="&amp;DATE(YEAR(TODAY()),1,1),LabData2016[最近一次HbA1c檢查日期],"&lt;"&amp;DATE(YEAR(TODAY())+1,1,1))/($AF551+$AG551)&gt;=0.5),"控制達標",IF(ISNUMBER($H551),IF(AND($J551&gt;=84,$F551-$H551&lt;0),"進步達標","未達標"),"未達標")),"未達標"))))</f>
        <v/>
      </c>
      <c r="L551" s="33" t="str">
        <f ca="1">IF($B551="","",IF($K551="不適用","不適用",IF($K551="未檢驗","無檢驗資料","全年"&amp;($AF551+$AG551)&amp;"次／下半年"&amp;$AG551&amp;"次／"&amp;SUMIFS(LabData2016[HbA1c唯一],LabData2016[比對身分證前六碼],$AX551,LabData2016[最近一次HbA1c檢查結果(%)],"&lt;"&amp;VALUE(SUBSTITUTE(SUBSTITUTE($E551,"&lt;",""),"%","")),LabData2016[最近一次HbA1c檢查日期],"&gt;="&amp;DATE(YEAR(TODAY()),1,1),LabData2016[最近一次HbA1c檢查日期],"&lt;"&amp;DATE(YEAR(TODAY())+1,1,1))&amp;"/"&amp;($AF551+$AG551)&amp;"達標")))</f>
        <v/>
      </c>
      <c r="M551" s="6" t="str" cm="1">
        <f t="array" ref="M551">IF($B551="","",IFERROR(INDEX(PatientCriteria[LDL達標標準],ROWS($A$4:A551)),""))</f>
        <v/>
      </c>
      <c r="N551" s="6" t="str">
        <f>IF($B551="","",IF($O551="","",IFERROR(SUMIFS(LabData2016[最近一次LDL檢查結果(mg/dL)],LabData2016[比對身分證前六碼],$AX551,LabData2016[最近一次LDL檢查日期],$O551,LabData2016[LDL唯一],1),"")))</f>
        <v/>
      </c>
      <c r="O551" s="36" t="str" cm="1">
        <f t="array" ref="O551">IF($B551="","",IFERROR(_xlfn.AGGREGATE(14,6,LabData2016[最近一次LDL檢查日期]/((LabData2016[比對身分證前六碼]=$AX551)*(LabData2016[LDL唯一]=1)),1),""))</f>
        <v/>
      </c>
      <c r="P551" s="6" t="str">
        <f>IF($B551="","",IF($Q551="","",IFERROR(SUMIFS(LabData2016[最近一次LDL檢查結果(mg/dL)],LabData2016[比對身分證前六碼],$AX551,LabData2016[最近一次LDL檢查日期],$Q551,LabData2016[LDL唯一],1),"")))</f>
        <v/>
      </c>
      <c r="Q551" s="36" t="str" cm="1">
        <f t="array" ref="Q551">IF($B551="","",IFERROR(_xlfn.AGGREGATE(14,6,LabData2016[最近一次LDL檢查日期]/((LabData2016[比對身分證前六碼]=$AX551)*(LabData2016[LDL唯一]=1)),2),""))</f>
        <v/>
      </c>
      <c r="R551" s="6" t="str">
        <f t="shared" si="112"/>
        <v/>
      </c>
      <c r="S551" s="6" t="str" cm="1">
        <f t="array" ref="S551">IF($B551="","",IFERROR(_xlfn.AGGREGATE(15,6,LabData2016[最近一次LDL檢查結果(mg/dL)]/((LabData2016[比對身分證前六碼]=$AX551)*(LabData2016[LDL唯一]=1)),1),""))</f>
        <v/>
      </c>
      <c r="T551" s="28" t="str">
        <f ca="1">IF($B551="","",IF($M551="不適用","不適用",IF($N551="","未檢驗",IF(OR(AND($D551="DM only",$O551&gt;=DATE(YEAR(TODAY()),1,1),$O551&lt;DATE(YEAR(TODAY())+1,1,1),$N551&lt;VALUE(SUBSTITUTE($M551,"&lt;",""))),AND($AH551&gt;=1,$AI551&gt;=1,OR($N551&lt;VALUE(SUBSTITUTE($M551,"&lt;","")),SUMIFS(LabData2016[LDL唯一],LabData2016[比對身分證前六碼],$AX551,LabData2016[最近一次LDL檢查結果(mg/dL)],"&lt;"&amp;VALUE(SUBSTITUTE($M551,"&lt;","")),LabData2016[最近一次LDL檢查日期],"&gt;="&amp;DATE(YEAR(TODAY()),1,1),LabData2016[最近一次LDL檢查日期],"&lt;"&amp;DATE(YEAR(TODAY())+1,1,1))/($AH551+$AI551)&gt;=0.5))),"控制達標",IF(AND($AH551&gt;=1,$AI551&gt;=1,ISNUMBER($P551),$R551&gt;84,$N551-$P551&lt;0),"進步達標","未達標")))))</f>
        <v/>
      </c>
      <c r="U551" s="39" t="str">
        <f ca="1">IF($B551="","",IF($T551="不適用","不適用",IF($T551="未檢驗","無檢驗資料","全年"&amp;($AH551+$AI551)&amp;"次／下半年"&amp;$AI551&amp;"次／"&amp;SUMIFS(LabData2016[LDL唯一],LabData2016[比對身分證前六碼],$AX551,LabData2016[最近一次LDL檢查結果(mg/dL)],"&lt;"&amp;VALUE(SUBSTITUTE($M551,"&lt;","")),LabData2016[最近一次LDL檢查日期],"&gt;="&amp;DATE(YEAR(TODAY()),1,1),LabData2016[最近一次LDL檢查日期],"&lt;"&amp;DATE(YEAR(TODAY())+1,1,1))&amp;"/"&amp;($AH551+$AI551)&amp;"達標")))</f>
        <v/>
      </c>
      <c r="V551" s="6" t="str" cm="1">
        <f t="array" ref="V551">IF($B551="","",IFERROR(INDEX(PatientCriteria[UACR達標標準],ROWS($A$4:A551)),""))</f>
        <v/>
      </c>
      <c r="W551" s="6" t="str">
        <f>IF($B551="","",IF($X551="","",IFERROR(SUMIFS(LabData2016[最近一次UACR檢查結果(mg/gm)],LabData2016[比對身分證前六碼],$AX551,LabData2016[最近一次UACR檢查日期],$X551,LabData2016[UACR唯一],1),"")))</f>
        <v/>
      </c>
      <c r="X551" s="36" t="str" cm="1">
        <f t="array" ref="X551">IF($B551="","",IFERROR(_xlfn.AGGREGATE(14,6,LabData2016[最近一次UACR檢查日期]/((LabData2016[比對身分證前六碼]=$AX551)*(LabData2016[UACR唯一]=1)),1),""))</f>
        <v/>
      </c>
      <c r="Y551" s="6" t="str">
        <f>IF($B551="","",IF($Z551="","",IFERROR(SUMIFS(LabData2016[最近一次UACR檢查結果(mg/gm)],LabData2016[比對身分證前六碼],$AX551,LabData2016[最近一次UACR檢查日期],$Z551,LabData2016[UACR唯一],1),"")))</f>
        <v/>
      </c>
      <c r="Z551" s="36" t="str" cm="1">
        <f t="array" ref="Z551">IF($B551="","",IFERROR(_xlfn.AGGREGATE(14,6,LabData2016[最近一次UACR檢查日期]/((LabData2016[比對身分證前六碼]=$AX551)*(LabData2016[UACR唯一]=1)),2),""))</f>
        <v/>
      </c>
      <c r="AA551" s="6" t="str">
        <f t="shared" si="113"/>
        <v/>
      </c>
      <c r="AB551" s="29" t="str">
        <f ca="1">IF($B551="","",IF($V551="不適用","不適用",IF($W551="","未檢驗",IF(AND($AJ551+$AK551&gt;=2,$AK551&gt;=1),IF(OR($W551&lt;30,SUMIFS(LabData2016[UACR唯一],LabData2016[比對身分證前六碼],$AX551,LabData2016[最近一次UACR檢查結果(mg/gm)],"&lt;30",LabData2016[最近一次UACR檢查日期],"&gt;="&amp;DATE(YEAR(TODAY()),1,1),LabData2016[最近一次UACR檢查日期],"&lt;"&amp;DATE(YEAR(TODAY())+1,1,1))/($AJ551+$AK551)&gt;=0.5),"控制達標",IF(ISNUMBER($Y551),IF(AND($AA551&gt;=84,$W551-$Y551&lt;0),"進步達標","未達標"),"未達標")),"未達標"))))</f>
        <v/>
      </c>
      <c r="AC551" s="38" t="str">
        <f ca="1">IF($B551="","",IF($AB551="不適用","不適用",IF($AB551="未檢驗","無檢驗資料","全年"&amp;($AJ551+$AK551)&amp;"次／下半年"&amp;$AK551&amp;"次／"&amp;SUMIFS(LabData2016[UACR唯一],LabData2016[比對身分證前六碼],$AX551,LabData2016[最近一次UACR檢查結果(mg/gm)],"&lt;30",LabData2016[最近一次UACR檢查日期],"&gt;="&amp;DATE(YEAR(TODAY()),1,1),LabData2016[最近一次UACR檢查日期],"&lt;"&amp;DATE(YEAR(TODAY())+1,1,1))&amp;"/"&amp;($AJ551+$AK551)&amp;"達標")))</f>
        <v/>
      </c>
      <c r="AD551" s="6" t="str" cm="1">
        <f t="array" ref="AD551">IF($B551="","",IFERROR(INDEX(PatientCriteria[BP檢驗次數達標標準],ROWS($A$4:A551)),""))</f>
        <v/>
      </c>
      <c r="AE551" s="6" t="str" cm="1">
        <f t="array" aca="1" ref="AE551" ca="1">IF($B551="","",_xlfn.LET(_xlpm.bp,LabData2016[最近一次BP檢查日期],_xlpm.ym,IF(ISNUMBER(_xlpm.bp),TEXT(_xlpm.bp,"yyyy-mm"),LEFT(_xlpm.bp,7)),_xlpm.matched,_xlfn._xlws.FILTER(_xlpm.ym,(LabData2016[比對身分證前六碼]=$AX551)*(LabData2016[比對生日西元]=$AY551)*(_xlpm.ym&lt;&gt;"")*(LEFT(_xlpm.ym,4)=TEXT(YEAR(TODAY()),"0")),""),IF(INDEX(_xlpm.matched,1)="",0,ROWS(_xlfn.UNIQUE(_xlpm.matched)))))</f>
        <v/>
      </c>
      <c r="AF551" s="6" t="str">
        <f ca="1">IF($B551="","",SUMIFS(LabData2016[HbA1c唯一],LabData2016[比對身分證前六碼],$AX551,LabData2016[最近一次HbA1c檢查日期],"&gt;="&amp;DATE(YEAR(TODAY()),1,1),LabData2016[最近一次HbA1c檢查日期],"&lt;"&amp;DATE(YEAR(TODAY()),7,1)))</f>
        <v/>
      </c>
      <c r="AG551" s="6" t="str">
        <f ca="1">IF($B551="","",SUMIFS(LabData2016[HbA1c唯一],LabData2016[比對身分證前六碼],$AX551,LabData2016[最近一次HbA1c檢查日期],"&gt;="&amp;DATE(YEAR(TODAY()),7,1),LabData2016[最近一次HbA1c檢查日期],"&lt;"&amp;DATE(YEAR(TODAY())+1,1,1)))</f>
        <v/>
      </c>
      <c r="AH551" s="6" t="str">
        <f ca="1">IF($B551="","",SUMIFS(LabData2016[LDL唯一],LabData2016[比對身分證前六碼],$AX551,LabData2016[最近一次LDL檢查日期],"&gt;="&amp;DATE(YEAR(TODAY()),1,1),LabData2016[最近一次LDL檢查日期],"&lt;"&amp;DATE(YEAR(TODAY()),7,1)))</f>
        <v/>
      </c>
      <c r="AI551" s="6" t="str">
        <f ca="1">IF($B551="","",SUMIFS(LabData2016[LDL唯一],LabData2016[比對身分證前六碼],$AX551,LabData2016[最近一次LDL檢查日期],"&gt;="&amp;DATE(YEAR(TODAY()),7,1),LabData2016[最近一次LDL檢查日期],"&lt;"&amp;DATE(YEAR(TODAY())+1,1,1)))</f>
        <v/>
      </c>
      <c r="AJ551" s="6" t="str">
        <f ca="1">IF($B551="","",SUMIFS(LabData2016[UACR唯一],LabData2016[比對身分證前六碼],$AX551,LabData2016[最近一次UACR檢查日期],"&gt;="&amp;DATE(YEAR(TODAY()),1,1),LabData2016[最近一次UACR檢查日期],"&lt;"&amp;DATE(YEAR(TODAY()),7,1)))</f>
        <v/>
      </c>
      <c r="AK551" s="6" t="str">
        <f ca="1">IF($B551="","",SUMIFS(LabData2016[UACR唯一],LabData2016[比對身分證前六碼],$AX551,LabData2016[最近一次UACR檢查日期],"&gt;="&amp;DATE(YEAR(TODAY()),7,1),LabData2016[最近一次UACR檢查日期],"&lt;"&amp;DATE(YEAR(TODAY())+1,1,1)))</f>
        <v/>
      </c>
      <c r="AL551" s="6" t="str">
        <f t="shared" si="114"/>
        <v/>
      </c>
      <c r="AM551" s="6" t="str">
        <f t="shared" si="115"/>
        <v/>
      </c>
      <c r="AN551" s="6" t="str">
        <f t="shared" si="116"/>
        <v/>
      </c>
      <c r="AO551" s="6" t="str">
        <f t="shared" si="117"/>
        <v/>
      </c>
      <c r="AP551" s="6" t="str" cm="1">
        <f t="array" ref="AP551">IF($B551="","",IFERROR(INDEX(相容設定!$B$2:$E$9,MATCH($D551,相容設定!$A$2:$A$9,0),MIN(VALUE(LEFT($AQ551,FIND("/",$AQ551)-1)),3)+1),0))</f>
        <v/>
      </c>
      <c r="AQ551" s="6" t="str">
        <f t="shared" si="118"/>
        <v/>
      </c>
      <c r="AR551" s="30" t="str">
        <f t="shared" si="119"/>
        <v/>
      </c>
      <c r="AS551" s="30" t="str">
        <f>IF($B551="","",250+30+IF(OR(ISNUMBER(SEARCH("DM",$D551)),ISNUMBER(SEARCH("+",$D551))),100,0)+IFERROR(INDEX(相容設定!$F$2:$F$9,MATCH($D551,相容設定!$A$2:$A$9,0)),0))</f>
        <v/>
      </c>
      <c r="AT551" s="31" t="str">
        <f t="shared" si="120"/>
        <v/>
      </c>
      <c r="AU551" s="32" t="str">
        <f t="shared" si="121"/>
        <v/>
      </c>
      <c r="AW551" t="str">
        <f t="shared" si="122"/>
        <v/>
      </c>
    </row>
    <row r="552" spans="1:49" x14ac:dyDescent="0.35">
      <c r="A552" s="26" t="str" cm="1">
        <f t="array" ref="A552">IFERROR(IF(INDEX(PatientCriteria[身分證號],ROWS($A$4:A552))="","",ROWS($A$4:A552)),"")</f>
        <v/>
      </c>
      <c r="B552" s="26" t="str" cm="1">
        <f t="array" ref="B552">IFERROR(IF(INDEX(PatientCriteria[身分證號],ROWS($A$4:A552))="","",INDEX(PatientCriteria[身分證號],ROWS($A$4:A552))),"")</f>
        <v/>
      </c>
      <c r="C552" s="26" t="str" cm="1">
        <f t="array" ref="C552">IF($B552="","",IFERROR(INDEX(PatientCriteria[生日],ROWS($A$4:A552)),""))</f>
        <v/>
      </c>
      <c r="D552" s="26" t="str" cm="1">
        <f t="array" ref="D552">IF($B552="","",IFERROR(INDEX(PatientCriteria[疾病組合],ROWS($A$4:A552)),""))</f>
        <v/>
      </c>
      <c r="E552" s="6" t="str" cm="1">
        <f t="array" ref="E552">IF($B552="","",IFERROR(INDEX(PatientCriteria[HbA1c達標標準],ROWS($A$4:A552)),""))</f>
        <v/>
      </c>
      <c r="F552" s="6" t="str">
        <f>IF($B552="","",IF($G552="","",IFERROR(SUMIFS(LabData2016[最近一次HbA1c檢查結果(%)],LabData2016[比對身分證前六碼],$AX552,LabData2016[最近一次HbA1c檢查日期],$G552,LabData2016[HbA1c唯一],1),"")))</f>
        <v/>
      </c>
      <c r="G552" s="36" t="str" cm="1">
        <f t="array" ref="G552">IF($B552="","",IFERROR(_xlfn.AGGREGATE(14,6,LabData2016[最近一次HbA1c檢查日期]/((LabData2016[比對身分證前六碼]=$AX552)*(LabData2016[HbA1c唯一]=1)),1),""))</f>
        <v/>
      </c>
      <c r="H552" s="6" t="str">
        <f>IF($B552="","",IF($I552="","",IFERROR(SUMIFS(LabData2016[最近一次HbA1c檢查結果(%)],LabData2016[比對身分證前六碼],$AX552,LabData2016[最近一次HbA1c檢查日期],$I552,LabData2016[HbA1c唯一],1),"")))</f>
        <v/>
      </c>
      <c r="I552" s="36" t="str" cm="1">
        <f t="array" ref="I552">IF($B552="","",IFERROR(_xlfn.AGGREGATE(14,6,LabData2016[最近一次HbA1c檢查日期]/((LabData2016[比對身分證前六碼]=$AX552)*(LabData2016[HbA1c唯一]=1)),2),""))</f>
        <v/>
      </c>
      <c r="J552" s="6" t="str">
        <f t="shared" si="111"/>
        <v/>
      </c>
      <c r="K552" s="27" t="str">
        <f ca="1">IF($B552="","",IF($E552="不適用","不適用",IF($F552="","未檢驗",IF(AND($AF552+$AG552&gt;=2,$AG552&gt;=1),IF(OR($F552&lt;VALUE(SUBSTITUTE(SUBSTITUTE($E552,"&lt;",""),"%","")),SUMIFS(LabData2016[HbA1c唯一],LabData2016[比對身分證前六碼],$AX552,LabData2016[最近一次HbA1c檢查結果(%)],"&lt;"&amp;VALUE(SUBSTITUTE(SUBSTITUTE($E552,"&lt;",""),"%","")),LabData2016[最近一次HbA1c檢查日期],"&gt;="&amp;DATE(YEAR(TODAY()),1,1),LabData2016[最近一次HbA1c檢查日期],"&lt;"&amp;DATE(YEAR(TODAY())+1,1,1))/($AF552+$AG552)&gt;=0.5),"控制達標",IF(ISNUMBER($H552),IF(AND($J552&gt;=84,$F552-$H552&lt;0),"進步達標","未達標"),"未達標")),"未達標"))))</f>
        <v/>
      </c>
      <c r="L552" s="33" t="str">
        <f ca="1">IF($B552="","",IF($K552="不適用","不適用",IF($K552="未檢驗","無檢驗資料","全年"&amp;($AF552+$AG552)&amp;"次／下半年"&amp;$AG552&amp;"次／"&amp;SUMIFS(LabData2016[HbA1c唯一],LabData2016[比對身分證前六碼],$AX552,LabData2016[最近一次HbA1c檢查結果(%)],"&lt;"&amp;VALUE(SUBSTITUTE(SUBSTITUTE($E552,"&lt;",""),"%","")),LabData2016[最近一次HbA1c檢查日期],"&gt;="&amp;DATE(YEAR(TODAY()),1,1),LabData2016[最近一次HbA1c檢查日期],"&lt;"&amp;DATE(YEAR(TODAY())+1,1,1))&amp;"/"&amp;($AF552+$AG552)&amp;"達標")))</f>
        <v/>
      </c>
      <c r="M552" s="6" t="str" cm="1">
        <f t="array" ref="M552">IF($B552="","",IFERROR(INDEX(PatientCriteria[LDL達標標準],ROWS($A$4:A552)),""))</f>
        <v/>
      </c>
      <c r="N552" s="6" t="str">
        <f>IF($B552="","",IF($O552="","",IFERROR(SUMIFS(LabData2016[最近一次LDL檢查結果(mg/dL)],LabData2016[比對身分證前六碼],$AX552,LabData2016[最近一次LDL檢查日期],$O552,LabData2016[LDL唯一],1),"")))</f>
        <v/>
      </c>
      <c r="O552" s="36" t="str" cm="1">
        <f t="array" ref="O552">IF($B552="","",IFERROR(_xlfn.AGGREGATE(14,6,LabData2016[最近一次LDL檢查日期]/((LabData2016[比對身分證前六碼]=$AX552)*(LabData2016[LDL唯一]=1)),1),""))</f>
        <v/>
      </c>
      <c r="P552" s="6" t="str">
        <f>IF($B552="","",IF($Q552="","",IFERROR(SUMIFS(LabData2016[最近一次LDL檢查結果(mg/dL)],LabData2016[比對身分證前六碼],$AX552,LabData2016[最近一次LDL檢查日期],$Q552,LabData2016[LDL唯一],1),"")))</f>
        <v/>
      </c>
      <c r="Q552" s="36" t="str" cm="1">
        <f t="array" ref="Q552">IF($B552="","",IFERROR(_xlfn.AGGREGATE(14,6,LabData2016[最近一次LDL檢查日期]/((LabData2016[比對身分證前六碼]=$AX552)*(LabData2016[LDL唯一]=1)),2),""))</f>
        <v/>
      </c>
      <c r="R552" s="6" t="str">
        <f t="shared" si="112"/>
        <v/>
      </c>
      <c r="S552" s="6" t="str" cm="1">
        <f t="array" ref="S552">IF($B552="","",IFERROR(_xlfn.AGGREGATE(15,6,LabData2016[最近一次LDL檢查結果(mg/dL)]/((LabData2016[比對身分證前六碼]=$AX552)*(LabData2016[LDL唯一]=1)),1),""))</f>
        <v/>
      </c>
      <c r="T552" s="28" t="str">
        <f ca="1">IF($B552="","",IF($M552="不適用","不適用",IF($N552="","未檢驗",IF(OR(AND($D552="DM only",$O552&gt;=DATE(YEAR(TODAY()),1,1),$O552&lt;DATE(YEAR(TODAY())+1,1,1),$N552&lt;VALUE(SUBSTITUTE($M552,"&lt;",""))),AND($AH552&gt;=1,$AI552&gt;=1,OR($N552&lt;VALUE(SUBSTITUTE($M552,"&lt;","")),SUMIFS(LabData2016[LDL唯一],LabData2016[比對身分證前六碼],$AX552,LabData2016[最近一次LDL檢查結果(mg/dL)],"&lt;"&amp;VALUE(SUBSTITUTE($M552,"&lt;","")),LabData2016[最近一次LDL檢查日期],"&gt;="&amp;DATE(YEAR(TODAY()),1,1),LabData2016[最近一次LDL檢查日期],"&lt;"&amp;DATE(YEAR(TODAY())+1,1,1))/($AH552+$AI552)&gt;=0.5))),"控制達標",IF(AND($AH552&gt;=1,$AI552&gt;=1,ISNUMBER($P552),$R552&gt;84,$N552-$P552&lt;0),"進步達標","未達標")))))</f>
        <v/>
      </c>
      <c r="U552" s="39" t="str">
        <f ca="1">IF($B552="","",IF($T552="不適用","不適用",IF($T552="未檢驗","無檢驗資料","全年"&amp;($AH552+$AI552)&amp;"次／下半年"&amp;$AI552&amp;"次／"&amp;SUMIFS(LabData2016[LDL唯一],LabData2016[比對身分證前六碼],$AX552,LabData2016[最近一次LDL檢查結果(mg/dL)],"&lt;"&amp;VALUE(SUBSTITUTE($M552,"&lt;","")),LabData2016[最近一次LDL檢查日期],"&gt;="&amp;DATE(YEAR(TODAY()),1,1),LabData2016[最近一次LDL檢查日期],"&lt;"&amp;DATE(YEAR(TODAY())+1,1,1))&amp;"/"&amp;($AH552+$AI552)&amp;"達標")))</f>
        <v/>
      </c>
      <c r="V552" s="6" t="str" cm="1">
        <f t="array" ref="V552">IF($B552="","",IFERROR(INDEX(PatientCriteria[UACR達標標準],ROWS($A$4:A552)),""))</f>
        <v/>
      </c>
      <c r="W552" s="6" t="str">
        <f>IF($B552="","",IF($X552="","",IFERROR(SUMIFS(LabData2016[最近一次UACR檢查結果(mg/gm)],LabData2016[比對身分證前六碼],$AX552,LabData2016[最近一次UACR檢查日期],$X552,LabData2016[UACR唯一],1),"")))</f>
        <v/>
      </c>
      <c r="X552" s="36" t="str" cm="1">
        <f t="array" ref="X552">IF($B552="","",IFERROR(_xlfn.AGGREGATE(14,6,LabData2016[最近一次UACR檢查日期]/((LabData2016[比對身分證前六碼]=$AX552)*(LabData2016[UACR唯一]=1)),1),""))</f>
        <v/>
      </c>
      <c r="Y552" s="6" t="str">
        <f>IF($B552="","",IF($Z552="","",IFERROR(SUMIFS(LabData2016[最近一次UACR檢查結果(mg/gm)],LabData2016[比對身分證前六碼],$AX552,LabData2016[最近一次UACR檢查日期],$Z552,LabData2016[UACR唯一],1),"")))</f>
        <v/>
      </c>
      <c r="Z552" s="36" t="str" cm="1">
        <f t="array" ref="Z552">IF($B552="","",IFERROR(_xlfn.AGGREGATE(14,6,LabData2016[最近一次UACR檢查日期]/((LabData2016[比對身分證前六碼]=$AX552)*(LabData2016[UACR唯一]=1)),2),""))</f>
        <v/>
      </c>
      <c r="AA552" s="6" t="str">
        <f t="shared" si="113"/>
        <v/>
      </c>
      <c r="AB552" s="29" t="str">
        <f ca="1">IF($B552="","",IF($V552="不適用","不適用",IF($W552="","未檢驗",IF(AND($AJ552+$AK552&gt;=2,$AK552&gt;=1),IF(OR($W552&lt;30,SUMIFS(LabData2016[UACR唯一],LabData2016[比對身分證前六碼],$AX552,LabData2016[最近一次UACR檢查結果(mg/gm)],"&lt;30",LabData2016[最近一次UACR檢查日期],"&gt;="&amp;DATE(YEAR(TODAY()),1,1),LabData2016[最近一次UACR檢查日期],"&lt;"&amp;DATE(YEAR(TODAY())+1,1,1))/($AJ552+$AK552)&gt;=0.5),"控制達標",IF(ISNUMBER($Y552),IF(AND($AA552&gt;=84,$W552-$Y552&lt;0),"進步達標","未達標"),"未達標")),"未達標"))))</f>
        <v/>
      </c>
      <c r="AC552" s="38" t="str">
        <f ca="1">IF($B552="","",IF($AB552="不適用","不適用",IF($AB552="未檢驗","無檢驗資料","全年"&amp;($AJ552+$AK552)&amp;"次／下半年"&amp;$AK552&amp;"次／"&amp;SUMIFS(LabData2016[UACR唯一],LabData2016[比對身分證前六碼],$AX552,LabData2016[最近一次UACR檢查結果(mg/gm)],"&lt;30",LabData2016[最近一次UACR檢查日期],"&gt;="&amp;DATE(YEAR(TODAY()),1,1),LabData2016[最近一次UACR檢查日期],"&lt;"&amp;DATE(YEAR(TODAY())+1,1,1))&amp;"/"&amp;($AJ552+$AK552)&amp;"達標")))</f>
        <v/>
      </c>
      <c r="AD552" s="6" t="str" cm="1">
        <f t="array" ref="AD552">IF($B552="","",IFERROR(INDEX(PatientCriteria[BP檢驗次數達標標準],ROWS($A$4:A552)),""))</f>
        <v/>
      </c>
      <c r="AE552" s="6" t="str" cm="1">
        <f t="array" aca="1" ref="AE552" ca="1">IF($B552="","",_xlfn.LET(_xlpm.bp,LabData2016[最近一次BP檢查日期],_xlpm.ym,IF(ISNUMBER(_xlpm.bp),TEXT(_xlpm.bp,"yyyy-mm"),LEFT(_xlpm.bp,7)),_xlpm.matched,_xlfn._xlws.FILTER(_xlpm.ym,(LabData2016[比對身分證前六碼]=$AX552)*(LabData2016[比對生日西元]=$AY552)*(_xlpm.ym&lt;&gt;"")*(LEFT(_xlpm.ym,4)=TEXT(YEAR(TODAY()),"0")),""),IF(INDEX(_xlpm.matched,1)="",0,ROWS(_xlfn.UNIQUE(_xlpm.matched)))))</f>
        <v/>
      </c>
      <c r="AF552" s="6" t="str">
        <f ca="1">IF($B552="","",SUMIFS(LabData2016[HbA1c唯一],LabData2016[比對身分證前六碼],$AX552,LabData2016[最近一次HbA1c檢查日期],"&gt;="&amp;DATE(YEAR(TODAY()),1,1),LabData2016[最近一次HbA1c檢查日期],"&lt;"&amp;DATE(YEAR(TODAY()),7,1)))</f>
        <v/>
      </c>
      <c r="AG552" s="6" t="str">
        <f ca="1">IF($B552="","",SUMIFS(LabData2016[HbA1c唯一],LabData2016[比對身分證前六碼],$AX552,LabData2016[最近一次HbA1c檢查日期],"&gt;="&amp;DATE(YEAR(TODAY()),7,1),LabData2016[最近一次HbA1c檢查日期],"&lt;"&amp;DATE(YEAR(TODAY())+1,1,1)))</f>
        <v/>
      </c>
      <c r="AH552" s="6" t="str">
        <f ca="1">IF($B552="","",SUMIFS(LabData2016[LDL唯一],LabData2016[比對身分證前六碼],$AX552,LabData2016[最近一次LDL檢查日期],"&gt;="&amp;DATE(YEAR(TODAY()),1,1),LabData2016[最近一次LDL檢查日期],"&lt;"&amp;DATE(YEAR(TODAY()),7,1)))</f>
        <v/>
      </c>
      <c r="AI552" s="6" t="str">
        <f ca="1">IF($B552="","",SUMIFS(LabData2016[LDL唯一],LabData2016[比對身分證前六碼],$AX552,LabData2016[最近一次LDL檢查日期],"&gt;="&amp;DATE(YEAR(TODAY()),7,1),LabData2016[最近一次LDL檢查日期],"&lt;"&amp;DATE(YEAR(TODAY())+1,1,1)))</f>
        <v/>
      </c>
      <c r="AJ552" s="6" t="str">
        <f ca="1">IF($B552="","",SUMIFS(LabData2016[UACR唯一],LabData2016[比對身分證前六碼],$AX552,LabData2016[最近一次UACR檢查日期],"&gt;="&amp;DATE(YEAR(TODAY()),1,1),LabData2016[最近一次UACR檢查日期],"&lt;"&amp;DATE(YEAR(TODAY()),7,1)))</f>
        <v/>
      </c>
      <c r="AK552" s="6" t="str">
        <f ca="1">IF($B552="","",SUMIFS(LabData2016[UACR唯一],LabData2016[比對身分證前六碼],$AX552,LabData2016[最近一次UACR檢查日期],"&gt;="&amp;DATE(YEAR(TODAY()),7,1),LabData2016[最近一次UACR檢查日期],"&lt;"&amp;DATE(YEAR(TODAY())+1,1,1)))</f>
        <v/>
      </c>
      <c r="AL552" s="6" t="str">
        <f t="shared" si="114"/>
        <v/>
      </c>
      <c r="AM552" s="6" t="str">
        <f t="shared" si="115"/>
        <v/>
      </c>
      <c r="AN552" s="6" t="str">
        <f t="shared" si="116"/>
        <v/>
      </c>
      <c r="AO552" s="6" t="str">
        <f t="shared" si="117"/>
        <v/>
      </c>
      <c r="AP552" s="6" t="str" cm="1">
        <f t="array" ref="AP552">IF($B552="","",IFERROR(INDEX(相容設定!$B$2:$E$9,MATCH($D552,相容設定!$A$2:$A$9,0),MIN(VALUE(LEFT($AQ552,FIND("/",$AQ552)-1)),3)+1),0))</f>
        <v/>
      </c>
      <c r="AQ552" s="6" t="str">
        <f t="shared" si="118"/>
        <v/>
      </c>
      <c r="AR552" s="30" t="str">
        <f t="shared" si="119"/>
        <v/>
      </c>
      <c r="AS552" s="30" t="str">
        <f>IF($B552="","",250+30+IF(OR(ISNUMBER(SEARCH("DM",$D552)),ISNUMBER(SEARCH("+",$D552))),100,0)+IFERROR(INDEX(相容設定!$F$2:$F$9,MATCH($D552,相容設定!$A$2:$A$9,0)),0))</f>
        <v/>
      </c>
      <c r="AT552" s="31" t="str">
        <f t="shared" si="120"/>
        <v/>
      </c>
      <c r="AU552" s="32" t="str">
        <f t="shared" si="121"/>
        <v/>
      </c>
      <c r="AW552" t="str">
        <f t="shared" si="122"/>
        <v/>
      </c>
    </row>
    <row r="553" spans="1:49" x14ac:dyDescent="0.35">
      <c r="A553" s="26" t="str" cm="1">
        <f t="array" ref="A553">IFERROR(IF(INDEX(PatientCriteria[身分證號],ROWS($A$4:A553))="","",ROWS($A$4:A553)),"")</f>
        <v/>
      </c>
      <c r="B553" s="26" t="str" cm="1">
        <f t="array" ref="B553">IFERROR(IF(INDEX(PatientCriteria[身分證號],ROWS($A$4:A553))="","",INDEX(PatientCriteria[身分證號],ROWS($A$4:A553))),"")</f>
        <v/>
      </c>
      <c r="C553" s="26" t="str" cm="1">
        <f t="array" ref="C553">IF($B553="","",IFERROR(INDEX(PatientCriteria[生日],ROWS($A$4:A553)),""))</f>
        <v/>
      </c>
      <c r="D553" s="26" t="str" cm="1">
        <f t="array" ref="D553">IF($B553="","",IFERROR(INDEX(PatientCriteria[疾病組合],ROWS($A$4:A553)),""))</f>
        <v/>
      </c>
      <c r="E553" s="6" t="str" cm="1">
        <f t="array" ref="E553">IF($B553="","",IFERROR(INDEX(PatientCriteria[HbA1c達標標準],ROWS($A$4:A553)),""))</f>
        <v/>
      </c>
      <c r="F553" s="6" t="str">
        <f>IF($B553="","",IF($G553="","",IFERROR(SUMIFS(LabData2016[最近一次HbA1c檢查結果(%)],LabData2016[比對身分證前六碼],$AX553,LabData2016[最近一次HbA1c檢查日期],$G553,LabData2016[HbA1c唯一],1),"")))</f>
        <v/>
      </c>
      <c r="G553" s="36" t="str" cm="1">
        <f t="array" ref="G553">IF($B553="","",IFERROR(_xlfn.AGGREGATE(14,6,LabData2016[最近一次HbA1c檢查日期]/((LabData2016[比對身分證前六碼]=$AX553)*(LabData2016[HbA1c唯一]=1)),1),""))</f>
        <v/>
      </c>
      <c r="H553" s="6" t="str">
        <f>IF($B553="","",IF($I553="","",IFERROR(SUMIFS(LabData2016[最近一次HbA1c檢查結果(%)],LabData2016[比對身分證前六碼],$AX553,LabData2016[最近一次HbA1c檢查日期],$I553,LabData2016[HbA1c唯一],1),"")))</f>
        <v/>
      </c>
      <c r="I553" s="36" t="str" cm="1">
        <f t="array" ref="I553">IF($B553="","",IFERROR(_xlfn.AGGREGATE(14,6,LabData2016[最近一次HbA1c檢查日期]/((LabData2016[比對身分證前六碼]=$AX553)*(LabData2016[HbA1c唯一]=1)),2),""))</f>
        <v/>
      </c>
      <c r="J553" s="6" t="str">
        <f t="shared" si="111"/>
        <v/>
      </c>
      <c r="K553" s="27" t="str">
        <f ca="1">IF($B553="","",IF($E553="不適用","不適用",IF($F553="","未檢驗",IF(AND($AF553+$AG553&gt;=2,$AG553&gt;=1),IF(OR($F553&lt;VALUE(SUBSTITUTE(SUBSTITUTE($E553,"&lt;",""),"%","")),SUMIFS(LabData2016[HbA1c唯一],LabData2016[比對身分證前六碼],$AX553,LabData2016[最近一次HbA1c檢查結果(%)],"&lt;"&amp;VALUE(SUBSTITUTE(SUBSTITUTE($E553,"&lt;",""),"%","")),LabData2016[最近一次HbA1c檢查日期],"&gt;="&amp;DATE(YEAR(TODAY()),1,1),LabData2016[最近一次HbA1c檢查日期],"&lt;"&amp;DATE(YEAR(TODAY())+1,1,1))/($AF553+$AG553)&gt;=0.5),"控制達標",IF(ISNUMBER($H553),IF(AND($J553&gt;=84,$F553-$H553&lt;0),"進步達標","未達標"),"未達標")),"未達標"))))</f>
        <v/>
      </c>
      <c r="L553" s="33" t="str">
        <f ca="1">IF($B553="","",IF($K553="不適用","不適用",IF($K553="未檢驗","無檢驗資料","全年"&amp;($AF553+$AG553)&amp;"次／下半年"&amp;$AG553&amp;"次／"&amp;SUMIFS(LabData2016[HbA1c唯一],LabData2016[比對身分證前六碼],$AX553,LabData2016[最近一次HbA1c檢查結果(%)],"&lt;"&amp;VALUE(SUBSTITUTE(SUBSTITUTE($E553,"&lt;",""),"%","")),LabData2016[最近一次HbA1c檢查日期],"&gt;="&amp;DATE(YEAR(TODAY()),1,1),LabData2016[最近一次HbA1c檢查日期],"&lt;"&amp;DATE(YEAR(TODAY())+1,1,1))&amp;"/"&amp;($AF553+$AG553)&amp;"達標")))</f>
        <v/>
      </c>
      <c r="M553" s="6" t="str" cm="1">
        <f t="array" ref="M553">IF($B553="","",IFERROR(INDEX(PatientCriteria[LDL達標標準],ROWS($A$4:A553)),""))</f>
        <v/>
      </c>
      <c r="N553" s="6" t="str">
        <f>IF($B553="","",IF($O553="","",IFERROR(SUMIFS(LabData2016[最近一次LDL檢查結果(mg/dL)],LabData2016[比對身分證前六碼],$AX553,LabData2016[最近一次LDL檢查日期],$O553,LabData2016[LDL唯一],1),"")))</f>
        <v/>
      </c>
      <c r="O553" s="36" t="str" cm="1">
        <f t="array" ref="O553">IF($B553="","",IFERROR(_xlfn.AGGREGATE(14,6,LabData2016[最近一次LDL檢查日期]/((LabData2016[比對身分證前六碼]=$AX553)*(LabData2016[LDL唯一]=1)),1),""))</f>
        <v/>
      </c>
      <c r="P553" s="6" t="str">
        <f>IF($B553="","",IF($Q553="","",IFERROR(SUMIFS(LabData2016[最近一次LDL檢查結果(mg/dL)],LabData2016[比對身分證前六碼],$AX553,LabData2016[最近一次LDL檢查日期],$Q553,LabData2016[LDL唯一],1),"")))</f>
        <v/>
      </c>
      <c r="Q553" s="36" t="str" cm="1">
        <f t="array" ref="Q553">IF($B553="","",IFERROR(_xlfn.AGGREGATE(14,6,LabData2016[最近一次LDL檢查日期]/((LabData2016[比對身分證前六碼]=$AX553)*(LabData2016[LDL唯一]=1)),2),""))</f>
        <v/>
      </c>
      <c r="R553" s="6" t="str">
        <f t="shared" si="112"/>
        <v/>
      </c>
      <c r="S553" s="6" t="str" cm="1">
        <f t="array" ref="S553">IF($B553="","",IFERROR(_xlfn.AGGREGATE(15,6,LabData2016[最近一次LDL檢查結果(mg/dL)]/((LabData2016[比對身分證前六碼]=$AX553)*(LabData2016[LDL唯一]=1)),1),""))</f>
        <v/>
      </c>
      <c r="T553" s="28" t="str">
        <f ca="1">IF($B553="","",IF($M553="不適用","不適用",IF($N553="","未檢驗",IF(OR(AND($D553="DM only",$O553&gt;=DATE(YEAR(TODAY()),1,1),$O553&lt;DATE(YEAR(TODAY())+1,1,1),$N553&lt;VALUE(SUBSTITUTE($M553,"&lt;",""))),AND($AH553&gt;=1,$AI553&gt;=1,OR($N553&lt;VALUE(SUBSTITUTE($M553,"&lt;","")),SUMIFS(LabData2016[LDL唯一],LabData2016[比對身分證前六碼],$AX553,LabData2016[最近一次LDL檢查結果(mg/dL)],"&lt;"&amp;VALUE(SUBSTITUTE($M553,"&lt;","")),LabData2016[最近一次LDL檢查日期],"&gt;="&amp;DATE(YEAR(TODAY()),1,1),LabData2016[最近一次LDL檢查日期],"&lt;"&amp;DATE(YEAR(TODAY())+1,1,1))/($AH553+$AI553)&gt;=0.5))),"控制達標",IF(AND($AH553&gt;=1,$AI553&gt;=1,ISNUMBER($P553),$R553&gt;84,$N553-$P553&lt;0),"進步達標","未達標")))))</f>
        <v/>
      </c>
      <c r="U553" s="39" t="str">
        <f ca="1">IF($B553="","",IF($T553="不適用","不適用",IF($T553="未檢驗","無檢驗資料","全年"&amp;($AH553+$AI553)&amp;"次／下半年"&amp;$AI553&amp;"次／"&amp;SUMIFS(LabData2016[LDL唯一],LabData2016[比對身分證前六碼],$AX553,LabData2016[最近一次LDL檢查結果(mg/dL)],"&lt;"&amp;VALUE(SUBSTITUTE($M553,"&lt;","")),LabData2016[最近一次LDL檢查日期],"&gt;="&amp;DATE(YEAR(TODAY()),1,1),LabData2016[最近一次LDL檢查日期],"&lt;"&amp;DATE(YEAR(TODAY())+1,1,1))&amp;"/"&amp;($AH553+$AI553)&amp;"達標")))</f>
        <v/>
      </c>
      <c r="V553" s="6" t="str" cm="1">
        <f t="array" ref="V553">IF($B553="","",IFERROR(INDEX(PatientCriteria[UACR達標標準],ROWS($A$4:A553)),""))</f>
        <v/>
      </c>
      <c r="W553" s="6" t="str">
        <f>IF($B553="","",IF($X553="","",IFERROR(SUMIFS(LabData2016[最近一次UACR檢查結果(mg/gm)],LabData2016[比對身分證前六碼],$AX553,LabData2016[最近一次UACR檢查日期],$X553,LabData2016[UACR唯一],1),"")))</f>
        <v/>
      </c>
      <c r="X553" s="36" t="str" cm="1">
        <f t="array" ref="X553">IF($B553="","",IFERROR(_xlfn.AGGREGATE(14,6,LabData2016[最近一次UACR檢查日期]/((LabData2016[比對身分證前六碼]=$AX553)*(LabData2016[UACR唯一]=1)),1),""))</f>
        <v/>
      </c>
      <c r="Y553" s="6" t="str">
        <f>IF($B553="","",IF($Z553="","",IFERROR(SUMIFS(LabData2016[最近一次UACR檢查結果(mg/gm)],LabData2016[比對身分證前六碼],$AX553,LabData2016[最近一次UACR檢查日期],$Z553,LabData2016[UACR唯一],1),"")))</f>
        <v/>
      </c>
      <c r="Z553" s="36" t="str" cm="1">
        <f t="array" ref="Z553">IF($B553="","",IFERROR(_xlfn.AGGREGATE(14,6,LabData2016[最近一次UACR檢查日期]/((LabData2016[比對身分證前六碼]=$AX553)*(LabData2016[UACR唯一]=1)),2),""))</f>
        <v/>
      </c>
      <c r="AA553" s="6" t="str">
        <f t="shared" si="113"/>
        <v/>
      </c>
      <c r="AB553" s="29" t="str">
        <f ca="1">IF($B553="","",IF($V553="不適用","不適用",IF($W553="","未檢驗",IF(AND($AJ553+$AK553&gt;=2,$AK553&gt;=1),IF(OR($W553&lt;30,SUMIFS(LabData2016[UACR唯一],LabData2016[比對身分證前六碼],$AX553,LabData2016[最近一次UACR檢查結果(mg/gm)],"&lt;30",LabData2016[最近一次UACR檢查日期],"&gt;="&amp;DATE(YEAR(TODAY()),1,1),LabData2016[最近一次UACR檢查日期],"&lt;"&amp;DATE(YEAR(TODAY())+1,1,1))/($AJ553+$AK553)&gt;=0.5),"控制達標",IF(ISNUMBER($Y553),IF(AND($AA553&gt;=84,$W553-$Y553&lt;0),"進步達標","未達標"),"未達標")),"未達標"))))</f>
        <v/>
      </c>
      <c r="AC553" s="38" t="str">
        <f ca="1">IF($B553="","",IF($AB553="不適用","不適用",IF($AB553="未檢驗","無檢驗資料","全年"&amp;($AJ553+$AK553)&amp;"次／下半年"&amp;$AK553&amp;"次／"&amp;SUMIFS(LabData2016[UACR唯一],LabData2016[比對身分證前六碼],$AX553,LabData2016[最近一次UACR檢查結果(mg/gm)],"&lt;30",LabData2016[最近一次UACR檢查日期],"&gt;="&amp;DATE(YEAR(TODAY()),1,1),LabData2016[最近一次UACR檢查日期],"&lt;"&amp;DATE(YEAR(TODAY())+1,1,1))&amp;"/"&amp;($AJ553+$AK553)&amp;"達標")))</f>
        <v/>
      </c>
      <c r="AD553" s="6" t="str" cm="1">
        <f t="array" ref="AD553">IF($B553="","",IFERROR(INDEX(PatientCriteria[BP檢驗次數達標標準],ROWS($A$4:A553)),""))</f>
        <v/>
      </c>
      <c r="AE553" s="6" t="str" cm="1">
        <f t="array" aca="1" ref="AE553" ca="1">IF($B553="","",_xlfn.LET(_xlpm.bp,LabData2016[最近一次BP檢查日期],_xlpm.ym,IF(ISNUMBER(_xlpm.bp),TEXT(_xlpm.bp,"yyyy-mm"),LEFT(_xlpm.bp,7)),_xlpm.matched,_xlfn._xlws.FILTER(_xlpm.ym,(LabData2016[比對身分證前六碼]=$AX553)*(LabData2016[比對生日西元]=$AY553)*(_xlpm.ym&lt;&gt;"")*(LEFT(_xlpm.ym,4)=TEXT(YEAR(TODAY()),"0")),""),IF(INDEX(_xlpm.matched,1)="",0,ROWS(_xlfn.UNIQUE(_xlpm.matched)))))</f>
        <v/>
      </c>
      <c r="AF553" s="6" t="str">
        <f ca="1">IF($B553="","",SUMIFS(LabData2016[HbA1c唯一],LabData2016[比對身分證前六碼],$AX553,LabData2016[最近一次HbA1c檢查日期],"&gt;="&amp;DATE(YEAR(TODAY()),1,1),LabData2016[最近一次HbA1c檢查日期],"&lt;"&amp;DATE(YEAR(TODAY()),7,1)))</f>
        <v/>
      </c>
      <c r="AG553" s="6" t="str">
        <f ca="1">IF($B553="","",SUMIFS(LabData2016[HbA1c唯一],LabData2016[比對身分證前六碼],$AX553,LabData2016[最近一次HbA1c檢查日期],"&gt;="&amp;DATE(YEAR(TODAY()),7,1),LabData2016[最近一次HbA1c檢查日期],"&lt;"&amp;DATE(YEAR(TODAY())+1,1,1)))</f>
        <v/>
      </c>
      <c r="AH553" s="6" t="str">
        <f ca="1">IF($B553="","",SUMIFS(LabData2016[LDL唯一],LabData2016[比對身分證前六碼],$AX553,LabData2016[最近一次LDL檢查日期],"&gt;="&amp;DATE(YEAR(TODAY()),1,1),LabData2016[最近一次LDL檢查日期],"&lt;"&amp;DATE(YEAR(TODAY()),7,1)))</f>
        <v/>
      </c>
      <c r="AI553" s="6" t="str">
        <f ca="1">IF($B553="","",SUMIFS(LabData2016[LDL唯一],LabData2016[比對身分證前六碼],$AX553,LabData2016[最近一次LDL檢查日期],"&gt;="&amp;DATE(YEAR(TODAY()),7,1),LabData2016[最近一次LDL檢查日期],"&lt;"&amp;DATE(YEAR(TODAY())+1,1,1)))</f>
        <v/>
      </c>
      <c r="AJ553" s="6" t="str">
        <f ca="1">IF($B553="","",SUMIFS(LabData2016[UACR唯一],LabData2016[比對身分證前六碼],$AX553,LabData2016[最近一次UACR檢查日期],"&gt;="&amp;DATE(YEAR(TODAY()),1,1),LabData2016[最近一次UACR檢查日期],"&lt;"&amp;DATE(YEAR(TODAY()),7,1)))</f>
        <v/>
      </c>
      <c r="AK553" s="6" t="str">
        <f ca="1">IF($B553="","",SUMIFS(LabData2016[UACR唯一],LabData2016[比對身分證前六碼],$AX553,LabData2016[最近一次UACR檢查日期],"&gt;="&amp;DATE(YEAR(TODAY()),7,1),LabData2016[最近一次UACR檢查日期],"&lt;"&amp;DATE(YEAR(TODAY())+1,1,1)))</f>
        <v/>
      </c>
      <c r="AL553" s="6" t="str">
        <f t="shared" si="114"/>
        <v/>
      </c>
      <c r="AM553" s="6" t="str">
        <f t="shared" si="115"/>
        <v/>
      </c>
      <c r="AN553" s="6" t="str">
        <f t="shared" si="116"/>
        <v/>
      </c>
      <c r="AO553" s="6" t="str">
        <f t="shared" si="117"/>
        <v/>
      </c>
      <c r="AP553" s="6" t="str" cm="1">
        <f t="array" ref="AP553">IF($B553="","",IFERROR(INDEX(相容設定!$B$2:$E$9,MATCH($D553,相容設定!$A$2:$A$9,0),MIN(VALUE(LEFT($AQ553,FIND("/",$AQ553)-1)),3)+1),0))</f>
        <v/>
      </c>
      <c r="AQ553" s="6" t="str">
        <f t="shared" si="118"/>
        <v/>
      </c>
      <c r="AR553" s="30" t="str">
        <f t="shared" si="119"/>
        <v/>
      </c>
      <c r="AS553" s="30" t="str">
        <f>IF($B553="","",250+30+IF(OR(ISNUMBER(SEARCH("DM",$D553)),ISNUMBER(SEARCH("+",$D553))),100,0)+IFERROR(INDEX(相容設定!$F$2:$F$9,MATCH($D553,相容設定!$A$2:$A$9,0)),0))</f>
        <v/>
      </c>
      <c r="AT553" s="31" t="str">
        <f t="shared" si="120"/>
        <v/>
      </c>
      <c r="AU553" s="32" t="str">
        <f t="shared" si="121"/>
        <v/>
      </c>
      <c r="AW553" t="str">
        <f t="shared" si="122"/>
        <v/>
      </c>
    </row>
    <row r="554" spans="1:49" x14ac:dyDescent="0.35">
      <c r="A554" s="26" t="str" cm="1">
        <f t="array" ref="A554">IFERROR(IF(INDEX(PatientCriteria[身分證號],ROWS($A$4:A554))="","",ROWS($A$4:A554)),"")</f>
        <v/>
      </c>
      <c r="B554" s="26" t="str" cm="1">
        <f t="array" ref="B554">IFERROR(IF(INDEX(PatientCriteria[身分證號],ROWS($A$4:A554))="","",INDEX(PatientCriteria[身分證號],ROWS($A$4:A554))),"")</f>
        <v/>
      </c>
      <c r="C554" s="26" t="str" cm="1">
        <f t="array" ref="C554">IF($B554="","",IFERROR(INDEX(PatientCriteria[生日],ROWS($A$4:A554)),""))</f>
        <v/>
      </c>
      <c r="D554" s="26" t="str" cm="1">
        <f t="array" ref="D554">IF($B554="","",IFERROR(INDEX(PatientCriteria[疾病組合],ROWS($A$4:A554)),""))</f>
        <v/>
      </c>
      <c r="E554" s="6" t="str" cm="1">
        <f t="array" ref="E554">IF($B554="","",IFERROR(INDEX(PatientCriteria[HbA1c達標標準],ROWS($A$4:A554)),""))</f>
        <v/>
      </c>
      <c r="F554" s="6" t="str">
        <f>IF($B554="","",IF($G554="","",IFERROR(SUMIFS(LabData2016[最近一次HbA1c檢查結果(%)],LabData2016[比對身分證前六碼],$AX554,LabData2016[最近一次HbA1c檢查日期],$G554,LabData2016[HbA1c唯一],1),"")))</f>
        <v/>
      </c>
      <c r="G554" s="36" t="str" cm="1">
        <f t="array" ref="G554">IF($B554="","",IFERROR(_xlfn.AGGREGATE(14,6,LabData2016[最近一次HbA1c檢查日期]/((LabData2016[比對身分證前六碼]=$AX554)*(LabData2016[HbA1c唯一]=1)),1),""))</f>
        <v/>
      </c>
      <c r="H554" s="6" t="str">
        <f>IF($B554="","",IF($I554="","",IFERROR(SUMIFS(LabData2016[最近一次HbA1c檢查結果(%)],LabData2016[比對身分證前六碼],$AX554,LabData2016[最近一次HbA1c檢查日期],$I554,LabData2016[HbA1c唯一],1),"")))</f>
        <v/>
      </c>
      <c r="I554" s="36" t="str" cm="1">
        <f t="array" ref="I554">IF($B554="","",IFERROR(_xlfn.AGGREGATE(14,6,LabData2016[最近一次HbA1c檢查日期]/((LabData2016[比對身分證前六碼]=$AX554)*(LabData2016[HbA1c唯一]=1)),2),""))</f>
        <v/>
      </c>
      <c r="J554" s="6" t="str">
        <f t="shared" si="111"/>
        <v/>
      </c>
      <c r="K554" s="27" t="str">
        <f ca="1">IF($B554="","",IF($E554="不適用","不適用",IF($F554="","未檢驗",IF(AND($AF554+$AG554&gt;=2,$AG554&gt;=1),IF(OR($F554&lt;VALUE(SUBSTITUTE(SUBSTITUTE($E554,"&lt;",""),"%","")),SUMIFS(LabData2016[HbA1c唯一],LabData2016[比對身分證前六碼],$AX554,LabData2016[最近一次HbA1c檢查結果(%)],"&lt;"&amp;VALUE(SUBSTITUTE(SUBSTITUTE($E554,"&lt;",""),"%","")),LabData2016[最近一次HbA1c檢查日期],"&gt;="&amp;DATE(YEAR(TODAY()),1,1),LabData2016[最近一次HbA1c檢查日期],"&lt;"&amp;DATE(YEAR(TODAY())+1,1,1))/($AF554+$AG554)&gt;=0.5),"控制達標",IF(ISNUMBER($H554),IF(AND($J554&gt;=84,$F554-$H554&lt;0),"進步達標","未達標"),"未達標")),"未達標"))))</f>
        <v/>
      </c>
      <c r="L554" s="33" t="str">
        <f ca="1">IF($B554="","",IF($K554="不適用","不適用",IF($K554="未檢驗","無檢驗資料","全年"&amp;($AF554+$AG554)&amp;"次／下半年"&amp;$AG554&amp;"次／"&amp;SUMIFS(LabData2016[HbA1c唯一],LabData2016[比對身分證前六碼],$AX554,LabData2016[最近一次HbA1c檢查結果(%)],"&lt;"&amp;VALUE(SUBSTITUTE(SUBSTITUTE($E554,"&lt;",""),"%","")),LabData2016[最近一次HbA1c檢查日期],"&gt;="&amp;DATE(YEAR(TODAY()),1,1),LabData2016[最近一次HbA1c檢查日期],"&lt;"&amp;DATE(YEAR(TODAY())+1,1,1))&amp;"/"&amp;($AF554+$AG554)&amp;"達標")))</f>
        <v/>
      </c>
      <c r="M554" s="6" t="str" cm="1">
        <f t="array" ref="M554">IF($B554="","",IFERROR(INDEX(PatientCriteria[LDL達標標準],ROWS($A$4:A554)),""))</f>
        <v/>
      </c>
      <c r="N554" s="6" t="str">
        <f>IF($B554="","",IF($O554="","",IFERROR(SUMIFS(LabData2016[最近一次LDL檢查結果(mg/dL)],LabData2016[比對身分證前六碼],$AX554,LabData2016[最近一次LDL檢查日期],$O554,LabData2016[LDL唯一],1),"")))</f>
        <v/>
      </c>
      <c r="O554" s="36" t="str" cm="1">
        <f t="array" ref="O554">IF($B554="","",IFERROR(_xlfn.AGGREGATE(14,6,LabData2016[最近一次LDL檢查日期]/((LabData2016[比對身分證前六碼]=$AX554)*(LabData2016[LDL唯一]=1)),1),""))</f>
        <v/>
      </c>
      <c r="P554" s="6" t="str">
        <f>IF($B554="","",IF($Q554="","",IFERROR(SUMIFS(LabData2016[最近一次LDL檢查結果(mg/dL)],LabData2016[比對身分證前六碼],$AX554,LabData2016[最近一次LDL檢查日期],$Q554,LabData2016[LDL唯一],1),"")))</f>
        <v/>
      </c>
      <c r="Q554" s="36" t="str" cm="1">
        <f t="array" ref="Q554">IF($B554="","",IFERROR(_xlfn.AGGREGATE(14,6,LabData2016[最近一次LDL檢查日期]/((LabData2016[比對身分證前六碼]=$AX554)*(LabData2016[LDL唯一]=1)),2),""))</f>
        <v/>
      </c>
      <c r="R554" s="6" t="str">
        <f t="shared" si="112"/>
        <v/>
      </c>
      <c r="S554" s="6" t="str" cm="1">
        <f t="array" ref="S554">IF($B554="","",IFERROR(_xlfn.AGGREGATE(15,6,LabData2016[最近一次LDL檢查結果(mg/dL)]/((LabData2016[比對身分證前六碼]=$AX554)*(LabData2016[LDL唯一]=1)),1),""))</f>
        <v/>
      </c>
      <c r="T554" s="28" t="str">
        <f ca="1">IF($B554="","",IF($M554="不適用","不適用",IF($N554="","未檢驗",IF(OR(AND($D554="DM only",$O554&gt;=DATE(YEAR(TODAY()),1,1),$O554&lt;DATE(YEAR(TODAY())+1,1,1),$N554&lt;VALUE(SUBSTITUTE($M554,"&lt;",""))),AND($AH554&gt;=1,$AI554&gt;=1,OR($N554&lt;VALUE(SUBSTITUTE($M554,"&lt;","")),SUMIFS(LabData2016[LDL唯一],LabData2016[比對身分證前六碼],$AX554,LabData2016[最近一次LDL檢查結果(mg/dL)],"&lt;"&amp;VALUE(SUBSTITUTE($M554,"&lt;","")),LabData2016[最近一次LDL檢查日期],"&gt;="&amp;DATE(YEAR(TODAY()),1,1),LabData2016[最近一次LDL檢查日期],"&lt;"&amp;DATE(YEAR(TODAY())+1,1,1))/($AH554+$AI554)&gt;=0.5))),"控制達標",IF(AND($AH554&gt;=1,$AI554&gt;=1,ISNUMBER($P554),$R554&gt;84,$N554-$P554&lt;0),"進步達標","未達標")))))</f>
        <v/>
      </c>
      <c r="U554" s="39" t="str">
        <f ca="1">IF($B554="","",IF($T554="不適用","不適用",IF($T554="未檢驗","無檢驗資料","全年"&amp;($AH554+$AI554)&amp;"次／下半年"&amp;$AI554&amp;"次／"&amp;SUMIFS(LabData2016[LDL唯一],LabData2016[比對身分證前六碼],$AX554,LabData2016[最近一次LDL檢查結果(mg/dL)],"&lt;"&amp;VALUE(SUBSTITUTE($M554,"&lt;","")),LabData2016[最近一次LDL檢查日期],"&gt;="&amp;DATE(YEAR(TODAY()),1,1),LabData2016[最近一次LDL檢查日期],"&lt;"&amp;DATE(YEAR(TODAY())+1,1,1))&amp;"/"&amp;($AH554+$AI554)&amp;"達標")))</f>
        <v/>
      </c>
      <c r="V554" s="6" t="str" cm="1">
        <f t="array" ref="V554">IF($B554="","",IFERROR(INDEX(PatientCriteria[UACR達標標準],ROWS($A$4:A554)),""))</f>
        <v/>
      </c>
      <c r="W554" s="6" t="str">
        <f>IF($B554="","",IF($X554="","",IFERROR(SUMIFS(LabData2016[最近一次UACR檢查結果(mg/gm)],LabData2016[比對身分證前六碼],$AX554,LabData2016[最近一次UACR檢查日期],$X554,LabData2016[UACR唯一],1),"")))</f>
        <v/>
      </c>
      <c r="X554" s="36" t="str" cm="1">
        <f t="array" ref="X554">IF($B554="","",IFERROR(_xlfn.AGGREGATE(14,6,LabData2016[最近一次UACR檢查日期]/((LabData2016[比對身分證前六碼]=$AX554)*(LabData2016[UACR唯一]=1)),1),""))</f>
        <v/>
      </c>
      <c r="Y554" s="6" t="str">
        <f>IF($B554="","",IF($Z554="","",IFERROR(SUMIFS(LabData2016[最近一次UACR檢查結果(mg/gm)],LabData2016[比對身分證前六碼],$AX554,LabData2016[最近一次UACR檢查日期],$Z554,LabData2016[UACR唯一],1),"")))</f>
        <v/>
      </c>
      <c r="Z554" s="36" t="str" cm="1">
        <f t="array" ref="Z554">IF($B554="","",IFERROR(_xlfn.AGGREGATE(14,6,LabData2016[最近一次UACR檢查日期]/((LabData2016[比對身分證前六碼]=$AX554)*(LabData2016[UACR唯一]=1)),2),""))</f>
        <v/>
      </c>
      <c r="AA554" s="6" t="str">
        <f t="shared" si="113"/>
        <v/>
      </c>
      <c r="AB554" s="29" t="str">
        <f ca="1">IF($B554="","",IF($V554="不適用","不適用",IF($W554="","未檢驗",IF(AND($AJ554+$AK554&gt;=2,$AK554&gt;=1),IF(OR($W554&lt;30,SUMIFS(LabData2016[UACR唯一],LabData2016[比對身分證前六碼],$AX554,LabData2016[最近一次UACR檢查結果(mg/gm)],"&lt;30",LabData2016[最近一次UACR檢查日期],"&gt;="&amp;DATE(YEAR(TODAY()),1,1),LabData2016[最近一次UACR檢查日期],"&lt;"&amp;DATE(YEAR(TODAY())+1,1,1))/($AJ554+$AK554)&gt;=0.5),"控制達標",IF(ISNUMBER($Y554),IF(AND($AA554&gt;=84,$W554-$Y554&lt;0),"進步達標","未達標"),"未達標")),"未達標"))))</f>
        <v/>
      </c>
      <c r="AC554" s="38" t="str">
        <f ca="1">IF($B554="","",IF($AB554="不適用","不適用",IF($AB554="未檢驗","無檢驗資料","全年"&amp;($AJ554+$AK554)&amp;"次／下半年"&amp;$AK554&amp;"次／"&amp;SUMIFS(LabData2016[UACR唯一],LabData2016[比對身分證前六碼],$AX554,LabData2016[最近一次UACR檢查結果(mg/gm)],"&lt;30",LabData2016[最近一次UACR檢查日期],"&gt;="&amp;DATE(YEAR(TODAY()),1,1),LabData2016[最近一次UACR檢查日期],"&lt;"&amp;DATE(YEAR(TODAY())+1,1,1))&amp;"/"&amp;($AJ554+$AK554)&amp;"達標")))</f>
        <v/>
      </c>
      <c r="AD554" s="6" t="str" cm="1">
        <f t="array" ref="AD554">IF($B554="","",IFERROR(INDEX(PatientCriteria[BP檢驗次數達標標準],ROWS($A$4:A554)),""))</f>
        <v/>
      </c>
      <c r="AE554" s="6" t="str" cm="1">
        <f t="array" aca="1" ref="AE554" ca="1">IF($B554="","",_xlfn.LET(_xlpm.bp,LabData2016[最近一次BP檢查日期],_xlpm.ym,IF(ISNUMBER(_xlpm.bp),TEXT(_xlpm.bp,"yyyy-mm"),LEFT(_xlpm.bp,7)),_xlpm.matched,_xlfn._xlws.FILTER(_xlpm.ym,(LabData2016[比對身分證前六碼]=$AX554)*(LabData2016[比對生日西元]=$AY554)*(_xlpm.ym&lt;&gt;"")*(LEFT(_xlpm.ym,4)=TEXT(YEAR(TODAY()),"0")),""),IF(INDEX(_xlpm.matched,1)="",0,ROWS(_xlfn.UNIQUE(_xlpm.matched)))))</f>
        <v/>
      </c>
      <c r="AF554" s="6" t="str">
        <f ca="1">IF($B554="","",SUMIFS(LabData2016[HbA1c唯一],LabData2016[比對身分證前六碼],$AX554,LabData2016[最近一次HbA1c檢查日期],"&gt;="&amp;DATE(YEAR(TODAY()),1,1),LabData2016[最近一次HbA1c檢查日期],"&lt;"&amp;DATE(YEAR(TODAY()),7,1)))</f>
        <v/>
      </c>
      <c r="AG554" s="6" t="str">
        <f ca="1">IF($B554="","",SUMIFS(LabData2016[HbA1c唯一],LabData2016[比對身分證前六碼],$AX554,LabData2016[最近一次HbA1c檢查日期],"&gt;="&amp;DATE(YEAR(TODAY()),7,1),LabData2016[最近一次HbA1c檢查日期],"&lt;"&amp;DATE(YEAR(TODAY())+1,1,1)))</f>
        <v/>
      </c>
      <c r="AH554" s="6" t="str">
        <f ca="1">IF($B554="","",SUMIFS(LabData2016[LDL唯一],LabData2016[比對身分證前六碼],$AX554,LabData2016[最近一次LDL檢查日期],"&gt;="&amp;DATE(YEAR(TODAY()),1,1),LabData2016[最近一次LDL檢查日期],"&lt;"&amp;DATE(YEAR(TODAY()),7,1)))</f>
        <v/>
      </c>
      <c r="AI554" s="6" t="str">
        <f ca="1">IF($B554="","",SUMIFS(LabData2016[LDL唯一],LabData2016[比對身分證前六碼],$AX554,LabData2016[最近一次LDL檢查日期],"&gt;="&amp;DATE(YEAR(TODAY()),7,1),LabData2016[最近一次LDL檢查日期],"&lt;"&amp;DATE(YEAR(TODAY())+1,1,1)))</f>
        <v/>
      </c>
      <c r="AJ554" s="6" t="str">
        <f ca="1">IF($B554="","",SUMIFS(LabData2016[UACR唯一],LabData2016[比對身分證前六碼],$AX554,LabData2016[最近一次UACR檢查日期],"&gt;="&amp;DATE(YEAR(TODAY()),1,1),LabData2016[最近一次UACR檢查日期],"&lt;"&amp;DATE(YEAR(TODAY()),7,1)))</f>
        <v/>
      </c>
      <c r="AK554" s="6" t="str">
        <f ca="1">IF($B554="","",SUMIFS(LabData2016[UACR唯一],LabData2016[比對身分證前六碼],$AX554,LabData2016[最近一次UACR檢查日期],"&gt;="&amp;DATE(YEAR(TODAY()),7,1),LabData2016[最近一次UACR檢查日期],"&lt;"&amp;DATE(YEAR(TODAY())+1,1,1)))</f>
        <v/>
      </c>
      <c r="AL554" s="6" t="str">
        <f t="shared" si="114"/>
        <v/>
      </c>
      <c r="AM554" s="6" t="str">
        <f t="shared" si="115"/>
        <v/>
      </c>
      <c r="AN554" s="6" t="str">
        <f t="shared" si="116"/>
        <v/>
      </c>
      <c r="AO554" s="6" t="str">
        <f t="shared" si="117"/>
        <v/>
      </c>
      <c r="AP554" s="6" t="str" cm="1">
        <f t="array" ref="AP554">IF($B554="","",IFERROR(INDEX(相容設定!$B$2:$E$9,MATCH($D554,相容設定!$A$2:$A$9,0),MIN(VALUE(LEFT($AQ554,FIND("/",$AQ554)-1)),3)+1),0))</f>
        <v/>
      </c>
      <c r="AQ554" s="6" t="str">
        <f t="shared" si="118"/>
        <v/>
      </c>
      <c r="AR554" s="30" t="str">
        <f t="shared" si="119"/>
        <v/>
      </c>
      <c r="AS554" s="30" t="str">
        <f>IF($B554="","",250+30+IF(OR(ISNUMBER(SEARCH("DM",$D554)),ISNUMBER(SEARCH("+",$D554))),100,0)+IFERROR(INDEX(相容設定!$F$2:$F$9,MATCH($D554,相容設定!$A$2:$A$9,0)),0))</f>
        <v/>
      </c>
      <c r="AT554" s="31" t="str">
        <f t="shared" si="120"/>
        <v/>
      </c>
      <c r="AU554" s="32" t="str">
        <f t="shared" si="121"/>
        <v/>
      </c>
      <c r="AW554" t="str">
        <f t="shared" si="122"/>
        <v/>
      </c>
    </row>
    <row r="555" spans="1:49" x14ac:dyDescent="0.35">
      <c r="A555" s="26" t="str" cm="1">
        <f t="array" ref="A555">IFERROR(IF(INDEX(PatientCriteria[身分證號],ROWS($A$4:A555))="","",ROWS($A$4:A555)),"")</f>
        <v/>
      </c>
      <c r="B555" s="26" t="str" cm="1">
        <f t="array" ref="B555">IFERROR(IF(INDEX(PatientCriteria[身分證號],ROWS($A$4:A555))="","",INDEX(PatientCriteria[身分證號],ROWS($A$4:A555))),"")</f>
        <v/>
      </c>
      <c r="C555" s="26" t="str" cm="1">
        <f t="array" ref="C555">IF($B555="","",IFERROR(INDEX(PatientCriteria[生日],ROWS($A$4:A555)),""))</f>
        <v/>
      </c>
      <c r="D555" s="26" t="str" cm="1">
        <f t="array" ref="D555">IF($B555="","",IFERROR(INDEX(PatientCriteria[疾病組合],ROWS($A$4:A555)),""))</f>
        <v/>
      </c>
      <c r="E555" s="6" t="str" cm="1">
        <f t="array" ref="E555">IF($B555="","",IFERROR(INDEX(PatientCriteria[HbA1c達標標準],ROWS($A$4:A555)),""))</f>
        <v/>
      </c>
      <c r="F555" s="6" t="str">
        <f>IF($B555="","",IF($G555="","",IFERROR(SUMIFS(LabData2016[最近一次HbA1c檢查結果(%)],LabData2016[比對身分證前六碼],$AX555,LabData2016[最近一次HbA1c檢查日期],$G555,LabData2016[HbA1c唯一],1),"")))</f>
        <v/>
      </c>
      <c r="G555" s="36" t="str" cm="1">
        <f t="array" ref="G555">IF($B555="","",IFERROR(_xlfn.AGGREGATE(14,6,LabData2016[最近一次HbA1c檢查日期]/((LabData2016[比對身分證前六碼]=$AX555)*(LabData2016[HbA1c唯一]=1)),1),""))</f>
        <v/>
      </c>
      <c r="H555" s="6" t="str">
        <f>IF($B555="","",IF($I555="","",IFERROR(SUMIFS(LabData2016[最近一次HbA1c檢查結果(%)],LabData2016[比對身分證前六碼],$AX555,LabData2016[最近一次HbA1c檢查日期],$I555,LabData2016[HbA1c唯一],1),"")))</f>
        <v/>
      </c>
      <c r="I555" s="36" t="str" cm="1">
        <f t="array" ref="I555">IF($B555="","",IFERROR(_xlfn.AGGREGATE(14,6,LabData2016[最近一次HbA1c檢查日期]/((LabData2016[比對身分證前六碼]=$AX555)*(LabData2016[HbA1c唯一]=1)),2),""))</f>
        <v/>
      </c>
      <c r="J555" s="6" t="str">
        <f t="shared" si="111"/>
        <v/>
      </c>
      <c r="K555" s="27" t="str">
        <f ca="1">IF($B555="","",IF($E555="不適用","不適用",IF($F555="","未檢驗",IF(AND($AF555+$AG555&gt;=2,$AG555&gt;=1),IF(OR($F555&lt;VALUE(SUBSTITUTE(SUBSTITUTE($E555,"&lt;",""),"%","")),SUMIFS(LabData2016[HbA1c唯一],LabData2016[比對身分證前六碼],$AX555,LabData2016[最近一次HbA1c檢查結果(%)],"&lt;"&amp;VALUE(SUBSTITUTE(SUBSTITUTE($E555,"&lt;",""),"%","")),LabData2016[最近一次HbA1c檢查日期],"&gt;="&amp;DATE(YEAR(TODAY()),1,1),LabData2016[最近一次HbA1c檢查日期],"&lt;"&amp;DATE(YEAR(TODAY())+1,1,1))/($AF555+$AG555)&gt;=0.5),"控制達標",IF(ISNUMBER($H555),IF(AND($J555&gt;=84,$F555-$H555&lt;0),"進步達標","未達標"),"未達標")),"未達標"))))</f>
        <v/>
      </c>
      <c r="L555" s="33" t="str">
        <f ca="1">IF($B555="","",IF($K555="不適用","不適用",IF($K555="未檢驗","無檢驗資料","全年"&amp;($AF555+$AG555)&amp;"次／下半年"&amp;$AG555&amp;"次／"&amp;SUMIFS(LabData2016[HbA1c唯一],LabData2016[比對身分證前六碼],$AX555,LabData2016[最近一次HbA1c檢查結果(%)],"&lt;"&amp;VALUE(SUBSTITUTE(SUBSTITUTE($E555,"&lt;",""),"%","")),LabData2016[最近一次HbA1c檢查日期],"&gt;="&amp;DATE(YEAR(TODAY()),1,1),LabData2016[最近一次HbA1c檢查日期],"&lt;"&amp;DATE(YEAR(TODAY())+1,1,1))&amp;"/"&amp;($AF555+$AG555)&amp;"達標")))</f>
        <v/>
      </c>
      <c r="M555" s="6" t="str" cm="1">
        <f t="array" ref="M555">IF($B555="","",IFERROR(INDEX(PatientCriteria[LDL達標標準],ROWS($A$4:A555)),""))</f>
        <v/>
      </c>
      <c r="N555" s="6" t="str">
        <f>IF($B555="","",IF($O555="","",IFERROR(SUMIFS(LabData2016[最近一次LDL檢查結果(mg/dL)],LabData2016[比對身分證前六碼],$AX555,LabData2016[最近一次LDL檢查日期],$O555,LabData2016[LDL唯一],1),"")))</f>
        <v/>
      </c>
      <c r="O555" s="36" t="str" cm="1">
        <f t="array" ref="O555">IF($B555="","",IFERROR(_xlfn.AGGREGATE(14,6,LabData2016[最近一次LDL檢查日期]/((LabData2016[比對身分證前六碼]=$AX555)*(LabData2016[LDL唯一]=1)),1),""))</f>
        <v/>
      </c>
      <c r="P555" s="6" t="str">
        <f>IF($B555="","",IF($Q555="","",IFERROR(SUMIFS(LabData2016[最近一次LDL檢查結果(mg/dL)],LabData2016[比對身分證前六碼],$AX555,LabData2016[最近一次LDL檢查日期],$Q555,LabData2016[LDL唯一],1),"")))</f>
        <v/>
      </c>
      <c r="Q555" s="36" t="str" cm="1">
        <f t="array" ref="Q555">IF($B555="","",IFERROR(_xlfn.AGGREGATE(14,6,LabData2016[最近一次LDL檢查日期]/((LabData2016[比對身分證前六碼]=$AX555)*(LabData2016[LDL唯一]=1)),2),""))</f>
        <v/>
      </c>
      <c r="R555" s="6" t="str">
        <f t="shared" si="112"/>
        <v/>
      </c>
      <c r="S555" s="6" t="str" cm="1">
        <f t="array" ref="S555">IF($B555="","",IFERROR(_xlfn.AGGREGATE(15,6,LabData2016[最近一次LDL檢查結果(mg/dL)]/((LabData2016[比對身分證前六碼]=$AX555)*(LabData2016[LDL唯一]=1)),1),""))</f>
        <v/>
      </c>
      <c r="T555" s="28" t="str">
        <f ca="1">IF($B555="","",IF($M555="不適用","不適用",IF($N555="","未檢驗",IF(OR(AND($D555="DM only",$O555&gt;=DATE(YEAR(TODAY()),1,1),$O555&lt;DATE(YEAR(TODAY())+1,1,1),$N555&lt;VALUE(SUBSTITUTE($M555,"&lt;",""))),AND($AH555&gt;=1,$AI555&gt;=1,OR($N555&lt;VALUE(SUBSTITUTE($M555,"&lt;","")),SUMIFS(LabData2016[LDL唯一],LabData2016[比對身分證前六碼],$AX555,LabData2016[最近一次LDL檢查結果(mg/dL)],"&lt;"&amp;VALUE(SUBSTITUTE($M555,"&lt;","")),LabData2016[最近一次LDL檢查日期],"&gt;="&amp;DATE(YEAR(TODAY()),1,1),LabData2016[最近一次LDL檢查日期],"&lt;"&amp;DATE(YEAR(TODAY())+1,1,1))/($AH555+$AI555)&gt;=0.5))),"控制達標",IF(AND($AH555&gt;=1,$AI555&gt;=1,ISNUMBER($P555),$R555&gt;84,$N555-$P555&lt;0),"進步達標","未達標")))))</f>
        <v/>
      </c>
      <c r="U555" s="39" t="str">
        <f ca="1">IF($B555="","",IF($T555="不適用","不適用",IF($T555="未檢驗","無檢驗資料","全年"&amp;($AH555+$AI555)&amp;"次／下半年"&amp;$AI555&amp;"次／"&amp;SUMIFS(LabData2016[LDL唯一],LabData2016[比對身分證前六碼],$AX555,LabData2016[最近一次LDL檢查結果(mg/dL)],"&lt;"&amp;VALUE(SUBSTITUTE($M555,"&lt;","")),LabData2016[最近一次LDL檢查日期],"&gt;="&amp;DATE(YEAR(TODAY()),1,1),LabData2016[最近一次LDL檢查日期],"&lt;"&amp;DATE(YEAR(TODAY())+1,1,1))&amp;"/"&amp;($AH555+$AI555)&amp;"達標")))</f>
        <v/>
      </c>
      <c r="V555" s="6" t="str" cm="1">
        <f t="array" ref="V555">IF($B555="","",IFERROR(INDEX(PatientCriteria[UACR達標標準],ROWS($A$4:A555)),""))</f>
        <v/>
      </c>
      <c r="W555" s="6" t="str">
        <f>IF($B555="","",IF($X555="","",IFERROR(SUMIFS(LabData2016[最近一次UACR檢查結果(mg/gm)],LabData2016[比對身分證前六碼],$AX555,LabData2016[最近一次UACR檢查日期],$X555,LabData2016[UACR唯一],1),"")))</f>
        <v/>
      </c>
      <c r="X555" s="36" t="str" cm="1">
        <f t="array" ref="X555">IF($B555="","",IFERROR(_xlfn.AGGREGATE(14,6,LabData2016[最近一次UACR檢查日期]/((LabData2016[比對身分證前六碼]=$AX555)*(LabData2016[UACR唯一]=1)),1),""))</f>
        <v/>
      </c>
      <c r="Y555" s="6" t="str">
        <f>IF($B555="","",IF($Z555="","",IFERROR(SUMIFS(LabData2016[最近一次UACR檢查結果(mg/gm)],LabData2016[比對身分證前六碼],$AX555,LabData2016[最近一次UACR檢查日期],$Z555,LabData2016[UACR唯一],1),"")))</f>
        <v/>
      </c>
      <c r="Z555" s="36" t="str" cm="1">
        <f t="array" ref="Z555">IF($B555="","",IFERROR(_xlfn.AGGREGATE(14,6,LabData2016[最近一次UACR檢查日期]/((LabData2016[比對身分證前六碼]=$AX555)*(LabData2016[UACR唯一]=1)),2),""))</f>
        <v/>
      </c>
      <c r="AA555" s="6" t="str">
        <f t="shared" si="113"/>
        <v/>
      </c>
      <c r="AB555" s="29" t="str">
        <f ca="1">IF($B555="","",IF($V555="不適用","不適用",IF($W555="","未檢驗",IF(AND($AJ555+$AK555&gt;=2,$AK555&gt;=1),IF(OR($W555&lt;30,SUMIFS(LabData2016[UACR唯一],LabData2016[比對身分證前六碼],$AX555,LabData2016[最近一次UACR檢查結果(mg/gm)],"&lt;30",LabData2016[最近一次UACR檢查日期],"&gt;="&amp;DATE(YEAR(TODAY()),1,1),LabData2016[最近一次UACR檢查日期],"&lt;"&amp;DATE(YEAR(TODAY())+1,1,1))/($AJ555+$AK555)&gt;=0.5),"控制達標",IF(ISNUMBER($Y555),IF(AND($AA555&gt;=84,$W555-$Y555&lt;0),"進步達標","未達標"),"未達標")),"未達標"))))</f>
        <v/>
      </c>
      <c r="AC555" s="38" t="str">
        <f ca="1">IF($B555="","",IF($AB555="不適用","不適用",IF($AB555="未檢驗","無檢驗資料","全年"&amp;($AJ555+$AK555)&amp;"次／下半年"&amp;$AK555&amp;"次／"&amp;SUMIFS(LabData2016[UACR唯一],LabData2016[比對身分證前六碼],$AX555,LabData2016[最近一次UACR檢查結果(mg/gm)],"&lt;30",LabData2016[最近一次UACR檢查日期],"&gt;="&amp;DATE(YEAR(TODAY()),1,1),LabData2016[最近一次UACR檢查日期],"&lt;"&amp;DATE(YEAR(TODAY())+1,1,1))&amp;"/"&amp;($AJ555+$AK555)&amp;"達標")))</f>
        <v/>
      </c>
      <c r="AD555" s="6" t="str" cm="1">
        <f t="array" ref="AD555">IF($B555="","",IFERROR(INDEX(PatientCriteria[BP檢驗次數達標標準],ROWS($A$4:A555)),""))</f>
        <v/>
      </c>
      <c r="AE555" s="6" t="str" cm="1">
        <f t="array" aca="1" ref="AE555" ca="1">IF($B555="","",_xlfn.LET(_xlpm.bp,LabData2016[最近一次BP檢查日期],_xlpm.ym,IF(ISNUMBER(_xlpm.bp),TEXT(_xlpm.bp,"yyyy-mm"),LEFT(_xlpm.bp,7)),_xlpm.matched,_xlfn._xlws.FILTER(_xlpm.ym,(LabData2016[比對身分證前六碼]=$AX555)*(LabData2016[比對生日西元]=$AY555)*(_xlpm.ym&lt;&gt;"")*(LEFT(_xlpm.ym,4)=TEXT(YEAR(TODAY()),"0")),""),IF(INDEX(_xlpm.matched,1)="",0,ROWS(_xlfn.UNIQUE(_xlpm.matched)))))</f>
        <v/>
      </c>
      <c r="AF555" s="6" t="str">
        <f ca="1">IF($B555="","",SUMIFS(LabData2016[HbA1c唯一],LabData2016[比對身分證前六碼],$AX555,LabData2016[最近一次HbA1c檢查日期],"&gt;="&amp;DATE(YEAR(TODAY()),1,1),LabData2016[最近一次HbA1c檢查日期],"&lt;"&amp;DATE(YEAR(TODAY()),7,1)))</f>
        <v/>
      </c>
      <c r="AG555" s="6" t="str">
        <f ca="1">IF($B555="","",SUMIFS(LabData2016[HbA1c唯一],LabData2016[比對身分證前六碼],$AX555,LabData2016[最近一次HbA1c檢查日期],"&gt;="&amp;DATE(YEAR(TODAY()),7,1),LabData2016[最近一次HbA1c檢查日期],"&lt;"&amp;DATE(YEAR(TODAY())+1,1,1)))</f>
        <v/>
      </c>
      <c r="AH555" s="6" t="str">
        <f ca="1">IF($B555="","",SUMIFS(LabData2016[LDL唯一],LabData2016[比對身分證前六碼],$AX555,LabData2016[最近一次LDL檢查日期],"&gt;="&amp;DATE(YEAR(TODAY()),1,1),LabData2016[最近一次LDL檢查日期],"&lt;"&amp;DATE(YEAR(TODAY()),7,1)))</f>
        <v/>
      </c>
      <c r="AI555" s="6" t="str">
        <f ca="1">IF($B555="","",SUMIFS(LabData2016[LDL唯一],LabData2016[比對身分證前六碼],$AX555,LabData2016[最近一次LDL檢查日期],"&gt;="&amp;DATE(YEAR(TODAY()),7,1),LabData2016[最近一次LDL檢查日期],"&lt;"&amp;DATE(YEAR(TODAY())+1,1,1)))</f>
        <v/>
      </c>
      <c r="AJ555" s="6" t="str">
        <f ca="1">IF($B555="","",SUMIFS(LabData2016[UACR唯一],LabData2016[比對身分證前六碼],$AX555,LabData2016[最近一次UACR檢查日期],"&gt;="&amp;DATE(YEAR(TODAY()),1,1),LabData2016[最近一次UACR檢查日期],"&lt;"&amp;DATE(YEAR(TODAY()),7,1)))</f>
        <v/>
      </c>
      <c r="AK555" s="6" t="str">
        <f ca="1">IF($B555="","",SUMIFS(LabData2016[UACR唯一],LabData2016[比對身分證前六碼],$AX555,LabData2016[最近一次UACR檢查日期],"&gt;="&amp;DATE(YEAR(TODAY()),7,1),LabData2016[最近一次UACR檢查日期],"&lt;"&amp;DATE(YEAR(TODAY())+1,1,1)))</f>
        <v/>
      </c>
      <c r="AL555" s="6" t="str">
        <f t="shared" si="114"/>
        <v/>
      </c>
      <c r="AM555" s="6" t="str">
        <f t="shared" si="115"/>
        <v/>
      </c>
      <c r="AN555" s="6" t="str">
        <f t="shared" si="116"/>
        <v/>
      </c>
      <c r="AO555" s="6" t="str">
        <f t="shared" si="117"/>
        <v/>
      </c>
      <c r="AP555" s="6" t="str" cm="1">
        <f t="array" ref="AP555">IF($B555="","",IFERROR(INDEX(相容設定!$B$2:$E$9,MATCH($D555,相容設定!$A$2:$A$9,0),MIN(VALUE(LEFT($AQ555,FIND("/",$AQ555)-1)),3)+1),0))</f>
        <v/>
      </c>
      <c r="AQ555" s="6" t="str">
        <f t="shared" si="118"/>
        <v/>
      </c>
      <c r="AR555" s="30" t="str">
        <f t="shared" si="119"/>
        <v/>
      </c>
      <c r="AS555" s="30" t="str">
        <f>IF($B555="","",250+30+IF(OR(ISNUMBER(SEARCH("DM",$D555)),ISNUMBER(SEARCH("+",$D555))),100,0)+IFERROR(INDEX(相容設定!$F$2:$F$9,MATCH($D555,相容設定!$A$2:$A$9,0)),0))</f>
        <v/>
      </c>
      <c r="AT555" s="31" t="str">
        <f t="shared" si="120"/>
        <v/>
      </c>
      <c r="AU555" s="32" t="str">
        <f t="shared" si="121"/>
        <v/>
      </c>
      <c r="AW555" t="str">
        <f t="shared" si="122"/>
        <v/>
      </c>
    </row>
    <row r="556" spans="1:49" x14ac:dyDescent="0.35">
      <c r="A556" s="26" t="str" cm="1">
        <f t="array" ref="A556">IFERROR(IF(INDEX(PatientCriteria[身分證號],ROWS($A$4:A556))="","",ROWS($A$4:A556)),"")</f>
        <v/>
      </c>
      <c r="B556" s="26" t="str" cm="1">
        <f t="array" ref="B556">IFERROR(IF(INDEX(PatientCriteria[身分證號],ROWS($A$4:A556))="","",INDEX(PatientCriteria[身分證號],ROWS($A$4:A556))),"")</f>
        <v/>
      </c>
      <c r="C556" s="26" t="str" cm="1">
        <f t="array" ref="C556">IF($B556="","",IFERROR(INDEX(PatientCriteria[生日],ROWS($A$4:A556)),""))</f>
        <v/>
      </c>
      <c r="D556" s="26" t="str" cm="1">
        <f t="array" ref="D556">IF($B556="","",IFERROR(INDEX(PatientCriteria[疾病組合],ROWS($A$4:A556)),""))</f>
        <v/>
      </c>
      <c r="E556" s="6" t="str" cm="1">
        <f t="array" ref="E556">IF($B556="","",IFERROR(INDEX(PatientCriteria[HbA1c達標標準],ROWS($A$4:A556)),""))</f>
        <v/>
      </c>
      <c r="F556" s="6" t="str">
        <f>IF($B556="","",IF($G556="","",IFERROR(SUMIFS(LabData2016[最近一次HbA1c檢查結果(%)],LabData2016[比對身分證前六碼],$AX556,LabData2016[最近一次HbA1c檢查日期],$G556,LabData2016[HbA1c唯一],1),"")))</f>
        <v/>
      </c>
      <c r="G556" s="36" t="str" cm="1">
        <f t="array" ref="G556">IF($B556="","",IFERROR(_xlfn.AGGREGATE(14,6,LabData2016[最近一次HbA1c檢查日期]/((LabData2016[比對身分證前六碼]=$AX556)*(LabData2016[HbA1c唯一]=1)),1),""))</f>
        <v/>
      </c>
      <c r="H556" s="6" t="str">
        <f>IF($B556="","",IF($I556="","",IFERROR(SUMIFS(LabData2016[最近一次HbA1c檢查結果(%)],LabData2016[比對身分證前六碼],$AX556,LabData2016[最近一次HbA1c檢查日期],$I556,LabData2016[HbA1c唯一],1),"")))</f>
        <v/>
      </c>
      <c r="I556" s="36" t="str" cm="1">
        <f t="array" ref="I556">IF($B556="","",IFERROR(_xlfn.AGGREGATE(14,6,LabData2016[最近一次HbA1c檢查日期]/((LabData2016[比對身分證前六碼]=$AX556)*(LabData2016[HbA1c唯一]=1)),2),""))</f>
        <v/>
      </c>
      <c r="J556" s="6" t="str">
        <f t="shared" si="111"/>
        <v/>
      </c>
      <c r="K556" s="27" t="str">
        <f ca="1">IF($B556="","",IF($E556="不適用","不適用",IF($F556="","未檢驗",IF(AND($AF556+$AG556&gt;=2,$AG556&gt;=1),IF(OR($F556&lt;VALUE(SUBSTITUTE(SUBSTITUTE($E556,"&lt;",""),"%","")),SUMIFS(LabData2016[HbA1c唯一],LabData2016[比對身分證前六碼],$AX556,LabData2016[最近一次HbA1c檢查結果(%)],"&lt;"&amp;VALUE(SUBSTITUTE(SUBSTITUTE($E556,"&lt;",""),"%","")),LabData2016[最近一次HbA1c檢查日期],"&gt;="&amp;DATE(YEAR(TODAY()),1,1),LabData2016[最近一次HbA1c檢查日期],"&lt;"&amp;DATE(YEAR(TODAY())+1,1,1))/($AF556+$AG556)&gt;=0.5),"控制達標",IF(ISNUMBER($H556),IF(AND($J556&gt;=84,$F556-$H556&lt;0),"進步達標","未達標"),"未達標")),"未達標"))))</f>
        <v/>
      </c>
      <c r="L556" s="33" t="str">
        <f ca="1">IF($B556="","",IF($K556="不適用","不適用",IF($K556="未檢驗","無檢驗資料","全年"&amp;($AF556+$AG556)&amp;"次／下半年"&amp;$AG556&amp;"次／"&amp;SUMIFS(LabData2016[HbA1c唯一],LabData2016[比對身分證前六碼],$AX556,LabData2016[最近一次HbA1c檢查結果(%)],"&lt;"&amp;VALUE(SUBSTITUTE(SUBSTITUTE($E556,"&lt;",""),"%","")),LabData2016[最近一次HbA1c檢查日期],"&gt;="&amp;DATE(YEAR(TODAY()),1,1),LabData2016[最近一次HbA1c檢查日期],"&lt;"&amp;DATE(YEAR(TODAY())+1,1,1))&amp;"/"&amp;($AF556+$AG556)&amp;"達標")))</f>
        <v/>
      </c>
      <c r="M556" s="6" t="str" cm="1">
        <f t="array" ref="M556">IF($B556="","",IFERROR(INDEX(PatientCriteria[LDL達標標準],ROWS($A$4:A556)),""))</f>
        <v/>
      </c>
      <c r="N556" s="6" t="str">
        <f>IF($B556="","",IF($O556="","",IFERROR(SUMIFS(LabData2016[最近一次LDL檢查結果(mg/dL)],LabData2016[比對身分證前六碼],$AX556,LabData2016[最近一次LDL檢查日期],$O556,LabData2016[LDL唯一],1),"")))</f>
        <v/>
      </c>
      <c r="O556" s="36" t="str" cm="1">
        <f t="array" ref="O556">IF($B556="","",IFERROR(_xlfn.AGGREGATE(14,6,LabData2016[最近一次LDL檢查日期]/((LabData2016[比對身分證前六碼]=$AX556)*(LabData2016[LDL唯一]=1)),1),""))</f>
        <v/>
      </c>
      <c r="P556" s="6" t="str">
        <f>IF($B556="","",IF($Q556="","",IFERROR(SUMIFS(LabData2016[最近一次LDL檢查結果(mg/dL)],LabData2016[比對身分證前六碼],$AX556,LabData2016[最近一次LDL檢查日期],$Q556,LabData2016[LDL唯一],1),"")))</f>
        <v/>
      </c>
      <c r="Q556" s="36" t="str" cm="1">
        <f t="array" ref="Q556">IF($B556="","",IFERROR(_xlfn.AGGREGATE(14,6,LabData2016[最近一次LDL檢查日期]/((LabData2016[比對身分證前六碼]=$AX556)*(LabData2016[LDL唯一]=1)),2),""))</f>
        <v/>
      </c>
      <c r="R556" s="6" t="str">
        <f t="shared" si="112"/>
        <v/>
      </c>
      <c r="S556" s="6" t="str" cm="1">
        <f t="array" ref="S556">IF($B556="","",IFERROR(_xlfn.AGGREGATE(15,6,LabData2016[最近一次LDL檢查結果(mg/dL)]/((LabData2016[比對身分證前六碼]=$AX556)*(LabData2016[LDL唯一]=1)),1),""))</f>
        <v/>
      </c>
      <c r="T556" s="28" t="str">
        <f ca="1">IF($B556="","",IF($M556="不適用","不適用",IF($N556="","未檢驗",IF(OR(AND($D556="DM only",$O556&gt;=DATE(YEAR(TODAY()),1,1),$O556&lt;DATE(YEAR(TODAY())+1,1,1),$N556&lt;VALUE(SUBSTITUTE($M556,"&lt;",""))),AND($AH556&gt;=1,$AI556&gt;=1,OR($N556&lt;VALUE(SUBSTITUTE($M556,"&lt;","")),SUMIFS(LabData2016[LDL唯一],LabData2016[比對身分證前六碼],$AX556,LabData2016[最近一次LDL檢查結果(mg/dL)],"&lt;"&amp;VALUE(SUBSTITUTE($M556,"&lt;","")),LabData2016[最近一次LDL檢查日期],"&gt;="&amp;DATE(YEAR(TODAY()),1,1),LabData2016[最近一次LDL檢查日期],"&lt;"&amp;DATE(YEAR(TODAY())+1,1,1))/($AH556+$AI556)&gt;=0.5))),"控制達標",IF(AND($AH556&gt;=1,$AI556&gt;=1,ISNUMBER($P556),$R556&gt;84,$N556-$P556&lt;0),"進步達標","未達標")))))</f>
        <v/>
      </c>
      <c r="U556" s="39" t="str">
        <f ca="1">IF($B556="","",IF($T556="不適用","不適用",IF($T556="未檢驗","無檢驗資料","全年"&amp;($AH556+$AI556)&amp;"次／下半年"&amp;$AI556&amp;"次／"&amp;SUMIFS(LabData2016[LDL唯一],LabData2016[比對身分證前六碼],$AX556,LabData2016[最近一次LDL檢查結果(mg/dL)],"&lt;"&amp;VALUE(SUBSTITUTE($M556,"&lt;","")),LabData2016[最近一次LDL檢查日期],"&gt;="&amp;DATE(YEAR(TODAY()),1,1),LabData2016[最近一次LDL檢查日期],"&lt;"&amp;DATE(YEAR(TODAY())+1,1,1))&amp;"/"&amp;($AH556+$AI556)&amp;"達標")))</f>
        <v/>
      </c>
      <c r="V556" s="6" t="str" cm="1">
        <f t="array" ref="V556">IF($B556="","",IFERROR(INDEX(PatientCriteria[UACR達標標準],ROWS($A$4:A556)),""))</f>
        <v/>
      </c>
      <c r="W556" s="6" t="str">
        <f>IF($B556="","",IF($X556="","",IFERROR(SUMIFS(LabData2016[最近一次UACR檢查結果(mg/gm)],LabData2016[比對身分證前六碼],$AX556,LabData2016[最近一次UACR檢查日期],$X556,LabData2016[UACR唯一],1),"")))</f>
        <v/>
      </c>
      <c r="X556" s="36" t="str" cm="1">
        <f t="array" ref="X556">IF($B556="","",IFERROR(_xlfn.AGGREGATE(14,6,LabData2016[最近一次UACR檢查日期]/((LabData2016[比對身分證前六碼]=$AX556)*(LabData2016[UACR唯一]=1)),1),""))</f>
        <v/>
      </c>
      <c r="Y556" s="6" t="str">
        <f>IF($B556="","",IF($Z556="","",IFERROR(SUMIFS(LabData2016[最近一次UACR檢查結果(mg/gm)],LabData2016[比對身分證前六碼],$AX556,LabData2016[最近一次UACR檢查日期],$Z556,LabData2016[UACR唯一],1),"")))</f>
        <v/>
      </c>
      <c r="Z556" s="36" t="str" cm="1">
        <f t="array" ref="Z556">IF($B556="","",IFERROR(_xlfn.AGGREGATE(14,6,LabData2016[最近一次UACR檢查日期]/((LabData2016[比對身分證前六碼]=$AX556)*(LabData2016[UACR唯一]=1)),2),""))</f>
        <v/>
      </c>
      <c r="AA556" s="6" t="str">
        <f t="shared" si="113"/>
        <v/>
      </c>
      <c r="AB556" s="29" t="str">
        <f ca="1">IF($B556="","",IF($V556="不適用","不適用",IF($W556="","未檢驗",IF(AND($AJ556+$AK556&gt;=2,$AK556&gt;=1),IF(OR($W556&lt;30,SUMIFS(LabData2016[UACR唯一],LabData2016[比對身分證前六碼],$AX556,LabData2016[最近一次UACR檢查結果(mg/gm)],"&lt;30",LabData2016[最近一次UACR檢查日期],"&gt;="&amp;DATE(YEAR(TODAY()),1,1),LabData2016[最近一次UACR檢查日期],"&lt;"&amp;DATE(YEAR(TODAY())+1,1,1))/($AJ556+$AK556)&gt;=0.5),"控制達標",IF(ISNUMBER($Y556),IF(AND($AA556&gt;=84,$W556-$Y556&lt;0),"進步達標","未達標"),"未達標")),"未達標"))))</f>
        <v/>
      </c>
      <c r="AC556" s="38" t="str">
        <f ca="1">IF($B556="","",IF($AB556="不適用","不適用",IF($AB556="未檢驗","無檢驗資料","全年"&amp;($AJ556+$AK556)&amp;"次／下半年"&amp;$AK556&amp;"次／"&amp;SUMIFS(LabData2016[UACR唯一],LabData2016[比對身分證前六碼],$AX556,LabData2016[最近一次UACR檢查結果(mg/gm)],"&lt;30",LabData2016[最近一次UACR檢查日期],"&gt;="&amp;DATE(YEAR(TODAY()),1,1),LabData2016[最近一次UACR檢查日期],"&lt;"&amp;DATE(YEAR(TODAY())+1,1,1))&amp;"/"&amp;($AJ556+$AK556)&amp;"達標")))</f>
        <v/>
      </c>
      <c r="AD556" s="6" t="str" cm="1">
        <f t="array" ref="AD556">IF($B556="","",IFERROR(INDEX(PatientCriteria[BP檢驗次數達標標準],ROWS($A$4:A556)),""))</f>
        <v/>
      </c>
      <c r="AE556" s="6" t="str" cm="1">
        <f t="array" aca="1" ref="AE556" ca="1">IF($B556="","",_xlfn.LET(_xlpm.bp,LabData2016[最近一次BP檢查日期],_xlpm.ym,IF(ISNUMBER(_xlpm.bp),TEXT(_xlpm.bp,"yyyy-mm"),LEFT(_xlpm.bp,7)),_xlpm.matched,_xlfn._xlws.FILTER(_xlpm.ym,(LabData2016[比對身分證前六碼]=$AX556)*(LabData2016[比對生日西元]=$AY556)*(_xlpm.ym&lt;&gt;"")*(LEFT(_xlpm.ym,4)=TEXT(YEAR(TODAY()),"0")),""),IF(INDEX(_xlpm.matched,1)="",0,ROWS(_xlfn.UNIQUE(_xlpm.matched)))))</f>
        <v/>
      </c>
      <c r="AF556" s="6" t="str">
        <f ca="1">IF($B556="","",SUMIFS(LabData2016[HbA1c唯一],LabData2016[比對身分證前六碼],$AX556,LabData2016[最近一次HbA1c檢查日期],"&gt;="&amp;DATE(YEAR(TODAY()),1,1),LabData2016[最近一次HbA1c檢查日期],"&lt;"&amp;DATE(YEAR(TODAY()),7,1)))</f>
        <v/>
      </c>
      <c r="AG556" s="6" t="str">
        <f ca="1">IF($B556="","",SUMIFS(LabData2016[HbA1c唯一],LabData2016[比對身分證前六碼],$AX556,LabData2016[最近一次HbA1c檢查日期],"&gt;="&amp;DATE(YEAR(TODAY()),7,1),LabData2016[最近一次HbA1c檢查日期],"&lt;"&amp;DATE(YEAR(TODAY())+1,1,1)))</f>
        <v/>
      </c>
      <c r="AH556" s="6" t="str">
        <f ca="1">IF($B556="","",SUMIFS(LabData2016[LDL唯一],LabData2016[比對身分證前六碼],$AX556,LabData2016[最近一次LDL檢查日期],"&gt;="&amp;DATE(YEAR(TODAY()),1,1),LabData2016[最近一次LDL檢查日期],"&lt;"&amp;DATE(YEAR(TODAY()),7,1)))</f>
        <v/>
      </c>
      <c r="AI556" s="6" t="str">
        <f ca="1">IF($B556="","",SUMIFS(LabData2016[LDL唯一],LabData2016[比對身分證前六碼],$AX556,LabData2016[最近一次LDL檢查日期],"&gt;="&amp;DATE(YEAR(TODAY()),7,1),LabData2016[最近一次LDL檢查日期],"&lt;"&amp;DATE(YEAR(TODAY())+1,1,1)))</f>
        <v/>
      </c>
      <c r="AJ556" s="6" t="str">
        <f ca="1">IF($B556="","",SUMIFS(LabData2016[UACR唯一],LabData2016[比對身分證前六碼],$AX556,LabData2016[最近一次UACR檢查日期],"&gt;="&amp;DATE(YEAR(TODAY()),1,1),LabData2016[最近一次UACR檢查日期],"&lt;"&amp;DATE(YEAR(TODAY()),7,1)))</f>
        <v/>
      </c>
      <c r="AK556" s="6" t="str">
        <f ca="1">IF($B556="","",SUMIFS(LabData2016[UACR唯一],LabData2016[比對身分證前六碼],$AX556,LabData2016[最近一次UACR檢查日期],"&gt;="&amp;DATE(YEAR(TODAY()),7,1),LabData2016[最近一次UACR檢查日期],"&lt;"&amp;DATE(YEAR(TODAY())+1,1,1)))</f>
        <v/>
      </c>
      <c r="AL556" s="6" t="str">
        <f t="shared" si="114"/>
        <v/>
      </c>
      <c r="AM556" s="6" t="str">
        <f t="shared" si="115"/>
        <v/>
      </c>
      <c r="AN556" s="6" t="str">
        <f t="shared" si="116"/>
        <v/>
      </c>
      <c r="AO556" s="6" t="str">
        <f t="shared" si="117"/>
        <v/>
      </c>
      <c r="AP556" s="6" t="str" cm="1">
        <f t="array" ref="AP556">IF($B556="","",IFERROR(INDEX(相容設定!$B$2:$E$9,MATCH($D556,相容設定!$A$2:$A$9,0),MIN(VALUE(LEFT($AQ556,FIND("/",$AQ556)-1)),3)+1),0))</f>
        <v/>
      </c>
      <c r="AQ556" s="6" t="str">
        <f t="shared" si="118"/>
        <v/>
      </c>
      <c r="AR556" s="30" t="str">
        <f t="shared" si="119"/>
        <v/>
      </c>
      <c r="AS556" s="30" t="str">
        <f>IF($B556="","",250+30+IF(OR(ISNUMBER(SEARCH("DM",$D556)),ISNUMBER(SEARCH("+",$D556))),100,0)+IFERROR(INDEX(相容設定!$F$2:$F$9,MATCH($D556,相容設定!$A$2:$A$9,0)),0))</f>
        <v/>
      </c>
      <c r="AT556" s="31" t="str">
        <f t="shared" si="120"/>
        <v/>
      </c>
      <c r="AU556" s="32" t="str">
        <f t="shared" si="121"/>
        <v/>
      </c>
      <c r="AW556" t="str">
        <f t="shared" si="122"/>
        <v/>
      </c>
    </row>
    <row r="557" spans="1:49" x14ac:dyDescent="0.35">
      <c r="A557" s="26" t="str" cm="1">
        <f t="array" ref="A557">IFERROR(IF(INDEX(PatientCriteria[身分證號],ROWS($A$4:A557))="","",ROWS($A$4:A557)),"")</f>
        <v/>
      </c>
      <c r="B557" s="26" t="str" cm="1">
        <f t="array" ref="B557">IFERROR(IF(INDEX(PatientCriteria[身分證號],ROWS($A$4:A557))="","",INDEX(PatientCriteria[身分證號],ROWS($A$4:A557))),"")</f>
        <v/>
      </c>
      <c r="C557" s="26" t="str" cm="1">
        <f t="array" ref="C557">IF($B557="","",IFERROR(INDEX(PatientCriteria[生日],ROWS($A$4:A557)),""))</f>
        <v/>
      </c>
      <c r="D557" s="26" t="str" cm="1">
        <f t="array" ref="D557">IF($B557="","",IFERROR(INDEX(PatientCriteria[疾病組合],ROWS($A$4:A557)),""))</f>
        <v/>
      </c>
      <c r="E557" s="6" t="str" cm="1">
        <f t="array" ref="E557">IF($B557="","",IFERROR(INDEX(PatientCriteria[HbA1c達標標準],ROWS($A$4:A557)),""))</f>
        <v/>
      </c>
      <c r="F557" s="6" t="str">
        <f>IF($B557="","",IF($G557="","",IFERROR(SUMIFS(LabData2016[最近一次HbA1c檢查結果(%)],LabData2016[比對身分證前六碼],$AX557,LabData2016[最近一次HbA1c檢查日期],$G557,LabData2016[HbA1c唯一],1),"")))</f>
        <v/>
      </c>
      <c r="G557" s="36" t="str" cm="1">
        <f t="array" ref="G557">IF($B557="","",IFERROR(_xlfn.AGGREGATE(14,6,LabData2016[最近一次HbA1c檢查日期]/((LabData2016[比對身分證前六碼]=$AX557)*(LabData2016[HbA1c唯一]=1)),1),""))</f>
        <v/>
      </c>
      <c r="H557" s="6" t="str">
        <f>IF($B557="","",IF($I557="","",IFERROR(SUMIFS(LabData2016[最近一次HbA1c檢查結果(%)],LabData2016[比對身分證前六碼],$AX557,LabData2016[最近一次HbA1c檢查日期],$I557,LabData2016[HbA1c唯一],1),"")))</f>
        <v/>
      </c>
      <c r="I557" s="36" t="str" cm="1">
        <f t="array" ref="I557">IF($B557="","",IFERROR(_xlfn.AGGREGATE(14,6,LabData2016[最近一次HbA1c檢查日期]/((LabData2016[比對身分證前六碼]=$AX557)*(LabData2016[HbA1c唯一]=1)),2),""))</f>
        <v/>
      </c>
      <c r="J557" s="6" t="str">
        <f t="shared" si="111"/>
        <v/>
      </c>
      <c r="K557" s="27" t="str">
        <f ca="1">IF($B557="","",IF($E557="不適用","不適用",IF($F557="","未檢驗",IF(AND($AF557+$AG557&gt;=2,$AG557&gt;=1),IF(OR($F557&lt;VALUE(SUBSTITUTE(SUBSTITUTE($E557,"&lt;",""),"%","")),SUMIFS(LabData2016[HbA1c唯一],LabData2016[比對身分證前六碼],$AX557,LabData2016[最近一次HbA1c檢查結果(%)],"&lt;"&amp;VALUE(SUBSTITUTE(SUBSTITUTE($E557,"&lt;",""),"%","")),LabData2016[最近一次HbA1c檢查日期],"&gt;="&amp;DATE(YEAR(TODAY()),1,1),LabData2016[最近一次HbA1c檢查日期],"&lt;"&amp;DATE(YEAR(TODAY())+1,1,1))/($AF557+$AG557)&gt;=0.5),"控制達標",IF(ISNUMBER($H557),IF(AND($J557&gt;=84,$F557-$H557&lt;0),"進步達標","未達標"),"未達標")),"未達標"))))</f>
        <v/>
      </c>
      <c r="L557" s="33" t="str">
        <f ca="1">IF($B557="","",IF($K557="不適用","不適用",IF($K557="未檢驗","無檢驗資料","全年"&amp;($AF557+$AG557)&amp;"次／下半年"&amp;$AG557&amp;"次／"&amp;SUMIFS(LabData2016[HbA1c唯一],LabData2016[比對身分證前六碼],$AX557,LabData2016[最近一次HbA1c檢查結果(%)],"&lt;"&amp;VALUE(SUBSTITUTE(SUBSTITUTE($E557,"&lt;",""),"%","")),LabData2016[最近一次HbA1c檢查日期],"&gt;="&amp;DATE(YEAR(TODAY()),1,1),LabData2016[最近一次HbA1c檢查日期],"&lt;"&amp;DATE(YEAR(TODAY())+1,1,1))&amp;"/"&amp;($AF557+$AG557)&amp;"達標")))</f>
        <v/>
      </c>
      <c r="M557" s="6" t="str" cm="1">
        <f t="array" ref="M557">IF($B557="","",IFERROR(INDEX(PatientCriteria[LDL達標標準],ROWS($A$4:A557)),""))</f>
        <v/>
      </c>
      <c r="N557" s="6" t="str">
        <f>IF($B557="","",IF($O557="","",IFERROR(SUMIFS(LabData2016[最近一次LDL檢查結果(mg/dL)],LabData2016[比對身分證前六碼],$AX557,LabData2016[最近一次LDL檢查日期],$O557,LabData2016[LDL唯一],1),"")))</f>
        <v/>
      </c>
      <c r="O557" s="36" t="str" cm="1">
        <f t="array" ref="O557">IF($B557="","",IFERROR(_xlfn.AGGREGATE(14,6,LabData2016[最近一次LDL檢查日期]/((LabData2016[比對身分證前六碼]=$AX557)*(LabData2016[LDL唯一]=1)),1),""))</f>
        <v/>
      </c>
      <c r="P557" s="6" t="str">
        <f>IF($B557="","",IF($Q557="","",IFERROR(SUMIFS(LabData2016[最近一次LDL檢查結果(mg/dL)],LabData2016[比對身分證前六碼],$AX557,LabData2016[最近一次LDL檢查日期],$Q557,LabData2016[LDL唯一],1),"")))</f>
        <v/>
      </c>
      <c r="Q557" s="36" t="str" cm="1">
        <f t="array" ref="Q557">IF($B557="","",IFERROR(_xlfn.AGGREGATE(14,6,LabData2016[最近一次LDL檢查日期]/((LabData2016[比對身分證前六碼]=$AX557)*(LabData2016[LDL唯一]=1)),2),""))</f>
        <v/>
      </c>
      <c r="R557" s="6" t="str">
        <f t="shared" si="112"/>
        <v/>
      </c>
      <c r="S557" s="6" t="str" cm="1">
        <f t="array" ref="S557">IF($B557="","",IFERROR(_xlfn.AGGREGATE(15,6,LabData2016[最近一次LDL檢查結果(mg/dL)]/((LabData2016[比對身分證前六碼]=$AX557)*(LabData2016[LDL唯一]=1)),1),""))</f>
        <v/>
      </c>
      <c r="T557" s="28" t="str">
        <f ca="1">IF($B557="","",IF($M557="不適用","不適用",IF($N557="","未檢驗",IF(OR(AND($D557="DM only",$O557&gt;=DATE(YEAR(TODAY()),1,1),$O557&lt;DATE(YEAR(TODAY())+1,1,1),$N557&lt;VALUE(SUBSTITUTE($M557,"&lt;",""))),AND($AH557&gt;=1,$AI557&gt;=1,OR($N557&lt;VALUE(SUBSTITUTE($M557,"&lt;","")),SUMIFS(LabData2016[LDL唯一],LabData2016[比對身分證前六碼],$AX557,LabData2016[最近一次LDL檢查結果(mg/dL)],"&lt;"&amp;VALUE(SUBSTITUTE($M557,"&lt;","")),LabData2016[最近一次LDL檢查日期],"&gt;="&amp;DATE(YEAR(TODAY()),1,1),LabData2016[最近一次LDL檢查日期],"&lt;"&amp;DATE(YEAR(TODAY())+1,1,1))/($AH557+$AI557)&gt;=0.5))),"控制達標",IF(AND($AH557&gt;=1,$AI557&gt;=1,ISNUMBER($P557),$R557&gt;84,$N557-$P557&lt;0),"進步達標","未達標")))))</f>
        <v/>
      </c>
      <c r="U557" s="39" t="str">
        <f ca="1">IF($B557="","",IF($T557="不適用","不適用",IF($T557="未檢驗","無檢驗資料","全年"&amp;($AH557+$AI557)&amp;"次／下半年"&amp;$AI557&amp;"次／"&amp;SUMIFS(LabData2016[LDL唯一],LabData2016[比對身分證前六碼],$AX557,LabData2016[最近一次LDL檢查結果(mg/dL)],"&lt;"&amp;VALUE(SUBSTITUTE($M557,"&lt;","")),LabData2016[最近一次LDL檢查日期],"&gt;="&amp;DATE(YEAR(TODAY()),1,1),LabData2016[最近一次LDL檢查日期],"&lt;"&amp;DATE(YEAR(TODAY())+1,1,1))&amp;"/"&amp;($AH557+$AI557)&amp;"達標")))</f>
        <v/>
      </c>
      <c r="V557" s="6" t="str" cm="1">
        <f t="array" ref="V557">IF($B557="","",IFERROR(INDEX(PatientCriteria[UACR達標標準],ROWS($A$4:A557)),""))</f>
        <v/>
      </c>
      <c r="W557" s="6" t="str">
        <f>IF($B557="","",IF($X557="","",IFERROR(SUMIFS(LabData2016[最近一次UACR檢查結果(mg/gm)],LabData2016[比對身分證前六碼],$AX557,LabData2016[最近一次UACR檢查日期],$X557,LabData2016[UACR唯一],1),"")))</f>
        <v/>
      </c>
      <c r="X557" s="36" t="str" cm="1">
        <f t="array" ref="X557">IF($B557="","",IFERROR(_xlfn.AGGREGATE(14,6,LabData2016[最近一次UACR檢查日期]/((LabData2016[比對身分證前六碼]=$AX557)*(LabData2016[UACR唯一]=1)),1),""))</f>
        <v/>
      </c>
      <c r="Y557" s="6" t="str">
        <f>IF($B557="","",IF($Z557="","",IFERROR(SUMIFS(LabData2016[最近一次UACR檢查結果(mg/gm)],LabData2016[比對身分證前六碼],$AX557,LabData2016[最近一次UACR檢查日期],$Z557,LabData2016[UACR唯一],1),"")))</f>
        <v/>
      </c>
      <c r="Z557" s="36" t="str" cm="1">
        <f t="array" ref="Z557">IF($B557="","",IFERROR(_xlfn.AGGREGATE(14,6,LabData2016[最近一次UACR檢查日期]/((LabData2016[比對身分證前六碼]=$AX557)*(LabData2016[UACR唯一]=1)),2),""))</f>
        <v/>
      </c>
      <c r="AA557" s="6" t="str">
        <f t="shared" si="113"/>
        <v/>
      </c>
      <c r="AB557" s="29" t="str">
        <f ca="1">IF($B557="","",IF($V557="不適用","不適用",IF($W557="","未檢驗",IF(AND($AJ557+$AK557&gt;=2,$AK557&gt;=1),IF(OR($W557&lt;30,SUMIFS(LabData2016[UACR唯一],LabData2016[比對身分證前六碼],$AX557,LabData2016[最近一次UACR檢查結果(mg/gm)],"&lt;30",LabData2016[最近一次UACR檢查日期],"&gt;="&amp;DATE(YEAR(TODAY()),1,1),LabData2016[最近一次UACR檢查日期],"&lt;"&amp;DATE(YEAR(TODAY())+1,1,1))/($AJ557+$AK557)&gt;=0.5),"控制達標",IF(ISNUMBER($Y557),IF(AND($AA557&gt;=84,$W557-$Y557&lt;0),"進步達標","未達標"),"未達標")),"未達標"))))</f>
        <v/>
      </c>
      <c r="AC557" s="38" t="str">
        <f ca="1">IF($B557="","",IF($AB557="不適用","不適用",IF($AB557="未檢驗","無檢驗資料","全年"&amp;($AJ557+$AK557)&amp;"次／下半年"&amp;$AK557&amp;"次／"&amp;SUMIFS(LabData2016[UACR唯一],LabData2016[比對身分證前六碼],$AX557,LabData2016[最近一次UACR檢查結果(mg/gm)],"&lt;30",LabData2016[最近一次UACR檢查日期],"&gt;="&amp;DATE(YEAR(TODAY()),1,1),LabData2016[最近一次UACR檢查日期],"&lt;"&amp;DATE(YEAR(TODAY())+1,1,1))&amp;"/"&amp;($AJ557+$AK557)&amp;"達標")))</f>
        <v/>
      </c>
      <c r="AD557" s="6" t="str" cm="1">
        <f t="array" ref="AD557">IF($B557="","",IFERROR(INDEX(PatientCriteria[BP檢驗次數達標標準],ROWS($A$4:A557)),""))</f>
        <v/>
      </c>
      <c r="AE557" s="6" t="str" cm="1">
        <f t="array" aca="1" ref="AE557" ca="1">IF($B557="","",_xlfn.LET(_xlpm.bp,LabData2016[最近一次BP檢查日期],_xlpm.ym,IF(ISNUMBER(_xlpm.bp),TEXT(_xlpm.bp,"yyyy-mm"),LEFT(_xlpm.bp,7)),_xlpm.matched,_xlfn._xlws.FILTER(_xlpm.ym,(LabData2016[比對身分證前六碼]=$AX557)*(LabData2016[比對生日西元]=$AY557)*(_xlpm.ym&lt;&gt;"")*(LEFT(_xlpm.ym,4)=TEXT(YEAR(TODAY()),"0")),""),IF(INDEX(_xlpm.matched,1)="",0,ROWS(_xlfn.UNIQUE(_xlpm.matched)))))</f>
        <v/>
      </c>
      <c r="AF557" s="6" t="str">
        <f ca="1">IF($B557="","",SUMIFS(LabData2016[HbA1c唯一],LabData2016[比對身分證前六碼],$AX557,LabData2016[最近一次HbA1c檢查日期],"&gt;="&amp;DATE(YEAR(TODAY()),1,1),LabData2016[最近一次HbA1c檢查日期],"&lt;"&amp;DATE(YEAR(TODAY()),7,1)))</f>
        <v/>
      </c>
      <c r="AG557" s="6" t="str">
        <f ca="1">IF($B557="","",SUMIFS(LabData2016[HbA1c唯一],LabData2016[比對身分證前六碼],$AX557,LabData2016[最近一次HbA1c檢查日期],"&gt;="&amp;DATE(YEAR(TODAY()),7,1),LabData2016[最近一次HbA1c檢查日期],"&lt;"&amp;DATE(YEAR(TODAY())+1,1,1)))</f>
        <v/>
      </c>
      <c r="AH557" s="6" t="str">
        <f ca="1">IF($B557="","",SUMIFS(LabData2016[LDL唯一],LabData2016[比對身分證前六碼],$AX557,LabData2016[最近一次LDL檢查日期],"&gt;="&amp;DATE(YEAR(TODAY()),1,1),LabData2016[最近一次LDL檢查日期],"&lt;"&amp;DATE(YEAR(TODAY()),7,1)))</f>
        <v/>
      </c>
      <c r="AI557" s="6" t="str">
        <f ca="1">IF($B557="","",SUMIFS(LabData2016[LDL唯一],LabData2016[比對身分證前六碼],$AX557,LabData2016[最近一次LDL檢查日期],"&gt;="&amp;DATE(YEAR(TODAY()),7,1),LabData2016[最近一次LDL檢查日期],"&lt;"&amp;DATE(YEAR(TODAY())+1,1,1)))</f>
        <v/>
      </c>
      <c r="AJ557" s="6" t="str">
        <f ca="1">IF($B557="","",SUMIFS(LabData2016[UACR唯一],LabData2016[比對身分證前六碼],$AX557,LabData2016[最近一次UACR檢查日期],"&gt;="&amp;DATE(YEAR(TODAY()),1,1),LabData2016[最近一次UACR檢查日期],"&lt;"&amp;DATE(YEAR(TODAY()),7,1)))</f>
        <v/>
      </c>
      <c r="AK557" s="6" t="str">
        <f ca="1">IF($B557="","",SUMIFS(LabData2016[UACR唯一],LabData2016[比對身分證前六碼],$AX557,LabData2016[最近一次UACR檢查日期],"&gt;="&amp;DATE(YEAR(TODAY()),7,1),LabData2016[最近一次UACR檢查日期],"&lt;"&amp;DATE(YEAR(TODAY())+1,1,1)))</f>
        <v/>
      </c>
      <c r="AL557" s="6" t="str">
        <f t="shared" si="114"/>
        <v/>
      </c>
      <c r="AM557" s="6" t="str">
        <f t="shared" si="115"/>
        <v/>
      </c>
      <c r="AN557" s="6" t="str">
        <f t="shared" si="116"/>
        <v/>
      </c>
      <c r="AO557" s="6" t="str">
        <f t="shared" si="117"/>
        <v/>
      </c>
      <c r="AP557" s="6" t="str" cm="1">
        <f t="array" ref="AP557">IF($B557="","",IFERROR(INDEX(相容設定!$B$2:$E$9,MATCH($D557,相容設定!$A$2:$A$9,0),MIN(VALUE(LEFT($AQ557,FIND("/",$AQ557)-1)),3)+1),0))</f>
        <v/>
      </c>
      <c r="AQ557" s="6" t="str">
        <f t="shared" si="118"/>
        <v/>
      </c>
      <c r="AR557" s="30" t="str">
        <f t="shared" si="119"/>
        <v/>
      </c>
      <c r="AS557" s="30" t="str">
        <f>IF($B557="","",250+30+IF(OR(ISNUMBER(SEARCH("DM",$D557)),ISNUMBER(SEARCH("+",$D557))),100,0)+IFERROR(INDEX(相容設定!$F$2:$F$9,MATCH($D557,相容設定!$A$2:$A$9,0)),0))</f>
        <v/>
      </c>
      <c r="AT557" s="31" t="str">
        <f t="shared" si="120"/>
        <v/>
      </c>
      <c r="AU557" s="32" t="str">
        <f t="shared" si="121"/>
        <v/>
      </c>
      <c r="AW557" t="str">
        <f t="shared" si="122"/>
        <v/>
      </c>
    </row>
    <row r="558" spans="1:49" x14ac:dyDescent="0.35">
      <c r="A558" s="26" t="str" cm="1">
        <f t="array" ref="A558">IFERROR(IF(INDEX(PatientCriteria[身分證號],ROWS($A$4:A558))="","",ROWS($A$4:A558)),"")</f>
        <v/>
      </c>
      <c r="B558" s="26" t="str" cm="1">
        <f t="array" ref="B558">IFERROR(IF(INDEX(PatientCriteria[身分證號],ROWS($A$4:A558))="","",INDEX(PatientCriteria[身分證號],ROWS($A$4:A558))),"")</f>
        <v/>
      </c>
      <c r="C558" s="26" t="str" cm="1">
        <f t="array" ref="C558">IF($B558="","",IFERROR(INDEX(PatientCriteria[生日],ROWS($A$4:A558)),""))</f>
        <v/>
      </c>
      <c r="D558" s="26" t="str" cm="1">
        <f t="array" ref="D558">IF($B558="","",IFERROR(INDEX(PatientCriteria[疾病組合],ROWS($A$4:A558)),""))</f>
        <v/>
      </c>
      <c r="E558" s="6" t="str" cm="1">
        <f t="array" ref="E558">IF($B558="","",IFERROR(INDEX(PatientCriteria[HbA1c達標標準],ROWS($A$4:A558)),""))</f>
        <v/>
      </c>
      <c r="F558" s="6" t="str">
        <f>IF($B558="","",IF($G558="","",IFERROR(SUMIFS(LabData2016[最近一次HbA1c檢查結果(%)],LabData2016[比對身分證前六碼],$AX558,LabData2016[最近一次HbA1c檢查日期],$G558,LabData2016[HbA1c唯一],1),"")))</f>
        <v/>
      </c>
      <c r="G558" s="36" t="str" cm="1">
        <f t="array" ref="G558">IF($B558="","",IFERROR(_xlfn.AGGREGATE(14,6,LabData2016[最近一次HbA1c檢查日期]/((LabData2016[比對身分證前六碼]=$AX558)*(LabData2016[HbA1c唯一]=1)),1),""))</f>
        <v/>
      </c>
      <c r="H558" s="6" t="str">
        <f>IF($B558="","",IF($I558="","",IFERROR(SUMIFS(LabData2016[最近一次HbA1c檢查結果(%)],LabData2016[比對身分證前六碼],$AX558,LabData2016[最近一次HbA1c檢查日期],$I558,LabData2016[HbA1c唯一],1),"")))</f>
        <v/>
      </c>
      <c r="I558" s="36" t="str" cm="1">
        <f t="array" ref="I558">IF($B558="","",IFERROR(_xlfn.AGGREGATE(14,6,LabData2016[最近一次HbA1c檢查日期]/((LabData2016[比對身分證前六碼]=$AX558)*(LabData2016[HbA1c唯一]=1)),2),""))</f>
        <v/>
      </c>
      <c r="J558" s="6" t="str">
        <f t="shared" si="111"/>
        <v/>
      </c>
      <c r="K558" s="27" t="str">
        <f ca="1">IF($B558="","",IF($E558="不適用","不適用",IF($F558="","未檢驗",IF(AND($AF558+$AG558&gt;=2,$AG558&gt;=1),IF(OR($F558&lt;VALUE(SUBSTITUTE(SUBSTITUTE($E558,"&lt;",""),"%","")),SUMIFS(LabData2016[HbA1c唯一],LabData2016[比對身分證前六碼],$AX558,LabData2016[最近一次HbA1c檢查結果(%)],"&lt;"&amp;VALUE(SUBSTITUTE(SUBSTITUTE($E558,"&lt;",""),"%","")),LabData2016[最近一次HbA1c檢查日期],"&gt;="&amp;DATE(YEAR(TODAY()),1,1),LabData2016[最近一次HbA1c檢查日期],"&lt;"&amp;DATE(YEAR(TODAY())+1,1,1))/($AF558+$AG558)&gt;=0.5),"控制達標",IF(ISNUMBER($H558),IF(AND($J558&gt;=84,$F558-$H558&lt;0),"進步達標","未達標"),"未達標")),"未達標"))))</f>
        <v/>
      </c>
      <c r="L558" s="33" t="str">
        <f ca="1">IF($B558="","",IF($K558="不適用","不適用",IF($K558="未檢驗","無檢驗資料","全年"&amp;($AF558+$AG558)&amp;"次／下半年"&amp;$AG558&amp;"次／"&amp;SUMIFS(LabData2016[HbA1c唯一],LabData2016[比對身分證前六碼],$AX558,LabData2016[最近一次HbA1c檢查結果(%)],"&lt;"&amp;VALUE(SUBSTITUTE(SUBSTITUTE($E558,"&lt;",""),"%","")),LabData2016[最近一次HbA1c檢查日期],"&gt;="&amp;DATE(YEAR(TODAY()),1,1),LabData2016[最近一次HbA1c檢查日期],"&lt;"&amp;DATE(YEAR(TODAY())+1,1,1))&amp;"/"&amp;($AF558+$AG558)&amp;"達標")))</f>
        <v/>
      </c>
      <c r="M558" s="6" t="str" cm="1">
        <f t="array" ref="M558">IF($B558="","",IFERROR(INDEX(PatientCriteria[LDL達標標準],ROWS($A$4:A558)),""))</f>
        <v/>
      </c>
      <c r="N558" s="6" t="str">
        <f>IF($B558="","",IF($O558="","",IFERROR(SUMIFS(LabData2016[最近一次LDL檢查結果(mg/dL)],LabData2016[比對身分證前六碼],$AX558,LabData2016[最近一次LDL檢查日期],$O558,LabData2016[LDL唯一],1),"")))</f>
        <v/>
      </c>
      <c r="O558" s="36" t="str" cm="1">
        <f t="array" ref="O558">IF($B558="","",IFERROR(_xlfn.AGGREGATE(14,6,LabData2016[最近一次LDL檢查日期]/((LabData2016[比對身分證前六碼]=$AX558)*(LabData2016[LDL唯一]=1)),1),""))</f>
        <v/>
      </c>
      <c r="P558" s="6" t="str">
        <f>IF($B558="","",IF($Q558="","",IFERROR(SUMIFS(LabData2016[最近一次LDL檢查結果(mg/dL)],LabData2016[比對身分證前六碼],$AX558,LabData2016[最近一次LDL檢查日期],$Q558,LabData2016[LDL唯一],1),"")))</f>
        <v/>
      </c>
      <c r="Q558" s="36" t="str" cm="1">
        <f t="array" ref="Q558">IF($B558="","",IFERROR(_xlfn.AGGREGATE(14,6,LabData2016[最近一次LDL檢查日期]/((LabData2016[比對身分證前六碼]=$AX558)*(LabData2016[LDL唯一]=1)),2),""))</f>
        <v/>
      </c>
      <c r="R558" s="6" t="str">
        <f t="shared" si="112"/>
        <v/>
      </c>
      <c r="S558" s="6" t="str" cm="1">
        <f t="array" ref="S558">IF($B558="","",IFERROR(_xlfn.AGGREGATE(15,6,LabData2016[最近一次LDL檢查結果(mg/dL)]/((LabData2016[比對身分證前六碼]=$AX558)*(LabData2016[LDL唯一]=1)),1),""))</f>
        <v/>
      </c>
      <c r="T558" s="28" t="str">
        <f ca="1">IF($B558="","",IF($M558="不適用","不適用",IF($N558="","未檢驗",IF(OR(AND($D558="DM only",$O558&gt;=DATE(YEAR(TODAY()),1,1),$O558&lt;DATE(YEAR(TODAY())+1,1,1),$N558&lt;VALUE(SUBSTITUTE($M558,"&lt;",""))),AND($AH558&gt;=1,$AI558&gt;=1,OR($N558&lt;VALUE(SUBSTITUTE($M558,"&lt;","")),SUMIFS(LabData2016[LDL唯一],LabData2016[比對身分證前六碼],$AX558,LabData2016[最近一次LDL檢查結果(mg/dL)],"&lt;"&amp;VALUE(SUBSTITUTE($M558,"&lt;","")),LabData2016[最近一次LDL檢查日期],"&gt;="&amp;DATE(YEAR(TODAY()),1,1),LabData2016[最近一次LDL檢查日期],"&lt;"&amp;DATE(YEAR(TODAY())+1,1,1))/($AH558+$AI558)&gt;=0.5))),"控制達標",IF(AND($AH558&gt;=1,$AI558&gt;=1,ISNUMBER($P558),$R558&gt;84,$N558-$P558&lt;0),"進步達標","未達標")))))</f>
        <v/>
      </c>
      <c r="U558" s="39" t="str">
        <f ca="1">IF($B558="","",IF($T558="不適用","不適用",IF($T558="未檢驗","無檢驗資料","全年"&amp;($AH558+$AI558)&amp;"次／下半年"&amp;$AI558&amp;"次／"&amp;SUMIFS(LabData2016[LDL唯一],LabData2016[比對身分證前六碼],$AX558,LabData2016[最近一次LDL檢查結果(mg/dL)],"&lt;"&amp;VALUE(SUBSTITUTE($M558,"&lt;","")),LabData2016[最近一次LDL檢查日期],"&gt;="&amp;DATE(YEAR(TODAY()),1,1),LabData2016[最近一次LDL檢查日期],"&lt;"&amp;DATE(YEAR(TODAY())+1,1,1))&amp;"/"&amp;($AH558+$AI558)&amp;"達標")))</f>
        <v/>
      </c>
      <c r="V558" s="6" t="str" cm="1">
        <f t="array" ref="V558">IF($B558="","",IFERROR(INDEX(PatientCriteria[UACR達標標準],ROWS($A$4:A558)),""))</f>
        <v/>
      </c>
      <c r="W558" s="6" t="str">
        <f>IF($B558="","",IF($X558="","",IFERROR(SUMIFS(LabData2016[最近一次UACR檢查結果(mg/gm)],LabData2016[比對身分證前六碼],$AX558,LabData2016[最近一次UACR檢查日期],$X558,LabData2016[UACR唯一],1),"")))</f>
        <v/>
      </c>
      <c r="X558" s="36" t="str" cm="1">
        <f t="array" ref="X558">IF($B558="","",IFERROR(_xlfn.AGGREGATE(14,6,LabData2016[最近一次UACR檢查日期]/((LabData2016[比對身分證前六碼]=$AX558)*(LabData2016[UACR唯一]=1)),1),""))</f>
        <v/>
      </c>
      <c r="Y558" s="6" t="str">
        <f>IF($B558="","",IF($Z558="","",IFERROR(SUMIFS(LabData2016[最近一次UACR檢查結果(mg/gm)],LabData2016[比對身分證前六碼],$AX558,LabData2016[最近一次UACR檢查日期],$Z558,LabData2016[UACR唯一],1),"")))</f>
        <v/>
      </c>
      <c r="Z558" s="36" t="str" cm="1">
        <f t="array" ref="Z558">IF($B558="","",IFERROR(_xlfn.AGGREGATE(14,6,LabData2016[最近一次UACR檢查日期]/((LabData2016[比對身分證前六碼]=$AX558)*(LabData2016[UACR唯一]=1)),2),""))</f>
        <v/>
      </c>
      <c r="AA558" s="6" t="str">
        <f t="shared" si="113"/>
        <v/>
      </c>
      <c r="AB558" s="29" t="str">
        <f ca="1">IF($B558="","",IF($V558="不適用","不適用",IF($W558="","未檢驗",IF(AND($AJ558+$AK558&gt;=2,$AK558&gt;=1),IF(OR($W558&lt;30,SUMIFS(LabData2016[UACR唯一],LabData2016[比對身分證前六碼],$AX558,LabData2016[最近一次UACR檢查結果(mg/gm)],"&lt;30",LabData2016[最近一次UACR檢查日期],"&gt;="&amp;DATE(YEAR(TODAY()),1,1),LabData2016[最近一次UACR檢查日期],"&lt;"&amp;DATE(YEAR(TODAY())+1,1,1))/($AJ558+$AK558)&gt;=0.5),"控制達標",IF(ISNUMBER($Y558),IF(AND($AA558&gt;=84,$W558-$Y558&lt;0),"進步達標","未達標"),"未達標")),"未達標"))))</f>
        <v/>
      </c>
      <c r="AC558" s="38" t="str">
        <f ca="1">IF($B558="","",IF($AB558="不適用","不適用",IF($AB558="未檢驗","無檢驗資料","全年"&amp;($AJ558+$AK558)&amp;"次／下半年"&amp;$AK558&amp;"次／"&amp;SUMIFS(LabData2016[UACR唯一],LabData2016[比對身分證前六碼],$AX558,LabData2016[最近一次UACR檢查結果(mg/gm)],"&lt;30",LabData2016[最近一次UACR檢查日期],"&gt;="&amp;DATE(YEAR(TODAY()),1,1),LabData2016[最近一次UACR檢查日期],"&lt;"&amp;DATE(YEAR(TODAY())+1,1,1))&amp;"/"&amp;($AJ558+$AK558)&amp;"達標")))</f>
        <v/>
      </c>
      <c r="AD558" s="6" t="str" cm="1">
        <f t="array" ref="AD558">IF($B558="","",IFERROR(INDEX(PatientCriteria[BP檢驗次數達標標準],ROWS($A$4:A558)),""))</f>
        <v/>
      </c>
      <c r="AE558" s="6" t="str" cm="1">
        <f t="array" aca="1" ref="AE558" ca="1">IF($B558="","",_xlfn.LET(_xlpm.bp,LabData2016[最近一次BP檢查日期],_xlpm.ym,IF(ISNUMBER(_xlpm.bp),TEXT(_xlpm.bp,"yyyy-mm"),LEFT(_xlpm.bp,7)),_xlpm.matched,_xlfn._xlws.FILTER(_xlpm.ym,(LabData2016[比對身分證前六碼]=$AX558)*(LabData2016[比對生日西元]=$AY558)*(_xlpm.ym&lt;&gt;"")*(LEFT(_xlpm.ym,4)=TEXT(YEAR(TODAY()),"0")),""),IF(INDEX(_xlpm.matched,1)="",0,ROWS(_xlfn.UNIQUE(_xlpm.matched)))))</f>
        <v/>
      </c>
      <c r="AF558" s="6" t="str">
        <f ca="1">IF($B558="","",SUMIFS(LabData2016[HbA1c唯一],LabData2016[比對身分證前六碼],$AX558,LabData2016[最近一次HbA1c檢查日期],"&gt;="&amp;DATE(YEAR(TODAY()),1,1),LabData2016[最近一次HbA1c檢查日期],"&lt;"&amp;DATE(YEAR(TODAY()),7,1)))</f>
        <v/>
      </c>
      <c r="AG558" s="6" t="str">
        <f ca="1">IF($B558="","",SUMIFS(LabData2016[HbA1c唯一],LabData2016[比對身分證前六碼],$AX558,LabData2016[最近一次HbA1c檢查日期],"&gt;="&amp;DATE(YEAR(TODAY()),7,1),LabData2016[最近一次HbA1c檢查日期],"&lt;"&amp;DATE(YEAR(TODAY())+1,1,1)))</f>
        <v/>
      </c>
      <c r="AH558" s="6" t="str">
        <f ca="1">IF($B558="","",SUMIFS(LabData2016[LDL唯一],LabData2016[比對身分證前六碼],$AX558,LabData2016[最近一次LDL檢查日期],"&gt;="&amp;DATE(YEAR(TODAY()),1,1),LabData2016[最近一次LDL檢查日期],"&lt;"&amp;DATE(YEAR(TODAY()),7,1)))</f>
        <v/>
      </c>
      <c r="AI558" s="6" t="str">
        <f ca="1">IF($B558="","",SUMIFS(LabData2016[LDL唯一],LabData2016[比對身分證前六碼],$AX558,LabData2016[最近一次LDL檢查日期],"&gt;="&amp;DATE(YEAR(TODAY()),7,1),LabData2016[最近一次LDL檢查日期],"&lt;"&amp;DATE(YEAR(TODAY())+1,1,1)))</f>
        <v/>
      </c>
      <c r="AJ558" s="6" t="str">
        <f ca="1">IF($B558="","",SUMIFS(LabData2016[UACR唯一],LabData2016[比對身分證前六碼],$AX558,LabData2016[最近一次UACR檢查日期],"&gt;="&amp;DATE(YEAR(TODAY()),1,1),LabData2016[最近一次UACR檢查日期],"&lt;"&amp;DATE(YEAR(TODAY()),7,1)))</f>
        <v/>
      </c>
      <c r="AK558" s="6" t="str">
        <f ca="1">IF($B558="","",SUMIFS(LabData2016[UACR唯一],LabData2016[比對身分證前六碼],$AX558,LabData2016[最近一次UACR檢查日期],"&gt;="&amp;DATE(YEAR(TODAY()),7,1),LabData2016[最近一次UACR檢查日期],"&lt;"&amp;DATE(YEAR(TODAY())+1,1,1)))</f>
        <v/>
      </c>
      <c r="AL558" s="6" t="str">
        <f t="shared" si="114"/>
        <v/>
      </c>
      <c r="AM558" s="6" t="str">
        <f t="shared" si="115"/>
        <v/>
      </c>
      <c r="AN558" s="6" t="str">
        <f t="shared" si="116"/>
        <v/>
      </c>
      <c r="AO558" s="6" t="str">
        <f t="shared" si="117"/>
        <v/>
      </c>
      <c r="AP558" s="6" t="str" cm="1">
        <f t="array" ref="AP558">IF($B558="","",IFERROR(INDEX(相容設定!$B$2:$E$9,MATCH($D558,相容設定!$A$2:$A$9,0),MIN(VALUE(LEFT($AQ558,FIND("/",$AQ558)-1)),3)+1),0))</f>
        <v/>
      </c>
      <c r="AQ558" s="6" t="str">
        <f t="shared" si="118"/>
        <v/>
      </c>
      <c r="AR558" s="30" t="str">
        <f t="shared" si="119"/>
        <v/>
      </c>
      <c r="AS558" s="30" t="str">
        <f>IF($B558="","",250+30+IF(OR(ISNUMBER(SEARCH("DM",$D558)),ISNUMBER(SEARCH("+",$D558))),100,0)+IFERROR(INDEX(相容設定!$F$2:$F$9,MATCH($D558,相容設定!$A$2:$A$9,0)),0))</f>
        <v/>
      </c>
      <c r="AT558" s="31" t="str">
        <f t="shared" si="120"/>
        <v/>
      </c>
      <c r="AU558" s="32" t="str">
        <f t="shared" si="121"/>
        <v/>
      </c>
      <c r="AW558" t="str">
        <f t="shared" si="122"/>
        <v/>
      </c>
    </row>
    <row r="559" spans="1:49" x14ac:dyDescent="0.35">
      <c r="A559" s="26" t="str" cm="1">
        <f t="array" ref="A559">IFERROR(IF(INDEX(PatientCriteria[身分證號],ROWS($A$4:A559))="","",ROWS($A$4:A559)),"")</f>
        <v/>
      </c>
      <c r="B559" s="26" t="str" cm="1">
        <f t="array" ref="B559">IFERROR(IF(INDEX(PatientCriteria[身分證號],ROWS($A$4:A559))="","",INDEX(PatientCriteria[身分證號],ROWS($A$4:A559))),"")</f>
        <v/>
      </c>
      <c r="C559" s="26" t="str" cm="1">
        <f t="array" ref="C559">IF($B559="","",IFERROR(INDEX(PatientCriteria[生日],ROWS($A$4:A559)),""))</f>
        <v/>
      </c>
      <c r="D559" s="26" t="str" cm="1">
        <f t="array" ref="D559">IF($B559="","",IFERROR(INDEX(PatientCriteria[疾病組合],ROWS($A$4:A559)),""))</f>
        <v/>
      </c>
      <c r="E559" s="6" t="str" cm="1">
        <f t="array" ref="E559">IF($B559="","",IFERROR(INDEX(PatientCriteria[HbA1c達標標準],ROWS($A$4:A559)),""))</f>
        <v/>
      </c>
      <c r="F559" s="6" t="str">
        <f>IF($B559="","",IF($G559="","",IFERROR(SUMIFS(LabData2016[最近一次HbA1c檢查結果(%)],LabData2016[比對身分證前六碼],$AX559,LabData2016[最近一次HbA1c檢查日期],$G559,LabData2016[HbA1c唯一],1),"")))</f>
        <v/>
      </c>
      <c r="G559" s="36" t="str" cm="1">
        <f t="array" ref="G559">IF($B559="","",IFERROR(_xlfn.AGGREGATE(14,6,LabData2016[最近一次HbA1c檢查日期]/((LabData2016[比對身分證前六碼]=$AX559)*(LabData2016[HbA1c唯一]=1)),1),""))</f>
        <v/>
      </c>
      <c r="H559" s="6" t="str">
        <f>IF($B559="","",IF($I559="","",IFERROR(SUMIFS(LabData2016[最近一次HbA1c檢查結果(%)],LabData2016[比對身分證前六碼],$AX559,LabData2016[最近一次HbA1c檢查日期],$I559,LabData2016[HbA1c唯一],1),"")))</f>
        <v/>
      </c>
      <c r="I559" s="36" t="str" cm="1">
        <f t="array" ref="I559">IF($B559="","",IFERROR(_xlfn.AGGREGATE(14,6,LabData2016[最近一次HbA1c檢查日期]/((LabData2016[比對身分證前六碼]=$AX559)*(LabData2016[HbA1c唯一]=1)),2),""))</f>
        <v/>
      </c>
      <c r="J559" s="6" t="str">
        <f t="shared" si="111"/>
        <v/>
      </c>
      <c r="K559" s="27" t="str">
        <f ca="1">IF($B559="","",IF($E559="不適用","不適用",IF($F559="","未檢驗",IF(AND($AF559+$AG559&gt;=2,$AG559&gt;=1),IF(OR($F559&lt;VALUE(SUBSTITUTE(SUBSTITUTE($E559,"&lt;",""),"%","")),SUMIFS(LabData2016[HbA1c唯一],LabData2016[比對身分證前六碼],$AX559,LabData2016[最近一次HbA1c檢查結果(%)],"&lt;"&amp;VALUE(SUBSTITUTE(SUBSTITUTE($E559,"&lt;",""),"%","")),LabData2016[最近一次HbA1c檢查日期],"&gt;="&amp;DATE(YEAR(TODAY()),1,1),LabData2016[最近一次HbA1c檢查日期],"&lt;"&amp;DATE(YEAR(TODAY())+1,1,1))/($AF559+$AG559)&gt;=0.5),"控制達標",IF(ISNUMBER($H559),IF(AND($J559&gt;=84,$F559-$H559&lt;0),"進步達標","未達標"),"未達標")),"未達標"))))</f>
        <v/>
      </c>
      <c r="L559" s="33" t="str">
        <f ca="1">IF($B559="","",IF($K559="不適用","不適用",IF($K559="未檢驗","無檢驗資料","全年"&amp;($AF559+$AG559)&amp;"次／下半年"&amp;$AG559&amp;"次／"&amp;SUMIFS(LabData2016[HbA1c唯一],LabData2016[比對身分證前六碼],$AX559,LabData2016[最近一次HbA1c檢查結果(%)],"&lt;"&amp;VALUE(SUBSTITUTE(SUBSTITUTE($E559,"&lt;",""),"%","")),LabData2016[最近一次HbA1c檢查日期],"&gt;="&amp;DATE(YEAR(TODAY()),1,1),LabData2016[最近一次HbA1c檢查日期],"&lt;"&amp;DATE(YEAR(TODAY())+1,1,1))&amp;"/"&amp;($AF559+$AG559)&amp;"達標")))</f>
        <v/>
      </c>
      <c r="M559" s="6" t="str" cm="1">
        <f t="array" ref="M559">IF($B559="","",IFERROR(INDEX(PatientCriteria[LDL達標標準],ROWS($A$4:A559)),""))</f>
        <v/>
      </c>
      <c r="N559" s="6" t="str">
        <f>IF($B559="","",IF($O559="","",IFERROR(SUMIFS(LabData2016[最近一次LDL檢查結果(mg/dL)],LabData2016[比對身分證前六碼],$AX559,LabData2016[最近一次LDL檢查日期],$O559,LabData2016[LDL唯一],1),"")))</f>
        <v/>
      </c>
      <c r="O559" s="36" t="str" cm="1">
        <f t="array" ref="O559">IF($B559="","",IFERROR(_xlfn.AGGREGATE(14,6,LabData2016[最近一次LDL檢查日期]/((LabData2016[比對身分證前六碼]=$AX559)*(LabData2016[LDL唯一]=1)),1),""))</f>
        <v/>
      </c>
      <c r="P559" s="6" t="str">
        <f>IF($B559="","",IF($Q559="","",IFERROR(SUMIFS(LabData2016[最近一次LDL檢查結果(mg/dL)],LabData2016[比對身分證前六碼],$AX559,LabData2016[最近一次LDL檢查日期],$Q559,LabData2016[LDL唯一],1),"")))</f>
        <v/>
      </c>
      <c r="Q559" s="36" t="str" cm="1">
        <f t="array" ref="Q559">IF($B559="","",IFERROR(_xlfn.AGGREGATE(14,6,LabData2016[最近一次LDL檢查日期]/((LabData2016[比對身分證前六碼]=$AX559)*(LabData2016[LDL唯一]=1)),2),""))</f>
        <v/>
      </c>
      <c r="R559" s="6" t="str">
        <f t="shared" si="112"/>
        <v/>
      </c>
      <c r="S559" s="6" t="str" cm="1">
        <f t="array" ref="S559">IF($B559="","",IFERROR(_xlfn.AGGREGATE(15,6,LabData2016[最近一次LDL檢查結果(mg/dL)]/((LabData2016[比對身分證前六碼]=$AX559)*(LabData2016[LDL唯一]=1)),1),""))</f>
        <v/>
      </c>
      <c r="T559" s="28" t="str">
        <f ca="1">IF($B559="","",IF($M559="不適用","不適用",IF($N559="","未檢驗",IF(OR(AND($D559="DM only",$O559&gt;=DATE(YEAR(TODAY()),1,1),$O559&lt;DATE(YEAR(TODAY())+1,1,1),$N559&lt;VALUE(SUBSTITUTE($M559,"&lt;",""))),AND($AH559&gt;=1,$AI559&gt;=1,OR($N559&lt;VALUE(SUBSTITUTE($M559,"&lt;","")),SUMIFS(LabData2016[LDL唯一],LabData2016[比對身分證前六碼],$AX559,LabData2016[最近一次LDL檢查結果(mg/dL)],"&lt;"&amp;VALUE(SUBSTITUTE($M559,"&lt;","")),LabData2016[最近一次LDL檢查日期],"&gt;="&amp;DATE(YEAR(TODAY()),1,1),LabData2016[最近一次LDL檢查日期],"&lt;"&amp;DATE(YEAR(TODAY())+1,1,1))/($AH559+$AI559)&gt;=0.5))),"控制達標",IF(AND($AH559&gt;=1,$AI559&gt;=1,ISNUMBER($P559),$R559&gt;84,$N559-$P559&lt;0),"進步達標","未達標")))))</f>
        <v/>
      </c>
      <c r="U559" s="39" t="str">
        <f ca="1">IF($B559="","",IF($T559="不適用","不適用",IF($T559="未檢驗","無檢驗資料","全年"&amp;($AH559+$AI559)&amp;"次／下半年"&amp;$AI559&amp;"次／"&amp;SUMIFS(LabData2016[LDL唯一],LabData2016[比對身分證前六碼],$AX559,LabData2016[最近一次LDL檢查結果(mg/dL)],"&lt;"&amp;VALUE(SUBSTITUTE($M559,"&lt;","")),LabData2016[最近一次LDL檢查日期],"&gt;="&amp;DATE(YEAR(TODAY()),1,1),LabData2016[最近一次LDL檢查日期],"&lt;"&amp;DATE(YEAR(TODAY())+1,1,1))&amp;"/"&amp;($AH559+$AI559)&amp;"達標")))</f>
        <v/>
      </c>
      <c r="V559" s="6" t="str" cm="1">
        <f t="array" ref="V559">IF($B559="","",IFERROR(INDEX(PatientCriteria[UACR達標標準],ROWS($A$4:A559)),""))</f>
        <v/>
      </c>
      <c r="W559" s="6" t="str">
        <f>IF($B559="","",IF($X559="","",IFERROR(SUMIFS(LabData2016[最近一次UACR檢查結果(mg/gm)],LabData2016[比對身分證前六碼],$AX559,LabData2016[最近一次UACR檢查日期],$X559,LabData2016[UACR唯一],1),"")))</f>
        <v/>
      </c>
      <c r="X559" s="36" t="str" cm="1">
        <f t="array" ref="X559">IF($B559="","",IFERROR(_xlfn.AGGREGATE(14,6,LabData2016[最近一次UACR檢查日期]/((LabData2016[比對身分證前六碼]=$AX559)*(LabData2016[UACR唯一]=1)),1),""))</f>
        <v/>
      </c>
      <c r="Y559" s="6" t="str">
        <f>IF($B559="","",IF($Z559="","",IFERROR(SUMIFS(LabData2016[最近一次UACR檢查結果(mg/gm)],LabData2016[比對身分證前六碼],$AX559,LabData2016[最近一次UACR檢查日期],$Z559,LabData2016[UACR唯一],1),"")))</f>
        <v/>
      </c>
      <c r="Z559" s="36" t="str" cm="1">
        <f t="array" ref="Z559">IF($B559="","",IFERROR(_xlfn.AGGREGATE(14,6,LabData2016[最近一次UACR檢查日期]/((LabData2016[比對身分證前六碼]=$AX559)*(LabData2016[UACR唯一]=1)),2),""))</f>
        <v/>
      </c>
      <c r="AA559" s="6" t="str">
        <f t="shared" si="113"/>
        <v/>
      </c>
      <c r="AB559" s="29" t="str">
        <f ca="1">IF($B559="","",IF($V559="不適用","不適用",IF($W559="","未檢驗",IF(AND($AJ559+$AK559&gt;=2,$AK559&gt;=1),IF(OR($W559&lt;30,SUMIFS(LabData2016[UACR唯一],LabData2016[比對身分證前六碼],$AX559,LabData2016[最近一次UACR檢查結果(mg/gm)],"&lt;30",LabData2016[最近一次UACR檢查日期],"&gt;="&amp;DATE(YEAR(TODAY()),1,1),LabData2016[最近一次UACR檢查日期],"&lt;"&amp;DATE(YEAR(TODAY())+1,1,1))/($AJ559+$AK559)&gt;=0.5),"控制達標",IF(ISNUMBER($Y559),IF(AND($AA559&gt;=84,$W559-$Y559&lt;0),"進步達標","未達標"),"未達標")),"未達標"))))</f>
        <v/>
      </c>
      <c r="AC559" s="38" t="str">
        <f ca="1">IF($B559="","",IF($AB559="不適用","不適用",IF($AB559="未檢驗","無檢驗資料","全年"&amp;($AJ559+$AK559)&amp;"次／下半年"&amp;$AK559&amp;"次／"&amp;SUMIFS(LabData2016[UACR唯一],LabData2016[比對身分證前六碼],$AX559,LabData2016[最近一次UACR檢查結果(mg/gm)],"&lt;30",LabData2016[最近一次UACR檢查日期],"&gt;="&amp;DATE(YEAR(TODAY()),1,1),LabData2016[最近一次UACR檢查日期],"&lt;"&amp;DATE(YEAR(TODAY())+1,1,1))&amp;"/"&amp;($AJ559+$AK559)&amp;"達標")))</f>
        <v/>
      </c>
      <c r="AD559" s="6" t="str" cm="1">
        <f t="array" ref="AD559">IF($B559="","",IFERROR(INDEX(PatientCriteria[BP檢驗次數達標標準],ROWS($A$4:A559)),""))</f>
        <v/>
      </c>
      <c r="AE559" s="6" t="str" cm="1">
        <f t="array" aca="1" ref="AE559" ca="1">IF($B559="","",_xlfn.LET(_xlpm.bp,LabData2016[最近一次BP檢查日期],_xlpm.ym,IF(ISNUMBER(_xlpm.bp),TEXT(_xlpm.bp,"yyyy-mm"),LEFT(_xlpm.bp,7)),_xlpm.matched,_xlfn._xlws.FILTER(_xlpm.ym,(LabData2016[比對身分證前六碼]=$AX559)*(LabData2016[比對生日西元]=$AY559)*(_xlpm.ym&lt;&gt;"")*(LEFT(_xlpm.ym,4)=TEXT(YEAR(TODAY()),"0")),""),IF(INDEX(_xlpm.matched,1)="",0,ROWS(_xlfn.UNIQUE(_xlpm.matched)))))</f>
        <v/>
      </c>
      <c r="AF559" s="6" t="str">
        <f ca="1">IF($B559="","",SUMIFS(LabData2016[HbA1c唯一],LabData2016[比對身分證前六碼],$AX559,LabData2016[最近一次HbA1c檢查日期],"&gt;="&amp;DATE(YEAR(TODAY()),1,1),LabData2016[最近一次HbA1c檢查日期],"&lt;"&amp;DATE(YEAR(TODAY()),7,1)))</f>
        <v/>
      </c>
      <c r="AG559" s="6" t="str">
        <f ca="1">IF($B559="","",SUMIFS(LabData2016[HbA1c唯一],LabData2016[比對身分證前六碼],$AX559,LabData2016[最近一次HbA1c檢查日期],"&gt;="&amp;DATE(YEAR(TODAY()),7,1),LabData2016[最近一次HbA1c檢查日期],"&lt;"&amp;DATE(YEAR(TODAY())+1,1,1)))</f>
        <v/>
      </c>
      <c r="AH559" s="6" t="str">
        <f ca="1">IF($B559="","",SUMIFS(LabData2016[LDL唯一],LabData2016[比對身分證前六碼],$AX559,LabData2016[最近一次LDL檢查日期],"&gt;="&amp;DATE(YEAR(TODAY()),1,1),LabData2016[最近一次LDL檢查日期],"&lt;"&amp;DATE(YEAR(TODAY()),7,1)))</f>
        <v/>
      </c>
      <c r="AI559" s="6" t="str">
        <f ca="1">IF($B559="","",SUMIFS(LabData2016[LDL唯一],LabData2016[比對身分證前六碼],$AX559,LabData2016[最近一次LDL檢查日期],"&gt;="&amp;DATE(YEAR(TODAY()),7,1),LabData2016[最近一次LDL檢查日期],"&lt;"&amp;DATE(YEAR(TODAY())+1,1,1)))</f>
        <v/>
      </c>
      <c r="AJ559" s="6" t="str">
        <f ca="1">IF($B559="","",SUMIFS(LabData2016[UACR唯一],LabData2016[比對身分證前六碼],$AX559,LabData2016[最近一次UACR檢查日期],"&gt;="&amp;DATE(YEAR(TODAY()),1,1),LabData2016[最近一次UACR檢查日期],"&lt;"&amp;DATE(YEAR(TODAY()),7,1)))</f>
        <v/>
      </c>
      <c r="AK559" s="6" t="str">
        <f ca="1">IF($B559="","",SUMIFS(LabData2016[UACR唯一],LabData2016[比對身分證前六碼],$AX559,LabData2016[最近一次UACR檢查日期],"&gt;="&amp;DATE(YEAR(TODAY()),7,1),LabData2016[最近一次UACR檢查日期],"&lt;"&amp;DATE(YEAR(TODAY())+1,1,1)))</f>
        <v/>
      </c>
      <c r="AL559" s="6" t="str">
        <f t="shared" si="114"/>
        <v/>
      </c>
      <c r="AM559" s="6" t="str">
        <f t="shared" si="115"/>
        <v/>
      </c>
      <c r="AN559" s="6" t="str">
        <f t="shared" si="116"/>
        <v/>
      </c>
      <c r="AO559" s="6" t="str">
        <f t="shared" si="117"/>
        <v/>
      </c>
      <c r="AP559" s="6" t="str" cm="1">
        <f t="array" ref="AP559">IF($B559="","",IFERROR(INDEX(相容設定!$B$2:$E$9,MATCH($D559,相容設定!$A$2:$A$9,0),MIN(VALUE(LEFT($AQ559,FIND("/",$AQ559)-1)),3)+1),0))</f>
        <v/>
      </c>
      <c r="AQ559" s="6" t="str">
        <f t="shared" si="118"/>
        <v/>
      </c>
      <c r="AR559" s="30" t="str">
        <f t="shared" si="119"/>
        <v/>
      </c>
      <c r="AS559" s="30" t="str">
        <f>IF($B559="","",250+30+IF(OR(ISNUMBER(SEARCH("DM",$D559)),ISNUMBER(SEARCH("+",$D559))),100,0)+IFERROR(INDEX(相容設定!$F$2:$F$9,MATCH($D559,相容設定!$A$2:$A$9,0)),0))</f>
        <v/>
      </c>
      <c r="AT559" s="31" t="str">
        <f t="shared" si="120"/>
        <v/>
      </c>
      <c r="AU559" s="32" t="str">
        <f t="shared" si="121"/>
        <v/>
      </c>
      <c r="AW559" t="str">
        <f t="shared" si="122"/>
        <v/>
      </c>
    </row>
    <row r="560" spans="1:49" x14ac:dyDescent="0.35">
      <c r="A560" s="26" t="str" cm="1">
        <f t="array" ref="A560">IFERROR(IF(INDEX(PatientCriteria[身分證號],ROWS($A$4:A560))="","",ROWS($A$4:A560)),"")</f>
        <v/>
      </c>
      <c r="B560" s="26" t="str" cm="1">
        <f t="array" ref="B560">IFERROR(IF(INDEX(PatientCriteria[身分證號],ROWS($A$4:A560))="","",INDEX(PatientCriteria[身分證號],ROWS($A$4:A560))),"")</f>
        <v/>
      </c>
      <c r="C560" s="26" t="str" cm="1">
        <f t="array" ref="C560">IF($B560="","",IFERROR(INDEX(PatientCriteria[生日],ROWS($A$4:A560)),""))</f>
        <v/>
      </c>
      <c r="D560" s="26" t="str" cm="1">
        <f t="array" ref="D560">IF($B560="","",IFERROR(INDEX(PatientCriteria[疾病組合],ROWS($A$4:A560)),""))</f>
        <v/>
      </c>
      <c r="E560" s="6" t="str" cm="1">
        <f t="array" ref="E560">IF($B560="","",IFERROR(INDEX(PatientCriteria[HbA1c達標標準],ROWS($A$4:A560)),""))</f>
        <v/>
      </c>
      <c r="F560" s="6" t="str">
        <f>IF($B560="","",IF($G560="","",IFERROR(SUMIFS(LabData2016[最近一次HbA1c檢查結果(%)],LabData2016[比對身分證前六碼],$AX560,LabData2016[最近一次HbA1c檢查日期],$G560,LabData2016[HbA1c唯一],1),"")))</f>
        <v/>
      </c>
      <c r="G560" s="36" t="str" cm="1">
        <f t="array" ref="G560">IF($B560="","",IFERROR(_xlfn.AGGREGATE(14,6,LabData2016[最近一次HbA1c檢查日期]/((LabData2016[比對身分證前六碼]=$AX560)*(LabData2016[HbA1c唯一]=1)),1),""))</f>
        <v/>
      </c>
      <c r="H560" s="6" t="str">
        <f>IF($B560="","",IF($I560="","",IFERROR(SUMIFS(LabData2016[最近一次HbA1c檢查結果(%)],LabData2016[比對身分證前六碼],$AX560,LabData2016[最近一次HbA1c檢查日期],$I560,LabData2016[HbA1c唯一],1),"")))</f>
        <v/>
      </c>
      <c r="I560" s="36" t="str" cm="1">
        <f t="array" ref="I560">IF($B560="","",IFERROR(_xlfn.AGGREGATE(14,6,LabData2016[最近一次HbA1c檢查日期]/((LabData2016[比對身分證前六碼]=$AX560)*(LabData2016[HbA1c唯一]=1)),2),""))</f>
        <v/>
      </c>
      <c r="J560" s="6" t="str">
        <f t="shared" si="111"/>
        <v/>
      </c>
      <c r="K560" s="27" t="str">
        <f ca="1">IF($B560="","",IF($E560="不適用","不適用",IF($F560="","未檢驗",IF(AND($AF560+$AG560&gt;=2,$AG560&gt;=1),IF(OR($F560&lt;VALUE(SUBSTITUTE(SUBSTITUTE($E560,"&lt;",""),"%","")),SUMIFS(LabData2016[HbA1c唯一],LabData2016[比對身分證前六碼],$AX560,LabData2016[最近一次HbA1c檢查結果(%)],"&lt;"&amp;VALUE(SUBSTITUTE(SUBSTITUTE($E560,"&lt;",""),"%","")),LabData2016[最近一次HbA1c檢查日期],"&gt;="&amp;DATE(YEAR(TODAY()),1,1),LabData2016[最近一次HbA1c檢查日期],"&lt;"&amp;DATE(YEAR(TODAY())+1,1,1))/($AF560+$AG560)&gt;=0.5),"控制達標",IF(ISNUMBER($H560),IF(AND($J560&gt;=84,$F560-$H560&lt;0),"進步達標","未達標"),"未達標")),"未達標"))))</f>
        <v/>
      </c>
      <c r="L560" s="33" t="str">
        <f ca="1">IF($B560="","",IF($K560="不適用","不適用",IF($K560="未檢驗","無檢驗資料","全年"&amp;($AF560+$AG560)&amp;"次／下半年"&amp;$AG560&amp;"次／"&amp;SUMIFS(LabData2016[HbA1c唯一],LabData2016[比對身分證前六碼],$AX560,LabData2016[最近一次HbA1c檢查結果(%)],"&lt;"&amp;VALUE(SUBSTITUTE(SUBSTITUTE($E560,"&lt;",""),"%","")),LabData2016[最近一次HbA1c檢查日期],"&gt;="&amp;DATE(YEAR(TODAY()),1,1),LabData2016[最近一次HbA1c檢查日期],"&lt;"&amp;DATE(YEAR(TODAY())+1,1,1))&amp;"/"&amp;($AF560+$AG560)&amp;"達標")))</f>
        <v/>
      </c>
      <c r="M560" s="6" t="str" cm="1">
        <f t="array" ref="M560">IF($B560="","",IFERROR(INDEX(PatientCriteria[LDL達標標準],ROWS($A$4:A560)),""))</f>
        <v/>
      </c>
      <c r="N560" s="6" t="str">
        <f>IF($B560="","",IF($O560="","",IFERROR(SUMIFS(LabData2016[最近一次LDL檢查結果(mg/dL)],LabData2016[比對身分證前六碼],$AX560,LabData2016[最近一次LDL檢查日期],$O560,LabData2016[LDL唯一],1),"")))</f>
        <v/>
      </c>
      <c r="O560" s="36" t="str" cm="1">
        <f t="array" ref="O560">IF($B560="","",IFERROR(_xlfn.AGGREGATE(14,6,LabData2016[最近一次LDL檢查日期]/((LabData2016[比對身分證前六碼]=$AX560)*(LabData2016[LDL唯一]=1)),1),""))</f>
        <v/>
      </c>
      <c r="P560" s="6" t="str">
        <f>IF($B560="","",IF($Q560="","",IFERROR(SUMIFS(LabData2016[最近一次LDL檢查結果(mg/dL)],LabData2016[比對身分證前六碼],$AX560,LabData2016[最近一次LDL檢查日期],$Q560,LabData2016[LDL唯一],1),"")))</f>
        <v/>
      </c>
      <c r="Q560" s="36" t="str" cm="1">
        <f t="array" ref="Q560">IF($B560="","",IFERROR(_xlfn.AGGREGATE(14,6,LabData2016[最近一次LDL檢查日期]/((LabData2016[比對身分證前六碼]=$AX560)*(LabData2016[LDL唯一]=1)),2),""))</f>
        <v/>
      </c>
      <c r="R560" s="6" t="str">
        <f t="shared" si="112"/>
        <v/>
      </c>
      <c r="S560" s="6" t="str" cm="1">
        <f t="array" ref="S560">IF($B560="","",IFERROR(_xlfn.AGGREGATE(15,6,LabData2016[最近一次LDL檢查結果(mg/dL)]/((LabData2016[比對身分證前六碼]=$AX560)*(LabData2016[LDL唯一]=1)),1),""))</f>
        <v/>
      </c>
      <c r="T560" s="28" t="str">
        <f ca="1">IF($B560="","",IF($M560="不適用","不適用",IF($N560="","未檢驗",IF(OR(AND($D560="DM only",$O560&gt;=DATE(YEAR(TODAY()),1,1),$O560&lt;DATE(YEAR(TODAY())+1,1,1),$N560&lt;VALUE(SUBSTITUTE($M560,"&lt;",""))),AND($AH560&gt;=1,$AI560&gt;=1,OR($N560&lt;VALUE(SUBSTITUTE($M560,"&lt;","")),SUMIFS(LabData2016[LDL唯一],LabData2016[比對身分證前六碼],$AX560,LabData2016[最近一次LDL檢查結果(mg/dL)],"&lt;"&amp;VALUE(SUBSTITUTE($M560,"&lt;","")),LabData2016[最近一次LDL檢查日期],"&gt;="&amp;DATE(YEAR(TODAY()),1,1),LabData2016[最近一次LDL檢查日期],"&lt;"&amp;DATE(YEAR(TODAY())+1,1,1))/($AH560+$AI560)&gt;=0.5))),"控制達標",IF(AND($AH560&gt;=1,$AI560&gt;=1,ISNUMBER($P560),$R560&gt;84,$N560-$P560&lt;0),"進步達標","未達標")))))</f>
        <v/>
      </c>
      <c r="U560" s="39" t="str">
        <f ca="1">IF($B560="","",IF($T560="不適用","不適用",IF($T560="未檢驗","無檢驗資料","全年"&amp;($AH560+$AI560)&amp;"次／下半年"&amp;$AI560&amp;"次／"&amp;SUMIFS(LabData2016[LDL唯一],LabData2016[比對身分證前六碼],$AX560,LabData2016[最近一次LDL檢查結果(mg/dL)],"&lt;"&amp;VALUE(SUBSTITUTE($M560,"&lt;","")),LabData2016[最近一次LDL檢查日期],"&gt;="&amp;DATE(YEAR(TODAY()),1,1),LabData2016[最近一次LDL檢查日期],"&lt;"&amp;DATE(YEAR(TODAY())+1,1,1))&amp;"/"&amp;($AH560+$AI560)&amp;"達標")))</f>
        <v/>
      </c>
      <c r="V560" s="6" t="str" cm="1">
        <f t="array" ref="V560">IF($B560="","",IFERROR(INDEX(PatientCriteria[UACR達標標準],ROWS($A$4:A560)),""))</f>
        <v/>
      </c>
      <c r="W560" s="6" t="str">
        <f>IF($B560="","",IF($X560="","",IFERROR(SUMIFS(LabData2016[最近一次UACR檢查結果(mg/gm)],LabData2016[比對身分證前六碼],$AX560,LabData2016[最近一次UACR檢查日期],$X560,LabData2016[UACR唯一],1),"")))</f>
        <v/>
      </c>
      <c r="X560" s="36" t="str" cm="1">
        <f t="array" ref="X560">IF($B560="","",IFERROR(_xlfn.AGGREGATE(14,6,LabData2016[最近一次UACR檢查日期]/((LabData2016[比對身分證前六碼]=$AX560)*(LabData2016[UACR唯一]=1)),1),""))</f>
        <v/>
      </c>
      <c r="Y560" s="6" t="str">
        <f>IF($B560="","",IF($Z560="","",IFERROR(SUMIFS(LabData2016[最近一次UACR檢查結果(mg/gm)],LabData2016[比對身分證前六碼],$AX560,LabData2016[最近一次UACR檢查日期],$Z560,LabData2016[UACR唯一],1),"")))</f>
        <v/>
      </c>
      <c r="Z560" s="36" t="str" cm="1">
        <f t="array" ref="Z560">IF($B560="","",IFERROR(_xlfn.AGGREGATE(14,6,LabData2016[最近一次UACR檢查日期]/((LabData2016[比對身分證前六碼]=$AX560)*(LabData2016[UACR唯一]=1)),2),""))</f>
        <v/>
      </c>
      <c r="AA560" s="6" t="str">
        <f t="shared" si="113"/>
        <v/>
      </c>
      <c r="AB560" s="29" t="str">
        <f ca="1">IF($B560="","",IF($V560="不適用","不適用",IF($W560="","未檢驗",IF(AND($AJ560+$AK560&gt;=2,$AK560&gt;=1),IF(OR($W560&lt;30,SUMIFS(LabData2016[UACR唯一],LabData2016[比對身分證前六碼],$AX560,LabData2016[最近一次UACR檢查結果(mg/gm)],"&lt;30",LabData2016[最近一次UACR檢查日期],"&gt;="&amp;DATE(YEAR(TODAY()),1,1),LabData2016[最近一次UACR檢查日期],"&lt;"&amp;DATE(YEAR(TODAY())+1,1,1))/($AJ560+$AK560)&gt;=0.5),"控制達標",IF(ISNUMBER($Y560),IF(AND($AA560&gt;=84,$W560-$Y560&lt;0),"進步達標","未達標"),"未達標")),"未達標"))))</f>
        <v/>
      </c>
      <c r="AC560" s="38" t="str">
        <f ca="1">IF($B560="","",IF($AB560="不適用","不適用",IF($AB560="未檢驗","無檢驗資料","全年"&amp;($AJ560+$AK560)&amp;"次／下半年"&amp;$AK560&amp;"次／"&amp;SUMIFS(LabData2016[UACR唯一],LabData2016[比對身分證前六碼],$AX560,LabData2016[最近一次UACR檢查結果(mg/gm)],"&lt;30",LabData2016[最近一次UACR檢查日期],"&gt;="&amp;DATE(YEAR(TODAY()),1,1),LabData2016[最近一次UACR檢查日期],"&lt;"&amp;DATE(YEAR(TODAY())+1,1,1))&amp;"/"&amp;($AJ560+$AK560)&amp;"達標")))</f>
        <v/>
      </c>
      <c r="AD560" s="6" t="str" cm="1">
        <f t="array" ref="AD560">IF($B560="","",IFERROR(INDEX(PatientCriteria[BP檢驗次數達標標準],ROWS($A$4:A560)),""))</f>
        <v/>
      </c>
      <c r="AE560" s="6" t="str" cm="1">
        <f t="array" aca="1" ref="AE560" ca="1">IF($B560="","",_xlfn.LET(_xlpm.bp,LabData2016[最近一次BP檢查日期],_xlpm.ym,IF(ISNUMBER(_xlpm.bp),TEXT(_xlpm.bp,"yyyy-mm"),LEFT(_xlpm.bp,7)),_xlpm.matched,_xlfn._xlws.FILTER(_xlpm.ym,(LabData2016[比對身分證前六碼]=$AX560)*(LabData2016[比對生日西元]=$AY560)*(_xlpm.ym&lt;&gt;"")*(LEFT(_xlpm.ym,4)=TEXT(YEAR(TODAY()),"0")),""),IF(INDEX(_xlpm.matched,1)="",0,ROWS(_xlfn.UNIQUE(_xlpm.matched)))))</f>
        <v/>
      </c>
      <c r="AF560" s="6" t="str">
        <f ca="1">IF($B560="","",SUMIFS(LabData2016[HbA1c唯一],LabData2016[比對身分證前六碼],$AX560,LabData2016[最近一次HbA1c檢查日期],"&gt;="&amp;DATE(YEAR(TODAY()),1,1),LabData2016[最近一次HbA1c檢查日期],"&lt;"&amp;DATE(YEAR(TODAY()),7,1)))</f>
        <v/>
      </c>
      <c r="AG560" s="6" t="str">
        <f ca="1">IF($B560="","",SUMIFS(LabData2016[HbA1c唯一],LabData2016[比對身分證前六碼],$AX560,LabData2016[最近一次HbA1c檢查日期],"&gt;="&amp;DATE(YEAR(TODAY()),7,1),LabData2016[最近一次HbA1c檢查日期],"&lt;"&amp;DATE(YEAR(TODAY())+1,1,1)))</f>
        <v/>
      </c>
      <c r="AH560" s="6" t="str">
        <f ca="1">IF($B560="","",SUMIFS(LabData2016[LDL唯一],LabData2016[比對身分證前六碼],$AX560,LabData2016[最近一次LDL檢查日期],"&gt;="&amp;DATE(YEAR(TODAY()),1,1),LabData2016[最近一次LDL檢查日期],"&lt;"&amp;DATE(YEAR(TODAY()),7,1)))</f>
        <v/>
      </c>
      <c r="AI560" s="6" t="str">
        <f ca="1">IF($B560="","",SUMIFS(LabData2016[LDL唯一],LabData2016[比對身分證前六碼],$AX560,LabData2016[最近一次LDL檢查日期],"&gt;="&amp;DATE(YEAR(TODAY()),7,1),LabData2016[最近一次LDL檢查日期],"&lt;"&amp;DATE(YEAR(TODAY())+1,1,1)))</f>
        <v/>
      </c>
      <c r="AJ560" s="6" t="str">
        <f ca="1">IF($B560="","",SUMIFS(LabData2016[UACR唯一],LabData2016[比對身分證前六碼],$AX560,LabData2016[最近一次UACR檢查日期],"&gt;="&amp;DATE(YEAR(TODAY()),1,1),LabData2016[最近一次UACR檢查日期],"&lt;"&amp;DATE(YEAR(TODAY()),7,1)))</f>
        <v/>
      </c>
      <c r="AK560" s="6" t="str">
        <f ca="1">IF($B560="","",SUMIFS(LabData2016[UACR唯一],LabData2016[比對身分證前六碼],$AX560,LabData2016[最近一次UACR檢查日期],"&gt;="&amp;DATE(YEAR(TODAY()),7,1),LabData2016[最近一次UACR檢查日期],"&lt;"&amp;DATE(YEAR(TODAY())+1,1,1)))</f>
        <v/>
      </c>
      <c r="AL560" s="6" t="str">
        <f t="shared" si="114"/>
        <v/>
      </c>
      <c r="AM560" s="6" t="str">
        <f t="shared" si="115"/>
        <v/>
      </c>
      <c r="AN560" s="6" t="str">
        <f t="shared" si="116"/>
        <v/>
      </c>
      <c r="AO560" s="6" t="str">
        <f t="shared" si="117"/>
        <v/>
      </c>
      <c r="AP560" s="6" t="str" cm="1">
        <f t="array" ref="AP560">IF($B560="","",IFERROR(INDEX(相容設定!$B$2:$E$9,MATCH($D560,相容設定!$A$2:$A$9,0),MIN(VALUE(LEFT($AQ560,FIND("/",$AQ560)-1)),3)+1),0))</f>
        <v/>
      </c>
      <c r="AQ560" s="6" t="str">
        <f t="shared" si="118"/>
        <v/>
      </c>
      <c r="AR560" s="30" t="str">
        <f t="shared" si="119"/>
        <v/>
      </c>
      <c r="AS560" s="30" t="str">
        <f>IF($B560="","",250+30+IF(OR(ISNUMBER(SEARCH("DM",$D560)),ISNUMBER(SEARCH("+",$D560))),100,0)+IFERROR(INDEX(相容設定!$F$2:$F$9,MATCH($D560,相容設定!$A$2:$A$9,0)),0))</f>
        <v/>
      </c>
      <c r="AT560" s="31" t="str">
        <f t="shared" si="120"/>
        <v/>
      </c>
      <c r="AU560" s="32" t="str">
        <f t="shared" si="121"/>
        <v/>
      </c>
      <c r="AW560" t="str">
        <f t="shared" si="122"/>
        <v/>
      </c>
    </row>
    <row r="561" spans="1:49" x14ac:dyDescent="0.35">
      <c r="A561" s="26" t="str" cm="1">
        <f t="array" ref="A561">IFERROR(IF(INDEX(PatientCriteria[身分證號],ROWS($A$4:A561))="","",ROWS($A$4:A561)),"")</f>
        <v/>
      </c>
      <c r="B561" s="26" t="str" cm="1">
        <f t="array" ref="B561">IFERROR(IF(INDEX(PatientCriteria[身分證號],ROWS($A$4:A561))="","",INDEX(PatientCriteria[身分證號],ROWS($A$4:A561))),"")</f>
        <v/>
      </c>
      <c r="C561" s="26" t="str" cm="1">
        <f t="array" ref="C561">IF($B561="","",IFERROR(INDEX(PatientCriteria[生日],ROWS($A$4:A561)),""))</f>
        <v/>
      </c>
      <c r="D561" s="26" t="str" cm="1">
        <f t="array" ref="D561">IF($B561="","",IFERROR(INDEX(PatientCriteria[疾病組合],ROWS($A$4:A561)),""))</f>
        <v/>
      </c>
      <c r="E561" s="6" t="str" cm="1">
        <f t="array" ref="E561">IF($B561="","",IFERROR(INDEX(PatientCriteria[HbA1c達標標準],ROWS($A$4:A561)),""))</f>
        <v/>
      </c>
      <c r="F561" s="6" t="str">
        <f>IF($B561="","",IF($G561="","",IFERROR(SUMIFS(LabData2016[最近一次HbA1c檢查結果(%)],LabData2016[比對身分證前六碼],$AX561,LabData2016[最近一次HbA1c檢查日期],$G561,LabData2016[HbA1c唯一],1),"")))</f>
        <v/>
      </c>
      <c r="G561" s="36" t="str" cm="1">
        <f t="array" ref="G561">IF($B561="","",IFERROR(_xlfn.AGGREGATE(14,6,LabData2016[最近一次HbA1c檢查日期]/((LabData2016[比對身分證前六碼]=$AX561)*(LabData2016[HbA1c唯一]=1)),1),""))</f>
        <v/>
      </c>
      <c r="H561" s="6" t="str">
        <f>IF($B561="","",IF($I561="","",IFERROR(SUMIFS(LabData2016[最近一次HbA1c檢查結果(%)],LabData2016[比對身分證前六碼],$AX561,LabData2016[最近一次HbA1c檢查日期],$I561,LabData2016[HbA1c唯一],1),"")))</f>
        <v/>
      </c>
      <c r="I561" s="36" t="str" cm="1">
        <f t="array" ref="I561">IF($B561="","",IFERROR(_xlfn.AGGREGATE(14,6,LabData2016[最近一次HbA1c檢查日期]/((LabData2016[比對身分證前六碼]=$AX561)*(LabData2016[HbA1c唯一]=1)),2),""))</f>
        <v/>
      </c>
      <c r="J561" s="6" t="str">
        <f t="shared" si="111"/>
        <v/>
      </c>
      <c r="K561" s="27" t="str">
        <f ca="1">IF($B561="","",IF($E561="不適用","不適用",IF($F561="","未檢驗",IF(AND($AF561+$AG561&gt;=2,$AG561&gt;=1),IF(OR($F561&lt;VALUE(SUBSTITUTE(SUBSTITUTE($E561,"&lt;",""),"%","")),SUMIFS(LabData2016[HbA1c唯一],LabData2016[比對身分證前六碼],$AX561,LabData2016[最近一次HbA1c檢查結果(%)],"&lt;"&amp;VALUE(SUBSTITUTE(SUBSTITUTE($E561,"&lt;",""),"%","")),LabData2016[最近一次HbA1c檢查日期],"&gt;="&amp;DATE(YEAR(TODAY()),1,1),LabData2016[最近一次HbA1c檢查日期],"&lt;"&amp;DATE(YEAR(TODAY())+1,1,1))/($AF561+$AG561)&gt;=0.5),"控制達標",IF(ISNUMBER($H561),IF(AND($J561&gt;=84,$F561-$H561&lt;0),"進步達標","未達標"),"未達標")),"未達標"))))</f>
        <v/>
      </c>
      <c r="L561" s="33" t="str">
        <f ca="1">IF($B561="","",IF($K561="不適用","不適用",IF($K561="未檢驗","無檢驗資料","全年"&amp;($AF561+$AG561)&amp;"次／下半年"&amp;$AG561&amp;"次／"&amp;SUMIFS(LabData2016[HbA1c唯一],LabData2016[比對身分證前六碼],$AX561,LabData2016[最近一次HbA1c檢查結果(%)],"&lt;"&amp;VALUE(SUBSTITUTE(SUBSTITUTE($E561,"&lt;",""),"%","")),LabData2016[最近一次HbA1c檢查日期],"&gt;="&amp;DATE(YEAR(TODAY()),1,1),LabData2016[最近一次HbA1c檢查日期],"&lt;"&amp;DATE(YEAR(TODAY())+1,1,1))&amp;"/"&amp;($AF561+$AG561)&amp;"達標")))</f>
        <v/>
      </c>
      <c r="M561" s="6" t="str" cm="1">
        <f t="array" ref="M561">IF($B561="","",IFERROR(INDEX(PatientCriteria[LDL達標標準],ROWS($A$4:A561)),""))</f>
        <v/>
      </c>
      <c r="N561" s="6" t="str">
        <f>IF($B561="","",IF($O561="","",IFERROR(SUMIFS(LabData2016[最近一次LDL檢查結果(mg/dL)],LabData2016[比對身分證前六碼],$AX561,LabData2016[最近一次LDL檢查日期],$O561,LabData2016[LDL唯一],1),"")))</f>
        <v/>
      </c>
      <c r="O561" s="36" t="str" cm="1">
        <f t="array" ref="O561">IF($B561="","",IFERROR(_xlfn.AGGREGATE(14,6,LabData2016[最近一次LDL檢查日期]/((LabData2016[比對身分證前六碼]=$AX561)*(LabData2016[LDL唯一]=1)),1),""))</f>
        <v/>
      </c>
      <c r="P561" s="6" t="str">
        <f>IF($B561="","",IF($Q561="","",IFERROR(SUMIFS(LabData2016[最近一次LDL檢查結果(mg/dL)],LabData2016[比對身分證前六碼],$AX561,LabData2016[最近一次LDL檢查日期],$Q561,LabData2016[LDL唯一],1),"")))</f>
        <v/>
      </c>
      <c r="Q561" s="36" t="str" cm="1">
        <f t="array" ref="Q561">IF($B561="","",IFERROR(_xlfn.AGGREGATE(14,6,LabData2016[最近一次LDL檢查日期]/((LabData2016[比對身分證前六碼]=$AX561)*(LabData2016[LDL唯一]=1)),2),""))</f>
        <v/>
      </c>
      <c r="R561" s="6" t="str">
        <f t="shared" si="112"/>
        <v/>
      </c>
      <c r="S561" s="6" t="str" cm="1">
        <f t="array" ref="S561">IF($B561="","",IFERROR(_xlfn.AGGREGATE(15,6,LabData2016[最近一次LDL檢查結果(mg/dL)]/((LabData2016[比對身分證前六碼]=$AX561)*(LabData2016[LDL唯一]=1)),1),""))</f>
        <v/>
      </c>
      <c r="T561" s="28" t="str">
        <f ca="1">IF($B561="","",IF($M561="不適用","不適用",IF($N561="","未檢驗",IF(OR(AND($D561="DM only",$O561&gt;=DATE(YEAR(TODAY()),1,1),$O561&lt;DATE(YEAR(TODAY())+1,1,1),$N561&lt;VALUE(SUBSTITUTE($M561,"&lt;",""))),AND($AH561&gt;=1,$AI561&gt;=1,OR($N561&lt;VALUE(SUBSTITUTE($M561,"&lt;","")),SUMIFS(LabData2016[LDL唯一],LabData2016[比對身分證前六碼],$AX561,LabData2016[最近一次LDL檢查結果(mg/dL)],"&lt;"&amp;VALUE(SUBSTITUTE($M561,"&lt;","")),LabData2016[最近一次LDL檢查日期],"&gt;="&amp;DATE(YEAR(TODAY()),1,1),LabData2016[最近一次LDL檢查日期],"&lt;"&amp;DATE(YEAR(TODAY())+1,1,1))/($AH561+$AI561)&gt;=0.5))),"控制達標",IF(AND($AH561&gt;=1,$AI561&gt;=1,ISNUMBER($P561),$R561&gt;84,$N561-$P561&lt;0),"進步達標","未達標")))))</f>
        <v/>
      </c>
      <c r="U561" s="39" t="str">
        <f ca="1">IF($B561="","",IF($T561="不適用","不適用",IF($T561="未檢驗","無檢驗資料","全年"&amp;($AH561+$AI561)&amp;"次／下半年"&amp;$AI561&amp;"次／"&amp;SUMIFS(LabData2016[LDL唯一],LabData2016[比對身分證前六碼],$AX561,LabData2016[最近一次LDL檢查結果(mg/dL)],"&lt;"&amp;VALUE(SUBSTITUTE($M561,"&lt;","")),LabData2016[最近一次LDL檢查日期],"&gt;="&amp;DATE(YEAR(TODAY()),1,1),LabData2016[最近一次LDL檢查日期],"&lt;"&amp;DATE(YEAR(TODAY())+1,1,1))&amp;"/"&amp;($AH561+$AI561)&amp;"達標")))</f>
        <v/>
      </c>
      <c r="V561" s="6" t="str" cm="1">
        <f t="array" ref="V561">IF($B561="","",IFERROR(INDEX(PatientCriteria[UACR達標標準],ROWS($A$4:A561)),""))</f>
        <v/>
      </c>
      <c r="W561" s="6" t="str">
        <f>IF($B561="","",IF($X561="","",IFERROR(SUMIFS(LabData2016[最近一次UACR檢查結果(mg/gm)],LabData2016[比對身分證前六碼],$AX561,LabData2016[最近一次UACR檢查日期],$X561,LabData2016[UACR唯一],1),"")))</f>
        <v/>
      </c>
      <c r="X561" s="36" t="str" cm="1">
        <f t="array" ref="X561">IF($B561="","",IFERROR(_xlfn.AGGREGATE(14,6,LabData2016[最近一次UACR檢查日期]/((LabData2016[比對身分證前六碼]=$AX561)*(LabData2016[UACR唯一]=1)),1),""))</f>
        <v/>
      </c>
      <c r="Y561" s="6" t="str">
        <f>IF($B561="","",IF($Z561="","",IFERROR(SUMIFS(LabData2016[最近一次UACR檢查結果(mg/gm)],LabData2016[比對身分證前六碼],$AX561,LabData2016[最近一次UACR檢查日期],$Z561,LabData2016[UACR唯一],1),"")))</f>
        <v/>
      </c>
      <c r="Z561" s="36" t="str" cm="1">
        <f t="array" ref="Z561">IF($B561="","",IFERROR(_xlfn.AGGREGATE(14,6,LabData2016[最近一次UACR檢查日期]/((LabData2016[比對身分證前六碼]=$AX561)*(LabData2016[UACR唯一]=1)),2),""))</f>
        <v/>
      </c>
      <c r="AA561" s="6" t="str">
        <f t="shared" si="113"/>
        <v/>
      </c>
      <c r="AB561" s="29" t="str">
        <f ca="1">IF($B561="","",IF($V561="不適用","不適用",IF($W561="","未檢驗",IF(AND($AJ561+$AK561&gt;=2,$AK561&gt;=1),IF(OR($W561&lt;30,SUMIFS(LabData2016[UACR唯一],LabData2016[比對身分證前六碼],$AX561,LabData2016[最近一次UACR檢查結果(mg/gm)],"&lt;30",LabData2016[最近一次UACR檢查日期],"&gt;="&amp;DATE(YEAR(TODAY()),1,1),LabData2016[最近一次UACR檢查日期],"&lt;"&amp;DATE(YEAR(TODAY())+1,1,1))/($AJ561+$AK561)&gt;=0.5),"控制達標",IF(ISNUMBER($Y561),IF(AND($AA561&gt;=84,$W561-$Y561&lt;0),"進步達標","未達標"),"未達標")),"未達標"))))</f>
        <v/>
      </c>
      <c r="AC561" s="38" t="str">
        <f ca="1">IF($B561="","",IF($AB561="不適用","不適用",IF($AB561="未檢驗","無檢驗資料","全年"&amp;($AJ561+$AK561)&amp;"次／下半年"&amp;$AK561&amp;"次／"&amp;SUMIFS(LabData2016[UACR唯一],LabData2016[比對身分證前六碼],$AX561,LabData2016[最近一次UACR檢查結果(mg/gm)],"&lt;30",LabData2016[最近一次UACR檢查日期],"&gt;="&amp;DATE(YEAR(TODAY()),1,1),LabData2016[最近一次UACR檢查日期],"&lt;"&amp;DATE(YEAR(TODAY())+1,1,1))&amp;"/"&amp;($AJ561+$AK561)&amp;"達標")))</f>
        <v/>
      </c>
      <c r="AD561" s="6" t="str" cm="1">
        <f t="array" ref="AD561">IF($B561="","",IFERROR(INDEX(PatientCriteria[BP檢驗次數達標標準],ROWS($A$4:A561)),""))</f>
        <v/>
      </c>
      <c r="AE561" s="6" t="str" cm="1">
        <f t="array" aca="1" ref="AE561" ca="1">IF($B561="","",_xlfn.LET(_xlpm.bp,LabData2016[最近一次BP檢查日期],_xlpm.ym,IF(ISNUMBER(_xlpm.bp),TEXT(_xlpm.bp,"yyyy-mm"),LEFT(_xlpm.bp,7)),_xlpm.matched,_xlfn._xlws.FILTER(_xlpm.ym,(LabData2016[比對身分證前六碼]=$AX561)*(LabData2016[比對生日西元]=$AY561)*(_xlpm.ym&lt;&gt;"")*(LEFT(_xlpm.ym,4)=TEXT(YEAR(TODAY()),"0")),""),IF(INDEX(_xlpm.matched,1)="",0,ROWS(_xlfn.UNIQUE(_xlpm.matched)))))</f>
        <v/>
      </c>
      <c r="AF561" s="6" t="str">
        <f ca="1">IF($B561="","",SUMIFS(LabData2016[HbA1c唯一],LabData2016[比對身分證前六碼],$AX561,LabData2016[最近一次HbA1c檢查日期],"&gt;="&amp;DATE(YEAR(TODAY()),1,1),LabData2016[最近一次HbA1c檢查日期],"&lt;"&amp;DATE(YEAR(TODAY()),7,1)))</f>
        <v/>
      </c>
      <c r="AG561" s="6" t="str">
        <f ca="1">IF($B561="","",SUMIFS(LabData2016[HbA1c唯一],LabData2016[比對身分證前六碼],$AX561,LabData2016[最近一次HbA1c檢查日期],"&gt;="&amp;DATE(YEAR(TODAY()),7,1),LabData2016[最近一次HbA1c檢查日期],"&lt;"&amp;DATE(YEAR(TODAY())+1,1,1)))</f>
        <v/>
      </c>
      <c r="AH561" s="6" t="str">
        <f ca="1">IF($B561="","",SUMIFS(LabData2016[LDL唯一],LabData2016[比對身分證前六碼],$AX561,LabData2016[最近一次LDL檢查日期],"&gt;="&amp;DATE(YEAR(TODAY()),1,1),LabData2016[最近一次LDL檢查日期],"&lt;"&amp;DATE(YEAR(TODAY()),7,1)))</f>
        <v/>
      </c>
      <c r="AI561" s="6" t="str">
        <f ca="1">IF($B561="","",SUMIFS(LabData2016[LDL唯一],LabData2016[比對身分證前六碼],$AX561,LabData2016[最近一次LDL檢查日期],"&gt;="&amp;DATE(YEAR(TODAY()),7,1),LabData2016[最近一次LDL檢查日期],"&lt;"&amp;DATE(YEAR(TODAY())+1,1,1)))</f>
        <v/>
      </c>
      <c r="AJ561" s="6" t="str">
        <f ca="1">IF($B561="","",SUMIFS(LabData2016[UACR唯一],LabData2016[比對身分證前六碼],$AX561,LabData2016[最近一次UACR檢查日期],"&gt;="&amp;DATE(YEAR(TODAY()),1,1),LabData2016[最近一次UACR檢查日期],"&lt;"&amp;DATE(YEAR(TODAY()),7,1)))</f>
        <v/>
      </c>
      <c r="AK561" s="6" t="str">
        <f ca="1">IF($B561="","",SUMIFS(LabData2016[UACR唯一],LabData2016[比對身分證前六碼],$AX561,LabData2016[最近一次UACR檢查日期],"&gt;="&amp;DATE(YEAR(TODAY()),7,1),LabData2016[最近一次UACR檢查日期],"&lt;"&amp;DATE(YEAR(TODAY())+1,1,1)))</f>
        <v/>
      </c>
      <c r="AL561" s="6" t="str">
        <f t="shared" si="114"/>
        <v/>
      </c>
      <c r="AM561" s="6" t="str">
        <f t="shared" si="115"/>
        <v/>
      </c>
      <c r="AN561" s="6" t="str">
        <f t="shared" si="116"/>
        <v/>
      </c>
      <c r="AO561" s="6" t="str">
        <f t="shared" si="117"/>
        <v/>
      </c>
      <c r="AP561" s="6" t="str" cm="1">
        <f t="array" ref="AP561">IF($B561="","",IFERROR(INDEX(相容設定!$B$2:$E$9,MATCH($D561,相容設定!$A$2:$A$9,0),MIN(VALUE(LEFT($AQ561,FIND("/",$AQ561)-1)),3)+1),0))</f>
        <v/>
      </c>
      <c r="AQ561" s="6" t="str">
        <f t="shared" si="118"/>
        <v/>
      </c>
      <c r="AR561" s="30" t="str">
        <f t="shared" si="119"/>
        <v/>
      </c>
      <c r="AS561" s="30" t="str">
        <f>IF($B561="","",250+30+IF(OR(ISNUMBER(SEARCH("DM",$D561)),ISNUMBER(SEARCH("+",$D561))),100,0)+IFERROR(INDEX(相容設定!$F$2:$F$9,MATCH($D561,相容設定!$A$2:$A$9,0)),0))</f>
        <v/>
      </c>
      <c r="AT561" s="31" t="str">
        <f t="shared" si="120"/>
        <v/>
      </c>
      <c r="AU561" s="32" t="str">
        <f t="shared" si="121"/>
        <v/>
      </c>
      <c r="AW561" t="str">
        <f t="shared" si="122"/>
        <v/>
      </c>
    </row>
    <row r="562" spans="1:49" x14ac:dyDescent="0.35">
      <c r="A562" s="26" t="str" cm="1">
        <f t="array" ref="A562">IFERROR(IF(INDEX(PatientCriteria[身分證號],ROWS($A$4:A562))="","",ROWS($A$4:A562)),"")</f>
        <v/>
      </c>
      <c r="B562" s="26" t="str" cm="1">
        <f t="array" ref="B562">IFERROR(IF(INDEX(PatientCriteria[身分證號],ROWS($A$4:A562))="","",INDEX(PatientCriteria[身分證號],ROWS($A$4:A562))),"")</f>
        <v/>
      </c>
      <c r="C562" s="26" t="str" cm="1">
        <f t="array" ref="C562">IF($B562="","",IFERROR(INDEX(PatientCriteria[生日],ROWS($A$4:A562)),""))</f>
        <v/>
      </c>
      <c r="D562" s="26" t="str" cm="1">
        <f t="array" ref="D562">IF($B562="","",IFERROR(INDEX(PatientCriteria[疾病組合],ROWS($A$4:A562)),""))</f>
        <v/>
      </c>
      <c r="E562" s="6" t="str" cm="1">
        <f t="array" ref="E562">IF($B562="","",IFERROR(INDEX(PatientCriteria[HbA1c達標標準],ROWS($A$4:A562)),""))</f>
        <v/>
      </c>
      <c r="F562" s="6" t="str">
        <f>IF($B562="","",IF($G562="","",IFERROR(SUMIFS(LabData2016[最近一次HbA1c檢查結果(%)],LabData2016[比對身分證前六碼],$AX562,LabData2016[最近一次HbA1c檢查日期],$G562,LabData2016[HbA1c唯一],1),"")))</f>
        <v/>
      </c>
      <c r="G562" s="36" t="str" cm="1">
        <f t="array" ref="G562">IF($B562="","",IFERROR(_xlfn.AGGREGATE(14,6,LabData2016[最近一次HbA1c檢查日期]/((LabData2016[比對身分證前六碼]=$AX562)*(LabData2016[HbA1c唯一]=1)),1),""))</f>
        <v/>
      </c>
      <c r="H562" s="6" t="str">
        <f>IF($B562="","",IF($I562="","",IFERROR(SUMIFS(LabData2016[最近一次HbA1c檢查結果(%)],LabData2016[比對身分證前六碼],$AX562,LabData2016[最近一次HbA1c檢查日期],$I562,LabData2016[HbA1c唯一],1),"")))</f>
        <v/>
      </c>
      <c r="I562" s="36" t="str" cm="1">
        <f t="array" ref="I562">IF($B562="","",IFERROR(_xlfn.AGGREGATE(14,6,LabData2016[最近一次HbA1c檢查日期]/((LabData2016[比對身分證前六碼]=$AX562)*(LabData2016[HbA1c唯一]=1)),2),""))</f>
        <v/>
      </c>
      <c r="J562" s="6" t="str">
        <f t="shared" si="111"/>
        <v/>
      </c>
      <c r="K562" s="27" t="str">
        <f ca="1">IF($B562="","",IF($E562="不適用","不適用",IF($F562="","未檢驗",IF(AND($AF562+$AG562&gt;=2,$AG562&gt;=1),IF(OR($F562&lt;VALUE(SUBSTITUTE(SUBSTITUTE($E562,"&lt;",""),"%","")),SUMIFS(LabData2016[HbA1c唯一],LabData2016[比對身分證前六碼],$AX562,LabData2016[最近一次HbA1c檢查結果(%)],"&lt;"&amp;VALUE(SUBSTITUTE(SUBSTITUTE($E562,"&lt;",""),"%","")),LabData2016[最近一次HbA1c檢查日期],"&gt;="&amp;DATE(YEAR(TODAY()),1,1),LabData2016[最近一次HbA1c檢查日期],"&lt;"&amp;DATE(YEAR(TODAY())+1,1,1))/($AF562+$AG562)&gt;=0.5),"控制達標",IF(ISNUMBER($H562),IF(AND($J562&gt;=84,$F562-$H562&lt;0),"進步達標","未達標"),"未達標")),"未達標"))))</f>
        <v/>
      </c>
      <c r="L562" s="33" t="str">
        <f ca="1">IF($B562="","",IF($K562="不適用","不適用",IF($K562="未檢驗","無檢驗資料","全年"&amp;($AF562+$AG562)&amp;"次／下半年"&amp;$AG562&amp;"次／"&amp;SUMIFS(LabData2016[HbA1c唯一],LabData2016[比對身分證前六碼],$AX562,LabData2016[最近一次HbA1c檢查結果(%)],"&lt;"&amp;VALUE(SUBSTITUTE(SUBSTITUTE($E562,"&lt;",""),"%","")),LabData2016[最近一次HbA1c檢查日期],"&gt;="&amp;DATE(YEAR(TODAY()),1,1),LabData2016[最近一次HbA1c檢查日期],"&lt;"&amp;DATE(YEAR(TODAY())+1,1,1))&amp;"/"&amp;($AF562+$AG562)&amp;"達標")))</f>
        <v/>
      </c>
      <c r="M562" s="6" t="str" cm="1">
        <f t="array" ref="M562">IF($B562="","",IFERROR(INDEX(PatientCriteria[LDL達標標準],ROWS($A$4:A562)),""))</f>
        <v/>
      </c>
      <c r="N562" s="6" t="str">
        <f>IF($B562="","",IF($O562="","",IFERROR(SUMIFS(LabData2016[最近一次LDL檢查結果(mg/dL)],LabData2016[比對身分證前六碼],$AX562,LabData2016[最近一次LDL檢查日期],$O562,LabData2016[LDL唯一],1),"")))</f>
        <v/>
      </c>
      <c r="O562" s="36" t="str" cm="1">
        <f t="array" ref="O562">IF($B562="","",IFERROR(_xlfn.AGGREGATE(14,6,LabData2016[最近一次LDL檢查日期]/((LabData2016[比對身分證前六碼]=$AX562)*(LabData2016[LDL唯一]=1)),1),""))</f>
        <v/>
      </c>
      <c r="P562" s="6" t="str">
        <f>IF($B562="","",IF($Q562="","",IFERROR(SUMIFS(LabData2016[最近一次LDL檢查結果(mg/dL)],LabData2016[比對身分證前六碼],$AX562,LabData2016[最近一次LDL檢查日期],$Q562,LabData2016[LDL唯一],1),"")))</f>
        <v/>
      </c>
      <c r="Q562" s="36" t="str" cm="1">
        <f t="array" ref="Q562">IF($B562="","",IFERROR(_xlfn.AGGREGATE(14,6,LabData2016[最近一次LDL檢查日期]/((LabData2016[比對身分證前六碼]=$AX562)*(LabData2016[LDL唯一]=1)),2),""))</f>
        <v/>
      </c>
      <c r="R562" s="6" t="str">
        <f t="shared" si="112"/>
        <v/>
      </c>
      <c r="S562" s="6" t="str" cm="1">
        <f t="array" ref="S562">IF($B562="","",IFERROR(_xlfn.AGGREGATE(15,6,LabData2016[最近一次LDL檢查結果(mg/dL)]/((LabData2016[比對身分證前六碼]=$AX562)*(LabData2016[LDL唯一]=1)),1),""))</f>
        <v/>
      </c>
      <c r="T562" s="28" t="str">
        <f ca="1">IF($B562="","",IF($M562="不適用","不適用",IF($N562="","未檢驗",IF(OR(AND($D562="DM only",$O562&gt;=DATE(YEAR(TODAY()),1,1),$O562&lt;DATE(YEAR(TODAY())+1,1,1),$N562&lt;VALUE(SUBSTITUTE($M562,"&lt;",""))),AND($AH562&gt;=1,$AI562&gt;=1,OR($N562&lt;VALUE(SUBSTITUTE($M562,"&lt;","")),SUMIFS(LabData2016[LDL唯一],LabData2016[比對身分證前六碼],$AX562,LabData2016[最近一次LDL檢查結果(mg/dL)],"&lt;"&amp;VALUE(SUBSTITUTE($M562,"&lt;","")),LabData2016[最近一次LDL檢查日期],"&gt;="&amp;DATE(YEAR(TODAY()),1,1),LabData2016[最近一次LDL檢查日期],"&lt;"&amp;DATE(YEAR(TODAY())+1,1,1))/($AH562+$AI562)&gt;=0.5))),"控制達標",IF(AND($AH562&gt;=1,$AI562&gt;=1,ISNUMBER($P562),$R562&gt;84,$N562-$P562&lt;0),"進步達標","未達標")))))</f>
        <v/>
      </c>
      <c r="U562" s="39" t="str">
        <f ca="1">IF($B562="","",IF($T562="不適用","不適用",IF($T562="未檢驗","無檢驗資料","全年"&amp;($AH562+$AI562)&amp;"次／下半年"&amp;$AI562&amp;"次／"&amp;SUMIFS(LabData2016[LDL唯一],LabData2016[比對身分證前六碼],$AX562,LabData2016[最近一次LDL檢查結果(mg/dL)],"&lt;"&amp;VALUE(SUBSTITUTE($M562,"&lt;","")),LabData2016[最近一次LDL檢查日期],"&gt;="&amp;DATE(YEAR(TODAY()),1,1),LabData2016[最近一次LDL檢查日期],"&lt;"&amp;DATE(YEAR(TODAY())+1,1,1))&amp;"/"&amp;($AH562+$AI562)&amp;"達標")))</f>
        <v/>
      </c>
      <c r="V562" s="6" t="str" cm="1">
        <f t="array" ref="V562">IF($B562="","",IFERROR(INDEX(PatientCriteria[UACR達標標準],ROWS($A$4:A562)),""))</f>
        <v/>
      </c>
      <c r="W562" s="6" t="str">
        <f>IF($B562="","",IF($X562="","",IFERROR(SUMIFS(LabData2016[最近一次UACR檢查結果(mg/gm)],LabData2016[比對身分證前六碼],$AX562,LabData2016[最近一次UACR檢查日期],$X562,LabData2016[UACR唯一],1),"")))</f>
        <v/>
      </c>
      <c r="X562" s="36" t="str" cm="1">
        <f t="array" ref="X562">IF($B562="","",IFERROR(_xlfn.AGGREGATE(14,6,LabData2016[最近一次UACR檢查日期]/((LabData2016[比對身分證前六碼]=$AX562)*(LabData2016[UACR唯一]=1)),1),""))</f>
        <v/>
      </c>
      <c r="Y562" s="6" t="str">
        <f>IF($B562="","",IF($Z562="","",IFERROR(SUMIFS(LabData2016[最近一次UACR檢查結果(mg/gm)],LabData2016[比對身分證前六碼],$AX562,LabData2016[最近一次UACR檢查日期],$Z562,LabData2016[UACR唯一],1),"")))</f>
        <v/>
      </c>
      <c r="Z562" s="36" t="str" cm="1">
        <f t="array" ref="Z562">IF($B562="","",IFERROR(_xlfn.AGGREGATE(14,6,LabData2016[最近一次UACR檢查日期]/((LabData2016[比對身分證前六碼]=$AX562)*(LabData2016[UACR唯一]=1)),2),""))</f>
        <v/>
      </c>
      <c r="AA562" s="6" t="str">
        <f t="shared" si="113"/>
        <v/>
      </c>
      <c r="AB562" s="29" t="str">
        <f ca="1">IF($B562="","",IF($V562="不適用","不適用",IF($W562="","未檢驗",IF(AND($AJ562+$AK562&gt;=2,$AK562&gt;=1),IF(OR($W562&lt;30,SUMIFS(LabData2016[UACR唯一],LabData2016[比對身分證前六碼],$AX562,LabData2016[最近一次UACR檢查結果(mg/gm)],"&lt;30",LabData2016[最近一次UACR檢查日期],"&gt;="&amp;DATE(YEAR(TODAY()),1,1),LabData2016[最近一次UACR檢查日期],"&lt;"&amp;DATE(YEAR(TODAY())+1,1,1))/($AJ562+$AK562)&gt;=0.5),"控制達標",IF(ISNUMBER($Y562),IF(AND($AA562&gt;=84,$W562-$Y562&lt;0),"進步達標","未達標"),"未達標")),"未達標"))))</f>
        <v/>
      </c>
      <c r="AC562" s="38" t="str">
        <f ca="1">IF($B562="","",IF($AB562="不適用","不適用",IF($AB562="未檢驗","無檢驗資料","全年"&amp;($AJ562+$AK562)&amp;"次／下半年"&amp;$AK562&amp;"次／"&amp;SUMIFS(LabData2016[UACR唯一],LabData2016[比對身分證前六碼],$AX562,LabData2016[最近一次UACR檢查結果(mg/gm)],"&lt;30",LabData2016[最近一次UACR檢查日期],"&gt;="&amp;DATE(YEAR(TODAY()),1,1),LabData2016[最近一次UACR檢查日期],"&lt;"&amp;DATE(YEAR(TODAY())+1,1,1))&amp;"/"&amp;($AJ562+$AK562)&amp;"達標")))</f>
        <v/>
      </c>
      <c r="AD562" s="6" t="str" cm="1">
        <f t="array" ref="AD562">IF($B562="","",IFERROR(INDEX(PatientCriteria[BP檢驗次數達標標準],ROWS($A$4:A562)),""))</f>
        <v/>
      </c>
      <c r="AE562" s="6" t="str" cm="1">
        <f t="array" aca="1" ref="AE562" ca="1">IF($B562="","",_xlfn.LET(_xlpm.bp,LabData2016[最近一次BP檢查日期],_xlpm.ym,IF(ISNUMBER(_xlpm.bp),TEXT(_xlpm.bp,"yyyy-mm"),LEFT(_xlpm.bp,7)),_xlpm.matched,_xlfn._xlws.FILTER(_xlpm.ym,(LabData2016[比對身分證前六碼]=$AX562)*(LabData2016[比對生日西元]=$AY562)*(_xlpm.ym&lt;&gt;"")*(LEFT(_xlpm.ym,4)=TEXT(YEAR(TODAY()),"0")),""),IF(INDEX(_xlpm.matched,1)="",0,ROWS(_xlfn.UNIQUE(_xlpm.matched)))))</f>
        <v/>
      </c>
      <c r="AF562" s="6" t="str">
        <f ca="1">IF($B562="","",SUMIFS(LabData2016[HbA1c唯一],LabData2016[比對身分證前六碼],$AX562,LabData2016[最近一次HbA1c檢查日期],"&gt;="&amp;DATE(YEAR(TODAY()),1,1),LabData2016[最近一次HbA1c檢查日期],"&lt;"&amp;DATE(YEAR(TODAY()),7,1)))</f>
        <v/>
      </c>
      <c r="AG562" s="6" t="str">
        <f ca="1">IF($B562="","",SUMIFS(LabData2016[HbA1c唯一],LabData2016[比對身分證前六碼],$AX562,LabData2016[最近一次HbA1c檢查日期],"&gt;="&amp;DATE(YEAR(TODAY()),7,1),LabData2016[最近一次HbA1c檢查日期],"&lt;"&amp;DATE(YEAR(TODAY())+1,1,1)))</f>
        <v/>
      </c>
      <c r="AH562" s="6" t="str">
        <f ca="1">IF($B562="","",SUMIFS(LabData2016[LDL唯一],LabData2016[比對身分證前六碼],$AX562,LabData2016[最近一次LDL檢查日期],"&gt;="&amp;DATE(YEAR(TODAY()),1,1),LabData2016[最近一次LDL檢查日期],"&lt;"&amp;DATE(YEAR(TODAY()),7,1)))</f>
        <v/>
      </c>
      <c r="AI562" s="6" t="str">
        <f ca="1">IF($B562="","",SUMIFS(LabData2016[LDL唯一],LabData2016[比對身分證前六碼],$AX562,LabData2016[最近一次LDL檢查日期],"&gt;="&amp;DATE(YEAR(TODAY()),7,1),LabData2016[最近一次LDL檢查日期],"&lt;"&amp;DATE(YEAR(TODAY())+1,1,1)))</f>
        <v/>
      </c>
      <c r="AJ562" s="6" t="str">
        <f ca="1">IF($B562="","",SUMIFS(LabData2016[UACR唯一],LabData2016[比對身分證前六碼],$AX562,LabData2016[最近一次UACR檢查日期],"&gt;="&amp;DATE(YEAR(TODAY()),1,1),LabData2016[最近一次UACR檢查日期],"&lt;"&amp;DATE(YEAR(TODAY()),7,1)))</f>
        <v/>
      </c>
      <c r="AK562" s="6" t="str">
        <f ca="1">IF($B562="","",SUMIFS(LabData2016[UACR唯一],LabData2016[比對身分證前六碼],$AX562,LabData2016[最近一次UACR檢查日期],"&gt;="&amp;DATE(YEAR(TODAY()),7,1),LabData2016[最近一次UACR檢查日期],"&lt;"&amp;DATE(YEAR(TODAY())+1,1,1)))</f>
        <v/>
      </c>
      <c r="AL562" s="6" t="str">
        <f t="shared" si="114"/>
        <v/>
      </c>
      <c r="AM562" s="6" t="str">
        <f t="shared" si="115"/>
        <v/>
      </c>
      <c r="AN562" s="6" t="str">
        <f t="shared" si="116"/>
        <v/>
      </c>
      <c r="AO562" s="6" t="str">
        <f t="shared" si="117"/>
        <v/>
      </c>
      <c r="AP562" s="6" t="str" cm="1">
        <f t="array" ref="AP562">IF($B562="","",IFERROR(INDEX(相容設定!$B$2:$E$9,MATCH($D562,相容設定!$A$2:$A$9,0),MIN(VALUE(LEFT($AQ562,FIND("/",$AQ562)-1)),3)+1),0))</f>
        <v/>
      </c>
      <c r="AQ562" s="6" t="str">
        <f t="shared" si="118"/>
        <v/>
      </c>
      <c r="AR562" s="30" t="str">
        <f t="shared" si="119"/>
        <v/>
      </c>
      <c r="AS562" s="30" t="str">
        <f>IF($B562="","",250+30+IF(OR(ISNUMBER(SEARCH("DM",$D562)),ISNUMBER(SEARCH("+",$D562))),100,0)+IFERROR(INDEX(相容設定!$F$2:$F$9,MATCH($D562,相容設定!$A$2:$A$9,0)),0))</f>
        <v/>
      </c>
      <c r="AT562" s="31" t="str">
        <f t="shared" si="120"/>
        <v/>
      </c>
      <c r="AU562" s="32" t="str">
        <f t="shared" si="121"/>
        <v/>
      </c>
      <c r="AW562" t="str">
        <f t="shared" si="122"/>
        <v/>
      </c>
    </row>
    <row r="563" spans="1:49" x14ac:dyDescent="0.35">
      <c r="A563" s="26" t="str" cm="1">
        <f t="array" ref="A563">IFERROR(IF(INDEX(PatientCriteria[身分證號],ROWS($A$4:A563))="","",ROWS($A$4:A563)),"")</f>
        <v/>
      </c>
      <c r="B563" s="26" t="str" cm="1">
        <f t="array" ref="B563">IFERROR(IF(INDEX(PatientCriteria[身分證號],ROWS($A$4:A563))="","",INDEX(PatientCriteria[身分證號],ROWS($A$4:A563))),"")</f>
        <v/>
      </c>
      <c r="C563" s="26" t="str" cm="1">
        <f t="array" ref="C563">IF($B563="","",IFERROR(INDEX(PatientCriteria[生日],ROWS($A$4:A563)),""))</f>
        <v/>
      </c>
      <c r="D563" s="26" t="str" cm="1">
        <f t="array" ref="D563">IF($B563="","",IFERROR(INDEX(PatientCriteria[疾病組合],ROWS($A$4:A563)),""))</f>
        <v/>
      </c>
      <c r="E563" s="6" t="str" cm="1">
        <f t="array" ref="E563">IF($B563="","",IFERROR(INDEX(PatientCriteria[HbA1c達標標準],ROWS($A$4:A563)),""))</f>
        <v/>
      </c>
      <c r="F563" s="6" t="str">
        <f>IF($B563="","",IF($G563="","",IFERROR(SUMIFS(LabData2016[最近一次HbA1c檢查結果(%)],LabData2016[比對身分證前六碼],$AX563,LabData2016[最近一次HbA1c檢查日期],$G563,LabData2016[HbA1c唯一],1),"")))</f>
        <v/>
      </c>
      <c r="G563" s="36" t="str" cm="1">
        <f t="array" ref="G563">IF($B563="","",IFERROR(_xlfn.AGGREGATE(14,6,LabData2016[最近一次HbA1c檢查日期]/((LabData2016[比對身分證前六碼]=$AX563)*(LabData2016[HbA1c唯一]=1)),1),""))</f>
        <v/>
      </c>
      <c r="H563" s="6" t="str">
        <f>IF($B563="","",IF($I563="","",IFERROR(SUMIFS(LabData2016[最近一次HbA1c檢查結果(%)],LabData2016[比對身分證前六碼],$AX563,LabData2016[最近一次HbA1c檢查日期],$I563,LabData2016[HbA1c唯一],1),"")))</f>
        <v/>
      </c>
      <c r="I563" s="36" t="str" cm="1">
        <f t="array" ref="I563">IF($B563="","",IFERROR(_xlfn.AGGREGATE(14,6,LabData2016[最近一次HbA1c檢查日期]/((LabData2016[比對身分證前六碼]=$AX563)*(LabData2016[HbA1c唯一]=1)),2),""))</f>
        <v/>
      </c>
      <c r="J563" s="6" t="str">
        <f t="shared" si="111"/>
        <v/>
      </c>
      <c r="K563" s="27" t="str">
        <f ca="1">IF($B563="","",IF($E563="不適用","不適用",IF($F563="","未檢驗",IF(AND($AF563+$AG563&gt;=2,$AG563&gt;=1),IF(OR($F563&lt;VALUE(SUBSTITUTE(SUBSTITUTE($E563,"&lt;",""),"%","")),SUMIFS(LabData2016[HbA1c唯一],LabData2016[比對身分證前六碼],$AX563,LabData2016[最近一次HbA1c檢查結果(%)],"&lt;"&amp;VALUE(SUBSTITUTE(SUBSTITUTE($E563,"&lt;",""),"%","")),LabData2016[最近一次HbA1c檢查日期],"&gt;="&amp;DATE(YEAR(TODAY()),1,1),LabData2016[最近一次HbA1c檢查日期],"&lt;"&amp;DATE(YEAR(TODAY())+1,1,1))/($AF563+$AG563)&gt;=0.5),"控制達標",IF(ISNUMBER($H563),IF(AND($J563&gt;=84,$F563-$H563&lt;0),"進步達標","未達標"),"未達標")),"未達標"))))</f>
        <v/>
      </c>
      <c r="L563" s="33" t="str">
        <f ca="1">IF($B563="","",IF($K563="不適用","不適用",IF($K563="未檢驗","無檢驗資料","全年"&amp;($AF563+$AG563)&amp;"次／下半年"&amp;$AG563&amp;"次／"&amp;SUMIFS(LabData2016[HbA1c唯一],LabData2016[比對身分證前六碼],$AX563,LabData2016[最近一次HbA1c檢查結果(%)],"&lt;"&amp;VALUE(SUBSTITUTE(SUBSTITUTE($E563,"&lt;",""),"%","")),LabData2016[最近一次HbA1c檢查日期],"&gt;="&amp;DATE(YEAR(TODAY()),1,1),LabData2016[最近一次HbA1c檢查日期],"&lt;"&amp;DATE(YEAR(TODAY())+1,1,1))&amp;"/"&amp;($AF563+$AG563)&amp;"達標")))</f>
        <v/>
      </c>
      <c r="M563" s="6" t="str" cm="1">
        <f t="array" ref="M563">IF($B563="","",IFERROR(INDEX(PatientCriteria[LDL達標標準],ROWS($A$4:A563)),""))</f>
        <v/>
      </c>
      <c r="N563" s="6" t="str">
        <f>IF($B563="","",IF($O563="","",IFERROR(SUMIFS(LabData2016[最近一次LDL檢查結果(mg/dL)],LabData2016[比對身分證前六碼],$AX563,LabData2016[最近一次LDL檢查日期],$O563,LabData2016[LDL唯一],1),"")))</f>
        <v/>
      </c>
      <c r="O563" s="36" t="str" cm="1">
        <f t="array" ref="O563">IF($B563="","",IFERROR(_xlfn.AGGREGATE(14,6,LabData2016[最近一次LDL檢查日期]/((LabData2016[比對身分證前六碼]=$AX563)*(LabData2016[LDL唯一]=1)),1),""))</f>
        <v/>
      </c>
      <c r="P563" s="6" t="str">
        <f>IF($B563="","",IF($Q563="","",IFERROR(SUMIFS(LabData2016[最近一次LDL檢查結果(mg/dL)],LabData2016[比對身分證前六碼],$AX563,LabData2016[最近一次LDL檢查日期],$Q563,LabData2016[LDL唯一],1),"")))</f>
        <v/>
      </c>
      <c r="Q563" s="36" t="str" cm="1">
        <f t="array" ref="Q563">IF($B563="","",IFERROR(_xlfn.AGGREGATE(14,6,LabData2016[最近一次LDL檢查日期]/((LabData2016[比對身分證前六碼]=$AX563)*(LabData2016[LDL唯一]=1)),2),""))</f>
        <v/>
      </c>
      <c r="R563" s="6" t="str">
        <f t="shared" si="112"/>
        <v/>
      </c>
      <c r="S563" s="6" t="str" cm="1">
        <f t="array" ref="S563">IF($B563="","",IFERROR(_xlfn.AGGREGATE(15,6,LabData2016[最近一次LDL檢查結果(mg/dL)]/((LabData2016[比對身分證前六碼]=$AX563)*(LabData2016[LDL唯一]=1)),1),""))</f>
        <v/>
      </c>
      <c r="T563" s="28" t="str">
        <f ca="1">IF($B563="","",IF($M563="不適用","不適用",IF($N563="","未檢驗",IF(OR(AND($D563="DM only",$O563&gt;=DATE(YEAR(TODAY()),1,1),$O563&lt;DATE(YEAR(TODAY())+1,1,1),$N563&lt;VALUE(SUBSTITUTE($M563,"&lt;",""))),AND($AH563&gt;=1,$AI563&gt;=1,OR($N563&lt;VALUE(SUBSTITUTE($M563,"&lt;","")),SUMIFS(LabData2016[LDL唯一],LabData2016[比對身分證前六碼],$AX563,LabData2016[最近一次LDL檢查結果(mg/dL)],"&lt;"&amp;VALUE(SUBSTITUTE($M563,"&lt;","")),LabData2016[最近一次LDL檢查日期],"&gt;="&amp;DATE(YEAR(TODAY()),1,1),LabData2016[最近一次LDL檢查日期],"&lt;"&amp;DATE(YEAR(TODAY())+1,1,1))/($AH563+$AI563)&gt;=0.5))),"控制達標",IF(AND($AH563&gt;=1,$AI563&gt;=1,ISNUMBER($P563),$R563&gt;84,$N563-$P563&lt;0),"進步達標","未達標")))))</f>
        <v/>
      </c>
      <c r="U563" s="39" t="str">
        <f ca="1">IF($B563="","",IF($T563="不適用","不適用",IF($T563="未檢驗","無檢驗資料","全年"&amp;($AH563+$AI563)&amp;"次／下半年"&amp;$AI563&amp;"次／"&amp;SUMIFS(LabData2016[LDL唯一],LabData2016[比對身分證前六碼],$AX563,LabData2016[最近一次LDL檢查結果(mg/dL)],"&lt;"&amp;VALUE(SUBSTITUTE($M563,"&lt;","")),LabData2016[最近一次LDL檢查日期],"&gt;="&amp;DATE(YEAR(TODAY()),1,1),LabData2016[最近一次LDL檢查日期],"&lt;"&amp;DATE(YEAR(TODAY())+1,1,1))&amp;"/"&amp;($AH563+$AI563)&amp;"達標")))</f>
        <v/>
      </c>
      <c r="V563" s="6" t="str" cm="1">
        <f t="array" ref="V563">IF($B563="","",IFERROR(INDEX(PatientCriteria[UACR達標標準],ROWS($A$4:A563)),""))</f>
        <v/>
      </c>
      <c r="W563" s="6" t="str">
        <f>IF($B563="","",IF($X563="","",IFERROR(SUMIFS(LabData2016[最近一次UACR檢查結果(mg/gm)],LabData2016[比對身分證前六碼],$AX563,LabData2016[最近一次UACR檢查日期],$X563,LabData2016[UACR唯一],1),"")))</f>
        <v/>
      </c>
      <c r="X563" s="36" t="str" cm="1">
        <f t="array" ref="X563">IF($B563="","",IFERROR(_xlfn.AGGREGATE(14,6,LabData2016[最近一次UACR檢查日期]/((LabData2016[比對身分證前六碼]=$AX563)*(LabData2016[UACR唯一]=1)),1),""))</f>
        <v/>
      </c>
      <c r="Y563" s="6" t="str">
        <f>IF($B563="","",IF($Z563="","",IFERROR(SUMIFS(LabData2016[最近一次UACR檢查結果(mg/gm)],LabData2016[比對身分證前六碼],$AX563,LabData2016[最近一次UACR檢查日期],$Z563,LabData2016[UACR唯一],1),"")))</f>
        <v/>
      </c>
      <c r="Z563" s="36" t="str" cm="1">
        <f t="array" ref="Z563">IF($B563="","",IFERROR(_xlfn.AGGREGATE(14,6,LabData2016[最近一次UACR檢查日期]/((LabData2016[比對身分證前六碼]=$AX563)*(LabData2016[UACR唯一]=1)),2),""))</f>
        <v/>
      </c>
      <c r="AA563" s="6" t="str">
        <f t="shared" si="113"/>
        <v/>
      </c>
      <c r="AB563" s="29" t="str">
        <f ca="1">IF($B563="","",IF($V563="不適用","不適用",IF($W563="","未檢驗",IF(AND($AJ563+$AK563&gt;=2,$AK563&gt;=1),IF(OR($W563&lt;30,SUMIFS(LabData2016[UACR唯一],LabData2016[比對身分證前六碼],$AX563,LabData2016[最近一次UACR檢查結果(mg/gm)],"&lt;30",LabData2016[最近一次UACR檢查日期],"&gt;="&amp;DATE(YEAR(TODAY()),1,1),LabData2016[最近一次UACR檢查日期],"&lt;"&amp;DATE(YEAR(TODAY())+1,1,1))/($AJ563+$AK563)&gt;=0.5),"控制達標",IF(ISNUMBER($Y563),IF(AND($AA563&gt;=84,$W563-$Y563&lt;0),"進步達標","未達標"),"未達標")),"未達標"))))</f>
        <v/>
      </c>
      <c r="AC563" s="38" t="str">
        <f ca="1">IF($B563="","",IF($AB563="不適用","不適用",IF($AB563="未檢驗","無檢驗資料","全年"&amp;($AJ563+$AK563)&amp;"次／下半年"&amp;$AK563&amp;"次／"&amp;SUMIFS(LabData2016[UACR唯一],LabData2016[比對身分證前六碼],$AX563,LabData2016[最近一次UACR檢查結果(mg/gm)],"&lt;30",LabData2016[最近一次UACR檢查日期],"&gt;="&amp;DATE(YEAR(TODAY()),1,1),LabData2016[最近一次UACR檢查日期],"&lt;"&amp;DATE(YEAR(TODAY())+1,1,1))&amp;"/"&amp;($AJ563+$AK563)&amp;"達標")))</f>
        <v/>
      </c>
      <c r="AD563" s="6" t="str" cm="1">
        <f t="array" ref="AD563">IF($B563="","",IFERROR(INDEX(PatientCriteria[BP檢驗次數達標標準],ROWS($A$4:A563)),""))</f>
        <v/>
      </c>
      <c r="AE563" s="6" t="str" cm="1">
        <f t="array" aca="1" ref="AE563" ca="1">IF($B563="","",_xlfn.LET(_xlpm.bp,LabData2016[最近一次BP檢查日期],_xlpm.ym,IF(ISNUMBER(_xlpm.bp),TEXT(_xlpm.bp,"yyyy-mm"),LEFT(_xlpm.bp,7)),_xlpm.matched,_xlfn._xlws.FILTER(_xlpm.ym,(LabData2016[比對身分證前六碼]=$AX563)*(LabData2016[比對生日西元]=$AY563)*(_xlpm.ym&lt;&gt;"")*(LEFT(_xlpm.ym,4)=TEXT(YEAR(TODAY()),"0")),""),IF(INDEX(_xlpm.matched,1)="",0,ROWS(_xlfn.UNIQUE(_xlpm.matched)))))</f>
        <v/>
      </c>
      <c r="AF563" s="6" t="str">
        <f ca="1">IF($B563="","",SUMIFS(LabData2016[HbA1c唯一],LabData2016[比對身分證前六碼],$AX563,LabData2016[最近一次HbA1c檢查日期],"&gt;="&amp;DATE(YEAR(TODAY()),1,1),LabData2016[最近一次HbA1c檢查日期],"&lt;"&amp;DATE(YEAR(TODAY()),7,1)))</f>
        <v/>
      </c>
      <c r="AG563" s="6" t="str">
        <f ca="1">IF($B563="","",SUMIFS(LabData2016[HbA1c唯一],LabData2016[比對身分證前六碼],$AX563,LabData2016[最近一次HbA1c檢查日期],"&gt;="&amp;DATE(YEAR(TODAY()),7,1),LabData2016[最近一次HbA1c檢查日期],"&lt;"&amp;DATE(YEAR(TODAY())+1,1,1)))</f>
        <v/>
      </c>
      <c r="AH563" s="6" t="str">
        <f ca="1">IF($B563="","",SUMIFS(LabData2016[LDL唯一],LabData2016[比對身分證前六碼],$AX563,LabData2016[最近一次LDL檢查日期],"&gt;="&amp;DATE(YEAR(TODAY()),1,1),LabData2016[最近一次LDL檢查日期],"&lt;"&amp;DATE(YEAR(TODAY()),7,1)))</f>
        <v/>
      </c>
      <c r="AI563" s="6" t="str">
        <f ca="1">IF($B563="","",SUMIFS(LabData2016[LDL唯一],LabData2016[比對身分證前六碼],$AX563,LabData2016[最近一次LDL檢查日期],"&gt;="&amp;DATE(YEAR(TODAY()),7,1),LabData2016[最近一次LDL檢查日期],"&lt;"&amp;DATE(YEAR(TODAY())+1,1,1)))</f>
        <v/>
      </c>
      <c r="AJ563" s="6" t="str">
        <f ca="1">IF($B563="","",SUMIFS(LabData2016[UACR唯一],LabData2016[比對身分證前六碼],$AX563,LabData2016[最近一次UACR檢查日期],"&gt;="&amp;DATE(YEAR(TODAY()),1,1),LabData2016[最近一次UACR檢查日期],"&lt;"&amp;DATE(YEAR(TODAY()),7,1)))</f>
        <v/>
      </c>
      <c r="AK563" s="6" t="str">
        <f ca="1">IF($B563="","",SUMIFS(LabData2016[UACR唯一],LabData2016[比對身分證前六碼],$AX563,LabData2016[最近一次UACR檢查日期],"&gt;="&amp;DATE(YEAR(TODAY()),7,1),LabData2016[最近一次UACR檢查日期],"&lt;"&amp;DATE(YEAR(TODAY())+1,1,1)))</f>
        <v/>
      </c>
      <c r="AL563" s="6" t="str">
        <f t="shared" si="114"/>
        <v/>
      </c>
      <c r="AM563" s="6" t="str">
        <f t="shared" si="115"/>
        <v/>
      </c>
      <c r="AN563" s="6" t="str">
        <f t="shared" si="116"/>
        <v/>
      </c>
      <c r="AO563" s="6" t="str">
        <f t="shared" si="117"/>
        <v/>
      </c>
      <c r="AP563" s="6" t="str" cm="1">
        <f t="array" ref="AP563">IF($B563="","",IFERROR(INDEX(相容設定!$B$2:$E$9,MATCH($D563,相容設定!$A$2:$A$9,0),MIN(VALUE(LEFT($AQ563,FIND("/",$AQ563)-1)),3)+1),0))</f>
        <v/>
      </c>
      <c r="AQ563" s="6" t="str">
        <f t="shared" si="118"/>
        <v/>
      </c>
      <c r="AR563" s="30" t="str">
        <f t="shared" si="119"/>
        <v/>
      </c>
      <c r="AS563" s="30" t="str">
        <f>IF($B563="","",250+30+IF(OR(ISNUMBER(SEARCH("DM",$D563)),ISNUMBER(SEARCH("+",$D563))),100,0)+IFERROR(INDEX(相容設定!$F$2:$F$9,MATCH($D563,相容設定!$A$2:$A$9,0)),0))</f>
        <v/>
      </c>
      <c r="AT563" s="31" t="str">
        <f t="shared" si="120"/>
        <v/>
      </c>
      <c r="AU563" s="32" t="str">
        <f t="shared" si="121"/>
        <v/>
      </c>
      <c r="AW563" t="str">
        <f t="shared" si="122"/>
        <v/>
      </c>
    </row>
    <row r="564" spans="1:49" x14ac:dyDescent="0.35">
      <c r="A564" s="26" t="str" cm="1">
        <f t="array" ref="A564">IFERROR(IF(INDEX(PatientCriteria[身分證號],ROWS($A$4:A564))="","",ROWS($A$4:A564)),"")</f>
        <v/>
      </c>
      <c r="B564" s="26" t="str" cm="1">
        <f t="array" ref="B564">IFERROR(IF(INDEX(PatientCriteria[身分證號],ROWS($A$4:A564))="","",INDEX(PatientCriteria[身分證號],ROWS($A$4:A564))),"")</f>
        <v/>
      </c>
      <c r="C564" s="26" t="str" cm="1">
        <f t="array" ref="C564">IF($B564="","",IFERROR(INDEX(PatientCriteria[生日],ROWS($A$4:A564)),""))</f>
        <v/>
      </c>
      <c r="D564" s="26" t="str" cm="1">
        <f t="array" ref="D564">IF($B564="","",IFERROR(INDEX(PatientCriteria[疾病組合],ROWS($A$4:A564)),""))</f>
        <v/>
      </c>
      <c r="E564" s="6" t="str" cm="1">
        <f t="array" ref="E564">IF($B564="","",IFERROR(INDEX(PatientCriteria[HbA1c達標標準],ROWS($A$4:A564)),""))</f>
        <v/>
      </c>
      <c r="F564" s="6" t="str">
        <f>IF($B564="","",IF($G564="","",IFERROR(SUMIFS(LabData2016[最近一次HbA1c檢查結果(%)],LabData2016[比對身分證前六碼],$AX564,LabData2016[最近一次HbA1c檢查日期],$G564,LabData2016[HbA1c唯一],1),"")))</f>
        <v/>
      </c>
      <c r="G564" s="36" t="str" cm="1">
        <f t="array" ref="G564">IF($B564="","",IFERROR(_xlfn.AGGREGATE(14,6,LabData2016[最近一次HbA1c檢查日期]/((LabData2016[比對身分證前六碼]=$AX564)*(LabData2016[HbA1c唯一]=1)),1),""))</f>
        <v/>
      </c>
      <c r="H564" s="6" t="str">
        <f>IF($B564="","",IF($I564="","",IFERROR(SUMIFS(LabData2016[最近一次HbA1c檢查結果(%)],LabData2016[比對身分證前六碼],$AX564,LabData2016[最近一次HbA1c檢查日期],$I564,LabData2016[HbA1c唯一],1),"")))</f>
        <v/>
      </c>
      <c r="I564" s="36" t="str" cm="1">
        <f t="array" ref="I564">IF($B564="","",IFERROR(_xlfn.AGGREGATE(14,6,LabData2016[最近一次HbA1c檢查日期]/((LabData2016[比對身分證前六碼]=$AX564)*(LabData2016[HbA1c唯一]=1)),2),""))</f>
        <v/>
      </c>
      <c r="J564" s="6" t="str">
        <f t="shared" si="111"/>
        <v/>
      </c>
      <c r="K564" s="27" t="str">
        <f ca="1">IF($B564="","",IF($E564="不適用","不適用",IF($F564="","未檢驗",IF(AND($AF564+$AG564&gt;=2,$AG564&gt;=1),IF(OR($F564&lt;VALUE(SUBSTITUTE(SUBSTITUTE($E564,"&lt;",""),"%","")),SUMIFS(LabData2016[HbA1c唯一],LabData2016[比對身分證前六碼],$AX564,LabData2016[最近一次HbA1c檢查結果(%)],"&lt;"&amp;VALUE(SUBSTITUTE(SUBSTITUTE($E564,"&lt;",""),"%","")),LabData2016[最近一次HbA1c檢查日期],"&gt;="&amp;DATE(YEAR(TODAY()),1,1),LabData2016[最近一次HbA1c檢查日期],"&lt;"&amp;DATE(YEAR(TODAY())+1,1,1))/($AF564+$AG564)&gt;=0.5),"控制達標",IF(ISNUMBER($H564),IF(AND($J564&gt;=84,$F564-$H564&lt;0),"進步達標","未達標"),"未達標")),"未達標"))))</f>
        <v/>
      </c>
      <c r="L564" s="33" t="str">
        <f ca="1">IF($B564="","",IF($K564="不適用","不適用",IF($K564="未檢驗","無檢驗資料","全年"&amp;($AF564+$AG564)&amp;"次／下半年"&amp;$AG564&amp;"次／"&amp;SUMIFS(LabData2016[HbA1c唯一],LabData2016[比對身分證前六碼],$AX564,LabData2016[最近一次HbA1c檢查結果(%)],"&lt;"&amp;VALUE(SUBSTITUTE(SUBSTITUTE($E564,"&lt;",""),"%","")),LabData2016[最近一次HbA1c檢查日期],"&gt;="&amp;DATE(YEAR(TODAY()),1,1),LabData2016[最近一次HbA1c檢查日期],"&lt;"&amp;DATE(YEAR(TODAY())+1,1,1))&amp;"/"&amp;($AF564+$AG564)&amp;"達標")))</f>
        <v/>
      </c>
      <c r="M564" s="6" t="str" cm="1">
        <f t="array" ref="M564">IF($B564="","",IFERROR(INDEX(PatientCriteria[LDL達標標準],ROWS($A$4:A564)),""))</f>
        <v/>
      </c>
      <c r="N564" s="6" t="str">
        <f>IF($B564="","",IF($O564="","",IFERROR(SUMIFS(LabData2016[最近一次LDL檢查結果(mg/dL)],LabData2016[比對身分證前六碼],$AX564,LabData2016[最近一次LDL檢查日期],$O564,LabData2016[LDL唯一],1),"")))</f>
        <v/>
      </c>
      <c r="O564" s="36" t="str" cm="1">
        <f t="array" ref="O564">IF($B564="","",IFERROR(_xlfn.AGGREGATE(14,6,LabData2016[最近一次LDL檢查日期]/((LabData2016[比對身分證前六碼]=$AX564)*(LabData2016[LDL唯一]=1)),1),""))</f>
        <v/>
      </c>
      <c r="P564" s="6" t="str">
        <f>IF($B564="","",IF($Q564="","",IFERROR(SUMIFS(LabData2016[最近一次LDL檢查結果(mg/dL)],LabData2016[比對身分證前六碼],$AX564,LabData2016[最近一次LDL檢查日期],$Q564,LabData2016[LDL唯一],1),"")))</f>
        <v/>
      </c>
      <c r="Q564" s="36" t="str" cm="1">
        <f t="array" ref="Q564">IF($B564="","",IFERROR(_xlfn.AGGREGATE(14,6,LabData2016[最近一次LDL檢查日期]/((LabData2016[比對身分證前六碼]=$AX564)*(LabData2016[LDL唯一]=1)),2),""))</f>
        <v/>
      </c>
      <c r="R564" s="6" t="str">
        <f t="shared" si="112"/>
        <v/>
      </c>
      <c r="S564" s="6" t="str" cm="1">
        <f t="array" ref="S564">IF($B564="","",IFERROR(_xlfn.AGGREGATE(15,6,LabData2016[最近一次LDL檢查結果(mg/dL)]/((LabData2016[比對身分證前六碼]=$AX564)*(LabData2016[LDL唯一]=1)),1),""))</f>
        <v/>
      </c>
      <c r="T564" s="28" t="str">
        <f ca="1">IF($B564="","",IF($M564="不適用","不適用",IF($N564="","未檢驗",IF(OR(AND($D564="DM only",$O564&gt;=DATE(YEAR(TODAY()),1,1),$O564&lt;DATE(YEAR(TODAY())+1,1,1),$N564&lt;VALUE(SUBSTITUTE($M564,"&lt;",""))),AND($AH564&gt;=1,$AI564&gt;=1,OR($N564&lt;VALUE(SUBSTITUTE($M564,"&lt;","")),SUMIFS(LabData2016[LDL唯一],LabData2016[比對身分證前六碼],$AX564,LabData2016[最近一次LDL檢查結果(mg/dL)],"&lt;"&amp;VALUE(SUBSTITUTE($M564,"&lt;","")),LabData2016[最近一次LDL檢查日期],"&gt;="&amp;DATE(YEAR(TODAY()),1,1),LabData2016[最近一次LDL檢查日期],"&lt;"&amp;DATE(YEAR(TODAY())+1,1,1))/($AH564+$AI564)&gt;=0.5))),"控制達標",IF(AND($AH564&gt;=1,$AI564&gt;=1,ISNUMBER($P564),$R564&gt;84,$N564-$P564&lt;0),"進步達標","未達標")))))</f>
        <v/>
      </c>
      <c r="U564" s="39" t="str">
        <f ca="1">IF($B564="","",IF($T564="不適用","不適用",IF($T564="未檢驗","無檢驗資料","全年"&amp;($AH564+$AI564)&amp;"次／下半年"&amp;$AI564&amp;"次／"&amp;SUMIFS(LabData2016[LDL唯一],LabData2016[比對身分證前六碼],$AX564,LabData2016[最近一次LDL檢查結果(mg/dL)],"&lt;"&amp;VALUE(SUBSTITUTE($M564,"&lt;","")),LabData2016[最近一次LDL檢查日期],"&gt;="&amp;DATE(YEAR(TODAY()),1,1),LabData2016[最近一次LDL檢查日期],"&lt;"&amp;DATE(YEAR(TODAY())+1,1,1))&amp;"/"&amp;($AH564+$AI564)&amp;"達標")))</f>
        <v/>
      </c>
      <c r="V564" s="6" t="str" cm="1">
        <f t="array" ref="V564">IF($B564="","",IFERROR(INDEX(PatientCriteria[UACR達標標準],ROWS($A$4:A564)),""))</f>
        <v/>
      </c>
      <c r="W564" s="6" t="str">
        <f>IF($B564="","",IF($X564="","",IFERROR(SUMIFS(LabData2016[最近一次UACR檢查結果(mg/gm)],LabData2016[比對身分證前六碼],$AX564,LabData2016[最近一次UACR檢查日期],$X564,LabData2016[UACR唯一],1),"")))</f>
        <v/>
      </c>
      <c r="X564" s="36" t="str" cm="1">
        <f t="array" ref="X564">IF($B564="","",IFERROR(_xlfn.AGGREGATE(14,6,LabData2016[最近一次UACR檢查日期]/((LabData2016[比對身分證前六碼]=$AX564)*(LabData2016[UACR唯一]=1)),1),""))</f>
        <v/>
      </c>
      <c r="Y564" s="6" t="str">
        <f>IF($B564="","",IF($Z564="","",IFERROR(SUMIFS(LabData2016[最近一次UACR檢查結果(mg/gm)],LabData2016[比對身分證前六碼],$AX564,LabData2016[最近一次UACR檢查日期],$Z564,LabData2016[UACR唯一],1),"")))</f>
        <v/>
      </c>
      <c r="Z564" s="36" t="str" cm="1">
        <f t="array" ref="Z564">IF($B564="","",IFERROR(_xlfn.AGGREGATE(14,6,LabData2016[最近一次UACR檢查日期]/((LabData2016[比對身分證前六碼]=$AX564)*(LabData2016[UACR唯一]=1)),2),""))</f>
        <v/>
      </c>
      <c r="AA564" s="6" t="str">
        <f t="shared" si="113"/>
        <v/>
      </c>
      <c r="AB564" s="29" t="str">
        <f ca="1">IF($B564="","",IF($V564="不適用","不適用",IF($W564="","未檢驗",IF(AND($AJ564+$AK564&gt;=2,$AK564&gt;=1),IF(OR($W564&lt;30,SUMIFS(LabData2016[UACR唯一],LabData2016[比對身分證前六碼],$AX564,LabData2016[最近一次UACR檢查結果(mg/gm)],"&lt;30",LabData2016[最近一次UACR檢查日期],"&gt;="&amp;DATE(YEAR(TODAY()),1,1),LabData2016[最近一次UACR檢查日期],"&lt;"&amp;DATE(YEAR(TODAY())+1,1,1))/($AJ564+$AK564)&gt;=0.5),"控制達標",IF(ISNUMBER($Y564),IF(AND($AA564&gt;=84,$W564-$Y564&lt;0),"進步達標","未達標"),"未達標")),"未達標"))))</f>
        <v/>
      </c>
      <c r="AC564" s="38" t="str">
        <f ca="1">IF($B564="","",IF($AB564="不適用","不適用",IF($AB564="未檢驗","無檢驗資料","全年"&amp;($AJ564+$AK564)&amp;"次／下半年"&amp;$AK564&amp;"次／"&amp;SUMIFS(LabData2016[UACR唯一],LabData2016[比對身分證前六碼],$AX564,LabData2016[最近一次UACR檢查結果(mg/gm)],"&lt;30",LabData2016[最近一次UACR檢查日期],"&gt;="&amp;DATE(YEAR(TODAY()),1,1),LabData2016[最近一次UACR檢查日期],"&lt;"&amp;DATE(YEAR(TODAY())+1,1,1))&amp;"/"&amp;($AJ564+$AK564)&amp;"達標")))</f>
        <v/>
      </c>
      <c r="AD564" s="6" t="str" cm="1">
        <f t="array" ref="AD564">IF($B564="","",IFERROR(INDEX(PatientCriteria[BP檢驗次數達標標準],ROWS($A$4:A564)),""))</f>
        <v/>
      </c>
      <c r="AE564" s="6" t="str" cm="1">
        <f t="array" aca="1" ref="AE564" ca="1">IF($B564="","",_xlfn.LET(_xlpm.bp,LabData2016[最近一次BP檢查日期],_xlpm.ym,IF(ISNUMBER(_xlpm.bp),TEXT(_xlpm.bp,"yyyy-mm"),LEFT(_xlpm.bp,7)),_xlpm.matched,_xlfn._xlws.FILTER(_xlpm.ym,(LabData2016[比對身分證前六碼]=$AX564)*(LabData2016[比對生日西元]=$AY564)*(_xlpm.ym&lt;&gt;"")*(LEFT(_xlpm.ym,4)=TEXT(YEAR(TODAY()),"0")),""),IF(INDEX(_xlpm.matched,1)="",0,ROWS(_xlfn.UNIQUE(_xlpm.matched)))))</f>
        <v/>
      </c>
      <c r="AF564" s="6" t="str">
        <f ca="1">IF($B564="","",SUMIFS(LabData2016[HbA1c唯一],LabData2016[比對身分證前六碼],$AX564,LabData2016[最近一次HbA1c檢查日期],"&gt;="&amp;DATE(YEAR(TODAY()),1,1),LabData2016[最近一次HbA1c檢查日期],"&lt;"&amp;DATE(YEAR(TODAY()),7,1)))</f>
        <v/>
      </c>
      <c r="AG564" s="6" t="str">
        <f ca="1">IF($B564="","",SUMIFS(LabData2016[HbA1c唯一],LabData2016[比對身分證前六碼],$AX564,LabData2016[最近一次HbA1c檢查日期],"&gt;="&amp;DATE(YEAR(TODAY()),7,1),LabData2016[最近一次HbA1c檢查日期],"&lt;"&amp;DATE(YEAR(TODAY())+1,1,1)))</f>
        <v/>
      </c>
      <c r="AH564" s="6" t="str">
        <f ca="1">IF($B564="","",SUMIFS(LabData2016[LDL唯一],LabData2016[比對身分證前六碼],$AX564,LabData2016[最近一次LDL檢查日期],"&gt;="&amp;DATE(YEAR(TODAY()),1,1),LabData2016[最近一次LDL檢查日期],"&lt;"&amp;DATE(YEAR(TODAY()),7,1)))</f>
        <v/>
      </c>
      <c r="AI564" s="6" t="str">
        <f ca="1">IF($B564="","",SUMIFS(LabData2016[LDL唯一],LabData2016[比對身分證前六碼],$AX564,LabData2016[最近一次LDL檢查日期],"&gt;="&amp;DATE(YEAR(TODAY()),7,1),LabData2016[最近一次LDL檢查日期],"&lt;"&amp;DATE(YEAR(TODAY())+1,1,1)))</f>
        <v/>
      </c>
      <c r="AJ564" s="6" t="str">
        <f ca="1">IF($B564="","",SUMIFS(LabData2016[UACR唯一],LabData2016[比對身分證前六碼],$AX564,LabData2016[最近一次UACR檢查日期],"&gt;="&amp;DATE(YEAR(TODAY()),1,1),LabData2016[最近一次UACR檢查日期],"&lt;"&amp;DATE(YEAR(TODAY()),7,1)))</f>
        <v/>
      </c>
      <c r="AK564" s="6" t="str">
        <f ca="1">IF($B564="","",SUMIFS(LabData2016[UACR唯一],LabData2016[比對身分證前六碼],$AX564,LabData2016[最近一次UACR檢查日期],"&gt;="&amp;DATE(YEAR(TODAY()),7,1),LabData2016[最近一次UACR檢查日期],"&lt;"&amp;DATE(YEAR(TODAY())+1,1,1)))</f>
        <v/>
      </c>
      <c r="AL564" s="6" t="str">
        <f t="shared" si="114"/>
        <v/>
      </c>
      <c r="AM564" s="6" t="str">
        <f t="shared" si="115"/>
        <v/>
      </c>
      <c r="AN564" s="6" t="str">
        <f t="shared" si="116"/>
        <v/>
      </c>
      <c r="AO564" s="6" t="str">
        <f t="shared" si="117"/>
        <v/>
      </c>
      <c r="AP564" s="6" t="str" cm="1">
        <f t="array" ref="AP564">IF($B564="","",IFERROR(INDEX(相容設定!$B$2:$E$9,MATCH($D564,相容設定!$A$2:$A$9,0),MIN(VALUE(LEFT($AQ564,FIND("/",$AQ564)-1)),3)+1),0))</f>
        <v/>
      </c>
      <c r="AQ564" s="6" t="str">
        <f t="shared" si="118"/>
        <v/>
      </c>
      <c r="AR564" s="30" t="str">
        <f t="shared" si="119"/>
        <v/>
      </c>
      <c r="AS564" s="30" t="str">
        <f>IF($B564="","",250+30+IF(OR(ISNUMBER(SEARCH("DM",$D564)),ISNUMBER(SEARCH("+",$D564))),100,0)+IFERROR(INDEX(相容設定!$F$2:$F$9,MATCH($D564,相容設定!$A$2:$A$9,0)),0))</f>
        <v/>
      </c>
      <c r="AT564" s="31" t="str">
        <f t="shared" si="120"/>
        <v/>
      </c>
      <c r="AU564" s="32" t="str">
        <f t="shared" si="121"/>
        <v/>
      </c>
      <c r="AW564" t="str">
        <f t="shared" si="122"/>
        <v/>
      </c>
    </row>
    <row r="565" spans="1:49" x14ac:dyDescent="0.35">
      <c r="A565" s="26" t="str" cm="1">
        <f t="array" ref="A565">IFERROR(IF(INDEX(PatientCriteria[身分證號],ROWS($A$4:A565))="","",ROWS($A$4:A565)),"")</f>
        <v/>
      </c>
      <c r="B565" s="26" t="str" cm="1">
        <f t="array" ref="B565">IFERROR(IF(INDEX(PatientCriteria[身分證號],ROWS($A$4:A565))="","",INDEX(PatientCriteria[身分證號],ROWS($A$4:A565))),"")</f>
        <v/>
      </c>
      <c r="C565" s="26" t="str" cm="1">
        <f t="array" ref="C565">IF($B565="","",IFERROR(INDEX(PatientCriteria[生日],ROWS($A$4:A565)),""))</f>
        <v/>
      </c>
      <c r="D565" s="26" t="str" cm="1">
        <f t="array" ref="D565">IF($B565="","",IFERROR(INDEX(PatientCriteria[疾病組合],ROWS($A$4:A565)),""))</f>
        <v/>
      </c>
      <c r="E565" s="6" t="str" cm="1">
        <f t="array" ref="E565">IF($B565="","",IFERROR(INDEX(PatientCriteria[HbA1c達標標準],ROWS($A$4:A565)),""))</f>
        <v/>
      </c>
      <c r="F565" s="6" t="str">
        <f>IF($B565="","",IF($G565="","",IFERROR(SUMIFS(LabData2016[最近一次HbA1c檢查結果(%)],LabData2016[比對身分證前六碼],$AX565,LabData2016[最近一次HbA1c檢查日期],$G565,LabData2016[HbA1c唯一],1),"")))</f>
        <v/>
      </c>
      <c r="G565" s="36" t="str" cm="1">
        <f t="array" ref="G565">IF($B565="","",IFERROR(_xlfn.AGGREGATE(14,6,LabData2016[最近一次HbA1c檢查日期]/((LabData2016[比對身分證前六碼]=$AX565)*(LabData2016[HbA1c唯一]=1)),1),""))</f>
        <v/>
      </c>
      <c r="H565" s="6" t="str">
        <f>IF($B565="","",IF($I565="","",IFERROR(SUMIFS(LabData2016[最近一次HbA1c檢查結果(%)],LabData2016[比對身分證前六碼],$AX565,LabData2016[最近一次HbA1c檢查日期],$I565,LabData2016[HbA1c唯一],1),"")))</f>
        <v/>
      </c>
      <c r="I565" s="36" t="str" cm="1">
        <f t="array" ref="I565">IF($B565="","",IFERROR(_xlfn.AGGREGATE(14,6,LabData2016[最近一次HbA1c檢查日期]/((LabData2016[比對身分證前六碼]=$AX565)*(LabData2016[HbA1c唯一]=1)),2),""))</f>
        <v/>
      </c>
      <c r="J565" s="6" t="str">
        <f t="shared" si="111"/>
        <v/>
      </c>
      <c r="K565" s="27" t="str">
        <f ca="1">IF($B565="","",IF($E565="不適用","不適用",IF($F565="","未檢驗",IF(AND($AF565+$AG565&gt;=2,$AG565&gt;=1),IF(OR($F565&lt;VALUE(SUBSTITUTE(SUBSTITUTE($E565,"&lt;",""),"%","")),SUMIFS(LabData2016[HbA1c唯一],LabData2016[比對身分證前六碼],$AX565,LabData2016[最近一次HbA1c檢查結果(%)],"&lt;"&amp;VALUE(SUBSTITUTE(SUBSTITUTE($E565,"&lt;",""),"%","")),LabData2016[最近一次HbA1c檢查日期],"&gt;="&amp;DATE(YEAR(TODAY()),1,1),LabData2016[最近一次HbA1c檢查日期],"&lt;"&amp;DATE(YEAR(TODAY())+1,1,1))/($AF565+$AG565)&gt;=0.5),"控制達標",IF(ISNUMBER($H565),IF(AND($J565&gt;=84,$F565-$H565&lt;0),"進步達標","未達標"),"未達標")),"未達標"))))</f>
        <v/>
      </c>
      <c r="L565" s="33" t="str">
        <f ca="1">IF($B565="","",IF($K565="不適用","不適用",IF($K565="未檢驗","無檢驗資料","全年"&amp;($AF565+$AG565)&amp;"次／下半年"&amp;$AG565&amp;"次／"&amp;SUMIFS(LabData2016[HbA1c唯一],LabData2016[比對身分證前六碼],$AX565,LabData2016[最近一次HbA1c檢查結果(%)],"&lt;"&amp;VALUE(SUBSTITUTE(SUBSTITUTE($E565,"&lt;",""),"%","")),LabData2016[最近一次HbA1c檢查日期],"&gt;="&amp;DATE(YEAR(TODAY()),1,1),LabData2016[最近一次HbA1c檢查日期],"&lt;"&amp;DATE(YEAR(TODAY())+1,1,1))&amp;"/"&amp;($AF565+$AG565)&amp;"達標")))</f>
        <v/>
      </c>
      <c r="M565" s="6" t="str" cm="1">
        <f t="array" ref="M565">IF($B565="","",IFERROR(INDEX(PatientCriteria[LDL達標標準],ROWS($A$4:A565)),""))</f>
        <v/>
      </c>
      <c r="N565" s="6" t="str">
        <f>IF($B565="","",IF($O565="","",IFERROR(SUMIFS(LabData2016[最近一次LDL檢查結果(mg/dL)],LabData2016[比對身分證前六碼],$AX565,LabData2016[最近一次LDL檢查日期],$O565,LabData2016[LDL唯一],1),"")))</f>
        <v/>
      </c>
      <c r="O565" s="36" t="str" cm="1">
        <f t="array" ref="O565">IF($B565="","",IFERROR(_xlfn.AGGREGATE(14,6,LabData2016[最近一次LDL檢查日期]/((LabData2016[比對身分證前六碼]=$AX565)*(LabData2016[LDL唯一]=1)),1),""))</f>
        <v/>
      </c>
      <c r="P565" s="6" t="str">
        <f>IF($B565="","",IF($Q565="","",IFERROR(SUMIFS(LabData2016[最近一次LDL檢查結果(mg/dL)],LabData2016[比對身分證前六碼],$AX565,LabData2016[最近一次LDL檢查日期],$Q565,LabData2016[LDL唯一],1),"")))</f>
        <v/>
      </c>
      <c r="Q565" s="36" t="str" cm="1">
        <f t="array" ref="Q565">IF($B565="","",IFERROR(_xlfn.AGGREGATE(14,6,LabData2016[最近一次LDL檢查日期]/((LabData2016[比對身分證前六碼]=$AX565)*(LabData2016[LDL唯一]=1)),2),""))</f>
        <v/>
      </c>
      <c r="R565" s="6" t="str">
        <f t="shared" si="112"/>
        <v/>
      </c>
      <c r="S565" s="6" t="str" cm="1">
        <f t="array" ref="S565">IF($B565="","",IFERROR(_xlfn.AGGREGATE(15,6,LabData2016[最近一次LDL檢查結果(mg/dL)]/((LabData2016[比對身分證前六碼]=$AX565)*(LabData2016[LDL唯一]=1)),1),""))</f>
        <v/>
      </c>
      <c r="T565" s="28" t="str">
        <f ca="1">IF($B565="","",IF($M565="不適用","不適用",IF($N565="","未檢驗",IF(OR(AND($D565="DM only",$O565&gt;=DATE(YEAR(TODAY()),1,1),$O565&lt;DATE(YEAR(TODAY())+1,1,1),$N565&lt;VALUE(SUBSTITUTE($M565,"&lt;",""))),AND($AH565&gt;=1,$AI565&gt;=1,OR($N565&lt;VALUE(SUBSTITUTE($M565,"&lt;","")),SUMIFS(LabData2016[LDL唯一],LabData2016[比對身分證前六碼],$AX565,LabData2016[最近一次LDL檢查結果(mg/dL)],"&lt;"&amp;VALUE(SUBSTITUTE($M565,"&lt;","")),LabData2016[最近一次LDL檢查日期],"&gt;="&amp;DATE(YEAR(TODAY()),1,1),LabData2016[最近一次LDL檢查日期],"&lt;"&amp;DATE(YEAR(TODAY())+1,1,1))/($AH565+$AI565)&gt;=0.5))),"控制達標",IF(AND($AH565&gt;=1,$AI565&gt;=1,ISNUMBER($P565),$R565&gt;84,$N565-$P565&lt;0),"進步達標","未達標")))))</f>
        <v/>
      </c>
      <c r="U565" s="39" t="str">
        <f ca="1">IF($B565="","",IF($T565="不適用","不適用",IF($T565="未檢驗","無檢驗資料","全年"&amp;($AH565+$AI565)&amp;"次／下半年"&amp;$AI565&amp;"次／"&amp;SUMIFS(LabData2016[LDL唯一],LabData2016[比對身分證前六碼],$AX565,LabData2016[最近一次LDL檢查結果(mg/dL)],"&lt;"&amp;VALUE(SUBSTITUTE($M565,"&lt;","")),LabData2016[最近一次LDL檢查日期],"&gt;="&amp;DATE(YEAR(TODAY()),1,1),LabData2016[最近一次LDL檢查日期],"&lt;"&amp;DATE(YEAR(TODAY())+1,1,1))&amp;"/"&amp;($AH565+$AI565)&amp;"達標")))</f>
        <v/>
      </c>
      <c r="V565" s="6" t="str" cm="1">
        <f t="array" ref="V565">IF($B565="","",IFERROR(INDEX(PatientCriteria[UACR達標標準],ROWS($A$4:A565)),""))</f>
        <v/>
      </c>
      <c r="W565" s="6" t="str">
        <f>IF($B565="","",IF($X565="","",IFERROR(SUMIFS(LabData2016[最近一次UACR檢查結果(mg/gm)],LabData2016[比對身分證前六碼],$AX565,LabData2016[最近一次UACR檢查日期],$X565,LabData2016[UACR唯一],1),"")))</f>
        <v/>
      </c>
      <c r="X565" s="36" t="str" cm="1">
        <f t="array" ref="X565">IF($B565="","",IFERROR(_xlfn.AGGREGATE(14,6,LabData2016[最近一次UACR檢查日期]/((LabData2016[比對身分證前六碼]=$AX565)*(LabData2016[UACR唯一]=1)),1),""))</f>
        <v/>
      </c>
      <c r="Y565" s="6" t="str">
        <f>IF($B565="","",IF($Z565="","",IFERROR(SUMIFS(LabData2016[最近一次UACR檢查結果(mg/gm)],LabData2016[比對身分證前六碼],$AX565,LabData2016[最近一次UACR檢查日期],$Z565,LabData2016[UACR唯一],1),"")))</f>
        <v/>
      </c>
      <c r="Z565" s="36" t="str" cm="1">
        <f t="array" ref="Z565">IF($B565="","",IFERROR(_xlfn.AGGREGATE(14,6,LabData2016[最近一次UACR檢查日期]/((LabData2016[比對身分證前六碼]=$AX565)*(LabData2016[UACR唯一]=1)),2),""))</f>
        <v/>
      </c>
      <c r="AA565" s="6" t="str">
        <f t="shared" si="113"/>
        <v/>
      </c>
      <c r="AB565" s="29" t="str">
        <f ca="1">IF($B565="","",IF($V565="不適用","不適用",IF($W565="","未檢驗",IF(AND($AJ565+$AK565&gt;=2,$AK565&gt;=1),IF(OR($W565&lt;30,SUMIFS(LabData2016[UACR唯一],LabData2016[比對身分證前六碼],$AX565,LabData2016[最近一次UACR檢查結果(mg/gm)],"&lt;30",LabData2016[最近一次UACR檢查日期],"&gt;="&amp;DATE(YEAR(TODAY()),1,1),LabData2016[最近一次UACR檢查日期],"&lt;"&amp;DATE(YEAR(TODAY())+1,1,1))/($AJ565+$AK565)&gt;=0.5),"控制達標",IF(ISNUMBER($Y565),IF(AND($AA565&gt;=84,$W565-$Y565&lt;0),"進步達標","未達標"),"未達標")),"未達標"))))</f>
        <v/>
      </c>
      <c r="AC565" s="38" t="str">
        <f ca="1">IF($B565="","",IF($AB565="不適用","不適用",IF($AB565="未檢驗","無檢驗資料","全年"&amp;($AJ565+$AK565)&amp;"次／下半年"&amp;$AK565&amp;"次／"&amp;SUMIFS(LabData2016[UACR唯一],LabData2016[比對身分證前六碼],$AX565,LabData2016[最近一次UACR檢查結果(mg/gm)],"&lt;30",LabData2016[最近一次UACR檢查日期],"&gt;="&amp;DATE(YEAR(TODAY()),1,1),LabData2016[最近一次UACR檢查日期],"&lt;"&amp;DATE(YEAR(TODAY())+1,1,1))&amp;"/"&amp;($AJ565+$AK565)&amp;"達標")))</f>
        <v/>
      </c>
      <c r="AD565" s="6" t="str" cm="1">
        <f t="array" ref="AD565">IF($B565="","",IFERROR(INDEX(PatientCriteria[BP檢驗次數達標標準],ROWS($A$4:A565)),""))</f>
        <v/>
      </c>
      <c r="AE565" s="6" t="str" cm="1">
        <f t="array" aca="1" ref="AE565" ca="1">IF($B565="","",_xlfn.LET(_xlpm.bp,LabData2016[最近一次BP檢查日期],_xlpm.ym,IF(ISNUMBER(_xlpm.bp),TEXT(_xlpm.bp,"yyyy-mm"),LEFT(_xlpm.bp,7)),_xlpm.matched,_xlfn._xlws.FILTER(_xlpm.ym,(LabData2016[比對身分證前六碼]=$AX565)*(LabData2016[比對生日西元]=$AY565)*(_xlpm.ym&lt;&gt;"")*(LEFT(_xlpm.ym,4)=TEXT(YEAR(TODAY()),"0")),""),IF(INDEX(_xlpm.matched,1)="",0,ROWS(_xlfn.UNIQUE(_xlpm.matched)))))</f>
        <v/>
      </c>
      <c r="AF565" s="6" t="str">
        <f ca="1">IF($B565="","",SUMIFS(LabData2016[HbA1c唯一],LabData2016[比對身分證前六碼],$AX565,LabData2016[最近一次HbA1c檢查日期],"&gt;="&amp;DATE(YEAR(TODAY()),1,1),LabData2016[最近一次HbA1c檢查日期],"&lt;"&amp;DATE(YEAR(TODAY()),7,1)))</f>
        <v/>
      </c>
      <c r="AG565" s="6" t="str">
        <f ca="1">IF($B565="","",SUMIFS(LabData2016[HbA1c唯一],LabData2016[比對身分證前六碼],$AX565,LabData2016[最近一次HbA1c檢查日期],"&gt;="&amp;DATE(YEAR(TODAY()),7,1),LabData2016[最近一次HbA1c檢查日期],"&lt;"&amp;DATE(YEAR(TODAY())+1,1,1)))</f>
        <v/>
      </c>
      <c r="AH565" s="6" t="str">
        <f ca="1">IF($B565="","",SUMIFS(LabData2016[LDL唯一],LabData2016[比對身分證前六碼],$AX565,LabData2016[最近一次LDL檢查日期],"&gt;="&amp;DATE(YEAR(TODAY()),1,1),LabData2016[最近一次LDL檢查日期],"&lt;"&amp;DATE(YEAR(TODAY()),7,1)))</f>
        <v/>
      </c>
      <c r="AI565" s="6" t="str">
        <f ca="1">IF($B565="","",SUMIFS(LabData2016[LDL唯一],LabData2016[比對身分證前六碼],$AX565,LabData2016[最近一次LDL檢查日期],"&gt;="&amp;DATE(YEAR(TODAY()),7,1),LabData2016[最近一次LDL檢查日期],"&lt;"&amp;DATE(YEAR(TODAY())+1,1,1)))</f>
        <v/>
      </c>
      <c r="AJ565" s="6" t="str">
        <f ca="1">IF($B565="","",SUMIFS(LabData2016[UACR唯一],LabData2016[比對身分證前六碼],$AX565,LabData2016[最近一次UACR檢查日期],"&gt;="&amp;DATE(YEAR(TODAY()),1,1),LabData2016[最近一次UACR檢查日期],"&lt;"&amp;DATE(YEAR(TODAY()),7,1)))</f>
        <v/>
      </c>
      <c r="AK565" s="6" t="str">
        <f ca="1">IF($B565="","",SUMIFS(LabData2016[UACR唯一],LabData2016[比對身分證前六碼],$AX565,LabData2016[最近一次UACR檢查日期],"&gt;="&amp;DATE(YEAR(TODAY()),7,1),LabData2016[最近一次UACR檢查日期],"&lt;"&amp;DATE(YEAR(TODAY())+1,1,1)))</f>
        <v/>
      </c>
      <c r="AL565" s="6" t="str">
        <f t="shared" si="114"/>
        <v/>
      </c>
      <c r="AM565" s="6" t="str">
        <f t="shared" si="115"/>
        <v/>
      </c>
      <c r="AN565" s="6" t="str">
        <f t="shared" si="116"/>
        <v/>
      </c>
      <c r="AO565" s="6" t="str">
        <f t="shared" si="117"/>
        <v/>
      </c>
      <c r="AP565" s="6" t="str" cm="1">
        <f t="array" ref="AP565">IF($B565="","",IFERROR(INDEX(相容設定!$B$2:$E$9,MATCH($D565,相容設定!$A$2:$A$9,0),MIN(VALUE(LEFT($AQ565,FIND("/",$AQ565)-1)),3)+1),0))</f>
        <v/>
      </c>
      <c r="AQ565" s="6" t="str">
        <f t="shared" si="118"/>
        <v/>
      </c>
      <c r="AR565" s="30" t="str">
        <f t="shared" si="119"/>
        <v/>
      </c>
      <c r="AS565" s="30" t="str">
        <f>IF($B565="","",250+30+IF(OR(ISNUMBER(SEARCH("DM",$D565)),ISNUMBER(SEARCH("+",$D565))),100,0)+IFERROR(INDEX(相容設定!$F$2:$F$9,MATCH($D565,相容設定!$A$2:$A$9,0)),0))</f>
        <v/>
      </c>
      <c r="AT565" s="31" t="str">
        <f t="shared" si="120"/>
        <v/>
      </c>
      <c r="AU565" s="32" t="str">
        <f t="shared" si="121"/>
        <v/>
      </c>
      <c r="AW565" t="str">
        <f t="shared" si="122"/>
        <v/>
      </c>
    </row>
    <row r="566" spans="1:49" x14ac:dyDescent="0.35">
      <c r="A566" s="26" t="str" cm="1">
        <f t="array" ref="A566">IFERROR(IF(INDEX(PatientCriteria[身分證號],ROWS($A$4:A566))="","",ROWS($A$4:A566)),"")</f>
        <v/>
      </c>
      <c r="B566" s="26" t="str" cm="1">
        <f t="array" ref="B566">IFERROR(IF(INDEX(PatientCriteria[身分證號],ROWS($A$4:A566))="","",INDEX(PatientCriteria[身分證號],ROWS($A$4:A566))),"")</f>
        <v/>
      </c>
      <c r="C566" s="26" t="str" cm="1">
        <f t="array" ref="C566">IF($B566="","",IFERROR(INDEX(PatientCriteria[生日],ROWS($A$4:A566)),""))</f>
        <v/>
      </c>
      <c r="D566" s="26" t="str" cm="1">
        <f t="array" ref="D566">IF($B566="","",IFERROR(INDEX(PatientCriteria[疾病組合],ROWS($A$4:A566)),""))</f>
        <v/>
      </c>
      <c r="E566" s="6" t="str" cm="1">
        <f t="array" ref="E566">IF($B566="","",IFERROR(INDEX(PatientCriteria[HbA1c達標標準],ROWS($A$4:A566)),""))</f>
        <v/>
      </c>
      <c r="F566" s="6" t="str">
        <f>IF($B566="","",IF($G566="","",IFERROR(SUMIFS(LabData2016[最近一次HbA1c檢查結果(%)],LabData2016[比對身分證前六碼],$AX566,LabData2016[最近一次HbA1c檢查日期],$G566,LabData2016[HbA1c唯一],1),"")))</f>
        <v/>
      </c>
      <c r="G566" s="36" t="str" cm="1">
        <f t="array" ref="G566">IF($B566="","",IFERROR(_xlfn.AGGREGATE(14,6,LabData2016[最近一次HbA1c檢查日期]/((LabData2016[比對身分證前六碼]=$AX566)*(LabData2016[HbA1c唯一]=1)),1),""))</f>
        <v/>
      </c>
      <c r="H566" s="6" t="str">
        <f>IF($B566="","",IF($I566="","",IFERROR(SUMIFS(LabData2016[最近一次HbA1c檢查結果(%)],LabData2016[比對身分證前六碼],$AX566,LabData2016[最近一次HbA1c檢查日期],$I566,LabData2016[HbA1c唯一],1),"")))</f>
        <v/>
      </c>
      <c r="I566" s="36" t="str" cm="1">
        <f t="array" ref="I566">IF($B566="","",IFERROR(_xlfn.AGGREGATE(14,6,LabData2016[最近一次HbA1c檢查日期]/((LabData2016[比對身分證前六碼]=$AX566)*(LabData2016[HbA1c唯一]=1)),2),""))</f>
        <v/>
      </c>
      <c r="J566" s="6" t="str">
        <f t="shared" si="111"/>
        <v/>
      </c>
      <c r="K566" s="27" t="str">
        <f ca="1">IF($B566="","",IF($E566="不適用","不適用",IF($F566="","未檢驗",IF(AND($AF566+$AG566&gt;=2,$AG566&gt;=1),IF(OR($F566&lt;VALUE(SUBSTITUTE(SUBSTITUTE($E566,"&lt;",""),"%","")),SUMIFS(LabData2016[HbA1c唯一],LabData2016[比對身分證前六碼],$AX566,LabData2016[最近一次HbA1c檢查結果(%)],"&lt;"&amp;VALUE(SUBSTITUTE(SUBSTITUTE($E566,"&lt;",""),"%","")),LabData2016[最近一次HbA1c檢查日期],"&gt;="&amp;DATE(YEAR(TODAY()),1,1),LabData2016[最近一次HbA1c檢查日期],"&lt;"&amp;DATE(YEAR(TODAY())+1,1,1))/($AF566+$AG566)&gt;=0.5),"控制達標",IF(ISNUMBER($H566),IF(AND($J566&gt;=84,$F566-$H566&lt;0),"進步達標","未達標"),"未達標")),"未達標"))))</f>
        <v/>
      </c>
      <c r="L566" s="33" t="str">
        <f ca="1">IF($B566="","",IF($K566="不適用","不適用",IF($K566="未檢驗","無檢驗資料","全年"&amp;($AF566+$AG566)&amp;"次／下半年"&amp;$AG566&amp;"次／"&amp;SUMIFS(LabData2016[HbA1c唯一],LabData2016[比對身分證前六碼],$AX566,LabData2016[最近一次HbA1c檢查結果(%)],"&lt;"&amp;VALUE(SUBSTITUTE(SUBSTITUTE($E566,"&lt;",""),"%","")),LabData2016[最近一次HbA1c檢查日期],"&gt;="&amp;DATE(YEAR(TODAY()),1,1),LabData2016[最近一次HbA1c檢查日期],"&lt;"&amp;DATE(YEAR(TODAY())+1,1,1))&amp;"/"&amp;($AF566+$AG566)&amp;"達標")))</f>
        <v/>
      </c>
      <c r="M566" s="6" t="str" cm="1">
        <f t="array" ref="M566">IF($B566="","",IFERROR(INDEX(PatientCriteria[LDL達標標準],ROWS($A$4:A566)),""))</f>
        <v/>
      </c>
      <c r="N566" s="6" t="str">
        <f>IF($B566="","",IF($O566="","",IFERROR(SUMIFS(LabData2016[最近一次LDL檢查結果(mg/dL)],LabData2016[比對身分證前六碼],$AX566,LabData2016[最近一次LDL檢查日期],$O566,LabData2016[LDL唯一],1),"")))</f>
        <v/>
      </c>
      <c r="O566" s="36" t="str" cm="1">
        <f t="array" ref="O566">IF($B566="","",IFERROR(_xlfn.AGGREGATE(14,6,LabData2016[最近一次LDL檢查日期]/((LabData2016[比對身分證前六碼]=$AX566)*(LabData2016[LDL唯一]=1)),1),""))</f>
        <v/>
      </c>
      <c r="P566" s="6" t="str">
        <f>IF($B566="","",IF($Q566="","",IFERROR(SUMIFS(LabData2016[最近一次LDL檢查結果(mg/dL)],LabData2016[比對身分證前六碼],$AX566,LabData2016[最近一次LDL檢查日期],$Q566,LabData2016[LDL唯一],1),"")))</f>
        <v/>
      </c>
      <c r="Q566" s="36" t="str" cm="1">
        <f t="array" ref="Q566">IF($B566="","",IFERROR(_xlfn.AGGREGATE(14,6,LabData2016[最近一次LDL檢查日期]/((LabData2016[比對身分證前六碼]=$AX566)*(LabData2016[LDL唯一]=1)),2),""))</f>
        <v/>
      </c>
      <c r="R566" s="6" t="str">
        <f t="shared" si="112"/>
        <v/>
      </c>
      <c r="S566" s="6" t="str" cm="1">
        <f t="array" ref="S566">IF($B566="","",IFERROR(_xlfn.AGGREGATE(15,6,LabData2016[最近一次LDL檢查結果(mg/dL)]/((LabData2016[比對身分證前六碼]=$AX566)*(LabData2016[LDL唯一]=1)),1),""))</f>
        <v/>
      </c>
      <c r="T566" s="28" t="str">
        <f ca="1">IF($B566="","",IF($M566="不適用","不適用",IF($N566="","未檢驗",IF(OR(AND($D566="DM only",$O566&gt;=DATE(YEAR(TODAY()),1,1),$O566&lt;DATE(YEAR(TODAY())+1,1,1),$N566&lt;VALUE(SUBSTITUTE($M566,"&lt;",""))),AND($AH566&gt;=1,$AI566&gt;=1,OR($N566&lt;VALUE(SUBSTITUTE($M566,"&lt;","")),SUMIFS(LabData2016[LDL唯一],LabData2016[比對身分證前六碼],$AX566,LabData2016[最近一次LDL檢查結果(mg/dL)],"&lt;"&amp;VALUE(SUBSTITUTE($M566,"&lt;","")),LabData2016[最近一次LDL檢查日期],"&gt;="&amp;DATE(YEAR(TODAY()),1,1),LabData2016[最近一次LDL檢查日期],"&lt;"&amp;DATE(YEAR(TODAY())+1,1,1))/($AH566+$AI566)&gt;=0.5))),"控制達標",IF(AND($AH566&gt;=1,$AI566&gt;=1,ISNUMBER($P566),$R566&gt;84,$N566-$P566&lt;0),"進步達標","未達標")))))</f>
        <v/>
      </c>
      <c r="U566" s="39" t="str">
        <f ca="1">IF($B566="","",IF($T566="不適用","不適用",IF($T566="未檢驗","無檢驗資料","全年"&amp;($AH566+$AI566)&amp;"次／下半年"&amp;$AI566&amp;"次／"&amp;SUMIFS(LabData2016[LDL唯一],LabData2016[比對身分證前六碼],$AX566,LabData2016[最近一次LDL檢查結果(mg/dL)],"&lt;"&amp;VALUE(SUBSTITUTE($M566,"&lt;","")),LabData2016[最近一次LDL檢查日期],"&gt;="&amp;DATE(YEAR(TODAY()),1,1),LabData2016[最近一次LDL檢查日期],"&lt;"&amp;DATE(YEAR(TODAY())+1,1,1))&amp;"/"&amp;($AH566+$AI566)&amp;"達標")))</f>
        <v/>
      </c>
      <c r="V566" s="6" t="str" cm="1">
        <f t="array" ref="V566">IF($B566="","",IFERROR(INDEX(PatientCriteria[UACR達標標準],ROWS($A$4:A566)),""))</f>
        <v/>
      </c>
      <c r="W566" s="6" t="str">
        <f>IF($B566="","",IF($X566="","",IFERROR(SUMIFS(LabData2016[最近一次UACR檢查結果(mg/gm)],LabData2016[比對身分證前六碼],$AX566,LabData2016[最近一次UACR檢查日期],$X566,LabData2016[UACR唯一],1),"")))</f>
        <v/>
      </c>
      <c r="X566" s="36" t="str" cm="1">
        <f t="array" ref="X566">IF($B566="","",IFERROR(_xlfn.AGGREGATE(14,6,LabData2016[最近一次UACR檢查日期]/((LabData2016[比對身分證前六碼]=$AX566)*(LabData2016[UACR唯一]=1)),1),""))</f>
        <v/>
      </c>
      <c r="Y566" s="6" t="str">
        <f>IF($B566="","",IF($Z566="","",IFERROR(SUMIFS(LabData2016[最近一次UACR檢查結果(mg/gm)],LabData2016[比對身分證前六碼],$AX566,LabData2016[最近一次UACR檢查日期],$Z566,LabData2016[UACR唯一],1),"")))</f>
        <v/>
      </c>
      <c r="Z566" s="36" t="str" cm="1">
        <f t="array" ref="Z566">IF($B566="","",IFERROR(_xlfn.AGGREGATE(14,6,LabData2016[最近一次UACR檢查日期]/((LabData2016[比對身分證前六碼]=$AX566)*(LabData2016[UACR唯一]=1)),2),""))</f>
        <v/>
      </c>
      <c r="AA566" s="6" t="str">
        <f t="shared" si="113"/>
        <v/>
      </c>
      <c r="AB566" s="29" t="str">
        <f ca="1">IF($B566="","",IF($V566="不適用","不適用",IF($W566="","未檢驗",IF(AND($AJ566+$AK566&gt;=2,$AK566&gt;=1),IF(OR($W566&lt;30,SUMIFS(LabData2016[UACR唯一],LabData2016[比對身分證前六碼],$AX566,LabData2016[最近一次UACR檢查結果(mg/gm)],"&lt;30",LabData2016[最近一次UACR檢查日期],"&gt;="&amp;DATE(YEAR(TODAY()),1,1),LabData2016[最近一次UACR檢查日期],"&lt;"&amp;DATE(YEAR(TODAY())+1,1,1))/($AJ566+$AK566)&gt;=0.5),"控制達標",IF(ISNUMBER($Y566),IF(AND($AA566&gt;=84,$W566-$Y566&lt;0),"進步達標","未達標"),"未達標")),"未達標"))))</f>
        <v/>
      </c>
      <c r="AC566" s="38" t="str">
        <f ca="1">IF($B566="","",IF($AB566="不適用","不適用",IF($AB566="未檢驗","無檢驗資料","全年"&amp;($AJ566+$AK566)&amp;"次／下半年"&amp;$AK566&amp;"次／"&amp;SUMIFS(LabData2016[UACR唯一],LabData2016[比對身分證前六碼],$AX566,LabData2016[最近一次UACR檢查結果(mg/gm)],"&lt;30",LabData2016[最近一次UACR檢查日期],"&gt;="&amp;DATE(YEAR(TODAY()),1,1),LabData2016[最近一次UACR檢查日期],"&lt;"&amp;DATE(YEAR(TODAY())+1,1,1))&amp;"/"&amp;($AJ566+$AK566)&amp;"達標")))</f>
        <v/>
      </c>
      <c r="AD566" s="6" t="str" cm="1">
        <f t="array" ref="AD566">IF($B566="","",IFERROR(INDEX(PatientCriteria[BP檢驗次數達標標準],ROWS($A$4:A566)),""))</f>
        <v/>
      </c>
      <c r="AE566" s="6" t="str" cm="1">
        <f t="array" aca="1" ref="AE566" ca="1">IF($B566="","",_xlfn.LET(_xlpm.bp,LabData2016[最近一次BP檢查日期],_xlpm.ym,IF(ISNUMBER(_xlpm.bp),TEXT(_xlpm.bp,"yyyy-mm"),LEFT(_xlpm.bp,7)),_xlpm.matched,_xlfn._xlws.FILTER(_xlpm.ym,(LabData2016[比對身分證前六碼]=$AX566)*(LabData2016[比對生日西元]=$AY566)*(_xlpm.ym&lt;&gt;"")*(LEFT(_xlpm.ym,4)=TEXT(YEAR(TODAY()),"0")),""),IF(INDEX(_xlpm.matched,1)="",0,ROWS(_xlfn.UNIQUE(_xlpm.matched)))))</f>
        <v/>
      </c>
      <c r="AF566" s="6" t="str">
        <f ca="1">IF($B566="","",SUMIFS(LabData2016[HbA1c唯一],LabData2016[比對身分證前六碼],$AX566,LabData2016[最近一次HbA1c檢查日期],"&gt;="&amp;DATE(YEAR(TODAY()),1,1),LabData2016[最近一次HbA1c檢查日期],"&lt;"&amp;DATE(YEAR(TODAY()),7,1)))</f>
        <v/>
      </c>
      <c r="AG566" s="6" t="str">
        <f ca="1">IF($B566="","",SUMIFS(LabData2016[HbA1c唯一],LabData2016[比對身分證前六碼],$AX566,LabData2016[最近一次HbA1c檢查日期],"&gt;="&amp;DATE(YEAR(TODAY()),7,1),LabData2016[最近一次HbA1c檢查日期],"&lt;"&amp;DATE(YEAR(TODAY())+1,1,1)))</f>
        <v/>
      </c>
      <c r="AH566" s="6" t="str">
        <f ca="1">IF($B566="","",SUMIFS(LabData2016[LDL唯一],LabData2016[比對身分證前六碼],$AX566,LabData2016[最近一次LDL檢查日期],"&gt;="&amp;DATE(YEAR(TODAY()),1,1),LabData2016[最近一次LDL檢查日期],"&lt;"&amp;DATE(YEAR(TODAY()),7,1)))</f>
        <v/>
      </c>
      <c r="AI566" s="6" t="str">
        <f ca="1">IF($B566="","",SUMIFS(LabData2016[LDL唯一],LabData2016[比對身分證前六碼],$AX566,LabData2016[最近一次LDL檢查日期],"&gt;="&amp;DATE(YEAR(TODAY()),7,1),LabData2016[最近一次LDL檢查日期],"&lt;"&amp;DATE(YEAR(TODAY())+1,1,1)))</f>
        <v/>
      </c>
      <c r="AJ566" s="6" t="str">
        <f ca="1">IF($B566="","",SUMIFS(LabData2016[UACR唯一],LabData2016[比對身分證前六碼],$AX566,LabData2016[最近一次UACR檢查日期],"&gt;="&amp;DATE(YEAR(TODAY()),1,1),LabData2016[最近一次UACR檢查日期],"&lt;"&amp;DATE(YEAR(TODAY()),7,1)))</f>
        <v/>
      </c>
      <c r="AK566" s="6" t="str">
        <f ca="1">IF($B566="","",SUMIFS(LabData2016[UACR唯一],LabData2016[比對身分證前六碼],$AX566,LabData2016[最近一次UACR檢查日期],"&gt;="&amp;DATE(YEAR(TODAY()),7,1),LabData2016[最近一次UACR檢查日期],"&lt;"&amp;DATE(YEAR(TODAY())+1,1,1)))</f>
        <v/>
      </c>
      <c r="AL566" s="6" t="str">
        <f t="shared" si="114"/>
        <v/>
      </c>
      <c r="AM566" s="6" t="str">
        <f t="shared" si="115"/>
        <v/>
      </c>
      <c r="AN566" s="6" t="str">
        <f t="shared" si="116"/>
        <v/>
      </c>
      <c r="AO566" s="6" t="str">
        <f t="shared" si="117"/>
        <v/>
      </c>
      <c r="AP566" s="6" t="str" cm="1">
        <f t="array" ref="AP566">IF($B566="","",IFERROR(INDEX(相容設定!$B$2:$E$9,MATCH($D566,相容設定!$A$2:$A$9,0),MIN(VALUE(LEFT($AQ566,FIND("/",$AQ566)-1)),3)+1),0))</f>
        <v/>
      </c>
      <c r="AQ566" s="6" t="str">
        <f t="shared" si="118"/>
        <v/>
      </c>
      <c r="AR566" s="30" t="str">
        <f t="shared" si="119"/>
        <v/>
      </c>
      <c r="AS566" s="30" t="str">
        <f>IF($B566="","",250+30+IF(OR(ISNUMBER(SEARCH("DM",$D566)),ISNUMBER(SEARCH("+",$D566))),100,0)+IFERROR(INDEX(相容設定!$F$2:$F$9,MATCH($D566,相容設定!$A$2:$A$9,0)),0))</f>
        <v/>
      </c>
      <c r="AT566" s="31" t="str">
        <f t="shared" si="120"/>
        <v/>
      </c>
      <c r="AU566" s="32" t="str">
        <f t="shared" si="121"/>
        <v/>
      </c>
      <c r="AW566" t="str">
        <f t="shared" si="122"/>
        <v/>
      </c>
    </row>
    <row r="567" spans="1:49" x14ac:dyDescent="0.35">
      <c r="A567" s="26" t="str" cm="1">
        <f t="array" ref="A567">IFERROR(IF(INDEX(PatientCriteria[身分證號],ROWS($A$4:A567))="","",ROWS($A$4:A567)),"")</f>
        <v/>
      </c>
      <c r="B567" s="26" t="str" cm="1">
        <f t="array" ref="B567">IFERROR(IF(INDEX(PatientCriteria[身分證號],ROWS($A$4:A567))="","",INDEX(PatientCriteria[身分證號],ROWS($A$4:A567))),"")</f>
        <v/>
      </c>
      <c r="C567" s="26" t="str" cm="1">
        <f t="array" ref="C567">IF($B567="","",IFERROR(INDEX(PatientCriteria[生日],ROWS($A$4:A567)),""))</f>
        <v/>
      </c>
      <c r="D567" s="26" t="str" cm="1">
        <f t="array" ref="D567">IF($B567="","",IFERROR(INDEX(PatientCriteria[疾病組合],ROWS($A$4:A567)),""))</f>
        <v/>
      </c>
      <c r="E567" s="6" t="str" cm="1">
        <f t="array" ref="E567">IF($B567="","",IFERROR(INDEX(PatientCriteria[HbA1c達標標準],ROWS($A$4:A567)),""))</f>
        <v/>
      </c>
      <c r="F567" s="6" t="str">
        <f>IF($B567="","",IF($G567="","",IFERROR(SUMIFS(LabData2016[最近一次HbA1c檢查結果(%)],LabData2016[比對身分證前六碼],$AX567,LabData2016[最近一次HbA1c檢查日期],$G567,LabData2016[HbA1c唯一],1),"")))</f>
        <v/>
      </c>
      <c r="G567" s="36" t="str" cm="1">
        <f t="array" ref="G567">IF($B567="","",IFERROR(_xlfn.AGGREGATE(14,6,LabData2016[最近一次HbA1c檢查日期]/((LabData2016[比對身分證前六碼]=$AX567)*(LabData2016[HbA1c唯一]=1)),1),""))</f>
        <v/>
      </c>
      <c r="H567" s="6" t="str">
        <f>IF($B567="","",IF($I567="","",IFERROR(SUMIFS(LabData2016[最近一次HbA1c檢查結果(%)],LabData2016[比對身分證前六碼],$AX567,LabData2016[最近一次HbA1c檢查日期],$I567,LabData2016[HbA1c唯一],1),"")))</f>
        <v/>
      </c>
      <c r="I567" s="36" t="str" cm="1">
        <f t="array" ref="I567">IF($B567="","",IFERROR(_xlfn.AGGREGATE(14,6,LabData2016[最近一次HbA1c檢查日期]/((LabData2016[比對身分證前六碼]=$AX567)*(LabData2016[HbA1c唯一]=1)),2),""))</f>
        <v/>
      </c>
      <c r="J567" s="6" t="str">
        <f t="shared" si="111"/>
        <v/>
      </c>
      <c r="K567" s="27" t="str">
        <f ca="1">IF($B567="","",IF($E567="不適用","不適用",IF($F567="","未檢驗",IF(AND($AF567+$AG567&gt;=2,$AG567&gt;=1),IF(OR($F567&lt;VALUE(SUBSTITUTE(SUBSTITUTE($E567,"&lt;",""),"%","")),SUMIFS(LabData2016[HbA1c唯一],LabData2016[比對身分證前六碼],$AX567,LabData2016[最近一次HbA1c檢查結果(%)],"&lt;"&amp;VALUE(SUBSTITUTE(SUBSTITUTE($E567,"&lt;",""),"%","")),LabData2016[最近一次HbA1c檢查日期],"&gt;="&amp;DATE(YEAR(TODAY()),1,1),LabData2016[最近一次HbA1c檢查日期],"&lt;"&amp;DATE(YEAR(TODAY())+1,1,1))/($AF567+$AG567)&gt;=0.5),"控制達標",IF(ISNUMBER($H567),IF(AND($J567&gt;=84,$F567-$H567&lt;0),"進步達標","未達標"),"未達標")),"未達標"))))</f>
        <v/>
      </c>
      <c r="L567" s="33" t="str">
        <f ca="1">IF($B567="","",IF($K567="不適用","不適用",IF($K567="未檢驗","無檢驗資料","全年"&amp;($AF567+$AG567)&amp;"次／下半年"&amp;$AG567&amp;"次／"&amp;SUMIFS(LabData2016[HbA1c唯一],LabData2016[比對身分證前六碼],$AX567,LabData2016[最近一次HbA1c檢查結果(%)],"&lt;"&amp;VALUE(SUBSTITUTE(SUBSTITUTE($E567,"&lt;",""),"%","")),LabData2016[最近一次HbA1c檢查日期],"&gt;="&amp;DATE(YEAR(TODAY()),1,1),LabData2016[最近一次HbA1c檢查日期],"&lt;"&amp;DATE(YEAR(TODAY())+1,1,1))&amp;"/"&amp;($AF567+$AG567)&amp;"達標")))</f>
        <v/>
      </c>
      <c r="M567" s="6" t="str" cm="1">
        <f t="array" ref="M567">IF($B567="","",IFERROR(INDEX(PatientCriteria[LDL達標標準],ROWS($A$4:A567)),""))</f>
        <v/>
      </c>
      <c r="N567" s="6" t="str">
        <f>IF($B567="","",IF($O567="","",IFERROR(SUMIFS(LabData2016[最近一次LDL檢查結果(mg/dL)],LabData2016[比對身分證前六碼],$AX567,LabData2016[最近一次LDL檢查日期],$O567,LabData2016[LDL唯一],1),"")))</f>
        <v/>
      </c>
      <c r="O567" s="36" t="str" cm="1">
        <f t="array" ref="O567">IF($B567="","",IFERROR(_xlfn.AGGREGATE(14,6,LabData2016[最近一次LDL檢查日期]/((LabData2016[比對身分證前六碼]=$AX567)*(LabData2016[LDL唯一]=1)),1),""))</f>
        <v/>
      </c>
      <c r="P567" s="6" t="str">
        <f>IF($B567="","",IF($Q567="","",IFERROR(SUMIFS(LabData2016[最近一次LDL檢查結果(mg/dL)],LabData2016[比對身分證前六碼],$AX567,LabData2016[最近一次LDL檢查日期],$Q567,LabData2016[LDL唯一],1),"")))</f>
        <v/>
      </c>
      <c r="Q567" s="36" t="str" cm="1">
        <f t="array" ref="Q567">IF($B567="","",IFERROR(_xlfn.AGGREGATE(14,6,LabData2016[最近一次LDL檢查日期]/((LabData2016[比對身分證前六碼]=$AX567)*(LabData2016[LDL唯一]=1)),2),""))</f>
        <v/>
      </c>
      <c r="R567" s="6" t="str">
        <f t="shared" si="112"/>
        <v/>
      </c>
      <c r="S567" s="6" t="str" cm="1">
        <f t="array" ref="S567">IF($B567="","",IFERROR(_xlfn.AGGREGATE(15,6,LabData2016[最近一次LDL檢查結果(mg/dL)]/((LabData2016[比對身分證前六碼]=$AX567)*(LabData2016[LDL唯一]=1)),1),""))</f>
        <v/>
      </c>
      <c r="T567" s="28" t="str">
        <f ca="1">IF($B567="","",IF($M567="不適用","不適用",IF($N567="","未檢驗",IF(OR(AND($D567="DM only",$O567&gt;=DATE(YEAR(TODAY()),1,1),$O567&lt;DATE(YEAR(TODAY())+1,1,1),$N567&lt;VALUE(SUBSTITUTE($M567,"&lt;",""))),AND($AH567&gt;=1,$AI567&gt;=1,OR($N567&lt;VALUE(SUBSTITUTE($M567,"&lt;","")),SUMIFS(LabData2016[LDL唯一],LabData2016[比對身分證前六碼],$AX567,LabData2016[最近一次LDL檢查結果(mg/dL)],"&lt;"&amp;VALUE(SUBSTITUTE($M567,"&lt;","")),LabData2016[最近一次LDL檢查日期],"&gt;="&amp;DATE(YEAR(TODAY()),1,1),LabData2016[最近一次LDL檢查日期],"&lt;"&amp;DATE(YEAR(TODAY())+1,1,1))/($AH567+$AI567)&gt;=0.5))),"控制達標",IF(AND($AH567&gt;=1,$AI567&gt;=1,ISNUMBER($P567),$R567&gt;84,$N567-$P567&lt;0),"進步達標","未達標")))))</f>
        <v/>
      </c>
      <c r="U567" s="39" t="str">
        <f ca="1">IF($B567="","",IF($T567="不適用","不適用",IF($T567="未檢驗","無檢驗資料","全年"&amp;($AH567+$AI567)&amp;"次／下半年"&amp;$AI567&amp;"次／"&amp;SUMIFS(LabData2016[LDL唯一],LabData2016[比對身分證前六碼],$AX567,LabData2016[最近一次LDL檢查結果(mg/dL)],"&lt;"&amp;VALUE(SUBSTITUTE($M567,"&lt;","")),LabData2016[最近一次LDL檢查日期],"&gt;="&amp;DATE(YEAR(TODAY()),1,1),LabData2016[最近一次LDL檢查日期],"&lt;"&amp;DATE(YEAR(TODAY())+1,1,1))&amp;"/"&amp;($AH567+$AI567)&amp;"達標")))</f>
        <v/>
      </c>
      <c r="V567" s="6" t="str" cm="1">
        <f t="array" ref="V567">IF($B567="","",IFERROR(INDEX(PatientCriteria[UACR達標標準],ROWS($A$4:A567)),""))</f>
        <v/>
      </c>
      <c r="W567" s="6" t="str">
        <f>IF($B567="","",IF($X567="","",IFERROR(SUMIFS(LabData2016[最近一次UACR檢查結果(mg/gm)],LabData2016[比對身分證前六碼],$AX567,LabData2016[最近一次UACR檢查日期],$X567,LabData2016[UACR唯一],1),"")))</f>
        <v/>
      </c>
      <c r="X567" s="36" t="str" cm="1">
        <f t="array" ref="X567">IF($B567="","",IFERROR(_xlfn.AGGREGATE(14,6,LabData2016[最近一次UACR檢查日期]/((LabData2016[比對身分證前六碼]=$AX567)*(LabData2016[UACR唯一]=1)),1),""))</f>
        <v/>
      </c>
      <c r="Y567" s="6" t="str">
        <f>IF($B567="","",IF($Z567="","",IFERROR(SUMIFS(LabData2016[最近一次UACR檢查結果(mg/gm)],LabData2016[比對身分證前六碼],$AX567,LabData2016[最近一次UACR檢查日期],$Z567,LabData2016[UACR唯一],1),"")))</f>
        <v/>
      </c>
      <c r="Z567" s="36" t="str" cm="1">
        <f t="array" ref="Z567">IF($B567="","",IFERROR(_xlfn.AGGREGATE(14,6,LabData2016[最近一次UACR檢查日期]/((LabData2016[比對身分證前六碼]=$AX567)*(LabData2016[UACR唯一]=1)),2),""))</f>
        <v/>
      </c>
      <c r="AA567" s="6" t="str">
        <f t="shared" si="113"/>
        <v/>
      </c>
      <c r="AB567" s="29" t="str">
        <f ca="1">IF($B567="","",IF($V567="不適用","不適用",IF($W567="","未檢驗",IF(AND($AJ567+$AK567&gt;=2,$AK567&gt;=1),IF(OR($W567&lt;30,SUMIFS(LabData2016[UACR唯一],LabData2016[比對身分證前六碼],$AX567,LabData2016[最近一次UACR檢查結果(mg/gm)],"&lt;30",LabData2016[最近一次UACR檢查日期],"&gt;="&amp;DATE(YEAR(TODAY()),1,1),LabData2016[最近一次UACR檢查日期],"&lt;"&amp;DATE(YEAR(TODAY())+1,1,1))/($AJ567+$AK567)&gt;=0.5),"控制達標",IF(ISNUMBER($Y567),IF(AND($AA567&gt;=84,$W567-$Y567&lt;0),"進步達標","未達標"),"未達標")),"未達標"))))</f>
        <v/>
      </c>
      <c r="AC567" s="38" t="str">
        <f ca="1">IF($B567="","",IF($AB567="不適用","不適用",IF($AB567="未檢驗","無檢驗資料","全年"&amp;($AJ567+$AK567)&amp;"次／下半年"&amp;$AK567&amp;"次／"&amp;SUMIFS(LabData2016[UACR唯一],LabData2016[比對身分證前六碼],$AX567,LabData2016[最近一次UACR檢查結果(mg/gm)],"&lt;30",LabData2016[最近一次UACR檢查日期],"&gt;="&amp;DATE(YEAR(TODAY()),1,1),LabData2016[最近一次UACR檢查日期],"&lt;"&amp;DATE(YEAR(TODAY())+1,1,1))&amp;"/"&amp;($AJ567+$AK567)&amp;"達標")))</f>
        <v/>
      </c>
      <c r="AD567" s="6" t="str" cm="1">
        <f t="array" ref="AD567">IF($B567="","",IFERROR(INDEX(PatientCriteria[BP檢驗次數達標標準],ROWS($A$4:A567)),""))</f>
        <v/>
      </c>
      <c r="AE567" s="6" t="str" cm="1">
        <f t="array" aca="1" ref="AE567" ca="1">IF($B567="","",_xlfn.LET(_xlpm.bp,LabData2016[最近一次BP檢查日期],_xlpm.ym,IF(ISNUMBER(_xlpm.bp),TEXT(_xlpm.bp,"yyyy-mm"),LEFT(_xlpm.bp,7)),_xlpm.matched,_xlfn._xlws.FILTER(_xlpm.ym,(LabData2016[比對身分證前六碼]=$AX567)*(LabData2016[比對生日西元]=$AY567)*(_xlpm.ym&lt;&gt;"")*(LEFT(_xlpm.ym,4)=TEXT(YEAR(TODAY()),"0")),""),IF(INDEX(_xlpm.matched,1)="",0,ROWS(_xlfn.UNIQUE(_xlpm.matched)))))</f>
        <v/>
      </c>
      <c r="AF567" s="6" t="str">
        <f ca="1">IF($B567="","",SUMIFS(LabData2016[HbA1c唯一],LabData2016[比對身分證前六碼],$AX567,LabData2016[最近一次HbA1c檢查日期],"&gt;="&amp;DATE(YEAR(TODAY()),1,1),LabData2016[最近一次HbA1c檢查日期],"&lt;"&amp;DATE(YEAR(TODAY()),7,1)))</f>
        <v/>
      </c>
      <c r="AG567" s="6" t="str">
        <f ca="1">IF($B567="","",SUMIFS(LabData2016[HbA1c唯一],LabData2016[比對身分證前六碼],$AX567,LabData2016[最近一次HbA1c檢查日期],"&gt;="&amp;DATE(YEAR(TODAY()),7,1),LabData2016[最近一次HbA1c檢查日期],"&lt;"&amp;DATE(YEAR(TODAY())+1,1,1)))</f>
        <v/>
      </c>
      <c r="AH567" s="6" t="str">
        <f ca="1">IF($B567="","",SUMIFS(LabData2016[LDL唯一],LabData2016[比對身分證前六碼],$AX567,LabData2016[最近一次LDL檢查日期],"&gt;="&amp;DATE(YEAR(TODAY()),1,1),LabData2016[最近一次LDL檢查日期],"&lt;"&amp;DATE(YEAR(TODAY()),7,1)))</f>
        <v/>
      </c>
      <c r="AI567" s="6" t="str">
        <f ca="1">IF($B567="","",SUMIFS(LabData2016[LDL唯一],LabData2016[比對身分證前六碼],$AX567,LabData2016[最近一次LDL檢查日期],"&gt;="&amp;DATE(YEAR(TODAY()),7,1),LabData2016[最近一次LDL檢查日期],"&lt;"&amp;DATE(YEAR(TODAY())+1,1,1)))</f>
        <v/>
      </c>
      <c r="AJ567" s="6" t="str">
        <f ca="1">IF($B567="","",SUMIFS(LabData2016[UACR唯一],LabData2016[比對身分證前六碼],$AX567,LabData2016[最近一次UACR檢查日期],"&gt;="&amp;DATE(YEAR(TODAY()),1,1),LabData2016[最近一次UACR檢查日期],"&lt;"&amp;DATE(YEAR(TODAY()),7,1)))</f>
        <v/>
      </c>
      <c r="AK567" s="6" t="str">
        <f ca="1">IF($B567="","",SUMIFS(LabData2016[UACR唯一],LabData2016[比對身分證前六碼],$AX567,LabData2016[最近一次UACR檢查日期],"&gt;="&amp;DATE(YEAR(TODAY()),7,1),LabData2016[最近一次UACR檢查日期],"&lt;"&amp;DATE(YEAR(TODAY())+1,1,1)))</f>
        <v/>
      </c>
      <c r="AL567" s="6" t="str">
        <f t="shared" si="114"/>
        <v/>
      </c>
      <c r="AM567" s="6" t="str">
        <f t="shared" si="115"/>
        <v/>
      </c>
      <c r="AN567" s="6" t="str">
        <f t="shared" si="116"/>
        <v/>
      </c>
      <c r="AO567" s="6" t="str">
        <f t="shared" si="117"/>
        <v/>
      </c>
      <c r="AP567" s="6" t="str" cm="1">
        <f t="array" ref="AP567">IF($B567="","",IFERROR(INDEX(相容設定!$B$2:$E$9,MATCH($D567,相容設定!$A$2:$A$9,0),MIN(VALUE(LEFT($AQ567,FIND("/",$AQ567)-1)),3)+1),0))</f>
        <v/>
      </c>
      <c r="AQ567" s="6" t="str">
        <f t="shared" si="118"/>
        <v/>
      </c>
      <c r="AR567" s="30" t="str">
        <f t="shared" si="119"/>
        <v/>
      </c>
      <c r="AS567" s="30" t="str">
        <f>IF($B567="","",250+30+IF(OR(ISNUMBER(SEARCH("DM",$D567)),ISNUMBER(SEARCH("+",$D567))),100,0)+IFERROR(INDEX(相容設定!$F$2:$F$9,MATCH($D567,相容設定!$A$2:$A$9,0)),0))</f>
        <v/>
      </c>
      <c r="AT567" s="31" t="str">
        <f t="shared" si="120"/>
        <v/>
      </c>
      <c r="AU567" s="32" t="str">
        <f t="shared" si="121"/>
        <v/>
      </c>
      <c r="AW567" t="str">
        <f t="shared" si="122"/>
        <v/>
      </c>
    </row>
    <row r="568" spans="1:49" x14ac:dyDescent="0.35">
      <c r="A568" s="26" t="str" cm="1">
        <f t="array" ref="A568">IFERROR(IF(INDEX(PatientCriteria[身分證號],ROWS($A$4:A568))="","",ROWS($A$4:A568)),"")</f>
        <v/>
      </c>
      <c r="B568" s="26" t="str" cm="1">
        <f t="array" ref="B568">IFERROR(IF(INDEX(PatientCriteria[身分證號],ROWS($A$4:A568))="","",INDEX(PatientCriteria[身分證號],ROWS($A$4:A568))),"")</f>
        <v/>
      </c>
      <c r="C568" s="26" t="str" cm="1">
        <f t="array" ref="C568">IF($B568="","",IFERROR(INDEX(PatientCriteria[生日],ROWS($A$4:A568)),""))</f>
        <v/>
      </c>
      <c r="D568" s="26" t="str" cm="1">
        <f t="array" ref="D568">IF($B568="","",IFERROR(INDEX(PatientCriteria[疾病組合],ROWS($A$4:A568)),""))</f>
        <v/>
      </c>
      <c r="E568" s="6" t="str" cm="1">
        <f t="array" ref="E568">IF($B568="","",IFERROR(INDEX(PatientCriteria[HbA1c達標標準],ROWS($A$4:A568)),""))</f>
        <v/>
      </c>
      <c r="F568" s="6" t="str">
        <f>IF($B568="","",IF($G568="","",IFERROR(SUMIFS(LabData2016[最近一次HbA1c檢查結果(%)],LabData2016[比對身分證前六碼],$AX568,LabData2016[最近一次HbA1c檢查日期],$G568,LabData2016[HbA1c唯一],1),"")))</f>
        <v/>
      </c>
      <c r="G568" s="36" t="str" cm="1">
        <f t="array" ref="G568">IF($B568="","",IFERROR(_xlfn.AGGREGATE(14,6,LabData2016[最近一次HbA1c檢查日期]/((LabData2016[比對身分證前六碼]=$AX568)*(LabData2016[HbA1c唯一]=1)),1),""))</f>
        <v/>
      </c>
      <c r="H568" s="6" t="str">
        <f>IF($B568="","",IF($I568="","",IFERROR(SUMIFS(LabData2016[最近一次HbA1c檢查結果(%)],LabData2016[比對身分證前六碼],$AX568,LabData2016[最近一次HbA1c檢查日期],$I568,LabData2016[HbA1c唯一],1),"")))</f>
        <v/>
      </c>
      <c r="I568" s="36" t="str" cm="1">
        <f t="array" ref="I568">IF($B568="","",IFERROR(_xlfn.AGGREGATE(14,6,LabData2016[最近一次HbA1c檢查日期]/((LabData2016[比對身分證前六碼]=$AX568)*(LabData2016[HbA1c唯一]=1)),2),""))</f>
        <v/>
      </c>
      <c r="J568" s="6" t="str">
        <f t="shared" si="111"/>
        <v/>
      </c>
      <c r="K568" s="27" t="str">
        <f ca="1">IF($B568="","",IF($E568="不適用","不適用",IF($F568="","未檢驗",IF(AND($AF568+$AG568&gt;=2,$AG568&gt;=1),IF(OR($F568&lt;VALUE(SUBSTITUTE(SUBSTITUTE($E568,"&lt;",""),"%","")),SUMIFS(LabData2016[HbA1c唯一],LabData2016[比對身分證前六碼],$AX568,LabData2016[最近一次HbA1c檢查結果(%)],"&lt;"&amp;VALUE(SUBSTITUTE(SUBSTITUTE($E568,"&lt;",""),"%","")),LabData2016[最近一次HbA1c檢查日期],"&gt;="&amp;DATE(YEAR(TODAY()),1,1),LabData2016[最近一次HbA1c檢查日期],"&lt;"&amp;DATE(YEAR(TODAY())+1,1,1))/($AF568+$AG568)&gt;=0.5),"控制達標",IF(ISNUMBER($H568),IF(AND($J568&gt;=84,$F568-$H568&lt;0),"進步達標","未達標"),"未達標")),"未達標"))))</f>
        <v/>
      </c>
      <c r="L568" s="33" t="str">
        <f ca="1">IF($B568="","",IF($K568="不適用","不適用",IF($K568="未檢驗","無檢驗資料","全年"&amp;($AF568+$AG568)&amp;"次／下半年"&amp;$AG568&amp;"次／"&amp;SUMIFS(LabData2016[HbA1c唯一],LabData2016[比對身分證前六碼],$AX568,LabData2016[最近一次HbA1c檢查結果(%)],"&lt;"&amp;VALUE(SUBSTITUTE(SUBSTITUTE($E568,"&lt;",""),"%","")),LabData2016[最近一次HbA1c檢查日期],"&gt;="&amp;DATE(YEAR(TODAY()),1,1),LabData2016[最近一次HbA1c檢查日期],"&lt;"&amp;DATE(YEAR(TODAY())+1,1,1))&amp;"/"&amp;($AF568+$AG568)&amp;"達標")))</f>
        <v/>
      </c>
      <c r="M568" s="6" t="str" cm="1">
        <f t="array" ref="M568">IF($B568="","",IFERROR(INDEX(PatientCriteria[LDL達標標準],ROWS($A$4:A568)),""))</f>
        <v/>
      </c>
      <c r="N568" s="6" t="str">
        <f>IF($B568="","",IF($O568="","",IFERROR(SUMIFS(LabData2016[最近一次LDL檢查結果(mg/dL)],LabData2016[比對身分證前六碼],$AX568,LabData2016[最近一次LDL檢查日期],$O568,LabData2016[LDL唯一],1),"")))</f>
        <v/>
      </c>
      <c r="O568" s="36" t="str" cm="1">
        <f t="array" ref="O568">IF($B568="","",IFERROR(_xlfn.AGGREGATE(14,6,LabData2016[最近一次LDL檢查日期]/((LabData2016[比對身分證前六碼]=$AX568)*(LabData2016[LDL唯一]=1)),1),""))</f>
        <v/>
      </c>
      <c r="P568" s="6" t="str">
        <f>IF($B568="","",IF($Q568="","",IFERROR(SUMIFS(LabData2016[最近一次LDL檢查結果(mg/dL)],LabData2016[比對身分證前六碼],$AX568,LabData2016[最近一次LDL檢查日期],$Q568,LabData2016[LDL唯一],1),"")))</f>
        <v/>
      </c>
      <c r="Q568" s="36" t="str" cm="1">
        <f t="array" ref="Q568">IF($B568="","",IFERROR(_xlfn.AGGREGATE(14,6,LabData2016[最近一次LDL檢查日期]/((LabData2016[比對身分證前六碼]=$AX568)*(LabData2016[LDL唯一]=1)),2),""))</f>
        <v/>
      </c>
      <c r="R568" s="6" t="str">
        <f t="shared" si="112"/>
        <v/>
      </c>
      <c r="S568" s="6" t="str" cm="1">
        <f t="array" ref="S568">IF($B568="","",IFERROR(_xlfn.AGGREGATE(15,6,LabData2016[最近一次LDL檢查結果(mg/dL)]/((LabData2016[比對身分證前六碼]=$AX568)*(LabData2016[LDL唯一]=1)),1),""))</f>
        <v/>
      </c>
      <c r="T568" s="28" t="str">
        <f ca="1">IF($B568="","",IF($M568="不適用","不適用",IF($N568="","未檢驗",IF(OR(AND($D568="DM only",$O568&gt;=DATE(YEAR(TODAY()),1,1),$O568&lt;DATE(YEAR(TODAY())+1,1,1),$N568&lt;VALUE(SUBSTITUTE($M568,"&lt;",""))),AND($AH568&gt;=1,$AI568&gt;=1,OR($N568&lt;VALUE(SUBSTITUTE($M568,"&lt;","")),SUMIFS(LabData2016[LDL唯一],LabData2016[比對身分證前六碼],$AX568,LabData2016[最近一次LDL檢查結果(mg/dL)],"&lt;"&amp;VALUE(SUBSTITUTE($M568,"&lt;","")),LabData2016[最近一次LDL檢查日期],"&gt;="&amp;DATE(YEAR(TODAY()),1,1),LabData2016[最近一次LDL檢查日期],"&lt;"&amp;DATE(YEAR(TODAY())+1,1,1))/($AH568+$AI568)&gt;=0.5))),"控制達標",IF(AND($AH568&gt;=1,$AI568&gt;=1,ISNUMBER($P568),$R568&gt;84,$N568-$P568&lt;0),"進步達標","未達標")))))</f>
        <v/>
      </c>
      <c r="U568" s="39" t="str">
        <f ca="1">IF($B568="","",IF($T568="不適用","不適用",IF($T568="未檢驗","無檢驗資料","全年"&amp;($AH568+$AI568)&amp;"次／下半年"&amp;$AI568&amp;"次／"&amp;SUMIFS(LabData2016[LDL唯一],LabData2016[比對身分證前六碼],$AX568,LabData2016[最近一次LDL檢查結果(mg/dL)],"&lt;"&amp;VALUE(SUBSTITUTE($M568,"&lt;","")),LabData2016[最近一次LDL檢查日期],"&gt;="&amp;DATE(YEAR(TODAY()),1,1),LabData2016[最近一次LDL檢查日期],"&lt;"&amp;DATE(YEAR(TODAY())+1,1,1))&amp;"/"&amp;($AH568+$AI568)&amp;"達標")))</f>
        <v/>
      </c>
      <c r="V568" s="6" t="str" cm="1">
        <f t="array" ref="V568">IF($B568="","",IFERROR(INDEX(PatientCriteria[UACR達標標準],ROWS($A$4:A568)),""))</f>
        <v/>
      </c>
      <c r="W568" s="6" t="str">
        <f>IF($B568="","",IF($X568="","",IFERROR(SUMIFS(LabData2016[最近一次UACR檢查結果(mg/gm)],LabData2016[比對身分證前六碼],$AX568,LabData2016[最近一次UACR檢查日期],$X568,LabData2016[UACR唯一],1),"")))</f>
        <v/>
      </c>
      <c r="X568" s="36" t="str" cm="1">
        <f t="array" ref="X568">IF($B568="","",IFERROR(_xlfn.AGGREGATE(14,6,LabData2016[最近一次UACR檢查日期]/((LabData2016[比對身分證前六碼]=$AX568)*(LabData2016[UACR唯一]=1)),1),""))</f>
        <v/>
      </c>
      <c r="Y568" s="6" t="str">
        <f>IF($B568="","",IF($Z568="","",IFERROR(SUMIFS(LabData2016[最近一次UACR檢查結果(mg/gm)],LabData2016[比對身分證前六碼],$AX568,LabData2016[最近一次UACR檢查日期],$Z568,LabData2016[UACR唯一],1),"")))</f>
        <v/>
      </c>
      <c r="Z568" s="36" t="str" cm="1">
        <f t="array" ref="Z568">IF($B568="","",IFERROR(_xlfn.AGGREGATE(14,6,LabData2016[最近一次UACR檢查日期]/((LabData2016[比對身分證前六碼]=$AX568)*(LabData2016[UACR唯一]=1)),2),""))</f>
        <v/>
      </c>
      <c r="AA568" s="6" t="str">
        <f t="shared" si="113"/>
        <v/>
      </c>
      <c r="AB568" s="29" t="str">
        <f ca="1">IF($B568="","",IF($V568="不適用","不適用",IF($W568="","未檢驗",IF(AND($AJ568+$AK568&gt;=2,$AK568&gt;=1),IF(OR($W568&lt;30,SUMIFS(LabData2016[UACR唯一],LabData2016[比對身分證前六碼],$AX568,LabData2016[最近一次UACR檢查結果(mg/gm)],"&lt;30",LabData2016[最近一次UACR檢查日期],"&gt;="&amp;DATE(YEAR(TODAY()),1,1),LabData2016[最近一次UACR檢查日期],"&lt;"&amp;DATE(YEAR(TODAY())+1,1,1))/($AJ568+$AK568)&gt;=0.5),"控制達標",IF(ISNUMBER($Y568),IF(AND($AA568&gt;=84,$W568-$Y568&lt;0),"進步達標","未達標"),"未達標")),"未達標"))))</f>
        <v/>
      </c>
      <c r="AC568" s="38" t="str">
        <f ca="1">IF($B568="","",IF($AB568="不適用","不適用",IF($AB568="未檢驗","無檢驗資料","全年"&amp;($AJ568+$AK568)&amp;"次／下半年"&amp;$AK568&amp;"次／"&amp;SUMIFS(LabData2016[UACR唯一],LabData2016[比對身分證前六碼],$AX568,LabData2016[最近一次UACR檢查結果(mg/gm)],"&lt;30",LabData2016[最近一次UACR檢查日期],"&gt;="&amp;DATE(YEAR(TODAY()),1,1),LabData2016[最近一次UACR檢查日期],"&lt;"&amp;DATE(YEAR(TODAY())+1,1,1))&amp;"/"&amp;($AJ568+$AK568)&amp;"達標")))</f>
        <v/>
      </c>
      <c r="AD568" s="6" t="str" cm="1">
        <f t="array" ref="AD568">IF($B568="","",IFERROR(INDEX(PatientCriteria[BP檢驗次數達標標準],ROWS($A$4:A568)),""))</f>
        <v/>
      </c>
      <c r="AE568" s="6" t="str" cm="1">
        <f t="array" aca="1" ref="AE568" ca="1">IF($B568="","",_xlfn.LET(_xlpm.bp,LabData2016[最近一次BP檢查日期],_xlpm.ym,IF(ISNUMBER(_xlpm.bp),TEXT(_xlpm.bp,"yyyy-mm"),LEFT(_xlpm.bp,7)),_xlpm.matched,_xlfn._xlws.FILTER(_xlpm.ym,(LabData2016[比對身分證前六碼]=$AX568)*(LabData2016[比對生日西元]=$AY568)*(_xlpm.ym&lt;&gt;"")*(LEFT(_xlpm.ym,4)=TEXT(YEAR(TODAY()),"0")),""),IF(INDEX(_xlpm.matched,1)="",0,ROWS(_xlfn.UNIQUE(_xlpm.matched)))))</f>
        <v/>
      </c>
      <c r="AF568" s="6" t="str">
        <f ca="1">IF($B568="","",SUMIFS(LabData2016[HbA1c唯一],LabData2016[比對身分證前六碼],$AX568,LabData2016[最近一次HbA1c檢查日期],"&gt;="&amp;DATE(YEAR(TODAY()),1,1),LabData2016[最近一次HbA1c檢查日期],"&lt;"&amp;DATE(YEAR(TODAY()),7,1)))</f>
        <v/>
      </c>
      <c r="AG568" s="6" t="str">
        <f ca="1">IF($B568="","",SUMIFS(LabData2016[HbA1c唯一],LabData2016[比對身分證前六碼],$AX568,LabData2016[最近一次HbA1c檢查日期],"&gt;="&amp;DATE(YEAR(TODAY()),7,1),LabData2016[最近一次HbA1c檢查日期],"&lt;"&amp;DATE(YEAR(TODAY())+1,1,1)))</f>
        <v/>
      </c>
      <c r="AH568" s="6" t="str">
        <f ca="1">IF($B568="","",SUMIFS(LabData2016[LDL唯一],LabData2016[比對身分證前六碼],$AX568,LabData2016[最近一次LDL檢查日期],"&gt;="&amp;DATE(YEAR(TODAY()),1,1),LabData2016[最近一次LDL檢查日期],"&lt;"&amp;DATE(YEAR(TODAY()),7,1)))</f>
        <v/>
      </c>
      <c r="AI568" s="6" t="str">
        <f ca="1">IF($B568="","",SUMIFS(LabData2016[LDL唯一],LabData2016[比對身分證前六碼],$AX568,LabData2016[最近一次LDL檢查日期],"&gt;="&amp;DATE(YEAR(TODAY()),7,1),LabData2016[最近一次LDL檢查日期],"&lt;"&amp;DATE(YEAR(TODAY())+1,1,1)))</f>
        <v/>
      </c>
      <c r="AJ568" s="6" t="str">
        <f ca="1">IF($B568="","",SUMIFS(LabData2016[UACR唯一],LabData2016[比對身分證前六碼],$AX568,LabData2016[最近一次UACR檢查日期],"&gt;="&amp;DATE(YEAR(TODAY()),1,1),LabData2016[最近一次UACR檢查日期],"&lt;"&amp;DATE(YEAR(TODAY()),7,1)))</f>
        <v/>
      </c>
      <c r="AK568" s="6" t="str">
        <f ca="1">IF($B568="","",SUMIFS(LabData2016[UACR唯一],LabData2016[比對身分證前六碼],$AX568,LabData2016[最近一次UACR檢查日期],"&gt;="&amp;DATE(YEAR(TODAY()),7,1),LabData2016[最近一次UACR檢查日期],"&lt;"&amp;DATE(YEAR(TODAY())+1,1,1)))</f>
        <v/>
      </c>
      <c r="AL568" s="6" t="str">
        <f t="shared" si="114"/>
        <v/>
      </c>
      <c r="AM568" s="6" t="str">
        <f t="shared" si="115"/>
        <v/>
      </c>
      <c r="AN568" s="6" t="str">
        <f t="shared" si="116"/>
        <v/>
      </c>
      <c r="AO568" s="6" t="str">
        <f t="shared" si="117"/>
        <v/>
      </c>
      <c r="AP568" s="6" t="str" cm="1">
        <f t="array" ref="AP568">IF($B568="","",IFERROR(INDEX(相容設定!$B$2:$E$9,MATCH($D568,相容設定!$A$2:$A$9,0),MIN(VALUE(LEFT($AQ568,FIND("/",$AQ568)-1)),3)+1),0))</f>
        <v/>
      </c>
      <c r="AQ568" s="6" t="str">
        <f t="shared" si="118"/>
        <v/>
      </c>
      <c r="AR568" s="30" t="str">
        <f t="shared" si="119"/>
        <v/>
      </c>
      <c r="AS568" s="30" t="str">
        <f>IF($B568="","",250+30+IF(OR(ISNUMBER(SEARCH("DM",$D568)),ISNUMBER(SEARCH("+",$D568))),100,0)+IFERROR(INDEX(相容設定!$F$2:$F$9,MATCH($D568,相容設定!$A$2:$A$9,0)),0))</f>
        <v/>
      </c>
      <c r="AT568" s="31" t="str">
        <f t="shared" si="120"/>
        <v/>
      </c>
      <c r="AU568" s="32" t="str">
        <f t="shared" si="121"/>
        <v/>
      </c>
      <c r="AW568" t="str">
        <f t="shared" si="122"/>
        <v/>
      </c>
    </row>
    <row r="569" spans="1:49" x14ac:dyDescent="0.35">
      <c r="A569" s="26" t="str" cm="1">
        <f t="array" ref="A569">IFERROR(IF(INDEX(PatientCriteria[身分證號],ROWS($A$4:A569))="","",ROWS($A$4:A569)),"")</f>
        <v/>
      </c>
      <c r="B569" s="26" t="str" cm="1">
        <f t="array" ref="B569">IFERROR(IF(INDEX(PatientCriteria[身分證號],ROWS($A$4:A569))="","",INDEX(PatientCriteria[身分證號],ROWS($A$4:A569))),"")</f>
        <v/>
      </c>
      <c r="C569" s="26" t="str" cm="1">
        <f t="array" ref="C569">IF($B569="","",IFERROR(INDEX(PatientCriteria[生日],ROWS($A$4:A569)),""))</f>
        <v/>
      </c>
      <c r="D569" s="26" t="str" cm="1">
        <f t="array" ref="D569">IF($B569="","",IFERROR(INDEX(PatientCriteria[疾病組合],ROWS($A$4:A569)),""))</f>
        <v/>
      </c>
      <c r="E569" s="6" t="str" cm="1">
        <f t="array" ref="E569">IF($B569="","",IFERROR(INDEX(PatientCriteria[HbA1c達標標準],ROWS($A$4:A569)),""))</f>
        <v/>
      </c>
      <c r="F569" s="6" t="str">
        <f>IF($B569="","",IF($G569="","",IFERROR(SUMIFS(LabData2016[最近一次HbA1c檢查結果(%)],LabData2016[比對身分證前六碼],$AX569,LabData2016[最近一次HbA1c檢查日期],$G569,LabData2016[HbA1c唯一],1),"")))</f>
        <v/>
      </c>
      <c r="G569" s="36" t="str" cm="1">
        <f t="array" ref="G569">IF($B569="","",IFERROR(_xlfn.AGGREGATE(14,6,LabData2016[最近一次HbA1c檢查日期]/((LabData2016[比對身分證前六碼]=$AX569)*(LabData2016[HbA1c唯一]=1)),1),""))</f>
        <v/>
      </c>
      <c r="H569" s="6" t="str">
        <f>IF($B569="","",IF($I569="","",IFERROR(SUMIFS(LabData2016[最近一次HbA1c檢查結果(%)],LabData2016[比對身分證前六碼],$AX569,LabData2016[最近一次HbA1c檢查日期],$I569,LabData2016[HbA1c唯一],1),"")))</f>
        <v/>
      </c>
      <c r="I569" s="36" t="str" cm="1">
        <f t="array" ref="I569">IF($B569="","",IFERROR(_xlfn.AGGREGATE(14,6,LabData2016[最近一次HbA1c檢查日期]/((LabData2016[比對身分證前六碼]=$AX569)*(LabData2016[HbA1c唯一]=1)),2),""))</f>
        <v/>
      </c>
      <c r="J569" s="6" t="str">
        <f t="shared" si="111"/>
        <v/>
      </c>
      <c r="K569" s="27" t="str">
        <f ca="1">IF($B569="","",IF($E569="不適用","不適用",IF($F569="","未檢驗",IF(AND($AF569+$AG569&gt;=2,$AG569&gt;=1),IF(OR($F569&lt;VALUE(SUBSTITUTE(SUBSTITUTE($E569,"&lt;",""),"%","")),SUMIFS(LabData2016[HbA1c唯一],LabData2016[比對身分證前六碼],$AX569,LabData2016[最近一次HbA1c檢查結果(%)],"&lt;"&amp;VALUE(SUBSTITUTE(SUBSTITUTE($E569,"&lt;",""),"%","")),LabData2016[最近一次HbA1c檢查日期],"&gt;="&amp;DATE(YEAR(TODAY()),1,1),LabData2016[最近一次HbA1c檢查日期],"&lt;"&amp;DATE(YEAR(TODAY())+1,1,1))/($AF569+$AG569)&gt;=0.5),"控制達標",IF(ISNUMBER($H569),IF(AND($J569&gt;=84,$F569-$H569&lt;0),"進步達標","未達標"),"未達標")),"未達標"))))</f>
        <v/>
      </c>
      <c r="L569" s="33" t="str">
        <f ca="1">IF($B569="","",IF($K569="不適用","不適用",IF($K569="未檢驗","無檢驗資料","全年"&amp;($AF569+$AG569)&amp;"次／下半年"&amp;$AG569&amp;"次／"&amp;SUMIFS(LabData2016[HbA1c唯一],LabData2016[比對身分證前六碼],$AX569,LabData2016[最近一次HbA1c檢查結果(%)],"&lt;"&amp;VALUE(SUBSTITUTE(SUBSTITUTE($E569,"&lt;",""),"%","")),LabData2016[最近一次HbA1c檢查日期],"&gt;="&amp;DATE(YEAR(TODAY()),1,1),LabData2016[最近一次HbA1c檢查日期],"&lt;"&amp;DATE(YEAR(TODAY())+1,1,1))&amp;"/"&amp;($AF569+$AG569)&amp;"達標")))</f>
        <v/>
      </c>
      <c r="M569" s="6" t="str" cm="1">
        <f t="array" ref="M569">IF($B569="","",IFERROR(INDEX(PatientCriteria[LDL達標標準],ROWS($A$4:A569)),""))</f>
        <v/>
      </c>
      <c r="N569" s="6" t="str">
        <f>IF($B569="","",IF($O569="","",IFERROR(SUMIFS(LabData2016[最近一次LDL檢查結果(mg/dL)],LabData2016[比對身分證前六碼],$AX569,LabData2016[最近一次LDL檢查日期],$O569,LabData2016[LDL唯一],1),"")))</f>
        <v/>
      </c>
      <c r="O569" s="36" t="str" cm="1">
        <f t="array" ref="O569">IF($B569="","",IFERROR(_xlfn.AGGREGATE(14,6,LabData2016[最近一次LDL檢查日期]/((LabData2016[比對身分證前六碼]=$AX569)*(LabData2016[LDL唯一]=1)),1),""))</f>
        <v/>
      </c>
      <c r="P569" s="6" t="str">
        <f>IF($B569="","",IF($Q569="","",IFERROR(SUMIFS(LabData2016[最近一次LDL檢查結果(mg/dL)],LabData2016[比對身分證前六碼],$AX569,LabData2016[最近一次LDL檢查日期],$Q569,LabData2016[LDL唯一],1),"")))</f>
        <v/>
      </c>
      <c r="Q569" s="36" t="str" cm="1">
        <f t="array" ref="Q569">IF($B569="","",IFERROR(_xlfn.AGGREGATE(14,6,LabData2016[最近一次LDL檢查日期]/((LabData2016[比對身分證前六碼]=$AX569)*(LabData2016[LDL唯一]=1)),2),""))</f>
        <v/>
      </c>
      <c r="R569" s="6" t="str">
        <f t="shared" si="112"/>
        <v/>
      </c>
      <c r="S569" s="6" t="str" cm="1">
        <f t="array" ref="S569">IF($B569="","",IFERROR(_xlfn.AGGREGATE(15,6,LabData2016[最近一次LDL檢查結果(mg/dL)]/((LabData2016[比對身分證前六碼]=$AX569)*(LabData2016[LDL唯一]=1)),1),""))</f>
        <v/>
      </c>
      <c r="T569" s="28" t="str">
        <f ca="1">IF($B569="","",IF($M569="不適用","不適用",IF($N569="","未檢驗",IF(OR(AND($D569="DM only",$O569&gt;=DATE(YEAR(TODAY()),1,1),$O569&lt;DATE(YEAR(TODAY())+1,1,1),$N569&lt;VALUE(SUBSTITUTE($M569,"&lt;",""))),AND($AH569&gt;=1,$AI569&gt;=1,OR($N569&lt;VALUE(SUBSTITUTE($M569,"&lt;","")),SUMIFS(LabData2016[LDL唯一],LabData2016[比對身分證前六碼],$AX569,LabData2016[最近一次LDL檢查結果(mg/dL)],"&lt;"&amp;VALUE(SUBSTITUTE($M569,"&lt;","")),LabData2016[最近一次LDL檢查日期],"&gt;="&amp;DATE(YEAR(TODAY()),1,1),LabData2016[最近一次LDL檢查日期],"&lt;"&amp;DATE(YEAR(TODAY())+1,1,1))/($AH569+$AI569)&gt;=0.5))),"控制達標",IF(AND($AH569&gt;=1,$AI569&gt;=1,ISNUMBER($P569),$R569&gt;84,$N569-$P569&lt;0),"進步達標","未達標")))))</f>
        <v/>
      </c>
      <c r="U569" s="39" t="str">
        <f ca="1">IF($B569="","",IF($T569="不適用","不適用",IF($T569="未檢驗","無檢驗資料","全年"&amp;($AH569+$AI569)&amp;"次／下半年"&amp;$AI569&amp;"次／"&amp;SUMIFS(LabData2016[LDL唯一],LabData2016[比對身分證前六碼],$AX569,LabData2016[最近一次LDL檢查結果(mg/dL)],"&lt;"&amp;VALUE(SUBSTITUTE($M569,"&lt;","")),LabData2016[最近一次LDL檢查日期],"&gt;="&amp;DATE(YEAR(TODAY()),1,1),LabData2016[最近一次LDL檢查日期],"&lt;"&amp;DATE(YEAR(TODAY())+1,1,1))&amp;"/"&amp;($AH569+$AI569)&amp;"達標")))</f>
        <v/>
      </c>
      <c r="V569" s="6" t="str" cm="1">
        <f t="array" ref="V569">IF($B569="","",IFERROR(INDEX(PatientCriteria[UACR達標標準],ROWS($A$4:A569)),""))</f>
        <v/>
      </c>
      <c r="W569" s="6" t="str">
        <f>IF($B569="","",IF($X569="","",IFERROR(SUMIFS(LabData2016[最近一次UACR檢查結果(mg/gm)],LabData2016[比對身分證前六碼],$AX569,LabData2016[最近一次UACR檢查日期],$X569,LabData2016[UACR唯一],1),"")))</f>
        <v/>
      </c>
      <c r="X569" s="36" t="str" cm="1">
        <f t="array" ref="X569">IF($B569="","",IFERROR(_xlfn.AGGREGATE(14,6,LabData2016[最近一次UACR檢查日期]/((LabData2016[比對身分證前六碼]=$AX569)*(LabData2016[UACR唯一]=1)),1),""))</f>
        <v/>
      </c>
      <c r="Y569" s="6" t="str">
        <f>IF($B569="","",IF($Z569="","",IFERROR(SUMIFS(LabData2016[最近一次UACR檢查結果(mg/gm)],LabData2016[比對身分證前六碼],$AX569,LabData2016[最近一次UACR檢查日期],$Z569,LabData2016[UACR唯一],1),"")))</f>
        <v/>
      </c>
      <c r="Z569" s="36" t="str" cm="1">
        <f t="array" ref="Z569">IF($B569="","",IFERROR(_xlfn.AGGREGATE(14,6,LabData2016[最近一次UACR檢查日期]/((LabData2016[比對身分證前六碼]=$AX569)*(LabData2016[UACR唯一]=1)),2),""))</f>
        <v/>
      </c>
      <c r="AA569" s="6" t="str">
        <f t="shared" si="113"/>
        <v/>
      </c>
      <c r="AB569" s="29" t="str">
        <f ca="1">IF($B569="","",IF($V569="不適用","不適用",IF($W569="","未檢驗",IF(AND($AJ569+$AK569&gt;=2,$AK569&gt;=1),IF(OR($W569&lt;30,SUMIFS(LabData2016[UACR唯一],LabData2016[比對身分證前六碼],$AX569,LabData2016[最近一次UACR檢查結果(mg/gm)],"&lt;30",LabData2016[最近一次UACR檢查日期],"&gt;="&amp;DATE(YEAR(TODAY()),1,1),LabData2016[最近一次UACR檢查日期],"&lt;"&amp;DATE(YEAR(TODAY())+1,1,1))/($AJ569+$AK569)&gt;=0.5),"控制達標",IF(ISNUMBER($Y569),IF(AND($AA569&gt;=84,$W569-$Y569&lt;0),"進步達標","未達標"),"未達標")),"未達標"))))</f>
        <v/>
      </c>
      <c r="AC569" s="38" t="str">
        <f ca="1">IF($B569="","",IF($AB569="不適用","不適用",IF($AB569="未檢驗","無檢驗資料","全年"&amp;($AJ569+$AK569)&amp;"次／下半年"&amp;$AK569&amp;"次／"&amp;SUMIFS(LabData2016[UACR唯一],LabData2016[比對身分證前六碼],$AX569,LabData2016[最近一次UACR檢查結果(mg/gm)],"&lt;30",LabData2016[最近一次UACR檢查日期],"&gt;="&amp;DATE(YEAR(TODAY()),1,1),LabData2016[最近一次UACR檢查日期],"&lt;"&amp;DATE(YEAR(TODAY())+1,1,1))&amp;"/"&amp;($AJ569+$AK569)&amp;"達標")))</f>
        <v/>
      </c>
      <c r="AD569" s="6" t="str" cm="1">
        <f t="array" ref="AD569">IF($B569="","",IFERROR(INDEX(PatientCriteria[BP檢驗次數達標標準],ROWS($A$4:A569)),""))</f>
        <v/>
      </c>
      <c r="AE569" s="6" t="str" cm="1">
        <f t="array" aca="1" ref="AE569" ca="1">IF($B569="","",_xlfn.LET(_xlpm.bp,LabData2016[最近一次BP檢查日期],_xlpm.ym,IF(ISNUMBER(_xlpm.bp),TEXT(_xlpm.bp,"yyyy-mm"),LEFT(_xlpm.bp,7)),_xlpm.matched,_xlfn._xlws.FILTER(_xlpm.ym,(LabData2016[比對身分證前六碼]=$AX569)*(LabData2016[比對生日西元]=$AY569)*(_xlpm.ym&lt;&gt;"")*(LEFT(_xlpm.ym,4)=TEXT(YEAR(TODAY()),"0")),""),IF(INDEX(_xlpm.matched,1)="",0,ROWS(_xlfn.UNIQUE(_xlpm.matched)))))</f>
        <v/>
      </c>
      <c r="AF569" s="6" t="str">
        <f ca="1">IF($B569="","",SUMIFS(LabData2016[HbA1c唯一],LabData2016[比對身分證前六碼],$AX569,LabData2016[最近一次HbA1c檢查日期],"&gt;="&amp;DATE(YEAR(TODAY()),1,1),LabData2016[最近一次HbA1c檢查日期],"&lt;"&amp;DATE(YEAR(TODAY()),7,1)))</f>
        <v/>
      </c>
      <c r="AG569" s="6" t="str">
        <f ca="1">IF($B569="","",SUMIFS(LabData2016[HbA1c唯一],LabData2016[比對身分證前六碼],$AX569,LabData2016[最近一次HbA1c檢查日期],"&gt;="&amp;DATE(YEAR(TODAY()),7,1),LabData2016[最近一次HbA1c檢查日期],"&lt;"&amp;DATE(YEAR(TODAY())+1,1,1)))</f>
        <v/>
      </c>
      <c r="AH569" s="6" t="str">
        <f ca="1">IF($B569="","",SUMIFS(LabData2016[LDL唯一],LabData2016[比對身分證前六碼],$AX569,LabData2016[最近一次LDL檢查日期],"&gt;="&amp;DATE(YEAR(TODAY()),1,1),LabData2016[最近一次LDL檢查日期],"&lt;"&amp;DATE(YEAR(TODAY()),7,1)))</f>
        <v/>
      </c>
      <c r="AI569" s="6" t="str">
        <f ca="1">IF($B569="","",SUMIFS(LabData2016[LDL唯一],LabData2016[比對身分證前六碼],$AX569,LabData2016[最近一次LDL檢查日期],"&gt;="&amp;DATE(YEAR(TODAY()),7,1),LabData2016[最近一次LDL檢查日期],"&lt;"&amp;DATE(YEAR(TODAY())+1,1,1)))</f>
        <v/>
      </c>
      <c r="AJ569" s="6" t="str">
        <f ca="1">IF($B569="","",SUMIFS(LabData2016[UACR唯一],LabData2016[比對身分證前六碼],$AX569,LabData2016[最近一次UACR檢查日期],"&gt;="&amp;DATE(YEAR(TODAY()),1,1),LabData2016[最近一次UACR檢查日期],"&lt;"&amp;DATE(YEAR(TODAY()),7,1)))</f>
        <v/>
      </c>
      <c r="AK569" s="6" t="str">
        <f ca="1">IF($B569="","",SUMIFS(LabData2016[UACR唯一],LabData2016[比對身分證前六碼],$AX569,LabData2016[最近一次UACR檢查日期],"&gt;="&amp;DATE(YEAR(TODAY()),7,1),LabData2016[最近一次UACR檢查日期],"&lt;"&amp;DATE(YEAR(TODAY())+1,1,1)))</f>
        <v/>
      </c>
      <c r="AL569" s="6" t="str">
        <f t="shared" si="114"/>
        <v/>
      </c>
      <c r="AM569" s="6" t="str">
        <f t="shared" si="115"/>
        <v/>
      </c>
      <c r="AN569" s="6" t="str">
        <f t="shared" si="116"/>
        <v/>
      </c>
      <c r="AO569" s="6" t="str">
        <f t="shared" si="117"/>
        <v/>
      </c>
      <c r="AP569" s="6" t="str" cm="1">
        <f t="array" ref="AP569">IF($B569="","",IFERROR(INDEX(相容設定!$B$2:$E$9,MATCH($D569,相容設定!$A$2:$A$9,0),MIN(VALUE(LEFT($AQ569,FIND("/",$AQ569)-1)),3)+1),0))</f>
        <v/>
      </c>
      <c r="AQ569" s="6" t="str">
        <f t="shared" si="118"/>
        <v/>
      </c>
      <c r="AR569" s="30" t="str">
        <f t="shared" si="119"/>
        <v/>
      </c>
      <c r="AS569" s="30" t="str">
        <f>IF($B569="","",250+30+IF(OR(ISNUMBER(SEARCH("DM",$D569)),ISNUMBER(SEARCH("+",$D569))),100,0)+IFERROR(INDEX(相容設定!$F$2:$F$9,MATCH($D569,相容設定!$A$2:$A$9,0)),0))</f>
        <v/>
      </c>
      <c r="AT569" s="31" t="str">
        <f t="shared" si="120"/>
        <v/>
      </c>
      <c r="AU569" s="32" t="str">
        <f t="shared" si="121"/>
        <v/>
      </c>
      <c r="AW569" t="str">
        <f t="shared" si="122"/>
        <v/>
      </c>
    </row>
    <row r="570" spans="1:49" x14ac:dyDescent="0.35">
      <c r="A570" s="26" t="str" cm="1">
        <f t="array" ref="A570">IFERROR(IF(INDEX(PatientCriteria[身分證號],ROWS($A$4:A570))="","",ROWS($A$4:A570)),"")</f>
        <v/>
      </c>
      <c r="B570" s="26" t="str" cm="1">
        <f t="array" ref="B570">IFERROR(IF(INDEX(PatientCriteria[身分證號],ROWS($A$4:A570))="","",INDEX(PatientCriteria[身分證號],ROWS($A$4:A570))),"")</f>
        <v/>
      </c>
      <c r="C570" s="26" t="str" cm="1">
        <f t="array" ref="C570">IF($B570="","",IFERROR(INDEX(PatientCriteria[生日],ROWS($A$4:A570)),""))</f>
        <v/>
      </c>
      <c r="D570" s="26" t="str" cm="1">
        <f t="array" ref="D570">IF($B570="","",IFERROR(INDEX(PatientCriteria[疾病組合],ROWS($A$4:A570)),""))</f>
        <v/>
      </c>
      <c r="E570" s="6" t="str" cm="1">
        <f t="array" ref="E570">IF($B570="","",IFERROR(INDEX(PatientCriteria[HbA1c達標標準],ROWS($A$4:A570)),""))</f>
        <v/>
      </c>
      <c r="F570" s="6" t="str">
        <f>IF($B570="","",IF($G570="","",IFERROR(SUMIFS(LabData2016[最近一次HbA1c檢查結果(%)],LabData2016[比對身分證前六碼],$AX570,LabData2016[最近一次HbA1c檢查日期],$G570,LabData2016[HbA1c唯一],1),"")))</f>
        <v/>
      </c>
      <c r="G570" s="36" t="str" cm="1">
        <f t="array" ref="G570">IF($B570="","",IFERROR(_xlfn.AGGREGATE(14,6,LabData2016[最近一次HbA1c檢查日期]/((LabData2016[比對身分證前六碼]=$AX570)*(LabData2016[HbA1c唯一]=1)),1),""))</f>
        <v/>
      </c>
      <c r="H570" s="6" t="str">
        <f>IF($B570="","",IF($I570="","",IFERROR(SUMIFS(LabData2016[最近一次HbA1c檢查結果(%)],LabData2016[比對身分證前六碼],$AX570,LabData2016[最近一次HbA1c檢查日期],$I570,LabData2016[HbA1c唯一],1),"")))</f>
        <v/>
      </c>
      <c r="I570" s="36" t="str" cm="1">
        <f t="array" ref="I570">IF($B570="","",IFERROR(_xlfn.AGGREGATE(14,6,LabData2016[最近一次HbA1c檢查日期]/((LabData2016[比對身分證前六碼]=$AX570)*(LabData2016[HbA1c唯一]=1)),2),""))</f>
        <v/>
      </c>
      <c r="J570" s="6" t="str">
        <f t="shared" si="111"/>
        <v/>
      </c>
      <c r="K570" s="27" t="str">
        <f ca="1">IF($B570="","",IF($E570="不適用","不適用",IF($F570="","未檢驗",IF(AND($AF570+$AG570&gt;=2,$AG570&gt;=1),IF(OR($F570&lt;VALUE(SUBSTITUTE(SUBSTITUTE($E570,"&lt;",""),"%","")),SUMIFS(LabData2016[HbA1c唯一],LabData2016[比對身分證前六碼],$AX570,LabData2016[最近一次HbA1c檢查結果(%)],"&lt;"&amp;VALUE(SUBSTITUTE(SUBSTITUTE($E570,"&lt;",""),"%","")),LabData2016[最近一次HbA1c檢查日期],"&gt;="&amp;DATE(YEAR(TODAY()),1,1),LabData2016[最近一次HbA1c檢查日期],"&lt;"&amp;DATE(YEAR(TODAY())+1,1,1))/($AF570+$AG570)&gt;=0.5),"控制達標",IF(ISNUMBER($H570),IF(AND($J570&gt;=84,$F570-$H570&lt;0),"進步達標","未達標"),"未達標")),"未達標"))))</f>
        <v/>
      </c>
      <c r="L570" s="33" t="str">
        <f ca="1">IF($B570="","",IF($K570="不適用","不適用",IF($K570="未檢驗","無檢驗資料","全年"&amp;($AF570+$AG570)&amp;"次／下半年"&amp;$AG570&amp;"次／"&amp;SUMIFS(LabData2016[HbA1c唯一],LabData2016[比對身分證前六碼],$AX570,LabData2016[最近一次HbA1c檢查結果(%)],"&lt;"&amp;VALUE(SUBSTITUTE(SUBSTITUTE($E570,"&lt;",""),"%","")),LabData2016[最近一次HbA1c檢查日期],"&gt;="&amp;DATE(YEAR(TODAY()),1,1),LabData2016[最近一次HbA1c檢查日期],"&lt;"&amp;DATE(YEAR(TODAY())+1,1,1))&amp;"/"&amp;($AF570+$AG570)&amp;"達標")))</f>
        <v/>
      </c>
      <c r="M570" s="6" t="str" cm="1">
        <f t="array" ref="M570">IF($B570="","",IFERROR(INDEX(PatientCriteria[LDL達標標準],ROWS($A$4:A570)),""))</f>
        <v/>
      </c>
      <c r="N570" s="6" t="str">
        <f>IF($B570="","",IF($O570="","",IFERROR(SUMIFS(LabData2016[最近一次LDL檢查結果(mg/dL)],LabData2016[比對身分證前六碼],$AX570,LabData2016[最近一次LDL檢查日期],$O570,LabData2016[LDL唯一],1),"")))</f>
        <v/>
      </c>
      <c r="O570" s="36" t="str" cm="1">
        <f t="array" ref="O570">IF($B570="","",IFERROR(_xlfn.AGGREGATE(14,6,LabData2016[最近一次LDL檢查日期]/((LabData2016[比對身分證前六碼]=$AX570)*(LabData2016[LDL唯一]=1)),1),""))</f>
        <v/>
      </c>
      <c r="P570" s="6" t="str">
        <f>IF($B570="","",IF($Q570="","",IFERROR(SUMIFS(LabData2016[最近一次LDL檢查結果(mg/dL)],LabData2016[比對身分證前六碼],$AX570,LabData2016[最近一次LDL檢查日期],$Q570,LabData2016[LDL唯一],1),"")))</f>
        <v/>
      </c>
      <c r="Q570" s="36" t="str" cm="1">
        <f t="array" ref="Q570">IF($B570="","",IFERROR(_xlfn.AGGREGATE(14,6,LabData2016[最近一次LDL檢查日期]/((LabData2016[比對身分證前六碼]=$AX570)*(LabData2016[LDL唯一]=1)),2),""))</f>
        <v/>
      </c>
      <c r="R570" s="6" t="str">
        <f t="shared" si="112"/>
        <v/>
      </c>
      <c r="S570" s="6" t="str" cm="1">
        <f t="array" ref="S570">IF($B570="","",IFERROR(_xlfn.AGGREGATE(15,6,LabData2016[最近一次LDL檢查結果(mg/dL)]/((LabData2016[比對身分證前六碼]=$AX570)*(LabData2016[LDL唯一]=1)),1),""))</f>
        <v/>
      </c>
      <c r="T570" s="28" t="str">
        <f ca="1">IF($B570="","",IF($M570="不適用","不適用",IF($N570="","未檢驗",IF(OR(AND($D570="DM only",$O570&gt;=DATE(YEAR(TODAY()),1,1),$O570&lt;DATE(YEAR(TODAY())+1,1,1),$N570&lt;VALUE(SUBSTITUTE($M570,"&lt;",""))),AND($AH570&gt;=1,$AI570&gt;=1,OR($N570&lt;VALUE(SUBSTITUTE($M570,"&lt;","")),SUMIFS(LabData2016[LDL唯一],LabData2016[比對身分證前六碼],$AX570,LabData2016[最近一次LDL檢查結果(mg/dL)],"&lt;"&amp;VALUE(SUBSTITUTE($M570,"&lt;","")),LabData2016[最近一次LDL檢查日期],"&gt;="&amp;DATE(YEAR(TODAY()),1,1),LabData2016[最近一次LDL檢查日期],"&lt;"&amp;DATE(YEAR(TODAY())+1,1,1))/($AH570+$AI570)&gt;=0.5))),"控制達標",IF(AND($AH570&gt;=1,$AI570&gt;=1,ISNUMBER($P570),$R570&gt;84,$N570-$P570&lt;0),"進步達標","未達標")))))</f>
        <v/>
      </c>
      <c r="U570" s="39" t="str">
        <f ca="1">IF($B570="","",IF($T570="不適用","不適用",IF($T570="未檢驗","無檢驗資料","全年"&amp;($AH570+$AI570)&amp;"次／下半年"&amp;$AI570&amp;"次／"&amp;SUMIFS(LabData2016[LDL唯一],LabData2016[比對身分證前六碼],$AX570,LabData2016[最近一次LDL檢查結果(mg/dL)],"&lt;"&amp;VALUE(SUBSTITUTE($M570,"&lt;","")),LabData2016[最近一次LDL檢查日期],"&gt;="&amp;DATE(YEAR(TODAY()),1,1),LabData2016[最近一次LDL檢查日期],"&lt;"&amp;DATE(YEAR(TODAY())+1,1,1))&amp;"/"&amp;($AH570+$AI570)&amp;"達標")))</f>
        <v/>
      </c>
      <c r="V570" s="6" t="str" cm="1">
        <f t="array" ref="V570">IF($B570="","",IFERROR(INDEX(PatientCriteria[UACR達標標準],ROWS($A$4:A570)),""))</f>
        <v/>
      </c>
      <c r="W570" s="6" t="str">
        <f>IF($B570="","",IF($X570="","",IFERROR(SUMIFS(LabData2016[最近一次UACR檢查結果(mg/gm)],LabData2016[比對身分證前六碼],$AX570,LabData2016[最近一次UACR檢查日期],$X570,LabData2016[UACR唯一],1),"")))</f>
        <v/>
      </c>
      <c r="X570" s="36" t="str" cm="1">
        <f t="array" ref="X570">IF($B570="","",IFERROR(_xlfn.AGGREGATE(14,6,LabData2016[最近一次UACR檢查日期]/((LabData2016[比對身分證前六碼]=$AX570)*(LabData2016[UACR唯一]=1)),1),""))</f>
        <v/>
      </c>
      <c r="Y570" s="6" t="str">
        <f>IF($B570="","",IF($Z570="","",IFERROR(SUMIFS(LabData2016[最近一次UACR檢查結果(mg/gm)],LabData2016[比對身分證前六碼],$AX570,LabData2016[最近一次UACR檢查日期],$Z570,LabData2016[UACR唯一],1),"")))</f>
        <v/>
      </c>
      <c r="Z570" s="36" t="str" cm="1">
        <f t="array" ref="Z570">IF($B570="","",IFERROR(_xlfn.AGGREGATE(14,6,LabData2016[最近一次UACR檢查日期]/((LabData2016[比對身分證前六碼]=$AX570)*(LabData2016[UACR唯一]=1)),2),""))</f>
        <v/>
      </c>
      <c r="AA570" s="6" t="str">
        <f t="shared" si="113"/>
        <v/>
      </c>
      <c r="AB570" s="29" t="str">
        <f ca="1">IF($B570="","",IF($V570="不適用","不適用",IF($W570="","未檢驗",IF(AND($AJ570+$AK570&gt;=2,$AK570&gt;=1),IF(OR($W570&lt;30,SUMIFS(LabData2016[UACR唯一],LabData2016[比對身分證前六碼],$AX570,LabData2016[最近一次UACR檢查結果(mg/gm)],"&lt;30",LabData2016[最近一次UACR檢查日期],"&gt;="&amp;DATE(YEAR(TODAY()),1,1),LabData2016[最近一次UACR檢查日期],"&lt;"&amp;DATE(YEAR(TODAY())+1,1,1))/($AJ570+$AK570)&gt;=0.5),"控制達標",IF(ISNUMBER($Y570),IF(AND($AA570&gt;=84,$W570-$Y570&lt;0),"進步達標","未達標"),"未達標")),"未達標"))))</f>
        <v/>
      </c>
      <c r="AC570" s="38" t="str">
        <f ca="1">IF($B570="","",IF($AB570="不適用","不適用",IF($AB570="未檢驗","無檢驗資料","全年"&amp;($AJ570+$AK570)&amp;"次／下半年"&amp;$AK570&amp;"次／"&amp;SUMIFS(LabData2016[UACR唯一],LabData2016[比對身分證前六碼],$AX570,LabData2016[最近一次UACR檢查結果(mg/gm)],"&lt;30",LabData2016[最近一次UACR檢查日期],"&gt;="&amp;DATE(YEAR(TODAY()),1,1),LabData2016[最近一次UACR檢查日期],"&lt;"&amp;DATE(YEAR(TODAY())+1,1,1))&amp;"/"&amp;($AJ570+$AK570)&amp;"達標")))</f>
        <v/>
      </c>
      <c r="AD570" s="6" t="str" cm="1">
        <f t="array" ref="AD570">IF($B570="","",IFERROR(INDEX(PatientCriteria[BP檢驗次數達標標準],ROWS($A$4:A570)),""))</f>
        <v/>
      </c>
      <c r="AE570" s="6" t="str" cm="1">
        <f t="array" aca="1" ref="AE570" ca="1">IF($B570="","",_xlfn.LET(_xlpm.bp,LabData2016[最近一次BP檢查日期],_xlpm.ym,IF(ISNUMBER(_xlpm.bp),TEXT(_xlpm.bp,"yyyy-mm"),LEFT(_xlpm.bp,7)),_xlpm.matched,_xlfn._xlws.FILTER(_xlpm.ym,(LabData2016[比對身分證前六碼]=$AX570)*(LabData2016[比對生日西元]=$AY570)*(_xlpm.ym&lt;&gt;"")*(LEFT(_xlpm.ym,4)=TEXT(YEAR(TODAY()),"0")),""),IF(INDEX(_xlpm.matched,1)="",0,ROWS(_xlfn.UNIQUE(_xlpm.matched)))))</f>
        <v/>
      </c>
      <c r="AF570" s="6" t="str">
        <f ca="1">IF($B570="","",SUMIFS(LabData2016[HbA1c唯一],LabData2016[比對身分證前六碼],$AX570,LabData2016[最近一次HbA1c檢查日期],"&gt;="&amp;DATE(YEAR(TODAY()),1,1),LabData2016[最近一次HbA1c檢查日期],"&lt;"&amp;DATE(YEAR(TODAY()),7,1)))</f>
        <v/>
      </c>
      <c r="AG570" s="6" t="str">
        <f ca="1">IF($B570="","",SUMIFS(LabData2016[HbA1c唯一],LabData2016[比對身分證前六碼],$AX570,LabData2016[最近一次HbA1c檢查日期],"&gt;="&amp;DATE(YEAR(TODAY()),7,1),LabData2016[最近一次HbA1c檢查日期],"&lt;"&amp;DATE(YEAR(TODAY())+1,1,1)))</f>
        <v/>
      </c>
      <c r="AH570" s="6" t="str">
        <f ca="1">IF($B570="","",SUMIFS(LabData2016[LDL唯一],LabData2016[比對身分證前六碼],$AX570,LabData2016[最近一次LDL檢查日期],"&gt;="&amp;DATE(YEAR(TODAY()),1,1),LabData2016[最近一次LDL檢查日期],"&lt;"&amp;DATE(YEAR(TODAY()),7,1)))</f>
        <v/>
      </c>
      <c r="AI570" s="6" t="str">
        <f ca="1">IF($B570="","",SUMIFS(LabData2016[LDL唯一],LabData2016[比對身分證前六碼],$AX570,LabData2016[最近一次LDL檢查日期],"&gt;="&amp;DATE(YEAR(TODAY()),7,1),LabData2016[最近一次LDL檢查日期],"&lt;"&amp;DATE(YEAR(TODAY())+1,1,1)))</f>
        <v/>
      </c>
      <c r="AJ570" s="6" t="str">
        <f ca="1">IF($B570="","",SUMIFS(LabData2016[UACR唯一],LabData2016[比對身分證前六碼],$AX570,LabData2016[最近一次UACR檢查日期],"&gt;="&amp;DATE(YEAR(TODAY()),1,1),LabData2016[最近一次UACR檢查日期],"&lt;"&amp;DATE(YEAR(TODAY()),7,1)))</f>
        <v/>
      </c>
      <c r="AK570" s="6" t="str">
        <f ca="1">IF($B570="","",SUMIFS(LabData2016[UACR唯一],LabData2016[比對身分證前六碼],$AX570,LabData2016[最近一次UACR檢查日期],"&gt;="&amp;DATE(YEAR(TODAY()),7,1),LabData2016[最近一次UACR檢查日期],"&lt;"&amp;DATE(YEAR(TODAY())+1,1,1)))</f>
        <v/>
      </c>
      <c r="AL570" s="6" t="str">
        <f t="shared" si="114"/>
        <v/>
      </c>
      <c r="AM570" s="6" t="str">
        <f t="shared" si="115"/>
        <v/>
      </c>
      <c r="AN570" s="6" t="str">
        <f t="shared" si="116"/>
        <v/>
      </c>
      <c r="AO570" s="6" t="str">
        <f t="shared" si="117"/>
        <v/>
      </c>
      <c r="AP570" s="6" t="str" cm="1">
        <f t="array" ref="AP570">IF($B570="","",IFERROR(INDEX(相容設定!$B$2:$E$9,MATCH($D570,相容設定!$A$2:$A$9,0),MIN(VALUE(LEFT($AQ570,FIND("/",$AQ570)-1)),3)+1),0))</f>
        <v/>
      </c>
      <c r="AQ570" s="6" t="str">
        <f t="shared" si="118"/>
        <v/>
      </c>
      <c r="AR570" s="30" t="str">
        <f t="shared" si="119"/>
        <v/>
      </c>
      <c r="AS570" s="30" t="str">
        <f>IF($B570="","",250+30+IF(OR(ISNUMBER(SEARCH("DM",$D570)),ISNUMBER(SEARCH("+",$D570))),100,0)+IFERROR(INDEX(相容設定!$F$2:$F$9,MATCH($D570,相容設定!$A$2:$A$9,0)),0))</f>
        <v/>
      </c>
      <c r="AT570" s="31" t="str">
        <f t="shared" si="120"/>
        <v/>
      </c>
      <c r="AU570" s="32" t="str">
        <f t="shared" si="121"/>
        <v/>
      </c>
      <c r="AW570" t="str">
        <f t="shared" si="122"/>
        <v/>
      </c>
    </row>
    <row r="571" spans="1:49" x14ac:dyDescent="0.35">
      <c r="A571" s="26" t="str" cm="1">
        <f t="array" ref="A571">IFERROR(IF(INDEX(PatientCriteria[身分證號],ROWS($A$4:A571))="","",ROWS($A$4:A571)),"")</f>
        <v/>
      </c>
      <c r="B571" s="26" t="str" cm="1">
        <f t="array" ref="B571">IFERROR(IF(INDEX(PatientCriteria[身分證號],ROWS($A$4:A571))="","",INDEX(PatientCriteria[身分證號],ROWS($A$4:A571))),"")</f>
        <v/>
      </c>
      <c r="C571" s="26" t="str" cm="1">
        <f t="array" ref="C571">IF($B571="","",IFERROR(INDEX(PatientCriteria[生日],ROWS($A$4:A571)),""))</f>
        <v/>
      </c>
      <c r="D571" s="26" t="str" cm="1">
        <f t="array" ref="D571">IF($B571="","",IFERROR(INDEX(PatientCriteria[疾病組合],ROWS($A$4:A571)),""))</f>
        <v/>
      </c>
      <c r="E571" s="6" t="str" cm="1">
        <f t="array" ref="E571">IF($B571="","",IFERROR(INDEX(PatientCriteria[HbA1c達標標準],ROWS($A$4:A571)),""))</f>
        <v/>
      </c>
      <c r="F571" s="6" t="str">
        <f>IF($B571="","",IF($G571="","",IFERROR(SUMIFS(LabData2016[最近一次HbA1c檢查結果(%)],LabData2016[比對身分證前六碼],$AX571,LabData2016[最近一次HbA1c檢查日期],$G571,LabData2016[HbA1c唯一],1),"")))</f>
        <v/>
      </c>
      <c r="G571" s="36" t="str" cm="1">
        <f t="array" ref="G571">IF($B571="","",IFERROR(_xlfn.AGGREGATE(14,6,LabData2016[最近一次HbA1c檢查日期]/((LabData2016[比對身分證前六碼]=$AX571)*(LabData2016[HbA1c唯一]=1)),1),""))</f>
        <v/>
      </c>
      <c r="H571" s="6" t="str">
        <f>IF($B571="","",IF($I571="","",IFERROR(SUMIFS(LabData2016[最近一次HbA1c檢查結果(%)],LabData2016[比對身分證前六碼],$AX571,LabData2016[最近一次HbA1c檢查日期],$I571,LabData2016[HbA1c唯一],1),"")))</f>
        <v/>
      </c>
      <c r="I571" s="36" t="str" cm="1">
        <f t="array" ref="I571">IF($B571="","",IFERROR(_xlfn.AGGREGATE(14,6,LabData2016[最近一次HbA1c檢查日期]/((LabData2016[比對身分證前六碼]=$AX571)*(LabData2016[HbA1c唯一]=1)),2),""))</f>
        <v/>
      </c>
      <c r="J571" s="6" t="str">
        <f t="shared" si="111"/>
        <v/>
      </c>
      <c r="K571" s="27" t="str">
        <f ca="1">IF($B571="","",IF($E571="不適用","不適用",IF($F571="","未檢驗",IF(AND($AF571+$AG571&gt;=2,$AG571&gt;=1),IF(OR($F571&lt;VALUE(SUBSTITUTE(SUBSTITUTE($E571,"&lt;",""),"%","")),SUMIFS(LabData2016[HbA1c唯一],LabData2016[比對身分證前六碼],$AX571,LabData2016[最近一次HbA1c檢查結果(%)],"&lt;"&amp;VALUE(SUBSTITUTE(SUBSTITUTE($E571,"&lt;",""),"%","")),LabData2016[最近一次HbA1c檢查日期],"&gt;="&amp;DATE(YEAR(TODAY()),1,1),LabData2016[最近一次HbA1c檢查日期],"&lt;"&amp;DATE(YEAR(TODAY())+1,1,1))/($AF571+$AG571)&gt;=0.5),"控制達標",IF(ISNUMBER($H571),IF(AND($J571&gt;=84,$F571-$H571&lt;0),"進步達標","未達標"),"未達標")),"未達標"))))</f>
        <v/>
      </c>
      <c r="L571" s="33" t="str">
        <f ca="1">IF($B571="","",IF($K571="不適用","不適用",IF($K571="未檢驗","無檢驗資料","全年"&amp;($AF571+$AG571)&amp;"次／下半年"&amp;$AG571&amp;"次／"&amp;SUMIFS(LabData2016[HbA1c唯一],LabData2016[比對身分證前六碼],$AX571,LabData2016[最近一次HbA1c檢查結果(%)],"&lt;"&amp;VALUE(SUBSTITUTE(SUBSTITUTE($E571,"&lt;",""),"%","")),LabData2016[最近一次HbA1c檢查日期],"&gt;="&amp;DATE(YEAR(TODAY()),1,1),LabData2016[最近一次HbA1c檢查日期],"&lt;"&amp;DATE(YEAR(TODAY())+1,1,1))&amp;"/"&amp;($AF571+$AG571)&amp;"達標")))</f>
        <v/>
      </c>
      <c r="M571" s="6" t="str" cm="1">
        <f t="array" ref="M571">IF($B571="","",IFERROR(INDEX(PatientCriteria[LDL達標標準],ROWS($A$4:A571)),""))</f>
        <v/>
      </c>
      <c r="N571" s="6" t="str">
        <f>IF($B571="","",IF($O571="","",IFERROR(SUMIFS(LabData2016[最近一次LDL檢查結果(mg/dL)],LabData2016[比對身分證前六碼],$AX571,LabData2016[最近一次LDL檢查日期],$O571,LabData2016[LDL唯一],1),"")))</f>
        <v/>
      </c>
      <c r="O571" s="36" t="str" cm="1">
        <f t="array" ref="O571">IF($B571="","",IFERROR(_xlfn.AGGREGATE(14,6,LabData2016[最近一次LDL檢查日期]/((LabData2016[比對身分證前六碼]=$AX571)*(LabData2016[LDL唯一]=1)),1),""))</f>
        <v/>
      </c>
      <c r="P571" s="6" t="str">
        <f>IF($B571="","",IF($Q571="","",IFERROR(SUMIFS(LabData2016[最近一次LDL檢查結果(mg/dL)],LabData2016[比對身分證前六碼],$AX571,LabData2016[最近一次LDL檢查日期],$Q571,LabData2016[LDL唯一],1),"")))</f>
        <v/>
      </c>
      <c r="Q571" s="36" t="str" cm="1">
        <f t="array" ref="Q571">IF($B571="","",IFERROR(_xlfn.AGGREGATE(14,6,LabData2016[最近一次LDL檢查日期]/((LabData2016[比對身分證前六碼]=$AX571)*(LabData2016[LDL唯一]=1)),2),""))</f>
        <v/>
      </c>
      <c r="R571" s="6" t="str">
        <f t="shared" si="112"/>
        <v/>
      </c>
      <c r="S571" s="6" t="str" cm="1">
        <f t="array" ref="S571">IF($B571="","",IFERROR(_xlfn.AGGREGATE(15,6,LabData2016[最近一次LDL檢查結果(mg/dL)]/((LabData2016[比對身分證前六碼]=$AX571)*(LabData2016[LDL唯一]=1)),1),""))</f>
        <v/>
      </c>
      <c r="T571" s="28" t="str">
        <f ca="1">IF($B571="","",IF($M571="不適用","不適用",IF($N571="","未檢驗",IF(OR(AND($D571="DM only",$O571&gt;=DATE(YEAR(TODAY()),1,1),$O571&lt;DATE(YEAR(TODAY())+1,1,1),$N571&lt;VALUE(SUBSTITUTE($M571,"&lt;",""))),AND($AH571&gt;=1,$AI571&gt;=1,OR($N571&lt;VALUE(SUBSTITUTE($M571,"&lt;","")),SUMIFS(LabData2016[LDL唯一],LabData2016[比對身分證前六碼],$AX571,LabData2016[最近一次LDL檢查結果(mg/dL)],"&lt;"&amp;VALUE(SUBSTITUTE($M571,"&lt;","")),LabData2016[最近一次LDL檢查日期],"&gt;="&amp;DATE(YEAR(TODAY()),1,1),LabData2016[最近一次LDL檢查日期],"&lt;"&amp;DATE(YEAR(TODAY())+1,1,1))/($AH571+$AI571)&gt;=0.5))),"控制達標",IF(AND($AH571&gt;=1,$AI571&gt;=1,ISNUMBER($P571),$R571&gt;84,$N571-$P571&lt;0),"進步達標","未達標")))))</f>
        <v/>
      </c>
      <c r="U571" s="39" t="str">
        <f ca="1">IF($B571="","",IF($T571="不適用","不適用",IF($T571="未檢驗","無檢驗資料","全年"&amp;($AH571+$AI571)&amp;"次／下半年"&amp;$AI571&amp;"次／"&amp;SUMIFS(LabData2016[LDL唯一],LabData2016[比對身分證前六碼],$AX571,LabData2016[最近一次LDL檢查結果(mg/dL)],"&lt;"&amp;VALUE(SUBSTITUTE($M571,"&lt;","")),LabData2016[最近一次LDL檢查日期],"&gt;="&amp;DATE(YEAR(TODAY()),1,1),LabData2016[最近一次LDL檢查日期],"&lt;"&amp;DATE(YEAR(TODAY())+1,1,1))&amp;"/"&amp;($AH571+$AI571)&amp;"達標")))</f>
        <v/>
      </c>
      <c r="V571" s="6" t="str" cm="1">
        <f t="array" ref="V571">IF($B571="","",IFERROR(INDEX(PatientCriteria[UACR達標標準],ROWS($A$4:A571)),""))</f>
        <v/>
      </c>
      <c r="W571" s="6" t="str">
        <f>IF($B571="","",IF($X571="","",IFERROR(SUMIFS(LabData2016[最近一次UACR檢查結果(mg/gm)],LabData2016[比對身分證前六碼],$AX571,LabData2016[最近一次UACR檢查日期],$X571,LabData2016[UACR唯一],1),"")))</f>
        <v/>
      </c>
      <c r="X571" s="36" t="str" cm="1">
        <f t="array" ref="X571">IF($B571="","",IFERROR(_xlfn.AGGREGATE(14,6,LabData2016[最近一次UACR檢查日期]/((LabData2016[比對身分證前六碼]=$AX571)*(LabData2016[UACR唯一]=1)),1),""))</f>
        <v/>
      </c>
      <c r="Y571" s="6" t="str">
        <f>IF($B571="","",IF($Z571="","",IFERROR(SUMIFS(LabData2016[最近一次UACR檢查結果(mg/gm)],LabData2016[比對身分證前六碼],$AX571,LabData2016[最近一次UACR檢查日期],$Z571,LabData2016[UACR唯一],1),"")))</f>
        <v/>
      </c>
      <c r="Z571" s="36" t="str" cm="1">
        <f t="array" ref="Z571">IF($B571="","",IFERROR(_xlfn.AGGREGATE(14,6,LabData2016[最近一次UACR檢查日期]/((LabData2016[比對身分證前六碼]=$AX571)*(LabData2016[UACR唯一]=1)),2),""))</f>
        <v/>
      </c>
      <c r="AA571" s="6" t="str">
        <f t="shared" si="113"/>
        <v/>
      </c>
      <c r="AB571" s="29" t="str">
        <f ca="1">IF($B571="","",IF($V571="不適用","不適用",IF($W571="","未檢驗",IF(AND($AJ571+$AK571&gt;=2,$AK571&gt;=1),IF(OR($W571&lt;30,SUMIFS(LabData2016[UACR唯一],LabData2016[比對身分證前六碼],$AX571,LabData2016[最近一次UACR檢查結果(mg/gm)],"&lt;30",LabData2016[最近一次UACR檢查日期],"&gt;="&amp;DATE(YEAR(TODAY()),1,1),LabData2016[最近一次UACR檢查日期],"&lt;"&amp;DATE(YEAR(TODAY())+1,1,1))/($AJ571+$AK571)&gt;=0.5),"控制達標",IF(ISNUMBER($Y571),IF(AND($AA571&gt;=84,$W571-$Y571&lt;0),"進步達標","未達標"),"未達標")),"未達標"))))</f>
        <v/>
      </c>
      <c r="AC571" s="38" t="str">
        <f ca="1">IF($B571="","",IF($AB571="不適用","不適用",IF($AB571="未檢驗","無檢驗資料","全年"&amp;($AJ571+$AK571)&amp;"次／下半年"&amp;$AK571&amp;"次／"&amp;SUMIFS(LabData2016[UACR唯一],LabData2016[比對身分證前六碼],$AX571,LabData2016[最近一次UACR檢查結果(mg/gm)],"&lt;30",LabData2016[最近一次UACR檢查日期],"&gt;="&amp;DATE(YEAR(TODAY()),1,1),LabData2016[最近一次UACR檢查日期],"&lt;"&amp;DATE(YEAR(TODAY())+1,1,1))&amp;"/"&amp;($AJ571+$AK571)&amp;"達標")))</f>
        <v/>
      </c>
      <c r="AD571" s="6" t="str" cm="1">
        <f t="array" ref="AD571">IF($B571="","",IFERROR(INDEX(PatientCriteria[BP檢驗次數達標標準],ROWS($A$4:A571)),""))</f>
        <v/>
      </c>
      <c r="AE571" s="6" t="str" cm="1">
        <f t="array" aca="1" ref="AE571" ca="1">IF($B571="","",_xlfn.LET(_xlpm.bp,LabData2016[最近一次BP檢查日期],_xlpm.ym,IF(ISNUMBER(_xlpm.bp),TEXT(_xlpm.bp,"yyyy-mm"),LEFT(_xlpm.bp,7)),_xlpm.matched,_xlfn._xlws.FILTER(_xlpm.ym,(LabData2016[比對身分證前六碼]=$AX571)*(LabData2016[比對生日西元]=$AY571)*(_xlpm.ym&lt;&gt;"")*(LEFT(_xlpm.ym,4)=TEXT(YEAR(TODAY()),"0")),""),IF(INDEX(_xlpm.matched,1)="",0,ROWS(_xlfn.UNIQUE(_xlpm.matched)))))</f>
        <v/>
      </c>
      <c r="AF571" s="6" t="str">
        <f ca="1">IF($B571="","",SUMIFS(LabData2016[HbA1c唯一],LabData2016[比對身分證前六碼],$AX571,LabData2016[最近一次HbA1c檢查日期],"&gt;="&amp;DATE(YEAR(TODAY()),1,1),LabData2016[最近一次HbA1c檢查日期],"&lt;"&amp;DATE(YEAR(TODAY()),7,1)))</f>
        <v/>
      </c>
      <c r="AG571" s="6" t="str">
        <f ca="1">IF($B571="","",SUMIFS(LabData2016[HbA1c唯一],LabData2016[比對身分證前六碼],$AX571,LabData2016[最近一次HbA1c檢查日期],"&gt;="&amp;DATE(YEAR(TODAY()),7,1),LabData2016[最近一次HbA1c檢查日期],"&lt;"&amp;DATE(YEAR(TODAY())+1,1,1)))</f>
        <v/>
      </c>
      <c r="AH571" s="6" t="str">
        <f ca="1">IF($B571="","",SUMIFS(LabData2016[LDL唯一],LabData2016[比對身分證前六碼],$AX571,LabData2016[最近一次LDL檢查日期],"&gt;="&amp;DATE(YEAR(TODAY()),1,1),LabData2016[最近一次LDL檢查日期],"&lt;"&amp;DATE(YEAR(TODAY()),7,1)))</f>
        <v/>
      </c>
      <c r="AI571" s="6" t="str">
        <f ca="1">IF($B571="","",SUMIFS(LabData2016[LDL唯一],LabData2016[比對身分證前六碼],$AX571,LabData2016[最近一次LDL檢查日期],"&gt;="&amp;DATE(YEAR(TODAY()),7,1),LabData2016[最近一次LDL檢查日期],"&lt;"&amp;DATE(YEAR(TODAY())+1,1,1)))</f>
        <v/>
      </c>
      <c r="AJ571" s="6" t="str">
        <f ca="1">IF($B571="","",SUMIFS(LabData2016[UACR唯一],LabData2016[比對身分證前六碼],$AX571,LabData2016[最近一次UACR檢查日期],"&gt;="&amp;DATE(YEAR(TODAY()),1,1),LabData2016[最近一次UACR檢查日期],"&lt;"&amp;DATE(YEAR(TODAY()),7,1)))</f>
        <v/>
      </c>
      <c r="AK571" s="6" t="str">
        <f ca="1">IF($B571="","",SUMIFS(LabData2016[UACR唯一],LabData2016[比對身分證前六碼],$AX571,LabData2016[最近一次UACR檢查日期],"&gt;="&amp;DATE(YEAR(TODAY()),7,1),LabData2016[最近一次UACR檢查日期],"&lt;"&amp;DATE(YEAR(TODAY())+1,1,1)))</f>
        <v/>
      </c>
      <c r="AL571" s="6" t="str">
        <f t="shared" si="114"/>
        <v/>
      </c>
      <c r="AM571" s="6" t="str">
        <f t="shared" si="115"/>
        <v/>
      </c>
      <c r="AN571" s="6" t="str">
        <f t="shared" si="116"/>
        <v/>
      </c>
      <c r="AO571" s="6" t="str">
        <f t="shared" si="117"/>
        <v/>
      </c>
      <c r="AP571" s="6" t="str" cm="1">
        <f t="array" ref="AP571">IF($B571="","",IFERROR(INDEX(相容設定!$B$2:$E$9,MATCH($D571,相容設定!$A$2:$A$9,0),MIN(VALUE(LEFT($AQ571,FIND("/",$AQ571)-1)),3)+1),0))</f>
        <v/>
      </c>
      <c r="AQ571" s="6" t="str">
        <f t="shared" si="118"/>
        <v/>
      </c>
      <c r="AR571" s="30" t="str">
        <f t="shared" si="119"/>
        <v/>
      </c>
      <c r="AS571" s="30" t="str">
        <f>IF($B571="","",250+30+IF(OR(ISNUMBER(SEARCH("DM",$D571)),ISNUMBER(SEARCH("+",$D571))),100,0)+IFERROR(INDEX(相容設定!$F$2:$F$9,MATCH($D571,相容設定!$A$2:$A$9,0)),0))</f>
        <v/>
      </c>
      <c r="AT571" s="31" t="str">
        <f t="shared" si="120"/>
        <v/>
      </c>
      <c r="AU571" s="32" t="str">
        <f t="shared" si="121"/>
        <v/>
      </c>
      <c r="AW571" t="str">
        <f t="shared" si="122"/>
        <v/>
      </c>
    </row>
    <row r="572" spans="1:49" x14ac:dyDescent="0.35">
      <c r="A572" s="26" t="str" cm="1">
        <f t="array" ref="A572">IFERROR(IF(INDEX(PatientCriteria[身分證號],ROWS($A$4:A572))="","",ROWS($A$4:A572)),"")</f>
        <v/>
      </c>
      <c r="B572" s="26" t="str" cm="1">
        <f t="array" ref="B572">IFERROR(IF(INDEX(PatientCriteria[身分證號],ROWS($A$4:A572))="","",INDEX(PatientCriteria[身分證號],ROWS($A$4:A572))),"")</f>
        <v/>
      </c>
      <c r="C572" s="26" t="str" cm="1">
        <f t="array" ref="C572">IF($B572="","",IFERROR(INDEX(PatientCriteria[生日],ROWS($A$4:A572)),""))</f>
        <v/>
      </c>
      <c r="D572" s="26" t="str" cm="1">
        <f t="array" ref="D572">IF($B572="","",IFERROR(INDEX(PatientCriteria[疾病組合],ROWS($A$4:A572)),""))</f>
        <v/>
      </c>
      <c r="E572" s="6" t="str" cm="1">
        <f t="array" ref="E572">IF($B572="","",IFERROR(INDEX(PatientCriteria[HbA1c達標標準],ROWS($A$4:A572)),""))</f>
        <v/>
      </c>
      <c r="F572" s="6" t="str">
        <f>IF($B572="","",IF($G572="","",IFERROR(SUMIFS(LabData2016[最近一次HbA1c檢查結果(%)],LabData2016[比對身分證前六碼],$AX572,LabData2016[最近一次HbA1c檢查日期],$G572,LabData2016[HbA1c唯一],1),"")))</f>
        <v/>
      </c>
      <c r="G572" s="36" t="str" cm="1">
        <f t="array" ref="G572">IF($B572="","",IFERROR(_xlfn.AGGREGATE(14,6,LabData2016[最近一次HbA1c檢查日期]/((LabData2016[比對身分證前六碼]=$AX572)*(LabData2016[HbA1c唯一]=1)),1),""))</f>
        <v/>
      </c>
      <c r="H572" s="6" t="str">
        <f>IF($B572="","",IF($I572="","",IFERROR(SUMIFS(LabData2016[最近一次HbA1c檢查結果(%)],LabData2016[比對身分證前六碼],$AX572,LabData2016[最近一次HbA1c檢查日期],$I572,LabData2016[HbA1c唯一],1),"")))</f>
        <v/>
      </c>
      <c r="I572" s="36" t="str" cm="1">
        <f t="array" ref="I572">IF($B572="","",IFERROR(_xlfn.AGGREGATE(14,6,LabData2016[最近一次HbA1c檢查日期]/((LabData2016[比對身分證前六碼]=$AX572)*(LabData2016[HbA1c唯一]=1)),2),""))</f>
        <v/>
      </c>
      <c r="J572" s="6" t="str">
        <f t="shared" si="111"/>
        <v/>
      </c>
      <c r="K572" s="27" t="str">
        <f ca="1">IF($B572="","",IF($E572="不適用","不適用",IF($F572="","未檢驗",IF(AND($AF572+$AG572&gt;=2,$AG572&gt;=1),IF(OR($F572&lt;VALUE(SUBSTITUTE(SUBSTITUTE($E572,"&lt;",""),"%","")),SUMIFS(LabData2016[HbA1c唯一],LabData2016[比對身分證前六碼],$AX572,LabData2016[最近一次HbA1c檢查結果(%)],"&lt;"&amp;VALUE(SUBSTITUTE(SUBSTITUTE($E572,"&lt;",""),"%","")),LabData2016[最近一次HbA1c檢查日期],"&gt;="&amp;DATE(YEAR(TODAY()),1,1),LabData2016[最近一次HbA1c檢查日期],"&lt;"&amp;DATE(YEAR(TODAY())+1,1,1))/($AF572+$AG572)&gt;=0.5),"控制達標",IF(ISNUMBER($H572),IF(AND($J572&gt;=84,$F572-$H572&lt;0),"進步達標","未達標"),"未達標")),"未達標"))))</f>
        <v/>
      </c>
      <c r="L572" s="33" t="str">
        <f ca="1">IF($B572="","",IF($K572="不適用","不適用",IF($K572="未檢驗","無檢驗資料","全年"&amp;($AF572+$AG572)&amp;"次／下半年"&amp;$AG572&amp;"次／"&amp;SUMIFS(LabData2016[HbA1c唯一],LabData2016[比對身分證前六碼],$AX572,LabData2016[最近一次HbA1c檢查結果(%)],"&lt;"&amp;VALUE(SUBSTITUTE(SUBSTITUTE($E572,"&lt;",""),"%","")),LabData2016[最近一次HbA1c檢查日期],"&gt;="&amp;DATE(YEAR(TODAY()),1,1),LabData2016[最近一次HbA1c檢查日期],"&lt;"&amp;DATE(YEAR(TODAY())+1,1,1))&amp;"/"&amp;($AF572+$AG572)&amp;"達標")))</f>
        <v/>
      </c>
      <c r="M572" s="6" t="str" cm="1">
        <f t="array" ref="M572">IF($B572="","",IFERROR(INDEX(PatientCriteria[LDL達標標準],ROWS($A$4:A572)),""))</f>
        <v/>
      </c>
      <c r="N572" s="6" t="str">
        <f>IF($B572="","",IF($O572="","",IFERROR(SUMIFS(LabData2016[最近一次LDL檢查結果(mg/dL)],LabData2016[比對身分證前六碼],$AX572,LabData2016[最近一次LDL檢查日期],$O572,LabData2016[LDL唯一],1),"")))</f>
        <v/>
      </c>
      <c r="O572" s="36" t="str" cm="1">
        <f t="array" ref="O572">IF($B572="","",IFERROR(_xlfn.AGGREGATE(14,6,LabData2016[最近一次LDL檢查日期]/((LabData2016[比對身分證前六碼]=$AX572)*(LabData2016[LDL唯一]=1)),1),""))</f>
        <v/>
      </c>
      <c r="P572" s="6" t="str">
        <f>IF($B572="","",IF($Q572="","",IFERROR(SUMIFS(LabData2016[最近一次LDL檢查結果(mg/dL)],LabData2016[比對身分證前六碼],$AX572,LabData2016[最近一次LDL檢查日期],$Q572,LabData2016[LDL唯一],1),"")))</f>
        <v/>
      </c>
      <c r="Q572" s="36" t="str" cm="1">
        <f t="array" ref="Q572">IF($B572="","",IFERROR(_xlfn.AGGREGATE(14,6,LabData2016[最近一次LDL檢查日期]/((LabData2016[比對身分證前六碼]=$AX572)*(LabData2016[LDL唯一]=1)),2),""))</f>
        <v/>
      </c>
      <c r="R572" s="6" t="str">
        <f t="shared" si="112"/>
        <v/>
      </c>
      <c r="S572" s="6" t="str" cm="1">
        <f t="array" ref="S572">IF($B572="","",IFERROR(_xlfn.AGGREGATE(15,6,LabData2016[最近一次LDL檢查結果(mg/dL)]/((LabData2016[比對身分證前六碼]=$AX572)*(LabData2016[LDL唯一]=1)),1),""))</f>
        <v/>
      </c>
      <c r="T572" s="28" t="str">
        <f ca="1">IF($B572="","",IF($M572="不適用","不適用",IF($N572="","未檢驗",IF(OR(AND($D572="DM only",$O572&gt;=DATE(YEAR(TODAY()),1,1),$O572&lt;DATE(YEAR(TODAY())+1,1,1),$N572&lt;VALUE(SUBSTITUTE($M572,"&lt;",""))),AND($AH572&gt;=1,$AI572&gt;=1,OR($N572&lt;VALUE(SUBSTITUTE($M572,"&lt;","")),SUMIFS(LabData2016[LDL唯一],LabData2016[比對身分證前六碼],$AX572,LabData2016[最近一次LDL檢查結果(mg/dL)],"&lt;"&amp;VALUE(SUBSTITUTE($M572,"&lt;","")),LabData2016[最近一次LDL檢查日期],"&gt;="&amp;DATE(YEAR(TODAY()),1,1),LabData2016[最近一次LDL檢查日期],"&lt;"&amp;DATE(YEAR(TODAY())+1,1,1))/($AH572+$AI572)&gt;=0.5))),"控制達標",IF(AND($AH572&gt;=1,$AI572&gt;=1,ISNUMBER($P572),$R572&gt;84,$N572-$P572&lt;0),"進步達標","未達標")))))</f>
        <v/>
      </c>
      <c r="U572" s="39" t="str">
        <f ca="1">IF($B572="","",IF($T572="不適用","不適用",IF($T572="未檢驗","無檢驗資料","全年"&amp;($AH572+$AI572)&amp;"次／下半年"&amp;$AI572&amp;"次／"&amp;SUMIFS(LabData2016[LDL唯一],LabData2016[比對身分證前六碼],$AX572,LabData2016[最近一次LDL檢查結果(mg/dL)],"&lt;"&amp;VALUE(SUBSTITUTE($M572,"&lt;","")),LabData2016[最近一次LDL檢查日期],"&gt;="&amp;DATE(YEAR(TODAY()),1,1),LabData2016[最近一次LDL檢查日期],"&lt;"&amp;DATE(YEAR(TODAY())+1,1,1))&amp;"/"&amp;($AH572+$AI572)&amp;"達標")))</f>
        <v/>
      </c>
      <c r="V572" s="6" t="str" cm="1">
        <f t="array" ref="V572">IF($B572="","",IFERROR(INDEX(PatientCriteria[UACR達標標準],ROWS($A$4:A572)),""))</f>
        <v/>
      </c>
      <c r="W572" s="6" t="str">
        <f>IF($B572="","",IF($X572="","",IFERROR(SUMIFS(LabData2016[最近一次UACR檢查結果(mg/gm)],LabData2016[比對身分證前六碼],$AX572,LabData2016[最近一次UACR檢查日期],$X572,LabData2016[UACR唯一],1),"")))</f>
        <v/>
      </c>
      <c r="X572" s="36" t="str" cm="1">
        <f t="array" ref="X572">IF($B572="","",IFERROR(_xlfn.AGGREGATE(14,6,LabData2016[最近一次UACR檢查日期]/((LabData2016[比對身分證前六碼]=$AX572)*(LabData2016[UACR唯一]=1)),1),""))</f>
        <v/>
      </c>
      <c r="Y572" s="6" t="str">
        <f>IF($B572="","",IF($Z572="","",IFERROR(SUMIFS(LabData2016[最近一次UACR檢查結果(mg/gm)],LabData2016[比對身分證前六碼],$AX572,LabData2016[最近一次UACR檢查日期],$Z572,LabData2016[UACR唯一],1),"")))</f>
        <v/>
      </c>
      <c r="Z572" s="36" t="str" cm="1">
        <f t="array" ref="Z572">IF($B572="","",IFERROR(_xlfn.AGGREGATE(14,6,LabData2016[最近一次UACR檢查日期]/((LabData2016[比對身分證前六碼]=$AX572)*(LabData2016[UACR唯一]=1)),2),""))</f>
        <v/>
      </c>
      <c r="AA572" s="6" t="str">
        <f t="shared" si="113"/>
        <v/>
      </c>
      <c r="AB572" s="29" t="str">
        <f ca="1">IF($B572="","",IF($V572="不適用","不適用",IF($W572="","未檢驗",IF(AND($AJ572+$AK572&gt;=2,$AK572&gt;=1),IF(OR($W572&lt;30,SUMIFS(LabData2016[UACR唯一],LabData2016[比對身分證前六碼],$AX572,LabData2016[最近一次UACR檢查結果(mg/gm)],"&lt;30",LabData2016[最近一次UACR檢查日期],"&gt;="&amp;DATE(YEAR(TODAY()),1,1),LabData2016[最近一次UACR檢查日期],"&lt;"&amp;DATE(YEAR(TODAY())+1,1,1))/($AJ572+$AK572)&gt;=0.5),"控制達標",IF(ISNUMBER($Y572),IF(AND($AA572&gt;=84,$W572-$Y572&lt;0),"進步達標","未達標"),"未達標")),"未達標"))))</f>
        <v/>
      </c>
      <c r="AC572" s="38" t="str">
        <f ca="1">IF($B572="","",IF($AB572="不適用","不適用",IF($AB572="未檢驗","無檢驗資料","全年"&amp;($AJ572+$AK572)&amp;"次／下半年"&amp;$AK572&amp;"次／"&amp;SUMIFS(LabData2016[UACR唯一],LabData2016[比對身分證前六碼],$AX572,LabData2016[最近一次UACR檢查結果(mg/gm)],"&lt;30",LabData2016[最近一次UACR檢查日期],"&gt;="&amp;DATE(YEAR(TODAY()),1,1),LabData2016[最近一次UACR檢查日期],"&lt;"&amp;DATE(YEAR(TODAY())+1,1,1))&amp;"/"&amp;($AJ572+$AK572)&amp;"達標")))</f>
        <v/>
      </c>
      <c r="AD572" s="6" t="str" cm="1">
        <f t="array" ref="AD572">IF($B572="","",IFERROR(INDEX(PatientCriteria[BP檢驗次數達標標準],ROWS($A$4:A572)),""))</f>
        <v/>
      </c>
      <c r="AE572" s="6" t="str" cm="1">
        <f t="array" aca="1" ref="AE572" ca="1">IF($B572="","",_xlfn.LET(_xlpm.bp,LabData2016[最近一次BP檢查日期],_xlpm.ym,IF(ISNUMBER(_xlpm.bp),TEXT(_xlpm.bp,"yyyy-mm"),LEFT(_xlpm.bp,7)),_xlpm.matched,_xlfn._xlws.FILTER(_xlpm.ym,(LabData2016[比對身分證前六碼]=$AX572)*(LabData2016[比對生日西元]=$AY572)*(_xlpm.ym&lt;&gt;"")*(LEFT(_xlpm.ym,4)=TEXT(YEAR(TODAY()),"0")),""),IF(INDEX(_xlpm.matched,1)="",0,ROWS(_xlfn.UNIQUE(_xlpm.matched)))))</f>
        <v/>
      </c>
      <c r="AF572" s="6" t="str">
        <f ca="1">IF($B572="","",SUMIFS(LabData2016[HbA1c唯一],LabData2016[比對身分證前六碼],$AX572,LabData2016[最近一次HbA1c檢查日期],"&gt;="&amp;DATE(YEAR(TODAY()),1,1),LabData2016[最近一次HbA1c檢查日期],"&lt;"&amp;DATE(YEAR(TODAY()),7,1)))</f>
        <v/>
      </c>
      <c r="AG572" s="6" t="str">
        <f ca="1">IF($B572="","",SUMIFS(LabData2016[HbA1c唯一],LabData2016[比對身分證前六碼],$AX572,LabData2016[最近一次HbA1c檢查日期],"&gt;="&amp;DATE(YEAR(TODAY()),7,1),LabData2016[最近一次HbA1c檢查日期],"&lt;"&amp;DATE(YEAR(TODAY())+1,1,1)))</f>
        <v/>
      </c>
      <c r="AH572" s="6" t="str">
        <f ca="1">IF($B572="","",SUMIFS(LabData2016[LDL唯一],LabData2016[比對身分證前六碼],$AX572,LabData2016[最近一次LDL檢查日期],"&gt;="&amp;DATE(YEAR(TODAY()),1,1),LabData2016[最近一次LDL檢查日期],"&lt;"&amp;DATE(YEAR(TODAY()),7,1)))</f>
        <v/>
      </c>
      <c r="AI572" s="6" t="str">
        <f ca="1">IF($B572="","",SUMIFS(LabData2016[LDL唯一],LabData2016[比對身分證前六碼],$AX572,LabData2016[最近一次LDL檢查日期],"&gt;="&amp;DATE(YEAR(TODAY()),7,1),LabData2016[最近一次LDL檢查日期],"&lt;"&amp;DATE(YEAR(TODAY())+1,1,1)))</f>
        <v/>
      </c>
      <c r="AJ572" s="6" t="str">
        <f ca="1">IF($B572="","",SUMIFS(LabData2016[UACR唯一],LabData2016[比對身分證前六碼],$AX572,LabData2016[最近一次UACR檢查日期],"&gt;="&amp;DATE(YEAR(TODAY()),1,1),LabData2016[最近一次UACR檢查日期],"&lt;"&amp;DATE(YEAR(TODAY()),7,1)))</f>
        <v/>
      </c>
      <c r="AK572" s="6" t="str">
        <f ca="1">IF($B572="","",SUMIFS(LabData2016[UACR唯一],LabData2016[比對身分證前六碼],$AX572,LabData2016[最近一次UACR檢查日期],"&gt;="&amp;DATE(YEAR(TODAY()),7,1),LabData2016[最近一次UACR檢查日期],"&lt;"&amp;DATE(YEAR(TODAY())+1,1,1)))</f>
        <v/>
      </c>
      <c r="AL572" s="6" t="str">
        <f t="shared" si="114"/>
        <v/>
      </c>
      <c r="AM572" s="6" t="str">
        <f t="shared" si="115"/>
        <v/>
      </c>
      <c r="AN572" s="6" t="str">
        <f t="shared" si="116"/>
        <v/>
      </c>
      <c r="AO572" s="6" t="str">
        <f t="shared" si="117"/>
        <v/>
      </c>
      <c r="AP572" s="6" t="str" cm="1">
        <f t="array" ref="AP572">IF($B572="","",IFERROR(INDEX(相容設定!$B$2:$E$9,MATCH($D572,相容設定!$A$2:$A$9,0),MIN(VALUE(LEFT($AQ572,FIND("/",$AQ572)-1)),3)+1),0))</f>
        <v/>
      </c>
      <c r="AQ572" s="6" t="str">
        <f t="shared" si="118"/>
        <v/>
      </c>
      <c r="AR572" s="30" t="str">
        <f t="shared" si="119"/>
        <v/>
      </c>
      <c r="AS572" s="30" t="str">
        <f>IF($B572="","",250+30+IF(OR(ISNUMBER(SEARCH("DM",$D572)),ISNUMBER(SEARCH("+",$D572))),100,0)+IFERROR(INDEX(相容設定!$F$2:$F$9,MATCH($D572,相容設定!$A$2:$A$9,0)),0))</f>
        <v/>
      </c>
      <c r="AT572" s="31" t="str">
        <f t="shared" si="120"/>
        <v/>
      </c>
      <c r="AU572" s="32" t="str">
        <f t="shared" si="121"/>
        <v/>
      </c>
      <c r="AW572" t="str">
        <f t="shared" si="122"/>
        <v/>
      </c>
    </row>
    <row r="573" spans="1:49" x14ac:dyDescent="0.35">
      <c r="A573" s="26" t="str" cm="1">
        <f t="array" ref="A573">IFERROR(IF(INDEX(PatientCriteria[身分證號],ROWS($A$4:A573))="","",ROWS($A$4:A573)),"")</f>
        <v/>
      </c>
      <c r="B573" s="26" t="str" cm="1">
        <f t="array" ref="B573">IFERROR(IF(INDEX(PatientCriteria[身分證號],ROWS($A$4:A573))="","",INDEX(PatientCriteria[身分證號],ROWS($A$4:A573))),"")</f>
        <v/>
      </c>
      <c r="C573" s="26" t="str" cm="1">
        <f t="array" ref="C573">IF($B573="","",IFERROR(INDEX(PatientCriteria[生日],ROWS($A$4:A573)),""))</f>
        <v/>
      </c>
      <c r="D573" s="26" t="str" cm="1">
        <f t="array" ref="D573">IF($B573="","",IFERROR(INDEX(PatientCriteria[疾病組合],ROWS($A$4:A573)),""))</f>
        <v/>
      </c>
      <c r="E573" s="6" t="str" cm="1">
        <f t="array" ref="E573">IF($B573="","",IFERROR(INDEX(PatientCriteria[HbA1c達標標準],ROWS($A$4:A573)),""))</f>
        <v/>
      </c>
      <c r="F573" s="6" t="str">
        <f>IF($B573="","",IF($G573="","",IFERROR(SUMIFS(LabData2016[最近一次HbA1c檢查結果(%)],LabData2016[比對身分證前六碼],$AX573,LabData2016[最近一次HbA1c檢查日期],$G573,LabData2016[HbA1c唯一],1),"")))</f>
        <v/>
      </c>
      <c r="G573" s="36" t="str" cm="1">
        <f t="array" ref="G573">IF($B573="","",IFERROR(_xlfn.AGGREGATE(14,6,LabData2016[最近一次HbA1c檢查日期]/((LabData2016[比對身分證前六碼]=$AX573)*(LabData2016[HbA1c唯一]=1)),1),""))</f>
        <v/>
      </c>
      <c r="H573" s="6" t="str">
        <f>IF($B573="","",IF($I573="","",IFERROR(SUMIFS(LabData2016[最近一次HbA1c檢查結果(%)],LabData2016[比對身分證前六碼],$AX573,LabData2016[最近一次HbA1c檢查日期],$I573,LabData2016[HbA1c唯一],1),"")))</f>
        <v/>
      </c>
      <c r="I573" s="36" t="str" cm="1">
        <f t="array" ref="I573">IF($B573="","",IFERROR(_xlfn.AGGREGATE(14,6,LabData2016[最近一次HbA1c檢查日期]/((LabData2016[比對身分證前六碼]=$AX573)*(LabData2016[HbA1c唯一]=1)),2),""))</f>
        <v/>
      </c>
      <c r="J573" s="6" t="str">
        <f t="shared" si="111"/>
        <v/>
      </c>
      <c r="K573" s="27" t="str">
        <f ca="1">IF($B573="","",IF($E573="不適用","不適用",IF($F573="","未檢驗",IF(AND($AF573+$AG573&gt;=2,$AG573&gt;=1),IF(OR($F573&lt;VALUE(SUBSTITUTE(SUBSTITUTE($E573,"&lt;",""),"%","")),SUMIFS(LabData2016[HbA1c唯一],LabData2016[比對身分證前六碼],$AX573,LabData2016[最近一次HbA1c檢查結果(%)],"&lt;"&amp;VALUE(SUBSTITUTE(SUBSTITUTE($E573,"&lt;",""),"%","")),LabData2016[最近一次HbA1c檢查日期],"&gt;="&amp;DATE(YEAR(TODAY()),1,1),LabData2016[最近一次HbA1c檢查日期],"&lt;"&amp;DATE(YEAR(TODAY())+1,1,1))/($AF573+$AG573)&gt;=0.5),"控制達標",IF(ISNUMBER($H573),IF(AND($J573&gt;=84,$F573-$H573&lt;0),"進步達標","未達標"),"未達標")),"未達標"))))</f>
        <v/>
      </c>
      <c r="L573" s="33" t="str">
        <f ca="1">IF($B573="","",IF($K573="不適用","不適用",IF($K573="未檢驗","無檢驗資料","全年"&amp;($AF573+$AG573)&amp;"次／下半年"&amp;$AG573&amp;"次／"&amp;SUMIFS(LabData2016[HbA1c唯一],LabData2016[比對身分證前六碼],$AX573,LabData2016[最近一次HbA1c檢查結果(%)],"&lt;"&amp;VALUE(SUBSTITUTE(SUBSTITUTE($E573,"&lt;",""),"%","")),LabData2016[最近一次HbA1c檢查日期],"&gt;="&amp;DATE(YEAR(TODAY()),1,1),LabData2016[最近一次HbA1c檢查日期],"&lt;"&amp;DATE(YEAR(TODAY())+1,1,1))&amp;"/"&amp;($AF573+$AG573)&amp;"達標")))</f>
        <v/>
      </c>
      <c r="M573" s="6" t="str" cm="1">
        <f t="array" ref="M573">IF($B573="","",IFERROR(INDEX(PatientCriteria[LDL達標標準],ROWS($A$4:A573)),""))</f>
        <v/>
      </c>
      <c r="N573" s="6" t="str">
        <f>IF($B573="","",IF($O573="","",IFERROR(SUMIFS(LabData2016[最近一次LDL檢查結果(mg/dL)],LabData2016[比對身分證前六碼],$AX573,LabData2016[最近一次LDL檢查日期],$O573,LabData2016[LDL唯一],1),"")))</f>
        <v/>
      </c>
      <c r="O573" s="36" t="str" cm="1">
        <f t="array" ref="O573">IF($B573="","",IFERROR(_xlfn.AGGREGATE(14,6,LabData2016[最近一次LDL檢查日期]/((LabData2016[比對身分證前六碼]=$AX573)*(LabData2016[LDL唯一]=1)),1),""))</f>
        <v/>
      </c>
      <c r="P573" s="6" t="str">
        <f>IF($B573="","",IF($Q573="","",IFERROR(SUMIFS(LabData2016[最近一次LDL檢查結果(mg/dL)],LabData2016[比對身分證前六碼],$AX573,LabData2016[最近一次LDL檢查日期],$Q573,LabData2016[LDL唯一],1),"")))</f>
        <v/>
      </c>
      <c r="Q573" s="36" t="str" cm="1">
        <f t="array" ref="Q573">IF($B573="","",IFERROR(_xlfn.AGGREGATE(14,6,LabData2016[最近一次LDL檢查日期]/((LabData2016[比對身分證前六碼]=$AX573)*(LabData2016[LDL唯一]=1)),2),""))</f>
        <v/>
      </c>
      <c r="R573" s="6" t="str">
        <f t="shared" si="112"/>
        <v/>
      </c>
      <c r="S573" s="6" t="str" cm="1">
        <f t="array" ref="S573">IF($B573="","",IFERROR(_xlfn.AGGREGATE(15,6,LabData2016[最近一次LDL檢查結果(mg/dL)]/((LabData2016[比對身分證前六碼]=$AX573)*(LabData2016[LDL唯一]=1)),1),""))</f>
        <v/>
      </c>
      <c r="T573" s="28" t="str">
        <f ca="1">IF($B573="","",IF($M573="不適用","不適用",IF($N573="","未檢驗",IF(OR(AND($D573="DM only",$O573&gt;=DATE(YEAR(TODAY()),1,1),$O573&lt;DATE(YEAR(TODAY())+1,1,1),$N573&lt;VALUE(SUBSTITUTE($M573,"&lt;",""))),AND($AH573&gt;=1,$AI573&gt;=1,OR($N573&lt;VALUE(SUBSTITUTE($M573,"&lt;","")),SUMIFS(LabData2016[LDL唯一],LabData2016[比對身分證前六碼],$AX573,LabData2016[最近一次LDL檢查結果(mg/dL)],"&lt;"&amp;VALUE(SUBSTITUTE($M573,"&lt;","")),LabData2016[最近一次LDL檢查日期],"&gt;="&amp;DATE(YEAR(TODAY()),1,1),LabData2016[最近一次LDL檢查日期],"&lt;"&amp;DATE(YEAR(TODAY())+1,1,1))/($AH573+$AI573)&gt;=0.5))),"控制達標",IF(AND($AH573&gt;=1,$AI573&gt;=1,ISNUMBER($P573),$R573&gt;84,$N573-$P573&lt;0),"進步達標","未達標")))))</f>
        <v/>
      </c>
      <c r="U573" s="39" t="str">
        <f ca="1">IF($B573="","",IF($T573="不適用","不適用",IF($T573="未檢驗","無檢驗資料","全年"&amp;($AH573+$AI573)&amp;"次／下半年"&amp;$AI573&amp;"次／"&amp;SUMIFS(LabData2016[LDL唯一],LabData2016[比對身分證前六碼],$AX573,LabData2016[最近一次LDL檢查結果(mg/dL)],"&lt;"&amp;VALUE(SUBSTITUTE($M573,"&lt;","")),LabData2016[最近一次LDL檢查日期],"&gt;="&amp;DATE(YEAR(TODAY()),1,1),LabData2016[最近一次LDL檢查日期],"&lt;"&amp;DATE(YEAR(TODAY())+1,1,1))&amp;"/"&amp;($AH573+$AI573)&amp;"達標")))</f>
        <v/>
      </c>
      <c r="V573" s="6" t="str" cm="1">
        <f t="array" ref="V573">IF($B573="","",IFERROR(INDEX(PatientCriteria[UACR達標標準],ROWS($A$4:A573)),""))</f>
        <v/>
      </c>
      <c r="W573" s="6" t="str">
        <f>IF($B573="","",IF($X573="","",IFERROR(SUMIFS(LabData2016[最近一次UACR檢查結果(mg/gm)],LabData2016[比對身分證前六碼],$AX573,LabData2016[最近一次UACR檢查日期],$X573,LabData2016[UACR唯一],1),"")))</f>
        <v/>
      </c>
      <c r="X573" s="36" t="str" cm="1">
        <f t="array" ref="X573">IF($B573="","",IFERROR(_xlfn.AGGREGATE(14,6,LabData2016[最近一次UACR檢查日期]/((LabData2016[比對身分證前六碼]=$AX573)*(LabData2016[UACR唯一]=1)),1),""))</f>
        <v/>
      </c>
      <c r="Y573" s="6" t="str">
        <f>IF($B573="","",IF($Z573="","",IFERROR(SUMIFS(LabData2016[最近一次UACR檢查結果(mg/gm)],LabData2016[比對身分證前六碼],$AX573,LabData2016[最近一次UACR檢查日期],$Z573,LabData2016[UACR唯一],1),"")))</f>
        <v/>
      </c>
      <c r="Z573" s="36" t="str" cm="1">
        <f t="array" ref="Z573">IF($B573="","",IFERROR(_xlfn.AGGREGATE(14,6,LabData2016[最近一次UACR檢查日期]/((LabData2016[比對身分證前六碼]=$AX573)*(LabData2016[UACR唯一]=1)),2),""))</f>
        <v/>
      </c>
      <c r="AA573" s="6" t="str">
        <f t="shared" si="113"/>
        <v/>
      </c>
      <c r="AB573" s="29" t="str">
        <f ca="1">IF($B573="","",IF($V573="不適用","不適用",IF($W573="","未檢驗",IF(AND($AJ573+$AK573&gt;=2,$AK573&gt;=1),IF(OR($W573&lt;30,SUMIFS(LabData2016[UACR唯一],LabData2016[比對身分證前六碼],$AX573,LabData2016[最近一次UACR檢查結果(mg/gm)],"&lt;30",LabData2016[最近一次UACR檢查日期],"&gt;="&amp;DATE(YEAR(TODAY()),1,1),LabData2016[最近一次UACR檢查日期],"&lt;"&amp;DATE(YEAR(TODAY())+1,1,1))/($AJ573+$AK573)&gt;=0.5),"控制達標",IF(ISNUMBER($Y573),IF(AND($AA573&gt;=84,$W573-$Y573&lt;0),"進步達標","未達標"),"未達標")),"未達標"))))</f>
        <v/>
      </c>
      <c r="AC573" s="38" t="str">
        <f ca="1">IF($B573="","",IF($AB573="不適用","不適用",IF($AB573="未檢驗","無檢驗資料","全年"&amp;($AJ573+$AK573)&amp;"次／下半年"&amp;$AK573&amp;"次／"&amp;SUMIFS(LabData2016[UACR唯一],LabData2016[比對身分證前六碼],$AX573,LabData2016[最近一次UACR檢查結果(mg/gm)],"&lt;30",LabData2016[最近一次UACR檢查日期],"&gt;="&amp;DATE(YEAR(TODAY()),1,1),LabData2016[最近一次UACR檢查日期],"&lt;"&amp;DATE(YEAR(TODAY())+1,1,1))&amp;"/"&amp;($AJ573+$AK573)&amp;"達標")))</f>
        <v/>
      </c>
      <c r="AD573" s="6" t="str" cm="1">
        <f t="array" ref="AD573">IF($B573="","",IFERROR(INDEX(PatientCriteria[BP檢驗次數達標標準],ROWS($A$4:A573)),""))</f>
        <v/>
      </c>
      <c r="AE573" s="6" t="str" cm="1">
        <f t="array" aca="1" ref="AE573" ca="1">IF($B573="","",_xlfn.LET(_xlpm.bp,LabData2016[最近一次BP檢查日期],_xlpm.ym,IF(ISNUMBER(_xlpm.bp),TEXT(_xlpm.bp,"yyyy-mm"),LEFT(_xlpm.bp,7)),_xlpm.matched,_xlfn._xlws.FILTER(_xlpm.ym,(LabData2016[比對身分證前六碼]=$AX573)*(LabData2016[比對生日西元]=$AY573)*(_xlpm.ym&lt;&gt;"")*(LEFT(_xlpm.ym,4)=TEXT(YEAR(TODAY()),"0")),""),IF(INDEX(_xlpm.matched,1)="",0,ROWS(_xlfn.UNIQUE(_xlpm.matched)))))</f>
        <v/>
      </c>
      <c r="AF573" s="6" t="str">
        <f ca="1">IF($B573="","",SUMIFS(LabData2016[HbA1c唯一],LabData2016[比對身分證前六碼],$AX573,LabData2016[最近一次HbA1c檢查日期],"&gt;="&amp;DATE(YEAR(TODAY()),1,1),LabData2016[最近一次HbA1c檢查日期],"&lt;"&amp;DATE(YEAR(TODAY()),7,1)))</f>
        <v/>
      </c>
      <c r="AG573" s="6" t="str">
        <f ca="1">IF($B573="","",SUMIFS(LabData2016[HbA1c唯一],LabData2016[比對身分證前六碼],$AX573,LabData2016[最近一次HbA1c檢查日期],"&gt;="&amp;DATE(YEAR(TODAY()),7,1),LabData2016[最近一次HbA1c檢查日期],"&lt;"&amp;DATE(YEAR(TODAY())+1,1,1)))</f>
        <v/>
      </c>
      <c r="AH573" s="6" t="str">
        <f ca="1">IF($B573="","",SUMIFS(LabData2016[LDL唯一],LabData2016[比對身分證前六碼],$AX573,LabData2016[最近一次LDL檢查日期],"&gt;="&amp;DATE(YEAR(TODAY()),1,1),LabData2016[最近一次LDL檢查日期],"&lt;"&amp;DATE(YEAR(TODAY()),7,1)))</f>
        <v/>
      </c>
      <c r="AI573" s="6" t="str">
        <f ca="1">IF($B573="","",SUMIFS(LabData2016[LDL唯一],LabData2016[比對身分證前六碼],$AX573,LabData2016[最近一次LDL檢查日期],"&gt;="&amp;DATE(YEAR(TODAY()),7,1),LabData2016[最近一次LDL檢查日期],"&lt;"&amp;DATE(YEAR(TODAY())+1,1,1)))</f>
        <v/>
      </c>
      <c r="AJ573" s="6" t="str">
        <f ca="1">IF($B573="","",SUMIFS(LabData2016[UACR唯一],LabData2016[比對身分證前六碼],$AX573,LabData2016[最近一次UACR檢查日期],"&gt;="&amp;DATE(YEAR(TODAY()),1,1),LabData2016[最近一次UACR檢查日期],"&lt;"&amp;DATE(YEAR(TODAY()),7,1)))</f>
        <v/>
      </c>
      <c r="AK573" s="6" t="str">
        <f ca="1">IF($B573="","",SUMIFS(LabData2016[UACR唯一],LabData2016[比對身分證前六碼],$AX573,LabData2016[最近一次UACR檢查日期],"&gt;="&amp;DATE(YEAR(TODAY()),7,1),LabData2016[最近一次UACR檢查日期],"&lt;"&amp;DATE(YEAR(TODAY())+1,1,1)))</f>
        <v/>
      </c>
      <c r="AL573" s="6" t="str">
        <f t="shared" si="114"/>
        <v/>
      </c>
      <c r="AM573" s="6" t="str">
        <f t="shared" si="115"/>
        <v/>
      </c>
      <c r="AN573" s="6" t="str">
        <f t="shared" si="116"/>
        <v/>
      </c>
      <c r="AO573" s="6" t="str">
        <f t="shared" si="117"/>
        <v/>
      </c>
      <c r="AP573" s="6" t="str" cm="1">
        <f t="array" ref="AP573">IF($B573="","",IFERROR(INDEX(相容設定!$B$2:$E$9,MATCH($D573,相容設定!$A$2:$A$9,0),MIN(VALUE(LEFT($AQ573,FIND("/",$AQ573)-1)),3)+1),0))</f>
        <v/>
      </c>
      <c r="AQ573" s="6" t="str">
        <f t="shared" si="118"/>
        <v/>
      </c>
      <c r="AR573" s="30" t="str">
        <f t="shared" si="119"/>
        <v/>
      </c>
      <c r="AS573" s="30" t="str">
        <f>IF($B573="","",250+30+IF(OR(ISNUMBER(SEARCH("DM",$D573)),ISNUMBER(SEARCH("+",$D573))),100,0)+IFERROR(INDEX(相容設定!$F$2:$F$9,MATCH($D573,相容設定!$A$2:$A$9,0)),0))</f>
        <v/>
      </c>
      <c r="AT573" s="31" t="str">
        <f t="shared" si="120"/>
        <v/>
      </c>
      <c r="AU573" s="32" t="str">
        <f t="shared" si="121"/>
        <v/>
      </c>
      <c r="AW573" t="str">
        <f t="shared" si="122"/>
        <v/>
      </c>
    </row>
    <row r="574" spans="1:49" x14ac:dyDescent="0.35">
      <c r="A574" s="26" t="str" cm="1">
        <f t="array" ref="A574">IFERROR(IF(INDEX(PatientCriteria[身分證號],ROWS($A$4:A574))="","",ROWS($A$4:A574)),"")</f>
        <v/>
      </c>
      <c r="B574" s="26" t="str" cm="1">
        <f t="array" ref="B574">IFERROR(IF(INDEX(PatientCriteria[身分證號],ROWS($A$4:A574))="","",INDEX(PatientCriteria[身分證號],ROWS($A$4:A574))),"")</f>
        <v/>
      </c>
      <c r="C574" s="26" t="str" cm="1">
        <f t="array" ref="C574">IF($B574="","",IFERROR(INDEX(PatientCriteria[生日],ROWS($A$4:A574)),""))</f>
        <v/>
      </c>
      <c r="D574" s="26" t="str" cm="1">
        <f t="array" ref="D574">IF($B574="","",IFERROR(INDEX(PatientCriteria[疾病組合],ROWS($A$4:A574)),""))</f>
        <v/>
      </c>
      <c r="E574" s="6" t="str" cm="1">
        <f t="array" ref="E574">IF($B574="","",IFERROR(INDEX(PatientCriteria[HbA1c達標標準],ROWS($A$4:A574)),""))</f>
        <v/>
      </c>
      <c r="F574" s="6" t="str">
        <f>IF($B574="","",IF($G574="","",IFERROR(SUMIFS(LabData2016[最近一次HbA1c檢查結果(%)],LabData2016[比對身分證前六碼],$AX574,LabData2016[最近一次HbA1c檢查日期],$G574,LabData2016[HbA1c唯一],1),"")))</f>
        <v/>
      </c>
      <c r="G574" s="36" t="str" cm="1">
        <f t="array" ref="G574">IF($B574="","",IFERROR(_xlfn.AGGREGATE(14,6,LabData2016[最近一次HbA1c檢查日期]/((LabData2016[比對身分證前六碼]=$AX574)*(LabData2016[HbA1c唯一]=1)),1),""))</f>
        <v/>
      </c>
      <c r="H574" s="6" t="str">
        <f>IF($B574="","",IF($I574="","",IFERROR(SUMIFS(LabData2016[最近一次HbA1c檢查結果(%)],LabData2016[比對身分證前六碼],$AX574,LabData2016[最近一次HbA1c檢查日期],$I574,LabData2016[HbA1c唯一],1),"")))</f>
        <v/>
      </c>
      <c r="I574" s="36" t="str" cm="1">
        <f t="array" ref="I574">IF($B574="","",IFERROR(_xlfn.AGGREGATE(14,6,LabData2016[最近一次HbA1c檢查日期]/((LabData2016[比對身分證前六碼]=$AX574)*(LabData2016[HbA1c唯一]=1)),2),""))</f>
        <v/>
      </c>
      <c r="J574" s="6" t="str">
        <f t="shared" si="111"/>
        <v/>
      </c>
      <c r="K574" s="27" t="str">
        <f ca="1">IF($B574="","",IF($E574="不適用","不適用",IF($F574="","未檢驗",IF(AND($AF574+$AG574&gt;=2,$AG574&gt;=1),IF(OR($F574&lt;VALUE(SUBSTITUTE(SUBSTITUTE($E574,"&lt;",""),"%","")),SUMIFS(LabData2016[HbA1c唯一],LabData2016[比對身分證前六碼],$AX574,LabData2016[最近一次HbA1c檢查結果(%)],"&lt;"&amp;VALUE(SUBSTITUTE(SUBSTITUTE($E574,"&lt;",""),"%","")),LabData2016[最近一次HbA1c檢查日期],"&gt;="&amp;DATE(YEAR(TODAY()),1,1),LabData2016[最近一次HbA1c檢查日期],"&lt;"&amp;DATE(YEAR(TODAY())+1,1,1))/($AF574+$AG574)&gt;=0.5),"控制達標",IF(ISNUMBER($H574),IF(AND($J574&gt;=84,$F574-$H574&lt;0),"進步達標","未達標"),"未達標")),"未達標"))))</f>
        <v/>
      </c>
      <c r="L574" s="33" t="str">
        <f ca="1">IF($B574="","",IF($K574="不適用","不適用",IF($K574="未檢驗","無檢驗資料","全年"&amp;($AF574+$AG574)&amp;"次／下半年"&amp;$AG574&amp;"次／"&amp;SUMIFS(LabData2016[HbA1c唯一],LabData2016[比對身分證前六碼],$AX574,LabData2016[最近一次HbA1c檢查結果(%)],"&lt;"&amp;VALUE(SUBSTITUTE(SUBSTITUTE($E574,"&lt;",""),"%","")),LabData2016[最近一次HbA1c檢查日期],"&gt;="&amp;DATE(YEAR(TODAY()),1,1),LabData2016[最近一次HbA1c檢查日期],"&lt;"&amp;DATE(YEAR(TODAY())+1,1,1))&amp;"/"&amp;($AF574+$AG574)&amp;"達標")))</f>
        <v/>
      </c>
      <c r="M574" s="6" t="str" cm="1">
        <f t="array" ref="M574">IF($B574="","",IFERROR(INDEX(PatientCriteria[LDL達標標準],ROWS($A$4:A574)),""))</f>
        <v/>
      </c>
      <c r="N574" s="6" t="str">
        <f>IF($B574="","",IF($O574="","",IFERROR(SUMIFS(LabData2016[最近一次LDL檢查結果(mg/dL)],LabData2016[比對身分證前六碼],$AX574,LabData2016[最近一次LDL檢查日期],$O574,LabData2016[LDL唯一],1),"")))</f>
        <v/>
      </c>
      <c r="O574" s="36" t="str" cm="1">
        <f t="array" ref="O574">IF($B574="","",IFERROR(_xlfn.AGGREGATE(14,6,LabData2016[最近一次LDL檢查日期]/((LabData2016[比對身分證前六碼]=$AX574)*(LabData2016[LDL唯一]=1)),1),""))</f>
        <v/>
      </c>
      <c r="P574" s="6" t="str">
        <f>IF($B574="","",IF($Q574="","",IFERROR(SUMIFS(LabData2016[最近一次LDL檢查結果(mg/dL)],LabData2016[比對身分證前六碼],$AX574,LabData2016[最近一次LDL檢查日期],$Q574,LabData2016[LDL唯一],1),"")))</f>
        <v/>
      </c>
      <c r="Q574" s="36" t="str" cm="1">
        <f t="array" ref="Q574">IF($B574="","",IFERROR(_xlfn.AGGREGATE(14,6,LabData2016[最近一次LDL檢查日期]/((LabData2016[比對身分證前六碼]=$AX574)*(LabData2016[LDL唯一]=1)),2),""))</f>
        <v/>
      </c>
      <c r="R574" s="6" t="str">
        <f t="shared" si="112"/>
        <v/>
      </c>
      <c r="S574" s="6" t="str" cm="1">
        <f t="array" ref="S574">IF($B574="","",IFERROR(_xlfn.AGGREGATE(15,6,LabData2016[最近一次LDL檢查結果(mg/dL)]/((LabData2016[比對身分證前六碼]=$AX574)*(LabData2016[LDL唯一]=1)),1),""))</f>
        <v/>
      </c>
      <c r="T574" s="28" t="str">
        <f ca="1">IF($B574="","",IF($M574="不適用","不適用",IF($N574="","未檢驗",IF(OR(AND($D574="DM only",$O574&gt;=DATE(YEAR(TODAY()),1,1),$O574&lt;DATE(YEAR(TODAY())+1,1,1),$N574&lt;VALUE(SUBSTITUTE($M574,"&lt;",""))),AND($AH574&gt;=1,$AI574&gt;=1,OR($N574&lt;VALUE(SUBSTITUTE($M574,"&lt;","")),SUMIFS(LabData2016[LDL唯一],LabData2016[比對身分證前六碼],$AX574,LabData2016[最近一次LDL檢查結果(mg/dL)],"&lt;"&amp;VALUE(SUBSTITUTE($M574,"&lt;","")),LabData2016[最近一次LDL檢查日期],"&gt;="&amp;DATE(YEAR(TODAY()),1,1),LabData2016[最近一次LDL檢查日期],"&lt;"&amp;DATE(YEAR(TODAY())+1,1,1))/($AH574+$AI574)&gt;=0.5))),"控制達標",IF(AND($AH574&gt;=1,$AI574&gt;=1,ISNUMBER($P574),$R574&gt;84,$N574-$P574&lt;0),"進步達標","未達標")))))</f>
        <v/>
      </c>
      <c r="U574" s="39" t="str">
        <f ca="1">IF($B574="","",IF($T574="不適用","不適用",IF($T574="未檢驗","無檢驗資料","全年"&amp;($AH574+$AI574)&amp;"次／下半年"&amp;$AI574&amp;"次／"&amp;SUMIFS(LabData2016[LDL唯一],LabData2016[比對身分證前六碼],$AX574,LabData2016[最近一次LDL檢查結果(mg/dL)],"&lt;"&amp;VALUE(SUBSTITUTE($M574,"&lt;","")),LabData2016[最近一次LDL檢查日期],"&gt;="&amp;DATE(YEAR(TODAY()),1,1),LabData2016[最近一次LDL檢查日期],"&lt;"&amp;DATE(YEAR(TODAY())+1,1,1))&amp;"/"&amp;($AH574+$AI574)&amp;"達標")))</f>
        <v/>
      </c>
      <c r="V574" s="6" t="str" cm="1">
        <f t="array" ref="V574">IF($B574="","",IFERROR(INDEX(PatientCriteria[UACR達標標準],ROWS($A$4:A574)),""))</f>
        <v/>
      </c>
      <c r="W574" s="6" t="str">
        <f>IF($B574="","",IF($X574="","",IFERROR(SUMIFS(LabData2016[最近一次UACR檢查結果(mg/gm)],LabData2016[比對身分證前六碼],$AX574,LabData2016[最近一次UACR檢查日期],$X574,LabData2016[UACR唯一],1),"")))</f>
        <v/>
      </c>
      <c r="X574" s="36" t="str" cm="1">
        <f t="array" ref="X574">IF($B574="","",IFERROR(_xlfn.AGGREGATE(14,6,LabData2016[最近一次UACR檢查日期]/((LabData2016[比對身分證前六碼]=$AX574)*(LabData2016[UACR唯一]=1)),1),""))</f>
        <v/>
      </c>
      <c r="Y574" s="6" t="str">
        <f>IF($B574="","",IF($Z574="","",IFERROR(SUMIFS(LabData2016[最近一次UACR檢查結果(mg/gm)],LabData2016[比對身分證前六碼],$AX574,LabData2016[最近一次UACR檢查日期],$Z574,LabData2016[UACR唯一],1),"")))</f>
        <v/>
      </c>
      <c r="Z574" s="36" t="str" cm="1">
        <f t="array" ref="Z574">IF($B574="","",IFERROR(_xlfn.AGGREGATE(14,6,LabData2016[最近一次UACR檢查日期]/((LabData2016[比對身分證前六碼]=$AX574)*(LabData2016[UACR唯一]=1)),2),""))</f>
        <v/>
      </c>
      <c r="AA574" s="6" t="str">
        <f t="shared" si="113"/>
        <v/>
      </c>
      <c r="AB574" s="29" t="str">
        <f ca="1">IF($B574="","",IF($V574="不適用","不適用",IF($W574="","未檢驗",IF(AND($AJ574+$AK574&gt;=2,$AK574&gt;=1),IF(OR($W574&lt;30,SUMIFS(LabData2016[UACR唯一],LabData2016[比對身分證前六碼],$AX574,LabData2016[最近一次UACR檢查結果(mg/gm)],"&lt;30",LabData2016[最近一次UACR檢查日期],"&gt;="&amp;DATE(YEAR(TODAY()),1,1),LabData2016[最近一次UACR檢查日期],"&lt;"&amp;DATE(YEAR(TODAY())+1,1,1))/($AJ574+$AK574)&gt;=0.5),"控制達標",IF(ISNUMBER($Y574),IF(AND($AA574&gt;=84,$W574-$Y574&lt;0),"進步達標","未達標"),"未達標")),"未達標"))))</f>
        <v/>
      </c>
      <c r="AC574" s="38" t="str">
        <f ca="1">IF($B574="","",IF($AB574="不適用","不適用",IF($AB574="未檢驗","無檢驗資料","全年"&amp;($AJ574+$AK574)&amp;"次／下半年"&amp;$AK574&amp;"次／"&amp;SUMIFS(LabData2016[UACR唯一],LabData2016[比對身分證前六碼],$AX574,LabData2016[最近一次UACR檢查結果(mg/gm)],"&lt;30",LabData2016[最近一次UACR檢查日期],"&gt;="&amp;DATE(YEAR(TODAY()),1,1),LabData2016[最近一次UACR檢查日期],"&lt;"&amp;DATE(YEAR(TODAY())+1,1,1))&amp;"/"&amp;($AJ574+$AK574)&amp;"達標")))</f>
        <v/>
      </c>
      <c r="AD574" s="6" t="str" cm="1">
        <f t="array" ref="AD574">IF($B574="","",IFERROR(INDEX(PatientCriteria[BP檢驗次數達標標準],ROWS($A$4:A574)),""))</f>
        <v/>
      </c>
      <c r="AE574" s="6" t="str" cm="1">
        <f t="array" aca="1" ref="AE574" ca="1">IF($B574="","",_xlfn.LET(_xlpm.bp,LabData2016[最近一次BP檢查日期],_xlpm.ym,IF(ISNUMBER(_xlpm.bp),TEXT(_xlpm.bp,"yyyy-mm"),LEFT(_xlpm.bp,7)),_xlpm.matched,_xlfn._xlws.FILTER(_xlpm.ym,(LabData2016[比對身分證前六碼]=$AX574)*(LabData2016[比對生日西元]=$AY574)*(_xlpm.ym&lt;&gt;"")*(LEFT(_xlpm.ym,4)=TEXT(YEAR(TODAY()),"0")),""),IF(INDEX(_xlpm.matched,1)="",0,ROWS(_xlfn.UNIQUE(_xlpm.matched)))))</f>
        <v/>
      </c>
      <c r="AF574" s="6" t="str">
        <f ca="1">IF($B574="","",SUMIFS(LabData2016[HbA1c唯一],LabData2016[比對身分證前六碼],$AX574,LabData2016[最近一次HbA1c檢查日期],"&gt;="&amp;DATE(YEAR(TODAY()),1,1),LabData2016[最近一次HbA1c檢查日期],"&lt;"&amp;DATE(YEAR(TODAY()),7,1)))</f>
        <v/>
      </c>
      <c r="AG574" s="6" t="str">
        <f ca="1">IF($B574="","",SUMIFS(LabData2016[HbA1c唯一],LabData2016[比對身分證前六碼],$AX574,LabData2016[最近一次HbA1c檢查日期],"&gt;="&amp;DATE(YEAR(TODAY()),7,1),LabData2016[最近一次HbA1c檢查日期],"&lt;"&amp;DATE(YEAR(TODAY())+1,1,1)))</f>
        <v/>
      </c>
      <c r="AH574" s="6" t="str">
        <f ca="1">IF($B574="","",SUMIFS(LabData2016[LDL唯一],LabData2016[比對身分證前六碼],$AX574,LabData2016[最近一次LDL檢查日期],"&gt;="&amp;DATE(YEAR(TODAY()),1,1),LabData2016[最近一次LDL檢查日期],"&lt;"&amp;DATE(YEAR(TODAY()),7,1)))</f>
        <v/>
      </c>
      <c r="AI574" s="6" t="str">
        <f ca="1">IF($B574="","",SUMIFS(LabData2016[LDL唯一],LabData2016[比對身分證前六碼],$AX574,LabData2016[最近一次LDL檢查日期],"&gt;="&amp;DATE(YEAR(TODAY()),7,1),LabData2016[最近一次LDL檢查日期],"&lt;"&amp;DATE(YEAR(TODAY())+1,1,1)))</f>
        <v/>
      </c>
      <c r="AJ574" s="6" t="str">
        <f ca="1">IF($B574="","",SUMIFS(LabData2016[UACR唯一],LabData2016[比對身分證前六碼],$AX574,LabData2016[最近一次UACR檢查日期],"&gt;="&amp;DATE(YEAR(TODAY()),1,1),LabData2016[最近一次UACR檢查日期],"&lt;"&amp;DATE(YEAR(TODAY()),7,1)))</f>
        <v/>
      </c>
      <c r="AK574" s="6" t="str">
        <f ca="1">IF($B574="","",SUMIFS(LabData2016[UACR唯一],LabData2016[比對身分證前六碼],$AX574,LabData2016[最近一次UACR檢查日期],"&gt;="&amp;DATE(YEAR(TODAY()),7,1),LabData2016[最近一次UACR檢查日期],"&lt;"&amp;DATE(YEAR(TODAY())+1,1,1)))</f>
        <v/>
      </c>
      <c r="AL574" s="6" t="str">
        <f t="shared" si="114"/>
        <v/>
      </c>
      <c r="AM574" s="6" t="str">
        <f t="shared" si="115"/>
        <v/>
      </c>
      <c r="AN574" s="6" t="str">
        <f t="shared" si="116"/>
        <v/>
      </c>
      <c r="AO574" s="6" t="str">
        <f t="shared" si="117"/>
        <v/>
      </c>
      <c r="AP574" s="6" t="str" cm="1">
        <f t="array" ref="AP574">IF($B574="","",IFERROR(INDEX(相容設定!$B$2:$E$9,MATCH($D574,相容設定!$A$2:$A$9,0),MIN(VALUE(LEFT($AQ574,FIND("/",$AQ574)-1)),3)+1),0))</f>
        <v/>
      </c>
      <c r="AQ574" s="6" t="str">
        <f t="shared" si="118"/>
        <v/>
      </c>
      <c r="AR574" s="30" t="str">
        <f t="shared" si="119"/>
        <v/>
      </c>
      <c r="AS574" s="30" t="str">
        <f>IF($B574="","",250+30+IF(OR(ISNUMBER(SEARCH("DM",$D574)),ISNUMBER(SEARCH("+",$D574))),100,0)+IFERROR(INDEX(相容設定!$F$2:$F$9,MATCH($D574,相容設定!$A$2:$A$9,0)),0))</f>
        <v/>
      </c>
      <c r="AT574" s="31" t="str">
        <f t="shared" si="120"/>
        <v/>
      </c>
      <c r="AU574" s="32" t="str">
        <f t="shared" si="121"/>
        <v/>
      </c>
      <c r="AW574" t="str">
        <f t="shared" si="122"/>
        <v/>
      </c>
    </row>
    <row r="575" spans="1:49" x14ac:dyDescent="0.35">
      <c r="A575" s="26" t="str" cm="1">
        <f t="array" ref="A575">IFERROR(IF(INDEX(PatientCriteria[身分證號],ROWS($A$4:A575))="","",ROWS($A$4:A575)),"")</f>
        <v/>
      </c>
      <c r="B575" s="26" t="str" cm="1">
        <f t="array" ref="B575">IFERROR(IF(INDEX(PatientCriteria[身分證號],ROWS($A$4:A575))="","",INDEX(PatientCriteria[身分證號],ROWS($A$4:A575))),"")</f>
        <v/>
      </c>
      <c r="C575" s="26" t="str" cm="1">
        <f t="array" ref="C575">IF($B575="","",IFERROR(INDEX(PatientCriteria[生日],ROWS($A$4:A575)),""))</f>
        <v/>
      </c>
      <c r="D575" s="26" t="str" cm="1">
        <f t="array" ref="D575">IF($B575="","",IFERROR(INDEX(PatientCriteria[疾病組合],ROWS($A$4:A575)),""))</f>
        <v/>
      </c>
      <c r="E575" s="6" t="str" cm="1">
        <f t="array" ref="E575">IF($B575="","",IFERROR(INDEX(PatientCriteria[HbA1c達標標準],ROWS($A$4:A575)),""))</f>
        <v/>
      </c>
      <c r="F575" s="6" t="str">
        <f>IF($B575="","",IF($G575="","",IFERROR(SUMIFS(LabData2016[最近一次HbA1c檢查結果(%)],LabData2016[比對身分證前六碼],$AX575,LabData2016[最近一次HbA1c檢查日期],$G575,LabData2016[HbA1c唯一],1),"")))</f>
        <v/>
      </c>
      <c r="G575" s="36" t="str" cm="1">
        <f t="array" ref="G575">IF($B575="","",IFERROR(_xlfn.AGGREGATE(14,6,LabData2016[最近一次HbA1c檢查日期]/((LabData2016[比對身分證前六碼]=$AX575)*(LabData2016[HbA1c唯一]=1)),1),""))</f>
        <v/>
      </c>
      <c r="H575" s="6" t="str">
        <f>IF($B575="","",IF($I575="","",IFERROR(SUMIFS(LabData2016[最近一次HbA1c檢查結果(%)],LabData2016[比對身分證前六碼],$AX575,LabData2016[最近一次HbA1c檢查日期],$I575,LabData2016[HbA1c唯一],1),"")))</f>
        <v/>
      </c>
      <c r="I575" s="36" t="str" cm="1">
        <f t="array" ref="I575">IF($B575="","",IFERROR(_xlfn.AGGREGATE(14,6,LabData2016[最近一次HbA1c檢查日期]/((LabData2016[比對身分證前六碼]=$AX575)*(LabData2016[HbA1c唯一]=1)),2),""))</f>
        <v/>
      </c>
      <c r="J575" s="6" t="str">
        <f t="shared" si="111"/>
        <v/>
      </c>
      <c r="K575" s="27" t="str">
        <f ca="1">IF($B575="","",IF($E575="不適用","不適用",IF($F575="","未檢驗",IF(AND($AF575+$AG575&gt;=2,$AG575&gt;=1),IF(OR($F575&lt;VALUE(SUBSTITUTE(SUBSTITUTE($E575,"&lt;",""),"%","")),SUMIFS(LabData2016[HbA1c唯一],LabData2016[比對身分證前六碼],$AX575,LabData2016[最近一次HbA1c檢查結果(%)],"&lt;"&amp;VALUE(SUBSTITUTE(SUBSTITUTE($E575,"&lt;",""),"%","")),LabData2016[最近一次HbA1c檢查日期],"&gt;="&amp;DATE(YEAR(TODAY()),1,1),LabData2016[最近一次HbA1c檢查日期],"&lt;"&amp;DATE(YEAR(TODAY())+1,1,1))/($AF575+$AG575)&gt;=0.5),"控制達標",IF(ISNUMBER($H575),IF(AND($J575&gt;=84,$F575-$H575&lt;0),"進步達標","未達標"),"未達標")),"未達標"))))</f>
        <v/>
      </c>
      <c r="L575" s="33" t="str">
        <f ca="1">IF($B575="","",IF($K575="不適用","不適用",IF($K575="未檢驗","無檢驗資料","全年"&amp;($AF575+$AG575)&amp;"次／下半年"&amp;$AG575&amp;"次／"&amp;SUMIFS(LabData2016[HbA1c唯一],LabData2016[比對身分證前六碼],$AX575,LabData2016[最近一次HbA1c檢查結果(%)],"&lt;"&amp;VALUE(SUBSTITUTE(SUBSTITUTE($E575,"&lt;",""),"%","")),LabData2016[最近一次HbA1c檢查日期],"&gt;="&amp;DATE(YEAR(TODAY()),1,1),LabData2016[最近一次HbA1c檢查日期],"&lt;"&amp;DATE(YEAR(TODAY())+1,1,1))&amp;"/"&amp;($AF575+$AG575)&amp;"達標")))</f>
        <v/>
      </c>
      <c r="M575" s="6" t="str" cm="1">
        <f t="array" ref="M575">IF($B575="","",IFERROR(INDEX(PatientCriteria[LDL達標標準],ROWS($A$4:A575)),""))</f>
        <v/>
      </c>
      <c r="N575" s="6" t="str">
        <f>IF($B575="","",IF($O575="","",IFERROR(SUMIFS(LabData2016[最近一次LDL檢查結果(mg/dL)],LabData2016[比對身分證前六碼],$AX575,LabData2016[最近一次LDL檢查日期],$O575,LabData2016[LDL唯一],1),"")))</f>
        <v/>
      </c>
      <c r="O575" s="36" t="str" cm="1">
        <f t="array" ref="O575">IF($B575="","",IFERROR(_xlfn.AGGREGATE(14,6,LabData2016[最近一次LDL檢查日期]/((LabData2016[比對身分證前六碼]=$AX575)*(LabData2016[LDL唯一]=1)),1),""))</f>
        <v/>
      </c>
      <c r="P575" s="6" t="str">
        <f>IF($B575="","",IF($Q575="","",IFERROR(SUMIFS(LabData2016[最近一次LDL檢查結果(mg/dL)],LabData2016[比對身分證前六碼],$AX575,LabData2016[最近一次LDL檢查日期],$Q575,LabData2016[LDL唯一],1),"")))</f>
        <v/>
      </c>
      <c r="Q575" s="36" t="str" cm="1">
        <f t="array" ref="Q575">IF($B575="","",IFERROR(_xlfn.AGGREGATE(14,6,LabData2016[最近一次LDL檢查日期]/((LabData2016[比對身分證前六碼]=$AX575)*(LabData2016[LDL唯一]=1)),2),""))</f>
        <v/>
      </c>
      <c r="R575" s="6" t="str">
        <f t="shared" si="112"/>
        <v/>
      </c>
      <c r="S575" s="6" t="str" cm="1">
        <f t="array" ref="S575">IF($B575="","",IFERROR(_xlfn.AGGREGATE(15,6,LabData2016[最近一次LDL檢查結果(mg/dL)]/((LabData2016[比對身分證前六碼]=$AX575)*(LabData2016[LDL唯一]=1)),1),""))</f>
        <v/>
      </c>
      <c r="T575" s="28" t="str">
        <f ca="1">IF($B575="","",IF($M575="不適用","不適用",IF($N575="","未檢驗",IF(OR(AND($D575="DM only",$O575&gt;=DATE(YEAR(TODAY()),1,1),$O575&lt;DATE(YEAR(TODAY())+1,1,1),$N575&lt;VALUE(SUBSTITUTE($M575,"&lt;",""))),AND($AH575&gt;=1,$AI575&gt;=1,OR($N575&lt;VALUE(SUBSTITUTE($M575,"&lt;","")),SUMIFS(LabData2016[LDL唯一],LabData2016[比對身分證前六碼],$AX575,LabData2016[最近一次LDL檢查結果(mg/dL)],"&lt;"&amp;VALUE(SUBSTITUTE($M575,"&lt;","")),LabData2016[最近一次LDL檢查日期],"&gt;="&amp;DATE(YEAR(TODAY()),1,1),LabData2016[最近一次LDL檢查日期],"&lt;"&amp;DATE(YEAR(TODAY())+1,1,1))/($AH575+$AI575)&gt;=0.5))),"控制達標",IF(AND($AH575&gt;=1,$AI575&gt;=1,ISNUMBER($P575),$R575&gt;84,$N575-$P575&lt;0),"進步達標","未達標")))))</f>
        <v/>
      </c>
      <c r="U575" s="39" t="str">
        <f ca="1">IF($B575="","",IF($T575="不適用","不適用",IF($T575="未檢驗","無檢驗資料","全年"&amp;($AH575+$AI575)&amp;"次／下半年"&amp;$AI575&amp;"次／"&amp;SUMIFS(LabData2016[LDL唯一],LabData2016[比對身分證前六碼],$AX575,LabData2016[最近一次LDL檢查結果(mg/dL)],"&lt;"&amp;VALUE(SUBSTITUTE($M575,"&lt;","")),LabData2016[最近一次LDL檢查日期],"&gt;="&amp;DATE(YEAR(TODAY()),1,1),LabData2016[最近一次LDL檢查日期],"&lt;"&amp;DATE(YEAR(TODAY())+1,1,1))&amp;"/"&amp;($AH575+$AI575)&amp;"達標")))</f>
        <v/>
      </c>
      <c r="V575" s="6" t="str" cm="1">
        <f t="array" ref="V575">IF($B575="","",IFERROR(INDEX(PatientCriteria[UACR達標標準],ROWS($A$4:A575)),""))</f>
        <v/>
      </c>
      <c r="W575" s="6" t="str">
        <f>IF($B575="","",IF($X575="","",IFERROR(SUMIFS(LabData2016[最近一次UACR檢查結果(mg/gm)],LabData2016[比對身分證前六碼],$AX575,LabData2016[最近一次UACR檢查日期],$X575,LabData2016[UACR唯一],1),"")))</f>
        <v/>
      </c>
      <c r="X575" s="36" t="str" cm="1">
        <f t="array" ref="X575">IF($B575="","",IFERROR(_xlfn.AGGREGATE(14,6,LabData2016[最近一次UACR檢查日期]/((LabData2016[比對身分證前六碼]=$AX575)*(LabData2016[UACR唯一]=1)),1),""))</f>
        <v/>
      </c>
      <c r="Y575" s="6" t="str">
        <f>IF($B575="","",IF($Z575="","",IFERROR(SUMIFS(LabData2016[最近一次UACR檢查結果(mg/gm)],LabData2016[比對身分證前六碼],$AX575,LabData2016[最近一次UACR檢查日期],$Z575,LabData2016[UACR唯一],1),"")))</f>
        <v/>
      </c>
      <c r="Z575" s="36" t="str" cm="1">
        <f t="array" ref="Z575">IF($B575="","",IFERROR(_xlfn.AGGREGATE(14,6,LabData2016[最近一次UACR檢查日期]/((LabData2016[比對身分證前六碼]=$AX575)*(LabData2016[UACR唯一]=1)),2),""))</f>
        <v/>
      </c>
      <c r="AA575" s="6" t="str">
        <f t="shared" si="113"/>
        <v/>
      </c>
      <c r="AB575" s="29" t="str">
        <f ca="1">IF($B575="","",IF($V575="不適用","不適用",IF($W575="","未檢驗",IF(AND($AJ575+$AK575&gt;=2,$AK575&gt;=1),IF(OR($W575&lt;30,SUMIFS(LabData2016[UACR唯一],LabData2016[比對身分證前六碼],$AX575,LabData2016[最近一次UACR檢查結果(mg/gm)],"&lt;30",LabData2016[最近一次UACR檢查日期],"&gt;="&amp;DATE(YEAR(TODAY()),1,1),LabData2016[最近一次UACR檢查日期],"&lt;"&amp;DATE(YEAR(TODAY())+1,1,1))/($AJ575+$AK575)&gt;=0.5),"控制達標",IF(ISNUMBER($Y575),IF(AND($AA575&gt;=84,$W575-$Y575&lt;0),"進步達標","未達標"),"未達標")),"未達標"))))</f>
        <v/>
      </c>
      <c r="AC575" s="38" t="str">
        <f ca="1">IF($B575="","",IF($AB575="不適用","不適用",IF($AB575="未檢驗","無檢驗資料","全年"&amp;($AJ575+$AK575)&amp;"次／下半年"&amp;$AK575&amp;"次／"&amp;SUMIFS(LabData2016[UACR唯一],LabData2016[比對身分證前六碼],$AX575,LabData2016[最近一次UACR檢查結果(mg/gm)],"&lt;30",LabData2016[最近一次UACR檢查日期],"&gt;="&amp;DATE(YEAR(TODAY()),1,1),LabData2016[最近一次UACR檢查日期],"&lt;"&amp;DATE(YEAR(TODAY())+1,1,1))&amp;"/"&amp;($AJ575+$AK575)&amp;"達標")))</f>
        <v/>
      </c>
      <c r="AD575" s="6" t="str" cm="1">
        <f t="array" ref="AD575">IF($B575="","",IFERROR(INDEX(PatientCriteria[BP檢驗次數達標標準],ROWS($A$4:A575)),""))</f>
        <v/>
      </c>
      <c r="AE575" s="6" t="str" cm="1">
        <f t="array" aca="1" ref="AE575" ca="1">IF($B575="","",_xlfn.LET(_xlpm.bp,LabData2016[最近一次BP檢查日期],_xlpm.ym,IF(ISNUMBER(_xlpm.bp),TEXT(_xlpm.bp,"yyyy-mm"),LEFT(_xlpm.bp,7)),_xlpm.matched,_xlfn._xlws.FILTER(_xlpm.ym,(LabData2016[比對身分證前六碼]=$AX575)*(LabData2016[比對生日西元]=$AY575)*(_xlpm.ym&lt;&gt;"")*(LEFT(_xlpm.ym,4)=TEXT(YEAR(TODAY()),"0")),""),IF(INDEX(_xlpm.matched,1)="",0,ROWS(_xlfn.UNIQUE(_xlpm.matched)))))</f>
        <v/>
      </c>
      <c r="AF575" s="6" t="str">
        <f ca="1">IF($B575="","",SUMIFS(LabData2016[HbA1c唯一],LabData2016[比對身分證前六碼],$AX575,LabData2016[最近一次HbA1c檢查日期],"&gt;="&amp;DATE(YEAR(TODAY()),1,1),LabData2016[最近一次HbA1c檢查日期],"&lt;"&amp;DATE(YEAR(TODAY()),7,1)))</f>
        <v/>
      </c>
      <c r="AG575" s="6" t="str">
        <f ca="1">IF($B575="","",SUMIFS(LabData2016[HbA1c唯一],LabData2016[比對身分證前六碼],$AX575,LabData2016[最近一次HbA1c檢查日期],"&gt;="&amp;DATE(YEAR(TODAY()),7,1),LabData2016[最近一次HbA1c檢查日期],"&lt;"&amp;DATE(YEAR(TODAY())+1,1,1)))</f>
        <v/>
      </c>
      <c r="AH575" s="6" t="str">
        <f ca="1">IF($B575="","",SUMIFS(LabData2016[LDL唯一],LabData2016[比對身分證前六碼],$AX575,LabData2016[最近一次LDL檢查日期],"&gt;="&amp;DATE(YEAR(TODAY()),1,1),LabData2016[最近一次LDL檢查日期],"&lt;"&amp;DATE(YEAR(TODAY()),7,1)))</f>
        <v/>
      </c>
      <c r="AI575" s="6" t="str">
        <f ca="1">IF($B575="","",SUMIFS(LabData2016[LDL唯一],LabData2016[比對身分證前六碼],$AX575,LabData2016[最近一次LDL檢查日期],"&gt;="&amp;DATE(YEAR(TODAY()),7,1),LabData2016[最近一次LDL檢查日期],"&lt;"&amp;DATE(YEAR(TODAY())+1,1,1)))</f>
        <v/>
      </c>
      <c r="AJ575" s="6" t="str">
        <f ca="1">IF($B575="","",SUMIFS(LabData2016[UACR唯一],LabData2016[比對身分證前六碼],$AX575,LabData2016[最近一次UACR檢查日期],"&gt;="&amp;DATE(YEAR(TODAY()),1,1),LabData2016[最近一次UACR檢查日期],"&lt;"&amp;DATE(YEAR(TODAY()),7,1)))</f>
        <v/>
      </c>
      <c r="AK575" s="6" t="str">
        <f ca="1">IF($B575="","",SUMIFS(LabData2016[UACR唯一],LabData2016[比對身分證前六碼],$AX575,LabData2016[最近一次UACR檢查日期],"&gt;="&amp;DATE(YEAR(TODAY()),7,1),LabData2016[最近一次UACR檢查日期],"&lt;"&amp;DATE(YEAR(TODAY())+1,1,1)))</f>
        <v/>
      </c>
      <c r="AL575" s="6" t="str">
        <f t="shared" si="114"/>
        <v/>
      </c>
      <c r="AM575" s="6" t="str">
        <f t="shared" si="115"/>
        <v/>
      </c>
      <c r="AN575" s="6" t="str">
        <f t="shared" si="116"/>
        <v/>
      </c>
      <c r="AO575" s="6" t="str">
        <f t="shared" si="117"/>
        <v/>
      </c>
      <c r="AP575" s="6" t="str" cm="1">
        <f t="array" ref="AP575">IF($B575="","",IFERROR(INDEX(相容設定!$B$2:$E$9,MATCH($D575,相容設定!$A$2:$A$9,0),MIN(VALUE(LEFT($AQ575,FIND("/",$AQ575)-1)),3)+1),0))</f>
        <v/>
      </c>
      <c r="AQ575" s="6" t="str">
        <f t="shared" si="118"/>
        <v/>
      </c>
      <c r="AR575" s="30" t="str">
        <f t="shared" si="119"/>
        <v/>
      </c>
      <c r="AS575" s="30" t="str">
        <f>IF($B575="","",250+30+IF(OR(ISNUMBER(SEARCH("DM",$D575)),ISNUMBER(SEARCH("+",$D575))),100,0)+IFERROR(INDEX(相容設定!$F$2:$F$9,MATCH($D575,相容設定!$A$2:$A$9,0)),0))</f>
        <v/>
      </c>
      <c r="AT575" s="31" t="str">
        <f t="shared" si="120"/>
        <v/>
      </c>
      <c r="AU575" s="32" t="str">
        <f t="shared" si="121"/>
        <v/>
      </c>
      <c r="AW575" t="str">
        <f t="shared" si="122"/>
        <v/>
      </c>
    </row>
    <row r="576" spans="1:49" x14ac:dyDescent="0.35">
      <c r="A576" s="26" t="str" cm="1">
        <f t="array" ref="A576">IFERROR(IF(INDEX(PatientCriteria[身分證號],ROWS($A$4:A576))="","",ROWS($A$4:A576)),"")</f>
        <v/>
      </c>
      <c r="B576" s="26" t="str" cm="1">
        <f t="array" ref="B576">IFERROR(IF(INDEX(PatientCriteria[身分證號],ROWS($A$4:A576))="","",INDEX(PatientCriteria[身分證號],ROWS($A$4:A576))),"")</f>
        <v/>
      </c>
      <c r="C576" s="26" t="str" cm="1">
        <f t="array" ref="C576">IF($B576="","",IFERROR(INDEX(PatientCriteria[生日],ROWS($A$4:A576)),""))</f>
        <v/>
      </c>
      <c r="D576" s="26" t="str" cm="1">
        <f t="array" ref="D576">IF($B576="","",IFERROR(INDEX(PatientCriteria[疾病組合],ROWS($A$4:A576)),""))</f>
        <v/>
      </c>
      <c r="E576" s="6" t="str" cm="1">
        <f t="array" ref="E576">IF($B576="","",IFERROR(INDEX(PatientCriteria[HbA1c達標標準],ROWS($A$4:A576)),""))</f>
        <v/>
      </c>
      <c r="F576" s="6" t="str">
        <f>IF($B576="","",IF($G576="","",IFERROR(SUMIFS(LabData2016[最近一次HbA1c檢查結果(%)],LabData2016[比對身分證前六碼],$AX576,LabData2016[最近一次HbA1c檢查日期],$G576,LabData2016[HbA1c唯一],1),"")))</f>
        <v/>
      </c>
      <c r="G576" s="36" t="str" cm="1">
        <f t="array" ref="G576">IF($B576="","",IFERROR(_xlfn.AGGREGATE(14,6,LabData2016[最近一次HbA1c檢查日期]/((LabData2016[比對身分證前六碼]=$AX576)*(LabData2016[HbA1c唯一]=1)),1),""))</f>
        <v/>
      </c>
      <c r="H576" s="6" t="str">
        <f>IF($B576="","",IF($I576="","",IFERROR(SUMIFS(LabData2016[最近一次HbA1c檢查結果(%)],LabData2016[比對身分證前六碼],$AX576,LabData2016[最近一次HbA1c檢查日期],$I576,LabData2016[HbA1c唯一],1),"")))</f>
        <v/>
      </c>
      <c r="I576" s="36" t="str" cm="1">
        <f t="array" ref="I576">IF($B576="","",IFERROR(_xlfn.AGGREGATE(14,6,LabData2016[最近一次HbA1c檢查日期]/((LabData2016[比對身分證前六碼]=$AX576)*(LabData2016[HbA1c唯一]=1)),2),""))</f>
        <v/>
      </c>
      <c r="J576" s="6" t="str">
        <f t="shared" si="111"/>
        <v/>
      </c>
      <c r="K576" s="27" t="str">
        <f ca="1">IF($B576="","",IF($E576="不適用","不適用",IF($F576="","未檢驗",IF(AND($AF576+$AG576&gt;=2,$AG576&gt;=1),IF(OR($F576&lt;VALUE(SUBSTITUTE(SUBSTITUTE($E576,"&lt;",""),"%","")),SUMIFS(LabData2016[HbA1c唯一],LabData2016[比對身分證前六碼],$AX576,LabData2016[最近一次HbA1c檢查結果(%)],"&lt;"&amp;VALUE(SUBSTITUTE(SUBSTITUTE($E576,"&lt;",""),"%","")),LabData2016[最近一次HbA1c檢查日期],"&gt;="&amp;DATE(YEAR(TODAY()),1,1),LabData2016[最近一次HbA1c檢查日期],"&lt;"&amp;DATE(YEAR(TODAY())+1,1,1))/($AF576+$AG576)&gt;=0.5),"控制達標",IF(ISNUMBER($H576),IF(AND($J576&gt;=84,$F576-$H576&lt;0),"進步達標","未達標"),"未達標")),"未達標"))))</f>
        <v/>
      </c>
      <c r="L576" s="33" t="str">
        <f ca="1">IF($B576="","",IF($K576="不適用","不適用",IF($K576="未檢驗","無檢驗資料","全年"&amp;($AF576+$AG576)&amp;"次／下半年"&amp;$AG576&amp;"次／"&amp;SUMIFS(LabData2016[HbA1c唯一],LabData2016[比對身分證前六碼],$AX576,LabData2016[最近一次HbA1c檢查結果(%)],"&lt;"&amp;VALUE(SUBSTITUTE(SUBSTITUTE($E576,"&lt;",""),"%","")),LabData2016[最近一次HbA1c檢查日期],"&gt;="&amp;DATE(YEAR(TODAY()),1,1),LabData2016[最近一次HbA1c檢查日期],"&lt;"&amp;DATE(YEAR(TODAY())+1,1,1))&amp;"/"&amp;($AF576+$AG576)&amp;"達標")))</f>
        <v/>
      </c>
      <c r="M576" s="6" t="str" cm="1">
        <f t="array" ref="M576">IF($B576="","",IFERROR(INDEX(PatientCriteria[LDL達標標準],ROWS($A$4:A576)),""))</f>
        <v/>
      </c>
      <c r="N576" s="6" t="str">
        <f>IF($B576="","",IF($O576="","",IFERROR(SUMIFS(LabData2016[最近一次LDL檢查結果(mg/dL)],LabData2016[比對身分證前六碼],$AX576,LabData2016[最近一次LDL檢查日期],$O576,LabData2016[LDL唯一],1),"")))</f>
        <v/>
      </c>
      <c r="O576" s="36" t="str" cm="1">
        <f t="array" ref="O576">IF($B576="","",IFERROR(_xlfn.AGGREGATE(14,6,LabData2016[最近一次LDL檢查日期]/((LabData2016[比對身分證前六碼]=$AX576)*(LabData2016[LDL唯一]=1)),1),""))</f>
        <v/>
      </c>
      <c r="P576" s="6" t="str">
        <f>IF($B576="","",IF($Q576="","",IFERROR(SUMIFS(LabData2016[最近一次LDL檢查結果(mg/dL)],LabData2016[比對身分證前六碼],$AX576,LabData2016[最近一次LDL檢查日期],$Q576,LabData2016[LDL唯一],1),"")))</f>
        <v/>
      </c>
      <c r="Q576" s="36" t="str" cm="1">
        <f t="array" ref="Q576">IF($B576="","",IFERROR(_xlfn.AGGREGATE(14,6,LabData2016[最近一次LDL檢查日期]/((LabData2016[比對身分證前六碼]=$AX576)*(LabData2016[LDL唯一]=1)),2),""))</f>
        <v/>
      </c>
      <c r="R576" s="6" t="str">
        <f t="shared" si="112"/>
        <v/>
      </c>
      <c r="S576" s="6" t="str" cm="1">
        <f t="array" ref="S576">IF($B576="","",IFERROR(_xlfn.AGGREGATE(15,6,LabData2016[最近一次LDL檢查結果(mg/dL)]/((LabData2016[比對身分證前六碼]=$AX576)*(LabData2016[LDL唯一]=1)),1),""))</f>
        <v/>
      </c>
      <c r="T576" s="28" t="str">
        <f ca="1">IF($B576="","",IF($M576="不適用","不適用",IF($N576="","未檢驗",IF(OR(AND($D576="DM only",$O576&gt;=DATE(YEAR(TODAY()),1,1),$O576&lt;DATE(YEAR(TODAY())+1,1,1),$N576&lt;VALUE(SUBSTITUTE($M576,"&lt;",""))),AND($AH576&gt;=1,$AI576&gt;=1,OR($N576&lt;VALUE(SUBSTITUTE($M576,"&lt;","")),SUMIFS(LabData2016[LDL唯一],LabData2016[比對身分證前六碼],$AX576,LabData2016[最近一次LDL檢查結果(mg/dL)],"&lt;"&amp;VALUE(SUBSTITUTE($M576,"&lt;","")),LabData2016[最近一次LDL檢查日期],"&gt;="&amp;DATE(YEAR(TODAY()),1,1),LabData2016[最近一次LDL檢查日期],"&lt;"&amp;DATE(YEAR(TODAY())+1,1,1))/($AH576+$AI576)&gt;=0.5))),"控制達標",IF(AND($AH576&gt;=1,$AI576&gt;=1,ISNUMBER($P576),$R576&gt;84,$N576-$P576&lt;0),"進步達標","未達標")))))</f>
        <v/>
      </c>
      <c r="U576" s="39" t="str">
        <f ca="1">IF($B576="","",IF($T576="不適用","不適用",IF($T576="未檢驗","無檢驗資料","全年"&amp;($AH576+$AI576)&amp;"次／下半年"&amp;$AI576&amp;"次／"&amp;SUMIFS(LabData2016[LDL唯一],LabData2016[比對身分證前六碼],$AX576,LabData2016[最近一次LDL檢查結果(mg/dL)],"&lt;"&amp;VALUE(SUBSTITUTE($M576,"&lt;","")),LabData2016[最近一次LDL檢查日期],"&gt;="&amp;DATE(YEAR(TODAY()),1,1),LabData2016[最近一次LDL檢查日期],"&lt;"&amp;DATE(YEAR(TODAY())+1,1,1))&amp;"/"&amp;($AH576+$AI576)&amp;"達標")))</f>
        <v/>
      </c>
      <c r="V576" s="6" t="str" cm="1">
        <f t="array" ref="V576">IF($B576="","",IFERROR(INDEX(PatientCriteria[UACR達標標準],ROWS($A$4:A576)),""))</f>
        <v/>
      </c>
      <c r="W576" s="6" t="str">
        <f>IF($B576="","",IF($X576="","",IFERROR(SUMIFS(LabData2016[最近一次UACR檢查結果(mg/gm)],LabData2016[比對身分證前六碼],$AX576,LabData2016[最近一次UACR檢查日期],$X576,LabData2016[UACR唯一],1),"")))</f>
        <v/>
      </c>
      <c r="X576" s="36" t="str" cm="1">
        <f t="array" ref="X576">IF($B576="","",IFERROR(_xlfn.AGGREGATE(14,6,LabData2016[最近一次UACR檢查日期]/((LabData2016[比對身分證前六碼]=$AX576)*(LabData2016[UACR唯一]=1)),1),""))</f>
        <v/>
      </c>
      <c r="Y576" s="6" t="str">
        <f>IF($B576="","",IF($Z576="","",IFERROR(SUMIFS(LabData2016[最近一次UACR檢查結果(mg/gm)],LabData2016[比對身分證前六碼],$AX576,LabData2016[最近一次UACR檢查日期],$Z576,LabData2016[UACR唯一],1),"")))</f>
        <v/>
      </c>
      <c r="Z576" s="36" t="str" cm="1">
        <f t="array" ref="Z576">IF($B576="","",IFERROR(_xlfn.AGGREGATE(14,6,LabData2016[最近一次UACR檢查日期]/((LabData2016[比對身分證前六碼]=$AX576)*(LabData2016[UACR唯一]=1)),2),""))</f>
        <v/>
      </c>
      <c r="AA576" s="6" t="str">
        <f t="shared" si="113"/>
        <v/>
      </c>
      <c r="AB576" s="29" t="str">
        <f ca="1">IF($B576="","",IF($V576="不適用","不適用",IF($W576="","未檢驗",IF(AND($AJ576+$AK576&gt;=2,$AK576&gt;=1),IF(OR($W576&lt;30,SUMIFS(LabData2016[UACR唯一],LabData2016[比對身分證前六碼],$AX576,LabData2016[最近一次UACR檢查結果(mg/gm)],"&lt;30",LabData2016[最近一次UACR檢查日期],"&gt;="&amp;DATE(YEAR(TODAY()),1,1),LabData2016[最近一次UACR檢查日期],"&lt;"&amp;DATE(YEAR(TODAY())+1,1,1))/($AJ576+$AK576)&gt;=0.5),"控制達標",IF(ISNUMBER($Y576),IF(AND($AA576&gt;=84,$W576-$Y576&lt;0),"進步達標","未達標"),"未達標")),"未達標"))))</f>
        <v/>
      </c>
      <c r="AC576" s="38" t="str">
        <f ca="1">IF($B576="","",IF($AB576="不適用","不適用",IF($AB576="未檢驗","無檢驗資料","全年"&amp;($AJ576+$AK576)&amp;"次／下半年"&amp;$AK576&amp;"次／"&amp;SUMIFS(LabData2016[UACR唯一],LabData2016[比對身分證前六碼],$AX576,LabData2016[最近一次UACR檢查結果(mg/gm)],"&lt;30",LabData2016[最近一次UACR檢查日期],"&gt;="&amp;DATE(YEAR(TODAY()),1,1),LabData2016[最近一次UACR檢查日期],"&lt;"&amp;DATE(YEAR(TODAY())+1,1,1))&amp;"/"&amp;($AJ576+$AK576)&amp;"達標")))</f>
        <v/>
      </c>
      <c r="AD576" s="6" t="str" cm="1">
        <f t="array" ref="AD576">IF($B576="","",IFERROR(INDEX(PatientCriteria[BP檢驗次數達標標準],ROWS($A$4:A576)),""))</f>
        <v/>
      </c>
      <c r="AE576" s="6" t="str" cm="1">
        <f t="array" aca="1" ref="AE576" ca="1">IF($B576="","",_xlfn.LET(_xlpm.bp,LabData2016[最近一次BP檢查日期],_xlpm.ym,IF(ISNUMBER(_xlpm.bp),TEXT(_xlpm.bp,"yyyy-mm"),LEFT(_xlpm.bp,7)),_xlpm.matched,_xlfn._xlws.FILTER(_xlpm.ym,(LabData2016[比對身分證前六碼]=$AX576)*(LabData2016[比對生日西元]=$AY576)*(_xlpm.ym&lt;&gt;"")*(LEFT(_xlpm.ym,4)=TEXT(YEAR(TODAY()),"0")),""),IF(INDEX(_xlpm.matched,1)="",0,ROWS(_xlfn.UNIQUE(_xlpm.matched)))))</f>
        <v/>
      </c>
      <c r="AF576" s="6" t="str">
        <f ca="1">IF($B576="","",SUMIFS(LabData2016[HbA1c唯一],LabData2016[比對身分證前六碼],$AX576,LabData2016[最近一次HbA1c檢查日期],"&gt;="&amp;DATE(YEAR(TODAY()),1,1),LabData2016[最近一次HbA1c檢查日期],"&lt;"&amp;DATE(YEAR(TODAY()),7,1)))</f>
        <v/>
      </c>
      <c r="AG576" s="6" t="str">
        <f ca="1">IF($B576="","",SUMIFS(LabData2016[HbA1c唯一],LabData2016[比對身分證前六碼],$AX576,LabData2016[最近一次HbA1c檢查日期],"&gt;="&amp;DATE(YEAR(TODAY()),7,1),LabData2016[最近一次HbA1c檢查日期],"&lt;"&amp;DATE(YEAR(TODAY())+1,1,1)))</f>
        <v/>
      </c>
      <c r="AH576" s="6" t="str">
        <f ca="1">IF($B576="","",SUMIFS(LabData2016[LDL唯一],LabData2016[比對身分證前六碼],$AX576,LabData2016[最近一次LDL檢查日期],"&gt;="&amp;DATE(YEAR(TODAY()),1,1),LabData2016[最近一次LDL檢查日期],"&lt;"&amp;DATE(YEAR(TODAY()),7,1)))</f>
        <v/>
      </c>
      <c r="AI576" s="6" t="str">
        <f ca="1">IF($B576="","",SUMIFS(LabData2016[LDL唯一],LabData2016[比對身分證前六碼],$AX576,LabData2016[最近一次LDL檢查日期],"&gt;="&amp;DATE(YEAR(TODAY()),7,1),LabData2016[最近一次LDL檢查日期],"&lt;"&amp;DATE(YEAR(TODAY())+1,1,1)))</f>
        <v/>
      </c>
      <c r="AJ576" s="6" t="str">
        <f ca="1">IF($B576="","",SUMIFS(LabData2016[UACR唯一],LabData2016[比對身分證前六碼],$AX576,LabData2016[最近一次UACR檢查日期],"&gt;="&amp;DATE(YEAR(TODAY()),1,1),LabData2016[最近一次UACR檢查日期],"&lt;"&amp;DATE(YEAR(TODAY()),7,1)))</f>
        <v/>
      </c>
      <c r="AK576" s="6" t="str">
        <f ca="1">IF($B576="","",SUMIFS(LabData2016[UACR唯一],LabData2016[比對身分證前六碼],$AX576,LabData2016[最近一次UACR檢查日期],"&gt;="&amp;DATE(YEAR(TODAY()),7,1),LabData2016[最近一次UACR檢查日期],"&lt;"&amp;DATE(YEAR(TODAY())+1,1,1)))</f>
        <v/>
      </c>
      <c r="AL576" s="6" t="str">
        <f t="shared" si="114"/>
        <v/>
      </c>
      <c r="AM576" s="6" t="str">
        <f t="shared" si="115"/>
        <v/>
      </c>
      <c r="AN576" s="6" t="str">
        <f t="shared" si="116"/>
        <v/>
      </c>
      <c r="AO576" s="6" t="str">
        <f t="shared" si="117"/>
        <v/>
      </c>
      <c r="AP576" s="6" t="str" cm="1">
        <f t="array" ref="AP576">IF($B576="","",IFERROR(INDEX(相容設定!$B$2:$E$9,MATCH($D576,相容設定!$A$2:$A$9,0),MIN(VALUE(LEFT($AQ576,FIND("/",$AQ576)-1)),3)+1),0))</f>
        <v/>
      </c>
      <c r="AQ576" s="6" t="str">
        <f t="shared" si="118"/>
        <v/>
      </c>
      <c r="AR576" s="30" t="str">
        <f t="shared" si="119"/>
        <v/>
      </c>
      <c r="AS576" s="30" t="str">
        <f>IF($B576="","",250+30+IF(OR(ISNUMBER(SEARCH("DM",$D576)),ISNUMBER(SEARCH("+",$D576))),100,0)+IFERROR(INDEX(相容設定!$F$2:$F$9,MATCH($D576,相容設定!$A$2:$A$9,0)),0))</f>
        <v/>
      </c>
      <c r="AT576" s="31" t="str">
        <f t="shared" si="120"/>
        <v/>
      </c>
      <c r="AU576" s="32" t="str">
        <f t="shared" si="121"/>
        <v/>
      </c>
      <c r="AW576" t="str">
        <f t="shared" si="122"/>
        <v/>
      </c>
    </row>
    <row r="577" spans="1:49" x14ac:dyDescent="0.35">
      <c r="A577" s="26" t="str" cm="1">
        <f t="array" ref="A577">IFERROR(IF(INDEX(PatientCriteria[身分證號],ROWS($A$4:A577))="","",ROWS($A$4:A577)),"")</f>
        <v/>
      </c>
      <c r="B577" s="26" t="str" cm="1">
        <f t="array" ref="B577">IFERROR(IF(INDEX(PatientCriteria[身分證號],ROWS($A$4:A577))="","",INDEX(PatientCriteria[身分證號],ROWS($A$4:A577))),"")</f>
        <v/>
      </c>
      <c r="C577" s="26" t="str" cm="1">
        <f t="array" ref="C577">IF($B577="","",IFERROR(INDEX(PatientCriteria[生日],ROWS($A$4:A577)),""))</f>
        <v/>
      </c>
      <c r="D577" s="26" t="str" cm="1">
        <f t="array" ref="D577">IF($B577="","",IFERROR(INDEX(PatientCriteria[疾病組合],ROWS($A$4:A577)),""))</f>
        <v/>
      </c>
      <c r="E577" s="6" t="str" cm="1">
        <f t="array" ref="E577">IF($B577="","",IFERROR(INDEX(PatientCriteria[HbA1c達標標準],ROWS($A$4:A577)),""))</f>
        <v/>
      </c>
      <c r="F577" s="6" t="str">
        <f>IF($B577="","",IF($G577="","",IFERROR(SUMIFS(LabData2016[最近一次HbA1c檢查結果(%)],LabData2016[比對身分證前六碼],$AX577,LabData2016[最近一次HbA1c檢查日期],$G577,LabData2016[HbA1c唯一],1),"")))</f>
        <v/>
      </c>
      <c r="G577" s="36" t="str" cm="1">
        <f t="array" ref="G577">IF($B577="","",IFERROR(_xlfn.AGGREGATE(14,6,LabData2016[最近一次HbA1c檢查日期]/((LabData2016[比對身分證前六碼]=$AX577)*(LabData2016[HbA1c唯一]=1)),1),""))</f>
        <v/>
      </c>
      <c r="H577" s="6" t="str">
        <f>IF($B577="","",IF($I577="","",IFERROR(SUMIFS(LabData2016[最近一次HbA1c檢查結果(%)],LabData2016[比對身分證前六碼],$AX577,LabData2016[最近一次HbA1c檢查日期],$I577,LabData2016[HbA1c唯一],1),"")))</f>
        <v/>
      </c>
      <c r="I577" s="36" t="str" cm="1">
        <f t="array" ref="I577">IF($B577="","",IFERROR(_xlfn.AGGREGATE(14,6,LabData2016[最近一次HbA1c檢查日期]/((LabData2016[比對身分證前六碼]=$AX577)*(LabData2016[HbA1c唯一]=1)),2),""))</f>
        <v/>
      </c>
      <c r="J577" s="6" t="str">
        <f t="shared" si="111"/>
        <v/>
      </c>
      <c r="K577" s="27" t="str">
        <f ca="1">IF($B577="","",IF($E577="不適用","不適用",IF($F577="","未檢驗",IF(AND($AF577+$AG577&gt;=2,$AG577&gt;=1),IF(OR($F577&lt;VALUE(SUBSTITUTE(SUBSTITUTE($E577,"&lt;",""),"%","")),SUMIFS(LabData2016[HbA1c唯一],LabData2016[比對身分證前六碼],$AX577,LabData2016[最近一次HbA1c檢查結果(%)],"&lt;"&amp;VALUE(SUBSTITUTE(SUBSTITUTE($E577,"&lt;",""),"%","")),LabData2016[最近一次HbA1c檢查日期],"&gt;="&amp;DATE(YEAR(TODAY()),1,1),LabData2016[最近一次HbA1c檢查日期],"&lt;"&amp;DATE(YEAR(TODAY())+1,1,1))/($AF577+$AG577)&gt;=0.5),"控制達標",IF(ISNUMBER($H577),IF(AND($J577&gt;=84,$F577-$H577&lt;0),"進步達標","未達標"),"未達標")),"未達標"))))</f>
        <v/>
      </c>
      <c r="L577" s="33" t="str">
        <f ca="1">IF($B577="","",IF($K577="不適用","不適用",IF($K577="未檢驗","無檢驗資料","全年"&amp;($AF577+$AG577)&amp;"次／下半年"&amp;$AG577&amp;"次／"&amp;SUMIFS(LabData2016[HbA1c唯一],LabData2016[比對身分證前六碼],$AX577,LabData2016[最近一次HbA1c檢查結果(%)],"&lt;"&amp;VALUE(SUBSTITUTE(SUBSTITUTE($E577,"&lt;",""),"%","")),LabData2016[最近一次HbA1c檢查日期],"&gt;="&amp;DATE(YEAR(TODAY()),1,1),LabData2016[最近一次HbA1c檢查日期],"&lt;"&amp;DATE(YEAR(TODAY())+1,1,1))&amp;"/"&amp;($AF577+$AG577)&amp;"達標")))</f>
        <v/>
      </c>
      <c r="M577" s="6" t="str" cm="1">
        <f t="array" ref="M577">IF($B577="","",IFERROR(INDEX(PatientCriteria[LDL達標標準],ROWS($A$4:A577)),""))</f>
        <v/>
      </c>
      <c r="N577" s="6" t="str">
        <f>IF($B577="","",IF($O577="","",IFERROR(SUMIFS(LabData2016[最近一次LDL檢查結果(mg/dL)],LabData2016[比對身分證前六碼],$AX577,LabData2016[最近一次LDL檢查日期],$O577,LabData2016[LDL唯一],1),"")))</f>
        <v/>
      </c>
      <c r="O577" s="36" t="str" cm="1">
        <f t="array" ref="O577">IF($B577="","",IFERROR(_xlfn.AGGREGATE(14,6,LabData2016[最近一次LDL檢查日期]/((LabData2016[比對身分證前六碼]=$AX577)*(LabData2016[LDL唯一]=1)),1),""))</f>
        <v/>
      </c>
      <c r="P577" s="6" t="str">
        <f>IF($B577="","",IF($Q577="","",IFERROR(SUMIFS(LabData2016[最近一次LDL檢查結果(mg/dL)],LabData2016[比對身分證前六碼],$AX577,LabData2016[最近一次LDL檢查日期],$Q577,LabData2016[LDL唯一],1),"")))</f>
        <v/>
      </c>
      <c r="Q577" s="36" t="str" cm="1">
        <f t="array" ref="Q577">IF($B577="","",IFERROR(_xlfn.AGGREGATE(14,6,LabData2016[最近一次LDL檢查日期]/((LabData2016[比對身分證前六碼]=$AX577)*(LabData2016[LDL唯一]=1)),2),""))</f>
        <v/>
      </c>
      <c r="R577" s="6" t="str">
        <f t="shared" si="112"/>
        <v/>
      </c>
      <c r="S577" s="6" t="str" cm="1">
        <f t="array" ref="S577">IF($B577="","",IFERROR(_xlfn.AGGREGATE(15,6,LabData2016[最近一次LDL檢查結果(mg/dL)]/((LabData2016[比對身分證前六碼]=$AX577)*(LabData2016[LDL唯一]=1)),1),""))</f>
        <v/>
      </c>
      <c r="T577" s="28" t="str">
        <f ca="1">IF($B577="","",IF($M577="不適用","不適用",IF($N577="","未檢驗",IF(OR(AND($D577="DM only",$O577&gt;=DATE(YEAR(TODAY()),1,1),$O577&lt;DATE(YEAR(TODAY())+1,1,1),$N577&lt;VALUE(SUBSTITUTE($M577,"&lt;",""))),AND($AH577&gt;=1,$AI577&gt;=1,OR($N577&lt;VALUE(SUBSTITUTE($M577,"&lt;","")),SUMIFS(LabData2016[LDL唯一],LabData2016[比對身分證前六碼],$AX577,LabData2016[最近一次LDL檢查結果(mg/dL)],"&lt;"&amp;VALUE(SUBSTITUTE($M577,"&lt;","")),LabData2016[最近一次LDL檢查日期],"&gt;="&amp;DATE(YEAR(TODAY()),1,1),LabData2016[最近一次LDL檢查日期],"&lt;"&amp;DATE(YEAR(TODAY())+1,1,1))/($AH577+$AI577)&gt;=0.5))),"控制達標",IF(AND($AH577&gt;=1,$AI577&gt;=1,ISNUMBER($P577),$R577&gt;84,$N577-$P577&lt;0),"進步達標","未達標")))))</f>
        <v/>
      </c>
      <c r="U577" s="39" t="str">
        <f ca="1">IF($B577="","",IF($T577="不適用","不適用",IF($T577="未檢驗","無檢驗資料","全年"&amp;($AH577+$AI577)&amp;"次／下半年"&amp;$AI577&amp;"次／"&amp;SUMIFS(LabData2016[LDL唯一],LabData2016[比對身分證前六碼],$AX577,LabData2016[最近一次LDL檢查結果(mg/dL)],"&lt;"&amp;VALUE(SUBSTITUTE($M577,"&lt;","")),LabData2016[最近一次LDL檢查日期],"&gt;="&amp;DATE(YEAR(TODAY()),1,1),LabData2016[最近一次LDL檢查日期],"&lt;"&amp;DATE(YEAR(TODAY())+1,1,1))&amp;"/"&amp;($AH577+$AI577)&amp;"達標")))</f>
        <v/>
      </c>
      <c r="V577" s="6" t="str" cm="1">
        <f t="array" ref="V577">IF($B577="","",IFERROR(INDEX(PatientCriteria[UACR達標標準],ROWS($A$4:A577)),""))</f>
        <v/>
      </c>
      <c r="W577" s="6" t="str">
        <f>IF($B577="","",IF($X577="","",IFERROR(SUMIFS(LabData2016[最近一次UACR檢查結果(mg/gm)],LabData2016[比對身分證前六碼],$AX577,LabData2016[最近一次UACR檢查日期],$X577,LabData2016[UACR唯一],1),"")))</f>
        <v/>
      </c>
      <c r="X577" s="36" t="str" cm="1">
        <f t="array" ref="X577">IF($B577="","",IFERROR(_xlfn.AGGREGATE(14,6,LabData2016[最近一次UACR檢查日期]/((LabData2016[比對身分證前六碼]=$AX577)*(LabData2016[UACR唯一]=1)),1),""))</f>
        <v/>
      </c>
      <c r="Y577" s="6" t="str">
        <f>IF($B577="","",IF($Z577="","",IFERROR(SUMIFS(LabData2016[最近一次UACR檢查結果(mg/gm)],LabData2016[比對身分證前六碼],$AX577,LabData2016[最近一次UACR檢查日期],$Z577,LabData2016[UACR唯一],1),"")))</f>
        <v/>
      </c>
      <c r="Z577" s="36" t="str" cm="1">
        <f t="array" ref="Z577">IF($B577="","",IFERROR(_xlfn.AGGREGATE(14,6,LabData2016[最近一次UACR檢查日期]/((LabData2016[比對身分證前六碼]=$AX577)*(LabData2016[UACR唯一]=1)),2),""))</f>
        <v/>
      </c>
      <c r="AA577" s="6" t="str">
        <f t="shared" si="113"/>
        <v/>
      </c>
      <c r="AB577" s="29" t="str">
        <f ca="1">IF($B577="","",IF($V577="不適用","不適用",IF($W577="","未檢驗",IF(AND($AJ577+$AK577&gt;=2,$AK577&gt;=1),IF(OR($W577&lt;30,SUMIFS(LabData2016[UACR唯一],LabData2016[比對身分證前六碼],$AX577,LabData2016[最近一次UACR檢查結果(mg/gm)],"&lt;30",LabData2016[最近一次UACR檢查日期],"&gt;="&amp;DATE(YEAR(TODAY()),1,1),LabData2016[最近一次UACR檢查日期],"&lt;"&amp;DATE(YEAR(TODAY())+1,1,1))/($AJ577+$AK577)&gt;=0.5),"控制達標",IF(ISNUMBER($Y577),IF(AND($AA577&gt;=84,$W577-$Y577&lt;0),"進步達標","未達標"),"未達標")),"未達標"))))</f>
        <v/>
      </c>
      <c r="AC577" s="38" t="str">
        <f ca="1">IF($B577="","",IF($AB577="不適用","不適用",IF($AB577="未檢驗","無檢驗資料","全年"&amp;($AJ577+$AK577)&amp;"次／下半年"&amp;$AK577&amp;"次／"&amp;SUMIFS(LabData2016[UACR唯一],LabData2016[比對身分證前六碼],$AX577,LabData2016[最近一次UACR檢查結果(mg/gm)],"&lt;30",LabData2016[最近一次UACR檢查日期],"&gt;="&amp;DATE(YEAR(TODAY()),1,1),LabData2016[最近一次UACR檢查日期],"&lt;"&amp;DATE(YEAR(TODAY())+1,1,1))&amp;"/"&amp;($AJ577+$AK577)&amp;"達標")))</f>
        <v/>
      </c>
      <c r="AD577" s="6" t="str" cm="1">
        <f t="array" ref="AD577">IF($B577="","",IFERROR(INDEX(PatientCriteria[BP檢驗次數達標標準],ROWS($A$4:A577)),""))</f>
        <v/>
      </c>
      <c r="AE577" s="6" t="str" cm="1">
        <f t="array" aca="1" ref="AE577" ca="1">IF($B577="","",_xlfn.LET(_xlpm.bp,LabData2016[最近一次BP檢查日期],_xlpm.ym,IF(ISNUMBER(_xlpm.bp),TEXT(_xlpm.bp,"yyyy-mm"),LEFT(_xlpm.bp,7)),_xlpm.matched,_xlfn._xlws.FILTER(_xlpm.ym,(LabData2016[比對身分證前六碼]=$AX577)*(LabData2016[比對生日西元]=$AY577)*(_xlpm.ym&lt;&gt;"")*(LEFT(_xlpm.ym,4)=TEXT(YEAR(TODAY()),"0")),""),IF(INDEX(_xlpm.matched,1)="",0,ROWS(_xlfn.UNIQUE(_xlpm.matched)))))</f>
        <v/>
      </c>
      <c r="AF577" s="6" t="str">
        <f ca="1">IF($B577="","",SUMIFS(LabData2016[HbA1c唯一],LabData2016[比對身分證前六碼],$AX577,LabData2016[最近一次HbA1c檢查日期],"&gt;="&amp;DATE(YEAR(TODAY()),1,1),LabData2016[最近一次HbA1c檢查日期],"&lt;"&amp;DATE(YEAR(TODAY()),7,1)))</f>
        <v/>
      </c>
      <c r="AG577" s="6" t="str">
        <f ca="1">IF($B577="","",SUMIFS(LabData2016[HbA1c唯一],LabData2016[比對身分證前六碼],$AX577,LabData2016[最近一次HbA1c檢查日期],"&gt;="&amp;DATE(YEAR(TODAY()),7,1),LabData2016[最近一次HbA1c檢查日期],"&lt;"&amp;DATE(YEAR(TODAY())+1,1,1)))</f>
        <v/>
      </c>
      <c r="AH577" s="6" t="str">
        <f ca="1">IF($B577="","",SUMIFS(LabData2016[LDL唯一],LabData2016[比對身分證前六碼],$AX577,LabData2016[最近一次LDL檢查日期],"&gt;="&amp;DATE(YEAR(TODAY()),1,1),LabData2016[最近一次LDL檢查日期],"&lt;"&amp;DATE(YEAR(TODAY()),7,1)))</f>
        <v/>
      </c>
      <c r="AI577" s="6" t="str">
        <f ca="1">IF($B577="","",SUMIFS(LabData2016[LDL唯一],LabData2016[比對身分證前六碼],$AX577,LabData2016[最近一次LDL檢查日期],"&gt;="&amp;DATE(YEAR(TODAY()),7,1),LabData2016[最近一次LDL檢查日期],"&lt;"&amp;DATE(YEAR(TODAY())+1,1,1)))</f>
        <v/>
      </c>
      <c r="AJ577" s="6" t="str">
        <f ca="1">IF($B577="","",SUMIFS(LabData2016[UACR唯一],LabData2016[比對身分證前六碼],$AX577,LabData2016[最近一次UACR檢查日期],"&gt;="&amp;DATE(YEAR(TODAY()),1,1),LabData2016[最近一次UACR檢查日期],"&lt;"&amp;DATE(YEAR(TODAY()),7,1)))</f>
        <v/>
      </c>
      <c r="AK577" s="6" t="str">
        <f ca="1">IF($B577="","",SUMIFS(LabData2016[UACR唯一],LabData2016[比對身分證前六碼],$AX577,LabData2016[最近一次UACR檢查日期],"&gt;="&amp;DATE(YEAR(TODAY()),7,1),LabData2016[最近一次UACR檢查日期],"&lt;"&amp;DATE(YEAR(TODAY())+1,1,1)))</f>
        <v/>
      </c>
      <c r="AL577" s="6" t="str">
        <f t="shared" si="114"/>
        <v/>
      </c>
      <c r="AM577" s="6" t="str">
        <f t="shared" si="115"/>
        <v/>
      </c>
      <c r="AN577" s="6" t="str">
        <f t="shared" si="116"/>
        <v/>
      </c>
      <c r="AO577" s="6" t="str">
        <f t="shared" si="117"/>
        <v/>
      </c>
      <c r="AP577" s="6" t="str" cm="1">
        <f t="array" ref="AP577">IF($B577="","",IFERROR(INDEX(相容設定!$B$2:$E$9,MATCH($D577,相容設定!$A$2:$A$9,0),MIN(VALUE(LEFT($AQ577,FIND("/",$AQ577)-1)),3)+1),0))</f>
        <v/>
      </c>
      <c r="AQ577" s="6" t="str">
        <f t="shared" si="118"/>
        <v/>
      </c>
      <c r="AR577" s="30" t="str">
        <f t="shared" si="119"/>
        <v/>
      </c>
      <c r="AS577" s="30" t="str">
        <f>IF($B577="","",250+30+IF(OR(ISNUMBER(SEARCH("DM",$D577)),ISNUMBER(SEARCH("+",$D577))),100,0)+IFERROR(INDEX(相容設定!$F$2:$F$9,MATCH($D577,相容設定!$A$2:$A$9,0)),0))</f>
        <v/>
      </c>
      <c r="AT577" s="31" t="str">
        <f t="shared" si="120"/>
        <v/>
      </c>
      <c r="AU577" s="32" t="str">
        <f t="shared" si="121"/>
        <v/>
      </c>
      <c r="AW577" t="str">
        <f t="shared" si="122"/>
        <v/>
      </c>
    </row>
    <row r="578" spans="1:49" x14ac:dyDescent="0.35">
      <c r="A578" s="26" t="str" cm="1">
        <f t="array" ref="A578">IFERROR(IF(INDEX(PatientCriteria[身分證號],ROWS($A$4:A578))="","",ROWS($A$4:A578)),"")</f>
        <v/>
      </c>
      <c r="B578" s="26" t="str" cm="1">
        <f t="array" ref="B578">IFERROR(IF(INDEX(PatientCriteria[身分證號],ROWS($A$4:A578))="","",INDEX(PatientCriteria[身分證號],ROWS($A$4:A578))),"")</f>
        <v/>
      </c>
      <c r="C578" s="26" t="str" cm="1">
        <f t="array" ref="C578">IF($B578="","",IFERROR(INDEX(PatientCriteria[生日],ROWS($A$4:A578)),""))</f>
        <v/>
      </c>
      <c r="D578" s="26" t="str" cm="1">
        <f t="array" ref="D578">IF($B578="","",IFERROR(INDEX(PatientCriteria[疾病組合],ROWS($A$4:A578)),""))</f>
        <v/>
      </c>
      <c r="E578" s="6" t="str" cm="1">
        <f t="array" ref="E578">IF($B578="","",IFERROR(INDEX(PatientCriteria[HbA1c達標標準],ROWS($A$4:A578)),""))</f>
        <v/>
      </c>
      <c r="F578" s="6" t="str">
        <f>IF($B578="","",IF($G578="","",IFERROR(SUMIFS(LabData2016[最近一次HbA1c檢查結果(%)],LabData2016[比對身分證前六碼],$AX578,LabData2016[最近一次HbA1c檢查日期],$G578,LabData2016[HbA1c唯一],1),"")))</f>
        <v/>
      </c>
      <c r="G578" s="36" t="str" cm="1">
        <f t="array" ref="G578">IF($B578="","",IFERROR(_xlfn.AGGREGATE(14,6,LabData2016[最近一次HbA1c檢查日期]/((LabData2016[比對身分證前六碼]=$AX578)*(LabData2016[HbA1c唯一]=1)),1),""))</f>
        <v/>
      </c>
      <c r="H578" s="6" t="str">
        <f>IF($B578="","",IF($I578="","",IFERROR(SUMIFS(LabData2016[最近一次HbA1c檢查結果(%)],LabData2016[比對身分證前六碼],$AX578,LabData2016[最近一次HbA1c檢查日期],$I578,LabData2016[HbA1c唯一],1),"")))</f>
        <v/>
      </c>
      <c r="I578" s="36" t="str" cm="1">
        <f t="array" ref="I578">IF($B578="","",IFERROR(_xlfn.AGGREGATE(14,6,LabData2016[最近一次HbA1c檢查日期]/((LabData2016[比對身分證前六碼]=$AX578)*(LabData2016[HbA1c唯一]=1)),2),""))</f>
        <v/>
      </c>
      <c r="J578" s="6" t="str">
        <f t="shared" si="111"/>
        <v/>
      </c>
      <c r="K578" s="27" t="str">
        <f ca="1">IF($B578="","",IF($E578="不適用","不適用",IF($F578="","未檢驗",IF(AND($AF578+$AG578&gt;=2,$AG578&gt;=1),IF(OR($F578&lt;VALUE(SUBSTITUTE(SUBSTITUTE($E578,"&lt;",""),"%","")),SUMIFS(LabData2016[HbA1c唯一],LabData2016[比對身分證前六碼],$AX578,LabData2016[最近一次HbA1c檢查結果(%)],"&lt;"&amp;VALUE(SUBSTITUTE(SUBSTITUTE($E578,"&lt;",""),"%","")),LabData2016[最近一次HbA1c檢查日期],"&gt;="&amp;DATE(YEAR(TODAY()),1,1),LabData2016[最近一次HbA1c檢查日期],"&lt;"&amp;DATE(YEAR(TODAY())+1,1,1))/($AF578+$AG578)&gt;=0.5),"控制達標",IF(ISNUMBER($H578),IF(AND($J578&gt;=84,$F578-$H578&lt;0),"進步達標","未達標"),"未達標")),"未達標"))))</f>
        <v/>
      </c>
      <c r="L578" s="33" t="str">
        <f ca="1">IF($B578="","",IF($K578="不適用","不適用",IF($K578="未檢驗","無檢驗資料","全年"&amp;($AF578+$AG578)&amp;"次／下半年"&amp;$AG578&amp;"次／"&amp;SUMIFS(LabData2016[HbA1c唯一],LabData2016[比對身分證前六碼],$AX578,LabData2016[最近一次HbA1c檢查結果(%)],"&lt;"&amp;VALUE(SUBSTITUTE(SUBSTITUTE($E578,"&lt;",""),"%","")),LabData2016[最近一次HbA1c檢查日期],"&gt;="&amp;DATE(YEAR(TODAY()),1,1),LabData2016[最近一次HbA1c檢查日期],"&lt;"&amp;DATE(YEAR(TODAY())+1,1,1))&amp;"/"&amp;($AF578+$AG578)&amp;"達標")))</f>
        <v/>
      </c>
      <c r="M578" s="6" t="str" cm="1">
        <f t="array" ref="M578">IF($B578="","",IFERROR(INDEX(PatientCriteria[LDL達標標準],ROWS($A$4:A578)),""))</f>
        <v/>
      </c>
      <c r="N578" s="6" t="str">
        <f>IF($B578="","",IF($O578="","",IFERROR(SUMIFS(LabData2016[最近一次LDL檢查結果(mg/dL)],LabData2016[比對身分證前六碼],$AX578,LabData2016[最近一次LDL檢查日期],$O578,LabData2016[LDL唯一],1),"")))</f>
        <v/>
      </c>
      <c r="O578" s="36" t="str" cm="1">
        <f t="array" ref="O578">IF($B578="","",IFERROR(_xlfn.AGGREGATE(14,6,LabData2016[最近一次LDL檢查日期]/((LabData2016[比對身分證前六碼]=$AX578)*(LabData2016[LDL唯一]=1)),1),""))</f>
        <v/>
      </c>
      <c r="P578" s="6" t="str">
        <f>IF($B578="","",IF($Q578="","",IFERROR(SUMIFS(LabData2016[最近一次LDL檢查結果(mg/dL)],LabData2016[比對身分證前六碼],$AX578,LabData2016[最近一次LDL檢查日期],$Q578,LabData2016[LDL唯一],1),"")))</f>
        <v/>
      </c>
      <c r="Q578" s="36" t="str" cm="1">
        <f t="array" ref="Q578">IF($B578="","",IFERROR(_xlfn.AGGREGATE(14,6,LabData2016[最近一次LDL檢查日期]/((LabData2016[比對身分證前六碼]=$AX578)*(LabData2016[LDL唯一]=1)),2),""))</f>
        <v/>
      </c>
      <c r="R578" s="6" t="str">
        <f t="shared" si="112"/>
        <v/>
      </c>
      <c r="S578" s="6" t="str" cm="1">
        <f t="array" ref="S578">IF($B578="","",IFERROR(_xlfn.AGGREGATE(15,6,LabData2016[最近一次LDL檢查結果(mg/dL)]/((LabData2016[比對身分證前六碼]=$AX578)*(LabData2016[LDL唯一]=1)),1),""))</f>
        <v/>
      </c>
      <c r="T578" s="28" t="str">
        <f ca="1">IF($B578="","",IF($M578="不適用","不適用",IF($N578="","未檢驗",IF(OR(AND($D578="DM only",$O578&gt;=DATE(YEAR(TODAY()),1,1),$O578&lt;DATE(YEAR(TODAY())+1,1,1),$N578&lt;VALUE(SUBSTITUTE($M578,"&lt;",""))),AND($AH578&gt;=1,$AI578&gt;=1,OR($N578&lt;VALUE(SUBSTITUTE($M578,"&lt;","")),SUMIFS(LabData2016[LDL唯一],LabData2016[比對身分證前六碼],$AX578,LabData2016[最近一次LDL檢查結果(mg/dL)],"&lt;"&amp;VALUE(SUBSTITUTE($M578,"&lt;","")),LabData2016[最近一次LDL檢查日期],"&gt;="&amp;DATE(YEAR(TODAY()),1,1),LabData2016[最近一次LDL檢查日期],"&lt;"&amp;DATE(YEAR(TODAY())+1,1,1))/($AH578+$AI578)&gt;=0.5))),"控制達標",IF(AND($AH578&gt;=1,$AI578&gt;=1,ISNUMBER($P578),$R578&gt;84,$N578-$P578&lt;0),"進步達標","未達標")))))</f>
        <v/>
      </c>
      <c r="U578" s="39" t="str">
        <f ca="1">IF($B578="","",IF($T578="不適用","不適用",IF($T578="未檢驗","無檢驗資料","全年"&amp;($AH578+$AI578)&amp;"次／下半年"&amp;$AI578&amp;"次／"&amp;SUMIFS(LabData2016[LDL唯一],LabData2016[比對身分證前六碼],$AX578,LabData2016[最近一次LDL檢查結果(mg/dL)],"&lt;"&amp;VALUE(SUBSTITUTE($M578,"&lt;","")),LabData2016[最近一次LDL檢查日期],"&gt;="&amp;DATE(YEAR(TODAY()),1,1),LabData2016[最近一次LDL檢查日期],"&lt;"&amp;DATE(YEAR(TODAY())+1,1,1))&amp;"/"&amp;($AH578+$AI578)&amp;"達標")))</f>
        <v/>
      </c>
      <c r="V578" s="6" t="str" cm="1">
        <f t="array" ref="V578">IF($B578="","",IFERROR(INDEX(PatientCriteria[UACR達標標準],ROWS($A$4:A578)),""))</f>
        <v/>
      </c>
      <c r="W578" s="6" t="str">
        <f>IF($B578="","",IF($X578="","",IFERROR(SUMIFS(LabData2016[最近一次UACR檢查結果(mg/gm)],LabData2016[比對身分證前六碼],$AX578,LabData2016[最近一次UACR檢查日期],$X578,LabData2016[UACR唯一],1),"")))</f>
        <v/>
      </c>
      <c r="X578" s="36" t="str" cm="1">
        <f t="array" ref="X578">IF($B578="","",IFERROR(_xlfn.AGGREGATE(14,6,LabData2016[最近一次UACR檢查日期]/((LabData2016[比對身分證前六碼]=$AX578)*(LabData2016[UACR唯一]=1)),1),""))</f>
        <v/>
      </c>
      <c r="Y578" s="6" t="str">
        <f>IF($B578="","",IF($Z578="","",IFERROR(SUMIFS(LabData2016[最近一次UACR檢查結果(mg/gm)],LabData2016[比對身分證前六碼],$AX578,LabData2016[最近一次UACR檢查日期],$Z578,LabData2016[UACR唯一],1),"")))</f>
        <v/>
      </c>
      <c r="Z578" s="36" t="str" cm="1">
        <f t="array" ref="Z578">IF($B578="","",IFERROR(_xlfn.AGGREGATE(14,6,LabData2016[最近一次UACR檢查日期]/((LabData2016[比對身分證前六碼]=$AX578)*(LabData2016[UACR唯一]=1)),2),""))</f>
        <v/>
      </c>
      <c r="AA578" s="6" t="str">
        <f t="shared" si="113"/>
        <v/>
      </c>
      <c r="AB578" s="29" t="str">
        <f ca="1">IF($B578="","",IF($V578="不適用","不適用",IF($W578="","未檢驗",IF(AND($AJ578+$AK578&gt;=2,$AK578&gt;=1),IF(OR($W578&lt;30,SUMIFS(LabData2016[UACR唯一],LabData2016[比對身分證前六碼],$AX578,LabData2016[最近一次UACR檢查結果(mg/gm)],"&lt;30",LabData2016[最近一次UACR檢查日期],"&gt;="&amp;DATE(YEAR(TODAY()),1,1),LabData2016[最近一次UACR檢查日期],"&lt;"&amp;DATE(YEAR(TODAY())+1,1,1))/($AJ578+$AK578)&gt;=0.5),"控制達標",IF(ISNUMBER($Y578),IF(AND($AA578&gt;=84,$W578-$Y578&lt;0),"進步達標","未達標"),"未達標")),"未達標"))))</f>
        <v/>
      </c>
      <c r="AC578" s="38" t="str">
        <f ca="1">IF($B578="","",IF($AB578="不適用","不適用",IF($AB578="未檢驗","無檢驗資料","全年"&amp;($AJ578+$AK578)&amp;"次／下半年"&amp;$AK578&amp;"次／"&amp;SUMIFS(LabData2016[UACR唯一],LabData2016[比對身分證前六碼],$AX578,LabData2016[最近一次UACR檢查結果(mg/gm)],"&lt;30",LabData2016[最近一次UACR檢查日期],"&gt;="&amp;DATE(YEAR(TODAY()),1,1),LabData2016[最近一次UACR檢查日期],"&lt;"&amp;DATE(YEAR(TODAY())+1,1,1))&amp;"/"&amp;($AJ578+$AK578)&amp;"達標")))</f>
        <v/>
      </c>
      <c r="AD578" s="6" t="str" cm="1">
        <f t="array" ref="AD578">IF($B578="","",IFERROR(INDEX(PatientCriteria[BP檢驗次數達標標準],ROWS($A$4:A578)),""))</f>
        <v/>
      </c>
      <c r="AE578" s="6" t="str" cm="1">
        <f t="array" aca="1" ref="AE578" ca="1">IF($B578="","",_xlfn.LET(_xlpm.bp,LabData2016[最近一次BP檢查日期],_xlpm.ym,IF(ISNUMBER(_xlpm.bp),TEXT(_xlpm.bp,"yyyy-mm"),LEFT(_xlpm.bp,7)),_xlpm.matched,_xlfn._xlws.FILTER(_xlpm.ym,(LabData2016[比對身分證前六碼]=$AX578)*(LabData2016[比對生日西元]=$AY578)*(_xlpm.ym&lt;&gt;"")*(LEFT(_xlpm.ym,4)=TEXT(YEAR(TODAY()),"0")),""),IF(INDEX(_xlpm.matched,1)="",0,ROWS(_xlfn.UNIQUE(_xlpm.matched)))))</f>
        <v/>
      </c>
      <c r="AF578" s="6" t="str">
        <f ca="1">IF($B578="","",SUMIFS(LabData2016[HbA1c唯一],LabData2016[比對身分證前六碼],$AX578,LabData2016[最近一次HbA1c檢查日期],"&gt;="&amp;DATE(YEAR(TODAY()),1,1),LabData2016[最近一次HbA1c檢查日期],"&lt;"&amp;DATE(YEAR(TODAY()),7,1)))</f>
        <v/>
      </c>
      <c r="AG578" s="6" t="str">
        <f ca="1">IF($B578="","",SUMIFS(LabData2016[HbA1c唯一],LabData2016[比對身分證前六碼],$AX578,LabData2016[最近一次HbA1c檢查日期],"&gt;="&amp;DATE(YEAR(TODAY()),7,1),LabData2016[最近一次HbA1c檢查日期],"&lt;"&amp;DATE(YEAR(TODAY())+1,1,1)))</f>
        <v/>
      </c>
      <c r="AH578" s="6" t="str">
        <f ca="1">IF($B578="","",SUMIFS(LabData2016[LDL唯一],LabData2016[比對身分證前六碼],$AX578,LabData2016[最近一次LDL檢查日期],"&gt;="&amp;DATE(YEAR(TODAY()),1,1),LabData2016[最近一次LDL檢查日期],"&lt;"&amp;DATE(YEAR(TODAY()),7,1)))</f>
        <v/>
      </c>
      <c r="AI578" s="6" t="str">
        <f ca="1">IF($B578="","",SUMIFS(LabData2016[LDL唯一],LabData2016[比對身分證前六碼],$AX578,LabData2016[最近一次LDL檢查日期],"&gt;="&amp;DATE(YEAR(TODAY()),7,1),LabData2016[最近一次LDL檢查日期],"&lt;"&amp;DATE(YEAR(TODAY())+1,1,1)))</f>
        <v/>
      </c>
      <c r="AJ578" s="6" t="str">
        <f ca="1">IF($B578="","",SUMIFS(LabData2016[UACR唯一],LabData2016[比對身分證前六碼],$AX578,LabData2016[最近一次UACR檢查日期],"&gt;="&amp;DATE(YEAR(TODAY()),1,1),LabData2016[最近一次UACR檢查日期],"&lt;"&amp;DATE(YEAR(TODAY()),7,1)))</f>
        <v/>
      </c>
      <c r="AK578" s="6" t="str">
        <f ca="1">IF($B578="","",SUMIFS(LabData2016[UACR唯一],LabData2016[比對身分證前六碼],$AX578,LabData2016[最近一次UACR檢查日期],"&gt;="&amp;DATE(YEAR(TODAY()),7,1),LabData2016[最近一次UACR檢查日期],"&lt;"&amp;DATE(YEAR(TODAY())+1,1,1)))</f>
        <v/>
      </c>
      <c r="AL578" s="6" t="str">
        <f t="shared" si="114"/>
        <v/>
      </c>
      <c r="AM578" s="6" t="str">
        <f t="shared" si="115"/>
        <v/>
      </c>
      <c r="AN578" s="6" t="str">
        <f t="shared" si="116"/>
        <v/>
      </c>
      <c r="AO578" s="6" t="str">
        <f t="shared" si="117"/>
        <v/>
      </c>
      <c r="AP578" s="6" t="str" cm="1">
        <f t="array" ref="AP578">IF($B578="","",IFERROR(INDEX(相容設定!$B$2:$E$9,MATCH($D578,相容設定!$A$2:$A$9,0),MIN(VALUE(LEFT($AQ578,FIND("/",$AQ578)-1)),3)+1),0))</f>
        <v/>
      </c>
      <c r="AQ578" s="6" t="str">
        <f t="shared" si="118"/>
        <v/>
      </c>
      <c r="AR578" s="30" t="str">
        <f t="shared" si="119"/>
        <v/>
      </c>
      <c r="AS578" s="30" t="str">
        <f>IF($B578="","",250+30+IF(OR(ISNUMBER(SEARCH("DM",$D578)),ISNUMBER(SEARCH("+",$D578))),100,0)+IFERROR(INDEX(相容設定!$F$2:$F$9,MATCH($D578,相容設定!$A$2:$A$9,0)),0))</f>
        <v/>
      </c>
      <c r="AT578" s="31" t="str">
        <f t="shared" si="120"/>
        <v/>
      </c>
      <c r="AU578" s="32" t="str">
        <f t="shared" si="121"/>
        <v/>
      </c>
      <c r="AW578" t="str">
        <f t="shared" si="122"/>
        <v/>
      </c>
    </row>
    <row r="579" spans="1:49" x14ac:dyDescent="0.35">
      <c r="A579" s="26" t="str" cm="1">
        <f t="array" ref="A579">IFERROR(IF(INDEX(PatientCriteria[身分證號],ROWS($A$4:A579))="","",ROWS($A$4:A579)),"")</f>
        <v/>
      </c>
      <c r="B579" s="26" t="str" cm="1">
        <f t="array" ref="B579">IFERROR(IF(INDEX(PatientCriteria[身分證號],ROWS($A$4:A579))="","",INDEX(PatientCriteria[身分證號],ROWS($A$4:A579))),"")</f>
        <v/>
      </c>
      <c r="C579" s="26" t="str" cm="1">
        <f t="array" ref="C579">IF($B579="","",IFERROR(INDEX(PatientCriteria[生日],ROWS($A$4:A579)),""))</f>
        <v/>
      </c>
      <c r="D579" s="26" t="str" cm="1">
        <f t="array" ref="D579">IF($B579="","",IFERROR(INDEX(PatientCriteria[疾病組合],ROWS($A$4:A579)),""))</f>
        <v/>
      </c>
      <c r="E579" s="6" t="str" cm="1">
        <f t="array" ref="E579">IF($B579="","",IFERROR(INDEX(PatientCriteria[HbA1c達標標準],ROWS($A$4:A579)),""))</f>
        <v/>
      </c>
      <c r="F579" s="6" t="str">
        <f>IF($B579="","",IF($G579="","",IFERROR(SUMIFS(LabData2016[最近一次HbA1c檢查結果(%)],LabData2016[比對身分證前六碼],$AX579,LabData2016[最近一次HbA1c檢查日期],$G579,LabData2016[HbA1c唯一],1),"")))</f>
        <v/>
      </c>
      <c r="G579" s="36" t="str" cm="1">
        <f t="array" ref="G579">IF($B579="","",IFERROR(_xlfn.AGGREGATE(14,6,LabData2016[最近一次HbA1c檢查日期]/((LabData2016[比對身分證前六碼]=$AX579)*(LabData2016[HbA1c唯一]=1)),1),""))</f>
        <v/>
      </c>
      <c r="H579" s="6" t="str">
        <f>IF($B579="","",IF($I579="","",IFERROR(SUMIFS(LabData2016[最近一次HbA1c檢查結果(%)],LabData2016[比對身分證前六碼],$AX579,LabData2016[最近一次HbA1c檢查日期],$I579,LabData2016[HbA1c唯一],1),"")))</f>
        <v/>
      </c>
      <c r="I579" s="36" t="str" cm="1">
        <f t="array" ref="I579">IF($B579="","",IFERROR(_xlfn.AGGREGATE(14,6,LabData2016[最近一次HbA1c檢查日期]/((LabData2016[比對身分證前六碼]=$AX579)*(LabData2016[HbA1c唯一]=1)),2),""))</f>
        <v/>
      </c>
      <c r="J579" s="6" t="str">
        <f t="shared" si="111"/>
        <v/>
      </c>
      <c r="K579" s="27" t="str">
        <f ca="1">IF($B579="","",IF($E579="不適用","不適用",IF($F579="","未檢驗",IF(AND($AF579+$AG579&gt;=2,$AG579&gt;=1),IF(OR($F579&lt;VALUE(SUBSTITUTE(SUBSTITUTE($E579,"&lt;",""),"%","")),SUMIFS(LabData2016[HbA1c唯一],LabData2016[比對身分證前六碼],$AX579,LabData2016[最近一次HbA1c檢查結果(%)],"&lt;"&amp;VALUE(SUBSTITUTE(SUBSTITUTE($E579,"&lt;",""),"%","")),LabData2016[最近一次HbA1c檢查日期],"&gt;="&amp;DATE(YEAR(TODAY()),1,1),LabData2016[最近一次HbA1c檢查日期],"&lt;"&amp;DATE(YEAR(TODAY())+1,1,1))/($AF579+$AG579)&gt;=0.5),"控制達標",IF(ISNUMBER($H579),IF(AND($J579&gt;=84,$F579-$H579&lt;0),"進步達標","未達標"),"未達標")),"未達標"))))</f>
        <v/>
      </c>
      <c r="L579" s="33" t="str">
        <f ca="1">IF($B579="","",IF($K579="不適用","不適用",IF($K579="未檢驗","無檢驗資料","全年"&amp;($AF579+$AG579)&amp;"次／下半年"&amp;$AG579&amp;"次／"&amp;SUMIFS(LabData2016[HbA1c唯一],LabData2016[比對身分證前六碼],$AX579,LabData2016[最近一次HbA1c檢查結果(%)],"&lt;"&amp;VALUE(SUBSTITUTE(SUBSTITUTE($E579,"&lt;",""),"%","")),LabData2016[最近一次HbA1c檢查日期],"&gt;="&amp;DATE(YEAR(TODAY()),1,1),LabData2016[最近一次HbA1c檢查日期],"&lt;"&amp;DATE(YEAR(TODAY())+1,1,1))&amp;"/"&amp;($AF579+$AG579)&amp;"達標")))</f>
        <v/>
      </c>
      <c r="M579" s="6" t="str" cm="1">
        <f t="array" ref="M579">IF($B579="","",IFERROR(INDEX(PatientCriteria[LDL達標標準],ROWS($A$4:A579)),""))</f>
        <v/>
      </c>
      <c r="N579" s="6" t="str">
        <f>IF($B579="","",IF($O579="","",IFERROR(SUMIFS(LabData2016[最近一次LDL檢查結果(mg/dL)],LabData2016[比對身分證前六碼],$AX579,LabData2016[最近一次LDL檢查日期],$O579,LabData2016[LDL唯一],1),"")))</f>
        <v/>
      </c>
      <c r="O579" s="36" t="str" cm="1">
        <f t="array" ref="O579">IF($B579="","",IFERROR(_xlfn.AGGREGATE(14,6,LabData2016[最近一次LDL檢查日期]/((LabData2016[比對身分證前六碼]=$AX579)*(LabData2016[LDL唯一]=1)),1),""))</f>
        <v/>
      </c>
      <c r="P579" s="6" t="str">
        <f>IF($B579="","",IF($Q579="","",IFERROR(SUMIFS(LabData2016[最近一次LDL檢查結果(mg/dL)],LabData2016[比對身分證前六碼],$AX579,LabData2016[最近一次LDL檢查日期],$Q579,LabData2016[LDL唯一],1),"")))</f>
        <v/>
      </c>
      <c r="Q579" s="36" t="str" cm="1">
        <f t="array" ref="Q579">IF($B579="","",IFERROR(_xlfn.AGGREGATE(14,6,LabData2016[最近一次LDL檢查日期]/((LabData2016[比對身分證前六碼]=$AX579)*(LabData2016[LDL唯一]=1)),2),""))</f>
        <v/>
      </c>
      <c r="R579" s="6" t="str">
        <f t="shared" si="112"/>
        <v/>
      </c>
      <c r="S579" s="6" t="str" cm="1">
        <f t="array" ref="S579">IF($B579="","",IFERROR(_xlfn.AGGREGATE(15,6,LabData2016[最近一次LDL檢查結果(mg/dL)]/((LabData2016[比對身分證前六碼]=$AX579)*(LabData2016[LDL唯一]=1)),1),""))</f>
        <v/>
      </c>
      <c r="T579" s="28" t="str">
        <f ca="1">IF($B579="","",IF($M579="不適用","不適用",IF($N579="","未檢驗",IF(OR(AND($D579="DM only",$O579&gt;=DATE(YEAR(TODAY()),1,1),$O579&lt;DATE(YEAR(TODAY())+1,1,1),$N579&lt;VALUE(SUBSTITUTE($M579,"&lt;",""))),AND($AH579&gt;=1,$AI579&gt;=1,OR($N579&lt;VALUE(SUBSTITUTE($M579,"&lt;","")),SUMIFS(LabData2016[LDL唯一],LabData2016[比對身分證前六碼],$AX579,LabData2016[最近一次LDL檢查結果(mg/dL)],"&lt;"&amp;VALUE(SUBSTITUTE($M579,"&lt;","")),LabData2016[最近一次LDL檢查日期],"&gt;="&amp;DATE(YEAR(TODAY()),1,1),LabData2016[最近一次LDL檢查日期],"&lt;"&amp;DATE(YEAR(TODAY())+1,1,1))/($AH579+$AI579)&gt;=0.5))),"控制達標",IF(AND($AH579&gt;=1,$AI579&gt;=1,ISNUMBER($P579),$R579&gt;84,$N579-$P579&lt;0),"進步達標","未達標")))))</f>
        <v/>
      </c>
      <c r="U579" s="39" t="str">
        <f ca="1">IF($B579="","",IF($T579="不適用","不適用",IF($T579="未檢驗","無檢驗資料","全年"&amp;($AH579+$AI579)&amp;"次／下半年"&amp;$AI579&amp;"次／"&amp;SUMIFS(LabData2016[LDL唯一],LabData2016[比對身分證前六碼],$AX579,LabData2016[最近一次LDL檢查結果(mg/dL)],"&lt;"&amp;VALUE(SUBSTITUTE($M579,"&lt;","")),LabData2016[最近一次LDL檢查日期],"&gt;="&amp;DATE(YEAR(TODAY()),1,1),LabData2016[最近一次LDL檢查日期],"&lt;"&amp;DATE(YEAR(TODAY())+1,1,1))&amp;"/"&amp;($AH579+$AI579)&amp;"達標")))</f>
        <v/>
      </c>
      <c r="V579" s="6" t="str" cm="1">
        <f t="array" ref="V579">IF($B579="","",IFERROR(INDEX(PatientCriteria[UACR達標標準],ROWS($A$4:A579)),""))</f>
        <v/>
      </c>
      <c r="W579" s="6" t="str">
        <f>IF($B579="","",IF($X579="","",IFERROR(SUMIFS(LabData2016[最近一次UACR檢查結果(mg/gm)],LabData2016[比對身分證前六碼],$AX579,LabData2016[最近一次UACR檢查日期],$X579,LabData2016[UACR唯一],1),"")))</f>
        <v/>
      </c>
      <c r="X579" s="36" t="str" cm="1">
        <f t="array" ref="X579">IF($B579="","",IFERROR(_xlfn.AGGREGATE(14,6,LabData2016[最近一次UACR檢查日期]/((LabData2016[比對身分證前六碼]=$AX579)*(LabData2016[UACR唯一]=1)),1),""))</f>
        <v/>
      </c>
      <c r="Y579" s="6" t="str">
        <f>IF($B579="","",IF($Z579="","",IFERROR(SUMIFS(LabData2016[最近一次UACR檢查結果(mg/gm)],LabData2016[比對身分證前六碼],$AX579,LabData2016[最近一次UACR檢查日期],$Z579,LabData2016[UACR唯一],1),"")))</f>
        <v/>
      </c>
      <c r="Z579" s="36" t="str" cm="1">
        <f t="array" ref="Z579">IF($B579="","",IFERROR(_xlfn.AGGREGATE(14,6,LabData2016[最近一次UACR檢查日期]/((LabData2016[比對身分證前六碼]=$AX579)*(LabData2016[UACR唯一]=1)),2),""))</f>
        <v/>
      </c>
      <c r="AA579" s="6" t="str">
        <f t="shared" si="113"/>
        <v/>
      </c>
      <c r="AB579" s="29" t="str">
        <f ca="1">IF($B579="","",IF($V579="不適用","不適用",IF($W579="","未檢驗",IF(AND($AJ579+$AK579&gt;=2,$AK579&gt;=1),IF(OR($W579&lt;30,SUMIFS(LabData2016[UACR唯一],LabData2016[比對身分證前六碼],$AX579,LabData2016[最近一次UACR檢查結果(mg/gm)],"&lt;30",LabData2016[最近一次UACR檢查日期],"&gt;="&amp;DATE(YEAR(TODAY()),1,1),LabData2016[最近一次UACR檢查日期],"&lt;"&amp;DATE(YEAR(TODAY())+1,1,1))/($AJ579+$AK579)&gt;=0.5),"控制達標",IF(ISNUMBER($Y579),IF(AND($AA579&gt;=84,$W579-$Y579&lt;0),"進步達標","未達標"),"未達標")),"未達標"))))</f>
        <v/>
      </c>
      <c r="AC579" s="38" t="str">
        <f ca="1">IF($B579="","",IF($AB579="不適用","不適用",IF($AB579="未檢驗","無檢驗資料","全年"&amp;($AJ579+$AK579)&amp;"次／下半年"&amp;$AK579&amp;"次／"&amp;SUMIFS(LabData2016[UACR唯一],LabData2016[比對身分證前六碼],$AX579,LabData2016[最近一次UACR檢查結果(mg/gm)],"&lt;30",LabData2016[最近一次UACR檢查日期],"&gt;="&amp;DATE(YEAR(TODAY()),1,1),LabData2016[最近一次UACR檢查日期],"&lt;"&amp;DATE(YEAR(TODAY())+1,1,1))&amp;"/"&amp;($AJ579+$AK579)&amp;"達標")))</f>
        <v/>
      </c>
      <c r="AD579" s="6" t="str" cm="1">
        <f t="array" ref="AD579">IF($B579="","",IFERROR(INDEX(PatientCriteria[BP檢驗次數達標標準],ROWS($A$4:A579)),""))</f>
        <v/>
      </c>
      <c r="AE579" s="6" t="str" cm="1">
        <f t="array" aca="1" ref="AE579" ca="1">IF($B579="","",_xlfn.LET(_xlpm.bp,LabData2016[最近一次BP檢查日期],_xlpm.ym,IF(ISNUMBER(_xlpm.bp),TEXT(_xlpm.bp,"yyyy-mm"),LEFT(_xlpm.bp,7)),_xlpm.matched,_xlfn._xlws.FILTER(_xlpm.ym,(LabData2016[比對身分證前六碼]=$AX579)*(LabData2016[比對生日西元]=$AY579)*(_xlpm.ym&lt;&gt;"")*(LEFT(_xlpm.ym,4)=TEXT(YEAR(TODAY()),"0")),""),IF(INDEX(_xlpm.matched,1)="",0,ROWS(_xlfn.UNIQUE(_xlpm.matched)))))</f>
        <v/>
      </c>
      <c r="AF579" s="6" t="str">
        <f ca="1">IF($B579="","",SUMIFS(LabData2016[HbA1c唯一],LabData2016[比對身分證前六碼],$AX579,LabData2016[最近一次HbA1c檢查日期],"&gt;="&amp;DATE(YEAR(TODAY()),1,1),LabData2016[最近一次HbA1c檢查日期],"&lt;"&amp;DATE(YEAR(TODAY()),7,1)))</f>
        <v/>
      </c>
      <c r="AG579" s="6" t="str">
        <f ca="1">IF($B579="","",SUMIFS(LabData2016[HbA1c唯一],LabData2016[比對身分證前六碼],$AX579,LabData2016[最近一次HbA1c檢查日期],"&gt;="&amp;DATE(YEAR(TODAY()),7,1),LabData2016[最近一次HbA1c檢查日期],"&lt;"&amp;DATE(YEAR(TODAY())+1,1,1)))</f>
        <v/>
      </c>
      <c r="AH579" s="6" t="str">
        <f ca="1">IF($B579="","",SUMIFS(LabData2016[LDL唯一],LabData2016[比對身分證前六碼],$AX579,LabData2016[最近一次LDL檢查日期],"&gt;="&amp;DATE(YEAR(TODAY()),1,1),LabData2016[最近一次LDL檢查日期],"&lt;"&amp;DATE(YEAR(TODAY()),7,1)))</f>
        <v/>
      </c>
      <c r="AI579" s="6" t="str">
        <f ca="1">IF($B579="","",SUMIFS(LabData2016[LDL唯一],LabData2016[比對身分證前六碼],$AX579,LabData2016[最近一次LDL檢查日期],"&gt;="&amp;DATE(YEAR(TODAY()),7,1),LabData2016[最近一次LDL檢查日期],"&lt;"&amp;DATE(YEAR(TODAY())+1,1,1)))</f>
        <v/>
      </c>
      <c r="AJ579" s="6" t="str">
        <f ca="1">IF($B579="","",SUMIFS(LabData2016[UACR唯一],LabData2016[比對身分證前六碼],$AX579,LabData2016[最近一次UACR檢查日期],"&gt;="&amp;DATE(YEAR(TODAY()),1,1),LabData2016[最近一次UACR檢查日期],"&lt;"&amp;DATE(YEAR(TODAY()),7,1)))</f>
        <v/>
      </c>
      <c r="AK579" s="6" t="str">
        <f ca="1">IF($B579="","",SUMIFS(LabData2016[UACR唯一],LabData2016[比對身分證前六碼],$AX579,LabData2016[最近一次UACR檢查日期],"&gt;="&amp;DATE(YEAR(TODAY()),7,1),LabData2016[最近一次UACR檢查日期],"&lt;"&amp;DATE(YEAR(TODAY())+1,1,1)))</f>
        <v/>
      </c>
      <c r="AL579" s="6" t="str">
        <f t="shared" si="114"/>
        <v/>
      </c>
      <c r="AM579" s="6" t="str">
        <f t="shared" si="115"/>
        <v/>
      </c>
      <c r="AN579" s="6" t="str">
        <f t="shared" si="116"/>
        <v/>
      </c>
      <c r="AO579" s="6" t="str">
        <f t="shared" si="117"/>
        <v/>
      </c>
      <c r="AP579" s="6" t="str" cm="1">
        <f t="array" ref="AP579">IF($B579="","",IFERROR(INDEX(相容設定!$B$2:$E$9,MATCH($D579,相容設定!$A$2:$A$9,0),MIN(VALUE(LEFT($AQ579,FIND("/",$AQ579)-1)),3)+1),0))</f>
        <v/>
      </c>
      <c r="AQ579" s="6" t="str">
        <f t="shared" si="118"/>
        <v/>
      </c>
      <c r="AR579" s="30" t="str">
        <f t="shared" si="119"/>
        <v/>
      </c>
      <c r="AS579" s="30" t="str">
        <f>IF($B579="","",250+30+IF(OR(ISNUMBER(SEARCH("DM",$D579)),ISNUMBER(SEARCH("+",$D579))),100,0)+IFERROR(INDEX(相容設定!$F$2:$F$9,MATCH($D579,相容設定!$A$2:$A$9,0)),0))</f>
        <v/>
      </c>
      <c r="AT579" s="31" t="str">
        <f t="shared" si="120"/>
        <v/>
      </c>
      <c r="AU579" s="32" t="str">
        <f t="shared" si="121"/>
        <v/>
      </c>
      <c r="AW579" t="str">
        <f t="shared" si="122"/>
        <v/>
      </c>
    </row>
    <row r="580" spans="1:49" x14ac:dyDescent="0.35">
      <c r="A580" s="26" t="str" cm="1">
        <f t="array" ref="A580">IFERROR(IF(INDEX(PatientCriteria[身分證號],ROWS($A$4:A580))="","",ROWS($A$4:A580)),"")</f>
        <v/>
      </c>
      <c r="B580" s="26" t="str" cm="1">
        <f t="array" ref="B580">IFERROR(IF(INDEX(PatientCriteria[身分證號],ROWS($A$4:A580))="","",INDEX(PatientCriteria[身分證號],ROWS($A$4:A580))),"")</f>
        <v/>
      </c>
      <c r="C580" s="26" t="str" cm="1">
        <f t="array" ref="C580">IF($B580="","",IFERROR(INDEX(PatientCriteria[生日],ROWS($A$4:A580)),""))</f>
        <v/>
      </c>
      <c r="D580" s="26" t="str" cm="1">
        <f t="array" ref="D580">IF($B580="","",IFERROR(INDEX(PatientCriteria[疾病組合],ROWS($A$4:A580)),""))</f>
        <v/>
      </c>
      <c r="E580" s="6" t="str" cm="1">
        <f t="array" ref="E580">IF($B580="","",IFERROR(INDEX(PatientCriteria[HbA1c達標標準],ROWS($A$4:A580)),""))</f>
        <v/>
      </c>
      <c r="F580" s="6" t="str">
        <f>IF($B580="","",IF($G580="","",IFERROR(SUMIFS(LabData2016[最近一次HbA1c檢查結果(%)],LabData2016[比對身分證前六碼],$AX580,LabData2016[最近一次HbA1c檢查日期],$G580,LabData2016[HbA1c唯一],1),"")))</f>
        <v/>
      </c>
      <c r="G580" s="36" t="str" cm="1">
        <f t="array" ref="G580">IF($B580="","",IFERROR(_xlfn.AGGREGATE(14,6,LabData2016[最近一次HbA1c檢查日期]/((LabData2016[比對身分證前六碼]=$AX580)*(LabData2016[HbA1c唯一]=1)),1),""))</f>
        <v/>
      </c>
      <c r="H580" s="6" t="str">
        <f>IF($B580="","",IF($I580="","",IFERROR(SUMIFS(LabData2016[最近一次HbA1c檢查結果(%)],LabData2016[比對身分證前六碼],$AX580,LabData2016[最近一次HbA1c檢查日期],$I580,LabData2016[HbA1c唯一],1),"")))</f>
        <v/>
      </c>
      <c r="I580" s="36" t="str" cm="1">
        <f t="array" ref="I580">IF($B580="","",IFERROR(_xlfn.AGGREGATE(14,6,LabData2016[最近一次HbA1c檢查日期]/((LabData2016[比對身分證前六碼]=$AX580)*(LabData2016[HbA1c唯一]=1)),2),""))</f>
        <v/>
      </c>
      <c r="J580" s="6" t="str">
        <f t="shared" ref="J580:J643" si="123">IF($B580="","",IF(AND(G580&lt;&gt;"",I580&lt;&gt;""),G580-I580,""))</f>
        <v/>
      </c>
      <c r="K580" s="27" t="str">
        <f ca="1">IF($B580="","",IF($E580="不適用","不適用",IF($F580="","未檢驗",IF(AND($AF580+$AG580&gt;=2,$AG580&gt;=1),IF(OR($F580&lt;VALUE(SUBSTITUTE(SUBSTITUTE($E580,"&lt;",""),"%","")),SUMIFS(LabData2016[HbA1c唯一],LabData2016[比對身分證前六碼],$AX580,LabData2016[最近一次HbA1c檢查結果(%)],"&lt;"&amp;VALUE(SUBSTITUTE(SUBSTITUTE($E580,"&lt;",""),"%","")),LabData2016[最近一次HbA1c檢查日期],"&gt;="&amp;DATE(YEAR(TODAY()),1,1),LabData2016[最近一次HbA1c檢查日期],"&lt;"&amp;DATE(YEAR(TODAY())+1,1,1))/($AF580+$AG580)&gt;=0.5),"控制達標",IF(ISNUMBER($H580),IF(AND($J580&gt;=84,$F580-$H580&lt;0),"進步達標","未達標"),"未達標")),"未達標"))))</f>
        <v/>
      </c>
      <c r="L580" s="33" t="str">
        <f ca="1">IF($B580="","",IF($K580="不適用","不適用",IF($K580="未檢驗","無檢驗資料","全年"&amp;($AF580+$AG580)&amp;"次／下半年"&amp;$AG580&amp;"次／"&amp;SUMIFS(LabData2016[HbA1c唯一],LabData2016[比對身分證前六碼],$AX580,LabData2016[最近一次HbA1c檢查結果(%)],"&lt;"&amp;VALUE(SUBSTITUTE(SUBSTITUTE($E580,"&lt;",""),"%","")),LabData2016[最近一次HbA1c檢查日期],"&gt;="&amp;DATE(YEAR(TODAY()),1,1),LabData2016[最近一次HbA1c檢查日期],"&lt;"&amp;DATE(YEAR(TODAY())+1,1,1))&amp;"/"&amp;($AF580+$AG580)&amp;"達標")))</f>
        <v/>
      </c>
      <c r="M580" s="6" t="str" cm="1">
        <f t="array" ref="M580">IF($B580="","",IFERROR(INDEX(PatientCriteria[LDL達標標準],ROWS($A$4:A580)),""))</f>
        <v/>
      </c>
      <c r="N580" s="6" t="str">
        <f>IF($B580="","",IF($O580="","",IFERROR(SUMIFS(LabData2016[最近一次LDL檢查結果(mg/dL)],LabData2016[比對身分證前六碼],$AX580,LabData2016[最近一次LDL檢查日期],$O580,LabData2016[LDL唯一],1),"")))</f>
        <v/>
      </c>
      <c r="O580" s="36" t="str" cm="1">
        <f t="array" ref="O580">IF($B580="","",IFERROR(_xlfn.AGGREGATE(14,6,LabData2016[最近一次LDL檢查日期]/((LabData2016[比對身分證前六碼]=$AX580)*(LabData2016[LDL唯一]=1)),1),""))</f>
        <v/>
      </c>
      <c r="P580" s="6" t="str">
        <f>IF($B580="","",IF($Q580="","",IFERROR(SUMIFS(LabData2016[最近一次LDL檢查結果(mg/dL)],LabData2016[比對身分證前六碼],$AX580,LabData2016[最近一次LDL檢查日期],$Q580,LabData2016[LDL唯一],1),"")))</f>
        <v/>
      </c>
      <c r="Q580" s="36" t="str" cm="1">
        <f t="array" ref="Q580">IF($B580="","",IFERROR(_xlfn.AGGREGATE(14,6,LabData2016[最近一次LDL檢查日期]/((LabData2016[比對身分證前六碼]=$AX580)*(LabData2016[LDL唯一]=1)),2),""))</f>
        <v/>
      </c>
      <c r="R580" s="6" t="str">
        <f t="shared" ref="R580:R643" si="124">IF($B580="","",IF(AND(O580&lt;&gt;"",Q580&lt;&gt;""),O580-Q580,""))</f>
        <v/>
      </c>
      <c r="S580" s="6" t="str" cm="1">
        <f t="array" ref="S580">IF($B580="","",IFERROR(_xlfn.AGGREGATE(15,6,LabData2016[最近一次LDL檢查結果(mg/dL)]/((LabData2016[比對身分證前六碼]=$AX580)*(LabData2016[LDL唯一]=1)),1),""))</f>
        <v/>
      </c>
      <c r="T580" s="28" t="str">
        <f ca="1">IF($B580="","",IF($M580="不適用","不適用",IF($N580="","未檢驗",IF(OR(AND($D580="DM only",$O580&gt;=DATE(YEAR(TODAY()),1,1),$O580&lt;DATE(YEAR(TODAY())+1,1,1),$N580&lt;VALUE(SUBSTITUTE($M580,"&lt;",""))),AND($AH580&gt;=1,$AI580&gt;=1,OR($N580&lt;VALUE(SUBSTITUTE($M580,"&lt;","")),SUMIFS(LabData2016[LDL唯一],LabData2016[比對身分證前六碼],$AX580,LabData2016[最近一次LDL檢查結果(mg/dL)],"&lt;"&amp;VALUE(SUBSTITUTE($M580,"&lt;","")),LabData2016[最近一次LDL檢查日期],"&gt;="&amp;DATE(YEAR(TODAY()),1,1),LabData2016[最近一次LDL檢查日期],"&lt;"&amp;DATE(YEAR(TODAY())+1,1,1))/($AH580+$AI580)&gt;=0.5))),"控制達標",IF(AND($AH580&gt;=1,$AI580&gt;=1,ISNUMBER($P580),$R580&gt;84,$N580-$P580&lt;0),"進步達標","未達標")))))</f>
        <v/>
      </c>
      <c r="U580" s="39" t="str">
        <f ca="1">IF($B580="","",IF($T580="不適用","不適用",IF($T580="未檢驗","無檢驗資料","全年"&amp;($AH580+$AI580)&amp;"次／下半年"&amp;$AI580&amp;"次／"&amp;SUMIFS(LabData2016[LDL唯一],LabData2016[比對身分證前六碼],$AX580,LabData2016[最近一次LDL檢查結果(mg/dL)],"&lt;"&amp;VALUE(SUBSTITUTE($M580,"&lt;","")),LabData2016[最近一次LDL檢查日期],"&gt;="&amp;DATE(YEAR(TODAY()),1,1),LabData2016[最近一次LDL檢查日期],"&lt;"&amp;DATE(YEAR(TODAY())+1,1,1))&amp;"/"&amp;($AH580+$AI580)&amp;"達標")))</f>
        <v/>
      </c>
      <c r="V580" s="6" t="str" cm="1">
        <f t="array" ref="V580">IF($B580="","",IFERROR(INDEX(PatientCriteria[UACR達標標準],ROWS($A$4:A580)),""))</f>
        <v/>
      </c>
      <c r="W580" s="6" t="str">
        <f>IF($B580="","",IF($X580="","",IFERROR(SUMIFS(LabData2016[最近一次UACR檢查結果(mg/gm)],LabData2016[比對身分證前六碼],$AX580,LabData2016[最近一次UACR檢查日期],$X580,LabData2016[UACR唯一],1),"")))</f>
        <v/>
      </c>
      <c r="X580" s="36" t="str" cm="1">
        <f t="array" ref="X580">IF($B580="","",IFERROR(_xlfn.AGGREGATE(14,6,LabData2016[最近一次UACR檢查日期]/((LabData2016[比對身分證前六碼]=$AX580)*(LabData2016[UACR唯一]=1)),1),""))</f>
        <v/>
      </c>
      <c r="Y580" s="6" t="str">
        <f>IF($B580="","",IF($Z580="","",IFERROR(SUMIFS(LabData2016[最近一次UACR檢查結果(mg/gm)],LabData2016[比對身分證前六碼],$AX580,LabData2016[最近一次UACR檢查日期],$Z580,LabData2016[UACR唯一],1),"")))</f>
        <v/>
      </c>
      <c r="Z580" s="36" t="str" cm="1">
        <f t="array" ref="Z580">IF($B580="","",IFERROR(_xlfn.AGGREGATE(14,6,LabData2016[最近一次UACR檢查日期]/((LabData2016[比對身分證前六碼]=$AX580)*(LabData2016[UACR唯一]=1)),2),""))</f>
        <v/>
      </c>
      <c r="AA580" s="6" t="str">
        <f t="shared" ref="AA580:AA643" si="125">IF($B580="","",IF(AND(X580&lt;&gt;"",Z580&lt;&gt;""),X580-Z580,""))</f>
        <v/>
      </c>
      <c r="AB580" s="29" t="str">
        <f ca="1">IF($B580="","",IF($V580="不適用","不適用",IF($W580="","未檢驗",IF(AND($AJ580+$AK580&gt;=2,$AK580&gt;=1),IF(OR($W580&lt;30,SUMIFS(LabData2016[UACR唯一],LabData2016[比對身分證前六碼],$AX580,LabData2016[最近一次UACR檢查結果(mg/gm)],"&lt;30",LabData2016[最近一次UACR檢查日期],"&gt;="&amp;DATE(YEAR(TODAY()),1,1),LabData2016[最近一次UACR檢查日期],"&lt;"&amp;DATE(YEAR(TODAY())+1,1,1))/($AJ580+$AK580)&gt;=0.5),"控制達標",IF(ISNUMBER($Y580),IF(AND($AA580&gt;=84,$W580-$Y580&lt;0),"進步達標","未達標"),"未達標")),"未達標"))))</f>
        <v/>
      </c>
      <c r="AC580" s="38" t="str">
        <f ca="1">IF($B580="","",IF($AB580="不適用","不適用",IF($AB580="未檢驗","無檢驗資料","全年"&amp;($AJ580+$AK580)&amp;"次／下半年"&amp;$AK580&amp;"次／"&amp;SUMIFS(LabData2016[UACR唯一],LabData2016[比對身分證前六碼],$AX580,LabData2016[最近一次UACR檢查結果(mg/gm)],"&lt;30",LabData2016[最近一次UACR檢查日期],"&gt;="&amp;DATE(YEAR(TODAY()),1,1),LabData2016[最近一次UACR檢查日期],"&lt;"&amp;DATE(YEAR(TODAY())+1,1,1))&amp;"/"&amp;($AJ580+$AK580)&amp;"達標")))</f>
        <v/>
      </c>
      <c r="AD580" s="6" t="str" cm="1">
        <f t="array" ref="AD580">IF($B580="","",IFERROR(INDEX(PatientCriteria[BP檢驗次數達標標準],ROWS($A$4:A580)),""))</f>
        <v/>
      </c>
      <c r="AE580" s="6" t="str" cm="1">
        <f t="array" aca="1" ref="AE580" ca="1">IF($B580="","",_xlfn.LET(_xlpm.bp,LabData2016[最近一次BP檢查日期],_xlpm.ym,IF(ISNUMBER(_xlpm.bp),TEXT(_xlpm.bp,"yyyy-mm"),LEFT(_xlpm.bp,7)),_xlpm.matched,_xlfn._xlws.FILTER(_xlpm.ym,(LabData2016[比對身分證前六碼]=$AX580)*(LabData2016[比對生日西元]=$AY580)*(_xlpm.ym&lt;&gt;"")*(LEFT(_xlpm.ym,4)=TEXT(YEAR(TODAY()),"0")),""),IF(INDEX(_xlpm.matched,1)="",0,ROWS(_xlfn.UNIQUE(_xlpm.matched)))))</f>
        <v/>
      </c>
      <c r="AF580" s="6" t="str">
        <f ca="1">IF($B580="","",SUMIFS(LabData2016[HbA1c唯一],LabData2016[比對身分證前六碼],$AX580,LabData2016[最近一次HbA1c檢查日期],"&gt;="&amp;DATE(YEAR(TODAY()),1,1),LabData2016[最近一次HbA1c檢查日期],"&lt;"&amp;DATE(YEAR(TODAY()),7,1)))</f>
        <v/>
      </c>
      <c r="AG580" s="6" t="str">
        <f ca="1">IF($B580="","",SUMIFS(LabData2016[HbA1c唯一],LabData2016[比對身分證前六碼],$AX580,LabData2016[最近一次HbA1c檢查日期],"&gt;="&amp;DATE(YEAR(TODAY()),7,1),LabData2016[最近一次HbA1c檢查日期],"&lt;"&amp;DATE(YEAR(TODAY())+1,1,1)))</f>
        <v/>
      </c>
      <c r="AH580" s="6" t="str">
        <f ca="1">IF($B580="","",SUMIFS(LabData2016[LDL唯一],LabData2016[比對身分證前六碼],$AX580,LabData2016[最近一次LDL檢查日期],"&gt;="&amp;DATE(YEAR(TODAY()),1,1),LabData2016[最近一次LDL檢查日期],"&lt;"&amp;DATE(YEAR(TODAY()),7,1)))</f>
        <v/>
      </c>
      <c r="AI580" s="6" t="str">
        <f ca="1">IF($B580="","",SUMIFS(LabData2016[LDL唯一],LabData2016[比對身分證前六碼],$AX580,LabData2016[最近一次LDL檢查日期],"&gt;="&amp;DATE(YEAR(TODAY()),7,1),LabData2016[最近一次LDL檢查日期],"&lt;"&amp;DATE(YEAR(TODAY())+1,1,1)))</f>
        <v/>
      </c>
      <c r="AJ580" s="6" t="str">
        <f ca="1">IF($B580="","",SUMIFS(LabData2016[UACR唯一],LabData2016[比對身分證前六碼],$AX580,LabData2016[最近一次UACR檢查日期],"&gt;="&amp;DATE(YEAR(TODAY()),1,1),LabData2016[最近一次UACR檢查日期],"&lt;"&amp;DATE(YEAR(TODAY()),7,1)))</f>
        <v/>
      </c>
      <c r="AK580" s="6" t="str">
        <f ca="1">IF($B580="","",SUMIFS(LabData2016[UACR唯一],LabData2016[比對身分證前六碼],$AX580,LabData2016[最近一次UACR檢查日期],"&gt;="&amp;DATE(YEAR(TODAY()),7,1),LabData2016[最近一次UACR檢查日期],"&lt;"&amp;DATE(YEAR(TODAY())+1,1,1)))</f>
        <v/>
      </c>
      <c r="AL580" s="6" t="str">
        <f t="shared" ref="AL580:AL643" si="126">IF($B580="","",IF(NOT(OR($D580="DM only",$D580="DM+CKD",$D580="DM+ASCVD",$D580="CKD+ASCVD",$D580="DM+CKD+ASCVD")),"不適用",IF(AND(IF(OR($D580="DM only",$D580="DM+CKD",$D580="DM+ASCVD",$D580="DM+CKD+ASCVD"),AND($AF580&gt;=1,$AG580&gt;=1),TRUE),AND($AH580&gt;=1,$AI580&gt;=1),IF(OR($D580="DM+CKD",$D580="CKD+ASCVD",$D580="DM+CKD+ASCVD"),AND($AJ580&gt;=1,$AK580&gt;=1),TRUE),OR($AD580="不適用",$AE580&gt;=3)),"達標","未達標")))</f>
        <v/>
      </c>
      <c r="AM580" s="6" t="str">
        <f t="shared" ref="AM580:AM643" si="127">IF($B580="","",250)</f>
        <v/>
      </c>
      <c r="AN580" s="6" t="str">
        <f t="shared" ref="AN580:AN643" si="128">IF($B580="","",30)</f>
        <v/>
      </c>
      <c r="AO580" s="6" t="str">
        <f t="shared" ref="AO580:AO643" si="129">IF($B580="","",IF(AND($AL580="達標",OR(ISNUMBER(SEARCH("DM",$D580)),ISNUMBER(SEARCH("+",$D580)))),100,0))</f>
        <v/>
      </c>
      <c r="AP580" s="6" t="str" cm="1">
        <f t="array" ref="AP580">IF($B580="","",IFERROR(INDEX(相容設定!$B$2:$E$9,MATCH($D580,相容設定!$A$2:$A$9,0),MIN(VALUE(LEFT($AQ580,FIND("/",$AQ580)-1)),3)+1),0))</f>
        <v/>
      </c>
      <c r="AQ580" s="6" t="str">
        <f t="shared" ref="AQ580:AQ643" si="130">IF($B580="","",(IF(OR($K580="控制達標",$K580="進步達標"),1,0)+IF(OR($T580="控制達標",$T580="進步達標"),1,0)+IF(OR($AB580="控制達標",$AB580="進步達標"),1,0))&amp;"/"&amp;(IF($K580&lt;&gt;"不適用",1,0)+IF($T580&lt;&gt;"不適用",1,0)+IF($AB580&lt;&gt;"不適用",1,0)))</f>
        <v/>
      </c>
      <c r="AR580" s="30" t="str">
        <f t="shared" ref="AR580:AR643" si="131">IF($B580="","",AM580+AN580+AO580+AP580)</f>
        <v/>
      </c>
      <c r="AS580" s="30" t="str">
        <f>IF($B580="","",250+30+IF(OR(ISNUMBER(SEARCH("DM",$D580)),ISNUMBER(SEARCH("+",$D580))),100,0)+IFERROR(INDEX(相容設定!$F$2:$F$9,MATCH($D580,相容設定!$A$2:$A$9,0)),0))</f>
        <v/>
      </c>
      <c r="AT580" s="31" t="str">
        <f t="shared" ref="AT580:AT643" si="132">IF($B580="","",_xlfn.LET(_xlpm.a,--AND($K580&lt;&gt;"",$K580&lt;&gt;"不適用")+--AND($T580&lt;&gt;"",$T580&lt;&gt;"不適用")+--AND($AB580&lt;&gt;"",$AB580&lt;&gt;"不適用"),_xlpm.h,--OR($K580="控制達標",$K580="進步達標",$K580="達標")+--OR($T580="控制達標",$T580="進步達標",$T580="達標")+--OR($AB580="控制達標",$AB580="進步達標",$AB580="達標"),IF(_xlpm.a=0,"",IF(_xlpm.h=_xlpm.a,"🟢",IF(_xlpm.h=0,"🔴","🟡")))))</f>
        <v/>
      </c>
      <c r="AU580" s="32" t="str">
        <f t="shared" ref="AU580:AU643" si="133">IF($B580="","",IF($AQ580="0/0","無適用評估項目：依個案狀況常規追蹤",IF($AV580&amp;$AW580="","維持現況並定期追蹤",LEFT($AV580&amp;$AW580,LEN($AV580&amp;$AW580)-1))))</f>
        <v/>
      </c>
      <c r="AW580" t="str">
        <f t="shared" si="122"/>
        <v/>
      </c>
    </row>
    <row r="581" spans="1:49" x14ac:dyDescent="0.35">
      <c r="A581" s="26" t="str" cm="1">
        <f t="array" ref="A581">IFERROR(IF(INDEX(PatientCriteria[身分證號],ROWS($A$4:A581))="","",ROWS($A$4:A581)),"")</f>
        <v/>
      </c>
      <c r="B581" s="26" t="str" cm="1">
        <f t="array" ref="B581">IFERROR(IF(INDEX(PatientCriteria[身分證號],ROWS($A$4:A581))="","",INDEX(PatientCriteria[身分證號],ROWS($A$4:A581))),"")</f>
        <v/>
      </c>
      <c r="C581" s="26" t="str" cm="1">
        <f t="array" ref="C581">IF($B581="","",IFERROR(INDEX(PatientCriteria[生日],ROWS($A$4:A581)),""))</f>
        <v/>
      </c>
      <c r="D581" s="26" t="str" cm="1">
        <f t="array" ref="D581">IF($B581="","",IFERROR(INDEX(PatientCriteria[疾病組合],ROWS($A$4:A581)),""))</f>
        <v/>
      </c>
      <c r="E581" s="6" t="str" cm="1">
        <f t="array" ref="E581">IF($B581="","",IFERROR(INDEX(PatientCriteria[HbA1c達標標準],ROWS($A$4:A581)),""))</f>
        <v/>
      </c>
      <c r="F581" s="6" t="str">
        <f>IF($B581="","",IF($G581="","",IFERROR(SUMIFS(LabData2016[最近一次HbA1c檢查結果(%)],LabData2016[比對身分證前六碼],$AX581,LabData2016[最近一次HbA1c檢查日期],$G581,LabData2016[HbA1c唯一],1),"")))</f>
        <v/>
      </c>
      <c r="G581" s="36" t="str" cm="1">
        <f t="array" ref="G581">IF($B581="","",IFERROR(_xlfn.AGGREGATE(14,6,LabData2016[最近一次HbA1c檢查日期]/((LabData2016[比對身分證前六碼]=$AX581)*(LabData2016[HbA1c唯一]=1)),1),""))</f>
        <v/>
      </c>
      <c r="H581" s="6" t="str">
        <f>IF($B581="","",IF($I581="","",IFERROR(SUMIFS(LabData2016[最近一次HbA1c檢查結果(%)],LabData2016[比對身分證前六碼],$AX581,LabData2016[最近一次HbA1c檢查日期],$I581,LabData2016[HbA1c唯一],1),"")))</f>
        <v/>
      </c>
      <c r="I581" s="36" t="str" cm="1">
        <f t="array" ref="I581">IF($B581="","",IFERROR(_xlfn.AGGREGATE(14,6,LabData2016[最近一次HbA1c檢查日期]/((LabData2016[比對身分證前六碼]=$AX581)*(LabData2016[HbA1c唯一]=1)),2),""))</f>
        <v/>
      </c>
      <c r="J581" s="6" t="str">
        <f t="shared" si="123"/>
        <v/>
      </c>
      <c r="K581" s="27" t="str">
        <f ca="1">IF($B581="","",IF($E581="不適用","不適用",IF($F581="","未檢驗",IF(AND($AF581+$AG581&gt;=2,$AG581&gt;=1),IF(OR($F581&lt;VALUE(SUBSTITUTE(SUBSTITUTE($E581,"&lt;",""),"%","")),SUMIFS(LabData2016[HbA1c唯一],LabData2016[比對身分證前六碼],$AX581,LabData2016[最近一次HbA1c檢查結果(%)],"&lt;"&amp;VALUE(SUBSTITUTE(SUBSTITUTE($E581,"&lt;",""),"%","")),LabData2016[最近一次HbA1c檢查日期],"&gt;="&amp;DATE(YEAR(TODAY()),1,1),LabData2016[最近一次HbA1c檢查日期],"&lt;"&amp;DATE(YEAR(TODAY())+1,1,1))/($AF581+$AG581)&gt;=0.5),"控制達標",IF(ISNUMBER($H581),IF(AND($J581&gt;=84,$F581-$H581&lt;0),"進步達標","未達標"),"未達標")),"未達標"))))</f>
        <v/>
      </c>
      <c r="L581" s="33" t="str">
        <f ca="1">IF($B581="","",IF($K581="不適用","不適用",IF($K581="未檢驗","無檢驗資料","全年"&amp;($AF581+$AG581)&amp;"次／下半年"&amp;$AG581&amp;"次／"&amp;SUMIFS(LabData2016[HbA1c唯一],LabData2016[比對身分證前六碼],$AX581,LabData2016[最近一次HbA1c檢查結果(%)],"&lt;"&amp;VALUE(SUBSTITUTE(SUBSTITUTE($E581,"&lt;",""),"%","")),LabData2016[最近一次HbA1c檢查日期],"&gt;="&amp;DATE(YEAR(TODAY()),1,1),LabData2016[最近一次HbA1c檢查日期],"&lt;"&amp;DATE(YEAR(TODAY())+1,1,1))&amp;"/"&amp;($AF581+$AG581)&amp;"達標")))</f>
        <v/>
      </c>
      <c r="M581" s="6" t="str" cm="1">
        <f t="array" ref="M581">IF($B581="","",IFERROR(INDEX(PatientCriteria[LDL達標標準],ROWS($A$4:A581)),""))</f>
        <v/>
      </c>
      <c r="N581" s="6" t="str">
        <f>IF($B581="","",IF($O581="","",IFERROR(SUMIFS(LabData2016[最近一次LDL檢查結果(mg/dL)],LabData2016[比對身分證前六碼],$AX581,LabData2016[最近一次LDL檢查日期],$O581,LabData2016[LDL唯一],1),"")))</f>
        <v/>
      </c>
      <c r="O581" s="36" t="str" cm="1">
        <f t="array" ref="O581">IF($B581="","",IFERROR(_xlfn.AGGREGATE(14,6,LabData2016[最近一次LDL檢查日期]/((LabData2016[比對身分證前六碼]=$AX581)*(LabData2016[LDL唯一]=1)),1),""))</f>
        <v/>
      </c>
      <c r="P581" s="6" t="str">
        <f>IF($B581="","",IF($Q581="","",IFERROR(SUMIFS(LabData2016[最近一次LDL檢查結果(mg/dL)],LabData2016[比對身分證前六碼],$AX581,LabData2016[最近一次LDL檢查日期],$Q581,LabData2016[LDL唯一],1),"")))</f>
        <v/>
      </c>
      <c r="Q581" s="36" t="str" cm="1">
        <f t="array" ref="Q581">IF($B581="","",IFERROR(_xlfn.AGGREGATE(14,6,LabData2016[最近一次LDL檢查日期]/((LabData2016[比對身分證前六碼]=$AX581)*(LabData2016[LDL唯一]=1)),2),""))</f>
        <v/>
      </c>
      <c r="R581" s="6" t="str">
        <f t="shared" si="124"/>
        <v/>
      </c>
      <c r="S581" s="6" t="str" cm="1">
        <f t="array" ref="S581">IF($B581="","",IFERROR(_xlfn.AGGREGATE(15,6,LabData2016[最近一次LDL檢查結果(mg/dL)]/((LabData2016[比對身分證前六碼]=$AX581)*(LabData2016[LDL唯一]=1)),1),""))</f>
        <v/>
      </c>
      <c r="T581" s="28" t="str">
        <f ca="1">IF($B581="","",IF($M581="不適用","不適用",IF($N581="","未檢驗",IF(OR(AND($D581="DM only",$O581&gt;=DATE(YEAR(TODAY()),1,1),$O581&lt;DATE(YEAR(TODAY())+1,1,1),$N581&lt;VALUE(SUBSTITUTE($M581,"&lt;",""))),AND($AH581&gt;=1,$AI581&gt;=1,OR($N581&lt;VALUE(SUBSTITUTE($M581,"&lt;","")),SUMIFS(LabData2016[LDL唯一],LabData2016[比對身分證前六碼],$AX581,LabData2016[最近一次LDL檢查結果(mg/dL)],"&lt;"&amp;VALUE(SUBSTITUTE($M581,"&lt;","")),LabData2016[最近一次LDL檢查日期],"&gt;="&amp;DATE(YEAR(TODAY()),1,1),LabData2016[最近一次LDL檢查日期],"&lt;"&amp;DATE(YEAR(TODAY())+1,1,1))/($AH581+$AI581)&gt;=0.5))),"控制達標",IF(AND($AH581&gt;=1,$AI581&gt;=1,ISNUMBER($P581),$R581&gt;84,$N581-$P581&lt;0),"進步達標","未達標")))))</f>
        <v/>
      </c>
      <c r="U581" s="39" t="str">
        <f ca="1">IF($B581="","",IF($T581="不適用","不適用",IF($T581="未檢驗","無檢驗資料","全年"&amp;($AH581+$AI581)&amp;"次／下半年"&amp;$AI581&amp;"次／"&amp;SUMIFS(LabData2016[LDL唯一],LabData2016[比對身分證前六碼],$AX581,LabData2016[最近一次LDL檢查結果(mg/dL)],"&lt;"&amp;VALUE(SUBSTITUTE($M581,"&lt;","")),LabData2016[最近一次LDL檢查日期],"&gt;="&amp;DATE(YEAR(TODAY()),1,1),LabData2016[最近一次LDL檢查日期],"&lt;"&amp;DATE(YEAR(TODAY())+1,1,1))&amp;"/"&amp;($AH581+$AI581)&amp;"達標")))</f>
        <v/>
      </c>
      <c r="V581" s="6" t="str" cm="1">
        <f t="array" ref="V581">IF($B581="","",IFERROR(INDEX(PatientCriteria[UACR達標標準],ROWS($A$4:A581)),""))</f>
        <v/>
      </c>
      <c r="W581" s="6" t="str">
        <f>IF($B581="","",IF($X581="","",IFERROR(SUMIFS(LabData2016[最近一次UACR檢查結果(mg/gm)],LabData2016[比對身分證前六碼],$AX581,LabData2016[最近一次UACR檢查日期],$X581,LabData2016[UACR唯一],1),"")))</f>
        <v/>
      </c>
      <c r="X581" s="36" t="str" cm="1">
        <f t="array" ref="X581">IF($B581="","",IFERROR(_xlfn.AGGREGATE(14,6,LabData2016[最近一次UACR檢查日期]/((LabData2016[比對身分證前六碼]=$AX581)*(LabData2016[UACR唯一]=1)),1),""))</f>
        <v/>
      </c>
      <c r="Y581" s="6" t="str">
        <f>IF($B581="","",IF($Z581="","",IFERROR(SUMIFS(LabData2016[最近一次UACR檢查結果(mg/gm)],LabData2016[比對身分證前六碼],$AX581,LabData2016[最近一次UACR檢查日期],$Z581,LabData2016[UACR唯一],1),"")))</f>
        <v/>
      </c>
      <c r="Z581" s="36" t="str" cm="1">
        <f t="array" ref="Z581">IF($B581="","",IFERROR(_xlfn.AGGREGATE(14,6,LabData2016[最近一次UACR檢查日期]/((LabData2016[比對身分證前六碼]=$AX581)*(LabData2016[UACR唯一]=1)),2),""))</f>
        <v/>
      </c>
      <c r="AA581" s="6" t="str">
        <f t="shared" si="125"/>
        <v/>
      </c>
      <c r="AB581" s="29" t="str">
        <f ca="1">IF($B581="","",IF($V581="不適用","不適用",IF($W581="","未檢驗",IF(AND($AJ581+$AK581&gt;=2,$AK581&gt;=1),IF(OR($W581&lt;30,SUMIFS(LabData2016[UACR唯一],LabData2016[比對身分證前六碼],$AX581,LabData2016[最近一次UACR檢查結果(mg/gm)],"&lt;30",LabData2016[最近一次UACR檢查日期],"&gt;="&amp;DATE(YEAR(TODAY()),1,1),LabData2016[最近一次UACR檢查日期],"&lt;"&amp;DATE(YEAR(TODAY())+1,1,1))/($AJ581+$AK581)&gt;=0.5),"控制達標",IF(ISNUMBER($Y581),IF(AND($AA581&gt;=84,$W581-$Y581&lt;0),"進步達標","未達標"),"未達標")),"未達標"))))</f>
        <v/>
      </c>
      <c r="AC581" s="38" t="str">
        <f ca="1">IF($B581="","",IF($AB581="不適用","不適用",IF($AB581="未檢驗","無檢驗資料","全年"&amp;($AJ581+$AK581)&amp;"次／下半年"&amp;$AK581&amp;"次／"&amp;SUMIFS(LabData2016[UACR唯一],LabData2016[比對身分證前六碼],$AX581,LabData2016[最近一次UACR檢查結果(mg/gm)],"&lt;30",LabData2016[最近一次UACR檢查日期],"&gt;="&amp;DATE(YEAR(TODAY()),1,1),LabData2016[最近一次UACR檢查日期],"&lt;"&amp;DATE(YEAR(TODAY())+1,1,1))&amp;"/"&amp;($AJ581+$AK581)&amp;"達標")))</f>
        <v/>
      </c>
      <c r="AD581" s="6" t="str" cm="1">
        <f t="array" ref="AD581">IF($B581="","",IFERROR(INDEX(PatientCriteria[BP檢驗次數達標標準],ROWS($A$4:A581)),""))</f>
        <v/>
      </c>
      <c r="AE581" s="6" t="str" cm="1">
        <f t="array" aca="1" ref="AE581" ca="1">IF($B581="","",_xlfn.LET(_xlpm.bp,LabData2016[最近一次BP檢查日期],_xlpm.ym,IF(ISNUMBER(_xlpm.bp),TEXT(_xlpm.bp,"yyyy-mm"),LEFT(_xlpm.bp,7)),_xlpm.matched,_xlfn._xlws.FILTER(_xlpm.ym,(LabData2016[比對身分證前六碼]=$AX581)*(LabData2016[比對生日西元]=$AY581)*(_xlpm.ym&lt;&gt;"")*(LEFT(_xlpm.ym,4)=TEXT(YEAR(TODAY()),"0")),""),IF(INDEX(_xlpm.matched,1)="",0,ROWS(_xlfn.UNIQUE(_xlpm.matched)))))</f>
        <v/>
      </c>
      <c r="AF581" s="6" t="str">
        <f ca="1">IF($B581="","",SUMIFS(LabData2016[HbA1c唯一],LabData2016[比對身分證前六碼],$AX581,LabData2016[最近一次HbA1c檢查日期],"&gt;="&amp;DATE(YEAR(TODAY()),1,1),LabData2016[最近一次HbA1c檢查日期],"&lt;"&amp;DATE(YEAR(TODAY()),7,1)))</f>
        <v/>
      </c>
      <c r="AG581" s="6" t="str">
        <f ca="1">IF($B581="","",SUMIFS(LabData2016[HbA1c唯一],LabData2016[比對身分證前六碼],$AX581,LabData2016[最近一次HbA1c檢查日期],"&gt;="&amp;DATE(YEAR(TODAY()),7,1),LabData2016[最近一次HbA1c檢查日期],"&lt;"&amp;DATE(YEAR(TODAY())+1,1,1)))</f>
        <v/>
      </c>
      <c r="AH581" s="6" t="str">
        <f ca="1">IF($B581="","",SUMIFS(LabData2016[LDL唯一],LabData2016[比對身分證前六碼],$AX581,LabData2016[最近一次LDL檢查日期],"&gt;="&amp;DATE(YEAR(TODAY()),1,1),LabData2016[最近一次LDL檢查日期],"&lt;"&amp;DATE(YEAR(TODAY()),7,1)))</f>
        <v/>
      </c>
      <c r="AI581" s="6" t="str">
        <f ca="1">IF($B581="","",SUMIFS(LabData2016[LDL唯一],LabData2016[比對身分證前六碼],$AX581,LabData2016[最近一次LDL檢查日期],"&gt;="&amp;DATE(YEAR(TODAY()),7,1),LabData2016[最近一次LDL檢查日期],"&lt;"&amp;DATE(YEAR(TODAY())+1,1,1)))</f>
        <v/>
      </c>
      <c r="AJ581" s="6" t="str">
        <f ca="1">IF($B581="","",SUMIFS(LabData2016[UACR唯一],LabData2016[比對身分證前六碼],$AX581,LabData2016[最近一次UACR檢查日期],"&gt;="&amp;DATE(YEAR(TODAY()),1,1),LabData2016[最近一次UACR檢查日期],"&lt;"&amp;DATE(YEAR(TODAY()),7,1)))</f>
        <v/>
      </c>
      <c r="AK581" s="6" t="str">
        <f ca="1">IF($B581="","",SUMIFS(LabData2016[UACR唯一],LabData2016[比對身分證前六碼],$AX581,LabData2016[最近一次UACR檢查日期],"&gt;="&amp;DATE(YEAR(TODAY()),7,1),LabData2016[最近一次UACR檢查日期],"&lt;"&amp;DATE(YEAR(TODAY())+1,1,1)))</f>
        <v/>
      </c>
      <c r="AL581" s="6" t="str">
        <f t="shared" si="126"/>
        <v/>
      </c>
      <c r="AM581" s="6" t="str">
        <f t="shared" si="127"/>
        <v/>
      </c>
      <c r="AN581" s="6" t="str">
        <f t="shared" si="128"/>
        <v/>
      </c>
      <c r="AO581" s="6" t="str">
        <f t="shared" si="129"/>
        <v/>
      </c>
      <c r="AP581" s="6" t="str" cm="1">
        <f t="array" ref="AP581">IF($B581="","",IFERROR(INDEX(相容設定!$B$2:$E$9,MATCH($D581,相容設定!$A$2:$A$9,0),MIN(VALUE(LEFT($AQ581,FIND("/",$AQ581)-1)),3)+1),0))</f>
        <v/>
      </c>
      <c r="AQ581" s="6" t="str">
        <f t="shared" si="130"/>
        <v/>
      </c>
      <c r="AR581" s="30" t="str">
        <f t="shared" si="131"/>
        <v/>
      </c>
      <c r="AS581" s="30" t="str">
        <f>IF($B581="","",250+30+IF(OR(ISNUMBER(SEARCH("DM",$D581)),ISNUMBER(SEARCH("+",$D581))),100,0)+IFERROR(INDEX(相容設定!$F$2:$F$9,MATCH($D581,相容設定!$A$2:$A$9,0)),0))</f>
        <v/>
      </c>
      <c r="AT581" s="31" t="str">
        <f t="shared" si="132"/>
        <v/>
      </c>
      <c r="AU581" s="32" t="str">
        <f t="shared" si="133"/>
        <v/>
      </c>
      <c r="AW581" t="str">
        <f t="shared" ref="AW581:AW644" si="134">IF($B581="","",IF($AL581&lt;&gt;"未達標","",IF(AND($E581&lt;&gt;"不適用",$AF581&lt;1),"HbA1c上半年缺檢：安排檢驗；","")&amp;IF(AND($E581&lt;&gt;"不適用",$AG581&lt;1),"HbA1c下半年缺檢：安排檢驗；","")&amp;IF(AND($M581&lt;&gt;"不適用",$AH581&lt;1),"LDL上半年缺檢：安排檢驗；","")&amp;IF(AND($M581&lt;&gt;"不適用",$AI581&lt;1),"LDL下半年缺檢：安排檢驗；","")&amp;IF(AND($V581&lt;&gt;"不適用",$AJ581&lt;1),"UACR上半年缺檢：安排尿液檢查；","")&amp;IF(AND($V581&lt;&gt;"不適用",$AK581&lt;1),"UACR下半年缺檢：安排尿液檢查；","")&amp;_xlfn.LET(_xlpm.bpNeed,IFERROR(VALUE(SUBSTITUTE($AD581,"次","")),0),IF(AND(_xlpm.bpNeed&gt;0,$AE581&lt;_xlpm.bpNeed),"BP次數不足：尚缺"&amp;(_xlpm.bpNeed-$AE581)&amp;"次；",""))))</f>
        <v/>
      </c>
    </row>
    <row r="582" spans="1:49" x14ac:dyDescent="0.35">
      <c r="A582" s="26" t="str" cm="1">
        <f t="array" ref="A582">IFERROR(IF(INDEX(PatientCriteria[身分證號],ROWS($A$4:A582))="","",ROWS($A$4:A582)),"")</f>
        <v/>
      </c>
      <c r="B582" s="26" t="str" cm="1">
        <f t="array" ref="B582">IFERROR(IF(INDEX(PatientCriteria[身分證號],ROWS($A$4:A582))="","",INDEX(PatientCriteria[身分證號],ROWS($A$4:A582))),"")</f>
        <v/>
      </c>
      <c r="C582" s="26" t="str" cm="1">
        <f t="array" ref="C582">IF($B582="","",IFERROR(INDEX(PatientCriteria[生日],ROWS($A$4:A582)),""))</f>
        <v/>
      </c>
      <c r="D582" s="26" t="str" cm="1">
        <f t="array" ref="D582">IF($B582="","",IFERROR(INDEX(PatientCriteria[疾病組合],ROWS($A$4:A582)),""))</f>
        <v/>
      </c>
      <c r="E582" s="6" t="str" cm="1">
        <f t="array" ref="E582">IF($B582="","",IFERROR(INDEX(PatientCriteria[HbA1c達標標準],ROWS($A$4:A582)),""))</f>
        <v/>
      </c>
      <c r="F582" s="6" t="str">
        <f>IF($B582="","",IF($G582="","",IFERROR(SUMIFS(LabData2016[最近一次HbA1c檢查結果(%)],LabData2016[比對身分證前六碼],$AX582,LabData2016[最近一次HbA1c檢查日期],$G582,LabData2016[HbA1c唯一],1),"")))</f>
        <v/>
      </c>
      <c r="G582" s="36" t="str" cm="1">
        <f t="array" ref="G582">IF($B582="","",IFERROR(_xlfn.AGGREGATE(14,6,LabData2016[最近一次HbA1c檢查日期]/((LabData2016[比對身分證前六碼]=$AX582)*(LabData2016[HbA1c唯一]=1)),1),""))</f>
        <v/>
      </c>
      <c r="H582" s="6" t="str">
        <f>IF($B582="","",IF($I582="","",IFERROR(SUMIFS(LabData2016[最近一次HbA1c檢查結果(%)],LabData2016[比對身分證前六碼],$AX582,LabData2016[最近一次HbA1c檢查日期],$I582,LabData2016[HbA1c唯一],1),"")))</f>
        <v/>
      </c>
      <c r="I582" s="36" t="str" cm="1">
        <f t="array" ref="I582">IF($B582="","",IFERROR(_xlfn.AGGREGATE(14,6,LabData2016[最近一次HbA1c檢查日期]/((LabData2016[比對身分證前六碼]=$AX582)*(LabData2016[HbA1c唯一]=1)),2),""))</f>
        <v/>
      </c>
      <c r="J582" s="6" t="str">
        <f t="shared" si="123"/>
        <v/>
      </c>
      <c r="K582" s="27" t="str">
        <f ca="1">IF($B582="","",IF($E582="不適用","不適用",IF($F582="","未檢驗",IF(AND($AF582+$AG582&gt;=2,$AG582&gt;=1),IF(OR($F582&lt;VALUE(SUBSTITUTE(SUBSTITUTE($E582,"&lt;",""),"%","")),SUMIFS(LabData2016[HbA1c唯一],LabData2016[比對身分證前六碼],$AX582,LabData2016[最近一次HbA1c檢查結果(%)],"&lt;"&amp;VALUE(SUBSTITUTE(SUBSTITUTE($E582,"&lt;",""),"%","")),LabData2016[最近一次HbA1c檢查日期],"&gt;="&amp;DATE(YEAR(TODAY()),1,1),LabData2016[最近一次HbA1c檢查日期],"&lt;"&amp;DATE(YEAR(TODAY())+1,1,1))/($AF582+$AG582)&gt;=0.5),"控制達標",IF(ISNUMBER($H582),IF(AND($J582&gt;=84,$F582-$H582&lt;0),"進步達標","未達標"),"未達標")),"未達標"))))</f>
        <v/>
      </c>
      <c r="L582" s="33" t="str">
        <f ca="1">IF($B582="","",IF($K582="不適用","不適用",IF($K582="未檢驗","無檢驗資料","全年"&amp;($AF582+$AG582)&amp;"次／下半年"&amp;$AG582&amp;"次／"&amp;SUMIFS(LabData2016[HbA1c唯一],LabData2016[比對身分證前六碼],$AX582,LabData2016[最近一次HbA1c檢查結果(%)],"&lt;"&amp;VALUE(SUBSTITUTE(SUBSTITUTE($E582,"&lt;",""),"%","")),LabData2016[最近一次HbA1c檢查日期],"&gt;="&amp;DATE(YEAR(TODAY()),1,1),LabData2016[最近一次HbA1c檢查日期],"&lt;"&amp;DATE(YEAR(TODAY())+1,1,1))&amp;"/"&amp;($AF582+$AG582)&amp;"達標")))</f>
        <v/>
      </c>
      <c r="M582" s="6" t="str" cm="1">
        <f t="array" ref="M582">IF($B582="","",IFERROR(INDEX(PatientCriteria[LDL達標標準],ROWS($A$4:A582)),""))</f>
        <v/>
      </c>
      <c r="N582" s="6" t="str">
        <f>IF($B582="","",IF($O582="","",IFERROR(SUMIFS(LabData2016[最近一次LDL檢查結果(mg/dL)],LabData2016[比對身分證前六碼],$AX582,LabData2016[最近一次LDL檢查日期],$O582,LabData2016[LDL唯一],1),"")))</f>
        <v/>
      </c>
      <c r="O582" s="36" t="str" cm="1">
        <f t="array" ref="O582">IF($B582="","",IFERROR(_xlfn.AGGREGATE(14,6,LabData2016[最近一次LDL檢查日期]/((LabData2016[比對身分證前六碼]=$AX582)*(LabData2016[LDL唯一]=1)),1),""))</f>
        <v/>
      </c>
      <c r="P582" s="6" t="str">
        <f>IF($B582="","",IF($Q582="","",IFERROR(SUMIFS(LabData2016[最近一次LDL檢查結果(mg/dL)],LabData2016[比對身分證前六碼],$AX582,LabData2016[最近一次LDL檢查日期],$Q582,LabData2016[LDL唯一],1),"")))</f>
        <v/>
      </c>
      <c r="Q582" s="36" t="str" cm="1">
        <f t="array" ref="Q582">IF($B582="","",IFERROR(_xlfn.AGGREGATE(14,6,LabData2016[最近一次LDL檢查日期]/((LabData2016[比對身分證前六碼]=$AX582)*(LabData2016[LDL唯一]=1)),2),""))</f>
        <v/>
      </c>
      <c r="R582" s="6" t="str">
        <f t="shared" si="124"/>
        <v/>
      </c>
      <c r="S582" s="6" t="str" cm="1">
        <f t="array" ref="S582">IF($B582="","",IFERROR(_xlfn.AGGREGATE(15,6,LabData2016[最近一次LDL檢查結果(mg/dL)]/((LabData2016[比對身分證前六碼]=$AX582)*(LabData2016[LDL唯一]=1)),1),""))</f>
        <v/>
      </c>
      <c r="T582" s="28" t="str">
        <f ca="1">IF($B582="","",IF($M582="不適用","不適用",IF($N582="","未檢驗",IF(OR(AND($D582="DM only",$O582&gt;=DATE(YEAR(TODAY()),1,1),$O582&lt;DATE(YEAR(TODAY())+1,1,1),$N582&lt;VALUE(SUBSTITUTE($M582,"&lt;",""))),AND($AH582&gt;=1,$AI582&gt;=1,OR($N582&lt;VALUE(SUBSTITUTE($M582,"&lt;","")),SUMIFS(LabData2016[LDL唯一],LabData2016[比對身分證前六碼],$AX582,LabData2016[最近一次LDL檢查結果(mg/dL)],"&lt;"&amp;VALUE(SUBSTITUTE($M582,"&lt;","")),LabData2016[最近一次LDL檢查日期],"&gt;="&amp;DATE(YEAR(TODAY()),1,1),LabData2016[最近一次LDL檢查日期],"&lt;"&amp;DATE(YEAR(TODAY())+1,1,1))/($AH582+$AI582)&gt;=0.5))),"控制達標",IF(AND($AH582&gt;=1,$AI582&gt;=1,ISNUMBER($P582),$R582&gt;84,$N582-$P582&lt;0),"進步達標","未達標")))))</f>
        <v/>
      </c>
      <c r="U582" s="39" t="str">
        <f ca="1">IF($B582="","",IF($T582="不適用","不適用",IF($T582="未檢驗","無檢驗資料","全年"&amp;($AH582+$AI582)&amp;"次／下半年"&amp;$AI582&amp;"次／"&amp;SUMIFS(LabData2016[LDL唯一],LabData2016[比對身分證前六碼],$AX582,LabData2016[最近一次LDL檢查結果(mg/dL)],"&lt;"&amp;VALUE(SUBSTITUTE($M582,"&lt;","")),LabData2016[最近一次LDL檢查日期],"&gt;="&amp;DATE(YEAR(TODAY()),1,1),LabData2016[最近一次LDL檢查日期],"&lt;"&amp;DATE(YEAR(TODAY())+1,1,1))&amp;"/"&amp;($AH582+$AI582)&amp;"達標")))</f>
        <v/>
      </c>
      <c r="V582" s="6" t="str" cm="1">
        <f t="array" ref="V582">IF($B582="","",IFERROR(INDEX(PatientCriteria[UACR達標標準],ROWS($A$4:A582)),""))</f>
        <v/>
      </c>
      <c r="W582" s="6" t="str">
        <f>IF($B582="","",IF($X582="","",IFERROR(SUMIFS(LabData2016[最近一次UACR檢查結果(mg/gm)],LabData2016[比對身分證前六碼],$AX582,LabData2016[最近一次UACR檢查日期],$X582,LabData2016[UACR唯一],1),"")))</f>
        <v/>
      </c>
      <c r="X582" s="36" t="str" cm="1">
        <f t="array" ref="X582">IF($B582="","",IFERROR(_xlfn.AGGREGATE(14,6,LabData2016[最近一次UACR檢查日期]/((LabData2016[比對身分證前六碼]=$AX582)*(LabData2016[UACR唯一]=1)),1),""))</f>
        <v/>
      </c>
      <c r="Y582" s="6" t="str">
        <f>IF($B582="","",IF($Z582="","",IFERROR(SUMIFS(LabData2016[最近一次UACR檢查結果(mg/gm)],LabData2016[比對身分證前六碼],$AX582,LabData2016[最近一次UACR檢查日期],$Z582,LabData2016[UACR唯一],1),"")))</f>
        <v/>
      </c>
      <c r="Z582" s="36" t="str" cm="1">
        <f t="array" ref="Z582">IF($B582="","",IFERROR(_xlfn.AGGREGATE(14,6,LabData2016[最近一次UACR檢查日期]/((LabData2016[比對身分證前六碼]=$AX582)*(LabData2016[UACR唯一]=1)),2),""))</f>
        <v/>
      </c>
      <c r="AA582" s="6" t="str">
        <f t="shared" si="125"/>
        <v/>
      </c>
      <c r="AB582" s="29" t="str">
        <f ca="1">IF($B582="","",IF($V582="不適用","不適用",IF($W582="","未檢驗",IF(AND($AJ582+$AK582&gt;=2,$AK582&gt;=1),IF(OR($W582&lt;30,SUMIFS(LabData2016[UACR唯一],LabData2016[比對身分證前六碼],$AX582,LabData2016[最近一次UACR檢查結果(mg/gm)],"&lt;30",LabData2016[最近一次UACR檢查日期],"&gt;="&amp;DATE(YEAR(TODAY()),1,1),LabData2016[最近一次UACR檢查日期],"&lt;"&amp;DATE(YEAR(TODAY())+1,1,1))/($AJ582+$AK582)&gt;=0.5),"控制達標",IF(ISNUMBER($Y582),IF(AND($AA582&gt;=84,$W582-$Y582&lt;0),"進步達標","未達標"),"未達標")),"未達標"))))</f>
        <v/>
      </c>
      <c r="AC582" s="38" t="str">
        <f ca="1">IF($B582="","",IF($AB582="不適用","不適用",IF($AB582="未檢驗","無檢驗資料","全年"&amp;($AJ582+$AK582)&amp;"次／下半年"&amp;$AK582&amp;"次／"&amp;SUMIFS(LabData2016[UACR唯一],LabData2016[比對身分證前六碼],$AX582,LabData2016[最近一次UACR檢查結果(mg/gm)],"&lt;30",LabData2016[最近一次UACR檢查日期],"&gt;="&amp;DATE(YEAR(TODAY()),1,1),LabData2016[最近一次UACR檢查日期],"&lt;"&amp;DATE(YEAR(TODAY())+1,1,1))&amp;"/"&amp;($AJ582+$AK582)&amp;"達標")))</f>
        <v/>
      </c>
      <c r="AD582" s="6" t="str" cm="1">
        <f t="array" ref="AD582">IF($B582="","",IFERROR(INDEX(PatientCriteria[BP檢驗次數達標標準],ROWS($A$4:A582)),""))</f>
        <v/>
      </c>
      <c r="AE582" s="6" t="str" cm="1">
        <f t="array" aca="1" ref="AE582" ca="1">IF($B582="","",_xlfn.LET(_xlpm.bp,LabData2016[最近一次BP檢查日期],_xlpm.ym,IF(ISNUMBER(_xlpm.bp),TEXT(_xlpm.bp,"yyyy-mm"),LEFT(_xlpm.bp,7)),_xlpm.matched,_xlfn._xlws.FILTER(_xlpm.ym,(LabData2016[比對身分證前六碼]=$AX582)*(LabData2016[比對生日西元]=$AY582)*(_xlpm.ym&lt;&gt;"")*(LEFT(_xlpm.ym,4)=TEXT(YEAR(TODAY()),"0")),""),IF(INDEX(_xlpm.matched,1)="",0,ROWS(_xlfn.UNIQUE(_xlpm.matched)))))</f>
        <v/>
      </c>
      <c r="AF582" s="6" t="str">
        <f ca="1">IF($B582="","",SUMIFS(LabData2016[HbA1c唯一],LabData2016[比對身分證前六碼],$AX582,LabData2016[最近一次HbA1c檢查日期],"&gt;="&amp;DATE(YEAR(TODAY()),1,1),LabData2016[最近一次HbA1c檢查日期],"&lt;"&amp;DATE(YEAR(TODAY()),7,1)))</f>
        <v/>
      </c>
      <c r="AG582" s="6" t="str">
        <f ca="1">IF($B582="","",SUMIFS(LabData2016[HbA1c唯一],LabData2016[比對身分證前六碼],$AX582,LabData2016[最近一次HbA1c檢查日期],"&gt;="&amp;DATE(YEAR(TODAY()),7,1),LabData2016[最近一次HbA1c檢查日期],"&lt;"&amp;DATE(YEAR(TODAY())+1,1,1)))</f>
        <v/>
      </c>
      <c r="AH582" s="6" t="str">
        <f ca="1">IF($B582="","",SUMIFS(LabData2016[LDL唯一],LabData2016[比對身分證前六碼],$AX582,LabData2016[最近一次LDL檢查日期],"&gt;="&amp;DATE(YEAR(TODAY()),1,1),LabData2016[最近一次LDL檢查日期],"&lt;"&amp;DATE(YEAR(TODAY()),7,1)))</f>
        <v/>
      </c>
      <c r="AI582" s="6" t="str">
        <f ca="1">IF($B582="","",SUMIFS(LabData2016[LDL唯一],LabData2016[比對身分證前六碼],$AX582,LabData2016[最近一次LDL檢查日期],"&gt;="&amp;DATE(YEAR(TODAY()),7,1),LabData2016[最近一次LDL檢查日期],"&lt;"&amp;DATE(YEAR(TODAY())+1,1,1)))</f>
        <v/>
      </c>
      <c r="AJ582" s="6" t="str">
        <f ca="1">IF($B582="","",SUMIFS(LabData2016[UACR唯一],LabData2016[比對身分證前六碼],$AX582,LabData2016[最近一次UACR檢查日期],"&gt;="&amp;DATE(YEAR(TODAY()),1,1),LabData2016[最近一次UACR檢查日期],"&lt;"&amp;DATE(YEAR(TODAY()),7,1)))</f>
        <v/>
      </c>
      <c r="AK582" s="6" t="str">
        <f ca="1">IF($B582="","",SUMIFS(LabData2016[UACR唯一],LabData2016[比對身分證前六碼],$AX582,LabData2016[最近一次UACR檢查日期],"&gt;="&amp;DATE(YEAR(TODAY()),7,1),LabData2016[最近一次UACR檢查日期],"&lt;"&amp;DATE(YEAR(TODAY())+1,1,1)))</f>
        <v/>
      </c>
      <c r="AL582" s="6" t="str">
        <f t="shared" si="126"/>
        <v/>
      </c>
      <c r="AM582" s="6" t="str">
        <f t="shared" si="127"/>
        <v/>
      </c>
      <c r="AN582" s="6" t="str">
        <f t="shared" si="128"/>
        <v/>
      </c>
      <c r="AO582" s="6" t="str">
        <f t="shared" si="129"/>
        <v/>
      </c>
      <c r="AP582" s="6" t="str" cm="1">
        <f t="array" ref="AP582">IF($B582="","",IFERROR(INDEX(相容設定!$B$2:$E$9,MATCH($D582,相容設定!$A$2:$A$9,0),MIN(VALUE(LEFT($AQ582,FIND("/",$AQ582)-1)),3)+1),0))</f>
        <v/>
      </c>
      <c r="AQ582" s="6" t="str">
        <f t="shared" si="130"/>
        <v/>
      </c>
      <c r="AR582" s="30" t="str">
        <f t="shared" si="131"/>
        <v/>
      </c>
      <c r="AS582" s="30" t="str">
        <f>IF($B582="","",250+30+IF(OR(ISNUMBER(SEARCH("DM",$D582)),ISNUMBER(SEARCH("+",$D582))),100,0)+IFERROR(INDEX(相容設定!$F$2:$F$9,MATCH($D582,相容設定!$A$2:$A$9,0)),0))</f>
        <v/>
      </c>
      <c r="AT582" s="31" t="str">
        <f t="shared" si="132"/>
        <v/>
      </c>
      <c r="AU582" s="32" t="str">
        <f t="shared" si="133"/>
        <v/>
      </c>
      <c r="AW582" t="str">
        <f t="shared" si="134"/>
        <v/>
      </c>
    </row>
    <row r="583" spans="1:49" x14ac:dyDescent="0.35">
      <c r="A583" s="26" t="str" cm="1">
        <f t="array" ref="A583">IFERROR(IF(INDEX(PatientCriteria[身分證號],ROWS($A$4:A583))="","",ROWS($A$4:A583)),"")</f>
        <v/>
      </c>
      <c r="B583" s="26" t="str" cm="1">
        <f t="array" ref="B583">IFERROR(IF(INDEX(PatientCriteria[身分證號],ROWS($A$4:A583))="","",INDEX(PatientCriteria[身分證號],ROWS($A$4:A583))),"")</f>
        <v/>
      </c>
      <c r="C583" s="26" t="str" cm="1">
        <f t="array" ref="C583">IF($B583="","",IFERROR(INDEX(PatientCriteria[生日],ROWS($A$4:A583)),""))</f>
        <v/>
      </c>
      <c r="D583" s="26" t="str" cm="1">
        <f t="array" ref="D583">IF($B583="","",IFERROR(INDEX(PatientCriteria[疾病組合],ROWS($A$4:A583)),""))</f>
        <v/>
      </c>
      <c r="E583" s="6" t="str" cm="1">
        <f t="array" ref="E583">IF($B583="","",IFERROR(INDEX(PatientCriteria[HbA1c達標標準],ROWS($A$4:A583)),""))</f>
        <v/>
      </c>
      <c r="F583" s="6" t="str">
        <f>IF($B583="","",IF($G583="","",IFERROR(SUMIFS(LabData2016[最近一次HbA1c檢查結果(%)],LabData2016[比對身分證前六碼],$AX583,LabData2016[最近一次HbA1c檢查日期],$G583,LabData2016[HbA1c唯一],1),"")))</f>
        <v/>
      </c>
      <c r="G583" s="36" t="str" cm="1">
        <f t="array" ref="G583">IF($B583="","",IFERROR(_xlfn.AGGREGATE(14,6,LabData2016[最近一次HbA1c檢查日期]/((LabData2016[比對身分證前六碼]=$AX583)*(LabData2016[HbA1c唯一]=1)),1),""))</f>
        <v/>
      </c>
      <c r="H583" s="6" t="str">
        <f>IF($B583="","",IF($I583="","",IFERROR(SUMIFS(LabData2016[最近一次HbA1c檢查結果(%)],LabData2016[比對身分證前六碼],$AX583,LabData2016[最近一次HbA1c檢查日期],$I583,LabData2016[HbA1c唯一],1),"")))</f>
        <v/>
      </c>
      <c r="I583" s="36" t="str" cm="1">
        <f t="array" ref="I583">IF($B583="","",IFERROR(_xlfn.AGGREGATE(14,6,LabData2016[最近一次HbA1c檢查日期]/((LabData2016[比對身分證前六碼]=$AX583)*(LabData2016[HbA1c唯一]=1)),2),""))</f>
        <v/>
      </c>
      <c r="J583" s="6" t="str">
        <f t="shared" si="123"/>
        <v/>
      </c>
      <c r="K583" s="27" t="str">
        <f ca="1">IF($B583="","",IF($E583="不適用","不適用",IF($F583="","未檢驗",IF(AND($AF583+$AG583&gt;=2,$AG583&gt;=1),IF(OR($F583&lt;VALUE(SUBSTITUTE(SUBSTITUTE($E583,"&lt;",""),"%","")),SUMIFS(LabData2016[HbA1c唯一],LabData2016[比對身分證前六碼],$AX583,LabData2016[最近一次HbA1c檢查結果(%)],"&lt;"&amp;VALUE(SUBSTITUTE(SUBSTITUTE($E583,"&lt;",""),"%","")),LabData2016[最近一次HbA1c檢查日期],"&gt;="&amp;DATE(YEAR(TODAY()),1,1),LabData2016[最近一次HbA1c檢查日期],"&lt;"&amp;DATE(YEAR(TODAY())+1,1,1))/($AF583+$AG583)&gt;=0.5),"控制達標",IF(ISNUMBER($H583),IF(AND($J583&gt;=84,$F583-$H583&lt;0),"進步達標","未達標"),"未達標")),"未達標"))))</f>
        <v/>
      </c>
      <c r="L583" s="33" t="str">
        <f ca="1">IF($B583="","",IF($K583="不適用","不適用",IF($K583="未檢驗","無檢驗資料","全年"&amp;($AF583+$AG583)&amp;"次／下半年"&amp;$AG583&amp;"次／"&amp;SUMIFS(LabData2016[HbA1c唯一],LabData2016[比對身分證前六碼],$AX583,LabData2016[最近一次HbA1c檢查結果(%)],"&lt;"&amp;VALUE(SUBSTITUTE(SUBSTITUTE($E583,"&lt;",""),"%","")),LabData2016[最近一次HbA1c檢查日期],"&gt;="&amp;DATE(YEAR(TODAY()),1,1),LabData2016[最近一次HbA1c檢查日期],"&lt;"&amp;DATE(YEAR(TODAY())+1,1,1))&amp;"/"&amp;($AF583+$AG583)&amp;"達標")))</f>
        <v/>
      </c>
      <c r="M583" s="6" t="str" cm="1">
        <f t="array" ref="M583">IF($B583="","",IFERROR(INDEX(PatientCriteria[LDL達標標準],ROWS($A$4:A583)),""))</f>
        <v/>
      </c>
      <c r="N583" s="6" t="str">
        <f>IF($B583="","",IF($O583="","",IFERROR(SUMIFS(LabData2016[最近一次LDL檢查結果(mg/dL)],LabData2016[比對身分證前六碼],$AX583,LabData2016[最近一次LDL檢查日期],$O583,LabData2016[LDL唯一],1),"")))</f>
        <v/>
      </c>
      <c r="O583" s="36" t="str" cm="1">
        <f t="array" ref="O583">IF($B583="","",IFERROR(_xlfn.AGGREGATE(14,6,LabData2016[最近一次LDL檢查日期]/((LabData2016[比對身分證前六碼]=$AX583)*(LabData2016[LDL唯一]=1)),1),""))</f>
        <v/>
      </c>
      <c r="P583" s="6" t="str">
        <f>IF($B583="","",IF($Q583="","",IFERROR(SUMIFS(LabData2016[最近一次LDL檢查結果(mg/dL)],LabData2016[比對身分證前六碼],$AX583,LabData2016[最近一次LDL檢查日期],$Q583,LabData2016[LDL唯一],1),"")))</f>
        <v/>
      </c>
      <c r="Q583" s="36" t="str" cm="1">
        <f t="array" ref="Q583">IF($B583="","",IFERROR(_xlfn.AGGREGATE(14,6,LabData2016[最近一次LDL檢查日期]/((LabData2016[比對身分證前六碼]=$AX583)*(LabData2016[LDL唯一]=1)),2),""))</f>
        <v/>
      </c>
      <c r="R583" s="6" t="str">
        <f t="shared" si="124"/>
        <v/>
      </c>
      <c r="S583" s="6" t="str" cm="1">
        <f t="array" ref="S583">IF($B583="","",IFERROR(_xlfn.AGGREGATE(15,6,LabData2016[最近一次LDL檢查結果(mg/dL)]/((LabData2016[比對身分證前六碼]=$AX583)*(LabData2016[LDL唯一]=1)),1),""))</f>
        <v/>
      </c>
      <c r="T583" s="28" t="str">
        <f ca="1">IF($B583="","",IF($M583="不適用","不適用",IF($N583="","未檢驗",IF(OR(AND($D583="DM only",$O583&gt;=DATE(YEAR(TODAY()),1,1),$O583&lt;DATE(YEAR(TODAY())+1,1,1),$N583&lt;VALUE(SUBSTITUTE($M583,"&lt;",""))),AND($AH583&gt;=1,$AI583&gt;=1,OR($N583&lt;VALUE(SUBSTITUTE($M583,"&lt;","")),SUMIFS(LabData2016[LDL唯一],LabData2016[比對身分證前六碼],$AX583,LabData2016[最近一次LDL檢查結果(mg/dL)],"&lt;"&amp;VALUE(SUBSTITUTE($M583,"&lt;","")),LabData2016[最近一次LDL檢查日期],"&gt;="&amp;DATE(YEAR(TODAY()),1,1),LabData2016[最近一次LDL檢查日期],"&lt;"&amp;DATE(YEAR(TODAY())+1,1,1))/($AH583+$AI583)&gt;=0.5))),"控制達標",IF(AND($AH583&gt;=1,$AI583&gt;=1,ISNUMBER($P583),$R583&gt;84,$N583-$P583&lt;0),"進步達標","未達標")))))</f>
        <v/>
      </c>
      <c r="U583" s="39" t="str">
        <f ca="1">IF($B583="","",IF($T583="不適用","不適用",IF($T583="未檢驗","無檢驗資料","全年"&amp;($AH583+$AI583)&amp;"次／下半年"&amp;$AI583&amp;"次／"&amp;SUMIFS(LabData2016[LDL唯一],LabData2016[比對身分證前六碼],$AX583,LabData2016[最近一次LDL檢查結果(mg/dL)],"&lt;"&amp;VALUE(SUBSTITUTE($M583,"&lt;","")),LabData2016[最近一次LDL檢查日期],"&gt;="&amp;DATE(YEAR(TODAY()),1,1),LabData2016[最近一次LDL檢查日期],"&lt;"&amp;DATE(YEAR(TODAY())+1,1,1))&amp;"/"&amp;($AH583+$AI583)&amp;"達標")))</f>
        <v/>
      </c>
      <c r="V583" s="6" t="str" cm="1">
        <f t="array" ref="V583">IF($B583="","",IFERROR(INDEX(PatientCriteria[UACR達標標準],ROWS($A$4:A583)),""))</f>
        <v/>
      </c>
      <c r="W583" s="6" t="str">
        <f>IF($B583="","",IF($X583="","",IFERROR(SUMIFS(LabData2016[最近一次UACR檢查結果(mg/gm)],LabData2016[比對身分證前六碼],$AX583,LabData2016[最近一次UACR檢查日期],$X583,LabData2016[UACR唯一],1),"")))</f>
        <v/>
      </c>
      <c r="X583" s="36" t="str" cm="1">
        <f t="array" ref="X583">IF($B583="","",IFERROR(_xlfn.AGGREGATE(14,6,LabData2016[最近一次UACR檢查日期]/((LabData2016[比對身分證前六碼]=$AX583)*(LabData2016[UACR唯一]=1)),1),""))</f>
        <v/>
      </c>
      <c r="Y583" s="6" t="str">
        <f>IF($B583="","",IF($Z583="","",IFERROR(SUMIFS(LabData2016[最近一次UACR檢查結果(mg/gm)],LabData2016[比對身分證前六碼],$AX583,LabData2016[最近一次UACR檢查日期],$Z583,LabData2016[UACR唯一],1),"")))</f>
        <v/>
      </c>
      <c r="Z583" s="36" t="str" cm="1">
        <f t="array" ref="Z583">IF($B583="","",IFERROR(_xlfn.AGGREGATE(14,6,LabData2016[最近一次UACR檢查日期]/((LabData2016[比對身分證前六碼]=$AX583)*(LabData2016[UACR唯一]=1)),2),""))</f>
        <v/>
      </c>
      <c r="AA583" s="6" t="str">
        <f t="shared" si="125"/>
        <v/>
      </c>
      <c r="AB583" s="29" t="str">
        <f ca="1">IF($B583="","",IF($V583="不適用","不適用",IF($W583="","未檢驗",IF(AND($AJ583+$AK583&gt;=2,$AK583&gt;=1),IF(OR($W583&lt;30,SUMIFS(LabData2016[UACR唯一],LabData2016[比對身分證前六碼],$AX583,LabData2016[最近一次UACR檢查結果(mg/gm)],"&lt;30",LabData2016[最近一次UACR檢查日期],"&gt;="&amp;DATE(YEAR(TODAY()),1,1),LabData2016[最近一次UACR檢查日期],"&lt;"&amp;DATE(YEAR(TODAY())+1,1,1))/($AJ583+$AK583)&gt;=0.5),"控制達標",IF(ISNUMBER($Y583),IF(AND($AA583&gt;=84,$W583-$Y583&lt;0),"進步達標","未達標"),"未達標")),"未達標"))))</f>
        <v/>
      </c>
      <c r="AC583" s="38" t="str">
        <f ca="1">IF($B583="","",IF($AB583="不適用","不適用",IF($AB583="未檢驗","無檢驗資料","全年"&amp;($AJ583+$AK583)&amp;"次／下半年"&amp;$AK583&amp;"次／"&amp;SUMIFS(LabData2016[UACR唯一],LabData2016[比對身分證前六碼],$AX583,LabData2016[最近一次UACR檢查結果(mg/gm)],"&lt;30",LabData2016[最近一次UACR檢查日期],"&gt;="&amp;DATE(YEAR(TODAY()),1,1),LabData2016[最近一次UACR檢查日期],"&lt;"&amp;DATE(YEAR(TODAY())+1,1,1))&amp;"/"&amp;($AJ583+$AK583)&amp;"達標")))</f>
        <v/>
      </c>
      <c r="AD583" s="6" t="str" cm="1">
        <f t="array" ref="AD583">IF($B583="","",IFERROR(INDEX(PatientCriteria[BP檢驗次數達標標準],ROWS($A$4:A583)),""))</f>
        <v/>
      </c>
      <c r="AE583" s="6" t="str" cm="1">
        <f t="array" aca="1" ref="AE583" ca="1">IF($B583="","",_xlfn.LET(_xlpm.bp,LabData2016[最近一次BP檢查日期],_xlpm.ym,IF(ISNUMBER(_xlpm.bp),TEXT(_xlpm.bp,"yyyy-mm"),LEFT(_xlpm.bp,7)),_xlpm.matched,_xlfn._xlws.FILTER(_xlpm.ym,(LabData2016[比對身分證前六碼]=$AX583)*(LabData2016[比對生日西元]=$AY583)*(_xlpm.ym&lt;&gt;"")*(LEFT(_xlpm.ym,4)=TEXT(YEAR(TODAY()),"0")),""),IF(INDEX(_xlpm.matched,1)="",0,ROWS(_xlfn.UNIQUE(_xlpm.matched)))))</f>
        <v/>
      </c>
      <c r="AF583" s="6" t="str">
        <f ca="1">IF($B583="","",SUMIFS(LabData2016[HbA1c唯一],LabData2016[比對身分證前六碼],$AX583,LabData2016[最近一次HbA1c檢查日期],"&gt;="&amp;DATE(YEAR(TODAY()),1,1),LabData2016[最近一次HbA1c檢查日期],"&lt;"&amp;DATE(YEAR(TODAY()),7,1)))</f>
        <v/>
      </c>
      <c r="AG583" s="6" t="str">
        <f ca="1">IF($B583="","",SUMIFS(LabData2016[HbA1c唯一],LabData2016[比對身分證前六碼],$AX583,LabData2016[最近一次HbA1c檢查日期],"&gt;="&amp;DATE(YEAR(TODAY()),7,1),LabData2016[最近一次HbA1c檢查日期],"&lt;"&amp;DATE(YEAR(TODAY())+1,1,1)))</f>
        <v/>
      </c>
      <c r="AH583" s="6" t="str">
        <f ca="1">IF($B583="","",SUMIFS(LabData2016[LDL唯一],LabData2016[比對身分證前六碼],$AX583,LabData2016[最近一次LDL檢查日期],"&gt;="&amp;DATE(YEAR(TODAY()),1,1),LabData2016[最近一次LDL檢查日期],"&lt;"&amp;DATE(YEAR(TODAY()),7,1)))</f>
        <v/>
      </c>
      <c r="AI583" s="6" t="str">
        <f ca="1">IF($B583="","",SUMIFS(LabData2016[LDL唯一],LabData2016[比對身分證前六碼],$AX583,LabData2016[最近一次LDL檢查日期],"&gt;="&amp;DATE(YEAR(TODAY()),7,1),LabData2016[最近一次LDL檢查日期],"&lt;"&amp;DATE(YEAR(TODAY())+1,1,1)))</f>
        <v/>
      </c>
      <c r="AJ583" s="6" t="str">
        <f ca="1">IF($B583="","",SUMIFS(LabData2016[UACR唯一],LabData2016[比對身分證前六碼],$AX583,LabData2016[最近一次UACR檢查日期],"&gt;="&amp;DATE(YEAR(TODAY()),1,1),LabData2016[最近一次UACR檢查日期],"&lt;"&amp;DATE(YEAR(TODAY()),7,1)))</f>
        <v/>
      </c>
      <c r="AK583" s="6" t="str">
        <f ca="1">IF($B583="","",SUMIFS(LabData2016[UACR唯一],LabData2016[比對身分證前六碼],$AX583,LabData2016[最近一次UACR檢查日期],"&gt;="&amp;DATE(YEAR(TODAY()),7,1),LabData2016[最近一次UACR檢查日期],"&lt;"&amp;DATE(YEAR(TODAY())+1,1,1)))</f>
        <v/>
      </c>
      <c r="AL583" s="6" t="str">
        <f t="shared" si="126"/>
        <v/>
      </c>
      <c r="AM583" s="6" t="str">
        <f t="shared" si="127"/>
        <v/>
      </c>
      <c r="AN583" s="6" t="str">
        <f t="shared" si="128"/>
        <v/>
      </c>
      <c r="AO583" s="6" t="str">
        <f t="shared" si="129"/>
        <v/>
      </c>
      <c r="AP583" s="6" t="str" cm="1">
        <f t="array" ref="AP583">IF($B583="","",IFERROR(INDEX(相容設定!$B$2:$E$9,MATCH($D583,相容設定!$A$2:$A$9,0),MIN(VALUE(LEFT($AQ583,FIND("/",$AQ583)-1)),3)+1),0))</f>
        <v/>
      </c>
      <c r="AQ583" s="6" t="str">
        <f t="shared" si="130"/>
        <v/>
      </c>
      <c r="AR583" s="30" t="str">
        <f t="shared" si="131"/>
        <v/>
      </c>
      <c r="AS583" s="30" t="str">
        <f>IF($B583="","",250+30+IF(OR(ISNUMBER(SEARCH("DM",$D583)),ISNUMBER(SEARCH("+",$D583))),100,0)+IFERROR(INDEX(相容設定!$F$2:$F$9,MATCH($D583,相容設定!$A$2:$A$9,0)),0))</f>
        <v/>
      </c>
      <c r="AT583" s="31" t="str">
        <f t="shared" si="132"/>
        <v/>
      </c>
      <c r="AU583" s="32" t="str">
        <f t="shared" si="133"/>
        <v/>
      </c>
      <c r="AW583" t="str">
        <f t="shared" si="134"/>
        <v/>
      </c>
    </row>
    <row r="584" spans="1:49" x14ac:dyDescent="0.35">
      <c r="A584" s="26" t="str" cm="1">
        <f t="array" ref="A584">IFERROR(IF(INDEX(PatientCriteria[身分證號],ROWS($A$4:A584))="","",ROWS($A$4:A584)),"")</f>
        <v/>
      </c>
      <c r="B584" s="26" t="str" cm="1">
        <f t="array" ref="B584">IFERROR(IF(INDEX(PatientCriteria[身分證號],ROWS($A$4:A584))="","",INDEX(PatientCriteria[身分證號],ROWS($A$4:A584))),"")</f>
        <v/>
      </c>
      <c r="C584" s="26" t="str" cm="1">
        <f t="array" ref="C584">IF($B584="","",IFERROR(INDEX(PatientCriteria[生日],ROWS($A$4:A584)),""))</f>
        <v/>
      </c>
      <c r="D584" s="26" t="str" cm="1">
        <f t="array" ref="D584">IF($B584="","",IFERROR(INDEX(PatientCriteria[疾病組合],ROWS($A$4:A584)),""))</f>
        <v/>
      </c>
      <c r="E584" s="6" t="str" cm="1">
        <f t="array" ref="E584">IF($B584="","",IFERROR(INDEX(PatientCriteria[HbA1c達標標準],ROWS($A$4:A584)),""))</f>
        <v/>
      </c>
      <c r="F584" s="6" t="str">
        <f>IF($B584="","",IF($G584="","",IFERROR(SUMIFS(LabData2016[最近一次HbA1c檢查結果(%)],LabData2016[比對身分證前六碼],$AX584,LabData2016[最近一次HbA1c檢查日期],$G584,LabData2016[HbA1c唯一],1),"")))</f>
        <v/>
      </c>
      <c r="G584" s="36" t="str" cm="1">
        <f t="array" ref="G584">IF($B584="","",IFERROR(_xlfn.AGGREGATE(14,6,LabData2016[最近一次HbA1c檢查日期]/((LabData2016[比對身分證前六碼]=$AX584)*(LabData2016[HbA1c唯一]=1)),1),""))</f>
        <v/>
      </c>
      <c r="H584" s="6" t="str">
        <f>IF($B584="","",IF($I584="","",IFERROR(SUMIFS(LabData2016[最近一次HbA1c檢查結果(%)],LabData2016[比對身分證前六碼],$AX584,LabData2016[最近一次HbA1c檢查日期],$I584,LabData2016[HbA1c唯一],1),"")))</f>
        <v/>
      </c>
      <c r="I584" s="36" t="str" cm="1">
        <f t="array" ref="I584">IF($B584="","",IFERROR(_xlfn.AGGREGATE(14,6,LabData2016[最近一次HbA1c檢查日期]/((LabData2016[比對身分證前六碼]=$AX584)*(LabData2016[HbA1c唯一]=1)),2),""))</f>
        <v/>
      </c>
      <c r="J584" s="6" t="str">
        <f t="shared" si="123"/>
        <v/>
      </c>
      <c r="K584" s="27" t="str">
        <f ca="1">IF($B584="","",IF($E584="不適用","不適用",IF($F584="","未檢驗",IF(AND($AF584+$AG584&gt;=2,$AG584&gt;=1),IF(OR($F584&lt;VALUE(SUBSTITUTE(SUBSTITUTE($E584,"&lt;",""),"%","")),SUMIFS(LabData2016[HbA1c唯一],LabData2016[比對身分證前六碼],$AX584,LabData2016[最近一次HbA1c檢查結果(%)],"&lt;"&amp;VALUE(SUBSTITUTE(SUBSTITUTE($E584,"&lt;",""),"%","")),LabData2016[最近一次HbA1c檢查日期],"&gt;="&amp;DATE(YEAR(TODAY()),1,1),LabData2016[最近一次HbA1c檢查日期],"&lt;"&amp;DATE(YEAR(TODAY())+1,1,1))/($AF584+$AG584)&gt;=0.5),"控制達標",IF(ISNUMBER($H584),IF(AND($J584&gt;=84,$F584-$H584&lt;0),"進步達標","未達標"),"未達標")),"未達標"))))</f>
        <v/>
      </c>
      <c r="L584" s="33" t="str">
        <f ca="1">IF($B584="","",IF($K584="不適用","不適用",IF($K584="未檢驗","無檢驗資料","全年"&amp;($AF584+$AG584)&amp;"次／下半年"&amp;$AG584&amp;"次／"&amp;SUMIFS(LabData2016[HbA1c唯一],LabData2016[比對身分證前六碼],$AX584,LabData2016[最近一次HbA1c檢查結果(%)],"&lt;"&amp;VALUE(SUBSTITUTE(SUBSTITUTE($E584,"&lt;",""),"%","")),LabData2016[最近一次HbA1c檢查日期],"&gt;="&amp;DATE(YEAR(TODAY()),1,1),LabData2016[最近一次HbA1c檢查日期],"&lt;"&amp;DATE(YEAR(TODAY())+1,1,1))&amp;"/"&amp;($AF584+$AG584)&amp;"達標")))</f>
        <v/>
      </c>
      <c r="M584" s="6" t="str" cm="1">
        <f t="array" ref="M584">IF($B584="","",IFERROR(INDEX(PatientCriteria[LDL達標標準],ROWS($A$4:A584)),""))</f>
        <v/>
      </c>
      <c r="N584" s="6" t="str">
        <f>IF($B584="","",IF($O584="","",IFERROR(SUMIFS(LabData2016[最近一次LDL檢查結果(mg/dL)],LabData2016[比對身分證前六碼],$AX584,LabData2016[最近一次LDL檢查日期],$O584,LabData2016[LDL唯一],1),"")))</f>
        <v/>
      </c>
      <c r="O584" s="36" t="str" cm="1">
        <f t="array" ref="O584">IF($B584="","",IFERROR(_xlfn.AGGREGATE(14,6,LabData2016[最近一次LDL檢查日期]/((LabData2016[比對身分證前六碼]=$AX584)*(LabData2016[LDL唯一]=1)),1),""))</f>
        <v/>
      </c>
      <c r="P584" s="6" t="str">
        <f>IF($B584="","",IF($Q584="","",IFERROR(SUMIFS(LabData2016[最近一次LDL檢查結果(mg/dL)],LabData2016[比對身分證前六碼],$AX584,LabData2016[最近一次LDL檢查日期],$Q584,LabData2016[LDL唯一],1),"")))</f>
        <v/>
      </c>
      <c r="Q584" s="36" t="str" cm="1">
        <f t="array" ref="Q584">IF($B584="","",IFERROR(_xlfn.AGGREGATE(14,6,LabData2016[最近一次LDL檢查日期]/((LabData2016[比對身分證前六碼]=$AX584)*(LabData2016[LDL唯一]=1)),2),""))</f>
        <v/>
      </c>
      <c r="R584" s="6" t="str">
        <f t="shared" si="124"/>
        <v/>
      </c>
      <c r="S584" s="6" t="str" cm="1">
        <f t="array" ref="S584">IF($B584="","",IFERROR(_xlfn.AGGREGATE(15,6,LabData2016[最近一次LDL檢查結果(mg/dL)]/((LabData2016[比對身分證前六碼]=$AX584)*(LabData2016[LDL唯一]=1)),1),""))</f>
        <v/>
      </c>
      <c r="T584" s="28" t="str">
        <f ca="1">IF($B584="","",IF($M584="不適用","不適用",IF($N584="","未檢驗",IF(OR(AND($D584="DM only",$O584&gt;=DATE(YEAR(TODAY()),1,1),$O584&lt;DATE(YEAR(TODAY())+1,1,1),$N584&lt;VALUE(SUBSTITUTE($M584,"&lt;",""))),AND($AH584&gt;=1,$AI584&gt;=1,OR($N584&lt;VALUE(SUBSTITUTE($M584,"&lt;","")),SUMIFS(LabData2016[LDL唯一],LabData2016[比對身分證前六碼],$AX584,LabData2016[最近一次LDL檢查結果(mg/dL)],"&lt;"&amp;VALUE(SUBSTITUTE($M584,"&lt;","")),LabData2016[最近一次LDL檢查日期],"&gt;="&amp;DATE(YEAR(TODAY()),1,1),LabData2016[最近一次LDL檢查日期],"&lt;"&amp;DATE(YEAR(TODAY())+1,1,1))/($AH584+$AI584)&gt;=0.5))),"控制達標",IF(AND($AH584&gt;=1,$AI584&gt;=1,ISNUMBER($P584),$R584&gt;84,$N584-$P584&lt;0),"進步達標","未達標")))))</f>
        <v/>
      </c>
      <c r="U584" s="39" t="str">
        <f ca="1">IF($B584="","",IF($T584="不適用","不適用",IF($T584="未檢驗","無檢驗資料","全年"&amp;($AH584+$AI584)&amp;"次／下半年"&amp;$AI584&amp;"次／"&amp;SUMIFS(LabData2016[LDL唯一],LabData2016[比對身分證前六碼],$AX584,LabData2016[最近一次LDL檢查結果(mg/dL)],"&lt;"&amp;VALUE(SUBSTITUTE($M584,"&lt;","")),LabData2016[最近一次LDL檢查日期],"&gt;="&amp;DATE(YEAR(TODAY()),1,1),LabData2016[最近一次LDL檢查日期],"&lt;"&amp;DATE(YEAR(TODAY())+1,1,1))&amp;"/"&amp;($AH584+$AI584)&amp;"達標")))</f>
        <v/>
      </c>
      <c r="V584" s="6" t="str" cm="1">
        <f t="array" ref="V584">IF($B584="","",IFERROR(INDEX(PatientCriteria[UACR達標標準],ROWS($A$4:A584)),""))</f>
        <v/>
      </c>
      <c r="W584" s="6" t="str">
        <f>IF($B584="","",IF($X584="","",IFERROR(SUMIFS(LabData2016[最近一次UACR檢查結果(mg/gm)],LabData2016[比對身分證前六碼],$AX584,LabData2016[最近一次UACR檢查日期],$X584,LabData2016[UACR唯一],1),"")))</f>
        <v/>
      </c>
      <c r="X584" s="36" t="str" cm="1">
        <f t="array" ref="X584">IF($B584="","",IFERROR(_xlfn.AGGREGATE(14,6,LabData2016[最近一次UACR檢查日期]/((LabData2016[比對身分證前六碼]=$AX584)*(LabData2016[UACR唯一]=1)),1),""))</f>
        <v/>
      </c>
      <c r="Y584" s="6" t="str">
        <f>IF($B584="","",IF($Z584="","",IFERROR(SUMIFS(LabData2016[最近一次UACR檢查結果(mg/gm)],LabData2016[比對身分證前六碼],$AX584,LabData2016[最近一次UACR檢查日期],$Z584,LabData2016[UACR唯一],1),"")))</f>
        <v/>
      </c>
      <c r="Z584" s="36" t="str" cm="1">
        <f t="array" ref="Z584">IF($B584="","",IFERROR(_xlfn.AGGREGATE(14,6,LabData2016[最近一次UACR檢查日期]/((LabData2016[比對身分證前六碼]=$AX584)*(LabData2016[UACR唯一]=1)),2),""))</f>
        <v/>
      </c>
      <c r="AA584" s="6" t="str">
        <f t="shared" si="125"/>
        <v/>
      </c>
      <c r="AB584" s="29" t="str">
        <f ca="1">IF($B584="","",IF($V584="不適用","不適用",IF($W584="","未檢驗",IF(AND($AJ584+$AK584&gt;=2,$AK584&gt;=1),IF(OR($W584&lt;30,SUMIFS(LabData2016[UACR唯一],LabData2016[比對身分證前六碼],$AX584,LabData2016[最近一次UACR檢查結果(mg/gm)],"&lt;30",LabData2016[最近一次UACR檢查日期],"&gt;="&amp;DATE(YEAR(TODAY()),1,1),LabData2016[最近一次UACR檢查日期],"&lt;"&amp;DATE(YEAR(TODAY())+1,1,1))/($AJ584+$AK584)&gt;=0.5),"控制達標",IF(ISNUMBER($Y584),IF(AND($AA584&gt;=84,$W584-$Y584&lt;0),"進步達標","未達標"),"未達標")),"未達標"))))</f>
        <v/>
      </c>
      <c r="AC584" s="38" t="str">
        <f ca="1">IF($B584="","",IF($AB584="不適用","不適用",IF($AB584="未檢驗","無檢驗資料","全年"&amp;($AJ584+$AK584)&amp;"次／下半年"&amp;$AK584&amp;"次／"&amp;SUMIFS(LabData2016[UACR唯一],LabData2016[比對身分證前六碼],$AX584,LabData2016[最近一次UACR檢查結果(mg/gm)],"&lt;30",LabData2016[最近一次UACR檢查日期],"&gt;="&amp;DATE(YEAR(TODAY()),1,1),LabData2016[最近一次UACR檢查日期],"&lt;"&amp;DATE(YEAR(TODAY())+1,1,1))&amp;"/"&amp;($AJ584+$AK584)&amp;"達標")))</f>
        <v/>
      </c>
      <c r="AD584" s="6" t="str" cm="1">
        <f t="array" ref="AD584">IF($B584="","",IFERROR(INDEX(PatientCriteria[BP檢驗次數達標標準],ROWS($A$4:A584)),""))</f>
        <v/>
      </c>
      <c r="AE584" s="6" t="str" cm="1">
        <f t="array" aca="1" ref="AE584" ca="1">IF($B584="","",_xlfn.LET(_xlpm.bp,LabData2016[最近一次BP檢查日期],_xlpm.ym,IF(ISNUMBER(_xlpm.bp),TEXT(_xlpm.bp,"yyyy-mm"),LEFT(_xlpm.bp,7)),_xlpm.matched,_xlfn._xlws.FILTER(_xlpm.ym,(LabData2016[比對身分證前六碼]=$AX584)*(LabData2016[比對生日西元]=$AY584)*(_xlpm.ym&lt;&gt;"")*(LEFT(_xlpm.ym,4)=TEXT(YEAR(TODAY()),"0")),""),IF(INDEX(_xlpm.matched,1)="",0,ROWS(_xlfn.UNIQUE(_xlpm.matched)))))</f>
        <v/>
      </c>
      <c r="AF584" s="6" t="str">
        <f ca="1">IF($B584="","",SUMIFS(LabData2016[HbA1c唯一],LabData2016[比對身分證前六碼],$AX584,LabData2016[最近一次HbA1c檢查日期],"&gt;="&amp;DATE(YEAR(TODAY()),1,1),LabData2016[最近一次HbA1c檢查日期],"&lt;"&amp;DATE(YEAR(TODAY()),7,1)))</f>
        <v/>
      </c>
      <c r="AG584" s="6" t="str">
        <f ca="1">IF($B584="","",SUMIFS(LabData2016[HbA1c唯一],LabData2016[比對身分證前六碼],$AX584,LabData2016[最近一次HbA1c檢查日期],"&gt;="&amp;DATE(YEAR(TODAY()),7,1),LabData2016[最近一次HbA1c檢查日期],"&lt;"&amp;DATE(YEAR(TODAY())+1,1,1)))</f>
        <v/>
      </c>
      <c r="AH584" s="6" t="str">
        <f ca="1">IF($B584="","",SUMIFS(LabData2016[LDL唯一],LabData2016[比對身分證前六碼],$AX584,LabData2016[最近一次LDL檢查日期],"&gt;="&amp;DATE(YEAR(TODAY()),1,1),LabData2016[最近一次LDL檢查日期],"&lt;"&amp;DATE(YEAR(TODAY()),7,1)))</f>
        <v/>
      </c>
      <c r="AI584" s="6" t="str">
        <f ca="1">IF($B584="","",SUMIFS(LabData2016[LDL唯一],LabData2016[比對身分證前六碼],$AX584,LabData2016[最近一次LDL檢查日期],"&gt;="&amp;DATE(YEAR(TODAY()),7,1),LabData2016[最近一次LDL檢查日期],"&lt;"&amp;DATE(YEAR(TODAY())+1,1,1)))</f>
        <v/>
      </c>
      <c r="AJ584" s="6" t="str">
        <f ca="1">IF($B584="","",SUMIFS(LabData2016[UACR唯一],LabData2016[比對身分證前六碼],$AX584,LabData2016[最近一次UACR檢查日期],"&gt;="&amp;DATE(YEAR(TODAY()),1,1),LabData2016[最近一次UACR檢查日期],"&lt;"&amp;DATE(YEAR(TODAY()),7,1)))</f>
        <v/>
      </c>
      <c r="AK584" s="6" t="str">
        <f ca="1">IF($B584="","",SUMIFS(LabData2016[UACR唯一],LabData2016[比對身分證前六碼],$AX584,LabData2016[最近一次UACR檢查日期],"&gt;="&amp;DATE(YEAR(TODAY()),7,1),LabData2016[最近一次UACR檢查日期],"&lt;"&amp;DATE(YEAR(TODAY())+1,1,1)))</f>
        <v/>
      </c>
      <c r="AL584" s="6" t="str">
        <f t="shared" si="126"/>
        <v/>
      </c>
      <c r="AM584" s="6" t="str">
        <f t="shared" si="127"/>
        <v/>
      </c>
      <c r="AN584" s="6" t="str">
        <f t="shared" si="128"/>
        <v/>
      </c>
      <c r="AO584" s="6" t="str">
        <f t="shared" si="129"/>
        <v/>
      </c>
      <c r="AP584" s="6" t="str" cm="1">
        <f t="array" ref="AP584">IF($B584="","",IFERROR(INDEX(相容設定!$B$2:$E$9,MATCH($D584,相容設定!$A$2:$A$9,0),MIN(VALUE(LEFT($AQ584,FIND("/",$AQ584)-1)),3)+1),0))</f>
        <v/>
      </c>
      <c r="AQ584" s="6" t="str">
        <f t="shared" si="130"/>
        <v/>
      </c>
      <c r="AR584" s="30" t="str">
        <f t="shared" si="131"/>
        <v/>
      </c>
      <c r="AS584" s="30" t="str">
        <f>IF($B584="","",250+30+IF(OR(ISNUMBER(SEARCH("DM",$D584)),ISNUMBER(SEARCH("+",$D584))),100,0)+IFERROR(INDEX(相容設定!$F$2:$F$9,MATCH($D584,相容設定!$A$2:$A$9,0)),0))</f>
        <v/>
      </c>
      <c r="AT584" s="31" t="str">
        <f t="shared" si="132"/>
        <v/>
      </c>
      <c r="AU584" s="32" t="str">
        <f t="shared" si="133"/>
        <v/>
      </c>
      <c r="AW584" t="str">
        <f t="shared" si="134"/>
        <v/>
      </c>
    </row>
    <row r="585" spans="1:49" x14ac:dyDescent="0.35">
      <c r="A585" s="26" t="str" cm="1">
        <f t="array" ref="A585">IFERROR(IF(INDEX(PatientCriteria[身分證號],ROWS($A$4:A585))="","",ROWS($A$4:A585)),"")</f>
        <v/>
      </c>
      <c r="B585" s="26" t="str" cm="1">
        <f t="array" ref="B585">IFERROR(IF(INDEX(PatientCriteria[身分證號],ROWS($A$4:A585))="","",INDEX(PatientCriteria[身分證號],ROWS($A$4:A585))),"")</f>
        <v/>
      </c>
      <c r="C585" s="26" t="str" cm="1">
        <f t="array" ref="C585">IF($B585="","",IFERROR(INDEX(PatientCriteria[生日],ROWS($A$4:A585)),""))</f>
        <v/>
      </c>
      <c r="D585" s="26" t="str" cm="1">
        <f t="array" ref="D585">IF($B585="","",IFERROR(INDEX(PatientCriteria[疾病組合],ROWS($A$4:A585)),""))</f>
        <v/>
      </c>
      <c r="E585" s="6" t="str" cm="1">
        <f t="array" ref="E585">IF($B585="","",IFERROR(INDEX(PatientCriteria[HbA1c達標標準],ROWS($A$4:A585)),""))</f>
        <v/>
      </c>
      <c r="F585" s="6" t="str">
        <f>IF($B585="","",IF($G585="","",IFERROR(SUMIFS(LabData2016[最近一次HbA1c檢查結果(%)],LabData2016[比對身分證前六碼],$AX585,LabData2016[最近一次HbA1c檢查日期],$G585,LabData2016[HbA1c唯一],1),"")))</f>
        <v/>
      </c>
      <c r="G585" s="36" t="str" cm="1">
        <f t="array" ref="G585">IF($B585="","",IFERROR(_xlfn.AGGREGATE(14,6,LabData2016[最近一次HbA1c檢查日期]/((LabData2016[比對身分證前六碼]=$AX585)*(LabData2016[HbA1c唯一]=1)),1),""))</f>
        <v/>
      </c>
      <c r="H585" s="6" t="str">
        <f>IF($B585="","",IF($I585="","",IFERROR(SUMIFS(LabData2016[最近一次HbA1c檢查結果(%)],LabData2016[比對身分證前六碼],$AX585,LabData2016[最近一次HbA1c檢查日期],$I585,LabData2016[HbA1c唯一],1),"")))</f>
        <v/>
      </c>
      <c r="I585" s="36" t="str" cm="1">
        <f t="array" ref="I585">IF($B585="","",IFERROR(_xlfn.AGGREGATE(14,6,LabData2016[最近一次HbA1c檢查日期]/((LabData2016[比對身分證前六碼]=$AX585)*(LabData2016[HbA1c唯一]=1)),2),""))</f>
        <v/>
      </c>
      <c r="J585" s="6" t="str">
        <f t="shared" si="123"/>
        <v/>
      </c>
      <c r="K585" s="27" t="str">
        <f ca="1">IF($B585="","",IF($E585="不適用","不適用",IF($F585="","未檢驗",IF(AND($AF585+$AG585&gt;=2,$AG585&gt;=1),IF(OR($F585&lt;VALUE(SUBSTITUTE(SUBSTITUTE($E585,"&lt;",""),"%","")),SUMIFS(LabData2016[HbA1c唯一],LabData2016[比對身分證前六碼],$AX585,LabData2016[最近一次HbA1c檢查結果(%)],"&lt;"&amp;VALUE(SUBSTITUTE(SUBSTITUTE($E585,"&lt;",""),"%","")),LabData2016[最近一次HbA1c檢查日期],"&gt;="&amp;DATE(YEAR(TODAY()),1,1),LabData2016[最近一次HbA1c檢查日期],"&lt;"&amp;DATE(YEAR(TODAY())+1,1,1))/($AF585+$AG585)&gt;=0.5),"控制達標",IF(ISNUMBER($H585),IF(AND($J585&gt;=84,$F585-$H585&lt;0),"進步達標","未達標"),"未達標")),"未達標"))))</f>
        <v/>
      </c>
      <c r="L585" s="33" t="str">
        <f ca="1">IF($B585="","",IF($K585="不適用","不適用",IF($K585="未檢驗","無檢驗資料","全年"&amp;($AF585+$AG585)&amp;"次／下半年"&amp;$AG585&amp;"次／"&amp;SUMIFS(LabData2016[HbA1c唯一],LabData2016[比對身分證前六碼],$AX585,LabData2016[最近一次HbA1c檢查結果(%)],"&lt;"&amp;VALUE(SUBSTITUTE(SUBSTITUTE($E585,"&lt;",""),"%","")),LabData2016[最近一次HbA1c檢查日期],"&gt;="&amp;DATE(YEAR(TODAY()),1,1),LabData2016[最近一次HbA1c檢查日期],"&lt;"&amp;DATE(YEAR(TODAY())+1,1,1))&amp;"/"&amp;($AF585+$AG585)&amp;"達標")))</f>
        <v/>
      </c>
      <c r="M585" s="6" t="str" cm="1">
        <f t="array" ref="M585">IF($B585="","",IFERROR(INDEX(PatientCriteria[LDL達標標準],ROWS($A$4:A585)),""))</f>
        <v/>
      </c>
      <c r="N585" s="6" t="str">
        <f>IF($B585="","",IF($O585="","",IFERROR(SUMIFS(LabData2016[最近一次LDL檢查結果(mg/dL)],LabData2016[比對身分證前六碼],$AX585,LabData2016[最近一次LDL檢查日期],$O585,LabData2016[LDL唯一],1),"")))</f>
        <v/>
      </c>
      <c r="O585" s="36" t="str" cm="1">
        <f t="array" ref="O585">IF($B585="","",IFERROR(_xlfn.AGGREGATE(14,6,LabData2016[最近一次LDL檢查日期]/((LabData2016[比對身分證前六碼]=$AX585)*(LabData2016[LDL唯一]=1)),1),""))</f>
        <v/>
      </c>
      <c r="P585" s="6" t="str">
        <f>IF($B585="","",IF($Q585="","",IFERROR(SUMIFS(LabData2016[最近一次LDL檢查結果(mg/dL)],LabData2016[比對身分證前六碼],$AX585,LabData2016[最近一次LDL檢查日期],$Q585,LabData2016[LDL唯一],1),"")))</f>
        <v/>
      </c>
      <c r="Q585" s="36" t="str" cm="1">
        <f t="array" ref="Q585">IF($B585="","",IFERROR(_xlfn.AGGREGATE(14,6,LabData2016[最近一次LDL檢查日期]/((LabData2016[比對身分證前六碼]=$AX585)*(LabData2016[LDL唯一]=1)),2),""))</f>
        <v/>
      </c>
      <c r="R585" s="6" t="str">
        <f t="shared" si="124"/>
        <v/>
      </c>
      <c r="S585" s="6" t="str" cm="1">
        <f t="array" ref="S585">IF($B585="","",IFERROR(_xlfn.AGGREGATE(15,6,LabData2016[最近一次LDL檢查結果(mg/dL)]/((LabData2016[比對身分證前六碼]=$AX585)*(LabData2016[LDL唯一]=1)),1),""))</f>
        <v/>
      </c>
      <c r="T585" s="28" t="str">
        <f ca="1">IF($B585="","",IF($M585="不適用","不適用",IF($N585="","未檢驗",IF(OR(AND($D585="DM only",$O585&gt;=DATE(YEAR(TODAY()),1,1),$O585&lt;DATE(YEAR(TODAY())+1,1,1),$N585&lt;VALUE(SUBSTITUTE($M585,"&lt;",""))),AND($AH585&gt;=1,$AI585&gt;=1,OR($N585&lt;VALUE(SUBSTITUTE($M585,"&lt;","")),SUMIFS(LabData2016[LDL唯一],LabData2016[比對身分證前六碼],$AX585,LabData2016[最近一次LDL檢查結果(mg/dL)],"&lt;"&amp;VALUE(SUBSTITUTE($M585,"&lt;","")),LabData2016[最近一次LDL檢查日期],"&gt;="&amp;DATE(YEAR(TODAY()),1,1),LabData2016[最近一次LDL檢查日期],"&lt;"&amp;DATE(YEAR(TODAY())+1,1,1))/($AH585+$AI585)&gt;=0.5))),"控制達標",IF(AND($AH585&gt;=1,$AI585&gt;=1,ISNUMBER($P585),$R585&gt;84,$N585-$P585&lt;0),"進步達標","未達標")))))</f>
        <v/>
      </c>
      <c r="U585" s="39" t="str">
        <f ca="1">IF($B585="","",IF($T585="不適用","不適用",IF($T585="未檢驗","無檢驗資料","全年"&amp;($AH585+$AI585)&amp;"次／下半年"&amp;$AI585&amp;"次／"&amp;SUMIFS(LabData2016[LDL唯一],LabData2016[比對身分證前六碼],$AX585,LabData2016[最近一次LDL檢查結果(mg/dL)],"&lt;"&amp;VALUE(SUBSTITUTE($M585,"&lt;","")),LabData2016[最近一次LDL檢查日期],"&gt;="&amp;DATE(YEAR(TODAY()),1,1),LabData2016[最近一次LDL檢查日期],"&lt;"&amp;DATE(YEAR(TODAY())+1,1,1))&amp;"/"&amp;($AH585+$AI585)&amp;"達標")))</f>
        <v/>
      </c>
      <c r="V585" s="6" t="str" cm="1">
        <f t="array" ref="V585">IF($B585="","",IFERROR(INDEX(PatientCriteria[UACR達標標準],ROWS($A$4:A585)),""))</f>
        <v/>
      </c>
      <c r="W585" s="6" t="str">
        <f>IF($B585="","",IF($X585="","",IFERROR(SUMIFS(LabData2016[最近一次UACR檢查結果(mg/gm)],LabData2016[比對身分證前六碼],$AX585,LabData2016[最近一次UACR檢查日期],$X585,LabData2016[UACR唯一],1),"")))</f>
        <v/>
      </c>
      <c r="X585" s="36" t="str" cm="1">
        <f t="array" ref="X585">IF($B585="","",IFERROR(_xlfn.AGGREGATE(14,6,LabData2016[最近一次UACR檢查日期]/((LabData2016[比對身分證前六碼]=$AX585)*(LabData2016[UACR唯一]=1)),1),""))</f>
        <v/>
      </c>
      <c r="Y585" s="6" t="str">
        <f>IF($B585="","",IF($Z585="","",IFERROR(SUMIFS(LabData2016[最近一次UACR檢查結果(mg/gm)],LabData2016[比對身分證前六碼],$AX585,LabData2016[最近一次UACR檢查日期],$Z585,LabData2016[UACR唯一],1),"")))</f>
        <v/>
      </c>
      <c r="Z585" s="36" t="str" cm="1">
        <f t="array" ref="Z585">IF($B585="","",IFERROR(_xlfn.AGGREGATE(14,6,LabData2016[最近一次UACR檢查日期]/((LabData2016[比對身分證前六碼]=$AX585)*(LabData2016[UACR唯一]=1)),2),""))</f>
        <v/>
      </c>
      <c r="AA585" s="6" t="str">
        <f t="shared" si="125"/>
        <v/>
      </c>
      <c r="AB585" s="29" t="str">
        <f ca="1">IF($B585="","",IF($V585="不適用","不適用",IF($W585="","未檢驗",IF(AND($AJ585+$AK585&gt;=2,$AK585&gt;=1),IF(OR($W585&lt;30,SUMIFS(LabData2016[UACR唯一],LabData2016[比對身分證前六碼],$AX585,LabData2016[最近一次UACR檢查結果(mg/gm)],"&lt;30",LabData2016[最近一次UACR檢查日期],"&gt;="&amp;DATE(YEAR(TODAY()),1,1),LabData2016[最近一次UACR檢查日期],"&lt;"&amp;DATE(YEAR(TODAY())+1,1,1))/($AJ585+$AK585)&gt;=0.5),"控制達標",IF(ISNUMBER($Y585),IF(AND($AA585&gt;=84,$W585-$Y585&lt;0),"進步達標","未達標"),"未達標")),"未達標"))))</f>
        <v/>
      </c>
      <c r="AC585" s="38" t="str">
        <f ca="1">IF($B585="","",IF($AB585="不適用","不適用",IF($AB585="未檢驗","無檢驗資料","全年"&amp;($AJ585+$AK585)&amp;"次／下半年"&amp;$AK585&amp;"次／"&amp;SUMIFS(LabData2016[UACR唯一],LabData2016[比對身分證前六碼],$AX585,LabData2016[最近一次UACR檢查結果(mg/gm)],"&lt;30",LabData2016[最近一次UACR檢查日期],"&gt;="&amp;DATE(YEAR(TODAY()),1,1),LabData2016[最近一次UACR檢查日期],"&lt;"&amp;DATE(YEAR(TODAY())+1,1,1))&amp;"/"&amp;($AJ585+$AK585)&amp;"達標")))</f>
        <v/>
      </c>
      <c r="AD585" s="6" t="str" cm="1">
        <f t="array" ref="AD585">IF($B585="","",IFERROR(INDEX(PatientCriteria[BP檢驗次數達標標準],ROWS($A$4:A585)),""))</f>
        <v/>
      </c>
      <c r="AE585" s="6" t="str" cm="1">
        <f t="array" aca="1" ref="AE585" ca="1">IF($B585="","",_xlfn.LET(_xlpm.bp,LabData2016[最近一次BP檢查日期],_xlpm.ym,IF(ISNUMBER(_xlpm.bp),TEXT(_xlpm.bp,"yyyy-mm"),LEFT(_xlpm.bp,7)),_xlpm.matched,_xlfn._xlws.FILTER(_xlpm.ym,(LabData2016[比對身分證前六碼]=$AX585)*(LabData2016[比對生日西元]=$AY585)*(_xlpm.ym&lt;&gt;"")*(LEFT(_xlpm.ym,4)=TEXT(YEAR(TODAY()),"0")),""),IF(INDEX(_xlpm.matched,1)="",0,ROWS(_xlfn.UNIQUE(_xlpm.matched)))))</f>
        <v/>
      </c>
      <c r="AF585" s="6" t="str">
        <f ca="1">IF($B585="","",SUMIFS(LabData2016[HbA1c唯一],LabData2016[比對身分證前六碼],$AX585,LabData2016[最近一次HbA1c檢查日期],"&gt;="&amp;DATE(YEAR(TODAY()),1,1),LabData2016[最近一次HbA1c檢查日期],"&lt;"&amp;DATE(YEAR(TODAY()),7,1)))</f>
        <v/>
      </c>
      <c r="AG585" s="6" t="str">
        <f ca="1">IF($B585="","",SUMIFS(LabData2016[HbA1c唯一],LabData2016[比對身分證前六碼],$AX585,LabData2016[最近一次HbA1c檢查日期],"&gt;="&amp;DATE(YEAR(TODAY()),7,1),LabData2016[最近一次HbA1c檢查日期],"&lt;"&amp;DATE(YEAR(TODAY())+1,1,1)))</f>
        <v/>
      </c>
      <c r="AH585" s="6" t="str">
        <f ca="1">IF($B585="","",SUMIFS(LabData2016[LDL唯一],LabData2016[比對身分證前六碼],$AX585,LabData2016[最近一次LDL檢查日期],"&gt;="&amp;DATE(YEAR(TODAY()),1,1),LabData2016[最近一次LDL檢查日期],"&lt;"&amp;DATE(YEAR(TODAY()),7,1)))</f>
        <v/>
      </c>
      <c r="AI585" s="6" t="str">
        <f ca="1">IF($B585="","",SUMIFS(LabData2016[LDL唯一],LabData2016[比對身分證前六碼],$AX585,LabData2016[最近一次LDL檢查日期],"&gt;="&amp;DATE(YEAR(TODAY()),7,1),LabData2016[最近一次LDL檢查日期],"&lt;"&amp;DATE(YEAR(TODAY())+1,1,1)))</f>
        <v/>
      </c>
      <c r="AJ585" s="6" t="str">
        <f ca="1">IF($B585="","",SUMIFS(LabData2016[UACR唯一],LabData2016[比對身分證前六碼],$AX585,LabData2016[最近一次UACR檢查日期],"&gt;="&amp;DATE(YEAR(TODAY()),1,1),LabData2016[最近一次UACR檢查日期],"&lt;"&amp;DATE(YEAR(TODAY()),7,1)))</f>
        <v/>
      </c>
      <c r="AK585" s="6" t="str">
        <f ca="1">IF($B585="","",SUMIFS(LabData2016[UACR唯一],LabData2016[比對身分證前六碼],$AX585,LabData2016[最近一次UACR檢查日期],"&gt;="&amp;DATE(YEAR(TODAY()),7,1),LabData2016[最近一次UACR檢查日期],"&lt;"&amp;DATE(YEAR(TODAY())+1,1,1)))</f>
        <v/>
      </c>
      <c r="AL585" s="6" t="str">
        <f t="shared" si="126"/>
        <v/>
      </c>
      <c r="AM585" s="6" t="str">
        <f t="shared" si="127"/>
        <v/>
      </c>
      <c r="AN585" s="6" t="str">
        <f t="shared" si="128"/>
        <v/>
      </c>
      <c r="AO585" s="6" t="str">
        <f t="shared" si="129"/>
        <v/>
      </c>
      <c r="AP585" s="6" t="str" cm="1">
        <f t="array" ref="AP585">IF($B585="","",IFERROR(INDEX(相容設定!$B$2:$E$9,MATCH($D585,相容設定!$A$2:$A$9,0),MIN(VALUE(LEFT($AQ585,FIND("/",$AQ585)-1)),3)+1),0))</f>
        <v/>
      </c>
      <c r="AQ585" s="6" t="str">
        <f t="shared" si="130"/>
        <v/>
      </c>
      <c r="AR585" s="30" t="str">
        <f t="shared" si="131"/>
        <v/>
      </c>
      <c r="AS585" s="30" t="str">
        <f>IF($B585="","",250+30+IF(OR(ISNUMBER(SEARCH("DM",$D585)),ISNUMBER(SEARCH("+",$D585))),100,0)+IFERROR(INDEX(相容設定!$F$2:$F$9,MATCH($D585,相容設定!$A$2:$A$9,0)),0))</f>
        <v/>
      </c>
      <c r="AT585" s="31" t="str">
        <f t="shared" si="132"/>
        <v/>
      </c>
      <c r="AU585" s="32" t="str">
        <f t="shared" si="133"/>
        <v/>
      </c>
      <c r="AW585" t="str">
        <f t="shared" si="134"/>
        <v/>
      </c>
    </row>
    <row r="586" spans="1:49" x14ac:dyDescent="0.35">
      <c r="A586" s="26" t="str" cm="1">
        <f t="array" ref="A586">IFERROR(IF(INDEX(PatientCriteria[身分證號],ROWS($A$4:A586))="","",ROWS($A$4:A586)),"")</f>
        <v/>
      </c>
      <c r="B586" s="26" t="str" cm="1">
        <f t="array" ref="B586">IFERROR(IF(INDEX(PatientCriteria[身分證號],ROWS($A$4:A586))="","",INDEX(PatientCriteria[身分證號],ROWS($A$4:A586))),"")</f>
        <v/>
      </c>
      <c r="C586" s="26" t="str" cm="1">
        <f t="array" ref="C586">IF($B586="","",IFERROR(INDEX(PatientCriteria[生日],ROWS($A$4:A586)),""))</f>
        <v/>
      </c>
      <c r="D586" s="26" t="str" cm="1">
        <f t="array" ref="D586">IF($B586="","",IFERROR(INDEX(PatientCriteria[疾病組合],ROWS($A$4:A586)),""))</f>
        <v/>
      </c>
      <c r="E586" s="6" t="str" cm="1">
        <f t="array" ref="E586">IF($B586="","",IFERROR(INDEX(PatientCriteria[HbA1c達標標準],ROWS($A$4:A586)),""))</f>
        <v/>
      </c>
      <c r="F586" s="6" t="str">
        <f>IF($B586="","",IF($G586="","",IFERROR(SUMIFS(LabData2016[最近一次HbA1c檢查結果(%)],LabData2016[比對身分證前六碼],$AX586,LabData2016[最近一次HbA1c檢查日期],$G586,LabData2016[HbA1c唯一],1),"")))</f>
        <v/>
      </c>
      <c r="G586" s="36" t="str" cm="1">
        <f t="array" ref="G586">IF($B586="","",IFERROR(_xlfn.AGGREGATE(14,6,LabData2016[最近一次HbA1c檢查日期]/((LabData2016[比對身分證前六碼]=$AX586)*(LabData2016[HbA1c唯一]=1)),1),""))</f>
        <v/>
      </c>
      <c r="H586" s="6" t="str">
        <f>IF($B586="","",IF($I586="","",IFERROR(SUMIFS(LabData2016[最近一次HbA1c檢查結果(%)],LabData2016[比對身分證前六碼],$AX586,LabData2016[最近一次HbA1c檢查日期],$I586,LabData2016[HbA1c唯一],1),"")))</f>
        <v/>
      </c>
      <c r="I586" s="36" t="str" cm="1">
        <f t="array" ref="I586">IF($B586="","",IFERROR(_xlfn.AGGREGATE(14,6,LabData2016[最近一次HbA1c檢查日期]/((LabData2016[比對身分證前六碼]=$AX586)*(LabData2016[HbA1c唯一]=1)),2),""))</f>
        <v/>
      </c>
      <c r="J586" s="6" t="str">
        <f t="shared" si="123"/>
        <v/>
      </c>
      <c r="K586" s="27" t="str">
        <f ca="1">IF($B586="","",IF($E586="不適用","不適用",IF($F586="","未檢驗",IF(AND($AF586+$AG586&gt;=2,$AG586&gt;=1),IF(OR($F586&lt;VALUE(SUBSTITUTE(SUBSTITUTE($E586,"&lt;",""),"%","")),SUMIFS(LabData2016[HbA1c唯一],LabData2016[比對身分證前六碼],$AX586,LabData2016[最近一次HbA1c檢查結果(%)],"&lt;"&amp;VALUE(SUBSTITUTE(SUBSTITUTE($E586,"&lt;",""),"%","")),LabData2016[最近一次HbA1c檢查日期],"&gt;="&amp;DATE(YEAR(TODAY()),1,1),LabData2016[最近一次HbA1c檢查日期],"&lt;"&amp;DATE(YEAR(TODAY())+1,1,1))/($AF586+$AG586)&gt;=0.5),"控制達標",IF(ISNUMBER($H586),IF(AND($J586&gt;=84,$F586-$H586&lt;0),"進步達標","未達標"),"未達標")),"未達標"))))</f>
        <v/>
      </c>
      <c r="L586" s="33" t="str">
        <f ca="1">IF($B586="","",IF($K586="不適用","不適用",IF($K586="未檢驗","無檢驗資料","全年"&amp;($AF586+$AG586)&amp;"次／下半年"&amp;$AG586&amp;"次／"&amp;SUMIFS(LabData2016[HbA1c唯一],LabData2016[比對身分證前六碼],$AX586,LabData2016[最近一次HbA1c檢查結果(%)],"&lt;"&amp;VALUE(SUBSTITUTE(SUBSTITUTE($E586,"&lt;",""),"%","")),LabData2016[最近一次HbA1c檢查日期],"&gt;="&amp;DATE(YEAR(TODAY()),1,1),LabData2016[最近一次HbA1c檢查日期],"&lt;"&amp;DATE(YEAR(TODAY())+1,1,1))&amp;"/"&amp;($AF586+$AG586)&amp;"達標")))</f>
        <v/>
      </c>
      <c r="M586" s="6" t="str" cm="1">
        <f t="array" ref="M586">IF($B586="","",IFERROR(INDEX(PatientCriteria[LDL達標標準],ROWS($A$4:A586)),""))</f>
        <v/>
      </c>
      <c r="N586" s="6" t="str">
        <f>IF($B586="","",IF($O586="","",IFERROR(SUMIFS(LabData2016[最近一次LDL檢查結果(mg/dL)],LabData2016[比對身分證前六碼],$AX586,LabData2016[最近一次LDL檢查日期],$O586,LabData2016[LDL唯一],1),"")))</f>
        <v/>
      </c>
      <c r="O586" s="36" t="str" cm="1">
        <f t="array" ref="O586">IF($B586="","",IFERROR(_xlfn.AGGREGATE(14,6,LabData2016[最近一次LDL檢查日期]/((LabData2016[比對身分證前六碼]=$AX586)*(LabData2016[LDL唯一]=1)),1),""))</f>
        <v/>
      </c>
      <c r="P586" s="6" t="str">
        <f>IF($B586="","",IF($Q586="","",IFERROR(SUMIFS(LabData2016[最近一次LDL檢查結果(mg/dL)],LabData2016[比對身分證前六碼],$AX586,LabData2016[最近一次LDL檢查日期],$Q586,LabData2016[LDL唯一],1),"")))</f>
        <v/>
      </c>
      <c r="Q586" s="36" t="str" cm="1">
        <f t="array" ref="Q586">IF($B586="","",IFERROR(_xlfn.AGGREGATE(14,6,LabData2016[最近一次LDL檢查日期]/((LabData2016[比對身分證前六碼]=$AX586)*(LabData2016[LDL唯一]=1)),2),""))</f>
        <v/>
      </c>
      <c r="R586" s="6" t="str">
        <f t="shared" si="124"/>
        <v/>
      </c>
      <c r="S586" s="6" t="str" cm="1">
        <f t="array" ref="S586">IF($B586="","",IFERROR(_xlfn.AGGREGATE(15,6,LabData2016[最近一次LDL檢查結果(mg/dL)]/((LabData2016[比對身分證前六碼]=$AX586)*(LabData2016[LDL唯一]=1)),1),""))</f>
        <v/>
      </c>
      <c r="T586" s="28" t="str">
        <f ca="1">IF($B586="","",IF($M586="不適用","不適用",IF($N586="","未檢驗",IF(OR(AND($D586="DM only",$O586&gt;=DATE(YEAR(TODAY()),1,1),$O586&lt;DATE(YEAR(TODAY())+1,1,1),$N586&lt;VALUE(SUBSTITUTE($M586,"&lt;",""))),AND($AH586&gt;=1,$AI586&gt;=1,OR($N586&lt;VALUE(SUBSTITUTE($M586,"&lt;","")),SUMIFS(LabData2016[LDL唯一],LabData2016[比對身分證前六碼],$AX586,LabData2016[最近一次LDL檢查結果(mg/dL)],"&lt;"&amp;VALUE(SUBSTITUTE($M586,"&lt;","")),LabData2016[最近一次LDL檢查日期],"&gt;="&amp;DATE(YEAR(TODAY()),1,1),LabData2016[最近一次LDL檢查日期],"&lt;"&amp;DATE(YEAR(TODAY())+1,1,1))/($AH586+$AI586)&gt;=0.5))),"控制達標",IF(AND($AH586&gt;=1,$AI586&gt;=1,ISNUMBER($P586),$R586&gt;84,$N586-$P586&lt;0),"進步達標","未達標")))))</f>
        <v/>
      </c>
      <c r="U586" s="39" t="str">
        <f ca="1">IF($B586="","",IF($T586="不適用","不適用",IF($T586="未檢驗","無檢驗資料","全年"&amp;($AH586+$AI586)&amp;"次／下半年"&amp;$AI586&amp;"次／"&amp;SUMIFS(LabData2016[LDL唯一],LabData2016[比對身分證前六碼],$AX586,LabData2016[最近一次LDL檢查結果(mg/dL)],"&lt;"&amp;VALUE(SUBSTITUTE($M586,"&lt;","")),LabData2016[最近一次LDL檢查日期],"&gt;="&amp;DATE(YEAR(TODAY()),1,1),LabData2016[最近一次LDL檢查日期],"&lt;"&amp;DATE(YEAR(TODAY())+1,1,1))&amp;"/"&amp;($AH586+$AI586)&amp;"達標")))</f>
        <v/>
      </c>
      <c r="V586" s="6" t="str" cm="1">
        <f t="array" ref="V586">IF($B586="","",IFERROR(INDEX(PatientCriteria[UACR達標標準],ROWS($A$4:A586)),""))</f>
        <v/>
      </c>
      <c r="W586" s="6" t="str">
        <f>IF($B586="","",IF($X586="","",IFERROR(SUMIFS(LabData2016[最近一次UACR檢查結果(mg/gm)],LabData2016[比對身分證前六碼],$AX586,LabData2016[最近一次UACR檢查日期],$X586,LabData2016[UACR唯一],1),"")))</f>
        <v/>
      </c>
      <c r="X586" s="36" t="str" cm="1">
        <f t="array" ref="X586">IF($B586="","",IFERROR(_xlfn.AGGREGATE(14,6,LabData2016[最近一次UACR檢查日期]/((LabData2016[比對身分證前六碼]=$AX586)*(LabData2016[UACR唯一]=1)),1),""))</f>
        <v/>
      </c>
      <c r="Y586" s="6" t="str">
        <f>IF($B586="","",IF($Z586="","",IFERROR(SUMIFS(LabData2016[最近一次UACR檢查結果(mg/gm)],LabData2016[比對身分證前六碼],$AX586,LabData2016[最近一次UACR檢查日期],$Z586,LabData2016[UACR唯一],1),"")))</f>
        <v/>
      </c>
      <c r="Z586" s="36" t="str" cm="1">
        <f t="array" ref="Z586">IF($B586="","",IFERROR(_xlfn.AGGREGATE(14,6,LabData2016[最近一次UACR檢查日期]/((LabData2016[比對身分證前六碼]=$AX586)*(LabData2016[UACR唯一]=1)),2),""))</f>
        <v/>
      </c>
      <c r="AA586" s="6" t="str">
        <f t="shared" si="125"/>
        <v/>
      </c>
      <c r="AB586" s="29" t="str">
        <f ca="1">IF($B586="","",IF($V586="不適用","不適用",IF($W586="","未檢驗",IF(AND($AJ586+$AK586&gt;=2,$AK586&gt;=1),IF(OR($W586&lt;30,SUMIFS(LabData2016[UACR唯一],LabData2016[比對身分證前六碼],$AX586,LabData2016[最近一次UACR檢查結果(mg/gm)],"&lt;30",LabData2016[最近一次UACR檢查日期],"&gt;="&amp;DATE(YEAR(TODAY()),1,1),LabData2016[最近一次UACR檢查日期],"&lt;"&amp;DATE(YEAR(TODAY())+1,1,1))/($AJ586+$AK586)&gt;=0.5),"控制達標",IF(ISNUMBER($Y586),IF(AND($AA586&gt;=84,$W586-$Y586&lt;0),"進步達標","未達標"),"未達標")),"未達標"))))</f>
        <v/>
      </c>
      <c r="AC586" s="38" t="str">
        <f ca="1">IF($B586="","",IF($AB586="不適用","不適用",IF($AB586="未檢驗","無檢驗資料","全年"&amp;($AJ586+$AK586)&amp;"次／下半年"&amp;$AK586&amp;"次／"&amp;SUMIFS(LabData2016[UACR唯一],LabData2016[比對身分證前六碼],$AX586,LabData2016[最近一次UACR檢查結果(mg/gm)],"&lt;30",LabData2016[最近一次UACR檢查日期],"&gt;="&amp;DATE(YEAR(TODAY()),1,1),LabData2016[最近一次UACR檢查日期],"&lt;"&amp;DATE(YEAR(TODAY())+1,1,1))&amp;"/"&amp;($AJ586+$AK586)&amp;"達標")))</f>
        <v/>
      </c>
      <c r="AD586" s="6" t="str" cm="1">
        <f t="array" ref="AD586">IF($B586="","",IFERROR(INDEX(PatientCriteria[BP檢驗次數達標標準],ROWS($A$4:A586)),""))</f>
        <v/>
      </c>
      <c r="AE586" s="6" t="str" cm="1">
        <f t="array" aca="1" ref="AE586" ca="1">IF($B586="","",_xlfn.LET(_xlpm.bp,LabData2016[最近一次BP檢查日期],_xlpm.ym,IF(ISNUMBER(_xlpm.bp),TEXT(_xlpm.bp,"yyyy-mm"),LEFT(_xlpm.bp,7)),_xlpm.matched,_xlfn._xlws.FILTER(_xlpm.ym,(LabData2016[比對身分證前六碼]=$AX586)*(LabData2016[比對生日西元]=$AY586)*(_xlpm.ym&lt;&gt;"")*(LEFT(_xlpm.ym,4)=TEXT(YEAR(TODAY()),"0")),""),IF(INDEX(_xlpm.matched,1)="",0,ROWS(_xlfn.UNIQUE(_xlpm.matched)))))</f>
        <v/>
      </c>
      <c r="AF586" s="6" t="str">
        <f ca="1">IF($B586="","",SUMIFS(LabData2016[HbA1c唯一],LabData2016[比對身分證前六碼],$AX586,LabData2016[最近一次HbA1c檢查日期],"&gt;="&amp;DATE(YEAR(TODAY()),1,1),LabData2016[最近一次HbA1c檢查日期],"&lt;"&amp;DATE(YEAR(TODAY()),7,1)))</f>
        <v/>
      </c>
      <c r="AG586" s="6" t="str">
        <f ca="1">IF($B586="","",SUMIFS(LabData2016[HbA1c唯一],LabData2016[比對身分證前六碼],$AX586,LabData2016[最近一次HbA1c檢查日期],"&gt;="&amp;DATE(YEAR(TODAY()),7,1),LabData2016[最近一次HbA1c檢查日期],"&lt;"&amp;DATE(YEAR(TODAY())+1,1,1)))</f>
        <v/>
      </c>
      <c r="AH586" s="6" t="str">
        <f ca="1">IF($B586="","",SUMIFS(LabData2016[LDL唯一],LabData2016[比對身分證前六碼],$AX586,LabData2016[最近一次LDL檢查日期],"&gt;="&amp;DATE(YEAR(TODAY()),1,1),LabData2016[最近一次LDL檢查日期],"&lt;"&amp;DATE(YEAR(TODAY()),7,1)))</f>
        <v/>
      </c>
      <c r="AI586" s="6" t="str">
        <f ca="1">IF($B586="","",SUMIFS(LabData2016[LDL唯一],LabData2016[比對身分證前六碼],$AX586,LabData2016[最近一次LDL檢查日期],"&gt;="&amp;DATE(YEAR(TODAY()),7,1),LabData2016[最近一次LDL檢查日期],"&lt;"&amp;DATE(YEAR(TODAY())+1,1,1)))</f>
        <v/>
      </c>
      <c r="AJ586" s="6" t="str">
        <f ca="1">IF($B586="","",SUMIFS(LabData2016[UACR唯一],LabData2016[比對身分證前六碼],$AX586,LabData2016[最近一次UACR檢查日期],"&gt;="&amp;DATE(YEAR(TODAY()),1,1),LabData2016[最近一次UACR檢查日期],"&lt;"&amp;DATE(YEAR(TODAY()),7,1)))</f>
        <v/>
      </c>
      <c r="AK586" s="6" t="str">
        <f ca="1">IF($B586="","",SUMIFS(LabData2016[UACR唯一],LabData2016[比對身分證前六碼],$AX586,LabData2016[最近一次UACR檢查日期],"&gt;="&amp;DATE(YEAR(TODAY()),7,1),LabData2016[最近一次UACR檢查日期],"&lt;"&amp;DATE(YEAR(TODAY())+1,1,1)))</f>
        <v/>
      </c>
      <c r="AL586" s="6" t="str">
        <f t="shared" si="126"/>
        <v/>
      </c>
      <c r="AM586" s="6" t="str">
        <f t="shared" si="127"/>
        <v/>
      </c>
      <c r="AN586" s="6" t="str">
        <f t="shared" si="128"/>
        <v/>
      </c>
      <c r="AO586" s="6" t="str">
        <f t="shared" si="129"/>
        <v/>
      </c>
      <c r="AP586" s="6" t="str" cm="1">
        <f t="array" ref="AP586">IF($B586="","",IFERROR(INDEX(相容設定!$B$2:$E$9,MATCH($D586,相容設定!$A$2:$A$9,0),MIN(VALUE(LEFT($AQ586,FIND("/",$AQ586)-1)),3)+1),0))</f>
        <v/>
      </c>
      <c r="AQ586" s="6" t="str">
        <f t="shared" si="130"/>
        <v/>
      </c>
      <c r="AR586" s="30" t="str">
        <f t="shared" si="131"/>
        <v/>
      </c>
      <c r="AS586" s="30" t="str">
        <f>IF($B586="","",250+30+IF(OR(ISNUMBER(SEARCH("DM",$D586)),ISNUMBER(SEARCH("+",$D586))),100,0)+IFERROR(INDEX(相容設定!$F$2:$F$9,MATCH($D586,相容設定!$A$2:$A$9,0)),0))</f>
        <v/>
      </c>
      <c r="AT586" s="31" t="str">
        <f t="shared" si="132"/>
        <v/>
      </c>
      <c r="AU586" s="32" t="str">
        <f t="shared" si="133"/>
        <v/>
      </c>
      <c r="AW586" t="str">
        <f t="shared" si="134"/>
        <v/>
      </c>
    </row>
    <row r="587" spans="1:49" x14ac:dyDescent="0.35">
      <c r="A587" s="26" t="str" cm="1">
        <f t="array" ref="A587">IFERROR(IF(INDEX(PatientCriteria[身分證號],ROWS($A$4:A587))="","",ROWS($A$4:A587)),"")</f>
        <v/>
      </c>
      <c r="B587" s="26" t="str" cm="1">
        <f t="array" ref="B587">IFERROR(IF(INDEX(PatientCriteria[身分證號],ROWS($A$4:A587))="","",INDEX(PatientCriteria[身分證號],ROWS($A$4:A587))),"")</f>
        <v/>
      </c>
      <c r="C587" s="26" t="str" cm="1">
        <f t="array" ref="C587">IF($B587="","",IFERROR(INDEX(PatientCriteria[生日],ROWS($A$4:A587)),""))</f>
        <v/>
      </c>
      <c r="D587" s="26" t="str" cm="1">
        <f t="array" ref="D587">IF($B587="","",IFERROR(INDEX(PatientCriteria[疾病組合],ROWS($A$4:A587)),""))</f>
        <v/>
      </c>
      <c r="E587" s="6" t="str" cm="1">
        <f t="array" ref="E587">IF($B587="","",IFERROR(INDEX(PatientCriteria[HbA1c達標標準],ROWS($A$4:A587)),""))</f>
        <v/>
      </c>
      <c r="F587" s="6" t="str">
        <f>IF($B587="","",IF($G587="","",IFERROR(SUMIFS(LabData2016[最近一次HbA1c檢查結果(%)],LabData2016[比對身分證前六碼],$AX587,LabData2016[最近一次HbA1c檢查日期],$G587,LabData2016[HbA1c唯一],1),"")))</f>
        <v/>
      </c>
      <c r="G587" s="36" t="str" cm="1">
        <f t="array" ref="G587">IF($B587="","",IFERROR(_xlfn.AGGREGATE(14,6,LabData2016[最近一次HbA1c檢查日期]/((LabData2016[比對身分證前六碼]=$AX587)*(LabData2016[HbA1c唯一]=1)),1),""))</f>
        <v/>
      </c>
      <c r="H587" s="6" t="str">
        <f>IF($B587="","",IF($I587="","",IFERROR(SUMIFS(LabData2016[最近一次HbA1c檢查結果(%)],LabData2016[比對身分證前六碼],$AX587,LabData2016[最近一次HbA1c檢查日期],$I587,LabData2016[HbA1c唯一],1),"")))</f>
        <v/>
      </c>
      <c r="I587" s="36" t="str" cm="1">
        <f t="array" ref="I587">IF($B587="","",IFERROR(_xlfn.AGGREGATE(14,6,LabData2016[最近一次HbA1c檢查日期]/((LabData2016[比對身分證前六碼]=$AX587)*(LabData2016[HbA1c唯一]=1)),2),""))</f>
        <v/>
      </c>
      <c r="J587" s="6" t="str">
        <f t="shared" si="123"/>
        <v/>
      </c>
      <c r="K587" s="27" t="str">
        <f ca="1">IF($B587="","",IF($E587="不適用","不適用",IF($F587="","未檢驗",IF(AND($AF587+$AG587&gt;=2,$AG587&gt;=1),IF(OR($F587&lt;VALUE(SUBSTITUTE(SUBSTITUTE($E587,"&lt;",""),"%","")),SUMIFS(LabData2016[HbA1c唯一],LabData2016[比對身分證前六碼],$AX587,LabData2016[最近一次HbA1c檢查結果(%)],"&lt;"&amp;VALUE(SUBSTITUTE(SUBSTITUTE($E587,"&lt;",""),"%","")),LabData2016[最近一次HbA1c檢查日期],"&gt;="&amp;DATE(YEAR(TODAY()),1,1),LabData2016[最近一次HbA1c檢查日期],"&lt;"&amp;DATE(YEAR(TODAY())+1,1,1))/($AF587+$AG587)&gt;=0.5),"控制達標",IF(ISNUMBER($H587),IF(AND($J587&gt;=84,$F587-$H587&lt;0),"進步達標","未達標"),"未達標")),"未達標"))))</f>
        <v/>
      </c>
      <c r="L587" s="33" t="str">
        <f ca="1">IF($B587="","",IF($K587="不適用","不適用",IF($K587="未檢驗","無檢驗資料","全年"&amp;($AF587+$AG587)&amp;"次／下半年"&amp;$AG587&amp;"次／"&amp;SUMIFS(LabData2016[HbA1c唯一],LabData2016[比對身分證前六碼],$AX587,LabData2016[最近一次HbA1c檢查結果(%)],"&lt;"&amp;VALUE(SUBSTITUTE(SUBSTITUTE($E587,"&lt;",""),"%","")),LabData2016[最近一次HbA1c檢查日期],"&gt;="&amp;DATE(YEAR(TODAY()),1,1),LabData2016[最近一次HbA1c檢查日期],"&lt;"&amp;DATE(YEAR(TODAY())+1,1,1))&amp;"/"&amp;($AF587+$AG587)&amp;"達標")))</f>
        <v/>
      </c>
      <c r="M587" s="6" t="str" cm="1">
        <f t="array" ref="M587">IF($B587="","",IFERROR(INDEX(PatientCriteria[LDL達標標準],ROWS($A$4:A587)),""))</f>
        <v/>
      </c>
      <c r="N587" s="6" t="str">
        <f>IF($B587="","",IF($O587="","",IFERROR(SUMIFS(LabData2016[最近一次LDL檢查結果(mg/dL)],LabData2016[比對身分證前六碼],$AX587,LabData2016[最近一次LDL檢查日期],$O587,LabData2016[LDL唯一],1),"")))</f>
        <v/>
      </c>
      <c r="O587" s="36" t="str" cm="1">
        <f t="array" ref="O587">IF($B587="","",IFERROR(_xlfn.AGGREGATE(14,6,LabData2016[最近一次LDL檢查日期]/((LabData2016[比對身分證前六碼]=$AX587)*(LabData2016[LDL唯一]=1)),1),""))</f>
        <v/>
      </c>
      <c r="P587" s="6" t="str">
        <f>IF($B587="","",IF($Q587="","",IFERROR(SUMIFS(LabData2016[最近一次LDL檢查結果(mg/dL)],LabData2016[比對身分證前六碼],$AX587,LabData2016[最近一次LDL檢查日期],$Q587,LabData2016[LDL唯一],1),"")))</f>
        <v/>
      </c>
      <c r="Q587" s="36" t="str" cm="1">
        <f t="array" ref="Q587">IF($B587="","",IFERROR(_xlfn.AGGREGATE(14,6,LabData2016[最近一次LDL檢查日期]/((LabData2016[比對身分證前六碼]=$AX587)*(LabData2016[LDL唯一]=1)),2),""))</f>
        <v/>
      </c>
      <c r="R587" s="6" t="str">
        <f t="shared" si="124"/>
        <v/>
      </c>
      <c r="S587" s="6" t="str" cm="1">
        <f t="array" ref="S587">IF($B587="","",IFERROR(_xlfn.AGGREGATE(15,6,LabData2016[最近一次LDL檢查結果(mg/dL)]/((LabData2016[比對身分證前六碼]=$AX587)*(LabData2016[LDL唯一]=1)),1),""))</f>
        <v/>
      </c>
      <c r="T587" s="28" t="str">
        <f ca="1">IF($B587="","",IF($M587="不適用","不適用",IF($N587="","未檢驗",IF(OR(AND($D587="DM only",$O587&gt;=DATE(YEAR(TODAY()),1,1),$O587&lt;DATE(YEAR(TODAY())+1,1,1),$N587&lt;VALUE(SUBSTITUTE($M587,"&lt;",""))),AND($AH587&gt;=1,$AI587&gt;=1,OR($N587&lt;VALUE(SUBSTITUTE($M587,"&lt;","")),SUMIFS(LabData2016[LDL唯一],LabData2016[比對身分證前六碼],$AX587,LabData2016[最近一次LDL檢查結果(mg/dL)],"&lt;"&amp;VALUE(SUBSTITUTE($M587,"&lt;","")),LabData2016[最近一次LDL檢查日期],"&gt;="&amp;DATE(YEAR(TODAY()),1,1),LabData2016[最近一次LDL檢查日期],"&lt;"&amp;DATE(YEAR(TODAY())+1,1,1))/($AH587+$AI587)&gt;=0.5))),"控制達標",IF(AND($AH587&gt;=1,$AI587&gt;=1,ISNUMBER($P587),$R587&gt;84,$N587-$P587&lt;0),"進步達標","未達標")))))</f>
        <v/>
      </c>
      <c r="U587" s="39" t="str">
        <f ca="1">IF($B587="","",IF($T587="不適用","不適用",IF($T587="未檢驗","無檢驗資料","全年"&amp;($AH587+$AI587)&amp;"次／下半年"&amp;$AI587&amp;"次／"&amp;SUMIFS(LabData2016[LDL唯一],LabData2016[比對身分證前六碼],$AX587,LabData2016[最近一次LDL檢查結果(mg/dL)],"&lt;"&amp;VALUE(SUBSTITUTE($M587,"&lt;","")),LabData2016[最近一次LDL檢查日期],"&gt;="&amp;DATE(YEAR(TODAY()),1,1),LabData2016[最近一次LDL檢查日期],"&lt;"&amp;DATE(YEAR(TODAY())+1,1,1))&amp;"/"&amp;($AH587+$AI587)&amp;"達標")))</f>
        <v/>
      </c>
      <c r="V587" s="6" t="str" cm="1">
        <f t="array" ref="V587">IF($B587="","",IFERROR(INDEX(PatientCriteria[UACR達標標準],ROWS($A$4:A587)),""))</f>
        <v/>
      </c>
      <c r="W587" s="6" t="str">
        <f>IF($B587="","",IF($X587="","",IFERROR(SUMIFS(LabData2016[最近一次UACR檢查結果(mg/gm)],LabData2016[比對身分證前六碼],$AX587,LabData2016[最近一次UACR檢查日期],$X587,LabData2016[UACR唯一],1),"")))</f>
        <v/>
      </c>
      <c r="X587" s="36" t="str" cm="1">
        <f t="array" ref="X587">IF($B587="","",IFERROR(_xlfn.AGGREGATE(14,6,LabData2016[最近一次UACR檢查日期]/((LabData2016[比對身分證前六碼]=$AX587)*(LabData2016[UACR唯一]=1)),1),""))</f>
        <v/>
      </c>
      <c r="Y587" s="6" t="str">
        <f>IF($B587="","",IF($Z587="","",IFERROR(SUMIFS(LabData2016[最近一次UACR檢查結果(mg/gm)],LabData2016[比對身分證前六碼],$AX587,LabData2016[最近一次UACR檢查日期],$Z587,LabData2016[UACR唯一],1),"")))</f>
        <v/>
      </c>
      <c r="Z587" s="36" t="str" cm="1">
        <f t="array" ref="Z587">IF($B587="","",IFERROR(_xlfn.AGGREGATE(14,6,LabData2016[最近一次UACR檢查日期]/((LabData2016[比對身分證前六碼]=$AX587)*(LabData2016[UACR唯一]=1)),2),""))</f>
        <v/>
      </c>
      <c r="AA587" s="6" t="str">
        <f t="shared" si="125"/>
        <v/>
      </c>
      <c r="AB587" s="29" t="str">
        <f ca="1">IF($B587="","",IF($V587="不適用","不適用",IF($W587="","未檢驗",IF(AND($AJ587+$AK587&gt;=2,$AK587&gt;=1),IF(OR($W587&lt;30,SUMIFS(LabData2016[UACR唯一],LabData2016[比對身分證前六碼],$AX587,LabData2016[最近一次UACR檢查結果(mg/gm)],"&lt;30",LabData2016[最近一次UACR檢查日期],"&gt;="&amp;DATE(YEAR(TODAY()),1,1),LabData2016[最近一次UACR檢查日期],"&lt;"&amp;DATE(YEAR(TODAY())+1,1,1))/($AJ587+$AK587)&gt;=0.5),"控制達標",IF(ISNUMBER($Y587),IF(AND($AA587&gt;=84,$W587-$Y587&lt;0),"進步達標","未達標"),"未達標")),"未達標"))))</f>
        <v/>
      </c>
      <c r="AC587" s="38" t="str">
        <f ca="1">IF($B587="","",IF($AB587="不適用","不適用",IF($AB587="未檢驗","無檢驗資料","全年"&amp;($AJ587+$AK587)&amp;"次／下半年"&amp;$AK587&amp;"次／"&amp;SUMIFS(LabData2016[UACR唯一],LabData2016[比對身分證前六碼],$AX587,LabData2016[最近一次UACR檢查結果(mg/gm)],"&lt;30",LabData2016[最近一次UACR檢查日期],"&gt;="&amp;DATE(YEAR(TODAY()),1,1),LabData2016[最近一次UACR檢查日期],"&lt;"&amp;DATE(YEAR(TODAY())+1,1,1))&amp;"/"&amp;($AJ587+$AK587)&amp;"達標")))</f>
        <v/>
      </c>
      <c r="AD587" s="6" t="str" cm="1">
        <f t="array" ref="AD587">IF($B587="","",IFERROR(INDEX(PatientCriteria[BP檢驗次數達標標準],ROWS($A$4:A587)),""))</f>
        <v/>
      </c>
      <c r="AE587" s="6" t="str" cm="1">
        <f t="array" aca="1" ref="AE587" ca="1">IF($B587="","",_xlfn.LET(_xlpm.bp,LabData2016[最近一次BP檢查日期],_xlpm.ym,IF(ISNUMBER(_xlpm.bp),TEXT(_xlpm.bp,"yyyy-mm"),LEFT(_xlpm.bp,7)),_xlpm.matched,_xlfn._xlws.FILTER(_xlpm.ym,(LabData2016[比對身分證前六碼]=$AX587)*(LabData2016[比對生日西元]=$AY587)*(_xlpm.ym&lt;&gt;"")*(LEFT(_xlpm.ym,4)=TEXT(YEAR(TODAY()),"0")),""),IF(INDEX(_xlpm.matched,1)="",0,ROWS(_xlfn.UNIQUE(_xlpm.matched)))))</f>
        <v/>
      </c>
      <c r="AF587" s="6" t="str">
        <f ca="1">IF($B587="","",SUMIFS(LabData2016[HbA1c唯一],LabData2016[比對身分證前六碼],$AX587,LabData2016[最近一次HbA1c檢查日期],"&gt;="&amp;DATE(YEAR(TODAY()),1,1),LabData2016[最近一次HbA1c檢查日期],"&lt;"&amp;DATE(YEAR(TODAY()),7,1)))</f>
        <v/>
      </c>
      <c r="AG587" s="6" t="str">
        <f ca="1">IF($B587="","",SUMIFS(LabData2016[HbA1c唯一],LabData2016[比對身分證前六碼],$AX587,LabData2016[最近一次HbA1c檢查日期],"&gt;="&amp;DATE(YEAR(TODAY()),7,1),LabData2016[最近一次HbA1c檢查日期],"&lt;"&amp;DATE(YEAR(TODAY())+1,1,1)))</f>
        <v/>
      </c>
      <c r="AH587" s="6" t="str">
        <f ca="1">IF($B587="","",SUMIFS(LabData2016[LDL唯一],LabData2016[比對身分證前六碼],$AX587,LabData2016[最近一次LDL檢查日期],"&gt;="&amp;DATE(YEAR(TODAY()),1,1),LabData2016[最近一次LDL檢查日期],"&lt;"&amp;DATE(YEAR(TODAY()),7,1)))</f>
        <v/>
      </c>
      <c r="AI587" s="6" t="str">
        <f ca="1">IF($B587="","",SUMIFS(LabData2016[LDL唯一],LabData2016[比對身分證前六碼],$AX587,LabData2016[最近一次LDL檢查日期],"&gt;="&amp;DATE(YEAR(TODAY()),7,1),LabData2016[最近一次LDL檢查日期],"&lt;"&amp;DATE(YEAR(TODAY())+1,1,1)))</f>
        <v/>
      </c>
      <c r="AJ587" s="6" t="str">
        <f ca="1">IF($B587="","",SUMIFS(LabData2016[UACR唯一],LabData2016[比對身分證前六碼],$AX587,LabData2016[最近一次UACR檢查日期],"&gt;="&amp;DATE(YEAR(TODAY()),1,1),LabData2016[最近一次UACR檢查日期],"&lt;"&amp;DATE(YEAR(TODAY()),7,1)))</f>
        <v/>
      </c>
      <c r="AK587" s="6" t="str">
        <f ca="1">IF($B587="","",SUMIFS(LabData2016[UACR唯一],LabData2016[比對身分證前六碼],$AX587,LabData2016[最近一次UACR檢查日期],"&gt;="&amp;DATE(YEAR(TODAY()),7,1),LabData2016[最近一次UACR檢查日期],"&lt;"&amp;DATE(YEAR(TODAY())+1,1,1)))</f>
        <v/>
      </c>
      <c r="AL587" s="6" t="str">
        <f t="shared" si="126"/>
        <v/>
      </c>
      <c r="AM587" s="6" t="str">
        <f t="shared" si="127"/>
        <v/>
      </c>
      <c r="AN587" s="6" t="str">
        <f t="shared" si="128"/>
        <v/>
      </c>
      <c r="AO587" s="6" t="str">
        <f t="shared" si="129"/>
        <v/>
      </c>
      <c r="AP587" s="6" t="str" cm="1">
        <f t="array" ref="AP587">IF($B587="","",IFERROR(INDEX(相容設定!$B$2:$E$9,MATCH($D587,相容設定!$A$2:$A$9,0),MIN(VALUE(LEFT($AQ587,FIND("/",$AQ587)-1)),3)+1),0))</f>
        <v/>
      </c>
      <c r="AQ587" s="6" t="str">
        <f t="shared" si="130"/>
        <v/>
      </c>
      <c r="AR587" s="30" t="str">
        <f t="shared" si="131"/>
        <v/>
      </c>
      <c r="AS587" s="30" t="str">
        <f>IF($B587="","",250+30+IF(OR(ISNUMBER(SEARCH("DM",$D587)),ISNUMBER(SEARCH("+",$D587))),100,0)+IFERROR(INDEX(相容設定!$F$2:$F$9,MATCH($D587,相容設定!$A$2:$A$9,0)),0))</f>
        <v/>
      </c>
      <c r="AT587" s="31" t="str">
        <f t="shared" si="132"/>
        <v/>
      </c>
      <c r="AU587" s="32" t="str">
        <f t="shared" si="133"/>
        <v/>
      </c>
      <c r="AW587" t="str">
        <f t="shared" si="134"/>
        <v/>
      </c>
    </row>
    <row r="588" spans="1:49" x14ac:dyDescent="0.35">
      <c r="A588" s="26" t="str" cm="1">
        <f t="array" ref="A588">IFERROR(IF(INDEX(PatientCriteria[身分證號],ROWS($A$4:A588))="","",ROWS($A$4:A588)),"")</f>
        <v/>
      </c>
      <c r="B588" s="26" t="str" cm="1">
        <f t="array" ref="B588">IFERROR(IF(INDEX(PatientCriteria[身分證號],ROWS($A$4:A588))="","",INDEX(PatientCriteria[身分證號],ROWS($A$4:A588))),"")</f>
        <v/>
      </c>
      <c r="C588" s="26" t="str" cm="1">
        <f t="array" ref="C588">IF($B588="","",IFERROR(INDEX(PatientCriteria[生日],ROWS($A$4:A588)),""))</f>
        <v/>
      </c>
      <c r="D588" s="26" t="str" cm="1">
        <f t="array" ref="D588">IF($B588="","",IFERROR(INDEX(PatientCriteria[疾病組合],ROWS($A$4:A588)),""))</f>
        <v/>
      </c>
      <c r="E588" s="6" t="str" cm="1">
        <f t="array" ref="E588">IF($B588="","",IFERROR(INDEX(PatientCriteria[HbA1c達標標準],ROWS($A$4:A588)),""))</f>
        <v/>
      </c>
      <c r="F588" s="6" t="str">
        <f>IF($B588="","",IF($G588="","",IFERROR(SUMIFS(LabData2016[最近一次HbA1c檢查結果(%)],LabData2016[比對身分證前六碼],$AX588,LabData2016[最近一次HbA1c檢查日期],$G588,LabData2016[HbA1c唯一],1),"")))</f>
        <v/>
      </c>
      <c r="G588" s="36" t="str" cm="1">
        <f t="array" ref="G588">IF($B588="","",IFERROR(_xlfn.AGGREGATE(14,6,LabData2016[最近一次HbA1c檢查日期]/((LabData2016[比對身分證前六碼]=$AX588)*(LabData2016[HbA1c唯一]=1)),1),""))</f>
        <v/>
      </c>
      <c r="H588" s="6" t="str">
        <f>IF($B588="","",IF($I588="","",IFERROR(SUMIFS(LabData2016[最近一次HbA1c檢查結果(%)],LabData2016[比對身分證前六碼],$AX588,LabData2016[最近一次HbA1c檢查日期],$I588,LabData2016[HbA1c唯一],1),"")))</f>
        <v/>
      </c>
      <c r="I588" s="36" t="str" cm="1">
        <f t="array" ref="I588">IF($B588="","",IFERROR(_xlfn.AGGREGATE(14,6,LabData2016[最近一次HbA1c檢查日期]/((LabData2016[比對身分證前六碼]=$AX588)*(LabData2016[HbA1c唯一]=1)),2),""))</f>
        <v/>
      </c>
      <c r="J588" s="6" t="str">
        <f t="shared" si="123"/>
        <v/>
      </c>
      <c r="K588" s="27" t="str">
        <f ca="1">IF($B588="","",IF($E588="不適用","不適用",IF($F588="","未檢驗",IF(AND($AF588+$AG588&gt;=2,$AG588&gt;=1),IF(OR($F588&lt;VALUE(SUBSTITUTE(SUBSTITUTE($E588,"&lt;",""),"%","")),SUMIFS(LabData2016[HbA1c唯一],LabData2016[比對身分證前六碼],$AX588,LabData2016[最近一次HbA1c檢查結果(%)],"&lt;"&amp;VALUE(SUBSTITUTE(SUBSTITUTE($E588,"&lt;",""),"%","")),LabData2016[最近一次HbA1c檢查日期],"&gt;="&amp;DATE(YEAR(TODAY()),1,1),LabData2016[最近一次HbA1c檢查日期],"&lt;"&amp;DATE(YEAR(TODAY())+1,1,1))/($AF588+$AG588)&gt;=0.5),"控制達標",IF(ISNUMBER($H588),IF(AND($J588&gt;=84,$F588-$H588&lt;0),"進步達標","未達標"),"未達標")),"未達標"))))</f>
        <v/>
      </c>
      <c r="L588" s="33" t="str">
        <f ca="1">IF($B588="","",IF($K588="不適用","不適用",IF($K588="未檢驗","無檢驗資料","全年"&amp;($AF588+$AG588)&amp;"次／下半年"&amp;$AG588&amp;"次／"&amp;SUMIFS(LabData2016[HbA1c唯一],LabData2016[比對身分證前六碼],$AX588,LabData2016[最近一次HbA1c檢查結果(%)],"&lt;"&amp;VALUE(SUBSTITUTE(SUBSTITUTE($E588,"&lt;",""),"%","")),LabData2016[最近一次HbA1c檢查日期],"&gt;="&amp;DATE(YEAR(TODAY()),1,1),LabData2016[最近一次HbA1c檢查日期],"&lt;"&amp;DATE(YEAR(TODAY())+1,1,1))&amp;"/"&amp;($AF588+$AG588)&amp;"達標")))</f>
        <v/>
      </c>
      <c r="M588" s="6" t="str" cm="1">
        <f t="array" ref="M588">IF($B588="","",IFERROR(INDEX(PatientCriteria[LDL達標標準],ROWS($A$4:A588)),""))</f>
        <v/>
      </c>
      <c r="N588" s="6" t="str">
        <f>IF($B588="","",IF($O588="","",IFERROR(SUMIFS(LabData2016[最近一次LDL檢查結果(mg/dL)],LabData2016[比對身分證前六碼],$AX588,LabData2016[最近一次LDL檢查日期],$O588,LabData2016[LDL唯一],1),"")))</f>
        <v/>
      </c>
      <c r="O588" s="36" t="str" cm="1">
        <f t="array" ref="O588">IF($B588="","",IFERROR(_xlfn.AGGREGATE(14,6,LabData2016[最近一次LDL檢查日期]/((LabData2016[比對身分證前六碼]=$AX588)*(LabData2016[LDL唯一]=1)),1),""))</f>
        <v/>
      </c>
      <c r="P588" s="6" t="str">
        <f>IF($B588="","",IF($Q588="","",IFERROR(SUMIFS(LabData2016[最近一次LDL檢查結果(mg/dL)],LabData2016[比對身分證前六碼],$AX588,LabData2016[最近一次LDL檢查日期],$Q588,LabData2016[LDL唯一],1),"")))</f>
        <v/>
      </c>
      <c r="Q588" s="36" t="str" cm="1">
        <f t="array" ref="Q588">IF($B588="","",IFERROR(_xlfn.AGGREGATE(14,6,LabData2016[最近一次LDL檢查日期]/((LabData2016[比對身分證前六碼]=$AX588)*(LabData2016[LDL唯一]=1)),2),""))</f>
        <v/>
      </c>
      <c r="R588" s="6" t="str">
        <f t="shared" si="124"/>
        <v/>
      </c>
      <c r="S588" s="6" t="str" cm="1">
        <f t="array" ref="S588">IF($B588="","",IFERROR(_xlfn.AGGREGATE(15,6,LabData2016[最近一次LDL檢查結果(mg/dL)]/((LabData2016[比對身分證前六碼]=$AX588)*(LabData2016[LDL唯一]=1)),1),""))</f>
        <v/>
      </c>
      <c r="T588" s="28" t="str">
        <f ca="1">IF($B588="","",IF($M588="不適用","不適用",IF($N588="","未檢驗",IF(OR(AND($D588="DM only",$O588&gt;=DATE(YEAR(TODAY()),1,1),$O588&lt;DATE(YEAR(TODAY())+1,1,1),$N588&lt;VALUE(SUBSTITUTE($M588,"&lt;",""))),AND($AH588&gt;=1,$AI588&gt;=1,OR($N588&lt;VALUE(SUBSTITUTE($M588,"&lt;","")),SUMIFS(LabData2016[LDL唯一],LabData2016[比對身分證前六碼],$AX588,LabData2016[最近一次LDL檢查結果(mg/dL)],"&lt;"&amp;VALUE(SUBSTITUTE($M588,"&lt;","")),LabData2016[最近一次LDL檢查日期],"&gt;="&amp;DATE(YEAR(TODAY()),1,1),LabData2016[最近一次LDL檢查日期],"&lt;"&amp;DATE(YEAR(TODAY())+1,1,1))/($AH588+$AI588)&gt;=0.5))),"控制達標",IF(AND($AH588&gt;=1,$AI588&gt;=1,ISNUMBER($P588),$R588&gt;84,$N588-$P588&lt;0),"進步達標","未達標")))))</f>
        <v/>
      </c>
      <c r="U588" s="39" t="str">
        <f ca="1">IF($B588="","",IF($T588="不適用","不適用",IF($T588="未檢驗","無檢驗資料","全年"&amp;($AH588+$AI588)&amp;"次／下半年"&amp;$AI588&amp;"次／"&amp;SUMIFS(LabData2016[LDL唯一],LabData2016[比對身分證前六碼],$AX588,LabData2016[最近一次LDL檢查結果(mg/dL)],"&lt;"&amp;VALUE(SUBSTITUTE($M588,"&lt;","")),LabData2016[最近一次LDL檢查日期],"&gt;="&amp;DATE(YEAR(TODAY()),1,1),LabData2016[最近一次LDL檢查日期],"&lt;"&amp;DATE(YEAR(TODAY())+1,1,1))&amp;"/"&amp;($AH588+$AI588)&amp;"達標")))</f>
        <v/>
      </c>
      <c r="V588" s="6" t="str" cm="1">
        <f t="array" ref="V588">IF($B588="","",IFERROR(INDEX(PatientCriteria[UACR達標標準],ROWS($A$4:A588)),""))</f>
        <v/>
      </c>
      <c r="W588" s="6" t="str">
        <f>IF($B588="","",IF($X588="","",IFERROR(SUMIFS(LabData2016[最近一次UACR檢查結果(mg/gm)],LabData2016[比對身分證前六碼],$AX588,LabData2016[最近一次UACR檢查日期],$X588,LabData2016[UACR唯一],1),"")))</f>
        <v/>
      </c>
      <c r="X588" s="36" t="str" cm="1">
        <f t="array" ref="X588">IF($B588="","",IFERROR(_xlfn.AGGREGATE(14,6,LabData2016[最近一次UACR檢查日期]/((LabData2016[比對身分證前六碼]=$AX588)*(LabData2016[UACR唯一]=1)),1),""))</f>
        <v/>
      </c>
      <c r="Y588" s="6" t="str">
        <f>IF($B588="","",IF($Z588="","",IFERROR(SUMIFS(LabData2016[最近一次UACR檢查結果(mg/gm)],LabData2016[比對身分證前六碼],$AX588,LabData2016[最近一次UACR檢查日期],$Z588,LabData2016[UACR唯一],1),"")))</f>
        <v/>
      </c>
      <c r="Z588" s="36" t="str" cm="1">
        <f t="array" ref="Z588">IF($B588="","",IFERROR(_xlfn.AGGREGATE(14,6,LabData2016[最近一次UACR檢查日期]/((LabData2016[比對身分證前六碼]=$AX588)*(LabData2016[UACR唯一]=1)),2),""))</f>
        <v/>
      </c>
      <c r="AA588" s="6" t="str">
        <f t="shared" si="125"/>
        <v/>
      </c>
      <c r="AB588" s="29" t="str">
        <f ca="1">IF($B588="","",IF($V588="不適用","不適用",IF($W588="","未檢驗",IF(AND($AJ588+$AK588&gt;=2,$AK588&gt;=1),IF(OR($W588&lt;30,SUMIFS(LabData2016[UACR唯一],LabData2016[比對身分證前六碼],$AX588,LabData2016[最近一次UACR檢查結果(mg/gm)],"&lt;30",LabData2016[最近一次UACR檢查日期],"&gt;="&amp;DATE(YEAR(TODAY()),1,1),LabData2016[最近一次UACR檢查日期],"&lt;"&amp;DATE(YEAR(TODAY())+1,1,1))/($AJ588+$AK588)&gt;=0.5),"控制達標",IF(ISNUMBER($Y588),IF(AND($AA588&gt;=84,$W588-$Y588&lt;0),"進步達標","未達標"),"未達標")),"未達標"))))</f>
        <v/>
      </c>
      <c r="AC588" s="38" t="str">
        <f ca="1">IF($B588="","",IF($AB588="不適用","不適用",IF($AB588="未檢驗","無檢驗資料","全年"&amp;($AJ588+$AK588)&amp;"次／下半年"&amp;$AK588&amp;"次／"&amp;SUMIFS(LabData2016[UACR唯一],LabData2016[比對身分證前六碼],$AX588,LabData2016[最近一次UACR檢查結果(mg/gm)],"&lt;30",LabData2016[最近一次UACR檢查日期],"&gt;="&amp;DATE(YEAR(TODAY()),1,1),LabData2016[最近一次UACR檢查日期],"&lt;"&amp;DATE(YEAR(TODAY())+1,1,1))&amp;"/"&amp;($AJ588+$AK588)&amp;"達標")))</f>
        <v/>
      </c>
      <c r="AD588" s="6" t="str" cm="1">
        <f t="array" ref="AD588">IF($B588="","",IFERROR(INDEX(PatientCriteria[BP檢驗次數達標標準],ROWS($A$4:A588)),""))</f>
        <v/>
      </c>
      <c r="AE588" s="6" t="str" cm="1">
        <f t="array" aca="1" ref="AE588" ca="1">IF($B588="","",_xlfn.LET(_xlpm.bp,LabData2016[最近一次BP檢查日期],_xlpm.ym,IF(ISNUMBER(_xlpm.bp),TEXT(_xlpm.bp,"yyyy-mm"),LEFT(_xlpm.bp,7)),_xlpm.matched,_xlfn._xlws.FILTER(_xlpm.ym,(LabData2016[比對身分證前六碼]=$AX588)*(LabData2016[比對生日西元]=$AY588)*(_xlpm.ym&lt;&gt;"")*(LEFT(_xlpm.ym,4)=TEXT(YEAR(TODAY()),"0")),""),IF(INDEX(_xlpm.matched,1)="",0,ROWS(_xlfn.UNIQUE(_xlpm.matched)))))</f>
        <v/>
      </c>
      <c r="AF588" s="6" t="str">
        <f ca="1">IF($B588="","",SUMIFS(LabData2016[HbA1c唯一],LabData2016[比對身分證前六碼],$AX588,LabData2016[最近一次HbA1c檢查日期],"&gt;="&amp;DATE(YEAR(TODAY()),1,1),LabData2016[最近一次HbA1c檢查日期],"&lt;"&amp;DATE(YEAR(TODAY()),7,1)))</f>
        <v/>
      </c>
      <c r="AG588" s="6" t="str">
        <f ca="1">IF($B588="","",SUMIFS(LabData2016[HbA1c唯一],LabData2016[比對身分證前六碼],$AX588,LabData2016[最近一次HbA1c檢查日期],"&gt;="&amp;DATE(YEAR(TODAY()),7,1),LabData2016[最近一次HbA1c檢查日期],"&lt;"&amp;DATE(YEAR(TODAY())+1,1,1)))</f>
        <v/>
      </c>
      <c r="AH588" s="6" t="str">
        <f ca="1">IF($B588="","",SUMIFS(LabData2016[LDL唯一],LabData2016[比對身分證前六碼],$AX588,LabData2016[最近一次LDL檢查日期],"&gt;="&amp;DATE(YEAR(TODAY()),1,1),LabData2016[最近一次LDL檢查日期],"&lt;"&amp;DATE(YEAR(TODAY()),7,1)))</f>
        <v/>
      </c>
      <c r="AI588" s="6" t="str">
        <f ca="1">IF($B588="","",SUMIFS(LabData2016[LDL唯一],LabData2016[比對身分證前六碼],$AX588,LabData2016[最近一次LDL檢查日期],"&gt;="&amp;DATE(YEAR(TODAY()),7,1),LabData2016[最近一次LDL檢查日期],"&lt;"&amp;DATE(YEAR(TODAY())+1,1,1)))</f>
        <v/>
      </c>
      <c r="AJ588" s="6" t="str">
        <f ca="1">IF($B588="","",SUMIFS(LabData2016[UACR唯一],LabData2016[比對身分證前六碼],$AX588,LabData2016[最近一次UACR檢查日期],"&gt;="&amp;DATE(YEAR(TODAY()),1,1),LabData2016[最近一次UACR檢查日期],"&lt;"&amp;DATE(YEAR(TODAY()),7,1)))</f>
        <v/>
      </c>
      <c r="AK588" s="6" t="str">
        <f ca="1">IF($B588="","",SUMIFS(LabData2016[UACR唯一],LabData2016[比對身分證前六碼],$AX588,LabData2016[最近一次UACR檢查日期],"&gt;="&amp;DATE(YEAR(TODAY()),7,1),LabData2016[最近一次UACR檢查日期],"&lt;"&amp;DATE(YEAR(TODAY())+1,1,1)))</f>
        <v/>
      </c>
      <c r="AL588" s="6" t="str">
        <f t="shared" si="126"/>
        <v/>
      </c>
      <c r="AM588" s="6" t="str">
        <f t="shared" si="127"/>
        <v/>
      </c>
      <c r="AN588" s="6" t="str">
        <f t="shared" si="128"/>
        <v/>
      </c>
      <c r="AO588" s="6" t="str">
        <f t="shared" si="129"/>
        <v/>
      </c>
      <c r="AP588" s="6" t="str" cm="1">
        <f t="array" ref="AP588">IF($B588="","",IFERROR(INDEX(相容設定!$B$2:$E$9,MATCH($D588,相容設定!$A$2:$A$9,0),MIN(VALUE(LEFT($AQ588,FIND("/",$AQ588)-1)),3)+1),0))</f>
        <v/>
      </c>
      <c r="AQ588" s="6" t="str">
        <f t="shared" si="130"/>
        <v/>
      </c>
      <c r="AR588" s="30" t="str">
        <f t="shared" si="131"/>
        <v/>
      </c>
      <c r="AS588" s="30" t="str">
        <f>IF($B588="","",250+30+IF(OR(ISNUMBER(SEARCH("DM",$D588)),ISNUMBER(SEARCH("+",$D588))),100,0)+IFERROR(INDEX(相容設定!$F$2:$F$9,MATCH($D588,相容設定!$A$2:$A$9,0)),0))</f>
        <v/>
      </c>
      <c r="AT588" s="31" t="str">
        <f t="shared" si="132"/>
        <v/>
      </c>
      <c r="AU588" s="32" t="str">
        <f t="shared" si="133"/>
        <v/>
      </c>
      <c r="AW588" t="str">
        <f t="shared" si="134"/>
        <v/>
      </c>
    </row>
    <row r="589" spans="1:49" x14ac:dyDescent="0.35">
      <c r="A589" s="26" t="str" cm="1">
        <f t="array" ref="A589">IFERROR(IF(INDEX(PatientCriteria[身分證號],ROWS($A$4:A589))="","",ROWS($A$4:A589)),"")</f>
        <v/>
      </c>
      <c r="B589" s="26" t="str" cm="1">
        <f t="array" ref="B589">IFERROR(IF(INDEX(PatientCriteria[身分證號],ROWS($A$4:A589))="","",INDEX(PatientCriteria[身分證號],ROWS($A$4:A589))),"")</f>
        <v/>
      </c>
      <c r="C589" s="26" t="str" cm="1">
        <f t="array" ref="C589">IF($B589="","",IFERROR(INDEX(PatientCriteria[生日],ROWS($A$4:A589)),""))</f>
        <v/>
      </c>
      <c r="D589" s="26" t="str" cm="1">
        <f t="array" ref="D589">IF($B589="","",IFERROR(INDEX(PatientCriteria[疾病組合],ROWS($A$4:A589)),""))</f>
        <v/>
      </c>
      <c r="E589" s="6" t="str" cm="1">
        <f t="array" ref="E589">IF($B589="","",IFERROR(INDEX(PatientCriteria[HbA1c達標標準],ROWS($A$4:A589)),""))</f>
        <v/>
      </c>
      <c r="F589" s="6" t="str">
        <f>IF($B589="","",IF($G589="","",IFERROR(SUMIFS(LabData2016[最近一次HbA1c檢查結果(%)],LabData2016[比對身分證前六碼],$AX589,LabData2016[最近一次HbA1c檢查日期],$G589,LabData2016[HbA1c唯一],1),"")))</f>
        <v/>
      </c>
      <c r="G589" s="36" t="str" cm="1">
        <f t="array" ref="G589">IF($B589="","",IFERROR(_xlfn.AGGREGATE(14,6,LabData2016[最近一次HbA1c檢查日期]/((LabData2016[比對身分證前六碼]=$AX589)*(LabData2016[HbA1c唯一]=1)),1),""))</f>
        <v/>
      </c>
      <c r="H589" s="6" t="str">
        <f>IF($B589="","",IF($I589="","",IFERROR(SUMIFS(LabData2016[最近一次HbA1c檢查結果(%)],LabData2016[比對身分證前六碼],$AX589,LabData2016[最近一次HbA1c檢查日期],$I589,LabData2016[HbA1c唯一],1),"")))</f>
        <v/>
      </c>
      <c r="I589" s="36" t="str" cm="1">
        <f t="array" ref="I589">IF($B589="","",IFERROR(_xlfn.AGGREGATE(14,6,LabData2016[最近一次HbA1c檢查日期]/((LabData2016[比對身分證前六碼]=$AX589)*(LabData2016[HbA1c唯一]=1)),2),""))</f>
        <v/>
      </c>
      <c r="J589" s="6" t="str">
        <f t="shared" si="123"/>
        <v/>
      </c>
      <c r="K589" s="27" t="str">
        <f ca="1">IF($B589="","",IF($E589="不適用","不適用",IF($F589="","未檢驗",IF(AND($AF589+$AG589&gt;=2,$AG589&gt;=1),IF(OR($F589&lt;VALUE(SUBSTITUTE(SUBSTITUTE($E589,"&lt;",""),"%","")),SUMIFS(LabData2016[HbA1c唯一],LabData2016[比對身分證前六碼],$AX589,LabData2016[最近一次HbA1c檢查結果(%)],"&lt;"&amp;VALUE(SUBSTITUTE(SUBSTITUTE($E589,"&lt;",""),"%","")),LabData2016[最近一次HbA1c檢查日期],"&gt;="&amp;DATE(YEAR(TODAY()),1,1),LabData2016[最近一次HbA1c檢查日期],"&lt;"&amp;DATE(YEAR(TODAY())+1,1,1))/($AF589+$AG589)&gt;=0.5),"控制達標",IF(ISNUMBER($H589),IF(AND($J589&gt;=84,$F589-$H589&lt;0),"進步達標","未達標"),"未達標")),"未達標"))))</f>
        <v/>
      </c>
      <c r="L589" s="33" t="str">
        <f ca="1">IF($B589="","",IF($K589="不適用","不適用",IF($K589="未檢驗","無檢驗資料","全年"&amp;($AF589+$AG589)&amp;"次／下半年"&amp;$AG589&amp;"次／"&amp;SUMIFS(LabData2016[HbA1c唯一],LabData2016[比對身分證前六碼],$AX589,LabData2016[最近一次HbA1c檢查結果(%)],"&lt;"&amp;VALUE(SUBSTITUTE(SUBSTITUTE($E589,"&lt;",""),"%","")),LabData2016[最近一次HbA1c檢查日期],"&gt;="&amp;DATE(YEAR(TODAY()),1,1),LabData2016[最近一次HbA1c檢查日期],"&lt;"&amp;DATE(YEAR(TODAY())+1,1,1))&amp;"/"&amp;($AF589+$AG589)&amp;"達標")))</f>
        <v/>
      </c>
      <c r="M589" s="6" t="str" cm="1">
        <f t="array" ref="M589">IF($B589="","",IFERROR(INDEX(PatientCriteria[LDL達標標準],ROWS($A$4:A589)),""))</f>
        <v/>
      </c>
      <c r="N589" s="6" t="str">
        <f>IF($B589="","",IF($O589="","",IFERROR(SUMIFS(LabData2016[最近一次LDL檢查結果(mg/dL)],LabData2016[比對身分證前六碼],$AX589,LabData2016[最近一次LDL檢查日期],$O589,LabData2016[LDL唯一],1),"")))</f>
        <v/>
      </c>
      <c r="O589" s="36" t="str" cm="1">
        <f t="array" ref="O589">IF($B589="","",IFERROR(_xlfn.AGGREGATE(14,6,LabData2016[最近一次LDL檢查日期]/((LabData2016[比對身分證前六碼]=$AX589)*(LabData2016[LDL唯一]=1)),1),""))</f>
        <v/>
      </c>
      <c r="P589" s="6" t="str">
        <f>IF($B589="","",IF($Q589="","",IFERROR(SUMIFS(LabData2016[最近一次LDL檢查結果(mg/dL)],LabData2016[比對身分證前六碼],$AX589,LabData2016[最近一次LDL檢查日期],$Q589,LabData2016[LDL唯一],1),"")))</f>
        <v/>
      </c>
      <c r="Q589" s="36" t="str" cm="1">
        <f t="array" ref="Q589">IF($B589="","",IFERROR(_xlfn.AGGREGATE(14,6,LabData2016[最近一次LDL檢查日期]/((LabData2016[比對身分證前六碼]=$AX589)*(LabData2016[LDL唯一]=1)),2),""))</f>
        <v/>
      </c>
      <c r="R589" s="6" t="str">
        <f t="shared" si="124"/>
        <v/>
      </c>
      <c r="S589" s="6" t="str" cm="1">
        <f t="array" ref="S589">IF($B589="","",IFERROR(_xlfn.AGGREGATE(15,6,LabData2016[最近一次LDL檢查結果(mg/dL)]/((LabData2016[比對身分證前六碼]=$AX589)*(LabData2016[LDL唯一]=1)),1),""))</f>
        <v/>
      </c>
      <c r="T589" s="28" t="str">
        <f ca="1">IF($B589="","",IF($M589="不適用","不適用",IF($N589="","未檢驗",IF(OR(AND($D589="DM only",$O589&gt;=DATE(YEAR(TODAY()),1,1),$O589&lt;DATE(YEAR(TODAY())+1,1,1),$N589&lt;VALUE(SUBSTITUTE($M589,"&lt;",""))),AND($AH589&gt;=1,$AI589&gt;=1,OR($N589&lt;VALUE(SUBSTITUTE($M589,"&lt;","")),SUMIFS(LabData2016[LDL唯一],LabData2016[比對身分證前六碼],$AX589,LabData2016[最近一次LDL檢查結果(mg/dL)],"&lt;"&amp;VALUE(SUBSTITUTE($M589,"&lt;","")),LabData2016[最近一次LDL檢查日期],"&gt;="&amp;DATE(YEAR(TODAY()),1,1),LabData2016[最近一次LDL檢查日期],"&lt;"&amp;DATE(YEAR(TODAY())+1,1,1))/($AH589+$AI589)&gt;=0.5))),"控制達標",IF(AND($AH589&gt;=1,$AI589&gt;=1,ISNUMBER($P589),$R589&gt;84,$N589-$P589&lt;0),"進步達標","未達標")))))</f>
        <v/>
      </c>
      <c r="U589" s="39" t="str">
        <f ca="1">IF($B589="","",IF($T589="不適用","不適用",IF($T589="未檢驗","無檢驗資料","全年"&amp;($AH589+$AI589)&amp;"次／下半年"&amp;$AI589&amp;"次／"&amp;SUMIFS(LabData2016[LDL唯一],LabData2016[比對身分證前六碼],$AX589,LabData2016[最近一次LDL檢查結果(mg/dL)],"&lt;"&amp;VALUE(SUBSTITUTE($M589,"&lt;","")),LabData2016[最近一次LDL檢查日期],"&gt;="&amp;DATE(YEAR(TODAY()),1,1),LabData2016[最近一次LDL檢查日期],"&lt;"&amp;DATE(YEAR(TODAY())+1,1,1))&amp;"/"&amp;($AH589+$AI589)&amp;"達標")))</f>
        <v/>
      </c>
      <c r="V589" s="6" t="str" cm="1">
        <f t="array" ref="V589">IF($B589="","",IFERROR(INDEX(PatientCriteria[UACR達標標準],ROWS($A$4:A589)),""))</f>
        <v/>
      </c>
      <c r="W589" s="6" t="str">
        <f>IF($B589="","",IF($X589="","",IFERROR(SUMIFS(LabData2016[最近一次UACR檢查結果(mg/gm)],LabData2016[比對身分證前六碼],$AX589,LabData2016[最近一次UACR檢查日期],$X589,LabData2016[UACR唯一],1),"")))</f>
        <v/>
      </c>
      <c r="X589" s="36" t="str" cm="1">
        <f t="array" ref="X589">IF($B589="","",IFERROR(_xlfn.AGGREGATE(14,6,LabData2016[最近一次UACR檢查日期]/((LabData2016[比對身分證前六碼]=$AX589)*(LabData2016[UACR唯一]=1)),1),""))</f>
        <v/>
      </c>
      <c r="Y589" s="6" t="str">
        <f>IF($B589="","",IF($Z589="","",IFERROR(SUMIFS(LabData2016[最近一次UACR檢查結果(mg/gm)],LabData2016[比對身分證前六碼],$AX589,LabData2016[最近一次UACR檢查日期],$Z589,LabData2016[UACR唯一],1),"")))</f>
        <v/>
      </c>
      <c r="Z589" s="36" t="str" cm="1">
        <f t="array" ref="Z589">IF($B589="","",IFERROR(_xlfn.AGGREGATE(14,6,LabData2016[最近一次UACR檢查日期]/((LabData2016[比對身分證前六碼]=$AX589)*(LabData2016[UACR唯一]=1)),2),""))</f>
        <v/>
      </c>
      <c r="AA589" s="6" t="str">
        <f t="shared" si="125"/>
        <v/>
      </c>
      <c r="AB589" s="29" t="str">
        <f ca="1">IF($B589="","",IF($V589="不適用","不適用",IF($W589="","未檢驗",IF(AND($AJ589+$AK589&gt;=2,$AK589&gt;=1),IF(OR($W589&lt;30,SUMIFS(LabData2016[UACR唯一],LabData2016[比對身分證前六碼],$AX589,LabData2016[最近一次UACR檢查結果(mg/gm)],"&lt;30",LabData2016[最近一次UACR檢查日期],"&gt;="&amp;DATE(YEAR(TODAY()),1,1),LabData2016[最近一次UACR檢查日期],"&lt;"&amp;DATE(YEAR(TODAY())+1,1,1))/($AJ589+$AK589)&gt;=0.5),"控制達標",IF(ISNUMBER($Y589),IF(AND($AA589&gt;=84,$W589-$Y589&lt;0),"進步達標","未達標"),"未達標")),"未達標"))))</f>
        <v/>
      </c>
      <c r="AC589" s="38" t="str">
        <f ca="1">IF($B589="","",IF($AB589="不適用","不適用",IF($AB589="未檢驗","無檢驗資料","全年"&amp;($AJ589+$AK589)&amp;"次／下半年"&amp;$AK589&amp;"次／"&amp;SUMIFS(LabData2016[UACR唯一],LabData2016[比對身分證前六碼],$AX589,LabData2016[最近一次UACR檢查結果(mg/gm)],"&lt;30",LabData2016[最近一次UACR檢查日期],"&gt;="&amp;DATE(YEAR(TODAY()),1,1),LabData2016[最近一次UACR檢查日期],"&lt;"&amp;DATE(YEAR(TODAY())+1,1,1))&amp;"/"&amp;($AJ589+$AK589)&amp;"達標")))</f>
        <v/>
      </c>
      <c r="AD589" s="6" t="str" cm="1">
        <f t="array" ref="AD589">IF($B589="","",IFERROR(INDEX(PatientCriteria[BP檢驗次數達標標準],ROWS($A$4:A589)),""))</f>
        <v/>
      </c>
      <c r="AE589" s="6" t="str" cm="1">
        <f t="array" aca="1" ref="AE589" ca="1">IF($B589="","",_xlfn.LET(_xlpm.bp,LabData2016[最近一次BP檢查日期],_xlpm.ym,IF(ISNUMBER(_xlpm.bp),TEXT(_xlpm.bp,"yyyy-mm"),LEFT(_xlpm.bp,7)),_xlpm.matched,_xlfn._xlws.FILTER(_xlpm.ym,(LabData2016[比對身分證前六碼]=$AX589)*(LabData2016[比對生日西元]=$AY589)*(_xlpm.ym&lt;&gt;"")*(LEFT(_xlpm.ym,4)=TEXT(YEAR(TODAY()),"0")),""),IF(INDEX(_xlpm.matched,1)="",0,ROWS(_xlfn.UNIQUE(_xlpm.matched)))))</f>
        <v/>
      </c>
      <c r="AF589" s="6" t="str">
        <f ca="1">IF($B589="","",SUMIFS(LabData2016[HbA1c唯一],LabData2016[比對身分證前六碼],$AX589,LabData2016[最近一次HbA1c檢查日期],"&gt;="&amp;DATE(YEAR(TODAY()),1,1),LabData2016[最近一次HbA1c檢查日期],"&lt;"&amp;DATE(YEAR(TODAY()),7,1)))</f>
        <v/>
      </c>
      <c r="AG589" s="6" t="str">
        <f ca="1">IF($B589="","",SUMIFS(LabData2016[HbA1c唯一],LabData2016[比對身分證前六碼],$AX589,LabData2016[最近一次HbA1c檢查日期],"&gt;="&amp;DATE(YEAR(TODAY()),7,1),LabData2016[最近一次HbA1c檢查日期],"&lt;"&amp;DATE(YEAR(TODAY())+1,1,1)))</f>
        <v/>
      </c>
      <c r="AH589" s="6" t="str">
        <f ca="1">IF($B589="","",SUMIFS(LabData2016[LDL唯一],LabData2016[比對身分證前六碼],$AX589,LabData2016[最近一次LDL檢查日期],"&gt;="&amp;DATE(YEAR(TODAY()),1,1),LabData2016[最近一次LDL檢查日期],"&lt;"&amp;DATE(YEAR(TODAY()),7,1)))</f>
        <v/>
      </c>
      <c r="AI589" s="6" t="str">
        <f ca="1">IF($B589="","",SUMIFS(LabData2016[LDL唯一],LabData2016[比對身分證前六碼],$AX589,LabData2016[最近一次LDL檢查日期],"&gt;="&amp;DATE(YEAR(TODAY()),7,1),LabData2016[最近一次LDL檢查日期],"&lt;"&amp;DATE(YEAR(TODAY())+1,1,1)))</f>
        <v/>
      </c>
      <c r="AJ589" s="6" t="str">
        <f ca="1">IF($B589="","",SUMIFS(LabData2016[UACR唯一],LabData2016[比對身分證前六碼],$AX589,LabData2016[最近一次UACR檢查日期],"&gt;="&amp;DATE(YEAR(TODAY()),1,1),LabData2016[最近一次UACR檢查日期],"&lt;"&amp;DATE(YEAR(TODAY()),7,1)))</f>
        <v/>
      </c>
      <c r="AK589" s="6" t="str">
        <f ca="1">IF($B589="","",SUMIFS(LabData2016[UACR唯一],LabData2016[比對身分證前六碼],$AX589,LabData2016[最近一次UACR檢查日期],"&gt;="&amp;DATE(YEAR(TODAY()),7,1),LabData2016[最近一次UACR檢查日期],"&lt;"&amp;DATE(YEAR(TODAY())+1,1,1)))</f>
        <v/>
      </c>
      <c r="AL589" s="6" t="str">
        <f t="shared" si="126"/>
        <v/>
      </c>
      <c r="AM589" s="6" t="str">
        <f t="shared" si="127"/>
        <v/>
      </c>
      <c r="AN589" s="6" t="str">
        <f t="shared" si="128"/>
        <v/>
      </c>
      <c r="AO589" s="6" t="str">
        <f t="shared" si="129"/>
        <v/>
      </c>
      <c r="AP589" s="6" t="str" cm="1">
        <f t="array" ref="AP589">IF($B589="","",IFERROR(INDEX(相容設定!$B$2:$E$9,MATCH($D589,相容設定!$A$2:$A$9,0),MIN(VALUE(LEFT($AQ589,FIND("/",$AQ589)-1)),3)+1),0))</f>
        <v/>
      </c>
      <c r="AQ589" s="6" t="str">
        <f t="shared" si="130"/>
        <v/>
      </c>
      <c r="AR589" s="30" t="str">
        <f t="shared" si="131"/>
        <v/>
      </c>
      <c r="AS589" s="30" t="str">
        <f>IF($B589="","",250+30+IF(OR(ISNUMBER(SEARCH("DM",$D589)),ISNUMBER(SEARCH("+",$D589))),100,0)+IFERROR(INDEX(相容設定!$F$2:$F$9,MATCH($D589,相容設定!$A$2:$A$9,0)),0))</f>
        <v/>
      </c>
      <c r="AT589" s="31" t="str">
        <f t="shared" si="132"/>
        <v/>
      </c>
      <c r="AU589" s="32" t="str">
        <f t="shared" si="133"/>
        <v/>
      </c>
      <c r="AW589" t="str">
        <f t="shared" si="134"/>
        <v/>
      </c>
    </row>
    <row r="590" spans="1:49" x14ac:dyDescent="0.35">
      <c r="A590" s="26" t="str" cm="1">
        <f t="array" ref="A590">IFERROR(IF(INDEX(PatientCriteria[身分證號],ROWS($A$4:A590))="","",ROWS($A$4:A590)),"")</f>
        <v/>
      </c>
      <c r="B590" s="26" t="str" cm="1">
        <f t="array" ref="B590">IFERROR(IF(INDEX(PatientCriteria[身分證號],ROWS($A$4:A590))="","",INDEX(PatientCriteria[身分證號],ROWS($A$4:A590))),"")</f>
        <v/>
      </c>
      <c r="C590" s="26" t="str" cm="1">
        <f t="array" ref="C590">IF($B590="","",IFERROR(INDEX(PatientCriteria[生日],ROWS($A$4:A590)),""))</f>
        <v/>
      </c>
      <c r="D590" s="26" t="str" cm="1">
        <f t="array" ref="D590">IF($B590="","",IFERROR(INDEX(PatientCriteria[疾病組合],ROWS($A$4:A590)),""))</f>
        <v/>
      </c>
      <c r="E590" s="6" t="str" cm="1">
        <f t="array" ref="E590">IF($B590="","",IFERROR(INDEX(PatientCriteria[HbA1c達標標準],ROWS($A$4:A590)),""))</f>
        <v/>
      </c>
      <c r="F590" s="6" t="str">
        <f>IF($B590="","",IF($G590="","",IFERROR(SUMIFS(LabData2016[最近一次HbA1c檢查結果(%)],LabData2016[比對身分證前六碼],$AX590,LabData2016[最近一次HbA1c檢查日期],$G590,LabData2016[HbA1c唯一],1),"")))</f>
        <v/>
      </c>
      <c r="G590" s="36" t="str" cm="1">
        <f t="array" ref="G590">IF($B590="","",IFERROR(_xlfn.AGGREGATE(14,6,LabData2016[最近一次HbA1c檢查日期]/((LabData2016[比對身分證前六碼]=$AX590)*(LabData2016[HbA1c唯一]=1)),1),""))</f>
        <v/>
      </c>
      <c r="H590" s="6" t="str">
        <f>IF($B590="","",IF($I590="","",IFERROR(SUMIFS(LabData2016[最近一次HbA1c檢查結果(%)],LabData2016[比對身分證前六碼],$AX590,LabData2016[最近一次HbA1c檢查日期],$I590,LabData2016[HbA1c唯一],1),"")))</f>
        <v/>
      </c>
      <c r="I590" s="36" t="str" cm="1">
        <f t="array" ref="I590">IF($B590="","",IFERROR(_xlfn.AGGREGATE(14,6,LabData2016[最近一次HbA1c檢查日期]/((LabData2016[比對身分證前六碼]=$AX590)*(LabData2016[HbA1c唯一]=1)),2),""))</f>
        <v/>
      </c>
      <c r="J590" s="6" t="str">
        <f t="shared" si="123"/>
        <v/>
      </c>
      <c r="K590" s="27" t="str">
        <f ca="1">IF($B590="","",IF($E590="不適用","不適用",IF($F590="","未檢驗",IF(AND($AF590+$AG590&gt;=2,$AG590&gt;=1),IF(OR($F590&lt;VALUE(SUBSTITUTE(SUBSTITUTE($E590,"&lt;",""),"%","")),SUMIFS(LabData2016[HbA1c唯一],LabData2016[比對身分證前六碼],$AX590,LabData2016[最近一次HbA1c檢查結果(%)],"&lt;"&amp;VALUE(SUBSTITUTE(SUBSTITUTE($E590,"&lt;",""),"%","")),LabData2016[最近一次HbA1c檢查日期],"&gt;="&amp;DATE(YEAR(TODAY()),1,1),LabData2016[最近一次HbA1c檢查日期],"&lt;"&amp;DATE(YEAR(TODAY())+1,1,1))/($AF590+$AG590)&gt;=0.5),"控制達標",IF(ISNUMBER($H590),IF(AND($J590&gt;=84,$F590-$H590&lt;0),"進步達標","未達標"),"未達標")),"未達標"))))</f>
        <v/>
      </c>
      <c r="L590" s="33" t="str">
        <f ca="1">IF($B590="","",IF($K590="不適用","不適用",IF($K590="未檢驗","無檢驗資料","全年"&amp;($AF590+$AG590)&amp;"次／下半年"&amp;$AG590&amp;"次／"&amp;SUMIFS(LabData2016[HbA1c唯一],LabData2016[比對身分證前六碼],$AX590,LabData2016[最近一次HbA1c檢查結果(%)],"&lt;"&amp;VALUE(SUBSTITUTE(SUBSTITUTE($E590,"&lt;",""),"%","")),LabData2016[最近一次HbA1c檢查日期],"&gt;="&amp;DATE(YEAR(TODAY()),1,1),LabData2016[最近一次HbA1c檢查日期],"&lt;"&amp;DATE(YEAR(TODAY())+1,1,1))&amp;"/"&amp;($AF590+$AG590)&amp;"達標")))</f>
        <v/>
      </c>
      <c r="M590" s="6" t="str" cm="1">
        <f t="array" ref="M590">IF($B590="","",IFERROR(INDEX(PatientCriteria[LDL達標標準],ROWS($A$4:A590)),""))</f>
        <v/>
      </c>
      <c r="N590" s="6" t="str">
        <f>IF($B590="","",IF($O590="","",IFERROR(SUMIFS(LabData2016[最近一次LDL檢查結果(mg/dL)],LabData2016[比對身分證前六碼],$AX590,LabData2016[最近一次LDL檢查日期],$O590,LabData2016[LDL唯一],1),"")))</f>
        <v/>
      </c>
      <c r="O590" s="36" t="str" cm="1">
        <f t="array" ref="O590">IF($B590="","",IFERROR(_xlfn.AGGREGATE(14,6,LabData2016[最近一次LDL檢查日期]/((LabData2016[比對身分證前六碼]=$AX590)*(LabData2016[LDL唯一]=1)),1),""))</f>
        <v/>
      </c>
      <c r="P590" s="6" t="str">
        <f>IF($B590="","",IF($Q590="","",IFERROR(SUMIFS(LabData2016[最近一次LDL檢查結果(mg/dL)],LabData2016[比對身分證前六碼],$AX590,LabData2016[最近一次LDL檢查日期],$Q590,LabData2016[LDL唯一],1),"")))</f>
        <v/>
      </c>
      <c r="Q590" s="36" t="str" cm="1">
        <f t="array" ref="Q590">IF($B590="","",IFERROR(_xlfn.AGGREGATE(14,6,LabData2016[最近一次LDL檢查日期]/((LabData2016[比對身分證前六碼]=$AX590)*(LabData2016[LDL唯一]=1)),2),""))</f>
        <v/>
      </c>
      <c r="R590" s="6" t="str">
        <f t="shared" si="124"/>
        <v/>
      </c>
      <c r="S590" s="6" t="str" cm="1">
        <f t="array" ref="S590">IF($B590="","",IFERROR(_xlfn.AGGREGATE(15,6,LabData2016[最近一次LDL檢查結果(mg/dL)]/((LabData2016[比對身分證前六碼]=$AX590)*(LabData2016[LDL唯一]=1)),1),""))</f>
        <v/>
      </c>
      <c r="T590" s="28" t="str">
        <f ca="1">IF($B590="","",IF($M590="不適用","不適用",IF($N590="","未檢驗",IF(OR(AND($D590="DM only",$O590&gt;=DATE(YEAR(TODAY()),1,1),$O590&lt;DATE(YEAR(TODAY())+1,1,1),$N590&lt;VALUE(SUBSTITUTE($M590,"&lt;",""))),AND($AH590&gt;=1,$AI590&gt;=1,OR($N590&lt;VALUE(SUBSTITUTE($M590,"&lt;","")),SUMIFS(LabData2016[LDL唯一],LabData2016[比對身分證前六碼],$AX590,LabData2016[最近一次LDL檢查結果(mg/dL)],"&lt;"&amp;VALUE(SUBSTITUTE($M590,"&lt;","")),LabData2016[最近一次LDL檢查日期],"&gt;="&amp;DATE(YEAR(TODAY()),1,1),LabData2016[最近一次LDL檢查日期],"&lt;"&amp;DATE(YEAR(TODAY())+1,1,1))/($AH590+$AI590)&gt;=0.5))),"控制達標",IF(AND($AH590&gt;=1,$AI590&gt;=1,ISNUMBER($P590),$R590&gt;84,$N590-$P590&lt;0),"進步達標","未達標")))))</f>
        <v/>
      </c>
      <c r="U590" s="39" t="str">
        <f ca="1">IF($B590="","",IF($T590="不適用","不適用",IF($T590="未檢驗","無檢驗資料","全年"&amp;($AH590+$AI590)&amp;"次／下半年"&amp;$AI590&amp;"次／"&amp;SUMIFS(LabData2016[LDL唯一],LabData2016[比對身分證前六碼],$AX590,LabData2016[最近一次LDL檢查結果(mg/dL)],"&lt;"&amp;VALUE(SUBSTITUTE($M590,"&lt;","")),LabData2016[最近一次LDL檢查日期],"&gt;="&amp;DATE(YEAR(TODAY()),1,1),LabData2016[最近一次LDL檢查日期],"&lt;"&amp;DATE(YEAR(TODAY())+1,1,1))&amp;"/"&amp;($AH590+$AI590)&amp;"達標")))</f>
        <v/>
      </c>
      <c r="V590" s="6" t="str" cm="1">
        <f t="array" ref="V590">IF($B590="","",IFERROR(INDEX(PatientCriteria[UACR達標標準],ROWS($A$4:A590)),""))</f>
        <v/>
      </c>
      <c r="W590" s="6" t="str">
        <f>IF($B590="","",IF($X590="","",IFERROR(SUMIFS(LabData2016[最近一次UACR檢查結果(mg/gm)],LabData2016[比對身分證前六碼],$AX590,LabData2016[最近一次UACR檢查日期],$X590,LabData2016[UACR唯一],1),"")))</f>
        <v/>
      </c>
      <c r="X590" s="36" t="str" cm="1">
        <f t="array" ref="X590">IF($B590="","",IFERROR(_xlfn.AGGREGATE(14,6,LabData2016[最近一次UACR檢查日期]/((LabData2016[比對身分證前六碼]=$AX590)*(LabData2016[UACR唯一]=1)),1),""))</f>
        <v/>
      </c>
      <c r="Y590" s="6" t="str">
        <f>IF($B590="","",IF($Z590="","",IFERROR(SUMIFS(LabData2016[最近一次UACR檢查結果(mg/gm)],LabData2016[比對身分證前六碼],$AX590,LabData2016[最近一次UACR檢查日期],$Z590,LabData2016[UACR唯一],1),"")))</f>
        <v/>
      </c>
      <c r="Z590" s="36" t="str" cm="1">
        <f t="array" ref="Z590">IF($B590="","",IFERROR(_xlfn.AGGREGATE(14,6,LabData2016[最近一次UACR檢查日期]/((LabData2016[比對身分證前六碼]=$AX590)*(LabData2016[UACR唯一]=1)),2),""))</f>
        <v/>
      </c>
      <c r="AA590" s="6" t="str">
        <f t="shared" si="125"/>
        <v/>
      </c>
      <c r="AB590" s="29" t="str">
        <f ca="1">IF($B590="","",IF($V590="不適用","不適用",IF($W590="","未檢驗",IF(AND($AJ590+$AK590&gt;=2,$AK590&gt;=1),IF(OR($W590&lt;30,SUMIFS(LabData2016[UACR唯一],LabData2016[比對身分證前六碼],$AX590,LabData2016[最近一次UACR檢查結果(mg/gm)],"&lt;30",LabData2016[最近一次UACR檢查日期],"&gt;="&amp;DATE(YEAR(TODAY()),1,1),LabData2016[最近一次UACR檢查日期],"&lt;"&amp;DATE(YEAR(TODAY())+1,1,1))/($AJ590+$AK590)&gt;=0.5),"控制達標",IF(ISNUMBER($Y590),IF(AND($AA590&gt;=84,$W590-$Y590&lt;0),"進步達標","未達標"),"未達標")),"未達標"))))</f>
        <v/>
      </c>
      <c r="AC590" s="38" t="str">
        <f ca="1">IF($B590="","",IF($AB590="不適用","不適用",IF($AB590="未檢驗","無檢驗資料","全年"&amp;($AJ590+$AK590)&amp;"次／下半年"&amp;$AK590&amp;"次／"&amp;SUMIFS(LabData2016[UACR唯一],LabData2016[比對身分證前六碼],$AX590,LabData2016[最近一次UACR檢查結果(mg/gm)],"&lt;30",LabData2016[最近一次UACR檢查日期],"&gt;="&amp;DATE(YEAR(TODAY()),1,1),LabData2016[最近一次UACR檢查日期],"&lt;"&amp;DATE(YEAR(TODAY())+1,1,1))&amp;"/"&amp;($AJ590+$AK590)&amp;"達標")))</f>
        <v/>
      </c>
      <c r="AD590" s="6" t="str" cm="1">
        <f t="array" ref="AD590">IF($B590="","",IFERROR(INDEX(PatientCriteria[BP檢驗次數達標標準],ROWS($A$4:A590)),""))</f>
        <v/>
      </c>
      <c r="AE590" s="6" t="str" cm="1">
        <f t="array" aca="1" ref="AE590" ca="1">IF($B590="","",_xlfn.LET(_xlpm.bp,LabData2016[最近一次BP檢查日期],_xlpm.ym,IF(ISNUMBER(_xlpm.bp),TEXT(_xlpm.bp,"yyyy-mm"),LEFT(_xlpm.bp,7)),_xlpm.matched,_xlfn._xlws.FILTER(_xlpm.ym,(LabData2016[比對身分證前六碼]=$AX590)*(LabData2016[比對生日西元]=$AY590)*(_xlpm.ym&lt;&gt;"")*(LEFT(_xlpm.ym,4)=TEXT(YEAR(TODAY()),"0")),""),IF(INDEX(_xlpm.matched,1)="",0,ROWS(_xlfn.UNIQUE(_xlpm.matched)))))</f>
        <v/>
      </c>
      <c r="AF590" s="6" t="str">
        <f ca="1">IF($B590="","",SUMIFS(LabData2016[HbA1c唯一],LabData2016[比對身分證前六碼],$AX590,LabData2016[最近一次HbA1c檢查日期],"&gt;="&amp;DATE(YEAR(TODAY()),1,1),LabData2016[最近一次HbA1c檢查日期],"&lt;"&amp;DATE(YEAR(TODAY()),7,1)))</f>
        <v/>
      </c>
      <c r="AG590" s="6" t="str">
        <f ca="1">IF($B590="","",SUMIFS(LabData2016[HbA1c唯一],LabData2016[比對身分證前六碼],$AX590,LabData2016[最近一次HbA1c檢查日期],"&gt;="&amp;DATE(YEAR(TODAY()),7,1),LabData2016[最近一次HbA1c檢查日期],"&lt;"&amp;DATE(YEAR(TODAY())+1,1,1)))</f>
        <v/>
      </c>
      <c r="AH590" s="6" t="str">
        <f ca="1">IF($B590="","",SUMIFS(LabData2016[LDL唯一],LabData2016[比對身分證前六碼],$AX590,LabData2016[最近一次LDL檢查日期],"&gt;="&amp;DATE(YEAR(TODAY()),1,1),LabData2016[最近一次LDL檢查日期],"&lt;"&amp;DATE(YEAR(TODAY()),7,1)))</f>
        <v/>
      </c>
      <c r="AI590" s="6" t="str">
        <f ca="1">IF($B590="","",SUMIFS(LabData2016[LDL唯一],LabData2016[比對身分證前六碼],$AX590,LabData2016[最近一次LDL檢查日期],"&gt;="&amp;DATE(YEAR(TODAY()),7,1),LabData2016[最近一次LDL檢查日期],"&lt;"&amp;DATE(YEAR(TODAY())+1,1,1)))</f>
        <v/>
      </c>
      <c r="AJ590" s="6" t="str">
        <f ca="1">IF($B590="","",SUMIFS(LabData2016[UACR唯一],LabData2016[比對身分證前六碼],$AX590,LabData2016[最近一次UACR檢查日期],"&gt;="&amp;DATE(YEAR(TODAY()),1,1),LabData2016[最近一次UACR檢查日期],"&lt;"&amp;DATE(YEAR(TODAY()),7,1)))</f>
        <v/>
      </c>
      <c r="AK590" s="6" t="str">
        <f ca="1">IF($B590="","",SUMIFS(LabData2016[UACR唯一],LabData2016[比對身分證前六碼],$AX590,LabData2016[最近一次UACR檢查日期],"&gt;="&amp;DATE(YEAR(TODAY()),7,1),LabData2016[最近一次UACR檢查日期],"&lt;"&amp;DATE(YEAR(TODAY())+1,1,1)))</f>
        <v/>
      </c>
      <c r="AL590" s="6" t="str">
        <f t="shared" si="126"/>
        <v/>
      </c>
      <c r="AM590" s="6" t="str">
        <f t="shared" si="127"/>
        <v/>
      </c>
      <c r="AN590" s="6" t="str">
        <f t="shared" si="128"/>
        <v/>
      </c>
      <c r="AO590" s="6" t="str">
        <f t="shared" si="129"/>
        <v/>
      </c>
      <c r="AP590" s="6" t="str" cm="1">
        <f t="array" ref="AP590">IF($B590="","",IFERROR(INDEX(相容設定!$B$2:$E$9,MATCH($D590,相容設定!$A$2:$A$9,0),MIN(VALUE(LEFT($AQ590,FIND("/",$AQ590)-1)),3)+1),0))</f>
        <v/>
      </c>
      <c r="AQ590" s="6" t="str">
        <f t="shared" si="130"/>
        <v/>
      </c>
      <c r="AR590" s="30" t="str">
        <f t="shared" si="131"/>
        <v/>
      </c>
      <c r="AS590" s="30" t="str">
        <f>IF($B590="","",250+30+IF(OR(ISNUMBER(SEARCH("DM",$D590)),ISNUMBER(SEARCH("+",$D590))),100,0)+IFERROR(INDEX(相容設定!$F$2:$F$9,MATCH($D590,相容設定!$A$2:$A$9,0)),0))</f>
        <v/>
      </c>
      <c r="AT590" s="31" t="str">
        <f t="shared" si="132"/>
        <v/>
      </c>
      <c r="AU590" s="32" t="str">
        <f t="shared" si="133"/>
        <v/>
      </c>
      <c r="AW590" t="str">
        <f t="shared" si="134"/>
        <v/>
      </c>
    </row>
    <row r="591" spans="1:49" x14ac:dyDescent="0.35">
      <c r="A591" s="26" t="str" cm="1">
        <f t="array" ref="A591">IFERROR(IF(INDEX(PatientCriteria[身分證號],ROWS($A$4:A591))="","",ROWS($A$4:A591)),"")</f>
        <v/>
      </c>
      <c r="B591" s="26" t="str" cm="1">
        <f t="array" ref="B591">IFERROR(IF(INDEX(PatientCriteria[身分證號],ROWS($A$4:A591))="","",INDEX(PatientCriteria[身分證號],ROWS($A$4:A591))),"")</f>
        <v/>
      </c>
      <c r="C591" s="26" t="str" cm="1">
        <f t="array" ref="C591">IF($B591="","",IFERROR(INDEX(PatientCriteria[生日],ROWS($A$4:A591)),""))</f>
        <v/>
      </c>
      <c r="D591" s="26" t="str" cm="1">
        <f t="array" ref="D591">IF($B591="","",IFERROR(INDEX(PatientCriteria[疾病組合],ROWS($A$4:A591)),""))</f>
        <v/>
      </c>
      <c r="E591" s="6" t="str" cm="1">
        <f t="array" ref="E591">IF($B591="","",IFERROR(INDEX(PatientCriteria[HbA1c達標標準],ROWS($A$4:A591)),""))</f>
        <v/>
      </c>
      <c r="F591" s="6" t="str">
        <f>IF($B591="","",IF($G591="","",IFERROR(SUMIFS(LabData2016[最近一次HbA1c檢查結果(%)],LabData2016[比對身分證前六碼],$AX591,LabData2016[最近一次HbA1c檢查日期],$G591,LabData2016[HbA1c唯一],1),"")))</f>
        <v/>
      </c>
      <c r="G591" s="36" t="str" cm="1">
        <f t="array" ref="G591">IF($B591="","",IFERROR(_xlfn.AGGREGATE(14,6,LabData2016[最近一次HbA1c檢查日期]/((LabData2016[比對身分證前六碼]=$AX591)*(LabData2016[HbA1c唯一]=1)),1),""))</f>
        <v/>
      </c>
      <c r="H591" s="6" t="str">
        <f>IF($B591="","",IF($I591="","",IFERROR(SUMIFS(LabData2016[最近一次HbA1c檢查結果(%)],LabData2016[比對身分證前六碼],$AX591,LabData2016[最近一次HbA1c檢查日期],$I591,LabData2016[HbA1c唯一],1),"")))</f>
        <v/>
      </c>
      <c r="I591" s="36" t="str" cm="1">
        <f t="array" ref="I591">IF($B591="","",IFERROR(_xlfn.AGGREGATE(14,6,LabData2016[最近一次HbA1c檢查日期]/((LabData2016[比對身分證前六碼]=$AX591)*(LabData2016[HbA1c唯一]=1)),2),""))</f>
        <v/>
      </c>
      <c r="J591" s="6" t="str">
        <f t="shared" si="123"/>
        <v/>
      </c>
      <c r="K591" s="27" t="str">
        <f ca="1">IF($B591="","",IF($E591="不適用","不適用",IF($F591="","未檢驗",IF(AND($AF591+$AG591&gt;=2,$AG591&gt;=1),IF(OR($F591&lt;VALUE(SUBSTITUTE(SUBSTITUTE($E591,"&lt;",""),"%","")),SUMIFS(LabData2016[HbA1c唯一],LabData2016[比對身分證前六碼],$AX591,LabData2016[最近一次HbA1c檢查結果(%)],"&lt;"&amp;VALUE(SUBSTITUTE(SUBSTITUTE($E591,"&lt;",""),"%","")),LabData2016[最近一次HbA1c檢查日期],"&gt;="&amp;DATE(YEAR(TODAY()),1,1),LabData2016[最近一次HbA1c檢查日期],"&lt;"&amp;DATE(YEAR(TODAY())+1,1,1))/($AF591+$AG591)&gt;=0.5),"控制達標",IF(ISNUMBER($H591),IF(AND($J591&gt;=84,$F591-$H591&lt;0),"進步達標","未達標"),"未達標")),"未達標"))))</f>
        <v/>
      </c>
      <c r="L591" s="33" t="str">
        <f ca="1">IF($B591="","",IF($K591="不適用","不適用",IF($K591="未檢驗","無檢驗資料","全年"&amp;($AF591+$AG591)&amp;"次／下半年"&amp;$AG591&amp;"次／"&amp;SUMIFS(LabData2016[HbA1c唯一],LabData2016[比對身分證前六碼],$AX591,LabData2016[最近一次HbA1c檢查結果(%)],"&lt;"&amp;VALUE(SUBSTITUTE(SUBSTITUTE($E591,"&lt;",""),"%","")),LabData2016[最近一次HbA1c檢查日期],"&gt;="&amp;DATE(YEAR(TODAY()),1,1),LabData2016[最近一次HbA1c檢查日期],"&lt;"&amp;DATE(YEAR(TODAY())+1,1,1))&amp;"/"&amp;($AF591+$AG591)&amp;"達標")))</f>
        <v/>
      </c>
      <c r="M591" s="6" t="str" cm="1">
        <f t="array" ref="M591">IF($B591="","",IFERROR(INDEX(PatientCriteria[LDL達標標準],ROWS($A$4:A591)),""))</f>
        <v/>
      </c>
      <c r="N591" s="6" t="str">
        <f>IF($B591="","",IF($O591="","",IFERROR(SUMIFS(LabData2016[最近一次LDL檢查結果(mg/dL)],LabData2016[比對身分證前六碼],$AX591,LabData2016[最近一次LDL檢查日期],$O591,LabData2016[LDL唯一],1),"")))</f>
        <v/>
      </c>
      <c r="O591" s="36" t="str" cm="1">
        <f t="array" ref="O591">IF($B591="","",IFERROR(_xlfn.AGGREGATE(14,6,LabData2016[最近一次LDL檢查日期]/((LabData2016[比對身分證前六碼]=$AX591)*(LabData2016[LDL唯一]=1)),1),""))</f>
        <v/>
      </c>
      <c r="P591" s="6" t="str">
        <f>IF($B591="","",IF($Q591="","",IFERROR(SUMIFS(LabData2016[最近一次LDL檢查結果(mg/dL)],LabData2016[比對身分證前六碼],$AX591,LabData2016[最近一次LDL檢查日期],$Q591,LabData2016[LDL唯一],1),"")))</f>
        <v/>
      </c>
      <c r="Q591" s="36" t="str" cm="1">
        <f t="array" ref="Q591">IF($B591="","",IFERROR(_xlfn.AGGREGATE(14,6,LabData2016[最近一次LDL檢查日期]/((LabData2016[比對身分證前六碼]=$AX591)*(LabData2016[LDL唯一]=1)),2),""))</f>
        <v/>
      </c>
      <c r="R591" s="6" t="str">
        <f t="shared" si="124"/>
        <v/>
      </c>
      <c r="S591" s="6" t="str" cm="1">
        <f t="array" ref="S591">IF($B591="","",IFERROR(_xlfn.AGGREGATE(15,6,LabData2016[最近一次LDL檢查結果(mg/dL)]/((LabData2016[比對身分證前六碼]=$AX591)*(LabData2016[LDL唯一]=1)),1),""))</f>
        <v/>
      </c>
      <c r="T591" s="28" t="str">
        <f ca="1">IF($B591="","",IF($M591="不適用","不適用",IF($N591="","未檢驗",IF(OR(AND($D591="DM only",$O591&gt;=DATE(YEAR(TODAY()),1,1),$O591&lt;DATE(YEAR(TODAY())+1,1,1),$N591&lt;VALUE(SUBSTITUTE($M591,"&lt;",""))),AND($AH591&gt;=1,$AI591&gt;=1,OR($N591&lt;VALUE(SUBSTITUTE($M591,"&lt;","")),SUMIFS(LabData2016[LDL唯一],LabData2016[比對身分證前六碼],$AX591,LabData2016[最近一次LDL檢查結果(mg/dL)],"&lt;"&amp;VALUE(SUBSTITUTE($M591,"&lt;","")),LabData2016[最近一次LDL檢查日期],"&gt;="&amp;DATE(YEAR(TODAY()),1,1),LabData2016[最近一次LDL檢查日期],"&lt;"&amp;DATE(YEAR(TODAY())+1,1,1))/($AH591+$AI591)&gt;=0.5))),"控制達標",IF(AND($AH591&gt;=1,$AI591&gt;=1,ISNUMBER($P591),$R591&gt;84,$N591-$P591&lt;0),"進步達標","未達標")))))</f>
        <v/>
      </c>
      <c r="U591" s="39" t="str">
        <f ca="1">IF($B591="","",IF($T591="不適用","不適用",IF($T591="未檢驗","無檢驗資料","全年"&amp;($AH591+$AI591)&amp;"次／下半年"&amp;$AI591&amp;"次／"&amp;SUMIFS(LabData2016[LDL唯一],LabData2016[比對身分證前六碼],$AX591,LabData2016[最近一次LDL檢查結果(mg/dL)],"&lt;"&amp;VALUE(SUBSTITUTE($M591,"&lt;","")),LabData2016[最近一次LDL檢查日期],"&gt;="&amp;DATE(YEAR(TODAY()),1,1),LabData2016[最近一次LDL檢查日期],"&lt;"&amp;DATE(YEAR(TODAY())+1,1,1))&amp;"/"&amp;($AH591+$AI591)&amp;"達標")))</f>
        <v/>
      </c>
      <c r="V591" s="6" t="str" cm="1">
        <f t="array" ref="V591">IF($B591="","",IFERROR(INDEX(PatientCriteria[UACR達標標準],ROWS($A$4:A591)),""))</f>
        <v/>
      </c>
      <c r="W591" s="6" t="str">
        <f>IF($B591="","",IF($X591="","",IFERROR(SUMIFS(LabData2016[最近一次UACR檢查結果(mg/gm)],LabData2016[比對身分證前六碼],$AX591,LabData2016[最近一次UACR檢查日期],$X591,LabData2016[UACR唯一],1),"")))</f>
        <v/>
      </c>
      <c r="X591" s="36" t="str" cm="1">
        <f t="array" ref="X591">IF($B591="","",IFERROR(_xlfn.AGGREGATE(14,6,LabData2016[最近一次UACR檢查日期]/((LabData2016[比對身分證前六碼]=$AX591)*(LabData2016[UACR唯一]=1)),1),""))</f>
        <v/>
      </c>
      <c r="Y591" s="6" t="str">
        <f>IF($B591="","",IF($Z591="","",IFERROR(SUMIFS(LabData2016[最近一次UACR檢查結果(mg/gm)],LabData2016[比對身分證前六碼],$AX591,LabData2016[最近一次UACR檢查日期],$Z591,LabData2016[UACR唯一],1),"")))</f>
        <v/>
      </c>
      <c r="Z591" s="36" t="str" cm="1">
        <f t="array" ref="Z591">IF($B591="","",IFERROR(_xlfn.AGGREGATE(14,6,LabData2016[最近一次UACR檢查日期]/((LabData2016[比對身分證前六碼]=$AX591)*(LabData2016[UACR唯一]=1)),2),""))</f>
        <v/>
      </c>
      <c r="AA591" s="6" t="str">
        <f t="shared" si="125"/>
        <v/>
      </c>
      <c r="AB591" s="29" t="str">
        <f ca="1">IF($B591="","",IF($V591="不適用","不適用",IF($W591="","未檢驗",IF(AND($AJ591+$AK591&gt;=2,$AK591&gt;=1),IF(OR($W591&lt;30,SUMIFS(LabData2016[UACR唯一],LabData2016[比對身分證前六碼],$AX591,LabData2016[最近一次UACR檢查結果(mg/gm)],"&lt;30",LabData2016[最近一次UACR檢查日期],"&gt;="&amp;DATE(YEAR(TODAY()),1,1),LabData2016[最近一次UACR檢查日期],"&lt;"&amp;DATE(YEAR(TODAY())+1,1,1))/($AJ591+$AK591)&gt;=0.5),"控制達標",IF(ISNUMBER($Y591),IF(AND($AA591&gt;=84,$W591-$Y591&lt;0),"進步達標","未達標"),"未達標")),"未達標"))))</f>
        <v/>
      </c>
      <c r="AC591" s="38" t="str">
        <f ca="1">IF($B591="","",IF($AB591="不適用","不適用",IF($AB591="未檢驗","無檢驗資料","全年"&amp;($AJ591+$AK591)&amp;"次／下半年"&amp;$AK591&amp;"次／"&amp;SUMIFS(LabData2016[UACR唯一],LabData2016[比對身分證前六碼],$AX591,LabData2016[最近一次UACR檢查結果(mg/gm)],"&lt;30",LabData2016[最近一次UACR檢查日期],"&gt;="&amp;DATE(YEAR(TODAY()),1,1),LabData2016[最近一次UACR檢查日期],"&lt;"&amp;DATE(YEAR(TODAY())+1,1,1))&amp;"/"&amp;($AJ591+$AK591)&amp;"達標")))</f>
        <v/>
      </c>
      <c r="AD591" s="6" t="str" cm="1">
        <f t="array" ref="AD591">IF($B591="","",IFERROR(INDEX(PatientCriteria[BP檢驗次數達標標準],ROWS($A$4:A591)),""))</f>
        <v/>
      </c>
      <c r="AE591" s="6" t="str" cm="1">
        <f t="array" aca="1" ref="AE591" ca="1">IF($B591="","",_xlfn.LET(_xlpm.bp,LabData2016[最近一次BP檢查日期],_xlpm.ym,IF(ISNUMBER(_xlpm.bp),TEXT(_xlpm.bp,"yyyy-mm"),LEFT(_xlpm.bp,7)),_xlpm.matched,_xlfn._xlws.FILTER(_xlpm.ym,(LabData2016[比對身分證前六碼]=$AX591)*(LabData2016[比對生日西元]=$AY591)*(_xlpm.ym&lt;&gt;"")*(LEFT(_xlpm.ym,4)=TEXT(YEAR(TODAY()),"0")),""),IF(INDEX(_xlpm.matched,1)="",0,ROWS(_xlfn.UNIQUE(_xlpm.matched)))))</f>
        <v/>
      </c>
      <c r="AF591" s="6" t="str">
        <f ca="1">IF($B591="","",SUMIFS(LabData2016[HbA1c唯一],LabData2016[比對身分證前六碼],$AX591,LabData2016[最近一次HbA1c檢查日期],"&gt;="&amp;DATE(YEAR(TODAY()),1,1),LabData2016[最近一次HbA1c檢查日期],"&lt;"&amp;DATE(YEAR(TODAY()),7,1)))</f>
        <v/>
      </c>
      <c r="AG591" s="6" t="str">
        <f ca="1">IF($B591="","",SUMIFS(LabData2016[HbA1c唯一],LabData2016[比對身分證前六碼],$AX591,LabData2016[最近一次HbA1c檢查日期],"&gt;="&amp;DATE(YEAR(TODAY()),7,1),LabData2016[最近一次HbA1c檢查日期],"&lt;"&amp;DATE(YEAR(TODAY())+1,1,1)))</f>
        <v/>
      </c>
      <c r="AH591" s="6" t="str">
        <f ca="1">IF($B591="","",SUMIFS(LabData2016[LDL唯一],LabData2016[比對身分證前六碼],$AX591,LabData2016[最近一次LDL檢查日期],"&gt;="&amp;DATE(YEAR(TODAY()),1,1),LabData2016[最近一次LDL檢查日期],"&lt;"&amp;DATE(YEAR(TODAY()),7,1)))</f>
        <v/>
      </c>
      <c r="AI591" s="6" t="str">
        <f ca="1">IF($B591="","",SUMIFS(LabData2016[LDL唯一],LabData2016[比對身分證前六碼],$AX591,LabData2016[最近一次LDL檢查日期],"&gt;="&amp;DATE(YEAR(TODAY()),7,1),LabData2016[最近一次LDL檢查日期],"&lt;"&amp;DATE(YEAR(TODAY())+1,1,1)))</f>
        <v/>
      </c>
      <c r="AJ591" s="6" t="str">
        <f ca="1">IF($B591="","",SUMIFS(LabData2016[UACR唯一],LabData2016[比對身分證前六碼],$AX591,LabData2016[最近一次UACR檢查日期],"&gt;="&amp;DATE(YEAR(TODAY()),1,1),LabData2016[最近一次UACR檢查日期],"&lt;"&amp;DATE(YEAR(TODAY()),7,1)))</f>
        <v/>
      </c>
      <c r="AK591" s="6" t="str">
        <f ca="1">IF($B591="","",SUMIFS(LabData2016[UACR唯一],LabData2016[比對身分證前六碼],$AX591,LabData2016[最近一次UACR檢查日期],"&gt;="&amp;DATE(YEAR(TODAY()),7,1),LabData2016[最近一次UACR檢查日期],"&lt;"&amp;DATE(YEAR(TODAY())+1,1,1)))</f>
        <v/>
      </c>
      <c r="AL591" s="6" t="str">
        <f t="shared" si="126"/>
        <v/>
      </c>
      <c r="AM591" s="6" t="str">
        <f t="shared" si="127"/>
        <v/>
      </c>
      <c r="AN591" s="6" t="str">
        <f t="shared" si="128"/>
        <v/>
      </c>
      <c r="AO591" s="6" t="str">
        <f t="shared" si="129"/>
        <v/>
      </c>
      <c r="AP591" s="6" t="str" cm="1">
        <f t="array" ref="AP591">IF($B591="","",IFERROR(INDEX(相容設定!$B$2:$E$9,MATCH($D591,相容設定!$A$2:$A$9,0),MIN(VALUE(LEFT($AQ591,FIND("/",$AQ591)-1)),3)+1),0))</f>
        <v/>
      </c>
      <c r="AQ591" s="6" t="str">
        <f t="shared" si="130"/>
        <v/>
      </c>
      <c r="AR591" s="30" t="str">
        <f t="shared" si="131"/>
        <v/>
      </c>
      <c r="AS591" s="30" t="str">
        <f>IF($B591="","",250+30+IF(OR(ISNUMBER(SEARCH("DM",$D591)),ISNUMBER(SEARCH("+",$D591))),100,0)+IFERROR(INDEX(相容設定!$F$2:$F$9,MATCH($D591,相容設定!$A$2:$A$9,0)),0))</f>
        <v/>
      </c>
      <c r="AT591" s="31" t="str">
        <f t="shared" si="132"/>
        <v/>
      </c>
      <c r="AU591" s="32" t="str">
        <f t="shared" si="133"/>
        <v/>
      </c>
      <c r="AW591" t="str">
        <f t="shared" si="134"/>
        <v/>
      </c>
    </row>
    <row r="592" spans="1:49" x14ac:dyDescent="0.35">
      <c r="A592" s="26" t="str" cm="1">
        <f t="array" ref="A592">IFERROR(IF(INDEX(PatientCriteria[身分證號],ROWS($A$4:A592))="","",ROWS($A$4:A592)),"")</f>
        <v/>
      </c>
      <c r="B592" s="26" t="str" cm="1">
        <f t="array" ref="B592">IFERROR(IF(INDEX(PatientCriteria[身分證號],ROWS($A$4:A592))="","",INDEX(PatientCriteria[身分證號],ROWS($A$4:A592))),"")</f>
        <v/>
      </c>
      <c r="C592" s="26" t="str" cm="1">
        <f t="array" ref="C592">IF($B592="","",IFERROR(INDEX(PatientCriteria[生日],ROWS($A$4:A592)),""))</f>
        <v/>
      </c>
      <c r="D592" s="26" t="str" cm="1">
        <f t="array" ref="D592">IF($B592="","",IFERROR(INDEX(PatientCriteria[疾病組合],ROWS($A$4:A592)),""))</f>
        <v/>
      </c>
      <c r="E592" s="6" t="str" cm="1">
        <f t="array" ref="E592">IF($B592="","",IFERROR(INDEX(PatientCriteria[HbA1c達標標準],ROWS($A$4:A592)),""))</f>
        <v/>
      </c>
      <c r="F592" s="6" t="str">
        <f>IF($B592="","",IF($G592="","",IFERROR(SUMIFS(LabData2016[最近一次HbA1c檢查結果(%)],LabData2016[比對身分證前六碼],$AX592,LabData2016[最近一次HbA1c檢查日期],$G592,LabData2016[HbA1c唯一],1),"")))</f>
        <v/>
      </c>
      <c r="G592" s="36" t="str" cm="1">
        <f t="array" ref="G592">IF($B592="","",IFERROR(_xlfn.AGGREGATE(14,6,LabData2016[最近一次HbA1c檢查日期]/((LabData2016[比對身分證前六碼]=$AX592)*(LabData2016[HbA1c唯一]=1)),1),""))</f>
        <v/>
      </c>
      <c r="H592" s="6" t="str">
        <f>IF($B592="","",IF($I592="","",IFERROR(SUMIFS(LabData2016[最近一次HbA1c檢查結果(%)],LabData2016[比對身分證前六碼],$AX592,LabData2016[最近一次HbA1c檢查日期],$I592,LabData2016[HbA1c唯一],1),"")))</f>
        <v/>
      </c>
      <c r="I592" s="36" t="str" cm="1">
        <f t="array" ref="I592">IF($B592="","",IFERROR(_xlfn.AGGREGATE(14,6,LabData2016[最近一次HbA1c檢查日期]/((LabData2016[比對身分證前六碼]=$AX592)*(LabData2016[HbA1c唯一]=1)),2),""))</f>
        <v/>
      </c>
      <c r="J592" s="6" t="str">
        <f t="shared" si="123"/>
        <v/>
      </c>
      <c r="K592" s="27" t="str">
        <f ca="1">IF($B592="","",IF($E592="不適用","不適用",IF($F592="","未檢驗",IF(AND($AF592+$AG592&gt;=2,$AG592&gt;=1),IF(OR($F592&lt;VALUE(SUBSTITUTE(SUBSTITUTE($E592,"&lt;",""),"%","")),SUMIFS(LabData2016[HbA1c唯一],LabData2016[比對身分證前六碼],$AX592,LabData2016[最近一次HbA1c檢查結果(%)],"&lt;"&amp;VALUE(SUBSTITUTE(SUBSTITUTE($E592,"&lt;",""),"%","")),LabData2016[最近一次HbA1c檢查日期],"&gt;="&amp;DATE(YEAR(TODAY()),1,1),LabData2016[最近一次HbA1c檢查日期],"&lt;"&amp;DATE(YEAR(TODAY())+1,1,1))/($AF592+$AG592)&gt;=0.5),"控制達標",IF(ISNUMBER($H592),IF(AND($J592&gt;=84,$F592-$H592&lt;0),"進步達標","未達標"),"未達標")),"未達標"))))</f>
        <v/>
      </c>
      <c r="L592" s="33" t="str">
        <f ca="1">IF($B592="","",IF($K592="不適用","不適用",IF($K592="未檢驗","無檢驗資料","全年"&amp;($AF592+$AG592)&amp;"次／下半年"&amp;$AG592&amp;"次／"&amp;SUMIFS(LabData2016[HbA1c唯一],LabData2016[比對身分證前六碼],$AX592,LabData2016[最近一次HbA1c檢查結果(%)],"&lt;"&amp;VALUE(SUBSTITUTE(SUBSTITUTE($E592,"&lt;",""),"%","")),LabData2016[最近一次HbA1c檢查日期],"&gt;="&amp;DATE(YEAR(TODAY()),1,1),LabData2016[最近一次HbA1c檢查日期],"&lt;"&amp;DATE(YEAR(TODAY())+1,1,1))&amp;"/"&amp;($AF592+$AG592)&amp;"達標")))</f>
        <v/>
      </c>
      <c r="M592" s="6" t="str" cm="1">
        <f t="array" ref="M592">IF($B592="","",IFERROR(INDEX(PatientCriteria[LDL達標標準],ROWS($A$4:A592)),""))</f>
        <v/>
      </c>
      <c r="N592" s="6" t="str">
        <f>IF($B592="","",IF($O592="","",IFERROR(SUMIFS(LabData2016[最近一次LDL檢查結果(mg/dL)],LabData2016[比對身分證前六碼],$AX592,LabData2016[最近一次LDL檢查日期],$O592,LabData2016[LDL唯一],1),"")))</f>
        <v/>
      </c>
      <c r="O592" s="36" t="str" cm="1">
        <f t="array" ref="O592">IF($B592="","",IFERROR(_xlfn.AGGREGATE(14,6,LabData2016[最近一次LDL檢查日期]/((LabData2016[比對身分證前六碼]=$AX592)*(LabData2016[LDL唯一]=1)),1),""))</f>
        <v/>
      </c>
      <c r="P592" s="6" t="str">
        <f>IF($B592="","",IF($Q592="","",IFERROR(SUMIFS(LabData2016[最近一次LDL檢查結果(mg/dL)],LabData2016[比對身分證前六碼],$AX592,LabData2016[最近一次LDL檢查日期],$Q592,LabData2016[LDL唯一],1),"")))</f>
        <v/>
      </c>
      <c r="Q592" s="36" t="str" cm="1">
        <f t="array" ref="Q592">IF($B592="","",IFERROR(_xlfn.AGGREGATE(14,6,LabData2016[最近一次LDL檢查日期]/((LabData2016[比對身分證前六碼]=$AX592)*(LabData2016[LDL唯一]=1)),2),""))</f>
        <v/>
      </c>
      <c r="R592" s="6" t="str">
        <f t="shared" si="124"/>
        <v/>
      </c>
      <c r="S592" s="6" t="str" cm="1">
        <f t="array" ref="S592">IF($B592="","",IFERROR(_xlfn.AGGREGATE(15,6,LabData2016[最近一次LDL檢查結果(mg/dL)]/((LabData2016[比對身分證前六碼]=$AX592)*(LabData2016[LDL唯一]=1)),1),""))</f>
        <v/>
      </c>
      <c r="T592" s="28" t="str">
        <f ca="1">IF($B592="","",IF($M592="不適用","不適用",IF($N592="","未檢驗",IF(OR(AND($D592="DM only",$O592&gt;=DATE(YEAR(TODAY()),1,1),$O592&lt;DATE(YEAR(TODAY())+1,1,1),$N592&lt;VALUE(SUBSTITUTE($M592,"&lt;",""))),AND($AH592&gt;=1,$AI592&gt;=1,OR($N592&lt;VALUE(SUBSTITUTE($M592,"&lt;","")),SUMIFS(LabData2016[LDL唯一],LabData2016[比對身分證前六碼],$AX592,LabData2016[最近一次LDL檢查結果(mg/dL)],"&lt;"&amp;VALUE(SUBSTITUTE($M592,"&lt;","")),LabData2016[最近一次LDL檢查日期],"&gt;="&amp;DATE(YEAR(TODAY()),1,1),LabData2016[最近一次LDL檢查日期],"&lt;"&amp;DATE(YEAR(TODAY())+1,1,1))/($AH592+$AI592)&gt;=0.5))),"控制達標",IF(AND($AH592&gt;=1,$AI592&gt;=1,ISNUMBER($P592),$R592&gt;84,$N592-$P592&lt;0),"進步達標","未達標")))))</f>
        <v/>
      </c>
      <c r="U592" s="39" t="str">
        <f ca="1">IF($B592="","",IF($T592="不適用","不適用",IF($T592="未檢驗","無檢驗資料","全年"&amp;($AH592+$AI592)&amp;"次／下半年"&amp;$AI592&amp;"次／"&amp;SUMIFS(LabData2016[LDL唯一],LabData2016[比對身分證前六碼],$AX592,LabData2016[最近一次LDL檢查結果(mg/dL)],"&lt;"&amp;VALUE(SUBSTITUTE($M592,"&lt;","")),LabData2016[最近一次LDL檢查日期],"&gt;="&amp;DATE(YEAR(TODAY()),1,1),LabData2016[最近一次LDL檢查日期],"&lt;"&amp;DATE(YEAR(TODAY())+1,1,1))&amp;"/"&amp;($AH592+$AI592)&amp;"達標")))</f>
        <v/>
      </c>
      <c r="V592" s="6" t="str" cm="1">
        <f t="array" ref="V592">IF($B592="","",IFERROR(INDEX(PatientCriteria[UACR達標標準],ROWS($A$4:A592)),""))</f>
        <v/>
      </c>
      <c r="W592" s="6" t="str">
        <f>IF($B592="","",IF($X592="","",IFERROR(SUMIFS(LabData2016[最近一次UACR檢查結果(mg/gm)],LabData2016[比對身分證前六碼],$AX592,LabData2016[最近一次UACR檢查日期],$X592,LabData2016[UACR唯一],1),"")))</f>
        <v/>
      </c>
      <c r="X592" s="36" t="str" cm="1">
        <f t="array" ref="X592">IF($B592="","",IFERROR(_xlfn.AGGREGATE(14,6,LabData2016[最近一次UACR檢查日期]/((LabData2016[比對身分證前六碼]=$AX592)*(LabData2016[UACR唯一]=1)),1),""))</f>
        <v/>
      </c>
      <c r="Y592" s="6" t="str">
        <f>IF($B592="","",IF($Z592="","",IFERROR(SUMIFS(LabData2016[最近一次UACR檢查結果(mg/gm)],LabData2016[比對身分證前六碼],$AX592,LabData2016[最近一次UACR檢查日期],$Z592,LabData2016[UACR唯一],1),"")))</f>
        <v/>
      </c>
      <c r="Z592" s="36" t="str" cm="1">
        <f t="array" ref="Z592">IF($B592="","",IFERROR(_xlfn.AGGREGATE(14,6,LabData2016[最近一次UACR檢查日期]/((LabData2016[比對身分證前六碼]=$AX592)*(LabData2016[UACR唯一]=1)),2),""))</f>
        <v/>
      </c>
      <c r="AA592" s="6" t="str">
        <f t="shared" si="125"/>
        <v/>
      </c>
      <c r="AB592" s="29" t="str">
        <f ca="1">IF($B592="","",IF($V592="不適用","不適用",IF($W592="","未檢驗",IF(AND($AJ592+$AK592&gt;=2,$AK592&gt;=1),IF(OR($W592&lt;30,SUMIFS(LabData2016[UACR唯一],LabData2016[比對身分證前六碼],$AX592,LabData2016[最近一次UACR檢查結果(mg/gm)],"&lt;30",LabData2016[最近一次UACR檢查日期],"&gt;="&amp;DATE(YEAR(TODAY()),1,1),LabData2016[最近一次UACR檢查日期],"&lt;"&amp;DATE(YEAR(TODAY())+1,1,1))/($AJ592+$AK592)&gt;=0.5),"控制達標",IF(ISNUMBER($Y592),IF(AND($AA592&gt;=84,$W592-$Y592&lt;0),"進步達標","未達標"),"未達標")),"未達標"))))</f>
        <v/>
      </c>
      <c r="AC592" s="38" t="str">
        <f ca="1">IF($B592="","",IF($AB592="不適用","不適用",IF($AB592="未檢驗","無檢驗資料","全年"&amp;($AJ592+$AK592)&amp;"次／下半年"&amp;$AK592&amp;"次／"&amp;SUMIFS(LabData2016[UACR唯一],LabData2016[比對身分證前六碼],$AX592,LabData2016[最近一次UACR檢查結果(mg/gm)],"&lt;30",LabData2016[最近一次UACR檢查日期],"&gt;="&amp;DATE(YEAR(TODAY()),1,1),LabData2016[最近一次UACR檢查日期],"&lt;"&amp;DATE(YEAR(TODAY())+1,1,1))&amp;"/"&amp;($AJ592+$AK592)&amp;"達標")))</f>
        <v/>
      </c>
      <c r="AD592" s="6" t="str" cm="1">
        <f t="array" ref="AD592">IF($B592="","",IFERROR(INDEX(PatientCriteria[BP檢驗次數達標標準],ROWS($A$4:A592)),""))</f>
        <v/>
      </c>
      <c r="AE592" s="6" t="str" cm="1">
        <f t="array" aca="1" ref="AE592" ca="1">IF($B592="","",_xlfn.LET(_xlpm.bp,LabData2016[最近一次BP檢查日期],_xlpm.ym,IF(ISNUMBER(_xlpm.bp),TEXT(_xlpm.bp,"yyyy-mm"),LEFT(_xlpm.bp,7)),_xlpm.matched,_xlfn._xlws.FILTER(_xlpm.ym,(LabData2016[比對身分證前六碼]=$AX592)*(LabData2016[比對生日西元]=$AY592)*(_xlpm.ym&lt;&gt;"")*(LEFT(_xlpm.ym,4)=TEXT(YEAR(TODAY()),"0")),""),IF(INDEX(_xlpm.matched,1)="",0,ROWS(_xlfn.UNIQUE(_xlpm.matched)))))</f>
        <v/>
      </c>
      <c r="AF592" s="6" t="str">
        <f ca="1">IF($B592="","",SUMIFS(LabData2016[HbA1c唯一],LabData2016[比對身分證前六碼],$AX592,LabData2016[最近一次HbA1c檢查日期],"&gt;="&amp;DATE(YEAR(TODAY()),1,1),LabData2016[最近一次HbA1c檢查日期],"&lt;"&amp;DATE(YEAR(TODAY()),7,1)))</f>
        <v/>
      </c>
      <c r="AG592" s="6" t="str">
        <f ca="1">IF($B592="","",SUMIFS(LabData2016[HbA1c唯一],LabData2016[比對身分證前六碼],$AX592,LabData2016[最近一次HbA1c檢查日期],"&gt;="&amp;DATE(YEAR(TODAY()),7,1),LabData2016[最近一次HbA1c檢查日期],"&lt;"&amp;DATE(YEAR(TODAY())+1,1,1)))</f>
        <v/>
      </c>
      <c r="AH592" s="6" t="str">
        <f ca="1">IF($B592="","",SUMIFS(LabData2016[LDL唯一],LabData2016[比對身分證前六碼],$AX592,LabData2016[最近一次LDL檢查日期],"&gt;="&amp;DATE(YEAR(TODAY()),1,1),LabData2016[最近一次LDL檢查日期],"&lt;"&amp;DATE(YEAR(TODAY()),7,1)))</f>
        <v/>
      </c>
      <c r="AI592" s="6" t="str">
        <f ca="1">IF($B592="","",SUMIFS(LabData2016[LDL唯一],LabData2016[比對身分證前六碼],$AX592,LabData2016[最近一次LDL檢查日期],"&gt;="&amp;DATE(YEAR(TODAY()),7,1),LabData2016[最近一次LDL檢查日期],"&lt;"&amp;DATE(YEAR(TODAY())+1,1,1)))</f>
        <v/>
      </c>
      <c r="AJ592" s="6" t="str">
        <f ca="1">IF($B592="","",SUMIFS(LabData2016[UACR唯一],LabData2016[比對身分證前六碼],$AX592,LabData2016[最近一次UACR檢查日期],"&gt;="&amp;DATE(YEAR(TODAY()),1,1),LabData2016[最近一次UACR檢查日期],"&lt;"&amp;DATE(YEAR(TODAY()),7,1)))</f>
        <v/>
      </c>
      <c r="AK592" s="6" t="str">
        <f ca="1">IF($B592="","",SUMIFS(LabData2016[UACR唯一],LabData2016[比對身分證前六碼],$AX592,LabData2016[最近一次UACR檢查日期],"&gt;="&amp;DATE(YEAR(TODAY()),7,1),LabData2016[最近一次UACR檢查日期],"&lt;"&amp;DATE(YEAR(TODAY())+1,1,1)))</f>
        <v/>
      </c>
      <c r="AL592" s="6" t="str">
        <f t="shared" si="126"/>
        <v/>
      </c>
      <c r="AM592" s="6" t="str">
        <f t="shared" si="127"/>
        <v/>
      </c>
      <c r="AN592" s="6" t="str">
        <f t="shared" si="128"/>
        <v/>
      </c>
      <c r="AO592" s="6" t="str">
        <f t="shared" si="129"/>
        <v/>
      </c>
      <c r="AP592" s="6" t="str" cm="1">
        <f t="array" ref="AP592">IF($B592="","",IFERROR(INDEX(相容設定!$B$2:$E$9,MATCH($D592,相容設定!$A$2:$A$9,0),MIN(VALUE(LEFT($AQ592,FIND("/",$AQ592)-1)),3)+1),0))</f>
        <v/>
      </c>
      <c r="AQ592" s="6" t="str">
        <f t="shared" si="130"/>
        <v/>
      </c>
      <c r="AR592" s="30" t="str">
        <f t="shared" si="131"/>
        <v/>
      </c>
      <c r="AS592" s="30" t="str">
        <f>IF($B592="","",250+30+IF(OR(ISNUMBER(SEARCH("DM",$D592)),ISNUMBER(SEARCH("+",$D592))),100,0)+IFERROR(INDEX(相容設定!$F$2:$F$9,MATCH($D592,相容設定!$A$2:$A$9,0)),0))</f>
        <v/>
      </c>
      <c r="AT592" s="31" t="str">
        <f t="shared" si="132"/>
        <v/>
      </c>
      <c r="AU592" s="32" t="str">
        <f t="shared" si="133"/>
        <v/>
      </c>
      <c r="AW592" t="str">
        <f t="shared" si="134"/>
        <v/>
      </c>
    </row>
    <row r="593" spans="1:49" x14ac:dyDescent="0.35">
      <c r="A593" s="26" t="str" cm="1">
        <f t="array" ref="A593">IFERROR(IF(INDEX(PatientCriteria[身分證號],ROWS($A$4:A593))="","",ROWS($A$4:A593)),"")</f>
        <v/>
      </c>
      <c r="B593" s="26" t="str" cm="1">
        <f t="array" ref="B593">IFERROR(IF(INDEX(PatientCriteria[身分證號],ROWS($A$4:A593))="","",INDEX(PatientCriteria[身分證號],ROWS($A$4:A593))),"")</f>
        <v/>
      </c>
      <c r="C593" s="26" t="str" cm="1">
        <f t="array" ref="C593">IF($B593="","",IFERROR(INDEX(PatientCriteria[生日],ROWS($A$4:A593)),""))</f>
        <v/>
      </c>
      <c r="D593" s="26" t="str" cm="1">
        <f t="array" ref="D593">IF($B593="","",IFERROR(INDEX(PatientCriteria[疾病組合],ROWS($A$4:A593)),""))</f>
        <v/>
      </c>
      <c r="E593" s="6" t="str" cm="1">
        <f t="array" ref="E593">IF($B593="","",IFERROR(INDEX(PatientCriteria[HbA1c達標標準],ROWS($A$4:A593)),""))</f>
        <v/>
      </c>
      <c r="F593" s="6" t="str">
        <f>IF($B593="","",IF($G593="","",IFERROR(SUMIFS(LabData2016[最近一次HbA1c檢查結果(%)],LabData2016[比對身分證前六碼],$AX593,LabData2016[最近一次HbA1c檢查日期],$G593,LabData2016[HbA1c唯一],1),"")))</f>
        <v/>
      </c>
      <c r="G593" s="36" t="str" cm="1">
        <f t="array" ref="G593">IF($B593="","",IFERROR(_xlfn.AGGREGATE(14,6,LabData2016[最近一次HbA1c檢查日期]/((LabData2016[比對身分證前六碼]=$AX593)*(LabData2016[HbA1c唯一]=1)),1),""))</f>
        <v/>
      </c>
      <c r="H593" s="6" t="str">
        <f>IF($B593="","",IF($I593="","",IFERROR(SUMIFS(LabData2016[最近一次HbA1c檢查結果(%)],LabData2016[比對身分證前六碼],$AX593,LabData2016[最近一次HbA1c檢查日期],$I593,LabData2016[HbA1c唯一],1),"")))</f>
        <v/>
      </c>
      <c r="I593" s="36" t="str" cm="1">
        <f t="array" ref="I593">IF($B593="","",IFERROR(_xlfn.AGGREGATE(14,6,LabData2016[最近一次HbA1c檢查日期]/((LabData2016[比對身分證前六碼]=$AX593)*(LabData2016[HbA1c唯一]=1)),2),""))</f>
        <v/>
      </c>
      <c r="J593" s="6" t="str">
        <f t="shared" si="123"/>
        <v/>
      </c>
      <c r="K593" s="27" t="str">
        <f ca="1">IF($B593="","",IF($E593="不適用","不適用",IF($F593="","未檢驗",IF(AND($AF593+$AG593&gt;=2,$AG593&gt;=1),IF(OR($F593&lt;VALUE(SUBSTITUTE(SUBSTITUTE($E593,"&lt;",""),"%","")),SUMIFS(LabData2016[HbA1c唯一],LabData2016[比對身分證前六碼],$AX593,LabData2016[最近一次HbA1c檢查結果(%)],"&lt;"&amp;VALUE(SUBSTITUTE(SUBSTITUTE($E593,"&lt;",""),"%","")),LabData2016[最近一次HbA1c檢查日期],"&gt;="&amp;DATE(YEAR(TODAY()),1,1),LabData2016[最近一次HbA1c檢查日期],"&lt;"&amp;DATE(YEAR(TODAY())+1,1,1))/($AF593+$AG593)&gt;=0.5),"控制達標",IF(ISNUMBER($H593),IF(AND($J593&gt;=84,$F593-$H593&lt;0),"進步達標","未達標"),"未達標")),"未達標"))))</f>
        <v/>
      </c>
      <c r="L593" s="33" t="str">
        <f ca="1">IF($B593="","",IF($K593="不適用","不適用",IF($K593="未檢驗","無檢驗資料","全年"&amp;($AF593+$AG593)&amp;"次／下半年"&amp;$AG593&amp;"次／"&amp;SUMIFS(LabData2016[HbA1c唯一],LabData2016[比對身分證前六碼],$AX593,LabData2016[最近一次HbA1c檢查結果(%)],"&lt;"&amp;VALUE(SUBSTITUTE(SUBSTITUTE($E593,"&lt;",""),"%","")),LabData2016[最近一次HbA1c檢查日期],"&gt;="&amp;DATE(YEAR(TODAY()),1,1),LabData2016[最近一次HbA1c檢查日期],"&lt;"&amp;DATE(YEAR(TODAY())+1,1,1))&amp;"/"&amp;($AF593+$AG593)&amp;"達標")))</f>
        <v/>
      </c>
      <c r="M593" s="6" t="str" cm="1">
        <f t="array" ref="M593">IF($B593="","",IFERROR(INDEX(PatientCriteria[LDL達標標準],ROWS($A$4:A593)),""))</f>
        <v/>
      </c>
      <c r="N593" s="6" t="str">
        <f>IF($B593="","",IF($O593="","",IFERROR(SUMIFS(LabData2016[最近一次LDL檢查結果(mg/dL)],LabData2016[比對身分證前六碼],$AX593,LabData2016[最近一次LDL檢查日期],$O593,LabData2016[LDL唯一],1),"")))</f>
        <v/>
      </c>
      <c r="O593" s="36" t="str" cm="1">
        <f t="array" ref="O593">IF($B593="","",IFERROR(_xlfn.AGGREGATE(14,6,LabData2016[最近一次LDL檢查日期]/((LabData2016[比對身分證前六碼]=$AX593)*(LabData2016[LDL唯一]=1)),1),""))</f>
        <v/>
      </c>
      <c r="P593" s="6" t="str">
        <f>IF($B593="","",IF($Q593="","",IFERROR(SUMIFS(LabData2016[最近一次LDL檢查結果(mg/dL)],LabData2016[比對身分證前六碼],$AX593,LabData2016[最近一次LDL檢查日期],$Q593,LabData2016[LDL唯一],1),"")))</f>
        <v/>
      </c>
      <c r="Q593" s="36" t="str" cm="1">
        <f t="array" ref="Q593">IF($B593="","",IFERROR(_xlfn.AGGREGATE(14,6,LabData2016[最近一次LDL檢查日期]/((LabData2016[比對身分證前六碼]=$AX593)*(LabData2016[LDL唯一]=1)),2),""))</f>
        <v/>
      </c>
      <c r="R593" s="6" t="str">
        <f t="shared" si="124"/>
        <v/>
      </c>
      <c r="S593" s="6" t="str" cm="1">
        <f t="array" ref="S593">IF($B593="","",IFERROR(_xlfn.AGGREGATE(15,6,LabData2016[最近一次LDL檢查結果(mg/dL)]/((LabData2016[比對身分證前六碼]=$AX593)*(LabData2016[LDL唯一]=1)),1),""))</f>
        <v/>
      </c>
      <c r="T593" s="28" t="str">
        <f ca="1">IF($B593="","",IF($M593="不適用","不適用",IF($N593="","未檢驗",IF(OR(AND($D593="DM only",$O593&gt;=DATE(YEAR(TODAY()),1,1),$O593&lt;DATE(YEAR(TODAY())+1,1,1),$N593&lt;VALUE(SUBSTITUTE($M593,"&lt;",""))),AND($AH593&gt;=1,$AI593&gt;=1,OR($N593&lt;VALUE(SUBSTITUTE($M593,"&lt;","")),SUMIFS(LabData2016[LDL唯一],LabData2016[比對身分證前六碼],$AX593,LabData2016[最近一次LDL檢查結果(mg/dL)],"&lt;"&amp;VALUE(SUBSTITUTE($M593,"&lt;","")),LabData2016[最近一次LDL檢查日期],"&gt;="&amp;DATE(YEAR(TODAY()),1,1),LabData2016[最近一次LDL檢查日期],"&lt;"&amp;DATE(YEAR(TODAY())+1,1,1))/($AH593+$AI593)&gt;=0.5))),"控制達標",IF(AND($AH593&gt;=1,$AI593&gt;=1,ISNUMBER($P593),$R593&gt;84,$N593-$P593&lt;0),"進步達標","未達標")))))</f>
        <v/>
      </c>
      <c r="U593" s="39" t="str">
        <f ca="1">IF($B593="","",IF($T593="不適用","不適用",IF($T593="未檢驗","無檢驗資料","全年"&amp;($AH593+$AI593)&amp;"次／下半年"&amp;$AI593&amp;"次／"&amp;SUMIFS(LabData2016[LDL唯一],LabData2016[比對身分證前六碼],$AX593,LabData2016[最近一次LDL檢查結果(mg/dL)],"&lt;"&amp;VALUE(SUBSTITUTE($M593,"&lt;","")),LabData2016[最近一次LDL檢查日期],"&gt;="&amp;DATE(YEAR(TODAY()),1,1),LabData2016[最近一次LDL檢查日期],"&lt;"&amp;DATE(YEAR(TODAY())+1,1,1))&amp;"/"&amp;($AH593+$AI593)&amp;"達標")))</f>
        <v/>
      </c>
      <c r="V593" s="6" t="str" cm="1">
        <f t="array" ref="V593">IF($B593="","",IFERROR(INDEX(PatientCriteria[UACR達標標準],ROWS($A$4:A593)),""))</f>
        <v/>
      </c>
      <c r="W593" s="6" t="str">
        <f>IF($B593="","",IF($X593="","",IFERROR(SUMIFS(LabData2016[最近一次UACR檢查結果(mg/gm)],LabData2016[比對身分證前六碼],$AX593,LabData2016[最近一次UACR檢查日期],$X593,LabData2016[UACR唯一],1),"")))</f>
        <v/>
      </c>
      <c r="X593" s="36" t="str" cm="1">
        <f t="array" ref="X593">IF($B593="","",IFERROR(_xlfn.AGGREGATE(14,6,LabData2016[最近一次UACR檢查日期]/((LabData2016[比對身分證前六碼]=$AX593)*(LabData2016[UACR唯一]=1)),1),""))</f>
        <v/>
      </c>
      <c r="Y593" s="6" t="str">
        <f>IF($B593="","",IF($Z593="","",IFERROR(SUMIFS(LabData2016[最近一次UACR檢查結果(mg/gm)],LabData2016[比對身分證前六碼],$AX593,LabData2016[最近一次UACR檢查日期],$Z593,LabData2016[UACR唯一],1),"")))</f>
        <v/>
      </c>
      <c r="Z593" s="36" t="str" cm="1">
        <f t="array" ref="Z593">IF($B593="","",IFERROR(_xlfn.AGGREGATE(14,6,LabData2016[最近一次UACR檢查日期]/((LabData2016[比對身分證前六碼]=$AX593)*(LabData2016[UACR唯一]=1)),2),""))</f>
        <v/>
      </c>
      <c r="AA593" s="6" t="str">
        <f t="shared" si="125"/>
        <v/>
      </c>
      <c r="AB593" s="29" t="str">
        <f ca="1">IF($B593="","",IF($V593="不適用","不適用",IF($W593="","未檢驗",IF(AND($AJ593+$AK593&gt;=2,$AK593&gt;=1),IF(OR($W593&lt;30,SUMIFS(LabData2016[UACR唯一],LabData2016[比對身分證前六碼],$AX593,LabData2016[最近一次UACR檢查結果(mg/gm)],"&lt;30",LabData2016[最近一次UACR檢查日期],"&gt;="&amp;DATE(YEAR(TODAY()),1,1),LabData2016[最近一次UACR檢查日期],"&lt;"&amp;DATE(YEAR(TODAY())+1,1,1))/($AJ593+$AK593)&gt;=0.5),"控制達標",IF(ISNUMBER($Y593),IF(AND($AA593&gt;=84,$W593-$Y593&lt;0),"進步達標","未達標"),"未達標")),"未達標"))))</f>
        <v/>
      </c>
      <c r="AC593" s="38" t="str">
        <f ca="1">IF($B593="","",IF($AB593="不適用","不適用",IF($AB593="未檢驗","無檢驗資料","全年"&amp;($AJ593+$AK593)&amp;"次／下半年"&amp;$AK593&amp;"次／"&amp;SUMIFS(LabData2016[UACR唯一],LabData2016[比對身分證前六碼],$AX593,LabData2016[最近一次UACR檢查結果(mg/gm)],"&lt;30",LabData2016[最近一次UACR檢查日期],"&gt;="&amp;DATE(YEAR(TODAY()),1,1),LabData2016[最近一次UACR檢查日期],"&lt;"&amp;DATE(YEAR(TODAY())+1,1,1))&amp;"/"&amp;($AJ593+$AK593)&amp;"達標")))</f>
        <v/>
      </c>
      <c r="AD593" s="6" t="str" cm="1">
        <f t="array" ref="AD593">IF($B593="","",IFERROR(INDEX(PatientCriteria[BP檢驗次數達標標準],ROWS($A$4:A593)),""))</f>
        <v/>
      </c>
      <c r="AE593" s="6" t="str" cm="1">
        <f t="array" aca="1" ref="AE593" ca="1">IF($B593="","",_xlfn.LET(_xlpm.bp,LabData2016[最近一次BP檢查日期],_xlpm.ym,IF(ISNUMBER(_xlpm.bp),TEXT(_xlpm.bp,"yyyy-mm"),LEFT(_xlpm.bp,7)),_xlpm.matched,_xlfn._xlws.FILTER(_xlpm.ym,(LabData2016[比對身分證前六碼]=$AX593)*(LabData2016[比對生日西元]=$AY593)*(_xlpm.ym&lt;&gt;"")*(LEFT(_xlpm.ym,4)=TEXT(YEAR(TODAY()),"0")),""),IF(INDEX(_xlpm.matched,1)="",0,ROWS(_xlfn.UNIQUE(_xlpm.matched)))))</f>
        <v/>
      </c>
      <c r="AF593" s="6" t="str">
        <f ca="1">IF($B593="","",SUMIFS(LabData2016[HbA1c唯一],LabData2016[比對身分證前六碼],$AX593,LabData2016[最近一次HbA1c檢查日期],"&gt;="&amp;DATE(YEAR(TODAY()),1,1),LabData2016[最近一次HbA1c檢查日期],"&lt;"&amp;DATE(YEAR(TODAY()),7,1)))</f>
        <v/>
      </c>
      <c r="AG593" s="6" t="str">
        <f ca="1">IF($B593="","",SUMIFS(LabData2016[HbA1c唯一],LabData2016[比對身分證前六碼],$AX593,LabData2016[最近一次HbA1c檢查日期],"&gt;="&amp;DATE(YEAR(TODAY()),7,1),LabData2016[最近一次HbA1c檢查日期],"&lt;"&amp;DATE(YEAR(TODAY())+1,1,1)))</f>
        <v/>
      </c>
      <c r="AH593" s="6" t="str">
        <f ca="1">IF($B593="","",SUMIFS(LabData2016[LDL唯一],LabData2016[比對身分證前六碼],$AX593,LabData2016[最近一次LDL檢查日期],"&gt;="&amp;DATE(YEAR(TODAY()),1,1),LabData2016[最近一次LDL檢查日期],"&lt;"&amp;DATE(YEAR(TODAY()),7,1)))</f>
        <v/>
      </c>
      <c r="AI593" s="6" t="str">
        <f ca="1">IF($B593="","",SUMIFS(LabData2016[LDL唯一],LabData2016[比對身分證前六碼],$AX593,LabData2016[最近一次LDL檢查日期],"&gt;="&amp;DATE(YEAR(TODAY()),7,1),LabData2016[最近一次LDL檢查日期],"&lt;"&amp;DATE(YEAR(TODAY())+1,1,1)))</f>
        <v/>
      </c>
      <c r="AJ593" s="6" t="str">
        <f ca="1">IF($B593="","",SUMIFS(LabData2016[UACR唯一],LabData2016[比對身分證前六碼],$AX593,LabData2016[最近一次UACR檢查日期],"&gt;="&amp;DATE(YEAR(TODAY()),1,1),LabData2016[最近一次UACR檢查日期],"&lt;"&amp;DATE(YEAR(TODAY()),7,1)))</f>
        <v/>
      </c>
      <c r="AK593" s="6" t="str">
        <f ca="1">IF($B593="","",SUMIFS(LabData2016[UACR唯一],LabData2016[比對身分證前六碼],$AX593,LabData2016[最近一次UACR檢查日期],"&gt;="&amp;DATE(YEAR(TODAY()),7,1),LabData2016[最近一次UACR檢查日期],"&lt;"&amp;DATE(YEAR(TODAY())+1,1,1)))</f>
        <v/>
      </c>
      <c r="AL593" s="6" t="str">
        <f t="shared" si="126"/>
        <v/>
      </c>
      <c r="AM593" s="6" t="str">
        <f t="shared" si="127"/>
        <v/>
      </c>
      <c r="AN593" s="6" t="str">
        <f t="shared" si="128"/>
        <v/>
      </c>
      <c r="AO593" s="6" t="str">
        <f t="shared" si="129"/>
        <v/>
      </c>
      <c r="AP593" s="6" t="str" cm="1">
        <f t="array" ref="AP593">IF($B593="","",IFERROR(INDEX(相容設定!$B$2:$E$9,MATCH($D593,相容設定!$A$2:$A$9,0),MIN(VALUE(LEFT($AQ593,FIND("/",$AQ593)-1)),3)+1),0))</f>
        <v/>
      </c>
      <c r="AQ593" s="6" t="str">
        <f t="shared" si="130"/>
        <v/>
      </c>
      <c r="AR593" s="30" t="str">
        <f t="shared" si="131"/>
        <v/>
      </c>
      <c r="AS593" s="30" t="str">
        <f>IF($B593="","",250+30+IF(OR(ISNUMBER(SEARCH("DM",$D593)),ISNUMBER(SEARCH("+",$D593))),100,0)+IFERROR(INDEX(相容設定!$F$2:$F$9,MATCH($D593,相容設定!$A$2:$A$9,0)),0))</f>
        <v/>
      </c>
      <c r="AT593" s="31" t="str">
        <f t="shared" si="132"/>
        <v/>
      </c>
      <c r="AU593" s="32" t="str">
        <f t="shared" si="133"/>
        <v/>
      </c>
      <c r="AW593" t="str">
        <f t="shared" si="134"/>
        <v/>
      </c>
    </row>
    <row r="594" spans="1:49" x14ac:dyDescent="0.35">
      <c r="A594" s="26" t="str" cm="1">
        <f t="array" ref="A594">IFERROR(IF(INDEX(PatientCriteria[身分證號],ROWS($A$4:A594))="","",ROWS($A$4:A594)),"")</f>
        <v/>
      </c>
      <c r="B594" s="26" t="str" cm="1">
        <f t="array" ref="B594">IFERROR(IF(INDEX(PatientCriteria[身分證號],ROWS($A$4:A594))="","",INDEX(PatientCriteria[身分證號],ROWS($A$4:A594))),"")</f>
        <v/>
      </c>
      <c r="C594" s="26" t="str" cm="1">
        <f t="array" ref="C594">IF($B594="","",IFERROR(INDEX(PatientCriteria[生日],ROWS($A$4:A594)),""))</f>
        <v/>
      </c>
      <c r="D594" s="26" t="str" cm="1">
        <f t="array" ref="D594">IF($B594="","",IFERROR(INDEX(PatientCriteria[疾病組合],ROWS($A$4:A594)),""))</f>
        <v/>
      </c>
      <c r="E594" s="6" t="str" cm="1">
        <f t="array" ref="E594">IF($B594="","",IFERROR(INDEX(PatientCriteria[HbA1c達標標準],ROWS($A$4:A594)),""))</f>
        <v/>
      </c>
      <c r="F594" s="6" t="str">
        <f>IF($B594="","",IF($G594="","",IFERROR(SUMIFS(LabData2016[最近一次HbA1c檢查結果(%)],LabData2016[比對身分證前六碼],$AX594,LabData2016[最近一次HbA1c檢查日期],$G594,LabData2016[HbA1c唯一],1),"")))</f>
        <v/>
      </c>
      <c r="G594" s="36" t="str" cm="1">
        <f t="array" ref="G594">IF($B594="","",IFERROR(_xlfn.AGGREGATE(14,6,LabData2016[最近一次HbA1c檢查日期]/((LabData2016[比對身分證前六碼]=$AX594)*(LabData2016[HbA1c唯一]=1)),1),""))</f>
        <v/>
      </c>
      <c r="H594" s="6" t="str">
        <f>IF($B594="","",IF($I594="","",IFERROR(SUMIFS(LabData2016[最近一次HbA1c檢查結果(%)],LabData2016[比對身分證前六碼],$AX594,LabData2016[最近一次HbA1c檢查日期],$I594,LabData2016[HbA1c唯一],1),"")))</f>
        <v/>
      </c>
      <c r="I594" s="36" t="str" cm="1">
        <f t="array" ref="I594">IF($B594="","",IFERROR(_xlfn.AGGREGATE(14,6,LabData2016[最近一次HbA1c檢查日期]/((LabData2016[比對身分證前六碼]=$AX594)*(LabData2016[HbA1c唯一]=1)),2),""))</f>
        <v/>
      </c>
      <c r="J594" s="6" t="str">
        <f t="shared" si="123"/>
        <v/>
      </c>
      <c r="K594" s="27" t="str">
        <f ca="1">IF($B594="","",IF($E594="不適用","不適用",IF($F594="","未檢驗",IF(AND($AF594+$AG594&gt;=2,$AG594&gt;=1),IF(OR($F594&lt;VALUE(SUBSTITUTE(SUBSTITUTE($E594,"&lt;",""),"%","")),SUMIFS(LabData2016[HbA1c唯一],LabData2016[比對身分證前六碼],$AX594,LabData2016[最近一次HbA1c檢查結果(%)],"&lt;"&amp;VALUE(SUBSTITUTE(SUBSTITUTE($E594,"&lt;",""),"%","")),LabData2016[最近一次HbA1c檢查日期],"&gt;="&amp;DATE(YEAR(TODAY()),1,1),LabData2016[最近一次HbA1c檢查日期],"&lt;"&amp;DATE(YEAR(TODAY())+1,1,1))/($AF594+$AG594)&gt;=0.5),"控制達標",IF(ISNUMBER($H594),IF(AND($J594&gt;=84,$F594-$H594&lt;0),"進步達標","未達標"),"未達標")),"未達標"))))</f>
        <v/>
      </c>
      <c r="L594" s="33" t="str">
        <f ca="1">IF($B594="","",IF($K594="不適用","不適用",IF($K594="未檢驗","無檢驗資料","全年"&amp;($AF594+$AG594)&amp;"次／下半年"&amp;$AG594&amp;"次／"&amp;SUMIFS(LabData2016[HbA1c唯一],LabData2016[比對身分證前六碼],$AX594,LabData2016[最近一次HbA1c檢查結果(%)],"&lt;"&amp;VALUE(SUBSTITUTE(SUBSTITUTE($E594,"&lt;",""),"%","")),LabData2016[最近一次HbA1c檢查日期],"&gt;="&amp;DATE(YEAR(TODAY()),1,1),LabData2016[最近一次HbA1c檢查日期],"&lt;"&amp;DATE(YEAR(TODAY())+1,1,1))&amp;"/"&amp;($AF594+$AG594)&amp;"達標")))</f>
        <v/>
      </c>
      <c r="M594" s="6" t="str" cm="1">
        <f t="array" ref="M594">IF($B594="","",IFERROR(INDEX(PatientCriteria[LDL達標標準],ROWS($A$4:A594)),""))</f>
        <v/>
      </c>
      <c r="N594" s="6" t="str">
        <f>IF($B594="","",IF($O594="","",IFERROR(SUMIFS(LabData2016[最近一次LDL檢查結果(mg/dL)],LabData2016[比對身分證前六碼],$AX594,LabData2016[最近一次LDL檢查日期],$O594,LabData2016[LDL唯一],1),"")))</f>
        <v/>
      </c>
      <c r="O594" s="36" t="str" cm="1">
        <f t="array" ref="O594">IF($B594="","",IFERROR(_xlfn.AGGREGATE(14,6,LabData2016[最近一次LDL檢查日期]/((LabData2016[比對身分證前六碼]=$AX594)*(LabData2016[LDL唯一]=1)),1),""))</f>
        <v/>
      </c>
      <c r="P594" s="6" t="str">
        <f>IF($B594="","",IF($Q594="","",IFERROR(SUMIFS(LabData2016[最近一次LDL檢查結果(mg/dL)],LabData2016[比對身分證前六碼],$AX594,LabData2016[最近一次LDL檢查日期],$Q594,LabData2016[LDL唯一],1),"")))</f>
        <v/>
      </c>
      <c r="Q594" s="36" t="str" cm="1">
        <f t="array" ref="Q594">IF($B594="","",IFERROR(_xlfn.AGGREGATE(14,6,LabData2016[最近一次LDL檢查日期]/((LabData2016[比對身分證前六碼]=$AX594)*(LabData2016[LDL唯一]=1)),2),""))</f>
        <v/>
      </c>
      <c r="R594" s="6" t="str">
        <f t="shared" si="124"/>
        <v/>
      </c>
      <c r="S594" s="6" t="str" cm="1">
        <f t="array" ref="S594">IF($B594="","",IFERROR(_xlfn.AGGREGATE(15,6,LabData2016[最近一次LDL檢查結果(mg/dL)]/((LabData2016[比對身分證前六碼]=$AX594)*(LabData2016[LDL唯一]=1)),1),""))</f>
        <v/>
      </c>
      <c r="T594" s="28" t="str">
        <f ca="1">IF($B594="","",IF($M594="不適用","不適用",IF($N594="","未檢驗",IF(OR(AND($D594="DM only",$O594&gt;=DATE(YEAR(TODAY()),1,1),$O594&lt;DATE(YEAR(TODAY())+1,1,1),$N594&lt;VALUE(SUBSTITUTE($M594,"&lt;",""))),AND($AH594&gt;=1,$AI594&gt;=1,OR($N594&lt;VALUE(SUBSTITUTE($M594,"&lt;","")),SUMIFS(LabData2016[LDL唯一],LabData2016[比對身分證前六碼],$AX594,LabData2016[最近一次LDL檢查結果(mg/dL)],"&lt;"&amp;VALUE(SUBSTITUTE($M594,"&lt;","")),LabData2016[最近一次LDL檢查日期],"&gt;="&amp;DATE(YEAR(TODAY()),1,1),LabData2016[最近一次LDL檢查日期],"&lt;"&amp;DATE(YEAR(TODAY())+1,1,1))/($AH594+$AI594)&gt;=0.5))),"控制達標",IF(AND($AH594&gt;=1,$AI594&gt;=1,ISNUMBER($P594),$R594&gt;84,$N594-$P594&lt;0),"進步達標","未達標")))))</f>
        <v/>
      </c>
      <c r="U594" s="39" t="str">
        <f ca="1">IF($B594="","",IF($T594="不適用","不適用",IF($T594="未檢驗","無檢驗資料","全年"&amp;($AH594+$AI594)&amp;"次／下半年"&amp;$AI594&amp;"次／"&amp;SUMIFS(LabData2016[LDL唯一],LabData2016[比對身分證前六碼],$AX594,LabData2016[最近一次LDL檢查結果(mg/dL)],"&lt;"&amp;VALUE(SUBSTITUTE($M594,"&lt;","")),LabData2016[最近一次LDL檢查日期],"&gt;="&amp;DATE(YEAR(TODAY()),1,1),LabData2016[最近一次LDL檢查日期],"&lt;"&amp;DATE(YEAR(TODAY())+1,1,1))&amp;"/"&amp;($AH594+$AI594)&amp;"達標")))</f>
        <v/>
      </c>
      <c r="V594" s="6" t="str" cm="1">
        <f t="array" ref="V594">IF($B594="","",IFERROR(INDEX(PatientCriteria[UACR達標標準],ROWS($A$4:A594)),""))</f>
        <v/>
      </c>
      <c r="W594" s="6" t="str">
        <f>IF($B594="","",IF($X594="","",IFERROR(SUMIFS(LabData2016[最近一次UACR檢查結果(mg/gm)],LabData2016[比對身分證前六碼],$AX594,LabData2016[最近一次UACR檢查日期],$X594,LabData2016[UACR唯一],1),"")))</f>
        <v/>
      </c>
      <c r="X594" s="36" t="str" cm="1">
        <f t="array" ref="X594">IF($B594="","",IFERROR(_xlfn.AGGREGATE(14,6,LabData2016[最近一次UACR檢查日期]/((LabData2016[比對身分證前六碼]=$AX594)*(LabData2016[UACR唯一]=1)),1),""))</f>
        <v/>
      </c>
      <c r="Y594" s="6" t="str">
        <f>IF($B594="","",IF($Z594="","",IFERROR(SUMIFS(LabData2016[最近一次UACR檢查結果(mg/gm)],LabData2016[比對身分證前六碼],$AX594,LabData2016[最近一次UACR檢查日期],$Z594,LabData2016[UACR唯一],1),"")))</f>
        <v/>
      </c>
      <c r="Z594" s="36" t="str" cm="1">
        <f t="array" ref="Z594">IF($B594="","",IFERROR(_xlfn.AGGREGATE(14,6,LabData2016[最近一次UACR檢查日期]/((LabData2016[比對身分證前六碼]=$AX594)*(LabData2016[UACR唯一]=1)),2),""))</f>
        <v/>
      </c>
      <c r="AA594" s="6" t="str">
        <f t="shared" si="125"/>
        <v/>
      </c>
      <c r="AB594" s="29" t="str">
        <f ca="1">IF($B594="","",IF($V594="不適用","不適用",IF($W594="","未檢驗",IF(AND($AJ594+$AK594&gt;=2,$AK594&gt;=1),IF(OR($W594&lt;30,SUMIFS(LabData2016[UACR唯一],LabData2016[比對身分證前六碼],$AX594,LabData2016[最近一次UACR檢查結果(mg/gm)],"&lt;30",LabData2016[最近一次UACR檢查日期],"&gt;="&amp;DATE(YEAR(TODAY()),1,1),LabData2016[最近一次UACR檢查日期],"&lt;"&amp;DATE(YEAR(TODAY())+1,1,1))/($AJ594+$AK594)&gt;=0.5),"控制達標",IF(ISNUMBER($Y594),IF(AND($AA594&gt;=84,$W594-$Y594&lt;0),"進步達標","未達標"),"未達標")),"未達標"))))</f>
        <v/>
      </c>
      <c r="AC594" s="38" t="str">
        <f ca="1">IF($B594="","",IF($AB594="不適用","不適用",IF($AB594="未檢驗","無檢驗資料","全年"&amp;($AJ594+$AK594)&amp;"次／下半年"&amp;$AK594&amp;"次／"&amp;SUMIFS(LabData2016[UACR唯一],LabData2016[比對身分證前六碼],$AX594,LabData2016[最近一次UACR檢查結果(mg/gm)],"&lt;30",LabData2016[最近一次UACR檢查日期],"&gt;="&amp;DATE(YEAR(TODAY()),1,1),LabData2016[最近一次UACR檢查日期],"&lt;"&amp;DATE(YEAR(TODAY())+1,1,1))&amp;"/"&amp;($AJ594+$AK594)&amp;"達標")))</f>
        <v/>
      </c>
      <c r="AD594" s="6" t="str" cm="1">
        <f t="array" ref="AD594">IF($B594="","",IFERROR(INDEX(PatientCriteria[BP檢驗次數達標標準],ROWS($A$4:A594)),""))</f>
        <v/>
      </c>
      <c r="AE594" s="6" t="str" cm="1">
        <f t="array" aca="1" ref="AE594" ca="1">IF($B594="","",_xlfn.LET(_xlpm.bp,LabData2016[最近一次BP檢查日期],_xlpm.ym,IF(ISNUMBER(_xlpm.bp),TEXT(_xlpm.bp,"yyyy-mm"),LEFT(_xlpm.bp,7)),_xlpm.matched,_xlfn._xlws.FILTER(_xlpm.ym,(LabData2016[比對身分證前六碼]=$AX594)*(LabData2016[比對生日西元]=$AY594)*(_xlpm.ym&lt;&gt;"")*(LEFT(_xlpm.ym,4)=TEXT(YEAR(TODAY()),"0")),""),IF(INDEX(_xlpm.matched,1)="",0,ROWS(_xlfn.UNIQUE(_xlpm.matched)))))</f>
        <v/>
      </c>
      <c r="AF594" s="6" t="str">
        <f ca="1">IF($B594="","",SUMIFS(LabData2016[HbA1c唯一],LabData2016[比對身分證前六碼],$AX594,LabData2016[最近一次HbA1c檢查日期],"&gt;="&amp;DATE(YEAR(TODAY()),1,1),LabData2016[最近一次HbA1c檢查日期],"&lt;"&amp;DATE(YEAR(TODAY()),7,1)))</f>
        <v/>
      </c>
      <c r="AG594" s="6" t="str">
        <f ca="1">IF($B594="","",SUMIFS(LabData2016[HbA1c唯一],LabData2016[比對身分證前六碼],$AX594,LabData2016[最近一次HbA1c檢查日期],"&gt;="&amp;DATE(YEAR(TODAY()),7,1),LabData2016[最近一次HbA1c檢查日期],"&lt;"&amp;DATE(YEAR(TODAY())+1,1,1)))</f>
        <v/>
      </c>
      <c r="AH594" s="6" t="str">
        <f ca="1">IF($B594="","",SUMIFS(LabData2016[LDL唯一],LabData2016[比對身分證前六碼],$AX594,LabData2016[最近一次LDL檢查日期],"&gt;="&amp;DATE(YEAR(TODAY()),1,1),LabData2016[最近一次LDL檢查日期],"&lt;"&amp;DATE(YEAR(TODAY()),7,1)))</f>
        <v/>
      </c>
      <c r="AI594" s="6" t="str">
        <f ca="1">IF($B594="","",SUMIFS(LabData2016[LDL唯一],LabData2016[比對身分證前六碼],$AX594,LabData2016[最近一次LDL檢查日期],"&gt;="&amp;DATE(YEAR(TODAY()),7,1),LabData2016[最近一次LDL檢查日期],"&lt;"&amp;DATE(YEAR(TODAY())+1,1,1)))</f>
        <v/>
      </c>
      <c r="AJ594" s="6" t="str">
        <f ca="1">IF($B594="","",SUMIFS(LabData2016[UACR唯一],LabData2016[比對身分證前六碼],$AX594,LabData2016[最近一次UACR檢查日期],"&gt;="&amp;DATE(YEAR(TODAY()),1,1),LabData2016[最近一次UACR檢查日期],"&lt;"&amp;DATE(YEAR(TODAY()),7,1)))</f>
        <v/>
      </c>
      <c r="AK594" s="6" t="str">
        <f ca="1">IF($B594="","",SUMIFS(LabData2016[UACR唯一],LabData2016[比對身分證前六碼],$AX594,LabData2016[最近一次UACR檢查日期],"&gt;="&amp;DATE(YEAR(TODAY()),7,1),LabData2016[最近一次UACR檢查日期],"&lt;"&amp;DATE(YEAR(TODAY())+1,1,1)))</f>
        <v/>
      </c>
      <c r="AL594" s="6" t="str">
        <f t="shared" si="126"/>
        <v/>
      </c>
      <c r="AM594" s="6" t="str">
        <f t="shared" si="127"/>
        <v/>
      </c>
      <c r="AN594" s="6" t="str">
        <f t="shared" si="128"/>
        <v/>
      </c>
      <c r="AO594" s="6" t="str">
        <f t="shared" si="129"/>
        <v/>
      </c>
      <c r="AP594" s="6" t="str" cm="1">
        <f t="array" ref="AP594">IF($B594="","",IFERROR(INDEX(相容設定!$B$2:$E$9,MATCH($D594,相容設定!$A$2:$A$9,0),MIN(VALUE(LEFT($AQ594,FIND("/",$AQ594)-1)),3)+1),0))</f>
        <v/>
      </c>
      <c r="AQ594" s="6" t="str">
        <f t="shared" si="130"/>
        <v/>
      </c>
      <c r="AR594" s="30" t="str">
        <f t="shared" si="131"/>
        <v/>
      </c>
      <c r="AS594" s="30" t="str">
        <f>IF($B594="","",250+30+IF(OR(ISNUMBER(SEARCH("DM",$D594)),ISNUMBER(SEARCH("+",$D594))),100,0)+IFERROR(INDEX(相容設定!$F$2:$F$9,MATCH($D594,相容設定!$A$2:$A$9,0)),0))</f>
        <v/>
      </c>
      <c r="AT594" s="31" t="str">
        <f t="shared" si="132"/>
        <v/>
      </c>
      <c r="AU594" s="32" t="str">
        <f t="shared" si="133"/>
        <v/>
      </c>
      <c r="AW594" t="str">
        <f t="shared" si="134"/>
        <v/>
      </c>
    </row>
    <row r="595" spans="1:49" x14ac:dyDescent="0.35">
      <c r="A595" s="26" t="str" cm="1">
        <f t="array" ref="A595">IFERROR(IF(INDEX(PatientCriteria[身分證號],ROWS($A$4:A595))="","",ROWS($A$4:A595)),"")</f>
        <v/>
      </c>
      <c r="B595" s="26" t="str" cm="1">
        <f t="array" ref="B595">IFERROR(IF(INDEX(PatientCriteria[身分證號],ROWS($A$4:A595))="","",INDEX(PatientCriteria[身分證號],ROWS($A$4:A595))),"")</f>
        <v/>
      </c>
      <c r="C595" s="26" t="str" cm="1">
        <f t="array" ref="C595">IF($B595="","",IFERROR(INDEX(PatientCriteria[生日],ROWS($A$4:A595)),""))</f>
        <v/>
      </c>
      <c r="D595" s="26" t="str" cm="1">
        <f t="array" ref="D595">IF($B595="","",IFERROR(INDEX(PatientCriteria[疾病組合],ROWS($A$4:A595)),""))</f>
        <v/>
      </c>
      <c r="E595" s="6" t="str" cm="1">
        <f t="array" ref="E595">IF($B595="","",IFERROR(INDEX(PatientCriteria[HbA1c達標標準],ROWS($A$4:A595)),""))</f>
        <v/>
      </c>
      <c r="F595" s="6" t="str">
        <f>IF($B595="","",IF($G595="","",IFERROR(SUMIFS(LabData2016[最近一次HbA1c檢查結果(%)],LabData2016[比對身分證前六碼],$AX595,LabData2016[最近一次HbA1c檢查日期],$G595,LabData2016[HbA1c唯一],1),"")))</f>
        <v/>
      </c>
      <c r="G595" s="36" t="str" cm="1">
        <f t="array" ref="G595">IF($B595="","",IFERROR(_xlfn.AGGREGATE(14,6,LabData2016[最近一次HbA1c檢查日期]/((LabData2016[比對身分證前六碼]=$AX595)*(LabData2016[HbA1c唯一]=1)),1),""))</f>
        <v/>
      </c>
      <c r="H595" s="6" t="str">
        <f>IF($B595="","",IF($I595="","",IFERROR(SUMIFS(LabData2016[最近一次HbA1c檢查結果(%)],LabData2016[比對身分證前六碼],$AX595,LabData2016[最近一次HbA1c檢查日期],$I595,LabData2016[HbA1c唯一],1),"")))</f>
        <v/>
      </c>
      <c r="I595" s="36" t="str" cm="1">
        <f t="array" ref="I595">IF($B595="","",IFERROR(_xlfn.AGGREGATE(14,6,LabData2016[最近一次HbA1c檢查日期]/((LabData2016[比對身分證前六碼]=$AX595)*(LabData2016[HbA1c唯一]=1)),2),""))</f>
        <v/>
      </c>
      <c r="J595" s="6" t="str">
        <f t="shared" si="123"/>
        <v/>
      </c>
      <c r="K595" s="27" t="str">
        <f ca="1">IF($B595="","",IF($E595="不適用","不適用",IF($F595="","未檢驗",IF(AND($AF595+$AG595&gt;=2,$AG595&gt;=1),IF(OR($F595&lt;VALUE(SUBSTITUTE(SUBSTITUTE($E595,"&lt;",""),"%","")),SUMIFS(LabData2016[HbA1c唯一],LabData2016[比對身分證前六碼],$AX595,LabData2016[最近一次HbA1c檢查結果(%)],"&lt;"&amp;VALUE(SUBSTITUTE(SUBSTITUTE($E595,"&lt;",""),"%","")),LabData2016[最近一次HbA1c檢查日期],"&gt;="&amp;DATE(YEAR(TODAY()),1,1),LabData2016[最近一次HbA1c檢查日期],"&lt;"&amp;DATE(YEAR(TODAY())+1,1,1))/($AF595+$AG595)&gt;=0.5),"控制達標",IF(ISNUMBER($H595),IF(AND($J595&gt;=84,$F595-$H595&lt;0),"進步達標","未達標"),"未達標")),"未達標"))))</f>
        <v/>
      </c>
      <c r="L595" s="33" t="str">
        <f ca="1">IF($B595="","",IF($K595="不適用","不適用",IF($K595="未檢驗","無檢驗資料","全年"&amp;($AF595+$AG595)&amp;"次／下半年"&amp;$AG595&amp;"次／"&amp;SUMIFS(LabData2016[HbA1c唯一],LabData2016[比對身分證前六碼],$AX595,LabData2016[最近一次HbA1c檢查結果(%)],"&lt;"&amp;VALUE(SUBSTITUTE(SUBSTITUTE($E595,"&lt;",""),"%","")),LabData2016[最近一次HbA1c檢查日期],"&gt;="&amp;DATE(YEAR(TODAY()),1,1),LabData2016[最近一次HbA1c檢查日期],"&lt;"&amp;DATE(YEAR(TODAY())+1,1,1))&amp;"/"&amp;($AF595+$AG595)&amp;"達標")))</f>
        <v/>
      </c>
      <c r="M595" s="6" t="str" cm="1">
        <f t="array" ref="M595">IF($B595="","",IFERROR(INDEX(PatientCriteria[LDL達標標準],ROWS($A$4:A595)),""))</f>
        <v/>
      </c>
      <c r="N595" s="6" t="str">
        <f>IF($B595="","",IF($O595="","",IFERROR(SUMIFS(LabData2016[最近一次LDL檢查結果(mg/dL)],LabData2016[比對身分證前六碼],$AX595,LabData2016[最近一次LDL檢查日期],$O595,LabData2016[LDL唯一],1),"")))</f>
        <v/>
      </c>
      <c r="O595" s="36" t="str" cm="1">
        <f t="array" ref="O595">IF($B595="","",IFERROR(_xlfn.AGGREGATE(14,6,LabData2016[最近一次LDL檢查日期]/((LabData2016[比對身分證前六碼]=$AX595)*(LabData2016[LDL唯一]=1)),1),""))</f>
        <v/>
      </c>
      <c r="P595" s="6" t="str">
        <f>IF($B595="","",IF($Q595="","",IFERROR(SUMIFS(LabData2016[最近一次LDL檢查結果(mg/dL)],LabData2016[比對身分證前六碼],$AX595,LabData2016[最近一次LDL檢查日期],$Q595,LabData2016[LDL唯一],1),"")))</f>
        <v/>
      </c>
      <c r="Q595" s="36" t="str" cm="1">
        <f t="array" ref="Q595">IF($B595="","",IFERROR(_xlfn.AGGREGATE(14,6,LabData2016[最近一次LDL檢查日期]/((LabData2016[比對身分證前六碼]=$AX595)*(LabData2016[LDL唯一]=1)),2),""))</f>
        <v/>
      </c>
      <c r="R595" s="6" t="str">
        <f t="shared" si="124"/>
        <v/>
      </c>
      <c r="S595" s="6" t="str" cm="1">
        <f t="array" ref="S595">IF($B595="","",IFERROR(_xlfn.AGGREGATE(15,6,LabData2016[最近一次LDL檢查結果(mg/dL)]/((LabData2016[比對身分證前六碼]=$AX595)*(LabData2016[LDL唯一]=1)),1),""))</f>
        <v/>
      </c>
      <c r="T595" s="28" t="str">
        <f ca="1">IF($B595="","",IF($M595="不適用","不適用",IF($N595="","未檢驗",IF(OR(AND($D595="DM only",$O595&gt;=DATE(YEAR(TODAY()),1,1),$O595&lt;DATE(YEAR(TODAY())+1,1,1),$N595&lt;VALUE(SUBSTITUTE($M595,"&lt;",""))),AND($AH595&gt;=1,$AI595&gt;=1,OR($N595&lt;VALUE(SUBSTITUTE($M595,"&lt;","")),SUMIFS(LabData2016[LDL唯一],LabData2016[比對身分證前六碼],$AX595,LabData2016[最近一次LDL檢查結果(mg/dL)],"&lt;"&amp;VALUE(SUBSTITUTE($M595,"&lt;","")),LabData2016[最近一次LDL檢查日期],"&gt;="&amp;DATE(YEAR(TODAY()),1,1),LabData2016[最近一次LDL檢查日期],"&lt;"&amp;DATE(YEAR(TODAY())+1,1,1))/($AH595+$AI595)&gt;=0.5))),"控制達標",IF(AND($AH595&gt;=1,$AI595&gt;=1,ISNUMBER($P595),$R595&gt;84,$N595-$P595&lt;0),"進步達標","未達標")))))</f>
        <v/>
      </c>
      <c r="U595" s="39" t="str">
        <f ca="1">IF($B595="","",IF($T595="不適用","不適用",IF($T595="未檢驗","無檢驗資料","全年"&amp;($AH595+$AI595)&amp;"次／下半年"&amp;$AI595&amp;"次／"&amp;SUMIFS(LabData2016[LDL唯一],LabData2016[比對身分證前六碼],$AX595,LabData2016[最近一次LDL檢查結果(mg/dL)],"&lt;"&amp;VALUE(SUBSTITUTE($M595,"&lt;","")),LabData2016[最近一次LDL檢查日期],"&gt;="&amp;DATE(YEAR(TODAY()),1,1),LabData2016[最近一次LDL檢查日期],"&lt;"&amp;DATE(YEAR(TODAY())+1,1,1))&amp;"/"&amp;($AH595+$AI595)&amp;"達標")))</f>
        <v/>
      </c>
      <c r="V595" s="6" t="str" cm="1">
        <f t="array" ref="V595">IF($B595="","",IFERROR(INDEX(PatientCriteria[UACR達標標準],ROWS($A$4:A595)),""))</f>
        <v/>
      </c>
      <c r="W595" s="6" t="str">
        <f>IF($B595="","",IF($X595="","",IFERROR(SUMIFS(LabData2016[最近一次UACR檢查結果(mg/gm)],LabData2016[比對身分證前六碼],$AX595,LabData2016[最近一次UACR檢查日期],$X595,LabData2016[UACR唯一],1),"")))</f>
        <v/>
      </c>
      <c r="X595" s="36" t="str" cm="1">
        <f t="array" ref="X595">IF($B595="","",IFERROR(_xlfn.AGGREGATE(14,6,LabData2016[最近一次UACR檢查日期]/((LabData2016[比對身分證前六碼]=$AX595)*(LabData2016[UACR唯一]=1)),1),""))</f>
        <v/>
      </c>
      <c r="Y595" s="6" t="str">
        <f>IF($B595="","",IF($Z595="","",IFERROR(SUMIFS(LabData2016[最近一次UACR檢查結果(mg/gm)],LabData2016[比對身分證前六碼],$AX595,LabData2016[最近一次UACR檢查日期],$Z595,LabData2016[UACR唯一],1),"")))</f>
        <v/>
      </c>
      <c r="Z595" s="36" t="str" cm="1">
        <f t="array" ref="Z595">IF($B595="","",IFERROR(_xlfn.AGGREGATE(14,6,LabData2016[最近一次UACR檢查日期]/((LabData2016[比對身分證前六碼]=$AX595)*(LabData2016[UACR唯一]=1)),2),""))</f>
        <v/>
      </c>
      <c r="AA595" s="6" t="str">
        <f t="shared" si="125"/>
        <v/>
      </c>
      <c r="AB595" s="29" t="str">
        <f ca="1">IF($B595="","",IF($V595="不適用","不適用",IF($W595="","未檢驗",IF(AND($AJ595+$AK595&gt;=2,$AK595&gt;=1),IF(OR($W595&lt;30,SUMIFS(LabData2016[UACR唯一],LabData2016[比對身分證前六碼],$AX595,LabData2016[最近一次UACR檢查結果(mg/gm)],"&lt;30",LabData2016[最近一次UACR檢查日期],"&gt;="&amp;DATE(YEAR(TODAY()),1,1),LabData2016[最近一次UACR檢查日期],"&lt;"&amp;DATE(YEAR(TODAY())+1,1,1))/($AJ595+$AK595)&gt;=0.5),"控制達標",IF(ISNUMBER($Y595),IF(AND($AA595&gt;=84,$W595-$Y595&lt;0),"進步達標","未達標"),"未達標")),"未達標"))))</f>
        <v/>
      </c>
      <c r="AC595" s="38" t="str">
        <f ca="1">IF($B595="","",IF($AB595="不適用","不適用",IF($AB595="未檢驗","無檢驗資料","全年"&amp;($AJ595+$AK595)&amp;"次／下半年"&amp;$AK595&amp;"次／"&amp;SUMIFS(LabData2016[UACR唯一],LabData2016[比對身分證前六碼],$AX595,LabData2016[最近一次UACR檢查結果(mg/gm)],"&lt;30",LabData2016[最近一次UACR檢查日期],"&gt;="&amp;DATE(YEAR(TODAY()),1,1),LabData2016[最近一次UACR檢查日期],"&lt;"&amp;DATE(YEAR(TODAY())+1,1,1))&amp;"/"&amp;($AJ595+$AK595)&amp;"達標")))</f>
        <v/>
      </c>
      <c r="AD595" s="6" t="str" cm="1">
        <f t="array" ref="AD595">IF($B595="","",IFERROR(INDEX(PatientCriteria[BP檢驗次數達標標準],ROWS($A$4:A595)),""))</f>
        <v/>
      </c>
      <c r="AE595" s="6" t="str" cm="1">
        <f t="array" aca="1" ref="AE595" ca="1">IF($B595="","",_xlfn.LET(_xlpm.bp,LabData2016[最近一次BP檢查日期],_xlpm.ym,IF(ISNUMBER(_xlpm.bp),TEXT(_xlpm.bp,"yyyy-mm"),LEFT(_xlpm.bp,7)),_xlpm.matched,_xlfn._xlws.FILTER(_xlpm.ym,(LabData2016[比對身分證前六碼]=$AX595)*(LabData2016[比對生日西元]=$AY595)*(_xlpm.ym&lt;&gt;"")*(LEFT(_xlpm.ym,4)=TEXT(YEAR(TODAY()),"0")),""),IF(INDEX(_xlpm.matched,1)="",0,ROWS(_xlfn.UNIQUE(_xlpm.matched)))))</f>
        <v/>
      </c>
      <c r="AF595" s="6" t="str">
        <f ca="1">IF($B595="","",SUMIFS(LabData2016[HbA1c唯一],LabData2016[比對身分證前六碼],$AX595,LabData2016[最近一次HbA1c檢查日期],"&gt;="&amp;DATE(YEAR(TODAY()),1,1),LabData2016[最近一次HbA1c檢查日期],"&lt;"&amp;DATE(YEAR(TODAY()),7,1)))</f>
        <v/>
      </c>
      <c r="AG595" s="6" t="str">
        <f ca="1">IF($B595="","",SUMIFS(LabData2016[HbA1c唯一],LabData2016[比對身分證前六碼],$AX595,LabData2016[最近一次HbA1c檢查日期],"&gt;="&amp;DATE(YEAR(TODAY()),7,1),LabData2016[最近一次HbA1c檢查日期],"&lt;"&amp;DATE(YEAR(TODAY())+1,1,1)))</f>
        <v/>
      </c>
      <c r="AH595" s="6" t="str">
        <f ca="1">IF($B595="","",SUMIFS(LabData2016[LDL唯一],LabData2016[比對身分證前六碼],$AX595,LabData2016[最近一次LDL檢查日期],"&gt;="&amp;DATE(YEAR(TODAY()),1,1),LabData2016[最近一次LDL檢查日期],"&lt;"&amp;DATE(YEAR(TODAY()),7,1)))</f>
        <v/>
      </c>
      <c r="AI595" s="6" t="str">
        <f ca="1">IF($B595="","",SUMIFS(LabData2016[LDL唯一],LabData2016[比對身分證前六碼],$AX595,LabData2016[最近一次LDL檢查日期],"&gt;="&amp;DATE(YEAR(TODAY()),7,1),LabData2016[最近一次LDL檢查日期],"&lt;"&amp;DATE(YEAR(TODAY())+1,1,1)))</f>
        <v/>
      </c>
      <c r="AJ595" s="6" t="str">
        <f ca="1">IF($B595="","",SUMIFS(LabData2016[UACR唯一],LabData2016[比對身分證前六碼],$AX595,LabData2016[最近一次UACR檢查日期],"&gt;="&amp;DATE(YEAR(TODAY()),1,1),LabData2016[最近一次UACR檢查日期],"&lt;"&amp;DATE(YEAR(TODAY()),7,1)))</f>
        <v/>
      </c>
      <c r="AK595" s="6" t="str">
        <f ca="1">IF($B595="","",SUMIFS(LabData2016[UACR唯一],LabData2016[比對身分證前六碼],$AX595,LabData2016[最近一次UACR檢查日期],"&gt;="&amp;DATE(YEAR(TODAY()),7,1),LabData2016[最近一次UACR檢查日期],"&lt;"&amp;DATE(YEAR(TODAY())+1,1,1)))</f>
        <v/>
      </c>
      <c r="AL595" s="6" t="str">
        <f t="shared" si="126"/>
        <v/>
      </c>
      <c r="AM595" s="6" t="str">
        <f t="shared" si="127"/>
        <v/>
      </c>
      <c r="AN595" s="6" t="str">
        <f t="shared" si="128"/>
        <v/>
      </c>
      <c r="AO595" s="6" t="str">
        <f t="shared" si="129"/>
        <v/>
      </c>
      <c r="AP595" s="6" t="str" cm="1">
        <f t="array" ref="AP595">IF($B595="","",IFERROR(INDEX(相容設定!$B$2:$E$9,MATCH($D595,相容設定!$A$2:$A$9,0),MIN(VALUE(LEFT($AQ595,FIND("/",$AQ595)-1)),3)+1),0))</f>
        <v/>
      </c>
      <c r="AQ595" s="6" t="str">
        <f t="shared" si="130"/>
        <v/>
      </c>
      <c r="AR595" s="30" t="str">
        <f t="shared" si="131"/>
        <v/>
      </c>
      <c r="AS595" s="30" t="str">
        <f>IF($B595="","",250+30+IF(OR(ISNUMBER(SEARCH("DM",$D595)),ISNUMBER(SEARCH("+",$D595))),100,0)+IFERROR(INDEX(相容設定!$F$2:$F$9,MATCH($D595,相容設定!$A$2:$A$9,0)),0))</f>
        <v/>
      </c>
      <c r="AT595" s="31" t="str">
        <f t="shared" si="132"/>
        <v/>
      </c>
      <c r="AU595" s="32" t="str">
        <f t="shared" si="133"/>
        <v/>
      </c>
      <c r="AW595" t="str">
        <f t="shared" si="134"/>
        <v/>
      </c>
    </row>
    <row r="596" spans="1:49" x14ac:dyDescent="0.35">
      <c r="A596" s="26" t="str" cm="1">
        <f t="array" ref="A596">IFERROR(IF(INDEX(PatientCriteria[身分證號],ROWS($A$4:A596))="","",ROWS($A$4:A596)),"")</f>
        <v/>
      </c>
      <c r="B596" s="26" t="str" cm="1">
        <f t="array" ref="B596">IFERROR(IF(INDEX(PatientCriteria[身分證號],ROWS($A$4:A596))="","",INDEX(PatientCriteria[身分證號],ROWS($A$4:A596))),"")</f>
        <v/>
      </c>
      <c r="C596" s="26" t="str" cm="1">
        <f t="array" ref="C596">IF($B596="","",IFERROR(INDEX(PatientCriteria[生日],ROWS($A$4:A596)),""))</f>
        <v/>
      </c>
      <c r="D596" s="26" t="str" cm="1">
        <f t="array" ref="D596">IF($B596="","",IFERROR(INDEX(PatientCriteria[疾病組合],ROWS($A$4:A596)),""))</f>
        <v/>
      </c>
      <c r="E596" s="6" t="str" cm="1">
        <f t="array" ref="E596">IF($B596="","",IFERROR(INDEX(PatientCriteria[HbA1c達標標準],ROWS($A$4:A596)),""))</f>
        <v/>
      </c>
      <c r="F596" s="6" t="str">
        <f>IF($B596="","",IF($G596="","",IFERROR(SUMIFS(LabData2016[最近一次HbA1c檢查結果(%)],LabData2016[比對身分證前六碼],$AX596,LabData2016[最近一次HbA1c檢查日期],$G596,LabData2016[HbA1c唯一],1),"")))</f>
        <v/>
      </c>
      <c r="G596" s="36" t="str" cm="1">
        <f t="array" ref="G596">IF($B596="","",IFERROR(_xlfn.AGGREGATE(14,6,LabData2016[最近一次HbA1c檢查日期]/((LabData2016[比對身分證前六碼]=$AX596)*(LabData2016[HbA1c唯一]=1)),1),""))</f>
        <v/>
      </c>
      <c r="H596" s="6" t="str">
        <f>IF($B596="","",IF($I596="","",IFERROR(SUMIFS(LabData2016[最近一次HbA1c檢查結果(%)],LabData2016[比對身分證前六碼],$AX596,LabData2016[最近一次HbA1c檢查日期],$I596,LabData2016[HbA1c唯一],1),"")))</f>
        <v/>
      </c>
      <c r="I596" s="36" t="str" cm="1">
        <f t="array" ref="I596">IF($B596="","",IFERROR(_xlfn.AGGREGATE(14,6,LabData2016[最近一次HbA1c檢查日期]/((LabData2016[比對身分證前六碼]=$AX596)*(LabData2016[HbA1c唯一]=1)),2),""))</f>
        <v/>
      </c>
      <c r="J596" s="6" t="str">
        <f t="shared" si="123"/>
        <v/>
      </c>
      <c r="K596" s="27" t="str">
        <f ca="1">IF($B596="","",IF($E596="不適用","不適用",IF($F596="","未檢驗",IF(AND($AF596+$AG596&gt;=2,$AG596&gt;=1),IF(OR($F596&lt;VALUE(SUBSTITUTE(SUBSTITUTE($E596,"&lt;",""),"%","")),SUMIFS(LabData2016[HbA1c唯一],LabData2016[比對身分證前六碼],$AX596,LabData2016[最近一次HbA1c檢查結果(%)],"&lt;"&amp;VALUE(SUBSTITUTE(SUBSTITUTE($E596,"&lt;",""),"%","")),LabData2016[最近一次HbA1c檢查日期],"&gt;="&amp;DATE(YEAR(TODAY()),1,1),LabData2016[最近一次HbA1c檢查日期],"&lt;"&amp;DATE(YEAR(TODAY())+1,1,1))/($AF596+$AG596)&gt;=0.5),"控制達標",IF(ISNUMBER($H596),IF(AND($J596&gt;=84,$F596-$H596&lt;0),"進步達標","未達標"),"未達標")),"未達標"))))</f>
        <v/>
      </c>
      <c r="L596" s="33" t="str">
        <f ca="1">IF($B596="","",IF($K596="不適用","不適用",IF($K596="未檢驗","無檢驗資料","全年"&amp;($AF596+$AG596)&amp;"次／下半年"&amp;$AG596&amp;"次／"&amp;SUMIFS(LabData2016[HbA1c唯一],LabData2016[比對身分證前六碼],$AX596,LabData2016[最近一次HbA1c檢查結果(%)],"&lt;"&amp;VALUE(SUBSTITUTE(SUBSTITUTE($E596,"&lt;",""),"%","")),LabData2016[最近一次HbA1c檢查日期],"&gt;="&amp;DATE(YEAR(TODAY()),1,1),LabData2016[最近一次HbA1c檢查日期],"&lt;"&amp;DATE(YEAR(TODAY())+1,1,1))&amp;"/"&amp;($AF596+$AG596)&amp;"達標")))</f>
        <v/>
      </c>
      <c r="M596" s="6" t="str" cm="1">
        <f t="array" ref="M596">IF($B596="","",IFERROR(INDEX(PatientCriteria[LDL達標標準],ROWS($A$4:A596)),""))</f>
        <v/>
      </c>
      <c r="N596" s="6" t="str">
        <f>IF($B596="","",IF($O596="","",IFERROR(SUMIFS(LabData2016[最近一次LDL檢查結果(mg/dL)],LabData2016[比對身分證前六碼],$AX596,LabData2016[最近一次LDL檢查日期],$O596,LabData2016[LDL唯一],1),"")))</f>
        <v/>
      </c>
      <c r="O596" s="36" t="str" cm="1">
        <f t="array" ref="O596">IF($B596="","",IFERROR(_xlfn.AGGREGATE(14,6,LabData2016[最近一次LDL檢查日期]/((LabData2016[比對身分證前六碼]=$AX596)*(LabData2016[LDL唯一]=1)),1),""))</f>
        <v/>
      </c>
      <c r="P596" s="6" t="str">
        <f>IF($B596="","",IF($Q596="","",IFERROR(SUMIFS(LabData2016[最近一次LDL檢查結果(mg/dL)],LabData2016[比對身分證前六碼],$AX596,LabData2016[最近一次LDL檢查日期],$Q596,LabData2016[LDL唯一],1),"")))</f>
        <v/>
      </c>
      <c r="Q596" s="36" t="str" cm="1">
        <f t="array" ref="Q596">IF($B596="","",IFERROR(_xlfn.AGGREGATE(14,6,LabData2016[最近一次LDL檢查日期]/((LabData2016[比對身分證前六碼]=$AX596)*(LabData2016[LDL唯一]=1)),2),""))</f>
        <v/>
      </c>
      <c r="R596" s="6" t="str">
        <f t="shared" si="124"/>
        <v/>
      </c>
      <c r="S596" s="6" t="str" cm="1">
        <f t="array" ref="S596">IF($B596="","",IFERROR(_xlfn.AGGREGATE(15,6,LabData2016[最近一次LDL檢查結果(mg/dL)]/((LabData2016[比對身分證前六碼]=$AX596)*(LabData2016[LDL唯一]=1)),1),""))</f>
        <v/>
      </c>
      <c r="T596" s="28" t="str">
        <f ca="1">IF($B596="","",IF($M596="不適用","不適用",IF($N596="","未檢驗",IF(OR(AND($D596="DM only",$O596&gt;=DATE(YEAR(TODAY()),1,1),$O596&lt;DATE(YEAR(TODAY())+1,1,1),$N596&lt;VALUE(SUBSTITUTE($M596,"&lt;",""))),AND($AH596&gt;=1,$AI596&gt;=1,OR($N596&lt;VALUE(SUBSTITUTE($M596,"&lt;","")),SUMIFS(LabData2016[LDL唯一],LabData2016[比對身分證前六碼],$AX596,LabData2016[最近一次LDL檢查結果(mg/dL)],"&lt;"&amp;VALUE(SUBSTITUTE($M596,"&lt;","")),LabData2016[最近一次LDL檢查日期],"&gt;="&amp;DATE(YEAR(TODAY()),1,1),LabData2016[最近一次LDL檢查日期],"&lt;"&amp;DATE(YEAR(TODAY())+1,1,1))/($AH596+$AI596)&gt;=0.5))),"控制達標",IF(AND($AH596&gt;=1,$AI596&gt;=1,ISNUMBER($P596),$R596&gt;84,$N596-$P596&lt;0),"進步達標","未達標")))))</f>
        <v/>
      </c>
      <c r="U596" s="39" t="str">
        <f ca="1">IF($B596="","",IF($T596="不適用","不適用",IF($T596="未檢驗","無檢驗資料","全年"&amp;($AH596+$AI596)&amp;"次／下半年"&amp;$AI596&amp;"次／"&amp;SUMIFS(LabData2016[LDL唯一],LabData2016[比對身分證前六碼],$AX596,LabData2016[最近一次LDL檢查結果(mg/dL)],"&lt;"&amp;VALUE(SUBSTITUTE($M596,"&lt;","")),LabData2016[最近一次LDL檢查日期],"&gt;="&amp;DATE(YEAR(TODAY()),1,1),LabData2016[最近一次LDL檢查日期],"&lt;"&amp;DATE(YEAR(TODAY())+1,1,1))&amp;"/"&amp;($AH596+$AI596)&amp;"達標")))</f>
        <v/>
      </c>
      <c r="V596" s="6" t="str" cm="1">
        <f t="array" ref="V596">IF($B596="","",IFERROR(INDEX(PatientCriteria[UACR達標標準],ROWS($A$4:A596)),""))</f>
        <v/>
      </c>
      <c r="W596" s="6" t="str">
        <f>IF($B596="","",IF($X596="","",IFERROR(SUMIFS(LabData2016[最近一次UACR檢查結果(mg/gm)],LabData2016[比對身分證前六碼],$AX596,LabData2016[最近一次UACR檢查日期],$X596,LabData2016[UACR唯一],1),"")))</f>
        <v/>
      </c>
      <c r="X596" s="36" t="str" cm="1">
        <f t="array" ref="X596">IF($B596="","",IFERROR(_xlfn.AGGREGATE(14,6,LabData2016[最近一次UACR檢查日期]/((LabData2016[比對身分證前六碼]=$AX596)*(LabData2016[UACR唯一]=1)),1),""))</f>
        <v/>
      </c>
      <c r="Y596" s="6" t="str">
        <f>IF($B596="","",IF($Z596="","",IFERROR(SUMIFS(LabData2016[最近一次UACR檢查結果(mg/gm)],LabData2016[比對身分證前六碼],$AX596,LabData2016[最近一次UACR檢查日期],$Z596,LabData2016[UACR唯一],1),"")))</f>
        <v/>
      </c>
      <c r="Z596" s="36" t="str" cm="1">
        <f t="array" ref="Z596">IF($B596="","",IFERROR(_xlfn.AGGREGATE(14,6,LabData2016[最近一次UACR檢查日期]/((LabData2016[比對身分證前六碼]=$AX596)*(LabData2016[UACR唯一]=1)),2),""))</f>
        <v/>
      </c>
      <c r="AA596" s="6" t="str">
        <f t="shared" si="125"/>
        <v/>
      </c>
      <c r="AB596" s="29" t="str">
        <f ca="1">IF($B596="","",IF($V596="不適用","不適用",IF($W596="","未檢驗",IF(AND($AJ596+$AK596&gt;=2,$AK596&gt;=1),IF(OR($W596&lt;30,SUMIFS(LabData2016[UACR唯一],LabData2016[比對身分證前六碼],$AX596,LabData2016[最近一次UACR檢查結果(mg/gm)],"&lt;30",LabData2016[最近一次UACR檢查日期],"&gt;="&amp;DATE(YEAR(TODAY()),1,1),LabData2016[最近一次UACR檢查日期],"&lt;"&amp;DATE(YEAR(TODAY())+1,1,1))/($AJ596+$AK596)&gt;=0.5),"控制達標",IF(ISNUMBER($Y596),IF(AND($AA596&gt;=84,$W596-$Y596&lt;0),"進步達標","未達標"),"未達標")),"未達標"))))</f>
        <v/>
      </c>
      <c r="AC596" s="38" t="str">
        <f ca="1">IF($B596="","",IF($AB596="不適用","不適用",IF($AB596="未檢驗","無檢驗資料","全年"&amp;($AJ596+$AK596)&amp;"次／下半年"&amp;$AK596&amp;"次／"&amp;SUMIFS(LabData2016[UACR唯一],LabData2016[比對身分證前六碼],$AX596,LabData2016[最近一次UACR檢查結果(mg/gm)],"&lt;30",LabData2016[最近一次UACR檢查日期],"&gt;="&amp;DATE(YEAR(TODAY()),1,1),LabData2016[最近一次UACR檢查日期],"&lt;"&amp;DATE(YEAR(TODAY())+1,1,1))&amp;"/"&amp;($AJ596+$AK596)&amp;"達標")))</f>
        <v/>
      </c>
      <c r="AD596" s="6" t="str" cm="1">
        <f t="array" ref="AD596">IF($B596="","",IFERROR(INDEX(PatientCriteria[BP檢驗次數達標標準],ROWS($A$4:A596)),""))</f>
        <v/>
      </c>
      <c r="AE596" s="6" t="str" cm="1">
        <f t="array" aca="1" ref="AE596" ca="1">IF($B596="","",_xlfn.LET(_xlpm.bp,LabData2016[最近一次BP檢查日期],_xlpm.ym,IF(ISNUMBER(_xlpm.bp),TEXT(_xlpm.bp,"yyyy-mm"),LEFT(_xlpm.bp,7)),_xlpm.matched,_xlfn._xlws.FILTER(_xlpm.ym,(LabData2016[比對身分證前六碼]=$AX596)*(LabData2016[比對生日西元]=$AY596)*(_xlpm.ym&lt;&gt;"")*(LEFT(_xlpm.ym,4)=TEXT(YEAR(TODAY()),"0")),""),IF(INDEX(_xlpm.matched,1)="",0,ROWS(_xlfn.UNIQUE(_xlpm.matched)))))</f>
        <v/>
      </c>
      <c r="AF596" s="6" t="str">
        <f ca="1">IF($B596="","",SUMIFS(LabData2016[HbA1c唯一],LabData2016[比對身分證前六碼],$AX596,LabData2016[最近一次HbA1c檢查日期],"&gt;="&amp;DATE(YEAR(TODAY()),1,1),LabData2016[最近一次HbA1c檢查日期],"&lt;"&amp;DATE(YEAR(TODAY()),7,1)))</f>
        <v/>
      </c>
      <c r="AG596" s="6" t="str">
        <f ca="1">IF($B596="","",SUMIFS(LabData2016[HbA1c唯一],LabData2016[比對身分證前六碼],$AX596,LabData2016[最近一次HbA1c檢查日期],"&gt;="&amp;DATE(YEAR(TODAY()),7,1),LabData2016[最近一次HbA1c檢查日期],"&lt;"&amp;DATE(YEAR(TODAY())+1,1,1)))</f>
        <v/>
      </c>
      <c r="AH596" s="6" t="str">
        <f ca="1">IF($B596="","",SUMIFS(LabData2016[LDL唯一],LabData2016[比對身分證前六碼],$AX596,LabData2016[最近一次LDL檢查日期],"&gt;="&amp;DATE(YEAR(TODAY()),1,1),LabData2016[最近一次LDL檢查日期],"&lt;"&amp;DATE(YEAR(TODAY()),7,1)))</f>
        <v/>
      </c>
      <c r="AI596" s="6" t="str">
        <f ca="1">IF($B596="","",SUMIFS(LabData2016[LDL唯一],LabData2016[比對身分證前六碼],$AX596,LabData2016[最近一次LDL檢查日期],"&gt;="&amp;DATE(YEAR(TODAY()),7,1),LabData2016[最近一次LDL檢查日期],"&lt;"&amp;DATE(YEAR(TODAY())+1,1,1)))</f>
        <v/>
      </c>
      <c r="AJ596" s="6" t="str">
        <f ca="1">IF($B596="","",SUMIFS(LabData2016[UACR唯一],LabData2016[比對身分證前六碼],$AX596,LabData2016[最近一次UACR檢查日期],"&gt;="&amp;DATE(YEAR(TODAY()),1,1),LabData2016[最近一次UACR檢查日期],"&lt;"&amp;DATE(YEAR(TODAY()),7,1)))</f>
        <v/>
      </c>
      <c r="AK596" s="6" t="str">
        <f ca="1">IF($B596="","",SUMIFS(LabData2016[UACR唯一],LabData2016[比對身分證前六碼],$AX596,LabData2016[最近一次UACR檢查日期],"&gt;="&amp;DATE(YEAR(TODAY()),7,1),LabData2016[最近一次UACR檢查日期],"&lt;"&amp;DATE(YEAR(TODAY())+1,1,1)))</f>
        <v/>
      </c>
      <c r="AL596" s="6" t="str">
        <f t="shared" si="126"/>
        <v/>
      </c>
      <c r="AM596" s="6" t="str">
        <f t="shared" si="127"/>
        <v/>
      </c>
      <c r="AN596" s="6" t="str">
        <f t="shared" si="128"/>
        <v/>
      </c>
      <c r="AO596" s="6" t="str">
        <f t="shared" si="129"/>
        <v/>
      </c>
      <c r="AP596" s="6" t="str" cm="1">
        <f t="array" ref="AP596">IF($B596="","",IFERROR(INDEX(相容設定!$B$2:$E$9,MATCH($D596,相容設定!$A$2:$A$9,0),MIN(VALUE(LEFT($AQ596,FIND("/",$AQ596)-1)),3)+1),0))</f>
        <v/>
      </c>
      <c r="AQ596" s="6" t="str">
        <f t="shared" si="130"/>
        <v/>
      </c>
      <c r="AR596" s="30" t="str">
        <f t="shared" si="131"/>
        <v/>
      </c>
      <c r="AS596" s="30" t="str">
        <f>IF($B596="","",250+30+IF(OR(ISNUMBER(SEARCH("DM",$D596)),ISNUMBER(SEARCH("+",$D596))),100,0)+IFERROR(INDEX(相容設定!$F$2:$F$9,MATCH($D596,相容設定!$A$2:$A$9,0)),0))</f>
        <v/>
      </c>
      <c r="AT596" s="31" t="str">
        <f t="shared" si="132"/>
        <v/>
      </c>
      <c r="AU596" s="32" t="str">
        <f t="shared" si="133"/>
        <v/>
      </c>
      <c r="AW596" t="str">
        <f t="shared" si="134"/>
        <v/>
      </c>
    </row>
    <row r="597" spans="1:49" x14ac:dyDescent="0.35">
      <c r="A597" s="26" t="str" cm="1">
        <f t="array" ref="A597">IFERROR(IF(INDEX(PatientCriteria[身分證號],ROWS($A$4:A597))="","",ROWS($A$4:A597)),"")</f>
        <v/>
      </c>
      <c r="B597" s="26" t="str" cm="1">
        <f t="array" ref="B597">IFERROR(IF(INDEX(PatientCriteria[身分證號],ROWS($A$4:A597))="","",INDEX(PatientCriteria[身分證號],ROWS($A$4:A597))),"")</f>
        <v/>
      </c>
      <c r="C597" s="26" t="str" cm="1">
        <f t="array" ref="C597">IF($B597="","",IFERROR(INDEX(PatientCriteria[生日],ROWS($A$4:A597)),""))</f>
        <v/>
      </c>
      <c r="D597" s="26" t="str" cm="1">
        <f t="array" ref="D597">IF($B597="","",IFERROR(INDEX(PatientCriteria[疾病組合],ROWS($A$4:A597)),""))</f>
        <v/>
      </c>
      <c r="E597" s="6" t="str" cm="1">
        <f t="array" ref="E597">IF($B597="","",IFERROR(INDEX(PatientCriteria[HbA1c達標標準],ROWS($A$4:A597)),""))</f>
        <v/>
      </c>
      <c r="F597" s="6" t="str">
        <f>IF($B597="","",IF($G597="","",IFERROR(SUMIFS(LabData2016[最近一次HbA1c檢查結果(%)],LabData2016[比對身分證前六碼],$AX597,LabData2016[最近一次HbA1c檢查日期],$G597,LabData2016[HbA1c唯一],1),"")))</f>
        <v/>
      </c>
      <c r="G597" s="36" t="str" cm="1">
        <f t="array" ref="G597">IF($B597="","",IFERROR(_xlfn.AGGREGATE(14,6,LabData2016[最近一次HbA1c檢查日期]/((LabData2016[比對身分證前六碼]=$AX597)*(LabData2016[HbA1c唯一]=1)),1),""))</f>
        <v/>
      </c>
      <c r="H597" s="6" t="str">
        <f>IF($B597="","",IF($I597="","",IFERROR(SUMIFS(LabData2016[最近一次HbA1c檢查結果(%)],LabData2016[比對身分證前六碼],$AX597,LabData2016[最近一次HbA1c檢查日期],$I597,LabData2016[HbA1c唯一],1),"")))</f>
        <v/>
      </c>
      <c r="I597" s="36" t="str" cm="1">
        <f t="array" ref="I597">IF($B597="","",IFERROR(_xlfn.AGGREGATE(14,6,LabData2016[最近一次HbA1c檢查日期]/((LabData2016[比對身分證前六碼]=$AX597)*(LabData2016[HbA1c唯一]=1)),2),""))</f>
        <v/>
      </c>
      <c r="J597" s="6" t="str">
        <f t="shared" si="123"/>
        <v/>
      </c>
      <c r="K597" s="27" t="str">
        <f ca="1">IF($B597="","",IF($E597="不適用","不適用",IF($F597="","未檢驗",IF(AND($AF597+$AG597&gt;=2,$AG597&gt;=1),IF(OR($F597&lt;VALUE(SUBSTITUTE(SUBSTITUTE($E597,"&lt;",""),"%","")),SUMIFS(LabData2016[HbA1c唯一],LabData2016[比對身分證前六碼],$AX597,LabData2016[最近一次HbA1c檢查結果(%)],"&lt;"&amp;VALUE(SUBSTITUTE(SUBSTITUTE($E597,"&lt;",""),"%","")),LabData2016[最近一次HbA1c檢查日期],"&gt;="&amp;DATE(YEAR(TODAY()),1,1),LabData2016[最近一次HbA1c檢查日期],"&lt;"&amp;DATE(YEAR(TODAY())+1,1,1))/($AF597+$AG597)&gt;=0.5),"控制達標",IF(ISNUMBER($H597),IF(AND($J597&gt;=84,$F597-$H597&lt;0),"進步達標","未達標"),"未達標")),"未達標"))))</f>
        <v/>
      </c>
      <c r="L597" s="33" t="str">
        <f ca="1">IF($B597="","",IF($K597="不適用","不適用",IF($K597="未檢驗","無檢驗資料","全年"&amp;($AF597+$AG597)&amp;"次／下半年"&amp;$AG597&amp;"次／"&amp;SUMIFS(LabData2016[HbA1c唯一],LabData2016[比對身分證前六碼],$AX597,LabData2016[最近一次HbA1c檢查結果(%)],"&lt;"&amp;VALUE(SUBSTITUTE(SUBSTITUTE($E597,"&lt;",""),"%","")),LabData2016[最近一次HbA1c檢查日期],"&gt;="&amp;DATE(YEAR(TODAY()),1,1),LabData2016[最近一次HbA1c檢查日期],"&lt;"&amp;DATE(YEAR(TODAY())+1,1,1))&amp;"/"&amp;($AF597+$AG597)&amp;"達標")))</f>
        <v/>
      </c>
      <c r="M597" s="6" t="str" cm="1">
        <f t="array" ref="M597">IF($B597="","",IFERROR(INDEX(PatientCriteria[LDL達標標準],ROWS($A$4:A597)),""))</f>
        <v/>
      </c>
      <c r="N597" s="6" t="str">
        <f>IF($B597="","",IF($O597="","",IFERROR(SUMIFS(LabData2016[最近一次LDL檢查結果(mg/dL)],LabData2016[比對身分證前六碼],$AX597,LabData2016[最近一次LDL檢查日期],$O597,LabData2016[LDL唯一],1),"")))</f>
        <v/>
      </c>
      <c r="O597" s="36" t="str" cm="1">
        <f t="array" ref="O597">IF($B597="","",IFERROR(_xlfn.AGGREGATE(14,6,LabData2016[最近一次LDL檢查日期]/((LabData2016[比對身分證前六碼]=$AX597)*(LabData2016[LDL唯一]=1)),1),""))</f>
        <v/>
      </c>
      <c r="P597" s="6" t="str">
        <f>IF($B597="","",IF($Q597="","",IFERROR(SUMIFS(LabData2016[最近一次LDL檢查結果(mg/dL)],LabData2016[比對身分證前六碼],$AX597,LabData2016[最近一次LDL檢查日期],$Q597,LabData2016[LDL唯一],1),"")))</f>
        <v/>
      </c>
      <c r="Q597" s="36" t="str" cm="1">
        <f t="array" ref="Q597">IF($B597="","",IFERROR(_xlfn.AGGREGATE(14,6,LabData2016[最近一次LDL檢查日期]/((LabData2016[比對身分證前六碼]=$AX597)*(LabData2016[LDL唯一]=1)),2),""))</f>
        <v/>
      </c>
      <c r="R597" s="6" t="str">
        <f t="shared" si="124"/>
        <v/>
      </c>
      <c r="S597" s="6" t="str" cm="1">
        <f t="array" ref="S597">IF($B597="","",IFERROR(_xlfn.AGGREGATE(15,6,LabData2016[最近一次LDL檢查結果(mg/dL)]/((LabData2016[比對身分證前六碼]=$AX597)*(LabData2016[LDL唯一]=1)),1),""))</f>
        <v/>
      </c>
      <c r="T597" s="28" t="str">
        <f ca="1">IF($B597="","",IF($M597="不適用","不適用",IF($N597="","未檢驗",IF(OR(AND($D597="DM only",$O597&gt;=DATE(YEAR(TODAY()),1,1),$O597&lt;DATE(YEAR(TODAY())+1,1,1),$N597&lt;VALUE(SUBSTITUTE($M597,"&lt;",""))),AND($AH597&gt;=1,$AI597&gt;=1,OR($N597&lt;VALUE(SUBSTITUTE($M597,"&lt;","")),SUMIFS(LabData2016[LDL唯一],LabData2016[比對身分證前六碼],$AX597,LabData2016[最近一次LDL檢查結果(mg/dL)],"&lt;"&amp;VALUE(SUBSTITUTE($M597,"&lt;","")),LabData2016[最近一次LDL檢查日期],"&gt;="&amp;DATE(YEAR(TODAY()),1,1),LabData2016[最近一次LDL檢查日期],"&lt;"&amp;DATE(YEAR(TODAY())+1,1,1))/($AH597+$AI597)&gt;=0.5))),"控制達標",IF(AND($AH597&gt;=1,$AI597&gt;=1,ISNUMBER($P597),$R597&gt;84,$N597-$P597&lt;0),"進步達標","未達標")))))</f>
        <v/>
      </c>
      <c r="U597" s="39" t="str">
        <f ca="1">IF($B597="","",IF($T597="不適用","不適用",IF($T597="未檢驗","無檢驗資料","全年"&amp;($AH597+$AI597)&amp;"次／下半年"&amp;$AI597&amp;"次／"&amp;SUMIFS(LabData2016[LDL唯一],LabData2016[比對身分證前六碼],$AX597,LabData2016[最近一次LDL檢查結果(mg/dL)],"&lt;"&amp;VALUE(SUBSTITUTE($M597,"&lt;","")),LabData2016[最近一次LDL檢查日期],"&gt;="&amp;DATE(YEAR(TODAY()),1,1),LabData2016[最近一次LDL檢查日期],"&lt;"&amp;DATE(YEAR(TODAY())+1,1,1))&amp;"/"&amp;($AH597+$AI597)&amp;"達標")))</f>
        <v/>
      </c>
      <c r="V597" s="6" t="str" cm="1">
        <f t="array" ref="V597">IF($B597="","",IFERROR(INDEX(PatientCriteria[UACR達標標準],ROWS($A$4:A597)),""))</f>
        <v/>
      </c>
      <c r="W597" s="6" t="str">
        <f>IF($B597="","",IF($X597="","",IFERROR(SUMIFS(LabData2016[最近一次UACR檢查結果(mg/gm)],LabData2016[比對身分證前六碼],$AX597,LabData2016[最近一次UACR檢查日期],$X597,LabData2016[UACR唯一],1),"")))</f>
        <v/>
      </c>
      <c r="X597" s="36" t="str" cm="1">
        <f t="array" ref="X597">IF($B597="","",IFERROR(_xlfn.AGGREGATE(14,6,LabData2016[最近一次UACR檢查日期]/((LabData2016[比對身分證前六碼]=$AX597)*(LabData2016[UACR唯一]=1)),1),""))</f>
        <v/>
      </c>
      <c r="Y597" s="6" t="str">
        <f>IF($B597="","",IF($Z597="","",IFERROR(SUMIFS(LabData2016[最近一次UACR檢查結果(mg/gm)],LabData2016[比對身分證前六碼],$AX597,LabData2016[最近一次UACR檢查日期],$Z597,LabData2016[UACR唯一],1),"")))</f>
        <v/>
      </c>
      <c r="Z597" s="36" t="str" cm="1">
        <f t="array" ref="Z597">IF($B597="","",IFERROR(_xlfn.AGGREGATE(14,6,LabData2016[最近一次UACR檢查日期]/((LabData2016[比對身分證前六碼]=$AX597)*(LabData2016[UACR唯一]=1)),2),""))</f>
        <v/>
      </c>
      <c r="AA597" s="6" t="str">
        <f t="shared" si="125"/>
        <v/>
      </c>
      <c r="AB597" s="29" t="str">
        <f ca="1">IF($B597="","",IF($V597="不適用","不適用",IF($W597="","未檢驗",IF(AND($AJ597+$AK597&gt;=2,$AK597&gt;=1),IF(OR($W597&lt;30,SUMIFS(LabData2016[UACR唯一],LabData2016[比對身分證前六碼],$AX597,LabData2016[最近一次UACR檢查結果(mg/gm)],"&lt;30",LabData2016[最近一次UACR檢查日期],"&gt;="&amp;DATE(YEAR(TODAY()),1,1),LabData2016[最近一次UACR檢查日期],"&lt;"&amp;DATE(YEAR(TODAY())+1,1,1))/($AJ597+$AK597)&gt;=0.5),"控制達標",IF(ISNUMBER($Y597),IF(AND($AA597&gt;=84,$W597-$Y597&lt;0),"進步達標","未達標"),"未達標")),"未達標"))))</f>
        <v/>
      </c>
      <c r="AC597" s="38" t="str">
        <f ca="1">IF($B597="","",IF($AB597="不適用","不適用",IF($AB597="未檢驗","無檢驗資料","全年"&amp;($AJ597+$AK597)&amp;"次／下半年"&amp;$AK597&amp;"次／"&amp;SUMIFS(LabData2016[UACR唯一],LabData2016[比對身分證前六碼],$AX597,LabData2016[最近一次UACR檢查結果(mg/gm)],"&lt;30",LabData2016[最近一次UACR檢查日期],"&gt;="&amp;DATE(YEAR(TODAY()),1,1),LabData2016[最近一次UACR檢查日期],"&lt;"&amp;DATE(YEAR(TODAY())+1,1,1))&amp;"/"&amp;($AJ597+$AK597)&amp;"達標")))</f>
        <v/>
      </c>
      <c r="AD597" s="6" t="str" cm="1">
        <f t="array" ref="AD597">IF($B597="","",IFERROR(INDEX(PatientCriteria[BP檢驗次數達標標準],ROWS($A$4:A597)),""))</f>
        <v/>
      </c>
      <c r="AE597" s="6" t="str" cm="1">
        <f t="array" aca="1" ref="AE597" ca="1">IF($B597="","",_xlfn.LET(_xlpm.bp,LabData2016[最近一次BP檢查日期],_xlpm.ym,IF(ISNUMBER(_xlpm.bp),TEXT(_xlpm.bp,"yyyy-mm"),LEFT(_xlpm.bp,7)),_xlpm.matched,_xlfn._xlws.FILTER(_xlpm.ym,(LabData2016[比對身分證前六碼]=$AX597)*(LabData2016[比對生日西元]=$AY597)*(_xlpm.ym&lt;&gt;"")*(LEFT(_xlpm.ym,4)=TEXT(YEAR(TODAY()),"0")),""),IF(INDEX(_xlpm.matched,1)="",0,ROWS(_xlfn.UNIQUE(_xlpm.matched)))))</f>
        <v/>
      </c>
      <c r="AF597" s="6" t="str">
        <f ca="1">IF($B597="","",SUMIFS(LabData2016[HbA1c唯一],LabData2016[比對身分證前六碼],$AX597,LabData2016[最近一次HbA1c檢查日期],"&gt;="&amp;DATE(YEAR(TODAY()),1,1),LabData2016[最近一次HbA1c檢查日期],"&lt;"&amp;DATE(YEAR(TODAY()),7,1)))</f>
        <v/>
      </c>
      <c r="AG597" s="6" t="str">
        <f ca="1">IF($B597="","",SUMIFS(LabData2016[HbA1c唯一],LabData2016[比對身分證前六碼],$AX597,LabData2016[最近一次HbA1c檢查日期],"&gt;="&amp;DATE(YEAR(TODAY()),7,1),LabData2016[最近一次HbA1c檢查日期],"&lt;"&amp;DATE(YEAR(TODAY())+1,1,1)))</f>
        <v/>
      </c>
      <c r="AH597" s="6" t="str">
        <f ca="1">IF($B597="","",SUMIFS(LabData2016[LDL唯一],LabData2016[比對身分證前六碼],$AX597,LabData2016[最近一次LDL檢查日期],"&gt;="&amp;DATE(YEAR(TODAY()),1,1),LabData2016[最近一次LDL檢查日期],"&lt;"&amp;DATE(YEAR(TODAY()),7,1)))</f>
        <v/>
      </c>
      <c r="AI597" s="6" t="str">
        <f ca="1">IF($B597="","",SUMIFS(LabData2016[LDL唯一],LabData2016[比對身分證前六碼],$AX597,LabData2016[最近一次LDL檢查日期],"&gt;="&amp;DATE(YEAR(TODAY()),7,1),LabData2016[最近一次LDL檢查日期],"&lt;"&amp;DATE(YEAR(TODAY())+1,1,1)))</f>
        <v/>
      </c>
      <c r="AJ597" s="6" t="str">
        <f ca="1">IF($B597="","",SUMIFS(LabData2016[UACR唯一],LabData2016[比對身分證前六碼],$AX597,LabData2016[最近一次UACR檢查日期],"&gt;="&amp;DATE(YEAR(TODAY()),1,1),LabData2016[最近一次UACR檢查日期],"&lt;"&amp;DATE(YEAR(TODAY()),7,1)))</f>
        <v/>
      </c>
      <c r="AK597" s="6" t="str">
        <f ca="1">IF($B597="","",SUMIFS(LabData2016[UACR唯一],LabData2016[比對身分證前六碼],$AX597,LabData2016[最近一次UACR檢查日期],"&gt;="&amp;DATE(YEAR(TODAY()),7,1),LabData2016[最近一次UACR檢查日期],"&lt;"&amp;DATE(YEAR(TODAY())+1,1,1)))</f>
        <v/>
      </c>
      <c r="AL597" s="6" t="str">
        <f t="shared" si="126"/>
        <v/>
      </c>
      <c r="AM597" s="6" t="str">
        <f t="shared" si="127"/>
        <v/>
      </c>
      <c r="AN597" s="6" t="str">
        <f t="shared" si="128"/>
        <v/>
      </c>
      <c r="AO597" s="6" t="str">
        <f t="shared" si="129"/>
        <v/>
      </c>
      <c r="AP597" s="6" t="str" cm="1">
        <f t="array" ref="AP597">IF($B597="","",IFERROR(INDEX(相容設定!$B$2:$E$9,MATCH($D597,相容設定!$A$2:$A$9,0),MIN(VALUE(LEFT($AQ597,FIND("/",$AQ597)-1)),3)+1),0))</f>
        <v/>
      </c>
      <c r="AQ597" s="6" t="str">
        <f t="shared" si="130"/>
        <v/>
      </c>
      <c r="AR597" s="30" t="str">
        <f t="shared" si="131"/>
        <v/>
      </c>
      <c r="AS597" s="30" t="str">
        <f>IF($B597="","",250+30+IF(OR(ISNUMBER(SEARCH("DM",$D597)),ISNUMBER(SEARCH("+",$D597))),100,0)+IFERROR(INDEX(相容設定!$F$2:$F$9,MATCH($D597,相容設定!$A$2:$A$9,0)),0))</f>
        <v/>
      </c>
      <c r="AT597" s="31" t="str">
        <f t="shared" si="132"/>
        <v/>
      </c>
      <c r="AU597" s="32" t="str">
        <f t="shared" si="133"/>
        <v/>
      </c>
      <c r="AW597" t="str">
        <f t="shared" si="134"/>
        <v/>
      </c>
    </row>
    <row r="598" spans="1:49" x14ac:dyDescent="0.35">
      <c r="A598" s="26" t="str" cm="1">
        <f t="array" ref="A598">IFERROR(IF(INDEX(PatientCriteria[身分證號],ROWS($A$4:A598))="","",ROWS($A$4:A598)),"")</f>
        <v/>
      </c>
      <c r="B598" s="26" t="str" cm="1">
        <f t="array" ref="B598">IFERROR(IF(INDEX(PatientCriteria[身分證號],ROWS($A$4:A598))="","",INDEX(PatientCriteria[身分證號],ROWS($A$4:A598))),"")</f>
        <v/>
      </c>
      <c r="C598" s="26" t="str" cm="1">
        <f t="array" ref="C598">IF($B598="","",IFERROR(INDEX(PatientCriteria[生日],ROWS($A$4:A598)),""))</f>
        <v/>
      </c>
      <c r="D598" s="26" t="str" cm="1">
        <f t="array" ref="D598">IF($B598="","",IFERROR(INDEX(PatientCriteria[疾病組合],ROWS($A$4:A598)),""))</f>
        <v/>
      </c>
      <c r="E598" s="6" t="str" cm="1">
        <f t="array" ref="E598">IF($B598="","",IFERROR(INDEX(PatientCriteria[HbA1c達標標準],ROWS($A$4:A598)),""))</f>
        <v/>
      </c>
      <c r="F598" s="6" t="str">
        <f>IF($B598="","",IF($G598="","",IFERROR(SUMIFS(LabData2016[最近一次HbA1c檢查結果(%)],LabData2016[比對身分證前六碼],$AX598,LabData2016[最近一次HbA1c檢查日期],$G598,LabData2016[HbA1c唯一],1),"")))</f>
        <v/>
      </c>
      <c r="G598" s="36" t="str" cm="1">
        <f t="array" ref="G598">IF($B598="","",IFERROR(_xlfn.AGGREGATE(14,6,LabData2016[最近一次HbA1c檢查日期]/((LabData2016[比對身分證前六碼]=$AX598)*(LabData2016[HbA1c唯一]=1)),1),""))</f>
        <v/>
      </c>
      <c r="H598" s="6" t="str">
        <f>IF($B598="","",IF($I598="","",IFERROR(SUMIFS(LabData2016[最近一次HbA1c檢查結果(%)],LabData2016[比對身分證前六碼],$AX598,LabData2016[最近一次HbA1c檢查日期],$I598,LabData2016[HbA1c唯一],1),"")))</f>
        <v/>
      </c>
      <c r="I598" s="36" t="str" cm="1">
        <f t="array" ref="I598">IF($B598="","",IFERROR(_xlfn.AGGREGATE(14,6,LabData2016[最近一次HbA1c檢查日期]/((LabData2016[比對身分證前六碼]=$AX598)*(LabData2016[HbA1c唯一]=1)),2),""))</f>
        <v/>
      </c>
      <c r="J598" s="6" t="str">
        <f t="shared" si="123"/>
        <v/>
      </c>
      <c r="K598" s="27" t="str">
        <f ca="1">IF($B598="","",IF($E598="不適用","不適用",IF($F598="","未檢驗",IF(AND($AF598+$AG598&gt;=2,$AG598&gt;=1),IF(OR($F598&lt;VALUE(SUBSTITUTE(SUBSTITUTE($E598,"&lt;",""),"%","")),SUMIFS(LabData2016[HbA1c唯一],LabData2016[比對身分證前六碼],$AX598,LabData2016[最近一次HbA1c檢查結果(%)],"&lt;"&amp;VALUE(SUBSTITUTE(SUBSTITUTE($E598,"&lt;",""),"%","")),LabData2016[最近一次HbA1c檢查日期],"&gt;="&amp;DATE(YEAR(TODAY()),1,1),LabData2016[最近一次HbA1c檢查日期],"&lt;"&amp;DATE(YEAR(TODAY())+1,1,1))/($AF598+$AG598)&gt;=0.5),"控制達標",IF(ISNUMBER($H598),IF(AND($J598&gt;=84,$F598-$H598&lt;0),"進步達標","未達標"),"未達標")),"未達標"))))</f>
        <v/>
      </c>
      <c r="L598" s="33" t="str">
        <f ca="1">IF($B598="","",IF($K598="不適用","不適用",IF($K598="未檢驗","無檢驗資料","全年"&amp;($AF598+$AG598)&amp;"次／下半年"&amp;$AG598&amp;"次／"&amp;SUMIFS(LabData2016[HbA1c唯一],LabData2016[比對身分證前六碼],$AX598,LabData2016[最近一次HbA1c檢查結果(%)],"&lt;"&amp;VALUE(SUBSTITUTE(SUBSTITUTE($E598,"&lt;",""),"%","")),LabData2016[最近一次HbA1c檢查日期],"&gt;="&amp;DATE(YEAR(TODAY()),1,1),LabData2016[最近一次HbA1c檢查日期],"&lt;"&amp;DATE(YEAR(TODAY())+1,1,1))&amp;"/"&amp;($AF598+$AG598)&amp;"達標")))</f>
        <v/>
      </c>
      <c r="M598" s="6" t="str" cm="1">
        <f t="array" ref="M598">IF($B598="","",IFERROR(INDEX(PatientCriteria[LDL達標標準],ROWS($A$4:A598)),""))</f>
        <v/>
      </c>
      <c r="N598" s="6" t="str">
        <f>IF($B598="","",IF($O598="","",IFERROR(SUMIFS(LabData2016[最近一次LDL檢查結果(mg/dL)],LabData2016[比對身分證前六碼],$AX598,LabData2016[最近一次LDL檢查日期],$O598,LabData2016[LDL唯一],1),"")))</f>
        <v/>
      </c>
      <c r="O598" s="36" t="str" cm="1">
        <f t="array" ref="O598">IF($B598="","",IFERROR(_xlfn.AGGREGATE(14,6,LabData2016[最近一次LDL檢查日期]/((LabData2016[比對身分證前六碼]=$AX598)*(LabData2016[LDL唯一]=1)),1),""))</f>
        <v/>
      </c>
      <c r="P598" s="6" t="str">
        <f>IF($B598="","",IF($Q598="","",IFERROR(SUMIFS(LabData2016[最近一次LDL檢查結果(mg/dL)],LabData2016[比對身分證前六碼],$AX598,LabData2016[最近一次LDL檢查日期],$Q598,LabData2016[LDL唯一],1),"")))</f>
        <v/>
      </c>
      <c r="Q598" s="36" t="str" cm="1">
        <f t="array" ref="Q598">IF($B598="","",IFERROR(_xlfn.AGGREGATE(14,6,LabData2016[最近一次LDL檢查日期]/((LabData2016[比對身分證前六碼]=$AX598)*(LabData2016[LDL唯一]=1)),2),""))</f>
        <v/>
      </c>
      <c r="R598" s="6" t="str">
        <f t="shared" si="124"/>
        <v/>
      </c>
      <c r="S598" s="6" t="str" cm="1">
        <f t="array" ref="S598">IF($B598="","",IFERROR(_xlfn.AGGREGATE(15,6,LabData2016[最近一次LDL檢查結果(mg/dL)]/((LabData2016[比對身分證前六碼]=$AX598)*(LabData2016[LDL唯一]=1)),1),""))</f>
        <v/>
      </c>
      <c r="T598" s="28" t="str">
        <f ca="1">IF($B598="","",IF($M598="不適用","不適用",IF($N598="","未檢驗",IF(OR(AND($D598="DM only",$O598&gt;=DATE(YEAR(TODAY()),1,1),$O598&lt;DATE(YEAR(TODAY())+1,1,1),$N598&lt;VALUE(SUBSTITUTE($M598,"&lt;",""))),AND($AH598&gt;=1,$AI598&gt;=1,OR($N598&lt;VALUE(SUBSTITUTE($M598,"&lt;","")),SUMIFS(LabData2016[LDL唯一],LabData2016[比對身分證前六碼],$AX598,LabData2016[最近一次LDL檢查結果(mg/dL)],"&lt;"&amp;VALUE(SUBSTITUTE($M598,"&lt;","")),LabData2016[最近一次LDL檢查日期],"&gt;="&amp;DATE(YEAR(TODAY()),1,1),LabData2016[最近一次LDL檢查日期],"&lt;"&amp;DATE(YEAR(TODAY())+1,1,1))/($AH598+$AI598)&gt;=0.5))),"控制達標",IF(AND($AH598&gt;=1,$AI598&gt;=1,ISNUMBER($P598),$R598&gt;84,$N598-$P598&lt;0),"進步達標","未達標")))))</f>
        <v/>
      </c>
      <c r="U598" s="39" t="str">
        <f ca="1">IF($B598="","",IF($T598="不適用","不適用",IF($T598="未檢驗","無檢驗資料","全年"&amp;($AH598+$AI598)&amp;"次／下半年"&amp;$AI598&amp;"次／"&amp;SUMIFS(LabData2016[LDL唯一],LabData2016[比對身分證前六碼],$AX598,LabData2016[最近一次LDL檢查結果(mg/dL)],"&lt;"&amp;VALUE(SUBSTITUTE($M598,"&lt;","")),LabData2016[最近一次LDL檢查日期],"&gt;="&amp;DATE(YEAR(TODAY()),1,1),LabData2016[最近一次LDL檢查日期],"&lt;"&amp;DATE(YEAR(TODAY())+1,1,1))&amp;"/"&amp;($AH598+$AI598)&amp;"達標")))</f>
        <v/>
      </c>
      <c r="V598" s="6" t="str" cm="1">
        <f t="array" ref="V598">IF($B598="","",IFERROR(INDEX(PatientCriteria[UACR達標標準],ROWS($A$4:A598)),""))</f>
        <v/>
      </c>
      <c r="W598" s="6" t="str">
        <f>IF($B598="","",IF($X598="","",IFERROR(SUMIFS(LabData2016[最近一次UACR檢查結果(mg/gm)],LabData2016[比對身分證前六碼],$AX598,LabData2016[最近一次UACR檢查日期],$X598,LabData2016[UACR唯一],1),"")))</f>
        <v/>
      </c>
      <c r="X598" s="36" t="str" cm="1">
        <f t="array" ref="X598">IF($B598="","",IFERROR(_xlfn.AGGREGATE(14,6,LabData2016[最近一次UACR檢查日期]/((LabData2016[比對身分證前六碼]=$AX598)*(LabData2016[UACR唯一]=1)),1),""))</f>
        <v/>
      </c>
      <c r="Y598" s="6" t="str">
        <f>IF($B598="","",IF($Z598="","",IFERROR(SUMIFS(LabData2016[最近一次UACR檢查結果(mg/gm)],LabData2016[比對身分證前六碼],$AX598,LabData2016[最近一次UACR檢查日期],$Z598,LabData2016[UACR唯一],1),"")))</f>
        <v/>
      </c>
      <c r="Z598" s="36" t="str" cm="1">
        <f t="array" ref="Z598">IF($B598="","",IFERROR(_xlfn.AGGREGATE(14,6,LabData2016[最近一次UACR檢查日期]/((LabData2016[比對身分證前六碼]=$AX598)*(LabData2016[UACR唯一]=1)),2),""))</f>
        <v/>
      </c>
      <c r="AA598" s="6" t="str">
        <f t="shared" si="125"/>
        <v/>
      </c>
      <c r="AB598" s="29" t="str">
        <f ca="1">IF($B598="","",IF($V598="不適用","不適用",IF($W598="","未檢驗",IF(AND($AJ598+$AK598&gt;=2,$AK598&gt;=1),IF(OR($W598&lt;30,SUMIFS(LabData2016[UACR唯一],LabData2016[比對身分證前六碼],$AX598,LabData2016[最近一次UACR檢查結果(mg/gm)],"&lt;30",LabData2016[最近一次UACR檢查日期],"&gt;="&amp;DATE(YEAR(TODAY()),1,1),LabData2016[最近一次UACR檢查日期],"&lt;"&amp;DATE(YEAR(TODAY())+1,1,1))/($AJ598+$AK598)&gt;=0.5),"控制達標",IF(ISNUMBER($Y598),IF(AND($AA598&gt;=84,$W598-$Y598&lt;0),"進步達標","未達標"),"未達標")),"未達標"))))</f>
        <v/>
      </c>
      <c r="AC598" s="38" t="str">
        <f ca="1">IF($B598="","",IF($AB598="不適用","不適用",IF($AB598="未檢驗","無檢驗資料","全年"&amp;($AJ598+$AK598)&amp;"次／下半年"&amp;$AK598&amp;"次／"&amp;SUMIFS(LabData2016[UACR唯一],LabData2016[比對身分證前六碼],$AX598,LabData2016[最近一次UACR檢查結果(mg/gm)],"&lt;30",LabData2016[最近一次UACR檢查日期],"&gt;="&amp;DATE(YEAR(TODAY()),1,1),LabData2016[最近一次UACR檢查日期],"&lt;"&amp;DATE(YEAR(TODAY())+1,1,1))&amp;"/"&amp;($AJ598+$AK598)&amp;"達標")))</f>
        <v/>
      </c>
      <c r="AD598" s="6" t="str" cm="1">
        <f t="array" ref="AD598">IF($B598="","",IFERROR(INDEX(PatientCriteria[BP檢驗次數達標標準],ROWS($A$4:A598)),""))</f>
        <v/>
      </c>
      <c r="AE598" s="6" t="str" cm="1">
        <f t="array" aca="1" ref="AE598" ca="1">IF($B598="","",_xlfn.LET(_xlpm.bp,LabData2016[最近一次BP檢查日期],_xlpm.ym,IF(ISNUMBER(_xlpm.bp),TEXT(_xlpm.bp,"yyyy-mm"),LEFT(_xlpm.bp,7)),_xlpm.matched,_xlfn._xlws.FILTER(_xlpm.ym,(LabData2016[比對身分證前六碼]=$AX598)*(LabData2016[比對生日西元]=$AY598)*(_xlpm.ym&lt;&gt;"")*(LEFT(_xlpm.ym,4)=TEXT(YEAR(TODAY()),"0")),""),IF(INDEX(_xlpm.matched,1)="",0,ROWS(_xlfn.UNIQUE(_xlpm.matched)))))</f>
        <v/>
      </c>
      <c r="AF598" s="6" t="str">
        <f ca="1">IF($B598="","",SUMIFS(LabData2016[HbA1c唯一],LabData2016[比對身分證前六碼],$AX598,LabData2016[最近一次HbA1c檢查日期],"&gt;="&amp;DATE(YEAR(TODAY()),1,1),LabData2016[最近一次HbA1c檢查日期],"&lt;"&amp;DATE(YEAR(TODAY()),7,1)))</f>
        <v/>
      </c>
      <c r="AG598" s="6" t="str">
        <f ca="1">IF($B598="","",SUMIFS(LabData2016[HbA1c唯一],LabData2016[比對身分證前六碼],$AX598,LabData2016[最近一次HbA1c檢查日期],"&gt;="&amp;DATE(YEAR(TODAY()),7,1),LabData2016[最近一次HbA1c檢查日期],"&lt;"&amp;DATE(YEAR(TODAY())+1,1,1)))</f>
        <v/>
      </c>
      <c r="AH598" s="6" t="str">
        <f ca="1">IF($B598="","",SUMIFS(LabData2016[LDL唯一],LabData2016[比對身分證前六碼],$AX598,LabData2016[最近一次LDL檢查日期],"&gt;="&amp;DATE(YEAR(TODAY()),1,1),LabData2016[最近一次LDL檢查日期],"&lt;"&amp;DATE(YEAR(TODAY()),7,1)))</f>
        <v/>
      </c>
      <c r="AI598" s="6" t="str">
        <f ca="1">IF($B598="","",SUMIFS(LabData2016[LDL唯一],LabData2016[比對身分證前六碼],$AX598,LabData2016[最近一次LDL檢查日期],"&gt;="&amp;DATE(YEAR(TODAY()),7,1),LabData2016[最近一次LDL檢查日期],"&lt;"&amp;DATE(YEAR(TODAY())+1,1,1)))</f>
        <v/>
      </c>
      <c r="AJ598" s="6" t="str">
        <f ca="1">IF($B598="","",SUMIFS(LabData2016[UACR唯一],LabData2016[比對身分證前六碼],$AX598,LabData2016[最近一次UACR檢查日期],"&gt;="&amp;DATE(YEAR(TODAY()),1,1),LabData2016[最近一次UACR檢查日期],"&lt;"&amp;DATE(YEAR(TODAY()),7,1)))</f>
        <v/>
      </c>
      <c r="AK598" s="6" t="str">
        <f ca="1">IF($B598="","",SUMIFS(LabData2016[UACR唯一],LabData2016[比對身分證前六碼],$AX598,LabData2016[最近一次UACR檢查日期],"&gt;="&amp;DATE(YEAR(TODAY()),7,1),LabData2016[最近一次UACR檢查日期],"&lt;"&amp;DATE(YEAR(TODAY())+1,1,1)))</f>
        <v/>
      </c>
      <c r="AL598" s="6" t="str">
        <f t="shared" si="126"/>
        <v/>
      </c>
      <c r="AM598" s="6" t="str">
        <f t="shared" si="127"/>
        <v/>
      </c>
      <c r="AN598" s="6" t="str">
        <f t="shared" si="128"/>
        <v/>
      </c>
      <c r="AO598" s="6" t="str">
        <f t="shared" si="129"/>
        <v/>
      </c>
      <c r="AP598" s="6" t="str" cm="1">
        <f t="array" ref="AP598">IF($B598="","",IFERROR(INDEX(相容設定!$B$2:$E$9,MATCH($D598,相容設定!$A$2:$A$9,0),MIN(VALUE(LEFT($AQ598,FIND("/",$AQ598)-1)),3)+1),0))</f>
        <v/>
      </c>
      <c r="AQ598" s="6" t="str">
        <f t="shared" si="130"/>
        <v/>
      </c>
      <c r="AR598" s="30" t="str">
        <f t="shared" si="131"/>
        <v/>
      </c>
      <c r="AS598" s="30" t="str">
        <f>IF($B598="","",250+30+IF(OR(ISNUMBER(SEARCH("DM",$D598)),ISNUMBER(SEARCH("+",$D598))),100,0)+IFERROR(INDEX(相容設定!$F$2:$F$9,MATCH($D598,相容設定!$A$2:$A$9,0)),0))</f>
        <v/>
      </c>
      <c r="AT598" s="31" t="str">
        <f t="shared" si="132"/>
        <v/>
      </c>
      <c r="AU598" s="32" t="str">
        <f t="shared" si="133"/>
        <v/>
      </c>
      <c r="AW598" t="str">
        <f t="shared" si="134"/>
        <v/>
      </c>
    </row>
    <row r="599" spans="1:49" x14ac:dyDescent="0.35">
      <c r="A599" s="26" t="str" cm="1">
        <f t="array" ref="A599">IFERROR(IF(INDEX(PatientCriteria[身分證號],ROWS($A$4:A599))="","",ROWS($A$4:A599)),"")</f>
        <v/>
      </c>
      <c r="B599" s="26" t="str" cm="1">
        <f t="array" ref="B599">IFERROR(IF(INDEX(PatientCriteria[身分證號],ROWS($A$4:A599))="","",INDEX(PatientCriteria[身分證號],ROWS($A$4:A599))),"")</f>
        <v/>
      </c>
      <c r="C599" s="26" t="str" cm="1">
        <f t="array" ref="C599">IF($B599="","",IFERROR(INDEX(PatientCriteria[生日],ROWS($A$4:A599)),""))</f>
        <v/>
      </c>
      <c r="D599" s="26" t="str" cm="1">
        <f t="array" ref="D599">IF($B599="","",IFERROR(INDEX(PatientCriteria[疾病組合],ROWS($A$4:A599)),""))</f>
        <v/>
      </c>
      <c r="E599" s="6" t="str" cm="1">
        <f t="array" ref="E599">IF($B599="","",IFERROR(INDEX(PatientCriteria[HbA1c達標標準],ROWS($A$4:A599)),""))</f>
        <v/>
      </c>
      <c r="F599" s="6" t="str">
        <f>IF($B599="","",IF($G599="","",IFERROR(SUMIFS(LabData2016[最近一次HbA1c檢查結果(%)],LabData2016[比對身分證前六碼],$AX599,LabData2016[最近一次HbA1c檢查日期],$G599,LabData2016[HbA1c唯一],1),"")))</f>
        <v/>
      </c>
      <c r="G599" s="36" t="str" cm="1">
        <f t="array" ref="G599">IF($B599="","",IFERROR(_xlfn.AGGREGATE(14,6,LabData2016[最近一次HbA1c檢查日期]/((LabData2016[比對身分證前六碼]=$AX599)*(LabData2016[HbA1c唯一]=1)),1),""))</f>
        <v/>
      </c>
      <c r="H599" s="6" t="str">
        <f>IF($B599="","",IF($I599="","",IFERROR(SUMIFS(LabData2016[最近一次HbA1c檢查結果(%)],LabData2016[比對身分證前六碼],$AX599,LabData2016[最近一次HbA1c檢查日期],$I599,LabData2016[HbA1c唯一],1),"")))</f>
        <v/>
      </c>
      <c r="I599" s="36" t="str" cm="1">
        <f t="array" ref="I599">IF($B599="","",IFERROR(_xlfn.AGGREGATE(14,6,LabData2016[最近一次HbA1c檢查日期]/((LabData2016[比對身分證前六碼]=$AX599)*(LabData2016[HbA1c唯一]=1)),2),""))</f>
        <v/>
      </c>
      <c r="J599" s="6" t="str">
        <f t="shared" si="123"/>
        <v/>
      </c>
      <c r="K599" s="27" t="str">
        <f ca="1">IF($B599="","",IF($E599="不適用","不適用",IF($F599="","未檢驗",IF(AND($AF599+$AG599&gt;=2,$AG599&gt;=1),IF(OR($F599&lt;VALUE(SUBSTITUTE(SUBSTITUTE($E599,"&lt;",""),"%","")),SUMIFS(LabData2016[HbA1c唯一],LabData2016[比對身分證前六碼],$AX599,LabData2016[最近一次HbA1c檢查結果(%)],"&lt;"&amp;VALUE(SUBSTITUTE(SUBSTITUTE($E599,"&lt;",""),"%","")),LabData2016[最近一次HbA1c檢查日期],"&gt;="&amp;DATE(YEAR(TODAY()),1,1),LabData2016[最近一次HbA1c檢查日期],"&lt;"&amp;DATE(YEAR(TODAY())+1,1,1))/($AF599+$AG599)&gt;=0.5),"控制達標",IF(ISNUMBER($H599),IF(AND($J599&gt;=84,$F599-$H599&lt;0),"進步達標","未達標"),"未達標")),"未達標"))))</f>
        <v/>
      </c>
      <c r="L599" s="33" t="str">
        <f ca="1">IF($B599="","",IF($K599="不適用","不適用",IF($K599="未檢驗","無檢驗資料","全年"&amp;($AF599+$AG599)&amp;"次／下半年"&amp;$AG599&amp;"次／"&amp;SUMIFS(LabData2016[HbA1c唯一],LabData2016[比對身分證前六碼],$AX599,LabData2016[最近一次HbA1c檢查結果(%)],"&lt;"&amp;VALUE(SUBSTITUTE(SUBSTITUTE($E599,"&lt;",""),"%","")),LabData2016[最近一次HbA1c檢查日期],"&gt;="&amp;DATE(YEAR(TODAY()),1,1),LabData2016[最近一次HbA1c檢查日期],"&lt;"&amp;DATE(YEAR(TODAY())+1,1,1))&amp;"/"&amp;($AF599+$AG599)&amp;"達標")))</f>
        <v/>
      </c>
      <c r="M599" s="6" t="str" cm="1">
        <f t="array" ref="M599">IF($B599="","",IFERROR(INDEX(PatientCriteria[LDL達標標準],ROWS($A$4:A599)),""))</f>
        <v/>
      </c>
      <c r="N599" s="6" t="str">
        <f>IF($B599="","",IF($O599="","",IFERROR(SUMIFS(LabData2016[最近一次LDL檢查結果(mg/dL)],LabData2016[比對身分證前六碼],$AX599,LabData2016[最近一次LDL檢查日期],$O599,LabData2016[LDL唯一],1),"")))</f>
        <v/>
      </c>
      <c r="O599" s="36" t="str" cm="1">
        <f t="array" ref="O599">IF($B599="","",IFERROR(_xlfn.AGGREGATE(14,6,LabData2016[最近一次LDL檢查日期]/((LabData2016[比對身分證前六碼]=$AX599)*(LabData2016[LDL唯一]=1)),1),""))</f>
        <v/>
      </c>
      <c r="P599" s="6" t="str">
        <f>IF($B599="","",IF($Q599="","",IFERROR(SUMIFS(LabData2016[最近一次LDL檢查結果(mg/dL)],LabData2016[比對身分證前六碼],$AX599,LabData2016[最近一次LDL檢查日期],$Q599,LabData2016[LDL唯一],1),"")))</f>
        <v/>
      </c>
      <c r="Q599" s="36" t="str" cm="1">
        <f t="array" ref="Q599">IF($B599="","",IFERROR(_xlfn.AGGREGATE(14,6,LabData2016[最近一次LDL檢查日期]/((LabData2016[比對身分證前六碼]=$AX599)*(LabData2016[LDL唯一]=1)),2),""))</f>
        <v/>
      </c>
      <c r="R599" s="6" t="str">
        <f t="shared" si="124"/>
        <v/>
      </c>
      <c r="S599" s="6" t="str" cm="1">
        <f t="array" ref="S599">IF($B599="","",IFERROR(_xlfn.AGGREGATE(15,6,LabData2016[最近一次LDL檢查結果(mg/dL)]/((LabData2016[比對身分證前六碼]=$AX599)*(LabData2016[LDL唯一]=1)),1),""))</f>
        <v/>
      </c>
      <c r="T599" s="28" t="str">
        <f ca="1">IF($B599="","",IF($M599="不適用","不適用",IF($N599="","未檢驗",IF(OR(AND($D599="DM only",$O599&gt;=DATE(YEAR(TODAY()),1,1),$O599&lt;DATE(YEAR(TODAY())+1,1,1),$N599&lt;VALUE(SUBSTITUTE($M599,"&lt;",""))),AND($AH599&gt;=1,$AI599&gt;=1,OR($N599&lt;VALUE(SUBSTITUTE($M599,"&lt;","")),SUMIFS(LabData2016[LDL唯一],LabData2016[比對身分證前六碼],$AX599,LabData2016[最近一次LDL檢查結果(mg/dL)],"&lt;"&amp;VALUE(SUBSTITUTE($M599,"&lt;","")),LabData2016[最近一次LDL檢查日期],"&gt;="&amp;DATE(YEAR(TODAY()),1,1),LabData2016[最近一次LDL檢查日期],"&lt;"&amp;DATE(YEAR(TODAY())+1,1,1))/($AH599+$AI599)&gt;=0.5))),"控制達標",IF(AND($AH599&gt;=1,$AI599&gt;=1,ISNUMBER($P599),$R599&gt;84,$N599-$P599&lt;0),"進步達標","未達標")))))</f>
        <v/>
      </c>
      <c r="U599" s="39" t="str">
        <f ca="1">IF($B599="","",IF($T599="不適用","不適用",IF($T599="未檢驗","無檢驗資料","全年"&amp;($AH599+$AI599)&amp;"次／下半年"&amp;$AI599&amp;"次／"&amp;SUMIFS(LabData2016[LDL唯一],LabData2016[比對身分證前六碼],$AX599,LabData2016[最近一次LDL檢查結果(mg/dL)],"&lt;"&amp;VALUE(SUBSTITUTE($M599,"&lt;","")),LabData2016[最近一次LDL檢查日期],"&gt;="&amp;DATE(YEAR(TODAY()),1,1),LabData2016[最近一次LDL檢查日期],"&lt;"&amp;DATE(YEAR(TODAY())+1,1,1))&amp;"/"&amp;($AH599+$AI599)&amp;"達標")))</f>
        <v/>
      </c>
      <c r="V599" s="6" t="str" cm="1">
        <f t="array" ref="V599">IF($B599="","",IFERROR(INDEX(PatientCriteria[UACR達標標準],ROWS($A$4:A599)),""))</f>
        <v/>
      </c>
      <c r="W599" s="6" t="str">
        <f>IF($B599="","",IF($X599="","",IFERROR(SUMIFS(LabData2016[最近一次UACR檢查結果(mg/gm)],LabData2016[比對身分證前六碼],$AX599,LabData2016[最近一次UACR檢查日期],$X599,LabData2016[UACR唯一],1),"")))</f>
        <v/>
      </c>
      <c r="X599" s="36" t="str" cm="1">
        <f t="array" ref="X599">IF($B599="","",IFERROR(_xlfn.AGGREGATE(14,6,LabData2016[最近一次UACR檢查日期]/((LabData2016[比對身分證前六碼]=$AX599)*(LabData2016[UACR唯一]=1)),1),""))</f>
        <v/>
      </c>
      <c r="Y599" s="6" t="str">
        <f>IF($B599="","",IF($Z599="","",IFERROR(SUMIFS(LabData2016[最近一次UACR檢查結果(mg/gm)],LabData2016[比對身分證前六碼],$AX599,LabData2016[最近一次UACR檢查日期],$Z599,LabData2016[UACR唯一],1),"")))</f>
        <v/>
      </c>
      <c r="Z599" s="36" t="str" cm="1">
        <f t="array" ref="Z599">IF($B599="","",IFERROR(_xlfn.AGGREGATE(14,6,LabData2016[最近一次UACR檢查日期]/((LabData2016[比對身分證前六碼]=$AX599)*(LabData2016[UACR唯一]=1)),2),""))</f>
        <v/>
      </c>
      <c r="AA599" s="6" t="str">
        <f t="shared" si="125"/>
        <v/>
      </c>
      <c r="AB599" s="29" t="str">
        <f ca="1">IF($B599="","",IF($V599="不適用","不適用",IF($W599="","未檢驗",IF(AND($AJ599+$AK599&gt;=2,$AK599&gt;=1),IF(OR($W599&lt;30,SUMIFS(LabData2016[UACR唯一],LabData2016[比對身分證前六碼],$AX599,LabData2016[最近一次UACR檢查結果(mg/gm)],"&lt;30",LabData2016[最近一次UACR檢查日期],"&gt;="&amp;DATE(YEAR(TODAY()),1,1),LabData2016[最近一次UACR檢查日期],"&lt;"&amp;DATE(YEAR(TODAY())+1,1,1))/($AJ599+$AK599)&gt;=0.5),"控制達標",IF(ISNUMBER($Y599),IF(AND($AA599&gt;=84,$W599-$Y599&lt;0),"進步達標","未達標"),"未達標")),"未達標"))))</f>
        <v/>
      </c>
      <c r="AC599" s="38" t="str">
        <f ca="1">IF($B599="","",IF($AB599="不適用","不適用",IF($AB599="未檢驗","無檢驗資料","全年"&amp;($AJ599+$AK599)&amp;"次／下半年"&amp;$AK599&amp;"次／"&amp;SUMIFS(LabData2016[UACR唯一],LabData2016[比對身分證前六碼],$AX599,LabData2016[最近一次UACR檢查結果(mg/gm)],"&lt;30",LabData2016[最近一次UACR檢查日期],"&gt;="&amp;DATE(YEAR(TODAY()),1,1),LabData2016[最近一次UACR檢查日期],"&lt;"&amp;DATE(YEAR(TODAY())+1,1,1))&amp;"/"&amp;($AJ599+$AK599)&amp;"達標")))</f>
        <v/>
      </c>
      <c r="AD599" s="6" t="str" cm="1">
        <f t="array" ref="AD599">IF($B599="","",IFERROR(INDEX(PatientCriteria[BP檢驗次數達標標準],ROWS($A$4:A599)),""))</f>
        <v/>
      </c>
      <c r="AE599" s="6" t="str" cm="1">
        <f t="array" aca="1" ref="AE599" ca="1">IF($B599="","",_xlfn.LET(_xlpm.bp,LabData2016[最近一次BP檢查日期],_xlpm.ym,IF(ISNUMBER(_xlpm.bp),TEXT(_xlpm.bp,"yyyy-mm"),LEFT(_xlpm.bp,7)),_xlpm.matched,_xlfn._xlws.FILTER(_xlpm.ym,(LabData2016[比對身分證前六碼]=$AX599)*(LabData2016[比對生日西元]=$AY599)*(_xlpm.ym&lt;&gt;"")*(LEFT(_xlpm.ym,4)=TEXT(YEAR(TODAY()),"0")),""),IF(INDEX(_xlpm.matched,1)="",0,ROWS(_xlfn.UNIQUE(_xlpm.matched)))))</f>
        <v/>
      </c>
      <c r="AF599" s="6" t="str">
        <f ca="1">IF($B599="","",SUMIFS(LabData2016[HbA1c唯一],LabData2016[比對身分證前六碼],$AX599,LabData2016[最近一次HbA1c檢查日期],"&gt;="&amp;DATE(YEAR(TODAY()),1,1),LabData2016[最近一次HbA1c檢查日期],"&lt;"&amp;DATE(YEAR(TODAY()),7,1)))</f>
        <v/>
      </c>
      <c r="AG599" s="6" t="str">
        <f ca="1">IF($B599="","",SUMIFS(LabData2016[HbA1c唯一],LabData2016[比對身分證前六碼],$AX599,LabData2016[最近一次HbA1c檢查日期],"&gt;="&amp;DATE(YEAR(TODAY()),7,1),LabData2016[最近一次HbA1c檢查日期],"&lt;"&amp;DATE(YEAR(TODAY())+1,1,1)))</f>
        <v/>
      </c>
      <c r="AH599" s="6" t="str">
        <f ca="1">IF($B599="","",SUMIFS(LabData2016[LDL唯一],LabData2016[比對身分證前六碼],$AX599,LabData2016[最近一次LDL檢查日期],"&gt;="&amp;DATE(YEAR(TODAY()),1,1),LabData2016[最近一次LDL檢查日期],"&lt;"&amp;DATE(YEAR(TODAY()),7,1)))</f>
        <v/>
      </c>
      <c r="AI599" s="6" t="str">
        <f ca="1">IF($B599="","",SUMIFS(LabData2016[LDL唯一],LabData2016[比對身分證前六碼],$AX599,LabData2016[最近一次LDL檢查日期],"&gt;="&amp;DATE(YEAR(TODAY()),7,1),LabData2016[最近一次LDL檢查日期],"&lt;"&amp;DATE(YEAR(TODAY())+1,1,1)))</f>
        <v/>
      </c>
      <c r="AJ599" s="6" t="str">
        <f ca="1">IF($B599="","",SUMIFS(LabData2016[UACR唯一],LabData2016[比對身分證前六碼],$AX599,LabData2016[最近一次UACR檢查日期],"&gt;="&amp;DATE(YEAR(TODAY()),1,1),LabData2016[最近一次UACR檢查日期],"&lt;"&amp;DATE(YEAR(TODAY()),7,1)))</f>
        <v/>
      </c>
      <c r="AK599" s="6" t="str">
        <f ca="1">IF($B599="","",SUMIFS(LabData2016[UACR唯一],LabData2016[比對身分證前六碼],$AX599,LabData2016[最近一次UACR檢查日期],"&gt;="&amp;DATE(YEAR(TODAY()),7,1),LabData2016[最近一次UACR檢查日期],"&lt;"&amp;DATE(YEAR(TODAY())+1,1,1)))</f>
        <v/>
      </c>
      <c r="AL599" s="6" t="str">
        <f t="shared" si="126"/>
        <v/>
      </c>
      <c r="AM599" s="6" t="str">
        <f t="shared" si="127"/>
        <v/>
      </c>
      <c r="AN599" s="6" t="str">
        <f t="shared" si="128"/>
        <v/>
      </c>
      <c r="AO599" s="6" t="str">
        <f t="shared" si="129"/>
        <v/>
      </c>
      <c r="AP599" s="6" t="str" cm="1">
        <f t="array" ref="AP599">IF($B599="","",IFERROR(INDEX(相容設定!$B$2:$E$9,MATCH($D599,相容設定!$A$2:$A$9,0),MIN(VALUE(LEFT($AQ599,FIND("/",$AQ599)-1)),3)+1),0))</f>
        <v/>
      </c>
      <c r="AQ599" s="6" t="str">
        <f t="shared" si="130"/>
        <v/>
      </c>
      <c r="AR599" s="30" t="str">
        <f t="shared" si="131"/>
        <v/>
      </c>
      <c r="AS599" s="30" t="str">
        <f>IF($B599="","",250+30+IF(OR(ISNUMBER(SEARCH("DM",$D599)),ISNUMBER(SEARCH("+",$D599))),100,0)+IFERROR(INDEX(相容設定!$F$2:$F$9,MATCH($D599,相容設定!$A$2:$A$9,0)),0))</f>
        <v/>
      </c>
      <c r="AT599" s="31" t="str">
        <f t="shared" si="132"/>
        <v/>
      </c>
      <c r="AU599" s="32" t="str">
        <f t="shared" si="133"/>
        <v/>
      </c>
      <c r="AW599" t="str">
        <f t="shared" si="134"/>
        <v/>
      </c>
    </row>
    <row r="600" spans="1:49" x14ac:dyDescent="0.35">
      <c r="A600" s="26" t="str" cm="1">
        <f t="array" ref="A600">IFERROR(IF(INDEX(PatientCriteria[身分證號],ROWS($A$4:A600))="","",ROWS($A$4:A600)),"")</f>
        <v/>
      </c>
      <c r="B600" s="26" t="str" cm="1">
        <f t="array" ref="B600">IFERROR(IF(INDEX(PatientCriteria[身分證號],ROWS($A$4:A600))="","",INDEX(PatientCriteria[身分證號],ROWS($A$4:A600))),"")</f>
        <v/>
      </c>
      <c r="C600" s="26" t="str" cm="1">
        <f t="array" ref="C600">IF($B600="","",IFERROR(INDEX(PatientCriteria[生日],ROWS($A$4:A600)),""))</f>
        <v/>
      </c>
      <c r="D600" s="26" t="str" cm="1">
        <f t="array" ref="D600">IF($B600="","",IFERROR(INDEX(PatientCriteria[疾病組合],ROWS($A$4:A600)),""))</f>
        <v/>
      </c>
      <c r="E600" s="6" t="str" cm="1">
        <f t="array" ref="E600">IF($B600="","",IFERROR(INDEX(PatientCriteria[HbA1c達標標準],ROWS($A$4:A600)),""))</f>
        <v/>
      </c>
      <c r="F600" s="6" t="str">
        <f>IF($B600="","",IF($G600="","",IFERROR(SUMIFS(LabData2016[最近一次HbA1c檢查結果(%)],LabData2016[比對身分證前六碼],$AX600,LabData2016[最近一次HbA1c檢查日期],$G600,LabData2016[HbA1c唯一],1),"")))</f>
        <v/>
      </c>
      <c r="G600" s="36" t="str" cm="1">
        <f t="array" ref="G600">IF($B600="","",IFERROR(_xlfn.AGGREGATE(14,6,LabData2016[最近一次HbA1c檢查日期]/((LabData2016[比對身分證前六碼]=$AX600)*(LabData2016[HbA1c唯一]=1)),1),""))</f>
        <v/>
      </c>
      <c r="H600" s="6" t="str">
        <f>IF($B600="","",IF($I600="","",IFERROR(SUMIFS(LabData2016[最近一次HbA1c檢查結果(%)],LabData2016[比對身分證前六碼],$AX600,LabData2016[最近一次HbA1c檢查日期],$I600,LabData2016[HbA1c唯一],1),"")))</f>
        <v/>
      </c>
      <c r="I600" s="36" t="str" cm="1">
        <f t="array" ref="I600">IF($B600="","",IFERROR(_xlfn.AGGREGATE(14,6,LabData2016[最近一次HbA1c檢查日期]/((LabData2016[比對身分證前六碼]=$AX600)*(LabData2016[HbA1c唯一]=1)),2),""))</f>
        <v/>
      </c>
      <c r="J600" s="6" t="str">
        <f t="shared" si="123"/>
        <v/>
      </c>
      <c r="K600" s="27" t="str">
        <f ca="1">IF($B600="","",IF($E600="不適用","不適用",IF($F600="","未檢驗",IF(AND($AF600+$AG600&gt;=2,$AG600&gt;=1),IF(OR($F600&lt;VALUE(SUBSTITUTE(SUBSTITUTE($E600,"&lt;",""),"%","")),SUMIFS(LabData2016[HbA1c唯一],LabData2016[比對身分證前六碼],$AX600,LabData2016[最近一次HbA1c檢查結果(%)],"&lt;"&amp;VALUE(SUBSTITUTE(SUBSTITUTE($E600,"&lt;",""),"%","")),LabData2016[最近一次HbA1c檢查日期],"&gt;="&amp;DATE(YEAR(TODAY()),1,1),LabData2016[最近一次HbA1c檢查日期],"&lt;"&amp;DATE(YEAR(TODAY())+1,1,1))/($AF600+$AG600)&gt;=0.5),"控制達標",IF(ISNUMBER($H600),IF(AND($J600&gt;=84,$F600-$H600&lt;0),"進步達標","未達標"),"未達標")),"未達標"))))</f>
        <v/>
      </c>
      <c r="L600" s="33" t="str">
        <f ca="1">IF($B600="","",IF($K600="不適用","不適用",IF($K600="未檢驗","無檢驗資料","全年"&amp;($AF600+$AG600)&amp;"次／下半年"&amp;$AG600&amp;"次／"&amp;SUMIFS(LabData2016[HbA1c唯一],LabData2016[比對身分證前六碼],$AX600,LabData2016[最近一次HbA1c檢查結果(%)],"&lt;"&amp;VALUE(SUBSTITUTE(SUBSTITUTE($E600,"&lt;",""),"%","")),LabData2016[最近一次HbA1c檢查日期],"&gt;="&amp;DATE(YEAR(TODAY()),1,1),LabData2016[最近一次HbA1c檢查日期],"&lt;"&amp;DATE(YEAR(TODAY())+1,1,1))&amp;"/"&amp;($AF600+$AG600)&amp;"達標")))</f>
        <v/>
      </c>
      <c r="M600" s="6" t="str" cm="1">
        <f t="array" ref="M600">IF($B600="","",IFERROR(INDEX(PatientCriteria[LDL達標標準],ROWS($A$4:A600)),""))</f>
        <v/>
      </c>
      <c r="N600" s="6" t="str">
        <f>IF($B600="","",IF($O600="","",IFERROR(SUMIFS(LabData2016[最近一次LDL檢查結果(mg/dL)],LabData2016[比對身分證前六碼],$AX600,LabData2016[最近一次LDL檢查日期],$O600,LabData2016[LDL唯一],1),"")))</f>
        <v/>
      </c>
      <c r="O600" s="36" t="str" cm="1">
        <f t="array" ref="O600">IF($B600="","",IFERROR(_xlfn.AGGREGATE(14,6,LabData2016[最近一次LDL檢查日期]/((LabData2016[比對身分證前六碼]=$AX600)*(LabData2016[LDL唯一]=1)),1),""))</f>
        <v/>
      </c>
      <c r="P600" s="6" t="str">
        <f>IF($B600="","",IF($Q600="","",IFERROR(SUMIFS(LabData2016[最近一次LDL檢查結果(mg/dL)],LabData2016[比對身分證前六碼],$AX600,LabData2016[最近一次LDL檢查日期],$Q600,LabData2016[LDL唯一],1),"")))</f>
        <v/>
      </c>
      <c r="Q600" s="36" t="str" cm="1">
        <f t="array" ref="Q600">IF($B600="","",IFERROR(_xlfn.AGGREGATE(14,6,LabData2016[最近一次LDL檢查日期]/((LabData2016[比對身分證前六碼]=$AX600)*(LabData2016[LDL唯一]=1)),2),""))</f>
        <v/>
      </c>
      <c r="R600" s="6" t="str">
        <f t="shared" si="124"/>
        <v/>
      </c>
      <c r="S600" s="6" t="str" cm="1">
        <f t="array" ref="S600">IF($B600="","",IFERROR(_xlfn.AGGREGATE(15,6,LabData2016[最近一次LDL檢查結果(mg/dL)]/((LabData2016[比對身分證前六碼]=$AX600)*(LabData2016[LDL唯一]=1)),1),""))</f>
        <v/>
      </c>
      <c r="T600" s="28" t="str">
        <f ca="1">IF($B600="","",IF($M600="不適用","不適用",IF($N600="","未檢驗",IF(OR(AND($D600="DM only",$O600&gt;=DATE(YEAR(TODAY()),1,1),$O600&lt;DATE(YEAR(TODAY())+1,1,1),$N600&lt;VALUE(SUBSTITUTE($M600,"&lt;",""))),AND($AH600&gt;=1,$AI600&gt;=1,OR($N600&lt;VALUE(SUBSTITUTE($M600,"&lt;","")),SUMIFS(LabData2016[LDL唯一],LabData2016[比對身分證前六碼],$AX600,LabData2016[最近一次LDL檢查結果(mg/dL)],"&lt;"&amp;VALUE(SUBSTITUTE($M600,"&lt;","")),LabData2016[最近一次LDL檢查日期],"&gt;="&amp;DATE(YEAR(TODAY()),1,1),LabData2016[最近一次LDL檢查日期],"&lt;"&amp;DATE(YEAR(TODAY())+1,1,1))/($AH600+$AI600)&gt;=0.5))),"控制達標",IF(AND($AH600&gt;=1,$AI600&gt;=1,ISNUMBER($P600),$R600&gt;84,$N600-$P600&lt;0),"進步達標","未達標")))))</f>
        <v/>
      </c>
      <c r="U600" s="39" t="str">
        <f ca="1">IF($B600="","",IF($T600="不適用","不適用",IF($T600="未檢驗","無檢驗資料","全年"&amp;($AH600+$AI600)&amp;"次／下半年"&amp;$AI600&amp;"次／"&amp;SUMIFS(LabData2016[LDL唯一],LabData2016[比對身分證前六碼],$AX600,LabData2016[最近一次LDL檢查結果(mg/dL)],"&lt;"&amp;VALUE(SUBSTITUTE($M600,"&lt;","")),LabData2016[最近一次LDL檢查日期],"&gt;="&amp;DATE(YEAR(TODAY()),1,1),LabData2016[最近一次LDL檢查日期],"&lt;"&amp;DATE(YEAR(TODAY())+1,1,1))&amp;"/"&amp;($AH600+$AI600)&amp;"達標")))</f>
        <v/>
      </c>
      <c r="V600" s="6" t="str" cm="1">
        <f t="array" ref="V600">IF($B600="","",IFERROR(INDEX(PatientCriteria[UACR達標標準],ROWS($A$4:A600)),""))</f>
        <v/>
      </c>
      <c r="W600" s="6" t="str">
        <f>IF($B600="","",IF($X600="","",IFERROR(SUMIFS(LabData2016[最近一次UACR檢查結果(mg/gm)],LabData2016[比對身分證前六碼],$AX600,LabData2016[最近一次UACR檢查日期],$X600,LabData2016[UACR唯一],1),"")))</f>
        <v/>
      </c>
      <c r="X600" s="36" t="str" cm="1">
        <f t="array" ref="X600">IF($B600="","",IFERROR(_xlfn.AGGREGATE(14,6,LabData2016[最近一次UACR檢查日期]/((LabData2016[比對身分證前六碼]=$AX600)*(LabData2016[UACR唯一]=1)),1),""))</f>
        <v/>
      </c>
      <c r="Y600" s="6" t="str">
        <f>IF($B600="","",IF($Z600="","",IFERROR(SUMIFS(LabData2016[最近一次UACR檢查結果(mg/gm)],LabData2016[比對身分證前六碼],$AX600,LabData2016[最近一次UACR檢查日期],$Z600,LabData2016[UACR唯一],1),"")))</f>
        <v/>
      </c>
      <c r="Z600" s="36" t="str" cm="1">
        <f t="array" ref="Z600">IF($B600="","",IFERROR(_xlfn.AGGREGATE(14,6,LabData2016[最近一次UACR檢查日期]/((LabData2016[比對身分證前六碼]=$AX600)*(LabData2016[UACR唯一]=1)),2),""))</f>
        <v/>
      </c>
      <c r="AA600" s="6" t="str">
        <f t="shared" si="125"/>
        <v/>
      </c>
      <c r="AB600" s="29" t="str">
        <f ca="1">IF($B600="","",IF($V600="不適用","不適用",IF($W600="","未檢驗",IF(AND($AJ600+$AK600&gt;=2,$AK600&gt;=1),IF(OR($W600&lt;30,SUMIFS(LabData2016[UACR唯一],LabData2016[比對身分證前六碼],$AX600,LabData2016[最近一次UACR檢查結果(mg/gm)],"&lt;30",LabData2016[最近一次UACR檢查日期],"&gt;="&amp;DATE(YEAR(TODAY()),1,1),LabData2016[最近一次UACR檢查日期],"&lt;"&amp;DATE(YEAR(TODAY())+1,1,1))/($AJ600+$AK600)&gt;=0.5),"控制達標",IF(ISNUMBER($Y600),IF(AND($AA600&gt;=84,$W600-$Y600&lt;0),"進步達標","未達標"),"未達標")),"未達標"))))</f>
        <v/>
      </c>
      <c r="AC600" s="38" t="str">
        <f ca="1">IF($B600="","",IF($AB600="不適用","不適用",IF($AB600="未檢驗","無檢驗資料","全年"&amp;($AJ600+$AK600)&amp;"次／下半年"&amp;$AK600&amp;"次／"&amp;SUMIFS(LabData2016[UACR唯一],LabData2016[比對身分證前六碼],$AX600,LabData2016[最近一次UACR檢查結果(mg/gm)],"&lt;30",LabData2016[最近一次UACR檢查日期],"&gt;="&amp;DATE(YEAR(TODAY()),1,1),LabData2016[最近一次UACR檢查日期],"&lt;"&amp;DATE(YEAR(TODAY())+1,1,1))&amp;"/"&amp;($AJ600+$AK600)&amp;"達標")))</f>
        <v/>
      </c>
      <c r="AD600" s="6" t="str" cm="1">
        <f t="array" ref="AD600">IF($B600="","",IFERROR(INDEX(PatientCriteria[BP檢驗次數達標標準],ROWS($A$4:A600)),""))</f>
        <v/>
      </c>
      <c r="AE600" s="6" t="str" cm="1">
        <f t="array" aca="1" ref="AE600" ca="1">IF($B600="","",_xlfn.LET(_xlpm.bp,LabData2016[最近一次BP檢查日期],_xlpm.ym,IF(ISNUMBER(_xlpm.bp),TEXT(_xlpm.bp,"yyyy-mm"),LEFT(_xlpm.bp,7)),_xlpm.matched,_xlfn._xlws.FILTER(_xlpm.ym,(LabData2016[比對身分證前六碼]=$AX600)*(LabData2016[比對生日西元]=$AY600)*(_xlpm.ym&lt;&gt;"")*(LEFT(_xlpm.ym,4)=TEXT(YEAR(TODAY()),"0")),""),IF(INDEX(_xlpm.matched,1)="",0,ROWS(_xlfn.UNIQUE(_xlpm.matched)))))</f>
        <v/>
      </c>
      <c r="AF600" s="6" t="str">
        <f ca="1">IF($B600="","",SUMIFS(LabData2016[HbA1c唯一],LabData2016[比對身分證前六碼],$AX600,LabData2016[最近一次HbA1c檢查日期],"&gt;="&amp;DATE(YEAR(TODAY()),1,1),LabData2016[最近一次HbA1c檢查日期],"&lt;"&amp;DATE(YEAR(TODAY()),7,1)))</f>
        <v/>
      </c>
      <c r="AG600" s="6" t="str">
        <f ca="1">IF($B600="","",SUMIFS(LabData2016[HbA1c唯一],LabData2016[比對身分證前六碼],$AX600,LabData2016[最近一次HbA1c檢查日期],"&gt;="&amp;DATE(YEAR(TODAY()),7,1),LabData2016[最近一次HbA1c檢查日期],"&lt;"&amp;DATE(YEAR(TODAY())+1,1,1)))</f>
        <v/>
      </c>
      <c r="AH600" s="6" t="str">
        <f ca="1">IF($B600="","",SUMIFS(LabData2016[LDL唯一],LabData2016[比對身分證前六碼],$AX600,LabData2016[最近一次LDL檢查日期],"&gt;="&amp;DATE(YEAR(TODAY()),1,1),LabData2016[最近一次LDL檢查日期],"&lt;"&amp;DATE(YEAR(TODAY()),7,1)))</f>
        <v/>
      </c>
      <c r="AI600" s="6" t="str">
        <f ca="1">IF($B600="","",SUMIFS(LabData2016[LDL唯一],LabData2016[比對身分證前六碼],$AX600,LabData2016[最近一次LDL檢查日期],"&gt;="&amp;DATE(YEAR(TODAY()),7,1),LabData2016[最近一次LDL檢查日期],"&lt;"&amp;DATE(YEAR(TODAY())+1,1,1)))</f>
        <v/>
      </c>
      <c r="AJ600" s="6" t="str">
        <f ca="1">IF($B600="","",SUMIFS(LabData2016[UACR唯一],LabData2016[比對身分證前六碼],$AX600,LabData2016[最近一次UACR檢查日期],"&gt;="&amp;DATE(YEAR(TODAY()),1,1),LabData2016[最近一次UACR檢查日期],"&lt;"&amp;DATE(YEAR(TODAY()),7,1)))</f>
        <v/>
      </c>
      <c r="AK600" s="6" t="str">
        <f ca="1">IF($B600="","",SUMIFS(LabData2016[UACR唯一],LabData2016[比對身分證前六碼],$AX600,LabData2016[最近一次UACR檢查日期],"&gt;="&amp;DATE(YEAR(TODAY()),7,1),LabData2016[最近一次UACR檢查日期],"&lt;"&amp;DATE(YEAR(TODAY())+1,1,1)))</f>
        <v/>
      </c>
      <c r="AL600" s="6" t="str">
        <f t="shared" si="126"/>
        <v/>
      </c>
      <c r="AM600" s="6" t="str">
        <f t="shared" si="127"/>
        <v/>
      </c>
      <c r="AN600" s="6" t="str">
        <f t="shared" si="128"/>
        <v/>
      </c>
      <c r="AO600" s="6" t="str">
        <f t="shared" si="129"/>
        <v/>
      </c>
      <c r="AP600" s="6" t="str" cm="1">
        <f t="array" ref="AP600">IF($B600="","",IFERROR(INDEX(相容設定!$B$2:$E$9,MATCH($D600,相容設定!$A$2:$A$9,0),MIN(VALUE(LEFT($AQ600,FIND("/",$AQ600)-1)),3)+1),0))</f>
        <v/>
      </c>
      <c r="AQ600" s="6" t="str">
        <f t="shared" si="130"/>
        <v/>
      </c>
      <c r="AR600" s="30" t="str">
        <f t="shared" si="131"/>
        <v/>
      </c>
      <c r="AS600" s="30" t="str">
        <f>IF($B600="","",250+30+IF(OR(ISNUMBER(SEARCH("DM",$D600)),ISNUMBER(SEARCH("+",$D600))),100,0)+IFERROR(INDEX(相容設定!$F$2:$F$9,MATCH($D600,相容設定!$A$2:$A$9,0)),0))</f>
        <v/>
      </c>
      <c r="AT600" s="31" t="str">
        <f t="shared" si="132"/>
        <v/>
      </c>
      <c r="AU600" s="32" t="str">
        <f t="shared" si="133"/>
        <v/>
      </c>
      <c r="AW600" t="str">
        <f t="shared" si="134"/>
        <v/>
      </c>
    </row>
    <row r="601" spans="1:49" x14ac:dyDescent="0.35">
      <c r="A601" s="26" t="str" cm="1">
        <f t="array" ref="A601">IFERROR(IF(INDEX(PatientCriteria[身分證號],ROWS($A$4:A601))="","",ROWS($A$4:A601)),"")</f>
        <v/>
      </c>
      <c r="B601" s="26" t="str" cm="1">
        <f t="array" ref="B601">IFERROR(IF(INDEX(PatientCriteria[身分證號],ROWS($A$4:A601))="","",INDEX(PatientCriteria[身分證號],ROWS($A$4:A601))),"")</f>
        <v/>
      </c>
      <c r="C601" s="26" t="str" cm="1">
        <f t="array" ref="C601">IF($B601="","",IFERROR(INDEX(PatientCriteria[生日],ROWS($A$4:A601)),""))</f>
        <v/>
      </c>
      <c r="D601" s="26" t="str" cm="1">
        <f t="array" ref="D601">IF($B601="","",IFERROR(INDEX(PatientCriteria[疾病組合],ROWS($A$4:A601)),""))</f>
        <v/>
      </c>
      <c r="E601" s="6" t="str" cm="1">
        <f t="array" ref="E601">IF($B601="","",IFERROR(INDEX(PatientCriteria[HbA1c達標標準],ROWS($A$4:A601)),""))</f>
        <v/>
      </c>
      <c r="F601" s="6" t="str">
        <f>IF($B601="","",IF($G601="","",IFERROR(SUMIFS(LabData2016[最近一次HbA1c檢查結果(%)],LabData2016[比對身分證前六碼],$AX601,LabData2016[最近一次HbA1c檢查日期],$G601,LabData2016[HbA1c唯一],1),"")))</f>
        <v/>
      </c>
      <c r="G601" s="36" t="str" cm="1">
        <f t="array" ref="G601">IF($B601="","",IFERROR(_xlfn.AGGREGATE(14,6,LabData2016[最近一次HbA1c檢查日期]/((LabData2016[比對身分證前六碼]=$AX601)*(LabData2016[HbA1c唯一]=1)),1),""))</f>
        <v/>
      </c>
      <c r="H601" s="6" t="str">
        <f>IF($B601="","",IF($I601="","",IFERROR(SUMIFS(LabData2016[最近一次HbA1c檢查結果(%)],LabData2016[比對身分證前六碼],$AX601,LabData2016[最近一次HbA1c檢查日期],$I601,LabData2016[HbA1c唯一],1),"")))</f>
        <v/>
      </c>
      <c r="I601" s="36" t="str" cm="1">
        <f t="array" ref="I601">IF($B601="","",IFERROR(_xlfn.AGGREGATE(14,6,LabData2016[最近一次HbA1c檢查日期]/((LabData2016[比對身分證前六碼]=$AX601)*(LabData2016[HbA1c唯一]=1)),2),""))</f>
        <v/>
      </c>
      <c r="J601" s="6" t="str">
        <f t="shared" si="123"/>
        <v/>
      </c>
      <c r="K601" s="27" t="str">
        <f ca="1">IF($B601="","",IF($E601="不適用","不適用",IF($F601="","未檢驗",IF(AND($AF601+$AG601&gt;=2,$AG601&gt;=1),IF(OR($F601&lt;VALUE(SUBSTITUTE(SUBSTITUTE($E601,"&lt;",""),"%","")),SUMIFS(LabData2016[HbA1c唯一],LabData2016[比對身分證前六碼],$AX601,LabData2016[最近一次HbA1c檢查結果(%)],"&lt;"&amp;VALUE(SUBSTITUTE(SUBSTITUTE($E601,"&lt;",""),"%","")),LabData2016[最近一次HbA1c檢查日期],"&gt;="&amp;DATE(YEAR(TODAY()),1,1),LabData2016[最近一次HbA1c檢查日期],"&lt;"&amp;DATE(YEAR(TODAY())+1,1,1))/($AF601+$AG601)&gt;=0.5),"控制達標",IF(ISNUMBER($H601),IF(AND($J601&gt;=84,$F601-$H601&lt;0),"進步達標","未達標"),"未達標")),"未達標"))))</f>
        <v/>
      </c>
      <c r="L601" s="33" t="str">
        <f ca="1">IF($B601="","",IF($K601="不適用","不適用",IF($K601="未檢驗","無檢驗資料","全年"&amp;($AF601+$AG601)&amp;"次／下半年"&amp;$AG601&amp;"次／"&amp;SUMIFS(LabData2016[HbA1c唯一],LabData2016[比對身分證前六碼],$AX601,LabData2016[最近一次HbA1c檢查結果(%)],"&lt;"&amp;VALUE(SUBSTITUTE(SUBSTITUTE($E601,"&lt;",""),"%","")),LabData2016[最近一次HbA1c檢查日期],"&gt;="&amp;DATE(YEAR(TODAY()),1,1),LabData2016[最近一次HbA1c檢查日期],"&lt;"&amp;DATE(YEAR(TODAY())+1,1,1))&amp;"/"&amp;($AF601+$AG601)&amp;"達標")))</f>
        <v/>
      </c>
      <c r="M601" s="6" t="str" cm="1">
        <f t="array" ref="M601">IF($B601="","",IFERROR(INDEX(PatientCriteria[LDL達標標準],ROWS($A$4:A601)),""))</f>
        <v/>
      </c>
      <c r="N601" s="6" t="str">
        <f>IF($B601="","",IF($O601="","",IFERROR(SUMIFS(LabData2016[最近一次LDL檢查結果(mg/dL)],LabData2016[比對身分證前六碼],$AX601,LabData2016[最近一次LDL檢查日期],$O601,LabData2016[LDL唯一],1),"")))</f>
        <v/>
      </c>
      <c r="O601" s="36" t="str" cm="1">
        <f t="array" ref="O601">IF($B601="","",IFERROR(_xlfn.AGGREGATE(14,6,LabData2016[最近一次LDL檢查日期]/((LabData2016[比對身分證前六碼]=$AX601)*(LabData2016[LDL唯一]=1)),1),""))</f>
        <v/>
      </c>
      <c r="P601" s="6" t="str">
        <f>IF($B601="","",IF($Q601="","",IFERROR(SUMIFS(LabData2016[最近一次LDL檢查結果(mg/dL)],LabData2016[比對身分證前六碼],$AX601,LabData2016[最近一次LDL檢查日期],$Q601,LabData2016[LDL唯一],1),"")))</f>
        <v/>
      </c>
      <c r="Q601" s="36" t="str" cm="1">
        <f t="array" ref="Q601">IF($B601="","",IFERROR(_xlfn.AGGREGATE(14,6,LabData2016[最近一次LDL檢查日期]/((LabData2016[比對身分證前六碼]=$AX601)*(LabData2016[LDL唯一]=1)),2),""))</f>
        <v/>
      </c>
      <c r="R601" s="6" t="str">
        <f t="shared" si="124"/>
        <v/>
      </c>
      <c r="S601" s="6" t="str" cm="1">
        <f t="array" ref="S601">IF($B601="","",IFERROR(_xlfn.AGGREGATE(15,6,LabData2016[最近一次LDL檢查結果(mg/dL)]/((LabData2016[比對身分證前六碼]=$AX601)*(LabData2016[LDL唯一]=1)),1),""))</f>
        <v/>
      </c>
      <c r="T601" s="28" t="str">
        <f ca="1">IF($B601="","",IF($M601="不適用","不適用",IF($N601="","未檢驗",IF(OR(AND($D601="DM only",$O601&gt;=DATE(YEAR(TODAY()),1,1),$O601&lt;DATE(YEAR(TODAY())+1,1,1),$N601&lt;VALUE(SUBSTITUTE($M601,"&lt;",""))),AND($AH601&gt;=1,$AI601&gt;=1,OR($N601&lt;VALUE(SUBSTITUTE($M601,"&lt;","")),SUMIFS(LabData2016[LDL唯一],LabData2016[比對身分證前六碼],$AX601,LabData2016[最近一次LDL檢查結果(mg/dL)],"&lt;"&amp;VALUE(SUBSTITUTE($M601,"&lt;","")),LabData2016[最近一次LDL檢查日期],"&gt;="&amp;DATE(YEAR(TODAY()),1,1),LabData2016[最近一次LDL檢查日期],"&lt;"&amp;DATE(YEAR(TODAY())+1,1,1))/($AH601+$AI601)&gt;=0.5))),"控制達標",IF(AND($AH601&gt;=1,$AI601&gt;=1,ISNUMBER($P601),$R601&gt;84,$N601-$P601&lt;0),"進步達標","未達標")))))</f>
        <v/>
      </c>
      <c r="U601" s="39" t="str">
        <f ca="1">IF($B601="","",IF($T601="不適用","不適用",IF($T601="未檢驗","無檢驗資料","全年"&amp;($AH601+$AI601)&amp;"次／下半年"&amp;$AI601&amp;"次／"&amp;SUMIFS(LabData2016[LDL唯一],LabData2016[比對身分證前六碼],$AX601,LabData2016[最近一次LDL檢查結果(mg/dL)],"&lt;"&amp;VALUE(SUBSTITUTE($M601,"&lt;","")),LabData2016[最近一次LDL檢查日期],"&gt;="&amp;DATE(YEAR(TODAY()),1,1),LabData2016[最近一次LDL檢查日期],"&lt;"&amp;DATE(YEAR(TODAY())+1,1,1))&amp;"/"&amp;($AH601+$AI601)&amp;"達標")))</f>
        <v/>
      </c>
      <c r="V601" s="6" t="str" cm="1">
        <f t="array" ref="V601">IF($B601="","",IFERROR(INDEX(PatientCriteria[UACR達標標準],ROWS($A$4:A601)),""))</f>
        <v/>
      </c>
      <c r="W601" s="6" t="str">
        <f>IF($B601="","",IF($X601="","",IFERROR(SUMIFS(LabData2016[最近一次UACR檢查結果(mg/gm)],LabData2016[比對身分證前六碼],$AX601,LabData2016[最近一次UACR檢查日期],$X601,LabData2016[UACR唯一],1),"")))</f>
        <v/>
      </c>
      <c r="X601" s="36" t="str" cm="1">
        <f t="array" ref="X601">IF($B601="","",IFERROR(_xlfn.AGGREGATE(14,6,LabData2016[最近一次UACR檢查日期]/((LabData2016[比對身分證前六碼]=$AX601)*(LabData2016[UACR唯一]=1)),1),""))</f>
        <v/>
      </c>
      <c r="Y601" s="6" t="str">
        <f>IF($B601="","",IF($Z601="","",IFERROR(SUMIFS(LabData2016[最近一次UACR檢查結果(mg/gm)],LabData2016[比對身分證前六碼],$AX601,LabData2016[最近一次UACR檢查日期],$Z601,LabData2016[UACR唯一],1),"")))</f>
        <v/>
      </c>
      <c r="Z601" s="36" t="str" cm="1">
        <f t="array" ref="Z601">IF($B601="","",IFERROR(_xlfn.AGGREGATE(14,6,LabData2016[最近一次UACR檢查日期]/((LabData2016[比對身分證前六碼]=$AX601)*(LabData2016[UACR唯一]=1)),2),""))</f>
        <v/>
      </c>
      <c r="AA601" s="6" t="str">
        <f t="shared" si="125"/>
        <v/>
      </c>
      <c r="AB601" s="29" t="str">
        <f ca="1">IF($B601="","",IF($V601="不適用","不適用",IF($W601="","未檢驗",IF(AND($AJ601+$AK601&gt;=2,$AK601&gt;=1),IF(OR($W601&lt;30,SUMIFS(LabData2016[UACR唯一],LabData2016[比對身分證前六碼],$AX601,LabData2016[最近一次UACR檢查結果(mg/gm)],"&lt;30",LabData2016[最近一次UACR檢查日期],"&gt;="&amp;DATE(YEAR(TODAY()),1,1),LabData2016[最近一次UACR檢查日期],"&lt;"&amp;DATE(YEAR(TODAY())+1,1,1))/($AJ601+$AK601)&gt;=0.5),"控制達標",IF(ISNUMBER($Y601),IF(AND($AA601&gt;=84,$W601-$Y601&lt;0),"進步達標","未達標"),"未達標")),"未達標"))))</f>
        <v/>
      </c>
      <c r="AC601" s="38" t="str">
        <f ca="1">IF($B601="","",IF($AB601="不適用","不適用",IF($AB601="未檢驗","無檢驗資料","全年"&amp;($AJ601+$AK601)&amp;"次／下半年"&amp;$AK601&amp;"次／"&amp;SUMIFS(LabData2016[UACR唯一],LabData2016[比對身分證前六碼],$AX601,LabData2016[最近一次UACR檢查結果(mg/gm)],"&lt;30",LabData2016[最近一次UACR檢查日期],"&gt;="&amp;DATE(YEAR(TODAY()),1,1),LabData2016[最近一次UACR檢查日期],"&lt;"&amp;DATE(YEAR(TODAY())+1,1,1))&amp;"/"&amp;($AJ601+$AK601)&amp;"達標")))</f>
        <v/>
      </c>
      <c r="AD601" s="6" t="str" cm="1">
        <f t="array" ref="AD601">IF($B601="","",IFERROR(INDEX(PatientCriteria[BP檢驗次數達標標準],ROWS($A$4:A601)),""))</f>
        <v/>
      </c>
      <c r="AE601" s="6" t="str" cm="1">
        <f t="array" aca="1" ref="AE601" ca="1">IF($B601="","",_xlfn.LET(_xlpm.bp,LabData2016[最近一次BP檢查日期],_xlpm.ym,IF(ISNUMBER(_xlpm.bp),TEXT(_xlpm.bp,"yyyy-mm"),LEFT(_xlpm.bp,7)),_xlpm.matched,_xlfn._xlws.FILTER(_xlpm.ym,(LabData2016[比對身分證前六碼]=$AX601)*(LabData2016[比對生日西元]=$AY601)*(_xlpm.ym&lt;&gt;"")*(LEFT(_xlpm.ym,4)=TEXT(YEAR(TODAY()),"0")),""),IF(INDEX(_xlpm.matched,1)="",0,ROWS(_xlfn.UNIQUE(_xlpm.matched)))))</f>
        <v/>
      </c>
      <c r="AF601" s="6" t="str">
        <f ca="1">IF($B601="","",SUMIFS(LabData2016[HbA1c唯一],LabData2016[比對身分證前六碼],$AX601,LabData2016[最近一次HbA1c檢查日期],"&gt;="&amp;DATE(YEAR(TODAY()),1,1),LabData2016[最近一次HbA1c檢查日期],"&lt;"&amp;DATE(YEAR(TODAY()),7,1)))</f>
        <v/>
      </c>
      <c r="AG601" s="6" t="str">
        <f ca="1">IF($B601="","",SUMIFS(LabData2016[HbA1c唯一],LabData2016[比對身分證前六碼],$AX601,LabData2016[最近一次HbA1c檢查日期],"&gt;="&amp;DATE(YEAR(TODAY()),7,1),LabData2016[最近一次HbA1c檢查日期],"&lt;"&amp;DATE(YEAR(TODAY())+1,1,1)))</f>
        <v/>
      </c>
      <c r="AH601" s="6" t="str">
        <f ca="1">IF($B601="","",SUMIFS(LabData2016[LDL唯一],LabData2016[比對身分證前六碼],$AX601,LabData2016[最近一次LDL檢查日期],"&gt;="&amp;DATE(YEAR(TODAY()),1,1),LabData2016[最近一次LDL檢查日期],"&lt;"&amp;DATE(YEAR(TODAY()),7,1)))</f>
        <v/>
      </c>
      <c r="AI601" s="6" t="str">
        <f ca="1">IF($B601="","",SUMIFS(LabData2016[LDL唯一],LabData2016[比對身分證前六碼],$AX601,LabData2016[最近一次LDL檢查日期],"&gt;="&amp;DATE(YEAR(TODAY()),7,1),LabData2016[最近一次LDL檢查日期],"&lt;"&amp;DATE(YEAR(TODAY())+1,1,1)))</f>
        <v/>
      </c>
      <c r="AJ601" s="6" t="str">
        <f ca="1">IF($B601="","",SUMIFS(LabData2016[UACR唯一],LabData2016[比對身分證前六碼],$AX601,LabData2016[最近一次UACR檢查日期],"&gt;="&amp;DATE(YEAR(TODAY()),1,1),LabData2016[最近一次UACR檢查日期],"&lt;"&amp;DATE(YEAR(TODAY()),7,1)))</f>
        <v/>
      </c>
      <c r="AK601" s="6" t="str">
        <f ca="1">IF($B601="","",SUMIFS(LabData2016[UACR唯一],LabData2016[比對身分證前六碼],$AX601,LabData2016[最近一次UACR檢查日期],"&gt;="&amp;DATE(YEAR(TODAY()),7,1),LabData2016[最近一次UACR檢查日期],"&lt;"&amp;DATE(YEAR(TODAY())+1,1,1)))</f>
        <v/>
      </c>
      <c r="AL601" s="6" t="str">
        <f t="shared" si="126"/>
        <v/>
      </c>
      <c r="AM601" s="6" t="str">
        <f t="shared" si="127"/>
        <v/>
      </c>
      <c r="AN601" s="6" t="str">
        <f t="shared" si="128"/>
        <v/>
      </c>
      <c r="AO601" s="6" t="str">
        <f t="shared" si="129"/>
        <v/>
      </c>
      <c r="AP601" s="6" t="str" cm="1">
        <f t="array" ref="AP601">IF($B601="","",IFERROR(INDEX(相容設定!$B$2:$E$9,MATCH($D601,相容設定!$A$2:$A$9,0),MIN(VALUE(LEFT($AQ601,FIND("/",$AQ601)-1)),3)+1),0))</f>
        <v/>
      </c>
      <c r="AQ601" s="6" t="str">
        <f t="shared" si="130"/>
        <v/>
      </c>
      <c r="AR601" s="30" t="str">
        <f t="shared" si="131"/>
        <v/>
      </c>
      <c r="AS601" s="30" t="str">
        <f>IF($B601="","",250+30+IF(OR(ISNUMBER(SEARCH("DM",$D601)),ISNUMBER(SEARCH("+",$D601))),100,0)+IFERROR(INDEX(相容設定!$F$2:$F$9,MATCH($D601,相容設定!$A$2:$A$9,0)),0))</f>
        <v/>
      </c>
      <c r="AT601" s="31" t="str">
        <f t="shared" si="132"/>
        <v/>
      </c>
      <c r="AU601" s="32" t="str">
        <f t="shared" si="133"/>
        <v/>
      </c>
      <c r="AW601" t="str">
        <f t="shared" si="134"/>
        <v/>
      </c>
    </row>
    <row r="602" spans="1:49" x14ac:dyDescent="0.35">
      <c r="A602" s="26" t="str" cm="1">
        <f t="array" ref="A602">IFERROR(IF(INDEX(PatientCriteria[身分證號],ROWS($A$4:A602))="","",ROWS($A$4:A602)),"")</f>
        <v/>
      </c>
      <c r="B602" s="26" t="str" cm="1">
        <f t="array" ref="B602">IFERROR(IF(INDEX(PatientCriteria[身分證號],ROWS($A$4:A602))="","",INDEX(PatientCriteria[身分證號],ROWS($A$4:A602))),"")</f>
        <v/>
      </c>
      <c r="C602" s="26" t="str" cm="1">
        <f t="array" ref="C602">IF($B602="","",IFERROR(INDEX(PatientCriteria[生日],ROWS($A$4:A602)),""))</f>
        <v/>
      </c>
      <c r="D602" s="26" t="str" cm="1">
        <f t="array" ref="D602">IF($B602="","",IFERROR(INDEX(PatientCriteria[疾病組合],ROWS($A$4:A602)),""))</f>
        <v/>
      </c>
      <c r="E602" s="6" t="str" cm="1">
        <f t="array" ref="E602">IF($B602="","",IFERROR(INDEX(PatientCriteria[HbA1c達標標準],ROWS($A$4:A602)),""))</f>
        <v/>
      </c>
      <c r="F602" s="6" t="str">
        <f>IF($B602="","",IF($G602="","",IFERROR(SUMIFS(LabData2016[最近一次HbA1c檢查結果(%)],LabData2016[比對身分證前六碼],$AX602,LabData2016[最近一次HbA1c檢查日期],$G602,LabData2016[HbA1c唯一],1),"")))</f>
        <v/>
      </c>
      <c r="G602" s="36" t="str" cm="1">
        <f t="array" ref="G602">IF($B602="","",IFERROR(_xlfn.AGGREGATE(14,6,LabData2016[最近一次HbA1c檢查日期]/((LabData2016[比對身分證前六碼]=$AX602)*(LabData2016[HbA1c唯一]=1)),1),""))</f>
        <v/>
      </c>
      <c r="H602" s="6" t="str">
        <f>IF($B602="","",IF($I602="","",IFERROR(SUMIFS(LabData2016[最近一次HbA1c檢查結果(%)],LabData2016[比對身分證前六碼],$AX602,LabData2016[最近一次HbA1c檢查日期],$I602,LabData2016[HbA1c唯一],1),"")))</f>
        <v/>
      </c>
      <c r="I602" s="36" t="str" cm="1">
        <f t="array" ref="I602">IF($B602="","",IFERROR(_xlfn.AGGREGATE(14,6,LabData2016[最近一次HbA1c檢查日期]/((LabData2016[比對身分證前六碼]=$AX602)*(LabData2016[HbA1c唯一]=1)),2),""))</f>
        <v/>
      </c>
      <c r="J602" s="6" t="str">
        <f t="shared" si="123"/>
        <v/>
      </c>
      <c r="K602" s="27" t="str">
        <f ca="1">IF($B602="","",IF($E602="不適用","不適用",IF($F602="","未檢驗",IF(AND($AF602+$AG602&gt;=2,$AG602&gt;=1),IF(OR($F602&lt;VALUE(SUBSTITUTE(SUBSTITUTE($E602,"&lt;",""),"%","")),SUMIFS(LabData2016[HbA1c唯一],LabData2016[比對身分證前六碼],$AX602,LabData2016[最近一次HbA1c檢查結果(%)],"&lt;"&amp;VALUE(SUBSTITUTE(SUBSTITUTE($E602,"&lt;",""),"%","")),LabData2016[最近一次HbA1c檢查日期],"&gt;="&amp;DATE(YEAR(TODAY()),1,1),LabData2016[最近一次HbA1c檢查日期],"&lt;"&amp;DATE(YEAR(TODAY())+1,1,1))/($AF602+$AG602)&gt;=0.5),"控制達標",IF(ISNUMBER($H602),IF(AND($J602&gt;=84,$F602-$H602&lt;0),"進步達標","未達標"),"未達標")),"未達標"))))</f>
        <v/>
      </c>
      <c r="L602" s="33" t="str">
        <f ca="1">IF($B602="","",IF($K602="不適用","不適用",IF($K602="未檢驗","無檢驗資料","全年"&amp;($AF602+$AG602)&amp;"次／下半年"&amp;$AG602&amp;"次／"&amp;SUMIFS(LabData2016[HbA1c唯一],LabData2016[比對身分證前六碼],$AX602,LabData2016[最近一次HbA1c檢查結果(%)],"&lt;"&amp;VALUE(SUBSTITUTE(SUBSTITUTE($E602,"&lt;",""),"%","")),LabData2016[最近一次HbA1c檢查日期],"&gt;="&amp;DATE(YEAR(TODAY()),1,1),LabData2016[最近一次HbA1c檢查日期],"&lt;"&amp;DATE(YEAR(TODAY())+1,1,1))&amp;"/"&amp;($AF602+$AG602)&amp;"達標")))</f>
        <v/>
      </c>
      <c r="M602" s="6" t="str" cm="1">
        <f t="array" ref="M602">IF($B602="","",IFERROR(INDEX(PatientCriteria[LDL達標標準],ROWS($A$4:A602)),""))</f>
        <v/>
      </c>
      <c r="N602" s="6" t="str">
        <f>IF($B602="","",IF($O602="","",IFERROR(SUMIFS(LabData2016[最近一次LDL檢查結果(mg/dL)],LabData2016[比對身分證前六碼],$AX602,LabData2016[最近一次LDL檢查日期],$O602,LabData2016[LDL唯一],1),"")))</f>
        <v/>
      </c>
      <c r="O602" s="36" t="str" cm="1">
        <f t="array" ref="O602">IF($B602="","",IFERROR(_xlfn.AGGREGATE(14,6,LabData2016[最近一次LDL檢查日期]/((LabData2016[比對身分證前六碼]=$AX602)*(LabData2016[LDL唯一]=1)),1),""))</f>
        <v/>
      </c>
      <c r="P602" s="6" t="str">
        <f>IF($B602="","",IF($Q602="","",IFERROR(SUMIFS(LabData2016[最近一次LDL檢查結果(mg/dL)],LabData2016[比對身分證前六碼],$AX602,LabData2016[最近一次LDL檢查日期],$Q602,LabData2016[LDL唯一],1),"")))</f>
        <v/>
      </c>
      <c r="Q602" s="36" t="str" cm="1">
        <f t="array" ref="Q602">IF($B602="","",IFERROR(_xlfn.AGGREGATE(14,6,LabData2016[最近一次LDL檢查日期]/((LabData2016[比對身分證前六碼]=$AX602)*(LabData2016[LDL唯一]=1)),2),""))</f>
        <v/>
      </c>
      <c r="R602" s="6" t="str">
        <f t="shared" si="124"/>
        <v/>
      </c>
      <c r="S602" s="6" t="str" cm="1">
        <f t="array" ref="S602">IF($B602="","",IFERROR(_xlfn.AGGREGATE(15,6,LabData2016[最近一次LDL檢查結果(mg/dL)]/((LabData2016[比對身分證前六碼]=$AX602)*(LabData2016[LDL唯一]=1)),1),""))</f>
        <v/>
      </c>
      <c r="T602" s="28" t="str">
        <f ca="1">IF($B602="","",IF($M602="不適用","不適用",IF($N602="","未檢驗",IF(OR(AND($D602="DM only",$O602&gt;=DATE(YEAR(TODAY()),1,1),$O602&lt;DATE(YEAR(TODAY())+1,1,1),$N602&lt;VALUE(SUBSTITUTE($M602,"&lt;",""))),AND($AH602&gt;=1,$AI602&gt;=1,OR($N602&lt;VALUE(SUBSTITUTE($M602,"&lt;","")),SUMIFS(LabData2016[LDL唯一],LabData2016[比對身分證前六碼],$AX602,LabData2016[最近一次LDL檢查結果(mg/dL)],"&lt;"&amp;VALUE(SUBSTITUTE($M602,"&lt;","")),LabData2016[最近一次LDL檢查日期],"&gt;="&amp;DATE(YEAR(TODAY()),1,1),LabData2016[最近一次LDL檢查日期],"&lt;"&amp;DATE(YEAR(TODAY())+1,1,1))/($AH602+$AI602)&gt;=0.5))),"控制達標",IF(AND($AH602&gt;=1,$AI602&gt;=1,ISNUMBER($P602),$R602&gt;84,$N602-$P602&lt;0),"進步達標","未達標")))))</f>
        <v/>
      </c>
      <c r="U602" s="39" t="str">
        <f ca="1">IF($B602="","",IF($T602="不適用","不適用",IF($T602="未檢驗","無檢驗資料","全年"&amp;($AH602+$AI602)&amp;"次／下半年"&amp;$AI602&amp;"次／"&amp;SUMIFS(LabData2016[LDL唯一],LabData2016[比對身分證前六碼],$AX602,LabData2016[最近一次LDL檢查結果(mg/dL)],"&lt;"&amp;VALUE(SUBSTITUTE($M602,"&lt;","")),LabData2016[最近一次LDL檢查日期],"&gt;="&amp;DATE(YEAR(TODAY()),1,1),LabData2016[最近一次LDL檢查日期],"&lt;"&amp;DATE(YEAR(TODAY())+1,1,1))&amp;"/"&amp;($AH602+$AI602)&amp;"達標")))</f>
        <v/>
      </c>
      <c r="V602" s="6" t="str" cm="1">
        <f t="array" ref="V602">IF($B602="","",IFERROR(INDEX(PatientCriteria[UACR達標標準],ROWS($A$4:A602)),""))</f>
        <v/>
      </c>
      <c r="W602" s="6" t="str">
        <f>IF($B602="","",IF($X602="","",IFERROR(SUMIFS(LabData2016[最近一次UACR檢查結果(mg/gm)],LabData2016[比對身分證前六碼],$AX602,LabData2016[最近一次UACR檢查日期],$X602,LabData2016[UACR唯一],1),"")))</f>
        <v/>
      </c>
      <c r="X602" s="36" t="str" cm="1">
        <f t="array" ref="X602">IF($B602="","",IFERROR(_xlfn.AGGREGATE(14,6,LabData2016[最近一次UACR檢查日期]/((LabData2016[比對身分證前六碼]=$AX602)*(LabData2016[UACR唯一]=1)),1),""))</f>
        <v/>
      </c>
      <c r="Y602" s="6" t="str">
        <f>IF($B602="","",IF($Z602="","",IFERROR(SUMIFS(LabData2016[最近一次UACR檢查結果(mg/gm)],LabData2016[比對身分證前六碼],$AX602,LabData2016[最近一次UACR檢查日期],$Z602,LabData2016[UACR唯一],1),"")))</f>
        <v/>
      </c>
      <c r="Z602" s="36" t="str" cm="1">
        <f t="array" ref="Z602">IF($B602="","",IFERROR(_xlfn.AGGREGATE(14,6,LabData2016[最近一次UACR檢查日期]/((LabData2016[比對身分證前六碼]=$AX602)*(LabData2016[UACR唯一]=1)),2),""))</f>
        <v/>
      </c>
      <c r="AA602" s="6" t="str">
        <f t="shared" si="125"/>
        <v/>
      </c>
      <c r="AB602" s="29" t="str">
        <f ca="1">IF($B602="","",IF($V602="不適用","不適用",IF($W602="","未檢驗",IF(AND($AJ602+$AK602&gt;=2,$AK602&gt;=1),IF(OR($W602&lt;30,SUMIFS(LabData2016[UACR唯一],LabData2016[比對身分證前六碼],$AX602,LabData2016[最近一次UACR檢查結果(mg/gm)],"&lt;30",LabData2016[最近一次UACR檢查日期],"&gt;="&amp;DATE(YEAR(TODAY()),1,1),LabData2016[最近一次UACR檢查日期],"&lt;"&amp;DATE(YEAR(TODAY())+1,1,1))/($AJ602+$AK602)&gt;=0.5),"控制達標",IF(ISNUMBER($Y602),IF(AND($AA602&gt;=84,$W602-$Y602&lt;0),"進步達標","未達標"),"未達標")),"未達標"))))</f>
        <v/>
      </c>
      <c r="AC602" s="38" t="str">
        <f ca="1">IF($B602="","",IF($AB602="不適用","不適用",IF($AB602="未檢驗","無檢驗資料","全年"&amp;($AJ602+$AK602)&amp;"次／下半年"&amp;$AK602&amp;"次／"&amp;SUMIFS(LabData2016[UACR唯一],LabData2016[比對身分證前六碼],$AX602,LabData2016[最近一次UACR檢查結果(mg/gm)],"&lt;30",LabData2016[最近一次UACR檢查日期],"&gt;="&amp;DATE(YEAR(TODAY()),1,1),LabData2016[最近一次UACR檢查日期],"&lt;"&amp;DATE(YEAR(TODAY())+1,1,1))&amp;"/"&amp;($AJ602+$AK602)&amp;"達標")))</f>
        <v/>
      </c>
      <c r="AD602" s="6" t="str" cm="1">
        <f t="array" ref="AD602">IF($B602="","",IFERROR(INDEX(PatientCriteria[BP檢驗次數達標標準],ROWS($A$4:A602)),""))</f>
        <v/>
      </c>
      <c r="AE602" s="6" t="str" cm="1">
        <f t="array" aca="1" ref="AE602" ca="1">IF($B602="","",_xlfn.LET(_xlpm.bp,LabData2016[最近一次BP檢查日期],_xlpm.ym,IF(ISNUMBER(_xlpm.bp),TEXT(_xlpm.bp,"yyyy-mm"),LEFT(_xlpm.bp,7)),_xlpm.matched,_xlfn._xlws.FILTER(_xlpm.ym,(LabData2016[比對身分證前六碼]=$AX602)*(LabData2016[比對生日西元]=$AY602)*(_xlpm.ym&lt;&gt;"")*(LEFT(_xlpm.ym,4)=TEXT(YEAR(TODAY()),"0")),""),IF(INDEX(_xlpm.matched,1)="",0,ROWS(_xlfn.UNIQUE(_xlpm.matched)))))</f>
        <v/>
      </c>
      <c r="AF602" s="6" t="str">
        <f ca="1">IF($B602="","",SUMIFS(LabData2016[HbA1c唯一],LabData2016[比對身分證前六碼],$AX602,LabData2016[最近一次HbA1c檢查日期],"&gt;="&amp;DATE(YEAR(TODAY()),1,1),LabData2016[最近一次HbA1c檢查日期],"&lt;"&amp;DATE(YEAR(TODAY()),7,1)))</f>
        <v/>
      </c>
      <c r="AG602" s="6" t="str">
        <f ca="1">IF($B602="","",SUMIFS(LabData2016[HbA1c唯一],LabData2016[比對身分證前六碼],$AX602,LabData2016[最近一次HbA1c檢查日期],"&gt;="&amp;DATE(YEAR(TODAY()),7,1),LabData2016[最近一次HbA1c檢查日期],"&lt;"&amp;DATE(YEAR(TODAY())+1,1,1)))</f>
        <v/>
      </c>
      <c r="AH602" s="6" t="str">
        <f ca="1">IF($B602="","",SUMIFS(LabData2016[LDL唯一],LabData2016[比對身分證前六碼],$AX602,LabData2016[最近一次LDL檢查日期],"&gt;="&amp;DATE(YEAR(TODAY()),1,1),LabData2016[最近一次LDL檢查日期],"&lt;"&amp;DATE(YEAR(TODAY()),7,1)))</f>
        <v/>
      </c>
      <c r="AI602" s="6" t="str">
        <f ca="1">IF($B602="","",SUMIFS(LabData2016[LDL唯一],LabData2016[比對身分證前六碼],$AX602,LabData2016[最近一次LDL檢查日期],"&gt;="&amp;DATE(YEAR(TODAY()),7,1),LabData2016[最近一次LDL檢查日期],"&lt;"&amp;DATE(YEAR(TODAY())+1,1,1)))</f>
        <v/>
      </c>
      <c r="AJ602" s="6" t="str">
        <f ca="1">IF($B602="","",SUMIFS(LabData2016[UACR唯一],LabData2016[比對身分證前六碼],$AX602,LabData2016[最近一次UACR檢查日期],"&gt;="&amp;DATE(YEAR(TODAY()),1,1),LabData2016[最近一次UACR檢查日期],"&lt;"&amp;DATE(YEAR(TODAY()),7,1)))</f>
        <v/>
      </c>
      <c r="AK602" s="6" t="str">
        <f ca="1">IF($B602="","",SUMIFS(LabData2016[UACR唯一],LabData2016[比對身分證前六碼],$AX602,LabData2016[最近一次UACR檢查日期],"&gt;="&amp;DATE(YEAR(TODAY()),7,1),LabData2016[最近一次UACR檢查日期],"&lt;"&amp;DATE(YEAR(TODAY())+1,1,1)))</f>
        <v/>
      </c>
      <c r="AL602" s="6" t="str">
        <f t="shared" si="126"/>
        <v/>
      </c>
      <c r="AM602" s="6" t="str">
        <f t="shared" si="127"/>
        <v/>
      </c>
      <c r="AN602" s="6" t="str">
        <f t="shared" si="128"/>
        <v/>
      </c>
      <c r="AO602" s="6" t="str">
        <f t="shared" si="129"/>
        <v/>
      </c>
      <c r="AP602" s="6" t="str" cm="1">
        <f t="array" ref="AP602">IF($B602="","",IFERROR(INDEX(相容設定!$B$2:$E$9,MATCH($D602,相容設定!$A$2:$A$9,0),MIN(VALUE(LEFT($AQ602,FIND("/",$AQ602)-1)),3)+1),0))</f>
        <v/>
      </c>
      <c r="AQ602" s="6" t="str">
        <f t="shared" si="130"/>
        <v/>
      </c>
      <c r="AR602" s="30" t="str">
        <f t="shared" si="131"/>
        <v/>
      </c>
      <c r="AS602" s="30" t="str">
        <f>IF($B602="","",250+30+IF(OR(ISNUMBER(SEARCH("DM",$D602)),ISNUMBER(SEARCH("+",$D602))),100,0)+IFERROR(INDEX(相容設定!$F$2:$F$9,MATCH($D602,相容設定!$A$2:$A$9,0)),0))</f>
        <v/>
      </c>
      <c r="AT602" s="31" t="str">
        <f t="shared" si="132"/>
        <v/>
      </c>
      <c r="AU602" s="32" t="str">
        <f t="shared" si="133"/>
        <v/>
      </c>
      <c r="AW602" t="str">
        <f t="shared" si="134"/>
        <v/>
      </c>
    </row>
    <row r="603" spans="1:49" x14ac:dyDescent="0.35">
      <c r="A603" s="26" t="str" cm="1">
        <f t="array" ref="A603">IFERROR(IF(INDEX(PatientCriteria[身分證號],ROWS($A$4:A603))="","",ROWS($A$4:A603)),"")</f>
        <v/>
      </c>
      <c r="B603" s="26" t="str" cm="1">
        <f t="array" ref="B603">IFERROR(IF(INDEX(PatientCriteria[身分證號],ROWS($A$4:A603))="","",INDEX(PatientCriteria[身分證號],ROWS($A$4:A603))),"")</f>
        <v/>
      </c>
      <c r="C603" s="26" t="str" cm="1">
        <f t="array" ref="C603">IF($B603="","",IFERROR(INDEX(PatientCriteria[生日],ROWS($A$4:A603)),""))</f>
        <v/>
      </c>
      <c r="D603" s="26" t="str" cm="1">
        <f t="array" ref="D603">IF($B603="","",IFERROR(INDEX(PatientCriteria[疾病組合],ROWS($A$4:A603)),""))</f>
        <v/>
      </c>
      <c r="E603" s="6" t="str" cm="1">
        <f t="array" ref="E603">IF($B603="","",IFERROR(INDEX(PatientCriteria[HbA1c達標標準],ROWS($A$4:A603)),""))</f>
        <v/>
      </c>
      <c r="F603" s="6" t="str">
        <f>IF($B603="","",IF($G603="","",IFERROR(SUMIFS(LabData2016[最近一次HbA1c檢查結果(%)],LabData2016[比對身分證前六碼],$AX603,LabData2016[最近一次HbA1c檢查日期],$G603,LabData2016[HbA1c唯一],1),"")))</f>
        <v/>
      </c>
      <c r="G603" s="36" t="str" cm="1">
        <f t="array" ref="G603">IF($B603="","",IFERROR(_xlfn.AGGREGATE(14,6,LabData2016[最近一次HbA1c檢查日期]/((LabData2016[比對身分證前六碼]=$AX603)*(LabData2016[HbA1c唯一]=1)),1),""))</f>
        <v/>
      </c>
      <c r="H603" s="6" t="str">
        <f>IF($B603="","",IF($I603="","",IFERROR(SUMIFS(LabData2016[最近一次HbA1c檢查結果(%)],LabData2016[比對身分證前六碼],$AX603,LabData2016[最近一次HbA1c檢查日期],$I603,LabData2016[HbA1c唯一],1),"")))</f>
        <v/>
      </c>
      <c r="I603" s="36" t="str" cm="1">
        <f t="array" ref="I603">IF($B603="","",IFERROR(_xlfn.AGGREGATE(14,6,LabData2016[最近一次HbA1c檢查日期]/((LabData2016[比對身分證前六碼]=$AX603)*(LabData2016[HbA1c唯一]=1)),2),""))</f>
        <v/>
      </c>
      <c r="J603" s="6" t="str">
        <f t="shared" si="123"/>
        <v/>
      </c>
      <c r="K603" s="27" t="str">
        <f ca="1">IF($B603="","",IF($E603="不適用","不適用",IF($F603="","未檢驗",IF(AND($AF603+$AG603&gt;=2,$AG603&gt;=1),IF(OR($F603&lt;VALUE(SUBSTITUTE(SUBSTITUTE($E603,"&lt;",""),"%","")),SUMIFS(LabData2016[HbA1c唯一],LabData2016[比對身分證前六碼],$AX603,LabData2016[最近一次HbA1c檢查結果(%)],"&lt;"&amp;VALUE(SUBSTITUTE(SUBSTITUTE($E603,"&lt;",""),"%","")),LabData2016[最近一次HbA1c檢查日期],"&gt;="&amp;DATE(YEAR(TODAY()),1,1),LabData2016[最近一次HbA1c檢查日期],"&lt;"&amp;DATE(YEAR(TODAY())+1,1,1))/($AF603+$AG603)&gt;=0.5),"控制達標",IF(ISNUMBER($H603),IF(AND($J603&gt;=84,$F603-$H603&lt;0),"進步達標","未達標"),"未達標")),"未達標"))))</f>
        <v/>
      </c>
      <c r="L603" s="33" t="str">
        <f ca="1">IF($B603="","",IF($K603="不適用","不適用",IF($K603="未檢驗","無檢驗資料","全年"&amp;($AF603+$AG603)&amp;"次／下半年"&amp;$AG603&amp;"次／"&amp;SUMIFS(LabData2016[HbA1c唯一],LabData2016[比對身分證前六碼],$AX603,LabData2016[最近一次HbA1c檢查結果(%)],"&lt;"&amp;VALUE(SUBSTITUTE(SUBSTITUTE($E603,"&lt;",""),"%","")),LabData2016[最近一次HbA1c檢查日期],"&gt;="&amp;DATE(YEAR(TODAY()),1,1),LabData2016[最近一次HbA1c檢查日期],"&lt;"&amp;DATE(YEAR(TODAY())+1,1,1))&amp;"/"&amp;($AF603+$AG603)&amp;"達標")))</f>
        <v/>
      </c>
      <c r="M603" s="6" t="str" cm="1">
        <f t="array" ref="M603">IF($B603="","",IFERROR(INDEX(PatientCriteria[LDL達標標準],ROWS($A$4:A603)),""))</f>
        <v/>
      </c>
      <c r="N603" s="6" t="str">
        <f>IF($B603="","",IF($O603="","",IFERROR(SUMIFS(LabData2016[最近一次LDL檢查結果(mg/dL)],LabData2016[比對身分證前六碼],$AX603,LabData2016[最近一次LDL檢查日期],$O603,LabData2016[LDL唯一],1),"")))</f>
        <v/>
      </c>
      <c r="O603" s="36" t="str" cm="1">
        <f t="array" ref="O603">IF($B603="","",IFERROR(_xlfn.AGGREGATE(14,6,LabData2016[最近一次LDL檢查日期]/((LabData2016[比對身分證前六碼]=$AX603)*(LabData2016[LDL唯一]=1)),1),""))</f>
        <v/>
      </c>
      <c r="P603" s="6" t="str">
        <f>IF($B603="","",IF($Q603="","",IFERROR(SUMIFS(LabData2016[最近一次LDL檢查結果(mg/dL)],LabData2016[比對身分證前六碼],$AX603,LabData2016[最近一次LDL檢查日期],$Q603,LabData2016[LDL唯一],1),"")))</f>
        <v/>
      </c>
      <c r="Q603" s="36" t="str" cm="1">
        <f t="array" ref="Q603">IF($B603="","",IFERROR(_xlfn.AGGREGATE(14,6,LabData2016[最近一次LDL檢查日期]/((LabData2016[比對身分證前六碼]=$AX603)*(LabData2016[LDL唯一]=1)),2),""))</f>
        <v/>
      </c>
      <c r="R603" s="6" t="str">
        <f t="shared" si="124"/>
        <v/>
      </c>
      <c r="S603" s="6" t="str" cm="1">
        <f t="array" ref="S603">IF($B603="","",IFERROR(_xlfn.AGGREGATE(15,6,LabData2016[最近一次LDL檢查結果(mg/dL)]/((LabData2016[比對身分證前六碼]=$AX603)*(LabData2016[LDL唯一]=1)),1),""))</f>
        <v/>
      </c>
      <c r="T603" s="28" t="str">
        <f ca="1">IF($B603="","",IF($M603="不適用","不適用",IF($N603="","未檢驗",IF(OR(AND($D603="DM only",$O603&gt;=DATE(YEAR(TODAY()),1,1),$O603&lt;DATE(YEAR(TODAY())+1,1,1),$N603&lt;VALUE(SUBSTITUTE($M603,"&lt;",""))),AND($AH603&gt;=1,$AI603&gt;=1,OR($N603&lt;VALUE(SUBSTITUTE($M603,"&lt;","")),SUMIFS(LabData2016[LDL唯一],LabData2016[比對身分證前六碼],$AX603,LabData2016[最近一次LDL檢查結果(mg/dL)],"&lt;"&amp;VALUE(SUBSTITUTE($M603,"&lt;","")),LabData2016[最近一次LDL檢查日期],"&gt;="&amp;DATE(YEAR(TODAY()),1,1),LabData2016[最近一次LDL檢查日期],"&lt;"&amp;DATE(YEAR(TODAY())+1,1,1))/($AH603+$AI603)&gt;=0.5))),"控制達標",IF(AND($AH603&gt;=1,$AI603&gt;=1,ISNUMBER($P603),$R603&gt;84,$N603-$P603&lt;0),"進步達標","未達標")))))</f>
        <v/>
      </c>
      <c r="U603" s="39" t="str">
        <f ca="1">IF($B603="","",IF($T603="不適用","不適用",IF($T603="未檢驗","無檢驗資料","全年"&amp;($AH603+$AI603)&amp;"次／下半年"&amp;$AI603&amp;"次／"&amp;SUMIFS(LabData2016[LDL唯一],LabData2016[比對身分證前六碼],$AX603,LabData2016[最近一次LDL檢查結果(mg/dL)],"&lt;"&amp;VALUE(SUBSTITUTE($M603,"&lt;","")),LabData2016[最近一次LDL檢查日期],"&gt;="&amp;DATE(YEAR(TODAY()),1,1),LabData2016[最近一次LDL檢查日期],"&lt;"&amp;DATE(YEAR(TODAY())+1,1,1))&amp;"/"&amp;($AH603+$AI603)&amp;"達標")))</f>
        <v/>
      </c>
      <c r="V603" s="6" t="str" cm="1">
        <f t="array" ref="V603">IF($B603="","",IFERROR(INDEX(PatientCriteria[UACR達標標準],ROWS($A$4:A603)),""))</f>
        <v/>
      </c>
      <c r="W603" s="6" t="str">
        <f>IF($B603="","",IF($X603="","",IFERROR(SUMIFS(LabData2016[最近一次UACR檢查結果(mg/gm)],LabData2016[比對身分證前六碼],$AX603,LabData2016[最近一次UACR檢查日期],$X603,LabData2016[UACR唯一],1),"")))</f>
        <v/>
      </c>
      <c r="X603" s="36" t="str" cm="1">
        <f t="array" ref="X603">IF($B603="","",IFERROR(_xlfn.AGGREGATE(14,6,LabData2016[最近一次UACR檢查日期]/((LabData2016[比對身分證前六碼]=$AX603)*(LabData2016[UACR唯一]=1)),1),""))</f>
        <v/>
      </c>
      <c r="Y603" s="6" t="str">
        <f>IF($B603="","",IF($Z603="","",IFERROR(SUMIFS(LabData2016[最近一次UACR檢查結果(mg/gm)],LabData2016[比對身分證前六碼],$AX603,LabData2016[最近一次UACR檢查日期],$Z603,LabData2016[UACR唯一],1),"")))</f>
        <v/>
      </c>
      <c r="Z603" s="36" t="str" cm="1">
        <f t="array" ref="Z603">IF($B603="","",IFERROR(_xlfn.AGGREGATE(14,6,LabData2016[最近一次UACR檢查日期]/((LabData2016[比對身分證前六碼]=$AX603)*(LabData2016[UACR唯一]=1)),2),""))</f>
        <v/>
      </c>
      <c r="AA603" s="6" t="str">
        <f t="shared" si="125"/>
        <v/>
      </c>
      <c r="AB603" s="29" t="str">
        <f ca="1">IF($B603="","",IF($V603="不適用","不適用",IF($W603="","未檢驗",IF(AND($AJ603+$AK603&gt;=2,$AK603&gt;=1),IF(OR($W603&lt;30,SUMIFS(LabData2016[UACR唯一],LabData2016[比對身分證前六碼],$AX603,LabData2016[最近一次UACR檢查結果(mg/gm)],"&lt;30",LabData2016[最近一次UACR檢查日期],"&gt;="&amp;DATE(YEAR(TODAY()),1,1),LabData2016[最近一次UACR檢查日期],"&lt;"&amp;DATE(YEAR(TODAY())+1,1,1))/($AJ603+$AK603)&gt;=0.5),"控制達標",IF(ISNUMBER($Y603),IF(AND($AA603&gt;=84,$W603-$Y603&lt;0),"進步達標","未達標"),"未達標")),"未達標"))))</f>
        <v/>
      </c>
      <c r="AC603" s="38" t="str">
        <f ca="1">IF($B603="","",IF($AB603="不適用","不適用",IF($AB603="未檢驗","無檢驗資料","全年"&amp;($AJ603+$AK603)&amp;"次／下半年"&amp;$AK603&amp;"次／"&amp;SUMIFS(LabData2016[UACR唯一],LabData2016[比對身分證前六碼],$AX603,LabData2016[最近一次UACR檢查結果(mg/gm)],"&lt;30",LabData2016[最近一次UACR檢查日期],"&gt;="&amp;DATE(YEAR(TODAY()),1,1),LabData2016[最近一次UACR檢查日期],"&lt;"&amp;DATE(YEAR(TODAY())+1,1,1))&amp;"/"&amp;($AJ603+$AK603)&amp;"達標")))</f>
        <v/>
      </c>
      <c r="AD603" s="6" t="str" cm="1">
        <f t="array" ref="AD603">IF($B603="","",IFERROR(INDEX(PatientCriteria[BP檢驗次數達標標準],ROWS($A$4:A603)),""))</f>
        <v/>
      </c>
      <c r="AE603" s="6" t="str" cm="1">
        <f t="array" aca="1" ref="AE603" ca="1">IF($B603="","",_xlfn.LET(_xlpm.bp,LabData2016[最近一次BP檢查日期],_xlpm.ym,IF(ISNUMBER(_xlpm.bp),TEXT(_xlpm.bp,"yyyy-mm"),LEFT(_xlpm.bp,7)),_xlpm.matched,_xlfn._xlws.FILTER(_xlpm.ym,(LabData2016[比對身分證前六碼]=$AX603)*(LabData2016[比對生日西元]=$AY603)*(_xlpm.ym&lt;&gt;"")*(LEFT(_xlpm.ym,4)=TEXT(YEAR(TODAY()),"0")),""),IF(INDEX(_xlpm.matched,1)="",0,ROWS(_xlfn.UNIQUE(_xlpm.matched)))))</f>
        <v/>
      </c>
      <c r="AF603" s="6" t="str">
        <f ca="1">IF($B603="","",SUMIFS(LabData2016[HbA1c唯一],LabData2016[比對身分證前六碼],$AX603,LabData2016[最近一次HbA1c檢查日期],"&gt;="&amp;DATE(YEAR(TODAY()),1,1),LabData2016[最近一次HbA1c檢查日期],"&lt;"&amp;DATE(YEAR(TODAY()),7,1)))</f>
        <v/>
      </c>
      <c r="AG603" s="6" t="str">
        <f ca="1">IF($B603="","",SUMIFS(LabData2016[HbA1c唯一],LabData2016[比對身分證前六碼],$AX603,LabData2016[最近一次HbA1c檢查日期],"&gt;="&amp;DATE(YEAR(TODAY()),7,1),LabData2016[最近一次HbA1c檢查日期],"&lt;"&amp;DATE(YEAR(TODAY())+1,1,1)))</f>
        <v/>
      </c>
      <c r="AH603" s="6" t="str">
        <f ca="1">IF($B603="","",SUMIFS(LabData2016[LDL唯一],LabData2016[比對身分證前六碼],$AX603,LabData2016[最近一次LDL檢查日期],"&gt;="&amp;DATE(YEAR(TODAY()),1,1),LabData2016[最近一次LDL檢查日期],"&lt;"&amp;DATE(YEAR(TODAY()),7,1)))</f>
        <v/>
      </c>
      <c r="AI603" s="6" t="str">
        <f ca="1">IF($B603="","",SUMIFS(LabData2016[LDL唯一],LabData2016[比對身分證前六碼],$AX603,LabData2016[最近一次LDL檢查日期],"&gt;="&amp;DATE(YEAR(TODAY()),7,1),LabData2016[最近一次LDL檢查日期],"&lt;"&amp;DATE(YEAR(TODAY())+1,1,1)))</f>
        <v/>
      </c>
      <c r="AJ603" s="6" t="str">
        <f ca="1">IF($B603="","",SUMIFS(LabData2016[UACR唯一],LabData2016[比對身分證前六碼],$AX603,LabData2016[最近一次UACR檢查日期],"&gt;="&amp;DATE(YEAR(TODAY()),1,1),LabData2016[最近一次UACR檢查日期],"&lt;"&amp;DATE(YEAR(TODAY()),7,1)))</f>
        <v/>
      </c>
      <c r="AK603" s="6" t="str">
        <f ca="1">IF($B603="","",SUMIFS(LabData2016[UACR唯一],LabData2016[比對身分證前六碼],$AX603,LabData2016[最近一次UACR檢查日期],"&gt;="&amp;DATE(YEAR(TODAY()),7,1),LabData2016[最近一次UACR檢查日期],"&lt;"&amp;DATE(YEAR(TODAY())+1,1,1)))</f>
        <v/>
      </c>
      <c r="AL603" s="6" t="str">
        <f t="shared" si="126"/>
        <v/>
      </c>
      <c r="AM603" s="6" t="str">
        <f t="shared" si="127"/>
        <v/>
      </c>
      <c r="AN603" s="6" t="str">
        <f t="shared" si="128"/>
        <v/>
      </c>
      <c r="AO603" s="6" t="str">
        <f t="shared" si="129"/>
        <v/>
      </c>
      <c r="AP603" s="6" t="str" cm="1">
        <f t="array" ref="AP603">IF($B603="","",IFERROR(INDEX(相容設定!$B$2:$E$9,MATCH($D603,相容設定!$A$2:$A$9,0),MIN(VALUE(LEFT($AQ603,FIND("/",$AQ603)-1)),3)+1),0))</f>
        <v/>
      </c>
      <c r="AQ603" s="6" t="str">
        <f t="shared" si="130"/>
        <v/>
      </c>
      <c r="AR603" s="30" t="str">
        <f t="shared" si="131"/>
        <v/>
      </c>
      <c r="AS603" s="30" t="str">
        <f>IF($B603="","",250+30+IF(OR(ISNUMBER(SEARCH("DM",$D603)),ISNUMBER(SEARCH("+",$D603))),100,0)+IFERROR(INDEX(相容設定!$F$2:$F$9,MATCH($D603,相容設定!$A$2:$A$9,0)),0))</f>
        <v/>
      </c>
      <c r="AT603" s="31" t="str">
        <f t="shared" si="132"/>
        <v/>
      </c>
      <c r="AU603" s="32" t="str">
        <f t="shared" si="133"/>
        <v/>
      </c>
      <c r="AW603" t="str">
        <f t="shared" si="134"/>
        <v/>
      </c>
    </row>
    <row r="604" spans="1:49" x14ac:dyDescent="0.35">
      <c r="A604" s="26" t="str" cm="1">
        <f t="array" ref="A604">IFERROR(IF(INDEX(PatientCriteria[身分證號],ROWS($A$4:A604))="","",ROWS($A$4:A604)),"")</f>
        <v/>
      </c>
      <c r="B604" s="26" t="str" cm="1">
        <f t="array" ref="B604">IFERROR(IF(INDEX(PatientCriteria[身分證號],ROWS($A$4:A604))="","",INDEX(PatientCriteria[身分證號],ROWS($A$4:A604))),"")</f>
        <v/>
      </c>
      <c r="C604" s="26" t="str" cm="1">
        <f t="array" ref="C604">IF($B604="","",IFERROR(INDEX(PatientCriteria[生日],ROWS($A$4:A604)),""))</f>
        <v/>
      </c>
      <c r="D604" s="26" t="str" cm="1">
        <f t="array" ref="D604">IF($B604="","",IFERROR(INDEX(PatientCriteria[疾病組合],ROWS($A$4:A604)),""))</f>
        <v/>
      </c>
      <c r="E604" s="6" t="str" cm="1">
        <f t="array" ref="E604">IF($B604="","",IFERROR(INDEX(PatientCriteria[HbA1c達標標準],ROWS($A$4:A604)),""))</f>
        <v/>
      </c>
      <c r="F604" s="6" t="str">
        <f>IF($B604="","",IF($G604="","",IFERROR(SUMIFS(LabData2016[最近一次HbA1c檢查結果(%)],LabData2016[比對身分證前六碼],$AX604,LabData2016[最近一次HbA1c檢查日期],$G604,LabData2016[HbA1c唯一],1),"")))</f>
        <v/>
      </c>
      <c r="G604" s="36" t="str" cm="1">
        <f t="array" ref="G604">IF($B604="","",IFERROR(_xlfn.AGGREGATE(14,6,LabData2016[最近一次HbA1c檢查日期]/((LabData2016[比對身分證前六碼]=$AX604)*(LabData2016[HbA1c唯一]=1)),1),""))</f>
        <v/>
      </c>
      <c r="H604" s="6" t="str">
        <f>IF($B604="","",IF($I604="","",IFERROR(SUMIFS(LabData2016[最近一次HbA1c檢查結果(%)],LabData2016[比對身分證前六碼],$AX604,LabData2016[最近一次HbA1c檢查日期],$I604,LabData2016[HbA1c唯一],1),"")))</f>
        <v/>
      </c>
      <c r="I604" s="36" t="str" cm="1">
        <f t="array" ref="I604">IF($B604="","",IFERROR(_xlfn.AGGREGATE(14,6,LabData2016[最近一次HbA1c檢查日期]/((LabData2016[比對身分證前六碼]=$AX604)*(LabData2016[HbA1c唯一]=1)),2),""))</f>
        <v/>
      </c>
      <c r="J604" s="6" t="str">
        <f t="shared" si="123"/>
        <v/>
      </c>
      <c r="K604" s="27" t="str">
        <f ca="1">IF($B604="","",IF($E604="不適用","不適用",IF($F604="","未檢驗",IF(AND($AF604+$AG604&gt;=2,$AG604&gt;=1),IF(OR($F604&lt;VALUE(SUBSTITUTE(SUBSTITUTE($E604,"&lt;",""),"%","")),SUMIFS(LabData2016[HbA1c唯一],LabData2016[比對身分證前六碼],$AX604,LabData2016[最近一次HbA1c檢查結果(%)],"&lt;"&amp;VALUE(SUBSTITUTE(SUBSTITUTE($E604,"&lt;",""),"%","")),LabData2016[最近一次HbA1c檢查日期],"&gt;="&amp;DATE(YEAR(TODAY()),1,1),LabData2016[最近一次HbA1c檢查日期],"&lt;"&amp;DATE(YEAR(TODAY())+1,1,1))/($AF604+$AG604)&gt;=0.5),"控制達標",IF(ISNUMBER($H604),IF(AND($J604&gt;=84,$F604-$H604&lt;0),"進步達標","未達標"),"未達標")),"未達標"))))</f>
        <v/>
      </c>
      <c r="L604" s="33" t="str">
        <f ca="1">IF($B604="","",IF($K604="不適用","不適用",IF($K604="未檢驗","無檢驗資料","全年"&amp;($AF604+$AG604)&amp;"次／下半年"&amp;$AG604&amp;"次／"&amp;SUMIFS(LabData2016[HbA1c唯一],LabData2016[比對身分證前六碼],$AX604,LabData2016[最近一次HbA1c檢查結果(%)],"&lt;"&amp;VALUE(SUBSTITUTE(SUBSTITUTE($E604,"&lt;",""),"%","")),LabData2016[最近一次HbA1c檢查日期],"&gt;="&amp;DATE(YEAR(TODAY()),1,1),LabData2016[最近一次HbA1c檢查日期],"&lt;"&amp;DATE(YEAR(TODAY())+1,1,1))&amp;"/"&amp;($AF604+$AG604)&amp;"達標")))</f>
        <v/>
      </c>
      <c r="M604" s="6" t="str" cm="1">
        <f t="array" ref="M604">IF($B604="","",IFERROR(INDEX(PatientCriteria[LDL達標標準],ROWS($A$4:A604)),""))</f>
        <v/>
      </c>
      <c r="N604" s="6" t="str">
        <f>IF($B604="","",IF($O604="","",IFERROR(SUMIFS(LabData2016[最近一次LDL檢查結果(mg/dL)],LabData2016[比對身分證前六碼],$AX604,LabData2016[最近一次LDL檢查日期],$O604,LabData2016[LDL唯一],1),"")))</f>
        <v/>
      </c>
      <c r="O604" s="36" t="str" cm="1">
        <f t="array" ref="O604">IF($B604="","",IFERROR(_xlfn.AGGREGATE(14,6,LabData2016[最近一次LDL檢查日期]/((LabData2016[比對身分證前六碼]=$AX604)*(LabData2016[LDL唯一]=1)),1),""))</f>
        <v/>
      </c>
      <c r="P604" s="6" t="str">
        <f>IF($B604="","",IF($Q604="","",IFERROR(SUMIFS(LabData2016[最近一次LDL檢查結果(mg/dL)],LabData2016[比對身分證前六碼],$AX604,LabData2016[最近一次LDL檢查日期],$Q604,LabData2016[LDL唯一],1),"")))</f>
        <v/>
      </c>
      <c r="Q604" s="36" t="str" cm="1">
        <f t="array" ref="Q604">IF($B604="","",IFERROR(_xlfn.AGGREGATE(14,6,LabData2016[最近一次LDL檢查日期]/((LabData2016[比對身分證前六碼]=$AX604)*(LabData2016[LDL唯一]=1)),2),""))</f>
        <v/>
      </c>
      <c r="R604" s="6" t="str">
        <f t="shared" si="124"/>
        <v/>
      </c>
      <c r="S604" s="6" t="str" cm="1">
        <f t="array" ref="S604">IF($B604="","",IFERROR(_xlfn.AGGREGATE(15,6,LabData2016[最近一次LDL檢查結果(mg/dL)]/((LabData2016[比對身分證前六碼]=$AX604)*(LabData2016[LDL唯一]=1)),1),""))</f>
        <v/>
      </c>
      <c r="T604" s="28" t="str">
        <f ca="1">IF($B604="","",IF($M604="不適用","不適用",IF($N604="","未檢驗",IF(OR(AND($D604="DM only",$O604&gt;=DATE(YEAR(TODAY()),1,1),$O604&lt;DATE(YEAR(TODAY())+1,1,1),$N604&lt;VALUE(SUBSTITUTE($M604,"&lt;",""))),AND($AH604&gt;=1,$AI604&gt;=1,OR($N604&lt;VALUE(SUBSTITUTE($M604,"&lt;","")),SUMIFS(LabData2016[LDL唯一],LabData2016[比對身分證前六碼],$AX604,LabData2016[最近一次LDL檢查結果(mg/dL)],"&lt;"&amp;VALUE(SUBSTITUTE($M604,"&lt;","")),LabData2016[最近一次LDL檢查日期],"&gt;="&amp;DATE(YEAR(TODAY()),1,1),LabData2016[最近一次LDL檢查日期],"&lt;"&amp;DATE(YEAR(TODAY())+1,1,1))/($AH604+$AI604)&gt;=0.5))),"控制達標",IF(AND($AH604&gt;=1,$AI604&gt;=1,ISNUMBER($P604),$R604&gt;84,$N604-$P604&lt;0),"進步達標","未達標")))))</f>
        <v/>
      </c>
      <c r="U604" s="39" t="str">
        <f ca="1">IF($B604="","",IF($T604="不適用","不適用",IF($T604="未檢驗","無檢驗資料","全年"&amp;($AH604+$AI604)&amp;"次／下半年"&amp;$AI604&amp;"次／"&amp;SUMIFS(LabData2016[LDL唯一],LabData2016[比對身分證前六碼],$AX604,LabData2016[最近一次LDL檢查結果(mg/dL)],"&lt;"&amp;VALUE(SUBSTITUTE($M604,"&lt;","")),LabData2016[最近一次LDL檢查日期],"&gt;="&amp;DATE(YEAR(TODAY()),1,1),LabData2016[最近一次LDL檢查日期],"&lt;"&amp;DATE(YEAR(TODAY())+1,1,1))&amp;"/"&amp;($AH604+$AI604)&amp;"達標")))</f>
        <v/>
      </c>
      <c r="V604" s="6" t="str" cm="1">
        <f t="array" ref="V604">IF($B604="","",IFERROR(INDEX(PatientCriteria[UACR達標標準],ROWS($A$4:A604)),""))</f>
        <v/>
      </c>
      <c r="W604" s="6" t="str">
        <f>IF($B604="","",IF($X604="","",IFERROR(SUMIFS(LabData2016[最近一次UACR檢查結果(mg/gm)],LabData2016[比對身分證前六碼],$AX604,LabData2016[最近一次UACR檢查日期],$X604,LabData2016[UACR唯一],1),"")))</f>
        <v/>
      </c>
      <c r="X604" s="36" t="str" cm="1">
        <f t="array" ref="X604">IF($B604="","",IFERROR(_xlfn.AGGREGATE(14,6,LabData2016[最近一次UACR檢查日期]/((LabData2016[比對身分證前六碼]=$AX604)*(LabData2016[UACR唯一]=1)),1),""))</f>
        <v/>
      </c>
      <c r="Y604" s="6" t="str">
        <f>IF($B604="","",IF($Z604="","",IFERROR(SUMIFS(LabData2016[最近一次UACR檢查結果(mg/gm)],LabData2016[比對身分證前六碼],$AX604,LabData2016[最近一次UACR檢查日期],$Z604,LabData2016[UACR唯一],1),"")))</f>
        <v/>
      </c>
      <c r="Z604" s="36" t="str" cm="1">
        <f t="array" ref="Z604">IF($B604="","",IFERROR(_xlfn.AGGREGATE(14,6,LabData2016[最近一次UACR檢查日期]/((LabData2016[比對身分證前六碼]=$AX604)*(LabData2016[UACR唯一]=1)),2),""))</f>
        <v/>
      </c>
      <c r="AA604" s="6" t="str">
        <f t="shared" si="125"/>
        <v/>
      </c>
      <c r="AB604" s="29" t="str">
        <f ca="1">IF($B604="","",IF($V604="不適用","不適用",IF($W604="","未檢驗",IF(AND($AJ604+$AK604&gt;=2,$AK604&gt;=1),IF(OR($W604&lt;30,SUMIFS(LabData2016[UACR唯一],LabData2016[比對身分證前六碼],$AX604,LabData2016[最近一次UACR檢查結果(mg/gm)],"&lt;30",LabData2016[最近一次UACR檢查日期],"&gt;="&amp;DATE(YEAR(TODAY()),1,1),LabData2016[最近一次UACR檢查日期],"&lt;"&amp;DATE(YEAR(TODAY())+1,1,1))/($AJ604+$AK604)&gt;=0.5),"控制達標",IF(ISNUMBER($Y604),IF(AND($AA604&gt;=84,$W604-$Y604&lt;0),"進步達標","未達標"),"未達標")),"未達標"))))</f>
        <v/>
      </c>
      <c r="AC604" s="38" t="str">
        <f ca="1">IF($B604="","",IF($AB604="不適用","不適用",IF($AB604="未檢驗","無檢驗資料","全年"&amp;($AJ604+$AK604)&amp;"次／下半年"&amp;$AK604&amp;"次／"&amp;SUMIFS(LabData2016[UACR唯一],LabData2016[比對身分證前六碼],$AX604,LabData2016[最近一次UACR檢查結果(mg/gm)],"&lt;30",LabData2016[最近一次UACR檢查日期],"&gt;="&amp;DATE(YEAR(TODAY()),1,1),LabData2016[最近一次UACR檢查日期],"&lt;"&amp;DATE(YEAR(TODAY())+1,1,1))&amp;"/"&amp;($AJ604+$AK604)&amp;"達標")))</f>
        <v/>
      </c>
      <c r="AD604" s="6" t="str" cm="1">
        <f t="array" ref="AD604">IF($B604="","",IFERROR(INDEX(PatientCriteria[BP檢驗次數達標標準],ROWS($A$4:A604)),""))</f>
        <v/>
      </c>
      <c r="AE604" s="6" t="str" cm="1">
        <f t="array" aca="1" ref="AE604" ca="1">IF($B604="","",_xlfn.LET(_xlpm.bp,LabData2016[最近一次BP檢查日期],_xlpm.ym,IF(ISNUMBER(_xlpm.bp),TEXT(_xlpm.bp,"yyyy-mm"),LEFT(_xlpm.bp,7)),_xlpm.matched,_xlfn._xlws.FILTER(_xlpm.ym,(LabData2016[比對身分證前六碼]=$AX604)*(LabData2016[比對生日西元]=$AY604)*(_xlpm.ym&lt;&gt;"")*(LEFT(_xlpm.ym,4)=TEXT(YEAR(TODAY()),"0")),""),IF(INDEX(_xlpm.matched,1)="",0,ROWS(_xlfn.UNIQUE(_xlpm.matched)))))</f>
        <v/>
      </c>
      <c r="AF604" s="6" t="str">
        <f ca="1">IF($B604="","",SUMIFS(LabData2016[HbA1c唯一],LabData2016[比對身分證前六碼],$AX604,LabData2016[最近一次HbA1c檢查日期],"&gt;="&amp;DATE(YEAR(TODAY()),1,1),LabData2016[最近一次HbA1c檢查日期],"&lt;"&amp;DATE(YEAR(TODAY()),7,1)))</f>
        <v/>
      </c>
      <c r="AG604" s="6" t="str">
        <f ca="1">IF($B604="","",SUMIFS(LabData2016[HbA1c唯一],LabData2016[比對身分證前六碼],$AX604,LabData2016[最近一次HbA1c檢查日期],"&gt;="&amp;DATE(YEAR(TODAY()),7,1),LabData2016[最近一次HbA1c檢查日期],"&lt;"&amp;DATE(YEAR(TODAY())+1,1,1)))</f>
        <v/>
      </c>
      <c r="AH604" s="6" t="str">
        <f ca="1">IF($B604="","",SUMIFS(LabData2016[LDL唯一],LabData2016[比對身分證前六碼],$AX604,LabData2016[最近一次LDL檢查日期],"&gt;="&amp;DATE(YEAR(TODAY()),1,1),LabData2016[最近一次LDL檢查日期],"&lt;"&amp;DATE(YEAR(TODAY()),7,1)))</f>
        <v/>
      </c>
      <c r="AI604" s="6" t="str">
        <f ca="1">IF($B604="","",SUMIFS(LabData2016[LDL唯一],LabData2016[比對身分證前六碼],$AX604,LabData2016[最近一次LDL檢查日期],"&gt;="&amp;DATE(YEAR(TODAY()),7,1),LabData2016[最近一次LDL檢查日期],"&lt;"&amp;DATE(YEAR(TODAY())+1,1,1)))</f>
        <v/>
      </c>
      <c r="AJ604" s="6" t="str">
        <f ca="1">IF($B604="","",SUMIFS(LabData2016[UACR唯一],LabData2016[比對身分證前六碼],$AX604,LabData2016[最近一次UACR檢查日期],"&gt;="&amp;DATE(YEAR(TODAY()),1,1),LabData2016[最近一次UACR檢查日期],"&lt;"&amp;DATE(YEAR(TODAY()),7,1)))</f>
        <v/>
      </c>
      <c r="AK604" s="6" t="str">
        <f ca="1">IF($B604="","",SUMIFS(LabData2016[UACR唯一],LabData2016[比對身分證前六碼],$AX604,LabData2016[最近一次UACR檢查日期],"&gt;="&amp;DATE(YEAR(TODAY()),7,1),LabData2016[最近一次UACR檢查日期],"&lt;"&amp;DATE(YEAR(TODAY())+1,1,1)))</f>
        <v/>
      </c>
      <c r="AL604" s="6" t="str">
        <f t="shared" si="126"/>
        <v/>
      </c>
      <c r="AM604" s="6" t="str">
        <f t="shared" si="127"/>
        <v/>
      </c>
      <c r="AN604" s="6" t="str">
        <f t="shared" si="128"/>
        <v/>
      </c>
      <c r="AO604" s="6" t="str">
        <f t="shared" si="129"/>
        <v/>
      </c>
      <c r="AP604" s="6" t="str" cm="1">
        <f t="array" ref="AP604">IF($B604="","",IFERROR(INDEX(相容設定!$B$2:$E$9,MATCH($D604,相容設定!$A$2:$A$9,0),MIN(VALUE(LEFT($AQ604,FIND("/",$AQ604)-1)),3)+1),0))</f>
        <v/>
      </c>
      <c r="AQ604" s="6" t="str">
        <f t="shared" si="130"/>
        <v/>
      </c>
      <c r="AR604" s="30" t="str">
        <f t="shared" si="131"/>
        <v/>
      </c>
      <c r="AS604" s="30" t="str">
        <f>IF($B604="","",250+30+IF(OR(ISNUMBER(SEARCH("DM",$D604)),ISNUMBER(SEARCH("+",$D604))),100,0)+IFERROR(INDEX(相容設定!$F$2:$F$9,MATCH($D604,相容設定!$A$2:$A$9,0)),0))</f>
        <v/>
      </c>
      <c r="AT604" s="31" t="str">
        <f t="shared" si="132"/>
        <v/>
      </c>
      <c r="AU604" s="32" t="str">
        <f t="shared" si="133"/>
        <v/>
      </c>
      <c r="AW604" t="str">
        <f t="shared" si="134"/>
        <v/>
      </c>
    </row>
    <row r="605" spans="1:49" x14ac:dyDescent="0.35">
      <c r="A605" s="26" t="str" cm="1">
        <f t="array" ref="A605">IFERROR(IF(INDEX(PatientCriteria[身分證號],ROWS($A$4:A605))="","",ROWS($A$4:A605)),"")</f>
        <v/>
      </c>
      <c r="B605" s="26" t="str" cm="1">
        <f t="array" ref="B605">IFERROR(IF(INDEX(PatientCriteria[身分證號],ROWS($A$4:A605))="","",INDEX(PatientCriteria[身分證號],ROWS($A$4:A605))),"")</f>
        <v/>
      </c>
      <c r="C605" s="26" t="str" cm="1">
        <f t="array" ref="C605">IF($B605="","",IFERROR(INDEX(PatientCriteria[生日],ROWS($A$4:A605)),""))</f>
        <v/>
      </c>
      <c r="D605" s="26" t="str" cm="1">
        <f t="array" ref="D605">IF($B605="","",IFERROR(INDEX(PatientCriteria[疾病組合],ROWS($A$4:A605)),""))</f>
        <v/>
      </c>
      <c r="E605" s="6" t="str" cm="1">
        <f t="array" ref="E605">IF($B605="","",IFERROR(INDEX(PatientCriteria[HbA1c達標標準],ROWS($A$4:A605)),""))</f>
        <v/>
      </c>
      <c r="F605" s="6" t="str">
        <f>IF($B605="","",IF($G605="","",IFERROR(SUMIFS(LabData2016[最近一次HbA1c檢查結果(%)],LabData2016[比對身分證前六碼],$AX605,LabData2016[最近一次HbA1c檢查日期],$G605,LabData2016[HbA1c唯一],1),"")))</f>
        <v/>
      </c>
      <c r="G605" s="36" t="str" cm="1">
        <f t="array" ref="G605">IF($B605="","",IFERROR(_xlfn.AGGREGATE(14,6,LabData2016[最近一次HbA1c檢查日期]/((LabData2016[比對身分證前六碼]=$AX605)*(LabData2016[HbA1c唯一]=1)),1),""))</f>
        <v/>
      </c>
      <c r="H605" s="6" t="str">
        <f>IF($B605="","",IF($I605="","",IFERROR(SUMIFS(LabData2016[最近一次HbA1c檢查結果(%)],LabData2016[比對身分證前六碼],$AX605,LabData2016[最近一次HbA1c檢查日期],$I605,LabData2016[HbA1c唯一],1),"")))</f>
        <v/>
      </c>
      <c r="I605" s="36" t="str" cm="1">
        <f t="array" ref="I605">IF($B605="","",IFERROR(_xlfn.AGGREGATE(14,6,LabData2016[最近一次HbA1c檢查日期]/((LabData2016[比對身分證前六碼]=$AX605)*(LabData2016[HbA1c唯一]=1)),2),""))</f>
        <v/>
      </c>
      <c r="J605" s="6" t="str">
        <f t="shared" si="123"/>
        <v/>
      </c>
      <c r="K605" s="27" t="str">
        <f ca="1">IF($B605="","",IF($E605="不適用","不適用",IF($F605="","未檢驗",IF(AND($AF605+$AG605&gt;=2,$AG605&gt;=1),IF(OR($F605&lt;VALUE(SUBSTITUTE(SUBSTITUTE($E605,"&lt;",""),"%","")),SUMIFS(LabData2016[HbA1c唯一],LabData2016[比對身分證前六碼],$AX605,LabData2016[最近一次HbA1c檢查結果(%)],"&lt;"&amp;VALUE(SUBSTITUTE(SUBSTITUTE($E605,"&lt;",""),"%","")),LabData2016[最近一次HbA1c檢查日期],"&gt;="&amp;DATE(YEAR(TODAY()),1,1),LabData2016[最近一次HbA1c檢查日期],"&lt;"&amp;DATE(YEAR(TODAY())+1,1,1))/($AF605+$AG605)&gt;=0.5),"控制達標",IF(ISNUMBER($H605),IF(AND($J605&gt;=84,$F605-$H605&lt;0),"進步達標","未達標"),"未達標")),"未達標"))))</f>
        <v/>
      </c>
      <c r="L605" s="33" t="str">
        <f ca="1">IF($B605="","",IF($K605="不適用","不適用",IF($K605="未檢驗","無檢驗資料","全年"&amp;($AF605+$AG605)&amp;"次／下半年"&amp;$AG605&amp;"次／"&amp;SUMIFS(LabData2016[HbA1c唯一],LabData2016[比對身分證前六碼],$AX605,LabData2016[最近一次HbA1c檢查結果(%)],"&lt;"&amp;VALUE(SUBSTITUTE(SUBSTITUTE($E605,"&lt;",""),"%","")),LabData2016[最近一次HbA1c檢查日期],"&gt;="&amp;DATE(YEAR(TODAY()),1,1),LabData2016[最近一次HbA1c檢查日期],"&lt;"&amp;DATE(YEAR(TODAY())+1,1,1))&amp;"/"&amp;($AF605+$AG605)&amp;"達標")))</f>
        <v/>
      </c>
      <c r="M605" s="6" t="str" cm="1">
        <f t="array" ref="M605">IF($B605="","",IFERROR(INDEX(PatientCriteria[LDL達標標準],ROWS($A$4:A605)),""))</f>
        <v/>
      </c>
      <c r="N605" s="6" t="str">
        <f>IF($B605="","",IF($O605="","",IFERROR(SUMIFS(LabData2016[最近一次LDL檢查結果(mg/dL)],LabData2016[比對身分證前六碼],$AX605,LabData2016[最近一次LDL檢查日期],$O605,LabData2016[LDL唯一],1),"")))</f>
        <v/>
      </c>
      <c r="O605" s="36" t="str" cm="1">
        <f t="array" ref="O605">IF($B605="","",IFERROR(_xlfn.AGGREGATE(14,6,LabData2016[最近一次LDL檢查日期]/((LabData2016[比對身分證前六碼]=$AX605)*(LabData2016[LDL唯一]=1)),1),""))</f>
        <v/>
      </c>
      <c r="P605" s="6" t="str">
        <f>IF($B605="","",IF($Q605="","",IFERROR(SUMIFS(LabData2016[最近一次LDL檢查結果(mg/dL)],LabData2016[比對身分證前六碼],$AX605,LabData2016[最近一次LDL檢查日期],$Q605,LabData2016[LDL唯一],1),"")))</f>
        <v/>
      </c>
      <c r="Q605" s="36" t="str" cm="1">
        <f t="array" ref="Q605">IF($B605="","",IFERROR(_xlfn.AGGREGATE(14,6,LabData2016[最近一次LDL檢查日期]/((LabData2016[比對身分證前六碼]=$AX605)*(LabData2016[LDL唯一]=1)),2),""))</f>
        <v/>
      </c>
      <c r="R605" s="6" t="str">
        <f t="shared" si="124"/>
        <v/>
      </c>
      <c r="S605" s="6" t="str" cm="1">
        <f t="array" ref="S605">IF($B605="","",IFERROR(_xlfn.AGGREGATE(15,6,LabData2016[最近一次LDL檢查結果(mg/dL)]/((LabData2016[比對身分證前六碼]=$AX605)*(LabData2016[LDL唯一]=1)),1),""))</f>
        <v/>
      </c>
      <c r="T605" s="28" t="str">
        <f ca="1">IF($B605="","",IF($M605="不適用","不適用",IF($N605="","未檢驗",IF(OR(AND($D605="DM only",$O605&gt;=DATE(YEAR(TODAY()),1,1),$O605&lt;DATE(YEAR(TODAY())+1,1,1),$N605&lt;VALUE(SUBSTITUTE($M605,"&lt;",""))),AND($AH605&gt;=1,$AI605&gt;=1,OR($N605&lt;VALUE(SUBSTITUTE($M605,"&lt;","")),SUMIFS(LabData2016[LDL唯一],LabData2016[比對身分證前六碼],$AX605,LabData2016[最近一次LDL檢查結果(mg/dL)],"&lt;"&amp;VALUE(SUBSTITUTE($M605,"&lt;","")),LabData2016[最近一次LDL檢查日期],"&gt;="&amp;DATE(YEAR(TODAY()),1,1),LabData2016[最近一次LDL檢查日期],"&lt;"&amp;DATE(YEAR(TODAY())+1,1,1))/($AH605+$AI605)&gt;=0.5))),"控制達標",IF(AND($AH605&gt;=1,$AI605&gt;=1,ISNUMBER($P605),$R605&gt;84,$N605-$P605&lt;0),"進步達標","未達標")))))</f>
        <v/>
      </c>
      <c r="U605" s="39" t="str">
        <f ca="1">IF($B605="","",IF($T605="不適用","不適用",IF($T605="未檢驗","無檢驗資料","全年"&amp;($AH605+$AI605)&amp;"次／下半年"&amp;$AI605&amp;"次／"&amp;SUMIFS(LabData2016[LDL唯一],LabData2016[比對身分證前六碼],$AX605,LabData2016[最近一次LDL檢查結果(mg/dL)],"&lt;"&amp;VALUE(SUBSTITUTE($M605,"&lt;","")),LabData2016[最近一次LDL檢查日期],"&gt;="&amp;DATE(YEAR(TODAY()),1,1),LabData2016[最近一次LDL檢查日期],"&lt;"&amp;DATE(YEAR(TODAY())+1,1,1))&amp;"/"&amp;($AH605+$AI605)&amp;"達標")))</f>
        <v/>
      </c>
      <c r="V605" s="6" t="str" cm="1">
        <f t="array" ref="V605">IF($B605="","",IFERROR(INDEX(PatientCriteria[UACR達標標準],ROWS($A$4:A605)),""))</f>
        <v/>
      </c>
      <c r="W605" s="6" t="str">
        <f>IF($B605="","",IF($X605="","",IFERROR(SUMIFS(LabData2016[最近一次UACR檢查結果(mg/gm)],LabData2016[比對身分證前六碼],$AX605,LabData2016[最近一次UACR檢查日期],$X605,LabData2016[UACR唯一],1),"")))</f>
        <v/>
      </c>
      <c r="X605" s="36" t="str" cm="1">
        <f t="array" ref="X605">IF($B605="","",IFERROR(_xlfn.AGGREGATE(14,6,LabData2016[最近一次UACR檢查日期]/((LabData2016[比對身分證前六碼]=$AX605)*(LabData2016[UACR唯一]=1)),1),""))</f>
        <v/>
      </c>
      <c r="Y605" s="6" t="str">
        <f>IF($B605="","",IF($Z605="","",IFERROR(SUMIFS(LabData2016[最近一次UACR檢查結果(mg/gm)],LabData2016[比對身分證前六碼],$AX605,LabData2016[最近一次UACR檢查日期],$Z605,LabData2016[UACR唯一],1),"")))</f>
        <v/>
      </c>
      <c r="Z605" s="36" t="str" cm="1">
        <f t="array" ref="Z605">IF($B605="","",IFERROR(_xlfn.AGGREGATE(14,6,LabData2016[最近一次UACR檢查日期]/((LabData2016[比對身分證前六碼]=$AX605)*(LabData2016[UACR唯一]=1)),2),""))</f>
        <v/>
      </c>
      <c r="AA605" s="6" t="str">
        <f t="shared" si="125"/>
        <v/>
      </c>
      <c r="AB605" s="29" t="str">
        <f ca="1">IF($B605="","",IF($V605="不適用","不適用",IF($W605="","未檢驗",IF(AND($AJ605+$AK605&gt;=2,$AK605&gt;=1),IF(OR($W605&lt;30,SUMIFS(LabData2016[UACR唯一],LabData2016[比對身分證前六碼],$AX605,LabData2016[最近一次UACR檢查結果(mg/gm)],"&lt;30",LabData2016[最近一次UACR檢查日期],"&gt;="&amp;DATE(YEAR(TODAY()),1,1),LabData2016[最近一次UACR檢查日期],"&lt;"&amp;DATE(YEAR(TODAY())+1,1,1))/($AJ605+$AK605)&gt;=0.5),"控制達標",IF(ISNUMBER($Y605),IF(AND($AA605&gt;=84,$W605-$Y605&lt;0),"進步達標","未達標"),"未達標")),"未達標"))))</f>
        <v/>
      </c>
      <c r="AC605" s="38" t="str">
        <f ca="1">IF($B605="","",IF($AB605="不適用","不適用",IF($AB605="未檢驗","無檢驗資料","全年"&amp;($AJ605+$AK605)&amp;"次／下半年"&amp;$AK605&amp;"次／"&amp;SUMIFS(LabData2016[UACR唯一],LabData2016[比對身分證前六碼],$AX605,LabData2016[最近一次UACR檢查結果(mg/gm)],"&lt;30",LabData2016[最近一次UACR檢查日期],"&gt;="&amp;DATE(YEAR(TODAY()),1,1),LabData2016[最近一次UACR檢查日期],"&lt;"&amp;DATE(YEAR(TODAY())+1,1,1))&amp;"/"&amp;($AJ605+$AK605)&amp;"達標")))</f>
        <v/>
      </c>
      <c r="AD605" s="6" t="str" cm="1">
        <f t="array" ref="AD605">IF($B605="","",IFERROR(INDEX(PatientCriteria[BP檢驗次數達標標準],ROWS($A$4:A605)),""))</f>
        <v/>
      </c>
      <c r="AE605" s="6" t="str" cm="1">
        <f t="array" aca="1" ref="AE605" ca="1">IF($B605="","",_xlfn.LET(_xlpm.bp,LabData2016[最近一次BP檢查日期],_xlpm.ym,IF(ISNUMBER(_xlpm.bp),TEXT(_xlpm.bp,"yyyy-mm"),LEFT(_xlpm.bp,7)),_xlpm.matched,_xlfn._xlws.FILTER(_xlpm.ym,(LabData2016[比對身分證前六碼]=$AX605)*(LabData2016[比對生日西元]=$AY605)*(_xlpm.ym&lt;&gt;"")*(LEFT(_xlpm.ym,4)=TEXT(YEAR(TODAY()),"0")),""),IF(INDEX(_xlpm.matched,1)="",0,ROWS(_xlfn.UNIQUE(_xlpm.matched)))))</f>
        <v/>
      </c>
      <c r="AF605" s="6" t="str">
        <f ca="1">IF($B605="","",SUMIFS(LabData2016[HbA1c唯一],LabData2016[比對身分證前六碼],$AX605,LabData2016[最近一次HbA1c檢查日期],"&gt;="&amp;DATE(YEAR(TODAY()),1,1),LabData2016[最近一次HbA1c檢查日期],"&lt;"&amp;DATE(YEAR(TODAY()),7,1)))</f>
        <v/>
      </c>
      <c r="AG605" s="6" t="str">
        <f ca="1">IF($B605="","",SUMIFS(LabData2016[HbA1c唯一],LabData2016[比對身分證前六碼],$AX605,LabData2016[最近一次HbA1c檢查日期],"&gt;="&amp;DATE(YEAR(TODAY()),7,1),LabData2016[最近一次HbA1c檢查日期],"&lt;"&amp;DATE(YEAR(TODAY())+1,1,1)))</f>
        <v/>
      </c>
      <c r="AH605" s="6" t="str">
        <f ca="1">IF($B605="","",SUMIFS(LabData2016[LDL唯一],LabData2016[比對身分證前六碼],$AX605,LabData2016[最近一次LDL檢查日期],"&gt;="&amp;DATE(YEAR(TODAY()),1,1),LabData2016[最近一次LDL檢查日期],"&lt;"&amp;DATE(YEAR(TODAY()),7,1)))</f>
        <v/>
      </c>
      <c r="AI605" s="6" t="str">
        <f ca="1">IF($B605="","",SUMIFS(LabData2016[LDL唯一],LabData2016[比對身分證前六碼],$AX605,LabData2016[最近一次LDL檢查日期],"&gt;="&amp;DATE(YEAR(TODAY()),7,1),LabData2016[最近一次LDL檢查日期],"&lt;"&amp;DATE(YEAR(TODAY())+1,1,1)))</f>
        <v/>
      </c>
      <c r="AJ605" s="6" t="str">
        <f ca="1">IF($B605="","",SUMIFS(LabData2016[UACR唯一],LabData2016[比對身分證前六碼],$AX605,LabData2016[最近一次UACR檢查日期],"&gt;="&amp;DATE(YEAR(TODAY()),1,1),LabData2016[最近一次UACR檢查日期],"&lt;"&amp;DATE(YEAR(TODAY()),7,1)))</f>
        <v/>
      </c>
      <c r="AK605" s="6" t="str">
        <f ca="1">IF($B605="","",SUMIFS(LabData2016[UACR唯一],LabData2016[比對身分證前六碼],$AX605,LabData2016[最近一次UACR檢查日期],"&gt;="&amp;DATE(YEAR(TODAY()),7,1),LabData2016[最近一次UACR檢查日期],"&lt;"&amp;DATE(YEAR(TODAY())+1,1,1)))</f>
        <v/>
      </c>
      <c r="AL605" s="6" t="str">
        <f t="shared" si="126"/>
        <v/>
      </c>
      <c r="AM605" s="6" t="str">
        <f t="shared" si="127"/>
        <v/>
      </c>
      <c r="AN605" s="6" t="str">
        <f t="shared" si="128"/>
        <v/>
      </c>
      <c r="AO605" s="6" t="str">
        <f t="shared" si="129"/>
        <v/>
      </c>
      <c r="AP605" s="6" t="str" cm="1">
        <f t="array" ref="AP605">IF($B605="","",IFERROR(INDEX(相容設定!$B$2:$E$9,MATCH($D605,相容設定!$A$2:$A$9,0),MIN(VALUE(LEFT($AQ605,FIND("/",$AQ605)-1)),3)+1),0))</f>
        <v/>
      </c>
      <c r="AQ605" s="6" t="str">
        <f t="shared" si="130"/>
        <v/>
      </c>
      <c r="AR605" s="30" t="str">
        <f t="shared" si="131"/>
        <v/>
      </c>
      <c r="AS605" s="30" t="str">
        <f>IF($B605="","",250+30+IF(OR(ISNUMBER(SEARCH("DM",$D605)),ISNUMBER(SEARCH("+",$D605))),100,0)+IFERROR(INDEX(相容設定!$F$2:$F$9,MATCH($D605,相容設定!$A$2:$A$9,0)),0))</f>
        <v/>
      </c>
      <c r="AT605" s="31" t="str">
        <f t="shared" si="132"/>
        <v/>
      </c>
      <c r="AU605" s="32" t="str">
        <f t="shared" si="133"/>
        <v/>
      </c>
      <c r="AW605" t="str">
        <f t="shared" si="134"/>
        <v/>
      </c>
    </row>
    <row r="606" spans="1:49" x14ac:dyDescent="0.35">
      <c r="A606" s="26" t="str" cm="1">
        <f t="array" ref="A606">IFERROR(IF(INDEX(PatientCriteria[身分證號],ROWS($A$4:A606))="","",ROWS($A$4:A606)),"")</f>
        <v/>
      </c>
      <c r="B606" s="26" t="str" cm="1">
        <f t="array" ref="B606">IFERROR(IF(INDEX(PatientCriteria[身分證號],ROWS($A$4:A606))="","",INDEX(PatientCriteria[身分證號],ROWS($A$4:A606))),"")</f>
        <v/>
      </c>
      <c r="C606" s="26" t="str" cm="1">
        <f t="array" ref="C606">IF($B606="","",IFERROR(INDEX(PatientCriteria[生日],ROWS($A$4:A606)),""))</f>
        <v/>
      </c>
      <c r="D606" s="26" t="str" cm="1">
        <f t="array" ref="D606">IF($B606="","",IFERROR(INDEX(PatientCriteria[疾病組合],ROWS($A$4:A606)),""))</f>
        <v/>
      </c>
      <c r="E606" s="6" t="str" cm="1">
        <f t="array" ref="E606">IF($B606="","",IFERROR(INDEX(PatientCriteria[HbA1c達標標準],ROWS($A$4:A606)),""))</f>
        <v/>
      </c>
      <c r="F606" s="6" t="str">
        <f>IF($B606="","",IF($G606="","",IFERROR(SUMIFS(LabData2016[最近一次HbA1c檢查結果(%)],LabData2016[比對身分證前六碼],$AX606,LabData2016[最近一次HbA1c檢查日期],$G606,LabData2016[HbA1c唯一],1),"")))</f>
        <v/>
      </c>
      <c r="G606" s="36" t="str" cm="1">
        <f t="array" ref="G606">IF($B606="","",IFERROR(_xlfn.AGGREGATE(14,6,LabData2016[最近一次HbA1c檢查日期]/((LabData2016[比對身分證前六碼]=$AX606)*(LabData2016[HbA1c唯一]=1)),1),""))</f>
        <v/>
      </c>
      <c r="H606" s="6" t="str">
        <f>IF($B606="","",IF($I606="","",IFERROR(SUMIFS(LabData2016[最近一次HbA1c檢查結果(%)],LabData2016[比對身分證前六碼],$AX606,LabData2016[最近一次HbA1c檢查日期],$I606,LabData2016[HbA1c唯一],1),"")))</f>
        <v/>
      </c>
      <c r="I606" s="36" t="str" cm="1">
        <f t="array" ref="I606">IF($B606="","",IFERROR(_xlfn.AGGREGATE(14,6,LabData2016[最近一次HbA1c檢查日期]/((LabData2016[比對身分證前六碼]=$AX606)*(LabData2016[HbA1c唯一]=1)),2),""))</f>
        <v/>
      </c>
      <c r="J606" s="6" t="str">
        <f t="shared" si="123"/>
        <v/>
      </c>
      <c r="K606" s="27" t="str">
        <f ca="1">IF($B606="","",IF($E606="不適用","不適用",IF($F606="","未檢驗",IF(AND($AF606+$AG606&gt;=2,$AG606&gt;=1),IF(OR($F606&lt;VALUE(SUBSTITUTE(SUBSTITUTE($E606,"&lt;",""),"%","")),SUMIFS(LabData2016[HbA1c唯一],LabData2016[比對身分證前六碼],$AX606,LabData2016[最近一次HbA1c檢查結果(%)],"&lt;"&amp;VALUE(SUBSTITUTE(SUBSTITUTE($E606,"&lt;",""),"%","")),LabData2016[最近一次HbA1c檢查日期],"&gt;="&amp;DATE(YEAR(TODAY()),1,1),LabData2016[最近一次HbA1c檢查日期],"&lt;"&amp;DATE(YEAR(TODAY())+1,1,1))/($AF606+$AG606)&gt;=0.5),"控制達標",IF(ISNUMBER($H606),IF(AND($J606&gt;=84,$F606-$H606&lt;0),"進步達標","未達標"),"未達標")),"未達標"))))</f>
        <v/>
      </c>
      <c r="L606" s="33" t="str">
        <f ca="1">IF($B606="","",IF($K606="不適用","不適用",IF($K606="未檢驗","無檢驗資料","全年"&amp;($AF606+$AG606)&amp;"次／下半年"&amp;$AG606&amp;"次／"&amp;SUMIFS(LabData2016[HbA1c唯一],LabData2016[比對身分證前六碼],$AX606,LabData2016[最近一次HbA1c檢查結果(%)],"&lt;"&amp;VALUE(SUBSTITUTE(SUBSTITUTE($E606,"&lt;",""),"%","")),LabData2016[最近一次HbA1c檢查日期],"&gt;="&amp;DATE(YEAR(TODAY()),1,1),LabData2016[最近一次HbA1c檢查日期],"&lt;"&amp;DATE(YEAR(TODAY())+1,1,1))&amp;"/"&amp;($AF606+$AG606)&amp;"達標")))</f>
        <v/>
      </c>
      <c r="M606" s="6" t="str" cm="1">
        <f t="array" ref="M606">IF($B606="","",IFERROR(INDEX(PatientCriteria[LDL達標標準],ROWS($A$4:A606)),""))</f>
        <v/>
      </c>
      <c r="N606" s="6" t="str">
        <f>IF($B606="","",IF($O606="","",IFERROR(SUMIFS(LabData2016[最近一次LDL檢查結果(mg/dL)],LabData2016[比對身分證前六碼],$AX606,LabData2016[最近一次LDL檢查日期],$O606,LabData2016[LDL唯一],1),"")))</f>
        <v/>
      </c>
      <c r="O606" s="36" t="str" cm="1">
        <f t="array" ref="O606">IF($B606="","",IFERROR(_xlfn.AGGREGATE(14,6,LabData2016[最近一次LDL檢查日期]/((LabData2016[比對身分證前六碼]=$AX606)*(LabData2016[LDL唯一]=1)),1),""))</f>
        <v/>
      </c>
      <c r="P606" s="6" t="str">
        <f>IF($B606="","",IF($Q606="","",IFERROR(SUMIFS(LabData2016[最近一次LDL檢查結果(mg/dL)],LabData2016[比對身分證前六碼],$AX606,LabData2016[最近一次LDL檢查日期],$Q606,LabData2016[LDL唯一],1),"")))</f>
        <v/>
      </c>
      <c r="Q606" s="36" t="str" cm="1">
        <f t="array" ref="Q606">IF($B606="","",IFERROR(_xlfn.AGGREGATE(14,6,LabData2016[最近一次LDL檢查日期]/((LabData2016[比對身分證前六碼]=$AX606)*(LabData2016[LDL唯一]=1)),2),""))</f>
        <v/>
      </c>
      <c r="R606" s="6" t="str">
        <f t="shared" si="124"/>
        <v/>
      </c>
      <c r="S606" s="6" t="str" cm="1">
        <f t="array" ref="S606">IF($B606="","",IFERROR(_xlfn.AGGREGATE(15,6,LabData2016[最近一次LDL檢查結果(mg/dL)]/((LabData2016[比對身分證前六碼]=$AX606)*(LabData2016[LDL唯一]=1)),1),""))</f>
        <v/>
      </c>
      <c r="T606" s="28" t="str">
        <f ca="1">IF($B606="","",IF($M606="不適用","不適用",IF($N606="","未檢驗",IF(OR(AND($D606="DM only",$O606&gt;=DATE(YEAR(TODAY()),1,1),$O606&lt;DATE(YEAR(TODAY())+1,1,1),$N606&lt;VALUE(SUBSTITUTE($M606,"&lt;",""))),AND($AH606&gt;=1,$AI606&gt;=1,OR($N606&lt;VALUE(SUBSTITUTE($M606,"&lt;","")),SUMIFS(LabData2016[LDL唯一],LabData2016[比對身分證前六碼],$AX606,LabData2016[最近一次LDL檢查結果(mg/dL)],"&lt;"&amp;VALUE(SUBSTITUTE($M606,"&lt;","")),LabData2016[最近一次LDL檢查日期],"&gt;="&amp;DATE(YEAR(TODAY()),1,1),LabData2016[最近一次LDL檢查日期],"&lt;"&amp;DATE(YEAR(TODAY())+1,1,1))/($AH606+$AI606)&gt;=0.5))),"控制達標",IF(AND($AH606&gt;=1,$AI606&gt;=1,ISNUMBER($P606),$R606&gt;84,$N606-$P606&lt;0),"進步達標","未達標")))))</f>
        <v/>
      </c>
      <c r="U606" s="39" t="str">
        <f ca="1">IF($B606="","",IF($T606="不適用","不適用",IF($T606="未檢驗","無檢驗資料","全年"&amp;($AH606+$AI606)&amp;"次／下半年"&amp;$AI606&amp;"次／"&amp;SUMIFS(LabData2016[LDL唯一],LabData2016[比對身分證前六碼],$AX606,LabData2016[最近一次LDL檢查結果(mg/dL)],"&lt;"&amp;VALUE(SUBSTITUTE($M606,"&lt;","")),LabData2016[最近一次LDL檢查日期],"&gt;="&amp;DATE(YEAR(TODAY()),1,1),LabData2016[最近一次LDL檢查日期],"&lt;"&amp;DATE(YEAR(TODAY())+1,1,1))&amp;"/"&amp;($AH606+$AI606)&amp;"達標")))</f>
        <v/>
      </c>
      <c r="V606" s="6" t="str" cm="1">
        <f t="array" ref="V606">IF($B606="","",IFERROR(INDEX(PatientCriteria[UACR達標標準],ROWS($A$4:A606)),""))</f>
        <v/>
      </c>
      <c r="W606" s="6" t="str">
        <f>IF($B606="","",IF($X606="","",IFERROR(SUMIFS(LabData2016[最近一次UACR檢查結果(mg/gm)],LabData2016[比對身分證前六碼],$AX606,LabData2016[最近一次UACR檢查日期],$X606,LabData2016[UACR唯一],1),"")))</f>
        <v/>
      </c>
      <c r="X606" s="36" t="str" cm="1">
        <f t="array" ref="X606">IF($B606="","",IFERROR(_xlfn.AGGREGATE(14,6,LabData2016[最近一次UACR檢查日期]/((LabData2016[比對身分證前六碼]=$AX606)*(LabData2016[UACR唯一]=1)),1),""))</f>
        <v/>
      </c>
      <c r="Y606" s="6" t="str">
        <f>IF($B606="","",IF($Z606="","",IFERROR(SUMIFS(LabData2016[最近一次UACR檢查結果(mg/gm)],LabData2016[比對身分證前六碼],$AX606,LabData2016[最近一次UACR檢查日期],$Z606,LabData2016[UACR唯一],1),"")))</f>
        <v/>
      </c>
      <c r="Z606" s="36" t="str" cm="1">
        <f t="array" ref="Z606">IF($B606="","",IFERROR(_xlfn.AGGREGATE(14,6,LabData2016[最近一次UACR檢查日期]/((LabData2016[比對身分證前六碼]=$AX606)*(LabData2016[UACR唯一]=1)),2),""))</f>
        <v/>
      </c>
      <c r="AA606" s="6" t="str">
        <f t="shared" si="125"/>
        <v/>
      </c>
      <c r="AB606" s="29" t="str">
        <f ca="1">IF($B606="","",IF($V606="不適用","不適用",IF($W606="","未檢驗",IF(AND($AJ606+$AK606&gt;=2,$AK606&gt;=1),IF(OR($W606&lt;30,SUMIFS(LabData2016[UACR唯一],LabData2016[比對身分證前六碼],$AX606,LabData2016[最近一次UACR檢查結果(mg/gm)],"&lt;30",LabData2016[最近一次UACR檢查日期],"&gt;="&amp;DATE(YEAR(TODAY()),1,1),LabData2016[最近一次UACR檢查日期],"&lt;"&amp;DATE(YEAR(TODAY())+1,1,1))/($AJ606+$AK606)&gt;=0.5),"控制達標",IF(ISNUMBER($Y606),IF(AND($AA606&gt;=84,$W606-$Y606&lt;0),"進步達標","未達標"),"未達標")),"未達標"))))</f>
        <v/>
      </c>
      <c r="AC606" s="38" t="str">
        <f ca="1">IF($B606="","",IF($AB606="不適用","不適用",IF($AB606="未檢驗","無檢驗資料","全年"&amp;($AJ606+$AK606)&amp;"次／下半年"&amp;$AK606&amp;"次／"&amp;SUMIFS(LabData2016[UACR唯一],LabData2016[比對身分證前六碼],$AX606,LabData2016[最近一次UACR檢查結果(mg/gm)],"&lt;30",LabData2016[最近一次UACR檢查日期],"&gt;="&amp;DATE(YEAR(TODAY()),1,1),LabData2016[最近一次UACR檢查日期],"&lt;"&amp;DATE(YEAR(TODAY())+1,1,1))&amp;"/"&amp;($AJ606+$AK606)&amp;"達標")))</f>
        <v/>
      </c>
      <c r="AD606" s="6" t="str" cm="1">
        <f t="array" ref="AD606">IF($B606="","",IFERROR(INDEX(PatientCriteria[BP檢驗次數達標標準],ROWS($A$4:A606)),""))</f>
        <v/>
      </c>
      <c r="AE606" s="6" t="str" cm="1">
        <f t="array" aca="1" ref="AE606" ca="1">IF($B606="","",_xlfn.LET(_xlpm.bp,LabData2016[最近一次BP檢查日期],_xlpm.ym,IF(ISNUMBER(_xlpm.bp),TEXT(_xlpm.bp,"yyyy-mm"),LEFT(_xlpm.bp,7)),_xlpm.matched,_xlfn._xlws.FILTER(_xlpm.ym,(LabData2016[比對身分證前六碼]=$AX606)*(LabData2016[比對生日西元]=$AY606)*(_xlpm.ym&lt;&gt;"")*(LEFT(_xlpm.ym,4)=TEXT(YEAR(TODAY()),"0")),""),IF(INDEX(_xlpm.matched,1)="",0,ROWS(_xlfn.UNIQUE(_xlpm.matched)))))</f>
        <v/>
      </c>
      <c r="AF606" s="6" t="str">
        <f ca="1">IF($B606="","",SUMIFS(LabData2016[HbA1c唯一],LabData2016[比對身分證前六碼],$AX606,LabData2016[最近一次HbA1c檢查日期],"&gt;="&amp;DATE(YEAR(TODAY()),1,1),LabData2016[最近一次HbA1c檢查日期],"&lt;"&amp;DATE(YEAR(TODAY()),7,1)))</f>
        <v/>
      </c>
      <c r="AG606" s="6" t="str">
        <f ca="1">IF($B606="","",SUMIFS(LabData2016[HbA1c唯一],LabData2016[比對身分證前六碼],$AX606,LabData2016[最近一次HbA1c檢查日期],"&gt;="&amp;DATE(YEAR(TODAY()),7,1),LabData2016[最近一次HbA1c檢查日期],"&lt;"&amp;DATE(YEAR(TODAY())+1,1,1)))</f>
        <v/>
      </c>
      <c r="AH606" s="6" t="str">
        <f ca="1">IF($B606="","",SUMIFS(LabData2016[LDL唯一],LabData2016[比對身分證前六碼],$AX606,LabData2016[最近一次LDL檢查日期],"&gt;="&amp;DATE(YEAR(TODAY()),1,1),LabData2016[最近一次LDL檢查日期],"&lt;"&amp;DATE(YEAR(TODAY()),7,1)))</f>
        <v/>
      </c>
      <c r="AI606" s="6" t="str">
        <f ca="1">IF($B606="","",SUMIFS(LabData2016[LDL唯一],LabData2016[比對身分證前六碼],$AX606,LabData2016[最近一次LDL檢查日期],"&gt;="&amp;DATE(YEAR(TODAY()),7,1),LabData2016[最近一次LDL檢查日期],"&lt;"&amp;DATE(YEAR(TODAY())+1,1,1)))</f>
        <v/>
      </c>
      <c r="AJ606" s="6" t="str">
        <f ca="1">IF($B606="","",SUMIFS(LabData2016[UACR唯一],LabData2016[比對身分證前六碼],$AX606,LabData2016[最近一次UACR檢查日期],"&gt;="&amp;DATE(YEAR(TODAY()),1,1),LabData2016[最近一次UACR檢查日期],"&lt;"&amp;DATE(YEAR(TODAY()),7,1)))</f>
        <v/>
      </c>
      <c r="AK606" s="6" t="str">
        <f ca="1">IF($B606="","",SUMIFS(LabData2016[UACR唯一],LabData2016[比對身分證前六碼],$AX606,LabData2016[最近一次UACR檢查日期],"&gt;="&amp;DATE(YEAR(TODAY()),7,1),LabData2016[最近一次UACR檢查日期],"&lt;"&amp;DATE(YEAR(TODAY())+1,1,1)))</f>
        <v/>
      </c>
      <c r="AL606" s="6" t="str">
        <f t="shared" si="126"/>
        <v/>
      </c>
      <c r="AM606" s="6" t="str">
        <f t="shared" si="127"/>
        <v/>
      </c>
      <c r="AN606" s="6" t="str">
        <f t="shared" si="128"/>
        <v/>
      </c>
      <c r="AO606" s="6" t="str">
        <f t="shared" si="129"/>
        <v/>
      </c>
      <c r="AP606" s="6" t="str" cm="1">
        <f t="array" ref="AP606">IF($B606="","",IFERROR(INDEX(相容設定!$B$2:$E$9,MATCH($D606,相容設定!$A$2:$A$9,0),MIN(VALUE(LEFT($AQ606,FIND("/",$AQ606)-1)),3)+1),0))</f>
        <v/>
      </c>
      <c r="AQ606" s="6" t="str">
        <f t="shared" si="130"/>
        <v/>
      </c>
      <c r="AR606" s="30" t="str">
        <f t="shared" si="131"/>
        <v/>
      </c>
      <c r="AS606" s="30" t="str">
        <f>IF($B606="","",250+30+IF(OR(ISNUMBER(SEARCH("DM",$D606)),ISNUMBER(SEARCH("+",$D606))),100,0)+IFERROR(INDEX(相容設定!$F$2:$F$9,MATCH($D606,相容設定!$A$2:$A$9,0)),0))</f>
        <v/>
      </c>
      <c r="AT606" s="31" t="str">
        <f t="shared" si="132"/>
        <v/>
      </c>
      <c r="AU606" s="32" t="str">
        <f t="shared" si="133"/>
        <v/>
      </c>
      <c r="AW606" t="str">
        <f t="shared" si="134"/>
        <v/>
      </c>
    </row>
    <row r="607" spans="1:49" x14ac:dyDescent="0.35">
      <c r="A607" s="26" t="str" cm="1">
        <f t="array" ref="A607">IFERROR(IF(INDEX(PatientCriteria[身分證號],ROWS($A$4:A607))="","",ROWS($A$4:A607)),"")</f>
        <v/>
      </c>
      <c r="B607" s="26" t="str" cm="1">
        <f t="array" ref="B607">IFERROR(IF(INDEX(PatientCriteria[身分證號],ROWS($A$4:A607))="","",INDEX(PatientCriteria[身分證號],ROWS($A$4:A607))),"")</f>
        <v/>
      </c>
      <c r="C607" s="26" t="str" cm="1">
        <f t="array" ref="C607">IF($B607="","",IFERROR(INDEX(PatientCriteria[生日],ROWS($A$4:A607)),""))</f>
        <v/>
      </c>
      <c r="D607" s="26" t="str" cm="1">
        <f t="array" ref="D607">IF($B607="","",IFERROR(INDEX(PatientCriteria[疾病組合],ROWS($A$4:A607)),""))</f>
        <v/>
      </c>
      <c r="E607" s="6" t="str" cm="1">
        <f t="array" ref="E607">IF($B607="","",IFERROR(INDEX(PatientCriteria[HbA1c達標標準],ROWS($A$4:A607)),""))</f>
        <v/>
      </c>
      <c r="F607" s="6" t="str">
        <f>IF($B607="","",IF($G607="","",IFERROR(SUMIFS(LabData2016[最近一次HbA1c檢查結果(%)],LabData2016[比對身分證前六碼],$AX607,LabData2016[最近一次HbA1c檢查日期],$G607,LabData2016[HbA1c唯一],1),"")))</f>
        <v/>
      </c>
      <c r="G607" s="36" t="str" cm="1">
        <f t="array" ref="G607">IF($B607="","",IFERROR(_xlfn.AGGREGATE(14,6,LabData2016[最近一次HbA1c檢查日期]/((LabData2016[比對身分證前六碼]=$AX607)*(LabData2016[HbA1c唯一]=1)),1),""))</f>
        <v/>
      </c>
      <c r="H607" s="6" t="str">
        <f>IF($B607="","",IF($I607="","",IFERROR(SUMIFS(LabData2016[最近一次HbA1c檢查結果(%)],LabData2016[比對身分證前六碼],$AX607,LabData2016[最近一次HbA1c檢查日期],$I607,LabData2016[HbA1c唯一],1),"")))</f>
        <v/>
      </c>
      <c r="I607" s="36" t="str" cm="1">
        <f t="array" ref="I607">IF($B607="","",IFERROR(_xlfn.AGGREGATE(14,6,LabData2016[最近一次HbA1c檢查日期]/((LabData2016[比對身分證前六碼]=$AX607)*(LabData2016[HbA1c唯一]=1)),2),""))</f>
        <v/>
      </c>
      <c r="J607" s="6" t="str">
        <f t="shared" si="123"/>
        <v/>
      </c>
      <c r="K607" s="27" t="str">
        <f ca="1">IF($B607="","",IF($E607="不適用","不適用",IF($F607="","未檢驗",IF(AND($AF607+$AG607&gt;=2,$AG607&gt;=1),IF(OR($F607&lt;VALUE(SUBSTITUTE(SUBSTITUTE($E607,"&lt;",""),"%","")),SUMIFS(LabData2016[HbA1c唯一],LabData2016[比對身分證前六碼],$AX607,LabData2016[最近一次HbA1c檢查結果(%)],"&lt;"&amp;VALUE(SUBSTITUTE(SUBSTITUTE($E607,"&lt;",""),"%","")),LabData2016[最近一次HbA1c檢查日期],"&gt;="&amp;DATE(YEAR(TODAY()),1,1),LabData2016[最近一次HbA1c檢查日期],"&lt;"&amp;DATE(YEAR(TODAY())+1,1,1))/($AF607+$AG607)&gt;=0.5),"控制達標",IF(ISNUMBER($H607),IF(AND($J607&gt;=84,$F607-$H607&lt;0),"進步達標","未達標"),"未達標")),"未達標"))))</f>
        <v/>
      </c>
      <c r="L607" s="33" t="str">
        <f ca="1">IF($B607="","",IF($K607="不適用","不適用",IF($K607="未檢驗","無檢驗資料","全年"&amp;($AF607+$AG607)&amp;"次／下半年"&amp;$AG607&amp;"次／"&amp;SUMIFS(LabData2016[HbA1c唯一],LabData2016[比對身分證前六碼],$AX607,LabData2016[最近一次HbA1c檢查結果(%)],"&lt;"&amp;VALUE(SUBSTITUTE(SUBSTITUTE($E607,"&lt;",""),"%","")),LabData2016[最近一次HbA1c檢查日期],"&gt;="&amp;DATE(YEAR(TODAY()),1,1),LabData2016[最近一次HbA1c檢查日期],"&lt;"&amp;DATE(YEAR(TODAY())+1,1,1))&amp;"/"&amp;($AF607+$AG607)&amp;"達標")))</f>
        <v/>
      </c>
      <c r="M607" s="6" t="str" cm="1">
        <f t="array" ref="M607">IF($B607="","",IFERROR(INDEX(PatientCriteria[LDL達標標準],ROWS($A$4:A607)),""))</f>
        <v/>
      </c>
      <c r="N607" s="6" t="str">
        <f>IF($B607="","",IF($O607="","",IFERROR(SUMIFS(LabData2016[最近一次LDL檢查結果(mg/dL)],LabData2016[比對身分證前六碼],$AX607,LabData2016[最近一次LDL檢查日期],$O607,LabData2016[LDL唯一],1),"")))</f>
        <v/>
      </c>
      <c r="O607" s="36" t="str" cm="1">
        <f t="array" ref="O607">IF($B607="","",IFERROR(_xlfn.AGGREGATE(14,6,LabData2016[最近一次LDL檢查日期]/((LabData2016[比對身分證前六碼]=$AX607)*(LabData2016[LDL唯一]=1)),1),""))</f>
        <v/>
      </c>
      <c r="P607" s="6" t="str">
        <f>IF($B607="","",IF($Q607="","",IFERROR(SUMIFS(LabData2016[最近一次LDL檢查結果(mg/dL)],LabData2016[比對身分證前六碼],$AX607,LabData2016[最近一次LDL檢查日期],$Q607,LabData2016[LDL唯一],1),"")))</f>
        <v/>
      </c>
      <c r="Q607" s="36" t="str" cm="1">
        <f t="array" ref="Q607">IF($B607="","",IFERROR(_xlfn.AGGREGATE(14,6,LabData2016[最近一次LDL檢查日期]/((LabData2016[比對身分證前六碼]=$AX607)*(LabData2016[LDL唯一]=1)),2),""))</f>
        <v/>
      </c>
      <c r="R607" s="6" t="str">
        <f t="shared" si="124"/>
        <v/>
      </c>
      <c r="S607" s="6" t="str" cm="1">
        <f t="array" ref="S607">IF($B607="","",IFERROR(_xlfn.AGGREGATE(15,6,LabData2016[最近一次LDL檢查結果(mg/dL)]/((LabData2016[比對身分證前六碼]=$AX607)*(LabData2016[LDL唯一]=1)),1),""))</f>
        <v/>
      </c>
      <c r="T607" s="28" t="str">
        <f ca="1">IF($B607="","",IF($M607="不適用","不適用",IF($N607="","未檢驗",IF(OR(AND($D607="DM only",$O607&gt;=DATE(YEAR(TODAY()),1,1),$O607&lt;DATE(YEAR(TODAY())+1,1,1),$N607&lt;VALUE(SUBSTITUTE($M607,"&lt;",""))),AND($AH607&gt;=1,$AI607&gt;=1,OR($N607&lt;VALUE(SUBSTITUTE($M607,"&lt;","")),SUMIFS(LabData2016[LDL唯一],LabData2016[比對身分證前六碼],$AX607,LabData2016[最近一次LDL檢查結果(mg/dL)],"&lt;"&amp;VALUE(SUBSTITUTE($M607,"&lt;","")),LabData2016[最近一次LDL檢查日期],"&gt;="&amp;DATE(YEAR(TODAY()),1,1),LabData2016[最近一次LDL檢查日期],"&lt;"&amp;DATE(YEAR(TODAY())+1,1,1))/($AH607+$AI607)&gt;=0.5))),"控制達標",IF(AND($AH607&gt;=1,$AI607&gt;=1,ISNUMBER($P607),$R607&gt;84,$N607-$P607&lt;0),"進步達標","未達標")))))</f>
        <v/>
      </c>
      <c r="U607" s="39" t="str">
        <f ca="1">IF($B607="","",IF($T607="不適用","不適用",IF($T607="未檢驗","無檢驗資料","全年"&amp;($AH607+$AI607)&amp;"次／下半年"&amp;$AI607&amp;"次／"&amp;SUMIFS(LabData2016[LDL唯一],LabData2016[比對身分證前六碼],$AX607,LabData2016[最近一次LDL檢查結果(mg/dL)],"&lt;"&amp;VALUE(SUBSTITUTE($M607,"&lt;","")),LabData2016[最近一次LDL檢查日期],"&gt;="&amp;DATE(YEAR(TODAY()),1,1),LabData2016[最近一次LDL檢查日期],"&lt;"&amp;DATE(YEAR(TODAY())+1,1,1))&amp;"/"&amp;($AH607+$AI607)&amp;"達標")))</f>
        <v/>
      </c>
      <c r="V607" s="6" t="str" cm="1">
        <f t="array" ref="V607">IF($B607="","",IFERROR(INDEX(PatientCriteria[UACR達標標準],ROWS($A$4:A607)),""))</f>
        <v/>
      </c>
      <c r="W607" s="6" t="str">
        <f>IF($B607="","",IF($X607="","",IFERROR(SUMIFS(LabData2016[最近一次UACR檢查結果(mg/gm)],LabData2016[比對身分證前六碼],$AX607,LabData2016[最近一次UACR檢查日期],$X607,LabData2016[UACR唯一],1),"")))</f>
        <v/>
      </c>
      <c r="X607" s="36" t="str" cm="1">
        <f t="array" ref="X607">IF($B607="","",IFERROR(_xlfn.AGGREGATE(14,6,LabData2016[最近一次UACR檢查日期]/((LabData2016[比對身分證前六碼]=$AX607)*(LabData2016[UACR唯一]=1)),1),""))</f>
        <v/>
      </c>
      <c r="Y607" s="6" t="str">
        <f>IF($B607="","",IF($Z607="","",IFERROR(SUMIFS(LabData2016[最近一次UACR檢查結果(mg/gm)],LabData2016[比對身分證前六碼],$AX607,LabData2016[最近一次UACR檢查日期],$Z607,LabData2016[UACR唯一],1),"")))</f>
        <v/>
      </c>
      <c r="Z607" s="36" t="str" cm="1">
        <f t="array" ref="Z607">IF($B607="","",IFERROR(_xlfn.AGGREGATE(14,6,LabData2016[最近一次UACR檢查日期]/((LabData2016[比對身分證前六碼]=$AX607)*(LabData2016[UACR唯一]=1)),2),""))</f>
        <v/>
      </c>
      <c r="AA607" s="6" t="str">
        <f t="shared" si="125"/>
        <v/>
      </c>
      <c r="AB607" s="29" t="str">
        <f ca="1">IF($B607="","",IF($V607="不適用","不適用",IF($W607="","未檢驗",IF(AND($AJ607+$AK607&gt;=2,$AK607&gt;=1),IF(OR($W607&lt;30,SUMIFS(LabData2016[UACR唯一],LabData2016[比對身分證前六碼],$AX607,LabData2016[最近一次UACR檢查結果(mg/gm)],"&lt;30",LabData2016[最近一次UACR檢查日期],"&gt;="&amp;DATE(YEAR(TODAY()),1,1),LabData2016[最近一次UACR檢查日期],"&lt;"&amp;DATE(YEAR(TODAY())+1,1,1))/($AJ607+$AK607)&gt;=0.5),"控制達標",IF(ISNUMBER($Y607),IF(AND($AA607&gt;=84,$W607-$Y607&lt;0),"進步達標","未達標"),"未達標")),"未達標"))))</f>
        <v/>
      </c>
      <c r="AC607" s="38" t="str">
        <f ca="1">IF($B607="","",IF($AB607="不適用","不適用",IF($AB607="未檢驗","無檢驗資料","全年"&amp;($AJ607+$AK607)&amp;"次／下半年"&amp;$AK607&amp;"次／"&amp;SUMIFS(LabData2016[UACR唯一],LabData2016[比對身分證前六碼],$AX607,LabData2016[最近一次UACR檢查結果(mg/gm)],"&lt;30",LabData2016[最近一次UACR檢查日期],"&gt;="&amp;DATE(YEAR(TODAY()),1,1),LabData2016[最近一次UACR檢查日期],"&lt;"&amp;DATE(YEAR(TODAY())+1,1,1))&amp;"/"&amp;($AJ607+$AK607)&amp;"達標")))</f>
        <v/>
      </c>
      <c r="AD607" s="6" t="str" cm="1">
        <f t="array" ref="AD607">IF($B607="","",IFERROR(INDEX(PatientCriteria[BP檢驗次數達標標準],ROWS($A$4:A607)),""))</f>
        <v/>
      </c>
      <c r="AE607" s="6" t="str" cm="1">
        <f t="array" aca="1" ref="AE607" ca="1">IF($B607="","",_xlfn.LET(_xlpm.bp,LabData2016[最近一次BP檢查日期],_xlpm.ym,IF(ISNUMBER(_xlpm.bp),TEXT(_xlpm.bp,"yyyy-mm"),LEFT(_xlpm.bp,7)),_xlpm.matched,_xlfn._xlws.FILTER(_xlpm.ym,(LabData2016[比對身分證前六碼]=$AX607)*(LabData2016[比對生日西元]=$AY607)*(_xlpm.ym&lt;&gt;"")*(LEFT(_xlpm.ym,4)=TEXT(YEAR(TODAY()),"0")),""),IF(INDEX(_xlpm.matched,1)="",0,ROWS(_xlfn.UNIQUE(_xlpm.matched)))))</f>
        <v/>
      </c>
      <c r="AF607" s="6" t="str">
        <f ca="1">IF($B607="","",SUMIFS(LabData2016[HbA1c唯一],LabData2016[比對身分證前六碼],$AX607,LabData2016[最近一次HbA1c檢查日期],"&gt;="&amp;DATE(YEAR(TODAY()),1,1),LabData2016[最近一次HbA1c檢查日期],"&lt;"&amp;DATE(YEAR(TODAY()),7,1)))</f>
        <v/>
      </c>
      <c r="AG607" s="6" t="str">
        <f ca="1">IF($B607="","",SUMIFS(LabData2016[HbA1c唯一],LabData2016[比對身分證前六碼],$AX607,LabData2016[最近一次HbA1c檢查日期],"&gt;="&amp;DATE(YEAR(TODAY()),7,1),LabData2016[最近一次HbA1c檢查日期],"&lt;"&amp;DATE(YEAR(TODAY())+1,1,1)))</f>
        <v/>
      </c>
      <c r="AH607" s="6" t="str">
        <f ca="1">IF($B607="","",SUMIFS(LabData2016[LDL唯一],LabData2016[比對身分證前六碼],$AX607,LabData2016[最近一次LDL檢查日期],"&gt;="&amp;DATE(YEAR(TODAY()),1,1),LabData2016[最近一次LDL檢查日期],"&lt;"&amp;DATE(YEAR(TODAY()),7,1)))</f>
        <v/>
      </c>
      <c r="AI607" s="6" t="str">
        <f ca="1">IF($B607="","",SUMIFS(LabData2016[LDL唯一],LabData2016[比對身分證前六碼],$AX607,LabData2016[最近一次LDL檢查日期],"&gt;="&amp;DATE(YEAR(TODAY()),7,1),LabData2016[最近一次LDL檢查日期],"&lt;"&amp;DATE(YEAR(TODAY())+1,1,1)))</f>
        <v/>
      </c>
      <c r="AJ607" s="6" t="str">
        <f ca="1">IF($B607="","",SUMIFS(LabData2016[UACR唯一],LabData2016[比對身分證前六碼],$AX607,LabData2016[最近一次UACR檢查日期],"&gt;="&amp;DATE(YEAR(TODAY()),1,1),LabData2016[最近一次UACR檢查日期],"&lt;"&amp;DATE(YEAR(TODAY()),7,1)))</f>
        <v/>
      </c>
      <c r="AK607" s="6" t="str">
        <f ca="1">IF($B607="","",SUMIFS(LabData2016[UACR唯一],LabData2016[比對身分證前六碼],$AX607,LabData2016[最近一次UACR檢查日期],"&gt;="&amp;DATE(YEAR(TODAY()),7,1),LabData2016[最近一次UACR檢查日期],"&lt;"&amp;DATE(YEAR(TODAY())+1,1,1)))</f>
        <v/>
      </c>
      <c r="AL607" s="6" t="str">
        <f t="shared" si="126"/>
        <v/>
      </c>
      <c r="AM607" s="6" t="str">
        <f t="shared" si="127"/>
        <v/>
      </c>
      <c r="AN607" s="6" t="str">
        <f t="shared" si="128"/>
        <v/>
      </c>
      <c r="AO607" s="6" t="str">
        <f t="shared" si="129"/>
        <v/>
      </c>
      <c r="AP607" s="6" t="str" cm="1">
        <f t="array" ref="AP607">IF($B607="","",IFERROR(INDEX(相容設定!$B$2:$E$9,MATCH($D607,相容設定!$A$2:$A$9,0),MIN(VALUE(LEFT($AQ607,FIND("/",$AQ607)-1)),3)+1),0))</f>
        <v/>
      </c>
      <c r="AQ607" s="6" t="str">
        <f t="shared" si="130"/>
        <v/>
      </c>
      <c r="AR607" s="30" t="str">
        <f t="shared" si="131"/>
        <v/>
      </c>
      <c r="AS607" s="30" t="str">
        <f>IF($B607="","",250+30+IF(OR(ISNUMBER(SEARCH("DM",$D607)),ISNUMBER(SEARCH("+",$D607))),100,0)+IFERROR(INDEX(相容設定!$F$2:$F$9,MATCH($D607,相容設定!$A$2:$A$9,0)),0))</f>
        <v/>
      </c>
      <c r="AT607" s="31" t="str">
        <f t="shared" si="132"/>
        <v/>
      </c>
      <c r="AU607" s="32" t="str">
        <f t="shared" si="133"/>
        <v/>
      </c>
      <c r="AW607" t="str">
        <f t="shared" si="134"/>
        <v/>
      </c>
    </row>
    <row r="608" spans="1:49" x14ac:dyDescent="0.35">
      <c r="A608" s="26" t="str" cm="1">
        <f t="array" ref="A608">IFERROR(IF(INDEX(PatientCriteria[身分證號],ROWS($A$4:A608))="","",ROWS($A$4:A608)),"")</f>
        <v/>
      </c>
      <c r="B608" s="26" t="str" cm="1">
        <f t="array" ref="B608">IFERROR(IF(INDEX(PatientCriteria[身分證號],ROWS($A$4:A608))="","",INDEX(PatientCriteria[身分證號],ROWS($A$4:A608))),"")</f>
        <v/>
      </c>
      <c r="C608" s="26" t="str" cm="1">
        <f t="array" ref="C608">IF($B608="","",IFERROR(INDEX(PatientCriteria[生日],ROWS($A$4:A608)),""))</f>
        <v/>
      </c>
      <c r="D608" s="26" t="str" cm="1">
        <f t="array" ref="D608">IF($B608="","",IFERROR(INDEX(PatientCriteria[疾病組合],ROWS($A$4:A608)),""))</f>
        <v/>
      </c>
      <c r="E608" s="6" t="str" cm="1">
        <f t="array" ref="E608">IF($B608="","",IFERROR(INDEX(PatientCriteria[HbA1c達標標準],ROWS($A$4:A608)),""))</f>
        <v/>
      </c>
      <c r="F608" s="6" t="str">
        <f>IF($B608="","",IF($G608="","",IFERROR(SUMIFS(LabData2016[最近一次HbA1c檢查結果(%)],LabData2016[比對身分證前六碼],$AX608,LabData2016[最近一次HbA1c檢查日期],$G608,LabData2016[HbA1c唯一],1),"")))</f>
        <v/>
      </c>
      <c r="G608" s="36" t="str" cm="1">
        <f t="array" ref="G608">IF($B608="","",IFERROR(_xlfn.AGGREGATE(14,6,LabData2016[最近一次HbA1c檢查日期]/((LabData2016[比對身分證前六碼]=$AX608)*(LabData2016[HbA1c唯一]=1)),1),""))</f>
        <v/>
      </c>
      <c r="H608" s="6" t="str">
        <f>IF($B608="","",IF($I608="","",IFERROR(SUMIFS(LabData2016[最近一次HbA1c檢查結果(%)],LabData2016[比對身分證前六碼],$AX608,LabData2016[最近一次HbA1c檢查日期],$I608,LabData2016[HbA1c唯一],1),"")))</f>
        <v/>
      </c>
      <c r="I608" s="36" t="str" cm="1">
        <f t="array" ref="I608">IF($B608="","",IFERROR(_xlfn.AGGREGATE(14,6,LabData2016[最近一次HbA1c檢查日期]/((LabData2016[比對身分證前六碼]=$AX608)*(LabData2016[HbA1c唯一]=1)),2),""))</f>
        <v/>
      </c>
      <c r="J608" s="6" t="str">
        <f t="shared" si="123"/>
        <v/>
      </c>
      <c r="K608" s="27" t="str">
        <f ca="1">IF($B608="","",IF($E608="不適用","不適用",IF($F608="","未檢驗",IF(AND($AF608+$AG608&gt;=2,$AG608&gt;=1),IF(OR($F608&lt;VALUE(SUBSTITUTE(SUBSTITUTE($E608,"&lt;",""),"%","")),SUMIFS(LabData2016[HbA1c唯一],LabData2016[比對身分證前六碼],$AX608,LabData2016[最近一次HbA1c檢查結果(%)],"&lt;"&amp;VALUE(SUBSTITUTE(SUBSTITUTE($E608,"&lt;",""),"%","")),LabData2016[最近一次HbA1c檢查日期],"&gt;="&amp;DATE(YEAR(TODAY()),1,1),LabData2016[最近一次HbA1c檢查日期],"&lt;"&amp;DATE(YEAR(TODAY())+1,1,1))/($AF608+$AG608)&gt;=0.5),"控制達標",IF(ISNUMBER($H608),IF(AND($J608&gt;=84,$F608-$H608&lt;0),"進步達標","未達標"),"未達標")),"未達標"))))</f>
        <v/>
      </c>
      <c r="L608" s="33" t="str">
        <f ca="1">IF($B608="","",IF($K608="不適用","不適用",IF($K608="未檢驗","無檢驗資料","全年"&amp;($AF608+$AG608)&amp;"次／下半年"&amp;$AG608&amp;"次／"&amp;SUMIFS(LabData2016[HbA1c唯一],LabData2016[比對身分證前六碼],$AX608,LabData2016[最近一次HbA1c檢查結果(%)],"&lt;"&amp;VALUE(SUBSTITUTE(SUBSTITUTE($E608,"&lt;",""),"%","")),LabData2016[最近一次HbA1c檢查日期],"&gt;="&amp;DATE(YEAR(TODAY()),1,1),LabData2016[最近一次HbA1c檢查日期],"&lt;"&amp;DATE(YEAR(TODAY())+1,1,1))&amp;"/"&amp;($AF608+$AG608)&amp;"達標")))</f>
        <v/>
      </c>
      <c r="M608" s="6" t="str" cm="1">
        <f t="array" ref="M608">IF($B608="","",IFERROR(INDEX(PatientCriteria[LDL達標標準],ROWS($A$4:A608)),""))</f>
        <v/>
      </c>
      <c r="N608" s="6" t="str">
        <f>IF($B608="","",IF($O608="","",IFERROR(SUMIFS(LabData2016[最近一次LDL檢查結果(mg/dL)],LabData2016[比對身分證前六碼],$AX608,LabData2016[最近一次LDL檢查日期],$O608,LabData2016[LDL唯一],1),"")))</f>
        <v/>
      </c>
      <c r="O608" s="36" t="str" cm="1">
        <f t="array" ref="O608">IF($B608="","",IFERROR(_xlfn.AGGREGATE(14,6,LabData2016[最近一次LDL檢查日期]/((LabData2016[比對身分證前六碼]=$AX608)*(LabData2016[LDL唯一]=1)),1),""))</f>
        <v/>
      </c>
      <c r="P608" s="6" t="str">
        <f>IF($B608="","",IF($Q608="","",IFERROR(SUMIFS(LabData2016[最近一次LDL檢查結果(mg/dL)],LabData2016[比對身分證前六碼],$AX608,LabData2016[最近一次LDL檢查日期],$Q608,LabData2016[LDL唯一],1),"")))</f>
        <v/>
      </c>
      <c r="Q608" s="36" t="str" cm="1">
        <f t="array" ref="Q608">IF($B608="","",IFERROR(_xlfn.AGGREGATE(14,6,LabData2016[最近一次LDL檢查日期]/((LabData2016[比對身分證前六碼]=$AX608)*(LabData2016[LDL唯一]=1)),2),""))</f>
        <v/>
      </c>
      <c r="R608" s="6" t="str">
        <f t="shared" si="124"/>
        <v/>
      </c>
      <c r="S608" s="6" t="str" cm="1">
        <f t="array" ref="S608">IF($B608="","",IFERROR(_xlfn.AGGREGATE(15,6,LabData2016[最近一次LDL檢查結果(mg/dL)]/((LabData2016[比對身分證前六碼]=$AX608)*(LabData2016[LDL唯一]=1)),1),""))</f>
        <v/>
      </c>
      <c r="T608" s="28" t="str">
        <f ca="1">IF($B608="","",IF($M608="不適用","不適用",IF($N608="","未檢驗",IF(OR(AND($D608="DM only",$O608&gt;=DATE(YEAR(TODAY()),1,1),$O608&lt;DATE(YEAR(TODAY())+1,1,1),$N608&lt;VALUE(SUBSTITUTE($M608,"&lt;",""))),AND($AH608&gt;=1,$AI608&gt;=1,OR($N608&lt;VALUE(SUBSTITUTE($M608,"&lt;","")),SUMIFS(LabData2016[LDL唯一],LabData2016[比對身分證前六碼],$AX608,LabData2016[最近一次LDL檢查結果(mg/dL)],"&lt;"&amp;VALUE(SUBSTITUTE($M608,"&lt;","")),LabData2016[最近一次LDL檢查日期],"&gt;="&amp;DATE(YEAR(TODAY()),1,1),LabData2016[最近一次LDL檢查日期],"&lt;"&amp;DATE(YEAR(TODAY())+1,1,1))/($AH608+$AI608)&gt;=0.5))),"控制達標",IF(AND($AH608&gt;=1,$AI608&gt;=1,ISNUMBER($P608),$R608&gt;84,$N608-$P608&lt;0),"進步達標","未達標")))))</f>
        <v/>
      </c>
      <c r="U608" s="39" t="str">
        <f ca="1">IF($B608="","",IF($T608="不適用","不適用",IF($T608="未檢驗","無檢驗資料","全年"&amp;($AH608+$AI608)&amp;"次／下半年"&amp;$AI608&amp;"次／"&amp;SUMIFS(LabData2016[LDL唯一],LabData2016[比對身分證前六碼],$AX608,LabData2016[最近一次LDL檢查結果(mg/dL)],"&lt;"&amp;VALUE(SUBSTITUTE($M608,"&lt;","")),LabData2016[最近一次LDL檢查日期],"&gt;="&amp;DATE(YEAR(TODAY()),1,1),LabData2016[最近一次LDL檢查日期],"&lt;"&amp;DATE(YEAR(TODAY())+1,1,1))&amp;"/"&amp;($AH608+$AI608)&amp;"達標")))</f>
        <v/>
      </c>
      <c r="V608" s="6" t="str" cm="1">
        <f t="array" ref="V608">IF($B608="","",IFERROR(INDEX(PatientCriteria[UACR達標標準],ROWS($A$4:A608)),""))</f>
        <v/>
      </c>
      <c r="W608" s="6" t="str">
        <f>IF($B608="","",IF($X608="","",IFERROR(SUMIFS(LabData2016[最近一次UACR檢查結果(mg/gm)],LabData2016[比對身分證前六碼],$AX608,LabData2016[最近一次UACR檢查日期],$X608,LabData2016[UACR唯一],1),"")))</f>
        <v/>
      </c>
      <c r="X608" s="36" t="str" cm="1">
        <f t="array" ref="X608">IF($B608="","",IFERROR(_xlfn.AGGREGATE(14,6,LabData2016[最近一次UACR檢查日期]/((LabData2016[比對身分證前六碼]=$AX608)*(LabData2016[UACR唯一]=1)),1),""))</f>
        <v/>
      </c>
      <c r="Y608" s="6" t="str">
        <f>IF($B608="","",IF($Z608="","",IFERROR(SUMIFS(LabData2016[最近一次UACR檢查結果(mg/gm)],LabData2016[比對身分證前六碼],$AX608,LabData2016[最近一次UACR檢查日期],$Z608,LabData2016[UACR唯一],1),"")))</f>
        <v/>
      </c>
      <c r="Z608" s="36" t="str" cm="1">
        <f t="array" ref="Z608">IF($B608="","",IFERROR(_xlfn.AGGREGATE(14,6,LabData2016[最近一次UACR檢查日期]/((LabData2016[比對身分證前六碼]=$AX608)*(LabData2016[UACR唯一]=1)),2),""))</f>
        <v/>
      </c>
      <c r="AA608" s="6" t="str">
        <f t="shared" si="125"/>
        <v/>
      </c>
      <c r="AB608" s="29" t="str">
        <f ca="1">IF($B608="","",IF($V608="不適用","不適用",IF($W608="","未檢驗",IF(AND($AJ608+$AK608&gt;=2,$AK608&gt;=1),IF(OR($W608&lt;30,SUMIFS(LabData2016[UACR唯一],LabData2016[比對身分證前六碼],$AX608,LabData2016[最近一次UACR檢查結果(mg/gm)],"&lt;30",LabData2016[最近一次UACR檢查日期],"&gt;="&amp;DATE(YEAR(TODAY()),1,1),LabData2016[最近一次UACR檢查日期],"&lt;"&amp;DATE(YEAR(TODAY())+1,1,1))/($AJ608+$AK608)&gt;=0.5),"控制達標",IF(ISNUMBER($Y608),IF(AND($AA608&gt;=84,$W608-$Y608&lt;0),"進步達標","未達標"),"未達標")),"未達標"))))</f>
        <v/>
      </c>
      <c r="AC608" s="38" t="str">
        <f ca="1">IF($B608="","",IF($AB608="不適用","不適用",IF($AB608="未檢驗","無檢驗資料","全年"&amp;($AJ608+$AK608)&amp;"次／下半年"&amp;$AK608&amp;"次／"&amp;SUMIFS(LabData2016[UACR唯一],LabData2016[比對身分證前六碼],$AX608,LabData2016[最近一次UACR檢查結果(mg/gm)],"&lt;30",LabData2016[最近一次UACR檢查日期],"&gt;="&amp;DATE(YEAR(TODAY()),1,1),LabData2016[最近一次UACR檢查日期],"&lt;"&amp;DATE(YEAR(TODAY())+1,1,1))&amp;"/"&amp;($AJ608+$AK608)&amp;"達標")))</f>
        <v/>
      </c>
      <c r="AD608" s="6" t="str" cm="1">
        <f t="array" ref="AD608">IF($B608="","",IFERROR(INDEX(PatientCriteria[BP檢驗次數達標標準],ROWS($A$4:A608)),""))</f>
        <v/>
      </c>
      <c r="AE608" s="6" t="str" cm="1">
        <f t="array" aca="1" ref="AE608" ca="1">IF($B608="","",_xlfn.LET(_xlpm.bp,LabData2016[最近一次BP檢查日期],_xlpm.ym,IF(ISNUMBER(_xlpm.bp),TEXT(_xlpm.bp,"yyyy-mm"),LEFT(_xlpm.bp,7)),_xlpm.matched,_xlfn._xlws.FILTER(_xlpm.ym,(LabData2016[比對身分證前六碼]=$AX608)*(LabData2016[比對生日西元]=$AY608)*(_xlpm.ym&lt;&gt;"")*(LEFT(_xlpm.ym,4)=TEXT(YEAR(TODAY()),"0")),""),IF(INDEX(_xlpm.matched,1)="",0,ROWS(_xlfn.UNIQUE(_xlpm.matched)))))</f>
        <v/>
      </c>
      <c r="AF608" s="6" t="str">
        <f ca="1">IF($B608="","",SUMIFS(LabData2016[HbA1c唯一],LabData2016[比對身分證前六碼],$AX608,LabData2016[最近一次HbA1c檢查日期],"&gt;="&amp;DATE(YEAR(TODAY()),1,1),LabData2016[最近一次HbA1c檢查日期],"&lt;"&amp;DATE(YEAR(TODAY()),7,1)))</f>
        <v/>
      </c>
      <c r="AG608" s="6" t="str">
        <f ca="1">IF($B608="","",SUMIFS(LabData2016[HbA1c唯一],LabData2016[比對身分證前六碼],$AX608,LabData2016[最近一次HbA1c檢查日期],"&gt;="&amp;DATE(YEAR(TODAY()),7,1),LabData2016[最近一次HbA1c檢查日期],"&lt;"&amp;DATE(YEAR(TODAY())+1,1,1)))</f>
        <v/>
      </c>
      <c r="AH608" s="6" t="str">
        <f ca="1">IF($B608="","",SUMIFS(LabData2016[LDL唯一],LabData2016[比對身分證前六碼],$AX608,LabData2016[最近一次LDL檢查日期],"&gt;="&amp;DATE(YEAR(TODAY()),1,1),LabData2016[最近一次LDL檢查日期],"&lt;"&amp;DATE(YEAR(TODAY()),7,1)))</f>
        <v/>
      </c>
      <c r="AI608" s="6" t="str">
        <f ca="1">IF($B608="","",SUMIFS(LabData2016[LDL唯一],LabData2016[比對身分證前六碼],$AX608,LabData2016[最近一次LDL檢查日期],"&gt;="&amp;DATE(YEAR(TODAY()),7,1),LabData2016[最近一次LDL檢查日期],"&lt;"&amp;DATE(YEAR(TODAY())+1,1,1)))</f>
        <v/>
      </c>
      <c r="AJ608" s="6" t="str">
        <f ca="1">IF($B608="","",SUMIFS(LabData2016[UACR唯一],LabData2016[比對身分證前六碼],$AX608,LabData2016[最近一次UACR檢查日期],"&gt;="&amp;DATE(YEAR(TODAY()),1,1),LabData2016[最近一次UACR檢查日期],"&lt;"&amp;DATE(YEAR(TODAY()),7,1)))</f>
        <v/>
      </c>
      <c r="AK608" s="6" t="str">
        <f ca="1">IF($B608="","",SUMIFS(LabData2016[UACR唯一],LabData2016[比對身分證前六碼],$AX608,LabData2016[最近一次UACR檢查日期],"&gt;="&amp;DATE(YEAR(TODAY()),7,1),LabData2016[最近一次UACR檢查日期],"&lt;"&amp;DATE(YEAR(TODAY())+1,1,1)))</f>
        <v/>
      </c>
      <c r="AL608" s="6" t="str">
        <f t="shared" si="126"/>
        <v/>
      </c>
      <c r="AM608" s="6" t="str">
        <f t="shared" si="127"/>
        <v/>
      </c>
      <c r="AN608" s="6" t="str">
        <f t="shared" si="128"/>
        <v/>
      </c>
      <c r="AO608" s="6" t="str">
        <f t="shared" si="129"/>
        <v/>
      </c>
      <c r="AP608" s="6" t="str" cm="1">
        <f t="array" ref="AP608">IF($B608="","",IFERROR(INDEX(相容設定!$B$2:$E$9,MATCH($D608,相容設定!$A$2:$A$9,0),MIN(VALUE(LEFT($AQ608,FIND("/",$AQ608)-1)),3)+1),0))</f>
        <v/>
      </c>
      <c r="AQ608" s="6" t="str">
        <f t="shared" si="130"/>
        <v/>
      </c>
      <c r="AR608" s="30" t="str">
        <f t="shared" si="131"/>
        <v/>
      </c>
      <c r="AS608" s="30" t="str">
        <f>IF($B608="","",250+30+IF(OR(ISNUMBER(SEARCH("DM",$D608)),ISNUMBER(SEARCH("+",$D608))),100,0)+IFERROR(INDEX(相容設定!$F$2:$F$9,MATCH($D608,相容設定!$A$2:$A$9,0)),0))</f>
        <v/>
      </c>
      <c r="AT608" s="31" t="str">
        <f t="shared" si="132"/>
        <v/>
      </c>
      <c r="AU608" s="32" t="str">
        <f t="shared" si="133"/>
        <v/>
      </c>
      <c r="AW608" t="str">
        <f t="shared" si="134"/>
        <v/>
      </c>
    </row>
    <row r="609" spans="1:49" x14ac:dyDescent="0.35">
      <c r="A609" s="26" t="str" cm="1">
        <f t="array" ref="A609">IFERROR(IF(INDEX(PatientCriteria[身分證號],ROWS($A$4:A609))="","",ROWS($A$4:A609)),"")</f>
        <v/>
      </c>
      <c r="B609" s="26" t="str" cm="1">
        <f t="array" ref="B609">IFERROR(IF(INDEX(PatientCriteria[身分證號],ROWS($A$4:A609))="","",INDEX(PatientCriteria[身分證號],ROWS($A$4:A609))),"")</f>
        <v/>
      </c>
      <c r="C609" s="26" t="str" cm="1">
        <f t="array" ref="C609">IF($B609="","",IFERROR(INDEX(PatientCriteria[生日],ROWS($A$4:A609)),""))</f>
        <v/>
      </c>
      <c r="D609" s="26" t="str" cm="1">
        <f t="array" ref="D609">IF($B609="","",IFERROR(INDEX(PatientCriteria[疾病組合],ROWS($A$4:A609)),""))</f>
        <v/>
      </c>
      <c r="E609" s="6" t="str" cm="1">
        <f t="array" ref="E609">IF($B609="","",IFERROR(INDEX(PatientCriteria[HbA1c達標標準],ROWS($A$4:A609)),""))</f>
        <v/>
      </c>
      <c r="F609" s="6" t="str">
        <f>IF($B609="","",IF($G609="","",IFERROR(SUMIFS(LabData2016[最近一次HbA1c檢查結果(%)],LabData2016[比對身分證前六碼],$AX609,LabData2016[最近一次HbA1c檢查日期],$G609,LabData2016[HbA1c唯一],1),"")))</f>
        <v/>
      </c>
      <c r="G609" s="36" t="str" cm="1">
        <f t="array" ref="G609">IF($B609="","",IFERROR(_xlfn.AGGREGATE(14,6,LabData2016[最近一次HbA1c檢查日期]/((LabData2016[比對身分證前六碼]=$AX609)*(LabData2016[HbA1c唯一]=1)),1),""))</f>
        <v/>
      </c>
      <c r="H609" s="6" t="str">
        <f>IF($B609="","",IF($I609="","",IFERROR(SUMIFS(LabData2016[最近一次HbA1c檢查結果(%)],LabData2016[比對身分證前六碼],$AX609,LabData2016[最近一次HbA1c檢查日期],$I609,LabData2016[HbA1c唯一],1),"")))</f>
        <v/>
      </c>
      <c r="I609" s="36" t="str" cm="1">
        <f t="array" ref="I609">IF($B609="","",IFERROR(_xlfn.AGGREGATE(14,6,LabData2016[最近一次HbA1c檢查日期]/((LabData2016[比對身分證前六碼]=$AX609)*(LabData2016[HbA1c唯一]=1)),2),""))</f>
        <v/>
      </c>
      <c r="J609" s="6" t="str">
        <f t="shared" si="123"/>
        <v/>
      </c>
      <c r="K609" s="27" t="str">
        <f ca="1">IF($B609="","",IF($E609="不適用","不適用",IF($F609="","未檢驗",IF(AND($AF609+$AG609&gt;=2,$AG609&gt;=1),IF(OR($F609&lt;VALUE(SUBSTITUTE(SUBSTITUTE($E609,"&lt;",""),"%","")),SUMIFS(LabData2016[HbA1c唯一],LabData2016[比對身分證前六碼],$AX609,LabData2016[最近一次HbA1c檢查結果(%)],"&lt;"&amp;VALUE(SUBSTITUTE(SUBSTITUTE($E609,"&lt;",""),"%","")),LabData2016[最近一次HbA1c檢查日期],"&gt;="&amp;DATE(YEAR(TODAY()),1,1),LabData2016[最近一次HbA1c檢查日期],"&lt;"&amp;DATE(YEAR(TODAY())+1,1,1))/($AF609+$AG609)&gt;=0.5),"控制達標",IF(ISNUMBER($H609),IF(AND($J609&gt;=84,$F609-$H609&lt;0),"進步達標","未達標"),"未達標")),"未達標"))))</f>
        <v/>
      </c>
      <c r="L609" s="33" t="str">
        <f ca="1">IF($B609="","",IF($K609="不適用","不適用",IF($K609="未檢驗","無檢驗資料","全年"&amp;($AF609+$AG609)&amp;"次／下半年"&amp;$AG609&amp;"次／"&amp;SUMIFS(LabData2016[HbA1c唯一],LabData2016[比對身分證前六碼],$AX609,LabData2016[最近一次HbA1c檢查結果(%)],"&lt;"&amp;VALUE(SUBSTITUTE(SUBSTITUTE($E609,"&lt;",""),"%","")),LabData2016[最近一次HbA1c檢查日期],"&gt;="&amp;DATE(YEAR(TODAY()),1,1),LabData2016[最近一次HbA1c檢查日期],"&lt;"&amp;DATE(YEAR(TODAY())+1,1,1))&amp;"/"&amp;($AF609+$AG609)&amp;"達標")))</f>
        <v/>
      </c>
      <c r="M609" s="6" t="str" cm="1">
        <f t="array" ref="M609">IF($B609="","",IFERROR(INDEX(PatientCriteria[LDL達標標準],ROWS($A$4:A609)),""))</f>
        <v/>
      </c>
      <c r="N609" s="6" t="str">
        <f>IF($B609="","",IF($O609="","",IFERROR(SUMIFS(LabData2016[最近一次LDL檢查結果(mg/dL)],LabData2016[比對身分證前六碼],$AX609,LabData2016[最近一次LDL檢查日期],$O609,LabData2016[LDL唯一],1),"")))</f>
        <v/>
      </c>
      <c r="O609" s="36" t="str" cm="1">
        <f t="array" ref="O609">IF($B609="","",IFERROR(_xlfn.AGGREGATE(14,6,LabData2016[最近一次LDL檢查日期]/((LabData2016[比對身分證前六碼]=$AX609)*(LabData2016[LDL唯一]=1)),1),""))</f>
        <v/>
      </c>
      <c r="P609" s="6" t="str">
        <f>IF($B609="","",IF($Q609="","",IFERROR(SUMIFS(LabData2016[最近一次LDL檢查結果(mg/dL)],LabData2016[比對身分證前六碼],$AX609,LabData2016[最近一次LDL檢查日期],$Q609,LabData2016[LDL唯一],1),"")))</f>
        <v/>
      </c>
      <c r="Q609" s="36" t="str" cm="1">
        <f t="array" ref="Q609">IF($B609="","",IFERROR(_xlfn.AGGREGATE(14,6,LabData2016[最近一次LDL檢查日期]/((LabData2016[比對身分證前六碼]=$AX609)*(LabData2016[LDL唯一]=1)),2),""))</f>
        <v/>
      </c>
      <c r="R609" s="6" t="str">
        <f t="shared" si="124"/>
        <v/>
      </c>
      <c r="S609" s="6" t="str" cm="1">
        <f t="array" ref="S609">IF($B609="","",IFERROR(_xlfn.AGGREGATE(15,6,LabData2016[最近一次LDL檢查結果(mg/dL)]/((LabData2016[比對身分證前六碼]=$AX609)*(LabData2016[LDL唯一]=1)),1),""))</f>
        <v/>
      </c>
      <c r="T609" s="28" t="str">
        <f ca="1">IF($B609="","",IF($M609="不適用","不適用",IF($N609="","未檢驗",IF(OR(AND($D609="DM only",$O609&gt;=DATE(YEAR(TODAY()),1,1),$O609&lt;DATE(YEAR(TODAY())+1,1,1),$N609&lt;VALUE(SUBSTITUTE($M609,"&lt;",""))),AND($AH609&gt;=1,$AI609&gt;=1,OR($N609&lt;VALUE(SUBSTITUTE($M609,"&lt;","")),SUMIFS(LabData2016[LDL唯一],LabData2016[比對身分證前六碼],$AX609,LabData2016[最近一次LDL檢查結果(mg/dL)],"&lt;"&amp;VALUE(SUBSTITUTE($M609,"&lt;","")),LabData2016[最近一次LDL檢查日期],"&gt;="&amp;DATE(YEAR(TODAY()),1,1),LabData2016[最近一次LDL檢查日期],"&lt;"&amp;DATE(YEAR(TODAY())+1,1,1))/($AH609+$AI609)&gt;=0.5))),"控制達標",IF(AND($AH609&gt;=1,$AI609&gt;=1,ISNUMBER($P609),$R609&gt;84,$N609-$P609&lt;0),"進步達標","未達標")))))</f>
        <v/>
      </c>
      <c r="U609" s="39" t="str">
        <f ca="1">IF($B609="","",IF($T609="不適用","不適用",IF($T609="未檢驗","無檢驗資料","全年"&amp;($AH609+$AI609)&amp;"次／下半年"&amp;$AI609&amp;"次／"&amp;SUMIFS(LabData2016[LDL唯一],LabData2016[比對身分證前六碼],$AX609,LabData2016[最近一次LDL檢查結果(mg/dL)],"&lt;"&amp;VALUE(SUBSTITUTE($M609,"&lt;","")),LabData2016[最近一次LDL檢查日期],"&gt;="&amp;DATE(YEAR(TODAY()),1,1),LabData2016[最近一次LDL檢查日期],"&lt;"&amp;DATE(YEAR(TODAY())+1,1,1))&amp;"/"&amp;($AH609+$AI609)&amp;"達標")))</f>
        <v/>
      </c>
      <c r="V609" s="6" t="str" cm="1">
        <f t="array" ref="V609">IF($B609="","",IFERROR(INDEX(PatientCriteria[UACR達標標準],ROWS($A$4:A609)),""))</f>
        <v/>
      </c>
      <c r="W609" s="6" t="str">
        <f>IF($B609="","",IF($X609="","",IFERROR(SUMIFS(LabData2016[最近一次UACR檢查結果(mg/gm)],LabData2016[比對身分證前六碼],$AX609,LabData2016[最近一次UACR檢查日期],$X609,LabData2016[UACR唯一],1),"")))</f>
        <v/>
      </c>
      <c r="X609" s="36" t="str" cm="1">
        <f t="array" ref="X609">IF($B609="","",IFERROR(_xlfn.AGGREGATE(14,6,LabData2016[最近一次UACR檢查日期]/((LabData2016[比對身分證前六碼]=$AX609)*(LabData2016[UACR唯一]=1)),1),""))</f>
        <v/>
      </c>
      <c r="Y609" s="6" t="str">
        <f>IF($B609="","",IF($Z609="","",IFERROR(SUMIFS(LabData2016[最近一次UACR檢查結果(mg/gm)],LabData2016[比對身分證前六碼],$AX609,LabData2016[最近一次UACR檢查日期],$Z609,LabData2016[UACR唯一],1),"")))</f>
        <v/>
      </c>
      <c r="Z609" s="36" t="str" cm="1">
        <f t="array" ref="Z609">IF($B609="","",IFERROR(_xlfn.AGGREGATE(14,6,LabData2016[最近一次UACR檢查日期]/((LabData2016[比對身分證前六碼]=$AX609)*(LabData2016[UACR唯一]=1)),2),""))</f>
        <v/>
      </c>
      <c r="AA609" s="6" t="str">
        <f t="shared" si="125"/>
        <v/>
      </c>
      <c r="AB609" s="29" t="str">
        <f ca="1">IF($B609="","",IF($V609="不適用","不適用",IF($W609="","未檢驗",IF(AND($AJ609+$AK609&gt;=2,$AK609&gt;=1),IF(OR($W609&lt;30,SUMIFS(LabData2016[UACR唯一],LabData2016[比對身分證前六碼],$AX609,LabData2016[最近一次UACR檢查結果(mg/gm)],"&lt;30",LabData2016[最近一次UACR檢查日期],"&gt;="&amp;DATE(YEAR(TODAY()),1,1),LabData2016[最近一次UACR檢查日期],"&lt;"&amp;DATE(YEAR(TODAY())+1,1,1))/($AJ609+$AK609)&gt;=0.5),"控制達標",IF(ISNUMBER($Y609),IF(AND($AA609&gt;=84,$W609-$Y609&lt;0),"進步達標","未達標"),"未達標")),"未達標"))))</f>
        <v/>
      </c>
      <c r="AC609" s="38" t="str">
        <f ca="1">IF($B609="","",IF($AB609="不適用","不適用",IF($AB609="未檢驗","無檢驗資料","全年"&amp;($AJ609+$AK609)&amp;"次／下半年"&amp;$AK609&amp;"次／"&amp;SUMIFS(LabData2016[UACR唯一],LabData2016[比對身分證前六碼],$AX609,LabData2016[最近一次UACR檢查結果(mg/gm)],"&lt;30",LabData2016[最近一次UACR檢查日期],"&gt;="&amp;DATE(YEAR(TODAY()),1,1),LabData2016[最近一次UACR檢查日期],"&lt;"&amp;DATE(YEAR(TODAY())+1,1,1))&amp;"/"&amp;($AJ609+$AK609)&amp;"達標")))</f>
        <v/>
      </c>
      <c r="AD609" s="6" t="str" cm="1">
        <f t="array" ref="AD609">IF($B609="","",IFERROR(INDEX(PatientCriteria[BP檢驗次數達標標準],ROWS($A$4:A609)),""))</f>
        <v/>
      </c>
      <c r="AE609" s="6" t="str" cm="1">
        <f t="array" aca="1" ref="AE609" ca="1">IF($B609="","",_xlfn.LET(_xlpm.bp,LabData2016[最近一次BP檢查日期],_xlpm.ym,IF(ISNUMBER(_xlpm.bp),TEXT(_xlpm.bp,"yyyy-mm"),LEFT(_xlpm.bp,7)),_xlpm.matched,_xlfn._xlws.FILTER(_xlpm.ym,(LabData2016[比對身分證前六碼]=$AX609)*(LabData2016[比對生日西元]=$AY609)*(_xlpm.ym&lt;&gt;"")*(LEFT(_xlpm.ym,4)=TEXT(YEAR(TODAY()),"0")),""),IF(INDEX(_xlpm.matched,1)="",0,ROWS(_xlfn.UNIQUE(_xlpm.matched)))))</f>
        <v/>
      </c>
      <c r="AF609" s="6" t="str">
        <f ca="1">IF($B609="","",SUMIFS(LabData2016[HbA1c唯一],LabData2016[比對身分證前六碼],$AX609,LabData2016[最近一次HbA1c檢查日期],"&gt;="&amp;DATE(YEAR(TODAY()),1,1),LabData2016[最近一次HbA1c檢查日期],"&lt;"&amp;DATE(YEAR(TODAY()),7,1)))</f>
        <v/>
      </c>
      <c r="AG609" s="6" t="str">
        <f ca="1">IF($B609="","",SUMIFS(LabData2016[HbA1c唯一],LabData2016[比對身分證前六碼],$AX609,LabData2016[最近一次HbA1c檢查日期],"&gt;="&amp;DATE(YEAR(TODAY()),7,1),LabData2016[最近一次HbA1c檢查日期],"&lt;"&amp;DATE(YEAR(TODAY())+1,1,1)))</f>
        <v/>
      </c>
      <c r="AH609" s="6" t="str">
        <f ca="1">IF($B609="","",SUMIFS(LabData2016[LDL唯一],LabData2016[比對身分證前六碼],$AX609,LabData2016[最近一次LDL檢查日期],"&gt;="&amp;DATE(YEAR(TODAY()),1,1),LabData2016[最近一次LDL檢查日期],"&lt;"&amp;DATE(YEAR(TODAY()),7,1)))</f>
        <v/>
      </c>
      <c r="AI609" s="6" t="str">
        <f ca="1">IF($B609="","",SUMIFS(LabData2016[LDL唯一],LabData2016[比對身分證前六碼],$AX609,LabData2016[最近一次LDL檢查日期],"&gt;="&amp;DATE(YEAR(TODAY()),7,1),LabData2016[最近一次LDL檢查日期],"&lt;"&amp;DATE(YEAR(TODAY())+1,1,1)))</f>
        <v/>
      </c>
      <c r="AJ609" s="6" t="str">
        <f ca="1">IF($B609="","",SUMIFS(LabData2016[UACR唯一],LabData2016[比對身分證前六碼],$AX609,LabData2016[最近一次UACR檢查日期],"&gt;="&amp;DATE(YEAR(TODAY()),1,1),LabData2016[最近一次UACR檢查日期],"&lt;"&amp;DATE(YEAR(TODAY()),7,1)))</f>
        <v/>
      </c>
      <c r="AK609" s="6" t="str">
        <f ca="1">IF($B609="","",SUMIFS(LabData2016[UACR唯一],LabData2016[比對身分證前六碼],$AX609,LabData2016[最近一次UACR檢查日期],"&gt;="&amp;DATE(YEAR(TODAY()),7,1),LabData2016[最近一次UACR檢查日期],"&lt;"&amp;DATE(YEAR(TODAY())+1,1,1)))</f>
        <v/>
      </c>
      <c r="AL609" s="6" t="str">
        <f t="shared" si="126"/>
        <v/>
      </c>
      <c r="AM609" s="6" t="str">
        <f t="shared" si="127"/>
        <v/>
      </c>
      <c r="AN609" s="6" t="str">
        <f t="shared" si="128"/>
        <v/>
      </c>
      <c r="AO609" s="6" t="str">
        <f t="shared" si="129"/>
        <v/>
      </c>
      <c r="AP609" s="6" t="str" cm="1">
        <f t="array" ref="AP609">IF($B609="","",IFERROR(INDEX(相容設定!$B$2:$E$9,MATCH($D609,相容設定!$A$2:$A$9,0),MIN(VALUE(LEFT($AQ609,FIND("/",$AQ609)-1)),3)+1),0))</f>
        <v/>
      </c>
      <c r="AQ609" s="6" t="str">
        <f t="shared" si="130"/>
        <v/>
      </c>
      <c r="AR609" s="30" t="str">
        <f t="shared" si="131"/>
        <v/>
      </c>
      <c r="AS609" s="30" t="str">
        <f>IF($B609="","",250+30+IF(OR(ISNUMBER(SEARCH("DM",$D609)),ISNUMBER(SEARCH("+",$D609))),100,0)+IFERROR(INDEX(相容設定!$F$2:$F$9,MATCH($D609,相容設定!$A$2:$A$9,0)),0))</f>
        <v/>
      </c>
      <c r="AT609" s="31" t="str">
        <f t="shared" si="132"/>
        <v/>
      </c>
      <c r="AU609" s="32" t="str">
        <f t="shared" si="133"/>
        <v/>
      </c>
      <c r="AW609" t="str">
        <f t="shared" si="134"/>
        <v/>
      </c>
    </row>
    <row r="610" spans="1:49" x14ac:dyDescent="0.35">
      <c r="A610" s="26" t="str" cm="1">
        <f t="array" ref="A610">IFERROR(IF(INDEX(PatientCriteria[身分證號],ROWS($A$4:A610))="","",ROWS($A$4:A610)),"")</f>
        <v/>
      </c>
      <c r="B610" s="26" t="str" cm="1">
        <f t="array" ref="B610">IFERROR(IF(INDEX(PatientCriteria[身分證號],ROWS($A$4:A610))="","",INDEX(PatientCriteria[身分證號],ROWS($A$4:A610))),"")</f>
        <v/>
      </c>
      <c r="C610" s="26" t="str" cm="1">
        <f t="array" ref="C610">IF($B610="","",IFERROR(INDEX(PatientCriteria[生日],ROWS($A$4:A610)),""))</f>
        <v/>
      </c>
      <c r="D610" s="26" t="str" cm="1">
        <f t="array" ref="D610">IF($B610="","",IFERROR(INDEX(PatientCriteria[疾病組合],ROWS($A$4:A610)),""))</f>
        <v/>
      </c>
      <c r="E610" s="6" t="str" cm="1">
        <f t="array" ref="E610">IF($B610="","",IFERROR(INDEX(PatientCriteria[HbA1c達標標準],ROWS($A$4:A610)),""))</f>
        <v/>
      </c>
      <c r="F610" s="6" t="str">
        <f>IF($B610="","",IF($G610="","",IFERROR(SUMIFS(LabData2016[最近一次HbA1c檢查結果(%)],LabData2016[比對身分證前六碼],$AX610,LabData2016[最近一次HbA1c檢查日期],$G610,LabData2016[HbA1c唯一],1),"")))</f>
        <v/>
      </c>
      <c r="G610" s="36" t="str" cm="1">
        <f t="array" ref="G610">IF($B610="","",IFERROR(_xlfn.AGGREGATE(14,6,LabData2016[最近一次HbA1c檢查日期]/((LabData2016[比對身分證前六碼]=$AX610)*(LabData2016[HbA1c唯一]=1)),1),""))</f>
        <v/>
      </c>
      <c r="H610" s="6" t="str">
        <f>IF($B610="","",IF($I610="","",IFERROR(SUMIFS(LabData2016[最近一次HbA1c檢查結果(%)],LabData2016[比對身分證前六碼],$AX610,LabData2016[最近一次HbA1c檢查日期],$I610,LabData2016[HbA1c唯一],1),"")))</f>
        <v/>
      </c>
      <c r="I610" s="36" t="str" cm="1">
        <f t="array" ref="I610">IF($B610="","",IFERROR(_xlfn.AGGREGATE(14,6,LabData2016[最近一次HbA1c檢查日期]/((LabData2016[比對身分證前六碼]=$AX610)*(LabData2016[HbA1c唯一]=1)),2),""))</f>
        <v/>
      </c>
      <c r="J610" s="6" t="str">
        <f t="shared" si="123"/>
        <v/>
      </c>
      <c r="K610" s="27" t="str">
        <f ca="1">IF($B610="","",IF($E610="不適用","不適用",IF($F610="","未檢驗",IF(AND($AF610+$AG610&gt;=2,$AG610&gt;=1),IF(OR($F610&lt;VALUE(SUBSTITUTE(SUBSTITUTE($E610,"&lt;",""),"%","")),SUMIFS(LabData2016[HbA1c唯一],LabData2016[比對身分證前六碼],$AX610,LabData2016[最近一次HbA1c檢查結果(%)],"&lt;"&amp;VALUE(SUBSTITUTE(SUBSTITUTE($E610,"&lt;",""),"%","")),LabData2016[最近一次HbA1c檢查日期],"&gt;="&amp;DATE(YEAR(TODAY()),1,1),LabData2016[最近一次HbA1c檢查日期],"&lt;"&amp;DATE(YEAR(TODAY())+1,1,1))/($AF610+$AG610)&gt;=0.5),"控制達標",IF(ISNUMBER($H610),IF(AND($J610&gt;=84,$F610-$H610&lt;0),"進步達標","未達標"),"未達標")),"未達標"))))</f>
        <v/>
      </c>
      <c r="L610" s="33" t="str">
        <f ca="1">IF($B610="","",IF($K610="不適用","不適用",IF($K610="未檢驗","無檢驗資料","全年"&amp;($AF610+$AG610)&amp;"次／下半年"&amp;$AG610&amp;"次／"&amp;SUMIFS(LabData2016[HbA1c唯一],LabData2016[比對身分證前六碼],$AX610,LabData2016[最近一次HbA1c檢查結果(%)],"&lt;"&amp;VALUE(SUBSTITUTE(SUBSTITUTE($E610,"&lt;",""),"%","")),LabData2016[最近一次HbA1c檢查日期],"&gt;="&amp;DATE(YEAR(TODAY()),1,1),LabData2016[最近一次HbA1c檢查日期],"&lt;"&amp;DATE(YEAR(TODAY())+1,1,1))&amp;"/"&amp;($AF610+$AG610)&amp;"達標")))</f>
        <v/>
      </c>
      <c r="M610" s="6" t="str" cm="1">
        <f t="array" ref="M610">IF($B610="","",IFERROR(INDEX(PatientCriteria[LDL達標標準],ROWS($A$4:A610)),""))</f>
        <v/>
      </c>
      <c r="N610" s="6" t="str">
        <f>IF($B610="","",IF($O610="","",IFERROR(SUMIFS(LabData2016[最近一次LDL檢查結果(mg/dL)],LabData2016[比對身分證前六碼],$AX610,LabData2016[最近一次LDL檢查日期],$O610,LabData2016[LDL唯一],1),"")))</f>
        <v/>
      </c>
      <c r="O610" s="36" t="str" cm="1">
        <f t="array" ref="O610">IF($B610="","",IFERROR(_xlfn.AGGREGATE(14,6,LabData2016[最近一次LDL檢查日期]/((LabData2016[比對身分證前六碼]=$AX610)*(LabData2016[LDL唯一]=1)),1),""))</f>
        <v/>
      </c>
      <c r="P610" s="6" t="str">
        <f>IF($B610="","",IF($Q610="","",IFERROR(SUMIFS(LabData2016[最近一次LDL檢查結果(mg/dL)],LabData2016[比對身分證前六碼],$AX610,LabData2016[最近一次LDL檢查日期],$Q610,LabData2016[LDL唯一],1),"")))</f>
        <v/>
      </c>
      <c r="Q610" s="36" t="str" cm="1">
        <f t="array" ref="Q610">IF($B610="","",IFERROR(_xlfn.AGGREGATE(14,6,LabData2016[最近一次LDL檢查日期]/((LabData2016[比對身分證前六碼]=$AX610)*(LabData2016[LDL唯一]=1)),2),""))</f>
        <v/>
      </c>
      <c r="R610" s="6" t="str">
        <f t="shared" si="124"/>
        <v/>
      </c>
      <c r="S610" s="6" t="str" cm="1">
        <f t="array" ref="S610">IF($B610="","",IFERROR(_xlfn.AGGREGATE(15,6,LabData2016[最近一次LDL檢查結果(mg/dL)]/((LabData2016[比對身分證前六碼]=$AX610)*(LabData2016[LDL唯一]=1)),1),""))</f>
        <v/>
      </c>
      <c r="T610" s="28" t="str">
        <f ca="1">IF($B610="","",IF($M610="不適用","不適用",IF($N610="","未檢驗",IF(OR(AND($D610="DM only",$O610&gt;=DATE(YEAR(TODAY()),1,1),$O610&lt;DATE(YEAR(TODAY())+1,1,1),$N610&lt;VALUE(SUBSTITUTE($M610,"&lt;",""))),AND($AH610&gt;=1,$AI610&gt;=1,OR($N610&lt;VALUE(SUBSTITUTE($M610,"&lt;","")),SUMIFS(LabData2016[LDL唯一],LabData2016[比對身分證前六碼],$AX610,LabData2016[最近一次LDL檢查結果(mg/dL)],"&lt;"&amp;VALUE(SUBSTITUTE($M610,"&lt;","")),LabData2016[最近一次LDL檢查日期],"&gt;="&amp;DATE(YEAR(TODAY()),1,1),LabData2016[最近一次LDL檢查日期],"&lt;"&amp;DATE(YEAR(TODAY())+1,1,1))/($AH610+$AI610)&gt;=0.5))),"控制達標",IF(AND($AH610&gt;=1,$AI610&gt;=1,ISNUMBER($P610),$R610&gt;84,$N610-$P610&lt;0),"進步達標","未達標")))))</f>
        <v/>
      </c>
      <c r="U610" s="39" t="str">
        <f ca="1">IF($B610="","",IF($T610="不適用","不適用",IF($T610="未檢驗","無檢驗資料","全年"&amp;($AH610+$AI610)&amp;"次／下半年"&amp;$AI610&amp;"次／"&amp;SUMIFS(LabData2016[LDL唯一],LabData2016[比對身分證前六碼],$AX610,LabData2016[最近一次LDL檢查結果(mg/dL)],"&lt;"&amp;VALUE(SUBSTITUTE($M610,"&lt;","")),LabData2016[最近一次LDL檢查日期],"&gt;="&amp;DATE(YEAR(TODAY()),1,1),LabData2016[最近一次LDL檢查日期],"&lt;"&amp;DATE(YEAR(TODAY())+1,1,1))&amp;"/"&amp;($AH610+$AI610)&amp;"達標")))</f>
        <v/>
      </c>
      <c r="V610" s="6" t="str" cm="1">
        <f t="array" ref="V610">IF($B610="","",IFERROR(INDEX(PatientCriteria[UACR達標標準],ROWS($A$4:A610)),""))</f>
        <v/>
      </c>
      <c r="W610" s="6" t="str">
        <f>IF($B610="","",IF($X610="","",IFERROR(SUMIFS(LabData2016[最近一次UACR檢查結果(mg/gm)],LabData2016[比對身分證前六碼],$AX610,LabData2016[最近一次UACR檢查日期],$X610,LabData2016[UACR唯一],1),"")))</f>
        <v/>
      </c>
      <c r="X610" s="36" t="str" cm="1">
        <f t="array" ref="X610">IF($B610="","",IFERROR(_xlfn.AGGREGATE(14,6,LabData2016[最近一次UACR檢查日期]/((LabData2016[比對身分證前六碼]=$AX610)*(LabData2016[UACR唯一]=1)),1),""))</f>
        <v/>
      </c>
      <c r="Y610" s="6" t="str">
        <f>IF($B610="","",IF($Z610="","",IFERROR(SUMIFS(LabData2016[最近一次UACR檢查結果(mg/gm)],LabData2016[比對身分證前六碼],$AX610,LabData2016[最近一次UACR檢查日期],$Z610,LabData2016[UACR唯一],1),"")))</f>
        <v/>
      </c>
      <c r="Z610" s="36" t="str" cm="1">
        <f t="array" ref="Z610">IF($B610="","",IFERROR(_xlfn.AGGREGATE(14,6,LabData2016[最近一次UACR檢查日期]/((LabData2016[比對身分證前六碼]=$AX610)*(LabData2016[UACR唯一]=1)),2),""))</f>
        <v/>
      </c>
      <c r="AA610" s="6" t="str">
        <f t="shared" si="125"/>
        <v/>
      </c>
      <c r="AB610" s="29" t="str">
        <f ca="1">IF($B610="","",IF($V610="不適用","不適用",IF($W610="","未檢驗",IF(AND($AJ610+$AK610&gt;=2,$AK610&gt;=1),IF(OR($W610&lt;30,SUMIFS(LabData2016[UACR唯一],LabData2016[比對身分證前六碼],$AX610,LabData2016[最近一次UACR檢查結果(mg/gm)],"&lt;30",LabData2016[最近一次UACR檢查日期],"&gt;="&amp;DATE(YEAR(TODAY()),1,1),LabData2016[最近一次UACR檢查日期],"&lt;"&amp;DATE(YEAR(TODAY())+1,1,1))/($AJ610+$AK610)&gt;=0.5),"控制達標",IF(ISNUMBER($Y610),IF(AND($AA610&gt;=84,$W610-$Y610&lt;0),"進步達標","未達標"),"未達標")),"未達標"))))</f>
        <v/>
      </c>
      <c r="AC610" s="38" t="str">
        <f ca="1">IF($B610="","",IF($AB610="不適用","不適用",IF($AB610="未檢驗","無檢驗資料","全年"&amp;($AJ610+$AK610)&amp;"次／下半年"&amp;$AK610&amp;"次／"&amp;SUMIFS(LabData2016[UACR唯一],LabData2016[比對身分證前六碼],$AX610,LabData2016[最近一次UACR檢查結果(mg/gm)],"&lt;30",LabData2016[最近一次UACR檢查日期],"&gt;="&amp;DATE(YEAR(TODAY()),1,1),LabData2016[最近一次UACR檢查日期],"&lt;"&amp;DATE(YEAR(TODAY())+1,1,1))&amp;"/"&amp;($AJ610+$AK610)&amp;"達標")))</f>
        <v/>
      </c>
      <c r="AD610" s="6" t="str" cm="1">
        <f t="array" ref="AD610">IF($B610="","",IFERROR(INDEX(PatientCriteria[BP檢驗次數達標標準],ROWS($A$4:A610)),""))</f>
        <v/>
      </c>
      <c r="AE610" s="6" t="str" cm="1">
        <f t="array" aca="1" ref="AE610" ca="1">IF($B610="","",_xlfn.LET(_xlpm.bp,LabData2016[最近一次BP檢查日期],_xlpm.ym,IF(ISNUMBER(_xlpm.bp),TEXT(_xlpm.bp,"yyyy-mm"),LEFT(_xlpm.bp,7)),_xlpm.matched,_xlfn._xlws.FILTER(_xlpm.ym,(LabData2016[比對身分證前六碼]=$AX610)*(LabData2016[比對生日西元]=$AY610)*(_xlpm.ym&lt;&gt;"")*(LEFT(_xlpm.ym,4)=TEXT(YEAR(TODAY()),"0")),""),IF(INDEX(_xlpm.matched,1)="",0,ROWS(_xlfn.UNIQUE(_xlpm.matched)))))</f>
        <v/>
      </c>
      <c r="AF610" s="6" t="str">
        <f ca="1">IF($B610="","",SUMIFS(LabData2016[HbA1c唯一],LabData2016[比對身分證前六碼],$AX610,LabData2016[最近一次HbA1c檢查日期],"&gt;="&amp;DATE(YEAR(TODAY()),1,1),LabData2016[最近一次HbA1c檢查日期],"&lt;"&amp;DATE(YEAR(TODAY()),7,1)))</f>
        <v/>
      </c>
      <c r="AG610" s="6" t="str">
        <f ca="1">IF($B610="","",SUMIFS(LabData2016[HbA1c唯一],LabData2016[比對身分證前六碼],$AX610,LabData2016[最近一次HbA1c檢查日期],"&gt;="&amp;DATE(YEAR(TODAY()),7,1),LabData2016[最近一次HbA1c檢查日期],"&lt;"&amp;DATE(YEAR(TODAY())+1,1,1)))</f>
        <v/>
      </c>
      <c r="AH610" s="6" t="str">
        <f ca="1">IF($B610="","",SUMIFS(LabData2016[LDL唯一],LabData2016[比對身分證前六碼],$AX610,LabData2016[最近一次LDL檢查日期],"&gt;="&amp;DATE(YEAR(TODAY()),1,1),LabData2016[最近一次LDL檢查日期],"&lt;"&amp;DATE(YEAR(TODAY()),7,1)))</f>
        <v/>
      </c>
      <c r="AI610" s="6" t="str">
        <f ca="1">IF($B610="","",SUMIFS(LabData2016[LDL唯一],LabData2016[比對身分證前六碼],$AX610,LabData2016[最近一次LDL檢查日期],"&gt;="&amp;DATE(YEAR(TODAY()),7,1),LabData2016[最近一次LDL檢查日期],"&lt;"&amp;DATE(YEAR(TODAY())+1,1,1)))</f>
        <v/>
      </c>
      <c r="AJ610" s="6" t="str">
        <f ca="1">IF($B610="","",SUMIFS(LabData2016[UACR唯一],LabData2016[比對身分證前六碼],$AX610,LabData2016[最近一次UACR檢查日期],"&gt;="&amp;DATE(YEAR(TODAY()),1,1),LabData2016[最近一次UACR檢查日期],"&lt;"&amp;DATE(YEAR(TODAY()),7,1)))</f>
        <v/>
      </c>
      <c r="AK610" s="6" t="str">
        <f ca="1">IF($B610="","",SUMIFS(LabData2016[UACR唯一],LabData2016[比對身分證前六碼],$AX610,LabData2016[最近一次UACR檢查日期],"&gt;="&amp;DATE(YEAR(TODAY()),7,1),LabData2016[最近一次UACR檢查日期],"&lt;"&amp;DATE(YEAR(TODAY())+1,1,1)))</f>
        <v/>
      </c>
      <c r="AL610" s="6" t="str">
        <f t="shared" si="126"/>
        <v/>
      </c>
      <c r="AM610" s="6" t="str">
        <f t="shared" si="127"/>
        <v/>
      </c>
      <c r="AN610" s="6" t="str">
        <f t="shared" si="128"/>
        <v/>
      </c>
      <c r="AO610" s="6" t="str">
        <f t="shared" si="129"/>
        <v/>
      </c>
      <c r="AP610" s="6" t="str" cm="1">
        <f t="array" ref="AP610">IF($B610="","",IFERROR(INDEX(相容設定!$B$2:$E$9,MATCH($D610,相容設定!$A$2:$A$9,0),MIN(VALUE(LEFT($AQ610,FIND("/",$AQ610)-1)),3)+1),0))</f>
        <v/>
      </c>
      <c r="AQ610" s="6" t="str">
        <f t="shared" si="130"/>
        <v/>
      </c>
      <c r="AR610" s="30" t="str">
        <f t="shared" si="131"/>
        <v/>
      </c>
      <c r="AS610" s="30" t="str">
        <f>IF($B610="","",250+30+IF(OR(ISNUMBER(SEARCH("DM",$D610)),ISNUMBER(SEARCH("+",$D610))),100,0)+IFERROR(INDEX(相容設定!$F$2:$F$9,MATCH($D610,相容設定!$A$2:$A$9,0)),0))</f>
        <v/>
      </c>
      <c r="AT610" s="31" t="str">
        <f t="shared" si="132"/>
        <v/>
      </c>
      <c r="AU610" s="32" t="str">
        <f t="shared" si="133"/>
        <v/>
      </c>
      <c r="AW610" t="str">
        <f t="shared" si="134"/>
        <v/>
      </c>
    </row>
    <row r="611" spans="1:49" x14ac:dyDescent="0.35">
      <c r="A611" s="26" t="str" cm="1">
        <f t="array" ref="A611">IFERROR(IF(INDEX(PatientCriteria[身分證號],ROWS($A$4:A611))="","",ROWS($A$4:A611)),"")</f>
        <v/>
      </c>
      <c r="B611" s="26" t="str" cm="1">
        <f t="array" ref="B611">IFERROR(IF(INDEX(PatientCriteria[身分證號],ROWS($A$4:A611))="","",INDEX(PatientCriteria[身分證號],ROWS($A$4:A611))),"")</f>
        <v/>
      </c>
      <c r="C611" s="26" t="str" cm="1">
        <f t="array" ref="C611">IF($B611="","",IFERROR(INDEX(PatientCriteria[生日],ROWS($A$4:A611)),""))</f>
        <v/>
      </c>
      <c r="D611" s="26" t="str" cm="1">
        <f t="array" ref="D611">IF($B611="","",IFERROR(INDEX(PatientCriteria[疾病組合],ROWS($A$4:A611)),""))</f>
        <v/>
      </c>
      <c r="E611" s="6" t="str" cm="1">
        <f t="array" ref="E611">IF($B611="","",IFERROR(INDEX(PatientCriteria[HbA1c達標標準],ROWS($A$4:A611)),""))</f>
        <v/>
      </c>
      <c r="F611" s="6" t="str">
        <f>IF($B611="","",IF($G611="","",IFERROR(SUMIFS(LabData2016[最近一次HbA1c檢查結果(%)],LabData2016[比對身分證前六碼],$AX611,LabData2016[最近一次HbA1c檢查日期],$G611,LabData2016[HbA1c唯一],1),"")))</f>
        <v/>
      </c>
      <c r="G611" s="36" t="str" cm="1">
        <f t="array" ref="G611">IF($B611="","",IFERROR(_xlfn.AGGREGATE(14,6,LabData2016[最近一次HbA1c檢查日期]/((LabData2016[比對身分證前六碼]=$AX611)*(LabData2016[HbA1c唯一]=1)),1),""))</f>
        <v/>
      </c>
      <c r="H611" s="6" t="str">
        <f>IF($B611="","",IF($I611="","",IFERROR(SUMIFS(LabData2016[最近一次HbA1c檢查結果(%)],LabData2016[比對身分證前六碼],$AX611,LabData2016[最近一次HbA1c檢查日期],$I611,LabData2016[HbA1c唯一],1),"")))</f>
        <v/>
      </c>
      <c r="I611" s="36" t="str" cm="1">
        <f t="array" ref="I611">IF($B611="","",IFERROR(_xlfn.AGGREGATE(14,6,LabData2016[最近一次HbA1c檢查日期]/((LabData2016[比對身分證前六碼]=$AX611)*(LabData2016[HbA1c唯一]=1)),2),""))</f>
        <v/>
      </c>
      <c r="J611" s="6" t="str">
        <f t="shared" si="123"/>
        <v/>
      </c>
      <c r="K611" s="27" t="str">
        <f ca="1">IF($B611="","",IF($E611="不適用","不適用",IF($F611="","未檢驗",IF(AND($AF611+$AG611&gt;=2,$AG611&gt;=1),IF(OR($F611&lt;VALUE(SUBSTITUTE(SUBSTITUTE($E611,"&lt;",""),"%","")),SUMIFS(LabData2016[HbA1c唯一],LabData2016[比對身分證前六碼],$AX611,LabData2016[最近一次HbA1c檢查結果(%)],"&lt;"&amp;VALUE(SUBSTITUTE(SUBSTITUTE($E611,"&lt;",""),"%","")),LabData2016[最近一次HbA1c檢查日期],"&gt;="&amp;DATE(YEAR(TODAY()),1,1),LabData2016[最近一次HbA1c檢查日期],"&lt;"&amp;DATE(YEAR(TODAY())+1,1,1))/($AF611+$AG611)&gt;=0.5),"控制達標",IF(ISNUMBER($H611),IF(AND($J611&gt;=84,$F611-$H611&lt;0),"進步達標","未達標"),"未達標")),"未達標"))))</f>
        <v/>
      </c>
      <c r="L611" s="33" t="str">
        <f ca="1">IF($B611="","",IF($K611="不適用","不適用",IF($K611="未檢驗","無檢驗資料","全年"&amp;($AF611+$AG611)&amp;"次／下半年"&amp;$AG611&amp;"次／"&amp;SUMIFS(LabData2016[HbA1c唯一],LabData2016[比對身分證前六碼],$AX611,LabData2016[最近一次HbA1c檢查結果(%)],"&lt;"&amp;VALUE(SUBSTITUTE(SUBSTITUTE($E611,"&lt;",""),"%","")),LabData2016[最近一次HbA1c檢查日期],"&gt;="&amp;DATE(YEAR(TODAY()),1,1),LabData2016[最近一次HbA1c檢查日期],"&lt;"&amp;DATE(YEAR(TODAY())+1,1,1))&amp;"/"&amp;($AF611+$AG611)&amp;"達標")))</f>
        <v/>
      </c>
      <c r="M611" s="6" t="str" cm="1">
        <f t="array" ref="M611">IF($B611="","",IFERROR(INDEX(PatientCriteria[LDL達標標準],ROWS($A$4:A611)),""))</f>
        <v/>
      </c>
      <c r="N611" s="6" t="str">
        <f>IF($B611="","",IF($O611="","",IFERROR(SUMIFS(LabData2016[最近一次LDL檢查結果(mg/dL)],LabData2016[比對身分證前六碼],$AX611,LabData2016[最近一次LDL檢查日期],$O611,LabData2016[LDL唯一],1),"")))</f>
        <v/>
      </c>
      <c r="O611" s="36" t="str" cm="1">
        <f t="array" ref="O611">IF($B611="","",IFERROR(_xlfn.AGGREGATE(14,6,LabData2016[最近一次LDL檢查日期]/((LabData2016[比對身分證前六碼]=$AX611)*(LabData2016[LDL唯一]=1)),1),""))</f>
        <v/>
      </c>
      <c r="P611" s="6" t="str">
        <f>IF($B611="","",IF($Q611="","",IFERROR(SUMIFS(LabData2016[最近一次LDL檢查結果(mg/dL)],LabData2016[比對身分證前六碼],$AX611,LabData2016[最近一次LDL檢查日期],$Q611,LabData2016[LDL唯一],1),"")))</f>
        <v/>
      </c>
      <c r="Q611" s="36" t="str" cm="1">
        <f t="array" ref="Q611">IF($B611="","",IFERROR(_xlfn.AGGREGATE(14,6,LabData2016[最近一次LDL檢查日期]/((LabData2016[比對身分證前六碼]=$AX611)*(LabData2016[LDL唯一]=1)),2),""))</f>
        <v/>
      </c>
      <c r="R611" s="6" t="str">
        <f t="shared" si="124"/>
        <v/>
      </c>
      <c r="S611" s="6" t="str" cm="1">
        <f t="array" ref="S611">IF($B611="","",IFERROR(_xlfn.AGGREGATE(15,6,LabData2016[最近一次LDL檢查結果(mg/dL)]/((LabData2016[比對身分證前六碼]=$AX611)*(LabData2016[LDL唯一]=1)),1),""))</f>
        <v/>
      </c>
      <c r="T611" s="28" t="str">
        <f ca="1">IF($B611="","",IF($M611="不適用","不適用",IF($N611="","未檢驗",IF(OR(AND($D611="DM only",$O611&gt;=DATE(YEAR(TODAY()),1,1),$O611&lt;DATE(YEAR(TODAY())+1,1,1),$N611&lt;VALUE(SUBSTITUTE($M611,"&lt;",""))),AND($AH611&gt;=1,$AI611&gt;=1,OR($N611&lt;VALUE(SUBSTITUTE($M611,"&lt;","")),SUMIFS(LabData2016[LDL唯一],LabData2016[比對身分證前六碼],$AX611,LabData2016[最近一次LDL檢查結果(mg/dL)],"&lt;"&amp;VALUE(SUBSTITUTE($M611,"&lt;","")),LabData2016[最近一次LDL檢查日期],"&gt;="&amp;DATE(YEAR(TODAY()),1,1),LabData2016[最近一次LDL檢查日期],"&lt;"&amp;DATE(YEAR(TODAY())+1,1,1))/($AH611+$AI611)&gt;=0.5))),"控制達標",IF(AND($AH611&gt;=1,$AI611&gt;=1,ISNUMBER($P611),$R611&gt;84,$N611-$P611&lt;0),"進步達標","未達標")))))</f>
        <v/>
      </c>
      <c r="U611" s="39" t="str">
        <f ca="1">IF($B611="","",IF($T611="不適用","不適用",IF($T611="未檢驗","無檢驗資料","全年"&amp;($AH611+$AI611)&amp;"次／下半年"&amp;$AI611&amp;"次／"&amp;SUMIFS(LabData2016[LDL唯一],LabData2016[比對身分證前六碼],$AX611,LabData2016[最近一次LDL檢查結果(mg/dL)],"&lt;"&amp;VALUE(SUBSTITUTE($M611,"&lt;","")),LabData2016[最近一次LDL檢查日期],"&gt;="&amp;DATE(YEAR(TODAY()),1,1),LabData2016[最近一次LDL檢查日期],"&lt;"&amp;DATE(YEAR(TODAY())+1,1,1))&amp;"/"&amp;($AH611+$AI611)&amp;"達標")))</f>
        <v/>
      </c>
      <c r="V611" s="6" t="str" cm="1">
        <f t="array" ref="V611">IF($B611="","",IFERROR(INDEX(PatientCriteria[UACR達標標準],ROWS($A$4:A611)),""))</f>
        <v/>
      </c>
      <c r="W611" s="6" t="str">
        <f>IF($B611="","",IF($X611="","",IFERROR(SUMIFS(LabData2016[最近一次UACR檢查結果(mg/gm)],LabData2016[比對身分證前六碼],$AX611,LabData2016[最近一次UACR檢查日期],$X611,LabData2016[UACR唯一],1),"")))</f>
        <v/>
      </c>
      <c r="X611" s="36" t="str" cm="1">
        <f t="array" ref="X611">IF($B611="","",IFERROR(_xlfn.AGGREGATE(14,6,LabData2016[最近一次UACR檢查日期]/((LabData2016[比對身分證前六碼]=$AX611)*(LabData2016[UACR唯一]=1)),1),""))</f>
        <v/>
      </c>
      <c r="Y611" s="6" t="str">
        <f>IF($B611="","",IF($Z611="","",IFERROR(SUMIFS(LabData2016[最近一次UACR檢查結果(mg/gm)],LabData2016[比對身分證前六碼],$AX611,LabData2016[最近一次UACR檢查日期],$Z611,LabData2016[UACR唯一],1),"")))</f>
        <v/>
      </c>
      <c r="Z611" s="36" t="str" cm="1">
        <f t="array" ref="Z611">IF($B611="","",IFERROR(_xlfn.AGGREGATE(14,6,LabData2016[最近一次UACR檢查日期]/((LabData2016[比對身分證前六碼]=$AX611)*(LabData2016[UACR唯一]=1)),2),""))</f>
        <v/>
      </c>
      <c r="AA611" s="6" t="str">
        <f t="shared" si="125"/>
        <v/>
      </c>
      <c r="AB611" s="29" t="str">
        <f ca="1">IF($B611="","",IF($V611="不適用","不適用",IF($W611="","未檢驗",IF(AND($AJ611+$AK611&gt;=2,$AK611&gt;=1),IF(OR($W611&lt;30,SUMIFS(LabData2016[UACR唯一],LabData2016[比對身分證前六碼],$AX611,LabData2016[最近一次UACR檢查結果(mg/gm)],"&lt;30",LabData2016[最近一次UACR檢查日期],"&gt;="&amp;DATE(YEAR(TODAY()),1,1),LabData2016[最近一次UACR檢查日期],"&lt;"&amp;DATE(YEAR(TODAY())+1,1,1))/($AJ611+$AK611)&gt;=0.5),"控制達標",IF(ISNUMBER($Y611),IF(AND($AA611&gt;=84,$W611-$Y611&lt;0),"進步達標","未達標"),"未達標")),"未達標"))))</f>
        <v/>
      </c>
      <c r="AC611" s="38" t="str">
        <f ca="1">IF($B611="","",IF($AB611="不適用","不適用",IF($AB611="未檢驗","無檢驗資料","全年"&amp;($AJ611+$AK611)&amp;"次／下半年"&amp;$AK611&amp;"次／"&amp;SUMIFS(LabData2016[UACR唯一],LabData2016[比對身分證前六碼],$AX611,LabData2016[最近一次UACR檢查結果(mg/gm)],"&lt;30",LabData2016[最近一次UACR檢查日期],"&gt;="&amp;DATE(YEAR(TODAY()),1,1),LabData2016[最近一次UACR檢查日期],"&lt;"&amp;DATE(YEAR(TODAY())+1,1,1))&amp;"/"&amp;($AJ611+$AK611)&amp;"達標")))</f>
        <v/>
      </c>
      <c r="AD611" s="6" t="str" cm="1">
        <f t="array" ref="AD611">IF($B611="","",IFERROR(INDEX(PatientCriteria[BP檢驗次數達標標準],ROWS($A$4:A611)),""))</f>
        <v/>
      </c>
      <c r="AE611" s="6" t="str" cm="1">
        <f t="array" aca="1" ref="AE611" ca="1">IF($B611="","",_xlfn.LET(_xlpm.bp,LabData2016[最近一次BP檢查日期],_xlpm.ym,IF(ISNUMBER(_xlpm.bp),TEXT(_xlpm.bp,"yyyy-mm"),LEFT(_xlpm.bp,7)),_xlpm.matched,_xlfn._xlws.FILTER(_xlpm.ym,(LabData2016[比對身分證前六碼]=$AX611)*(LabData2016[比對生日西元]=$AY611)*(_xlpm.ym&lt;&gt;"")*(LEFT(_xlpm.ym,4)=TEXT(YEAR(TODAY()),"0")),""),IF(INDEX(_xlpm.matched,1)="",0,ROWS(_xlfn.UNIQUE(_xlpm.matched)))))</f>
        <v/>
      </c>
      <c r="AF611" s="6" t="str">
        <f ca="1">IF($B611="","",SUMIFS(LabData2016[HbA1c唯一],LabData2016[比對身分證前六碼],$AX611,LabData2016[最近一次HbA1c檢查日期],"&gt;="&amp;DATE(YEAR(TODAY()),1,1),LabData2016[最近一次HbA1c檢查日期],"&lt;"&amp;DATE(YEAR(TODAY()),7,1)))</f>
        <v/>
      </c>
      <c r="AG611" s="6" t="str">
        <f ca="1">IF($B611="","",SUMIFS(LabData2016[HbA1c唯一],LabData2016[比對身分證前六碼],$AX611,LabData2016[最近一次HbA1c檢查日期],"&gt;="&amp;DATE(YEAR(TODAY()),7,1),LabData2016[最近一次HbA1c檢查日期],"&lt;"&amp;DATE(YEAR(TODAY())+1,1,1)))</f>
        <v/>
      </c>
      <c r="AH611" s="6" t="str">
        <f ca="1">IF($B611="","",SUMIFS(LabData2016[LDL唯一],LabData2016[比對身分證前六碼],$AX611,LabData2016[最近一次LDL檢查日期],"&gt;="&amp;DATE(YEAR(TODAY()),1,1),LabData2016[最近一次LDL檢查日期],"&lt;"&amp;DATE(YEAR(TODAY()),7,1)))</f>
        <v/>
      </c>
      <c r="AI611" s="6" t="str">
        <f ca="1">IF($B611="","",SUMIFS(LabData2016[LDL唯一],LabData2016[比對身分證前六碼],$AX611,LabData2016[最近一次LDL檢查日期],"&gt;="&amp;DATE(YEAR(TODAY()),7,1),LabData2016[最近一次LDL檢查日期],"&lt;"&amp;DATE(YEAR(TODAY())+1,1,1)))</f>
        <v/>
      </c>
      <c r="AJ611" s="6" t="str">
        <f ca="1">IF($B611="","",SUMIFS(LabData2016[UACR唯一],LabData2016[比對身分證前六碼],$AX611,LabData2016[最近一次UACR檢查日期],"&gt;="&amp;DATE(YEAR(TODAY()),1,1),LabData2016[最近一次UACR檢查日期],"&lt;"&amp;DATE(YEAR(TODAY()),7,1)))</f>
        <v/>
      </c>
      <c r="AK611" s="6" t="str">
        <f ca="1">IF($B611="","",SUMIFS(LabData2016[UACR唯一],LabData2016[比對身分證前六碼],$AX611,LabData2016[最近一次UACR檢查日期],"&gt;="&amp;DATE(YEAR(TODAY()),7,1),LabData2016[最近一次UACR檢查日期],"&lt;"&amp;DATE(YEAR(TODAY())+1,1,1)))</f>
        <v/>
      </c>
      <c r="AL611" s="6" t="str">
        <f t="shared" si="126"/>
        <v/>
      </c>
      <c r="AM611" s="6" t="str">
        <f t="shared" si="127"/>
        <v/>
      </c>
      <c r="AN611" s="6" t="str">
        <f t="shared" si="128"/>
        <v/>
      </c>
      <c r="AO611" s="6" t="str">
        <f t="shared" si="129"/>
        <v/>
      </c>
      <c r="AP611" s="6" t="str" cm="1">
        <f t="array" ref="AP611">IF($B611="","",IFERROR(INDEX(相容設定!$B$2:$E$9,MATCH($D611,相容設定!$A$2:$A$9,0),MIN(VALUE(LEFT($AQ611,FIND("/",$AQ611)-1)),3)+1),0))</f>
        <v/>
      </c>
      <c r="AQ611" s="6" t="str">
        <f t="shared" si="130"/>
        <v/>
      </c>
      <c r="AR611" s="30" t="str">
        <f t="shared" si="131"/>
        <v/>
      </c>
      <c r="AS611" s="30" t="str">
        <f>IF($B611="","",250+30+IF(OR(ISNUMBER(SEARCH("DM",$D611)),ISNUMBER(SEARCH("+",$D611))),100,0)+IFERROR(INDEX(相容設定!$F$2:$F$9,MATCH($D611,相容設定!$A$2:$A$9,0)),0))</f>
        <v/>
      </c>
      <c r="AT611" s="31" t="str">
        <f t="shared" si="132"/>
        <v/>
      </c>
      <c r="AU611" s="32" t="str">
        <f t="shared" si="133"/>
        <v/>
      </c>
      <c r="AW611" t="str">
        <f t="shared" si="134"/>
        <v/>
      </c>
    </row>
    <row r="612" spans="1:49" x14ac:dyDescent="0.35">
      <c r="A612" s="26" t="str" cm="1">
        <f t="array" ref="A612">IFERROR(IF(INDEX(PatientCriteria[身分證號],ROWS($A$4:A612))="","",ROWS($A$4:A612)),"")</f>
        <v/>
      </c>
      <c r="B612" s="26" t="str" cm="1">
        <f t="array" ref="B612">IFERROR(IF(INDEX(PatientCriteria[身分證號],ROWS($A$4:A612))="","",INDEX(PatientCriteria[身分證號],ROWS($A$4:A612))),"")</f>
        <v/>
      </c>
      <c r="C612" s="26" t="str" cm="1">
        <f t="array" ref="C612">IF($B612="","",IFERROR(INDEX(PatientCriteria[生日],ROWS($A$4:A612)),""))</f>
        <v/>
      </c>
      <c r="D612" s="26" t="str" cm="1">
        <f t="array" ref="D612">IF($B612="","",IFERROR(INDEX(PatientCriteria[疾病組合],ROWS($A$4:A612)),""))</f>
        <v/>
      </c>
      <c r="E612" s="6" t="str" cm="1">
        <f t="array" ref="E612">IF($B612="","",IFERROR(INDEX(PatientCriteria[HbA1c達標標準],ROWS($A$4:A612)),""))</f>
        <v/>
      </c>
      <c r="F612" s="6" t="str">
        <f>IF($B612="","",IF($G612="","",IFERROR(SUMIFS(LabData2016[最近一次HbA1c檢查結果(%)],LabData2016[比對身分證前六碼],$AX612,LabData2016[最近一次HbA1c檢查日期],$G612,LabData2016[HbA1c唯一],1),"")))</f>
        <v/>
      </c>
      <c r="G612" s="36" t="str" cm="1">
        <f t="array" ref="G612">IF($B612="","",IFERROR(_xlfn.AGGREGATE(14,6,LabData2016[最近一次HbA1c檢查日期]/((LabData2016[比對身分證前六碼]=$AX612)*(LabData2016[HbA1c唯一]=1)),1),""))</f>
        <v/>
      </c>
      <c r="H612" s="6" t="str">
        <f>IF($B612="","",IF($I612="","",IFERROR(SUMIFS(LabData2016[最近一次HbA1c檢查結果(%)],LabData2016[比對身分證前六碼],$AX612,LabData2016[最近一次HbA1c檢查日期],$I612,LabData2016[HbA1c唯一],1),"")))</f>
        <v/>
      </c>
      <c r="I612" s="36" t="str" cm="1">
        <f t="array" ref="I612">IF($B612="","",IFERROR(_xlfn.AGGREGATE(14,6,LabData2016[最近一次HbA1c檢查日期]/((LabData2016[比對身分證前六碼]=$AX612)*(LabData2016[HbA1c唯一]=1)),2),""))</f>
        <v/>
      </c>
      <c r="J612" s="6" t="str">
        <f t="shared" si="123"/>
        <v/>
      </c>
      <c r="K612" s="27" t="str">
        <f ca="1">IF($B612="","",IF($E612="不適用","不適用",IF($F612="","未檢驗",IF(AND($AF612+$AG612&gt;=2,$AG612&gt;=1),IF(OR($F612&lt;VALUE(SUBSTITUTE(SUBSTITUTE($E612,"&lt;",""),"%","")),SUMIFS(LabData2016[HbA1c唯一],LabData2016[比對身分證前六碼],$AX612,LabData2016[最近一次HbA1c檢查結果(%)],"&lt;"&amp;VALUE(SUBSTITUTE(SUBSTITUTE($E612,"&lt;",""),"%","")),LabData2016[最近一次HbA1c檢查日期],"&gt;="&amp;DATE(YEAR(TODAY()),1,1),LabData2016[最近一次HbA1c檢查日期],"&lt;"&amp;DATE(YEAR(TODAY())+1,1,1))/($AF612+$AG612)&gt;=0.5),"控制達標",IF(ISNUMBER($H612),IF(AND($J612&gt;=84,$F612-$H612&lt;0),"進步達標","未達標"),"未達標")),"未達標"))))</f>
        <v/>
      </c>
      <c r="L612" s="33" t="str">
        <f ca="1">IF($B612="","",IF($K612="不適用","不適用",IF($K612="未檢驗","無檢驗資料","全年"&amp;($AF612+$AG612)&amp;"次／下半年"&amp;$AG612&amp;"次／"&amp;SUMIFS(LabData2016[HbA1c唯一],LabData2016[比對身分證前六碼],$AX612,LabData2016[最近一次HbA1c檢查結果(%)],"&lt;"&amp;VALUE(SUBSTITUTE(SUBSTITUTE($E612,"&lt;",""),"%","")),LabData2016[最近一次HbA1c檢查日期],"&gt;="&amp;DATE(YEAR(TODAY()),1,1),LabData2016[最近一次HbA1c檢查日期],"&lt;"&amp;DATE(YEAR(TODAY())+1,1,1))&amp;"/"&amp;($AF612+$AG612)&amp;"達標")))</f>
        <v/>
      </c>
      <c r="M612" s="6" t="str" cm="1">
        <f t="array" ref="M612">IF($B612="","",IFERROR(INDEX(PatientCriteria[LDL達標標準],ROWS($A$4:A612)),""))</f>
        <v/>
      </c>
      <c r="N612" s="6" t="str">
        <f>IF($B612="","",IF($O612="","",IFERROR(SUMIFS(LabData2016[最近一次LDL檢查結果(mg/dL)],LabData2016[比對身分證前六碼],$AX612,LabData2016[最近一次LDL檢查日期],$O612,LabData2016[LDL唯一],1),"")))</f>
        <v/>
      </c>
      <c r="O612" s="36" t="str" cm="1">
        <f t="array" ref="O612">IF($B612="","",IFERROR(_xlfn.AGGREGATE(14,6,LabData2016[最近一次LDL檢查日期]/((LabData2016[比對身分證前六碼]=$AX612)*(LabData2016[LDL唯一]=1)),1),""))</f>
        <v/>
      </c>
      <c r="P612" s="6" t="str">
        <f>IF($B612="","",IF($Q612="","",IFERROR(SUMIFS(LabData2016[最近一次LDL檢查結果(mg/dL)],LabData2016[比對身分證前六碼],$AX612,LabData2016[最近一次LDL檢查日期],$Q612,LabData2016[LDL唯一],1),"")))</f>
        <v/>
      </c>
      <c r="Q612" s="36" t="str" cm="1">
        <f t="array" ref="Q612">IF($B612="","",IFERROR(_xlfn.AGGREGATE(14,6,LabData2016[最近一次LDL檢查日期]/((LabData2016[比對身分證前六碼]=$AX612)*(LabData2016[LDL唯一]=1)),2),""))</f>
        <v/>
      </c>
      <c r="R612" s="6" t="str">
        <f t="shared" si="124"/>
        <v/>
      </c>
      <c r="S612" s="6" t="str" cm="1">
        <f t="array" ref="S612">IF($B612="","",IFERROR(_xlfn.AGGREGATE(15,6,LabData2016[最近一次LDL檢查結果(mg/dL)]/((LabData2016[比對身分證前六碼]=$AX612)*(LabData2016[LDL唯一]=1)),1),""))</f>
        <v/>
      </c>
      <c r="T612" s="28" t="str">
        <f ca="1">IF($B612="","",IF($M612="不適用","不適用",IF($N612="","未檢驗",IF(OR(AND($D612="DM only",$O612&gt;=DATE(YEAR(TODAY()),1,1),$O612&lt;DATE(YEAR(TODAY())+1,1,1),$N612&lt;VALUE(SUBSTITUTE($M612,"&lt;",""))),AND($AH612&gt;=1,$AI612&gt;=1,OR($N612&lt;VALUE(SUBSTITUTE($M612,"&lt;","")),SUMIFS(LabData2016[LDL唯一],LabData2016[比對身分證前六碼],$AX612,LabData2016[最近一次LDL檢查結果(mg/dL)],"&lt;"&amp;VALUE(SUBSTITUTE($M612,"&lt;","")),LabData2016[最近一次LDL檢查日期],"&gt;="&amp;DATE(YEAR(TODAY()),1,1),LabData2016[最近一次LDL檢查日期],"&lt;"&amp;DATE(YEAR(TODAY())+1,1,1))/($AH612+$AI612)&gt;=0.5))),"控制達標",IF(AND($AH612&gt;=1,$AI612&gt;=1,ISNUMBER($P612),$R612&gt;84,$N612-$P612&lt;0),"進步達標","未達標")))))</f>
        <v/>
      </c>
      <c r="U612" s="39" t="str">
        <f ca="1">IF($B612="","",IF($T612="不適用","不適用",IF($T612="未檢驗","無檢驗資料","全年"&amp;($AH612+$AI612)&amp;"次／下半年"&amp;$AI612&amp;"次／"&amp;SUMIFS(LabData2016[LDL唯一],LabData2016[比對身分證前六碼],$AX612,LabData2016[最近一次LDL檢查結果(mg/dL)],"&lt;"&amp;VALUE(SUBSTITUTE($M612,"&lt;","")),LabData2016[最近一次LDL檢查日期],"&gt;="&amp;DATE(YEAR(TODAY()),1,1),LabData2016[最近一次LDL檢查日期],"&lt;"&amp;DATE(YEAR(TODAY())+1,1,1))&amp;"/"&amp;($AH612+$AI612)&amp;"達標")))</f>
        <v/>
      </c>
      <c r="V612" s="6" t="str" cm="1">
        <f t="array" ref="V612">IF($B612="","",IFERROR(INDEX(PatientCriteria[UACR達標標準],ROWS($A$4:A612)),""))</f>
        <v/>
      </c>
      <c r="W612" s="6" t="str">
        <f>IF($B612="","",IF($X612="","",IFERROR(SUMIFS(LabData2016[最近一次UACR檢查結果(mg/gm)],LabData2016[比對身分證前六碼],$AX612,LabData2016[最近一次UACR檢查日期],$X612,LabData2016[UACR唯一],1),"")))</f>
        <v/>
      </c>
      <c r="X612" s="36" t="str" cm="1">
        <f t="array" ref="X612">IF($B612="","",IFERROR(_xlfn.AGGREGATE(14,6,LabData2016[最近一次UACR檢查日期]/((LabData2016[比對身分證前六碼]=$AX612)*(LabData2016[UACR唯一]=1)),1),""))</f>
        <v/>
      </c>
      <c r="Y612" s="6" t="str">
        <f>IF($B612="","",IF($Z612="","",IFERROR(SUMIFS(LabData2016[最近一次UACR檢查結果(mg/gm)],LabData2016[比對身分證前六碼],$AX612,LabData2016[最近一次UACR檢查日期],$Z612,LabData2016[UACR唯一],1),"")))</f>
        <v/>
      </c>
      <c r="Z612" s="36" t="str" cm="1">
        <f t="array" ref="Z612">IF($B612="","",IFERROR(_xlfn.AGGREGATE(14,6,LabData2016[最近一次UACR檢查日期]/((LabData2016[比對身分證前六碼]=$AX612)*(LabData2016[UACR唯一]=1)),2),""))</f>
        <v/>
      </c>
      <c r="AA612" s="6" t="str">
        <f t="shared" si="125"/>
        <v/>
      </c>
      <c r="AB612" s="29" t="str">
        <f ca="1">IF($B612="","",IF($V612="不適用","不適用",IF($W612="","未檢驗",IF(AND($AJ612+$AK612&gt;=2,$AK612&gt;=1),IF(OR($W612&lt;30,SUMIFS(LabData2016[UACR唯一],LabData2016[比對身分證前六碼],$AX612,LabData2016[最近一次UACR檢查結果(mg/gm)],"&lt;30",LabData2016[最近一次UACR檢查日期],"&gt;="&amp;DATE(YEAR(TODAY()),1,1),LabData2016[最近一次UACR檢查日期],"&lt;"&amp;DATE(YEAR(TODAY())+1,1,1))/($AJ612+$AK612)&gt;=0.5),"控制達標",IF(ISNUMBER($Y612),IF(AND($AA612&gt;=84,$W612-$Y612&lt;0),"進步達標","未達標"),"未達標")),"未達標"))))</f>
        <v/>
      </c>
      <c r="AC612" s="38" t="str">
        <f ca="1">IF($B612="","",IF($AB612="不適用","不適用",IF($AB612="未檢驗","無檢驗資料","全年"&amp;($AJ612+$AK612)&amp;"次／下半年"&amp;$AK612&amp;"次／"&amp;SUMIFS(LabData2016[UACR唯一],LabData2016[比對身分證前六碼],$AX612,LabData2016[最近一次UACR檢查結果(mg/gm)],"&lt;30",LabData2016[最近一次UACR檢查日期],"&gt;="&amp;DATE(YEAR(TODAY()),1,1),LabData2016[最近一次UACR檢查日期],"&lt;"&amp;DATE(YEAR(TODAY())+1,1,1))&amp;"/"&amp;($AJ612+$AK612)&amp;"達標")))</f>
        <v/>
      </c>
      <c r="AD612" s="6" t="str" cm="1">
        <f t="array" ref="AD612">IF($B612="","",IFERROR(INDEX(PatientCriteria[BP檢驗次數達標標準],ROWS($A$4:A612)),""))</f>
        <v/>
      </c>
      <c r="AE612" s="6" t="str" cm="1">
        <f t="array" aca="1" ref="AE612" ca="1">IF($B612="","",_xlfn.LET(_xlpm.bp,LabData2016[最近一次BP檢查日期],_xlpm.ym,IF(ISNUMBER(_xlpm.bp),TEXT(_xlpm.bp,"yyyy-mm"),LEFT(_xlpm.bp,7)),_xlpm.matched,_xlfn._xlws.FILTER(_xlpm.ym,(LabData2016[比對身分證前六碼]=$AX612)*(LabData2016[比對生日西元]=$AY612)*(_xlpm.ym&lt;&gt;"")*(LEFT(_xlpm.ym,4)=TEXT(YEAR(TODAY()),"0")),""),IF(INDEX(_xlpm.matched,1)="",0,ROWS(_xlfn.UNIQUE(_xlpm.matched)))))</f>
        <v/>
      </c>
      <c r="AF612" s="6" t="str">
        <f ca="1">IF($B612="","",SUMIFS(LabData2016[HbA1c唯一],LabData2016[比對身分證前六碼],$AX612,LabData2016[最近一次HbA1c檢查日期],"&gt;="&amp;DATE(YEAR(TODAY()),1,1),LabData2016[最近一次HbA1c檢查日期],"&lt;"&amp;DATE(YEAR(TODAY()),7,1)))</f>
        <v/>
      </c>
      <c r="AG612" s="6" t="str">
        <f ca="1">IF($B612="","",SUMIFS(LabData2016[HbA1c唯一],LabData2016[比對身分證前六碼],$AX612,LabData2016[最近一次HbA1c檢查日期],"&gt;="&amp;DATE(YEAR(TODAY()),7,1),LabData2016[最近一次HbA1c檢查日期],"&lt;"&amp;DATE(YEAR(TODAY())+1,1,1)))</f>
        <v/>
      </c>
      <c r="AH612" s="6" t="str">
        <f ca="1">IF($B612="","",SUMIFS(LabData2016[LDL唯一],LabData2016[比對身分證前六碼],$AX612,LabData2016[最近一次LDL檢查日期],"&gt;="&amp;DATE(YEAR(TODAY()),1,1),LabData2016[最近一次LDL檢查日期],"&lt;"&amp;DATE(YEAR(TODAY()),7,1)))</f>
        <v/>
      </c>
      <c r="AI612" s="6" t="str">
        <f ca="1">IF($B612="","",SUMIFS(LabData2016[LDL唯一],LabData2016[比對身分證前六碼],$AX612,LabData2016[最近一次LDL檢查日期],"&gt;="&amp;DATE(YEAR(TODAY()),7,1),LabData2016[最近一次LDL檢查日期],"&lt;"&amp;DATE(YEAR(TODAY())+1,1,1)))</f>
        <v/>
      </c>
      <c r="AJ612" s="6" t="str">
        <f ca="1">IF($B612="","",SUMIFS(LabData2016[UACR唯一],LabData2016[比對身分證前六碼],$AX612,LabData2016[最近一次UACR檢查日期],"&gt;="&amp;DATE(YEAR(TODAY()),1,1),LabData2016[最近一次UACR檢查日期],"&lt;"&amp;DATE(YEAR(TODAY()),7,1)))</f>
        <v/>
      </c>
      <c r="AK612" s="6" t="str">
        <f ca="1">IF($B612="","",SUMIFS(LabData2016[UACR唯一],LabData2016[比對身分證前六碼],$AX612,LabData2016[最近一次UACR檢查日期],"&gt;="&amp;DATE(YEAR(TODAY()),7,1),LabData2016[最近一次UACR檢查日期],"&lt;"&amp;DATE(YEAR(TODAY())+1,1,1)))</f>
        <v/>
      </c>
      <c r="AL612" s="6" t="str">
        <f t="shared" si="126"/>
        <v/>
      </c>
      <c r="AM612" s="6" t="str">
        <f t="shared" si="127"/>
        <v/>
      </c>
      <c r="AN612" s="6" t="str">
        <f t="shared" si="128"/>
        <v/>
      </c>
      <c r="AO612" s="6" t="str">
        <f t="shared" si="129"/>
        <v/>
      </c>
      <c r="AP612" s="6" t="str" cm="1">
        <f t="array" ref="AP612">IF($B612="","",IFERROR(INDEX(相容設定!$B$2:$E$9,MATCH($D612,相容設定!$A$2:$A$9,0),MIN(VALUE(LEFT($AQ612,FIND("/",$AQ612)-1)),3)+1),0))</f>
        <v/>
      </c>
      <c r="AQ612" s="6" t="str">
        <f t="shared" si="130"/>
        <v/>
      </c>
      <c r="AR612" s="30" t="str">
        <f t="shared" si="131"/>
        <v/>
      </c>
      <c r="AS612" s="30" t="str">
        <f>IF($B612="","",250+30+IF(OR(ISNUMBER(SEARCH("DM",$D612)),ISNUMBER(SEARCH("+",$D612))),100,0)+IFERROR(INDEX(相容設定!$F$2:$F$9,MATCH($D612,相容設定!$A$2:$A$9,0)),0))</f>
        <v/>
      </c>
      <c r="AT612" s="31" t="str">
        <f t="shared" si="132"/>
        <v/>
      </c>
      <c r="AU612" s="32" t="str">
        <f t="shared" si="133"/>
        <v/>
      </c>
      <c r="AW612" t="str">
        <f t="shared" si="134"/>
        <v/>
      </c>
    </row>
    <row r="613" spans="1:49" x14ac:dyDescent="0.35">
      <c r="A613" s="26" t="str" cm="1">
        <f t="array" ref="A613">IFERROR(IF(INDEX(PatientCriteria[身分證號],ROWS($A$4:A613))="","",ROWS($A$4:A613)),"")</f>
        <v/>
      </c>
      <c r="B613" s="26" t="str" cm="1">
        <f t="array" ref="B613">IFERROR(IF(INDEX(PatientCriteria[身分證號],ROWS($A$4:A613))="","",INDEX(PatientCriteria[身分證號],ROWS($A$4:A613))),"")</f>
        <v/>
      </c>
      <c r="C613" s="26" t="str" cm="1">
        <f t="array" ref="C613">IF($B613="","",IFERROR(INDEX(PatientCriteria[生日],ROWS($A$4:A613)),""))</f>
        <v/>
      </c>
      <c r="D613" s="26" t="str" cm="1">
        <f t="array" ref="D613">IF($B613="","",IFERROR(INDEX(PatientCriteria[疾病組合],ROWS($A$4:A613)),""))</f>
        <v/>
      </c>
      <c r="E613" s="6" t="str" cm="1">
        <f t="array" ref="E613">IF($B613="","",IFERROR(INDEX(PatientCriteria[HbA1c達標標準],ROWS($A$4:A613)),""))</f>
        <v/>
      </c>
      <c r="F613" s="6" t="str">
        <f>IF($B613="","",IF($G613="","",IFERROR(SUMIFS(LabData2016[最近一次HbA1c檢查結果(%)],LabData2016[比對身分證前六碼],$AX613,LabData2016[最近一次HbA1c檢查日期],$G613,LabData2016[HbA1c唯一],1),"")))</f>
        <v/>
      </c>
      <c r="G613" s="36" t="str" cm="1">
        <f t="array" ref="G613">IF($B613="","",IFERROR(_xlfn.AGGREGATE(14,6,LabData2016[最近一次HbA1c檢查日期]/((LabData2016[比對身分證前六碼]=$AX613)*(LabData2016[HbA1c唯一]=1)),1),""))</f>
        <v/>
      </c>
      <c r="H613" s="6" t="str">
        <f>IF($B613="","",IF($I613="","",IFERROR(SUMIFS(LabData2016[最近一次HbA1c檢查結果(%)],LabData2016[比對身分證前六碼],$AX613,LabData2016[最近一次HbA1c檢查日期],$I613,LabData2016[HbA1c唯一],1),"")))</f>
        <v/>
      </c>
      <c r="I613" s="36" t="str" cm="1">
        <f t="array" ref="I613">IF($B613="","",IFERROR(_xlfn.AGGREGATE(14,6,LabData2016[最近一次HbA1c檢查日期]/((LabData2016[比對身分證前六碼]=$AX613)*(LabData2016[HbA1c唯一]=1)),2),""))</f>
        <v/>
      </c>
      <c r="J613" s="6" t="str">
        <f t="shared" si="123"/>
        <v/>
      </c>
      <c r="K613" s="27" t="str">
        <f ca="1">IF($B613="","",IF($E613="不適用","不適用",IF($F613="","未檢驗",IF(AND($AF613+$AG613&gt;=2,$AG613&gt;=1),IF(OR($F613&lt;VALUE(SUBSTITUTE(SUBSTITUTE($E613,"&lt;",""),"%","")),SUMIFS(LabData2016[HbA1c唯一],LabData2016[比對身分證前六碼],$AX613,LabData2016[最近一次HbA1c檢查結果(%)],"&lt;"&amp;VALUE(SUBSTITUTE(SUBSTITUTE($E613,"&lt;",""),"%","")),LabData2016[最近一次HbA1c檢查日期],"&gt;="&amp;DATE(YEAR(TODAY()),1,1),LabData2016[最近一次HbA1c檢查日期],"&lt;"&amp;DATE(YEAR(TODAY())+1,1,1))/($AF613+$AG613)&gt;=0.5),"控制達標",IF(ISNUMBER($H613),IF(AND($J613&gt;=84,$F613-$H613&lt;0),"進步達標","未達標"),"未達標")),"未達標"))))</f>
        <v/>
      </c>
      <c r="L613" s="33" t="str">
        <f ca="1">IF($B613="","",IF($K613="不適用","不適用",IF($K613="未檢驗","無檢驗資料","全年"&amp;($AF613+$AG613)&amp;"次／下半年"&amp;$AG613&amp;"次／"&amp;SUMIFS(LabData2016[HbA1c唯一],LabData2016[比對身分證前六碼],$AX613,LabData2016[最近一次HbA1c檢查結果(%)],"&lt;"&amp;VALUE(SUBSTITUTE(SUBSTITUTE($E613,"&lt;",""),"%","")),LabData2016[最近一次HbA1c檢查日期],"&gt;="&amp;DATE(YEAR(TODAY()),1,1),LabData2016[最近一次HbA1c檢查日期],"&lt;"&amp;DATE(YEAR(TODAY())+1,1,1))&amp;"/"&amp;($AF613+$AG613)&amp;"達標")))</f>
        <v/>
      </c>
      <c r="M613" s="6" t="str" cm="1">
        <f t="array" ref="M613">IF($B613="","",IFERROR(INDEX(PatientCriteria[LDL達標標準],ROWS($A$4:A613)),""))</f>
        <v/>
      </c>
      <c r="N613" s="6" t="str">
        <f>IF($B613="","",IF($O613="","",IFERROR(SUMIFS(LabData2016[最近一次LDL檢查結果(mg/dL)],LabData2016[比對身分證前六碼],$AX613,LabData2016[最近一次LDL檢查日期],$O613,LabData2016[LDL唯一],1),"")))</f>
        <v/>
      </c>
      <c r="O613" s="36" t="str" cm="1">
        <f t="array" ref="O613">IF($B613="","",IFERROR(_xlfn.AGGREGATE(14,6,LabData2016[最近一次LDL檢查日期]/((LabData2016[比對身分證前六碼]=$AX613)*(LabData2016[LDL唯一]=1)),1),""))</f>
        <v/>
      </c>
      <c r="P613" s="6" t="str">
        <f>IF($B613="","",IF($Q613="","",IFERROR(SUMIFS(LabData2016[最近一次LDL檢查結果(mg/dL)],LabData2016[比對身分證前六碼],$AX613,LabData2016[最近一次LDL檢查日期],$Q613,LabData2016[LDL唯一],1),"")))</f>
        <v/>
      </c>
      <c r="Q613" s="36" t="str" cm="1">
        <f t="array" ref="Q613">IF($B613="","",IFERROR(_xlfn.AGGREGATE(14,6,LabData2016[最近一次LDL檢查日期]/((LabData2016[比對身分證前六碼]=$AX613)*(LabData2016[LDL唯一]=1)),2),""))</f>
        <v/>
      </c>
      <c r="R613" s="6" t="str">
        <f t="shared" si="124"/>
        <v/>
      </c>
      <c r="S613" s="6" t="str" cm="1">
        <f t="array" ref="S613">IF($B613="","",IFERROR(_xlfn.AGGREGATE(15,6,LabData2016[最近一次LDL檢查結果(mg/dL)]/((LabData2016[比對身分證前六碼]=$AX613)*(LabData2016[LDL唯一]=1)),1),""))</f>
        <v/>
      </c>
      <c r="T613" s="28" t="str">
        <f ca="1">IF($B613="","",IF($M613="不適用","不適用",IF($N613="","未檢驗",IF(OR(AND($D613="DM only",$O613&gt;=DATE(YEAR(TODAY()),1,1),$O613&lt;DATE(YEAR(TODAY())+1,1,1),$N613&lt;VALUE(SUBSTITUTE($M613,"&lt;",""))),AND($AH613&gt;=1,$AI613&gt;=1,OR($N613&lt;VALUE(SUBSTITUTE($M613,"&lt;","")),SUMIFS(LabData2016[LDL唯一],LabData2016[比對身分證前六碼],$AX613,LabData2016[最近一次LDL檢查結果(mg/dL)],"&lt;"&amp;VALUE(SUBSTITUTE($M613,"&lt;","")),LabData2016[最近一次LDL檢查日期],"&gt;="&amp;DATE(YEAR(TODAY()),1,1),LabData2016[最近一次LDL檢查日期],"&lt;"&amp;DATE(YEAR(TODAY())+1,1,1))/($AH613+$AI613)&gt;=0.5))),"控制達標",IF(AND($AH613&gt;=1,$AI613&gt;=1,ISNUMBER($P613),$R613&gt;84,$N613-$P613&lt;0),"進步達標","未達標")))))</f>
        <v/>
      </c>
      <c r="U613" s="39" t="str">
        <f ca="1">IF($B613="","",IF($T613="不適用","不適用",IF($T613="未檢驗","無檢驗資料","全年"&amp;($AH613+$AI613)&amp;"次／下半年"&amp;$AI613&amp;"次／"&amp;SUMIFS(LabData2016[LDL唯一],LabData2016[比對身分證前六碼],$AX613,LabData2016[最近一次LDL檢查結果(mg/dL)],"&lt;"&amp;VALUE(SUBSTITUTE($M613,"&lt;","")),LabData2016[最近一次LDL檢查日期],"&gt;="&amp;DATE(YEAR(TODAY()),1,1),LabData2016[最近一次LDL檢查日期],"&lt;"&amp;DATE(YEAR(TODAY())+1,1,1))&amp;"/"&amp;($AH613+$AI613)&amp;"達標")))</f>
        <v/>
      </c>
      <c r="V613" s="6" t="str" cm="1">
        <f t="array" ref="V613">IF($B613="","",IFERROR(INDEX(PatientCriteria[UACR達標標準],ROWS($A$4:A613)),""))</f>
        <v/>
      </c>
      <c r="W613" s="6" t="str">
        <f>IF($B613="","",IF($X613="","",IFERROR(SUMIFS(LabData2016[最近一次UACR檢查結果(mg/gm)],LabData2016[比對身分證前六碼],$AX613,LabData2016[最近一次UACR檢查日期],$X613,LabData2016[UACR唯一],1),"")))</f>
        <v/>
      </c>
      <c r="X613" s="36" t="str" cm="1">
        <f t="array" ref="X613">IF($B613="","",IFERROR(_xlfn.AGGREGATE(14,6,LabData2016[最近一次UACR檢查日期]/((LabData2016[比對身分證前六碼]=$AX613)*(LabData2016[UACR唯一]=1)),1),""))</f>
        <v/>
      </c>
      <c r="Y613" s="6" t="str">
        <f>IF($B613="","",IF($Z613="","",IFERROR(SUMIFS(LabData2016[最近一次UACR檢查結果(mg/gm)],LabData2016[比對身分證前六碼],$AX613,LabData2016[最近一次UACR檢查日期],$Z613,LabData2016[UACR唯一],1),"")))</f>
        <v/>
      </c>
      <c r="Z613" s="36" t="str" cm="1">
        <f t="array" ref="Z613">IF($B613="","",IFERROR(_xlfn.AGGREGATE(14,6,LabData2016[最近一次UACR檢查日期]/((LabData2016[比對身分證前六碼]=$AX613)*(LabData2016[UACR唯一]=1)),2),""))</f>
        <v/>
      </c>
      <c r="AA613" s="6" t="str">
        <f t="shared" si="125"/>
        <v/>
      </c>
      <c r="AB613" s="29" t="str">
        <f ca="1">IF($B613="","",IF($V613="不適用","不適用",IF($W613="","未檢驗",IF(AND($AJ613+$AK613&gt;=2,$AK613&gt;=1),IF(OR($W613&lt;30,SUMIFS(LabData2016[UACR唯一],LabData2016[比對身分證前六碼],$AX613,LabData2016[最近一次UACR檢查結果(mg/gm)],"&lt;30",LabData2016[最近一次UACR檢查日期],"&gt;="&amp;DATE(YEAR(TODAY()),1,1),LabData2016[最近一次UACR檢查日期],"&lt;"&amp;DATE(YEAR(TODAY())+1,1,1))/($AJ613+$AK613)&gt;=0.5),"控制達標",IF(ISNUMBER($Y613),IF(AND($AA613&gt;=84,$W613-$Y613&lt;0),"進步達標","未達標"),"未達標")),"未達標"))))</f>
        <v/>
      </c>
      <c r="AC613" s="38" t="str">
        <f ca="1">IF($B613="","",IF($AB613="不適用","不適用",IF($AB613="未檢驗","無檢驗資料","全年"&amp;($AJ613+$AK613)&amp;"次／下半年"&amp;$AK613&amp;"次／"&amp;SUMIFS(LabData2016[UACR唯一],LabData2016[比對身分證前六碼],$AX613,LabData2016[最近一次UACR檢查結果(mg/gm)],"&lt;30",LabData2016[最近一次UACR檢查日期],"&gt;="&amp;DATE(YEAR(TODAY()),1,1),LabData2016[最近一次UACR檢查日期],"&lt;"&amp;DATE(YEAR(TODAY())+1,1,1))&amp;"/"&amp;($AJ613+$AK613)&amp;"達標")))</f>
        <v/>
      </c>
      <c r="AD613" s="6" t="str" cm="1">
        <f t="array" ref="AD613">IF($B613="","",IFERROR(INDEX(PatientCriteria[BP檢驗次數達標標準],ROWS($A$4:A613)),""))</f>
        <v/>
      </c>
      <c r="AE613" s="6" t="str" cm="1">
        <f t="array" aca="1" ref="AE613" ca="1">IF($B613="","",_xlfn.LET(_xlpm.bp,LabData2016[最近一次BP檢查日期],_xlpm.ym,IF(ISNUMBER(_xlpm.bp),TEXT(_xlpm.bp,"yyyy-mm"),LEFT(_xlpm.bp,7)),_xlpm.matched,_xlfn._xlws.FILTER(_xlpm.ym,(LabData2016[比對身分證前六碼]=$AX613)*(LabData2016[比對生日西元]=$AY613)*(_xlpm.ym&lt;&gt;"")*(LEFT(_xlpm.ym,4)=TEXT(YEAR(TODAY()),"0")),""),IF(INDEX(_xlpm.matched,1)="",0,ROWS(_xlfn.UNIQUE(_xlpm.matched)))))</f>
        <v/>
      </c>
      <c r="AF613" s="6" t="str">
        <f ca="1">IF($B613="","",SUMIFS(LabData2016[HbA1c唯一],LabData2016[比對身分證前六碼],$AX613,LabData2016[最近一次HbA1c檢查日期],"&gt;="&amp;DATE(YEAR(TODAY()),1,1),LabData2016[最近一次HbA1c檢查日期],"&lt;"&amp;DATE(YEAR(TODAY()),7,1)))</f>
        <v/>
      </c>
      <c r="AG613" s="6" t="str">
        <f ca="1">IF($B613="","",SUMIFS(LabData2016[HbA1c唯一],LabData2016[比對身分證前六碼],$AX613,LabData2016[最近一次HbA1c檢查日期],"&gt;="&amp;DATE(YEAR(TODAY()),7,1),LabData2016[最近一次HbA1c檢查日期],"&lt;"&amp;DATE(YEAR(TODAY())+1,1,1)))</f>
        <v/>
      </c>
      <c r="AH613" s="6" t="str">
        <f ca="1">IF($B613="","",SUMIFS(LabData2016[LDL唯一],LabData2016[比對身分證前六碼],$AX613,LabData2016[最近一次LDL檢查日期],"&gt;="&amp;DATE(YEAR(TODAY()),1,1),LabData2016[最近一次LDL檢查日期],"&lt;"&amp;DATE(YEAR(TODAY()),7,1)))</f>
        <v/>
      </c>
      <c r="AI613" s="6" t="str">
        <f ca="1">IF($B613="","",SUMIFS(LabData2016[LDL唯一],LabData2016[比對身分證前六碼],$AX613,LabData2016[最近一次LDL檢查日期],"&gt;="&amp;DATE(YEAR(TODAY()),7,1),LabData2016[最近一次LDL檢查日期],"&lt;"&amp;DATE(YEAR(TODAY())+1,1,1)))</f>
        <v/>
      </c>
      <c r="AJ613" s="6" t="str">
        <f ca="1">IF($B613="","",SUMIFS(LabData2016[UACR唯一],LabData2016[比對身分證前六碼],$AX613,LabData2016[最近一次UACR檢查日期],"&gt;="&amp;DATE(YEAR(TODAY()),1,1),LabData2016[最近一次UACR檢查日期],"&lt;"&amp;DATE(YEAR(TODAY()),7,1)))</f>
        <v/>
      </c>
      <c r="AK613" s="6" t="str">
        <f ca="1">IF($B613="","",SUMIFS(LabData2016[UACR唯一],LabData2016[比對身分證前六碼],$AX613,LabData2016[最近一次UACR檢查日期],"&gt;="&amp;DATE(YEAR(TODAY()),7,1),LabData2016[最近一次UACR檢查日期],"&lt;"&amp;DATE(YEAR(TODAY())+1,1,1)))</f>
        <v/>
      </c>
      <c r="AL613" s="6" t="str">
        <f t="shared" si="126"/>
        <v/>
      </c>
      <c r="AM613" s="6" t="str">
        <f t="shared" si="127"/>
        <v/>
      </c>
      <c r="AN613" s="6" t="str">
        <f t="shared" si="128"/>
        <v/>
      </c>
      <c r="AO613" s="6" t="str">
        <f t="shared" si="129"/>
        <v/>
      </c>
      <c r="AP613" s="6" t="str" cm="1">
        <f t="array" ref="AP613">IF($B613="","",IFERROR(INDEX(相容設定!$B$2:$E$9,MATCH($D613,相容設定!$A$2:$A$9,0),MIN(VALUE(LEFT($AQ613,FIND("/",$AQ613)-1)),3)+1),0))</f>
        <v/>
      </c>
      <c r="AQ613" s="6" t="str">
        <f t="shared" si="130"/>
        <v/>
      </c>
      <c r="AR613" s="30" t="str">
        <f t="shared" si="131"/>
        <v/>
      </c>
      <c r="AS613" s="30" t="str">
        <f>IF($B613="","",250+30+IF(OR(ISNUMBER(SEARCH("DM",$D613)),ISNUMBER(SEARCH("+",$D613))),100,0)+IFERROR(INDEX(相容設定!$F$2:$F$9,MATCH($D613,相容設定!$A$2:$A$9,0)),0))</f>
        <v/>
      </c>
      <c r="AT613" s="31" t="str">
        <f t="shared" si="132"/>
        <v/>
      </c>
      <c r="AU613" s="32" t="str">
        <f t="shared" si="133"/>
        <v/>
      </c>
      <c r="AW613" t="str">
        <f t="shared" si="134"/>
        <v/>
      </c>
    </row>
    <row r="614" spans="1:49" x14ac:dyDescent="0.35">
      <c r="A614" s="26" t="str" cm="1">
        <f t="array" ref="A614">IFERROR(IF(INDEX(PatientCriteria[身分證號],ROWS($A$4:A614))="","",ROWS($A$4:A614)),"")</f>
        <v/>
      </c>
      <c r="B614" s="26" t="str" cm="1">
        <f t="array" ref="B614">IFERROR(IF(INDEX(PatientCriteria[身分證號],ROWS($A$4:A614))="","",INDEX(PatientCriteria[身分證號],ROWS($A$4:A614))),"")</f>
        <v/>
      </c>
      <c r="C614" s="26" t="str" cm="1">
        <f t="array" ref="C614">IF($B614="","",IFERROR(INDEX(PatientCriteria[生日],ROWS($A$4:A614)),""))</f>
        <v/>
      </c>
      <c r="D614" s="26" t="str" cm="1">
        <f t="array" ref="D614">IF($B614="","",IFERROR(INDEX(PatientCriteria[疾病組合],ROWS($A$4:A614)),""))</f>
        <v/>
      </c>
      <c r="E614" s="6" t="str" cm="1">
        <f t="array" ref="E614">IF($B614="","",IFERROR(INDEX(PatientCriteria[HbA1c達標標準],ROWS($A$4:A614)),""))</f>
        <v/>
      </c>
      <c r="F614" s="6" t="str">
        <f>IF($B614="","",IF($G614="","",IFERROR(SUMIFS(LabData2016[最近一次HbA1c檢查結果(%)],LabData2016[比對身分證前六碼],$AX614,LabData2016[最近一次HbA1c檢查日期],$G614,LabData2016[HbA1c唯一],1),"")))</f>
        <v/>
      </c>
      <c r="G614" s="36" t="str" cm="1">
        <f t="array" ref="G614">IF($B614="","",IFERROR(_xlfn.AGGREGATE(14,6,LabData2016[最近一次HbA1c檢查日期]/((LabData2016[比對身分證前六碼]=$AX614)*(LabData2016[HbA1c唯一]=1)),1),""))</f>
        <v/>
      </c>
      <c r="H614" s="6" t="str">
        <f>IF($B614="","",IF($I614="","",IFERROR(SUMIFS(LabData2016[最近一次HbA1c檢查結果(%)],LabData2016[比對身分證前六碼],$AX614,LabData2016[最近一次HbA1c檢查日期],$I614,LabData2016[HbA1c唯一],1),"")))</f>
        <v/>
      </c>
      <c r="I614" s="36" t="str" cm="1">
        <f t="array" ref="I614">IF($B614="","",IFERROR(_xlfn.AGGREGATE(14,6,LabData2016[最近一次HbA1c檢查日期]/((LabData2016[比對身分證前六碼]=$AX614)*(LabData2016[HbA1c唯一]=1)),2),""))</f>
        <v/>
      </c>
      <c r="J614" s="6" t="str">
        <f t="shared" si="123"/>
        <v/>
      </c>
      <c r="K614" s="27" t="str">
        <f ca="1">IF($B614="","",IF($E614="不適用","不適用",IF($F614="","未檢驗",IF(AND($AF614+$AG614&gt;=2,$AG614&gt;=1),IF(OR($F614&lt;VALUE(SUBSTITUTE(SUBSTITUTE($E614,"&lt;",""),"%","")),SUMIFS(LabData2016[HbA1c唯一],LabData2016[比對身分證前六碼],$AX614,LabData2016[最近一次HbA1c檢查結果(%)],"&lt;"&amp;VALUE(SUBSTITUTE(SUBSTITUTE($E614,"&lt;",""),"%","")),LabData2016[最近一次HbA1c檢查日期],"&gt;="&amp;DATE(YEAR(TODAY()),1,1),LabData2016[最近一次HbA1c檢查日期],"&lt;"&amp;DATE(YEAR(TODAY())+1,1,1))/($AF614+$AG614)&gt;=0.5),"控制達標",IF(ISNUMBER($H614),IF(AND($J614&gt;=84,$F614-$H614&lt;0),"進步達標","未達標"),"未達標")),"未達標"))))</f>
        <v/>
      </c>
      <c r="L614" s="33" t="str">
        <f ca="1">IF($B614="","",IF($K614="不適用","不適用",IF($K614="未檢驗","無檢驗資料","全年"&amp;($AF614+$AG614)&amp;"次／下半年"&amp;$AG614&amp;"次／"&amp;SUMIFS(LabData2016[HbA1c唯一],LabData2016[比對身分證前六碼],$AX614,LabData2016[最近一次HbA1c檢查結果(%)],"&lt;"&amp;VALUE(SUBSTITUTE(SUBSTITUTE($E614,"&lt;",""),"%","")),LabData2016[最近一次HbA1c檢查日期],"&gt;="&amp;DATE(YEAR(TODAY()),1,1),LabData2016[最近一次HbA1c檢查日期],"&lt;"&amp;DATE(YEAR(TODAY())+1,1,1))&amp;"/"&amp;($AF614+$AG614)&amp;"達標")))</f>
        <v/>
      </c>
      <c r="M614" s="6" t="str" cm="1">
        <f t="array" ref="M614">IF($B614="","",IFERROR(INDEX(PatientCriteria[LDL達標標準],ROWS($A$4:A614)),""))</f>
        <v/>
      </c>
      <c r="N614" s="6" t="str">
        <f>IF($B614="","",IF($O614="","",IFERROR(SUMIFS(LabData2016[最近一次LDL檢查結果(mg/dL)],LabData2016[比對身分證前六碼],$AX614,LabData2016[最近一次LDL檢查日期],$O614,LabData2016[LDL唯一],1),"")))</f>
        <v/>
      </c>
      <c r="O614" s="36" t="str" cm="1">
        <f t="array" ref="O614">IF($B614="","",IFERROR(_xlfn.AGGREGATE(14,6,LabData2016[最近一次LDL檢查日期]/((LabData2016[比對身分證前六碼]=$AX614)*(LabData2016[LDL唯一]=1)),1),""))</f>
        <v/>
      </c>
      <c r="P614" s="6" t="str">
        <f>IF($B614="","",IF($Q614="","",IFERROR(SUMIFS(LabData2016[最近一次LDL檢查結果(mg/dL)],LabData2016[比對身分證前六碼],$AX614,LabData2016[最近一次LDL檢查日期],$Q614,LabData2016[LDL唯一],1),"")))</f>
        <v/>
      </c>
      <c r="Q614" s="36" t="str" cm="1">
        <f t="array" ref="Q614">IF($B614="","",IFERROR(_xlfn.AGGREGATE(14,6,LabData2016[最近一次LDL檢查日期]/((LabData2016[比對身分證前六碼]=$AX614)*(LabData2016[LDL唯一]=1)),2),""))</f>
        <v/>
      </c>
      <c r="R614" s="6" t="str">
        <f t="shared" si="124"/>
        <v/>
      </c>
      <c r="S614" s="6" t="str" cm="1">
        <f t="array" ref="S614">IF($B614="","",IFERROR(_xlfn.AGGREGATE(15,6,LabData2016[最近一次LDL檢查結果(mg/dL)]/((LabData2016[比對身分證前六碼]=$AX614)*(LabData2016[LDL唯一]=1)),1),""))</f>
        <v/>
      </c>
      <c r="T614" s="28" t="str">
        <f ca="1">IF($B614="","",IF($M614="不適用","不適用",IF($N614="","未檢驗",IF(OR(AND($D614="DM only",$O614&gt;=DATE(YEAR(TODAY()),1,1),$O614&lt;DATE(YEAR(TODAY())+1,1,1),$N614&lt;VALUE(SUBSTITUTE($M614,"&lt;",""))),AND($AH614&gt;=1,$AI614&gt;=1,OR($N614&lt;VALUE(SUBSTITUTE($M614,"&lt;","")),SUMIFS(LabData2016[LDL唯一],LabData2016[比對身分證前六碼],$AX614,LabData2016[最近一次LDL檢查結果(mg/dL)],"&lt;"&amp;VALUE(SUBSTITUTE($M614,"&lt;","")),LabData2016[最近一次LDL檢查日期],"&gt;="&amp;DATE(YEAR(TODAY()),1,1),LabData2016[最近一次LDL檢查日期],"&lt;"&amp;DATE(YEAR(TODAY())+1,1,1))/($AH614+$AI614)&gt;=0.5))),"控制達標",IF(AND($AH614&gt;=1,$AI614&gt;=1,ISNUMBER($P614),$R614&gt;84,$N614-$P614&lt;0),"進步達標","未達標")))))</f>
        <v/>
      </c>
      <c r="U614" s="39" t="str">
        <f ca="1">IF($B614="","",IF($T614="不適用","不適用",IF($T614="未檢驗","無檢驗資料","全年"&amp;($AH614+$AI614)&amp;"次／下半年"&amp;$AI614&amp;"次／"&amp;SUMIFS(LabData2016[LDL唯一],LabData2016[比對身分證前六碼],$AX614,LabData2016[最近一次LDL檢查結果(mg/dL)],"&lt;"&amp;VALUE(SUBSTITUTE($M614,"&lt;","")),LabData2016[最近一次LDL檢查日期],"&gt;="&amp;DATE(YEAR(TODAY()),1,1),LabData2016[最近一次LDL檢查日期],"&lt;"&amp;DATE(YEAR(TODAY())+1,1,1))&amp;"/"&amp;($AH614+$AI614)&amp;"達標")))</f>
        <v/>
      </c>
      <c r="V614" s="6" t="str" cm="1">
        <f t="array" ref="V614">IF($B614="","",IFERROR(INDEX(PatientCriteria[UACR達標標準],ROWS($A$4:A614)),""))</f>
        <v/>
      </c>
      <c r="W614" s="6" t="str">
        <f>IF($B614="","",IF($X614="","",IFERROR(SUMIFS(LabData2016[最近一次UACR檢查結果(mg/gm)],LabData2016[比對身分證前六碼],$AX614,LabData2016[最近一次UACR檢查日期],$X614,LabData2016[UACR唯一],1),"")))</f>
        <v/>
      </c>
      <c r="X614" s="36" t="str" cm="1">
        <f t="array" ref="X614">IF($B614="","",IFERROR(_xlfn.AGGREGATE(14,6,LabData2016[最近一次UACR檢查日期]/((LabData2016[比對身分證前六碼]=$AX614)*(LabData2016[UACR唯一]=1)),1),""))</f>
        <v/>
      </c>
      <c r="Y614" s="6" t="str">
        <f>IF($B614="","",IF($Z614="","",IFERROR(SUMIFS(LabData2016[最近一次UACR檢查結果(mg/gm)],LabData2016[比對身分證前六碼],$AX614,LabData2016[最近一次UACR檢查日期],$Z614,LabData2016[UACR唯一],1),"")))</f>
        <v/>
      </c>
      <c r="Z614" s="36" t="str" cm="1">
        <f t="array" ref="Z614">IF($B614="","",IFERROR(_xlfn.AGGREGATE(14,6,LabData2016[最近一次UACR檢查日期]/((LabData2016[比對身分證前六碼]=$AX614)*(LabData2016[UACR唯一]=1)),2),""))</f>
        <v/>
      </c>
      <c r="AA614" s="6" t="str">
        <f t="shared" si="125"/>
        <v/>
      </c>
      <c r="AB614" s="29" t="str">
        <f ca="1">IF($B614="","",IF($V614="不適用","不適用",IF($W614="","未檢驗",IF(AND($AJ614+$AK614&gt;=2,$AK614&gt;=1),IF(OR($W614&lt;30,SUMIFS(LabData2016[UACR唯一],LabData2016[比對身分證前六碼],$AX614,LabData2016[最近一次UACR檢查結果(mg/gm)],"&lt;30",LabData2016[最近一次UACR檢查日期],"&gt;="&amp;DATE(YEAR(TODAY()),1,1),LabData2016[最近一次UACR檢查日期],"&lt;"&amp;DATE(YEAR(TODAY())+1,1,1))/($AJ614+$AK614)&gt;=0.5),"控制達標",IF(ISNUMBER($Y614),IF(AND($AA614&gt;=84,$W614-$Y614&lt;0),"進步達標","未達標"),"未達標")),"未達標"))))</f>
        <v/>
      </c>
      <c r="AC614" s="38" t="str">
        <f ca="1">IF($B614="","",IF($AB614="不適用","不適用",IF($AB614="未檢驗","無檢驗資料","全年"&amp;($AJ614+$AK614)&amp;"次／下半年"&amp;$AK614&amp;"次／"&amp;SUMIFS(LabData2016[UACR唯一],LabData2016[比對身分證前六碼],$AX614,LabData2016[最近一次UACR檢查結果(mg/gm)],"&lt;30",LabData2016[最近一次UACR檢查日期],"&gt;="&amp;DATE(YEAR(TODAY()),1,1),LabData2016[最近一次UACR檢查日期],"&lt;"&amp;DATE(YEAR(TODAY())+1,1,1))&amp;"/"&amp;($AJ614+$AK614)&amp;"達標")))</f>
        <v/>
      </c>
      <c r="AD614" s="6" t="str" cm="1">
        <f t="array" ref="AD614">IF($B614="","",IFERROR(INDEX(PatientCriteria[BP檢驗次數達標標準],ROWS($A$4:A614)),""))</f>
        <v/>
      </c>
      <c r="AE614" s="6" t="str" cm="1">
        <f t="array" aca="1" ref="AE614" ca="1">IF($B614="","",_xlfn.LET(_xlpm.bp,LabData2016[最近一次BP檢查日期],_xlpm.ym,IF(ISNUMBER(_xlpm.bp),TEXT(_xlpm.bp,"yyyy-mm"),LEFT(_xlpm.bp,7)),_xlpm.matched,_xlfn._xlws.FILTER(_xlpm.ym,(LabData2016[比對身分證前六碼]=$AX614)*(LabData2016[比對生日西元]=$AY614)*(_xlpm.ym&lt;&gt;"")*(LEFT(_xlpm.ym,4)=TEXT(YEAR(TODAY()),"0")),""),IF(INDEX(_xlpm.matched,1)="",0,ROWS(_xlfn.UNIQUE(_xlpm.matched)))))</f>
        <v/>
      </c>
      <c r="AF614" s="6" t="str">
        <f ca="1">IF($B614="","",SUMIFS(LabData2016[HbA1c唯一],LabData2016[比對身分證前六碼],$AX614,LabData2016[最近一次HbA1c檢查日期],"&gt;="&amp;DATE(YEAR(TODAY()),1,1),LabData2016[最近一次HbA1c檢查日期],"&lt;"&amp;DATE(YEAR(TODAY()),7,1)))</f>
        <v/>
      </c>
      <c r="AG614" s="6" t="str">
        <f ca="1">IF($B614="","",SUMIFS(LabData2016[HbA1c唯一],LabData2016[比對身分證前六碼],$AX614,LabData2016[最近一次HbA1c檢查日期],"&gt;="&amp;DATE(YEAR(TODAY()),7,1),LabData2016[最近一次HbA1c檢查日期],"&lt;"&amp;DATE(YEAR(TODAY())+1,1,1)))</f>
        <v/>
      </c>
      <c r="AH614" s="6" t="str">
        <f ca="1">IF($B614="","",SUMIFS(LabData2016[LDL唯一],LabData2016[比對身分證前六碼],$AX614,LabData2016[最近一次LDL檢查日期],"&gt;="&amp;DATE(YEAR(TODAY()),1,1),LabData2016[最近一次LDL檢查日期],"&lt;"&amp;DATE(YEAR(TODAY()),7,1)))</f>
        <v/>
      </c>
      <c r="AI614" s="6" t="str">
        <f ca="1">IF($B614="","",SUMIFS(LabData2016[LDL唯一],LabData2016[比對身分證前六碼],$AX614,LabData2016[最近一次LDL檢查日期],"&gt;="&amp;DATE(YEAR(TODAY()),7,1),LabData2016[最近一次LDL檢查日期],"&lt;"&amp;DATE(YEAR(TODAY())+1,1,1)))</f>
        <v/>
      </c>
      <c r="AJ614" s="6" t="str">
        <f ca="1">IF($B614="","",SUMIFS(LabData2016[UACR唯一],LabData2016[比對身分證前六碼],$AX614,LabData2016[最近一次UACR檢查日期],"&gt;="&amp;DATE(YEAR(TODAY()),1,1),LabData2016[最近一次UACR檢查日期],"&lt;"&amp;DATE(YEAR(TODAY()),7,1)))</f>
        <v/>
      </c>
      <c r="AK614" s="6" t="str">
        <f ca="1">IF($B614="","",SUMIFS(LabData2016[UACR唯一],LabData2016[比對身分證前六碼],$AX614,LabData2016[最近一次UACR檢查日期],"&gt;="&amp;DATE(YEAR(TODAY()),7,1),LabData2016[最近一次UACR檢查日期],"&lt;"&amp;DATE(YEAR(TODAY())+1,1,1)))</f>
        <v/>
      </c>
      <c r="AL614" s="6" t="str">
        <f t="shared" si="126"/>
        <v/>
      </c>
      <c r="AM614" s="6" t="str">
        <f t="shared" si="127"/>
        <v/>
      </c>
      <c r="AN614" s="6" t="str">
        <f t="shared" si="128"/>
        <v/>
      </c>
      <c r="AO614" s="6" t="str">
        <f t="shared" si="129"/>
        <v/>
      </c>
      <c r="AP614" s="6" t="str" cm="1">
        <f t="array" ref="AP614">IF($B614="","",IFERROR(INDEX(相容設定!$B$2:$E$9,MATCH($D614,相容設定!$A$2:$A$9,0),MIN(VALUE(LEFT($AQ614,FIND("/",$AQ614)-1)),3)+1),0))</f>
        <v/>
      </c>
      <c r="AQ614" s="6" t="str">
        <f t="shared" si="130"/>
        <v/>
      </c>
      <c r="AR614" s="30" t="str">
        <f t="shared" si="131"/>
        <v/>
      </c>
      <c r="AS614" s="30" t="str">
        <f>IF($B614="","",250+30+IF(OR(ISNUMBER(SEARCH("DM",$D614)),ISNUMBER(SEARCH("+",$D614))),100,0)+IFERROR(INDEX(相容設定!$F$2:$F$9,MATCH($D614,相容設定!$A$2:$A$9,0)),0))</f>
        <v/>
      </c>
      <c r="AT614" s="31" t="str">
        <f t="shared" si="132"/>
        <v/>
      </c>
      <c r="AU614" s="32" t="str">
        <f t="shared" si="133"/>
        <v/>
      </c>
      <c r="AW614" t="str">
        <f t="shared" si="134"/>
        <v/>
      </c>
    </row>
    <row r="615" spans="1:49" x14ac:dyDescent="0.35">
      <c r="A615" s="26" t="str" cm="1">
        <f t="array" ref="A615">IFERROR(IF(INDEX(PatientCriteria[身分證號],ROWS($A$4:A615))="","",ROWS($A$4:A615)),"")</f>
        <v/>
      </c>
      <c r="B615" s="26" t="str" cm="1">
        <f t="array" ref="B615">IFERROR(IF(INDEX(PatientCriteria[身分證號],ROWS($A$4:A615))="","",INDEX(PatientCriteria[身分證號],ROWS($A$4:A615))),"")</f>
        <v/>
      </c>
      <c r="C615" s="26" t="str" cm="1">
        <f t="array" ref="C615">IF($B615="","",IFERROR(INDEX(PatientCriteria[生日],ROWS($A$4:A615)),""))</f>
        <v/>
      </c>
      <c r="D615" s="26" t="str" cm="1">
        <f t="array" ref="D615">IF($B615="","",IFERROR(INDEX(PatientCriteria[疾病組合],ROWS($A$4:A615)),""))</f>
        <v/>
      </c>
      <c r="E615" s="6" t="str" cm="1">
        <f t="array" ref="E615">IF($B615="","",IFERROR(INDEX(PatientCriteria[HbA1c達標標準],ROWS($A$4:A615)),""))</f>
        <v/>
      </c>
      <c r="F615" s="6" t="str">
        <f>IF($B615="","",IF($G615="","",IFERROR(SUMIFS(LabData2016[最近一次HbA1c檢查結果(%)],LabData2016[比對身分證前六碼],$AX615,LabData2016[最近一次HbA1c檢查日期],$G615,LabData2016[HbA1c唯一],1),"")))</f>
        <v/>
      </c>
      <c r="G615" s="36" t="str" cm="1">
        <f t="array" ref="G615">IF($B615="","",IFERROR(_xlfn.AGGREGATE(14,6,LabData2016[最近一次HbA1c檢查日期]/((LabData2016[比對身分證前六碼]=$AX615)*(LabData2016[HbA1c唯一]=1)),1),""))</f>
        <v/>
      </c>
      <c r="H615" s="6" t="str">
        <f>IF($B615="","",IF($I615="","",IFERROR(SUMIFS(LabData2016[最近一次HbA1c檢查結果(%)],LabData2016[比對身分證前六碼],$AX615,LabData2016[最近一次HbA1c檢查日期],$I615,LabData2016[HbA1c唯一],1),"")))</f>
        <v/>
      </c>
      <c r="I615" s="36" t="str" cm="1">
        <f t="array" ref="I615">IF($B615="","",IFERROR(_xlfn.AGGREGATE(14,6,LabData2016[最近一次HbA1c檢查日期]/((LabData2016[比對身分證前六碼]=$AX615)*(LabData2016[HbA1c唯一]=1)),2),""))</f>
        <v/>
      </c>
      <c r="J615" s="6" t="str">
        <f t="shared" si="123"/>
        <v/>
      </c>
      <c r="K615" s="27" t="str">
        <f ca="1">IF($B615="","",IF($E615="不適用","不適用",IF($F615="","未檢驗",IF(AND($AF615+$AG615&gt;=2,$AG615&gt;=1),IF(OR($F615&lt;VALUE(SUBSTITUTE(SUBSTITUTE($E615,"&lt;",""),"%","")),SUMIFS(LabData2016[HbA1c唯一],LabData2016[比對身分證前六碼],$AX615,LabData2016[最近一次HbA1c檢查結果(%)],"&lt;"&amp;VALUE(SUBSTITUTE(SUBSTITUTE($E615,"&lt;",""),"%","")),LabData2016[最近一次HbA1c檢查日期],"&gt;="&amp;DATE(YEAR(TODAY()),1,1),LabData2016[最近一次HbA1c檢查日期],"&lt;"&amp;DATE(YEAR(TODAY())+1,1,1))/($AF615+$AG615)&gt;=0.5),"控制達標",IF(ISNUMBER($H615),IF(AND($J615&gt;=84,$F615-$H615&lt;0),"進步達標","未達標"),"未達標")),"未達標"))))</f>
        <v/>
      </c>
      <c r="L615" s="33" t="str">
        <f ca="1">IF($B615="","",IF($K615="不適用","不適用",IF($K615="未檢驗","無檢驗資料","全年"&amp;($AF615+$AG615)&amp;"次／下半年"&amp;$AG615&amp;"次／"&amp;SUMIFS(LabData2016[HbA1c唯一],LabData2016[比對身分證前六碼],$AX615,LabData2016[最近一次HbA1c檢查結果(%)],"&lt;"&amp;VALUE(SUBSTITUTE(SUBSTITUTE($E615,"&lt;",""),"%","")),LabData2016[最近一次HbA1c檢查日期],"&gt;="&amp;DATE(YEAR(TODAY()),1,1),LabData2016[最近一次HbA1c檢查日期],"&lt;"&amp;DATE(YEAR(TODAY())+1,1,1))&amp;"/"&amp;($AF615+$AG615)&amp;"達標")))</f>
        <v/>
      </c>
      <c r="M615" s="6" t="str" cm="1">
        <f t="array" ref="M615">IF($B615="","",IFERROR(INDEX(PatientCriteria[LDL達標標準],ROWS($A$4:A615)),""))</f>
        <v/>
      </c>
      <c r="N615" s="6" t="str">
        <f>IF($B615="","",IF($O615="","",IFERROR(SUMIFS(LabData2016[最近一次LDL檢查結果(mg/dL)],LabData2016[比對身分證前六碼],$AX615,LabData2016[最近一次LDL檢查日期],$O615,LabData2016[LDL唯一],1),"")))</f>
        <v/>
      </c>
      <c r="O615" s="36" t="str" cm="1">
        <f t="array" ref="O615">IF($B615="","",IFERROR(_xlfn.AGGREGATE(14,6,LabData2016[最近一次LDL檢查日期]/((LabData2016[比對身分證前六碼]=$AX615)*(LabData2016[LDL唯一]=1)),1),""))</f>
        <v/>
      </c>
      <c r="P615" s="6" t="str">
        <f>IF($B615="","",IF($Q615="","",IFERROR(SUMIFS(LabData2016[最近一次LDL檢查結果(mg/dL)],LabData2016[比對身分證前六碼],$AX615,LabData2016[最近一次LDL檢查日期],$Q615,LabData2016[LDL唯一],1),"")))</f>
        <v/>
      </c>
      <c r="Q615" s="36" t="str" cm="1">
        <f t="array" ref="Q615">IF($B615="","",IFERROR(_xlfn.AGGREGATE(14,6,LabData2016[最近一次LDL檢查日期]/((LabData2016[比對身分證前六碼]=$AX615)*(LabData2016[LDL唯一]=1)),2),""))</f>
        <v/>
      </c>
      <c r="R615" s="6" t="str">
        <f t="shared" si="124"/>
        <v/>
      </c>
      <c r="S615" s="6" t="str" cm="1">
        <f t="array" ref="S615">IF($B615="","",IFERROR(_xlfn.AGGREGATE(15,6,LabData2016[最近一次LDL檢查結果(mg/dL)]/((LabData2016[比對身分證前六碼]=$AX615)*(LabData2016[LDL唯一]=1)),1),""))</f>
        <v/>
      </c>
      <c r="T615" s="28" t="str">
        <f ca="1">IF($B615="","",IF($M615="不適用","不適用",IF($N615="","未檢驗",IF(OR(AND($D615="DM only",$O615&gt;=DATE(YEAR(TODAY()),1,1),$O615&lt;DATE(YEAR(TODAY())+1,1,1),$N615&lt;VALUE(SUBSTITUTE($M615,"&lt;",""))),AND($AH615&gt;=1,$AI615&gt;=1,OR($N615&lt;VALUE(SUBSTITUTE($M615,"&lt;","")),SUMIFS(LabData2016[LDL唯一],LabData2016[比對身分證前六碼],$AX615,LabData2016[最近一次LDL檢查結果(mg/dL)],"&lt;"&amp;VALUE(SUBSTITUTE($M615,"&lt;","")),LabData2016[最近一次LDL檢查日期],"&gt;="&amp;DATE(YEAR(TODAY()),1,1),LabData2016[最近一次LDL檢查日期],"&lt;"&amp;DATE(YEAR(TODAY())+1,1,1))/($AH615+$AI615)&gt;=0.5))),"控制達標",IF(AND($AH615&gt;=1,$AI615&gt;=1,ISNUMBER($P615),$R615&gt;84,$N615-$P615&lt;0),"進步達標","未達標")))))</f>
        <v/>
      </c>
      <c r="U615" s="39" t="str">
        <f ca="1">IF($B615="","",IF($T615="不適用","不適用",IF($T615="未檢驗","無檢驗資料","全年"&amp;($AH615+$AI615)&amp;"次／下半年"&amp;$AI615&amp;"次／"&amp;SUMIFS(LabData2016[LDL唯一],LabData2016[比對身分證前六碼],$AX615,LabData2016[最近一次LDL檢查結果(mg/dL)],"&lt;"&amp;VALUE(SUBSTITUTE($M615,"&lt;","")),LabData2016[最近一次LDL檢查日期],"&gt;="&amp;DATE(YEAR(TODAY()),1,1),LabData2016[最近一次LDL檢查日期],"&lt;"&amp;DATE(YEAR(TODAY())+1,1,1))&amp;"/"&amp;($AH615+$AI615)&amp;"達標")))</f>
        <v/>
      </c>
      <c r="V615" s="6" t="str" cm="1">
        <f t="array" ref="V615">IF($B615="","",IFERROR(INDEX(PatientCriteria[UACR達標標準],ROWS($A$4:A615)),""))</f>
        <v/>
      </c>
      <c r="W615" s="6" t="str">
        <f>IF($B615="","",IF($X615="","",IFERROR(SUMIFS(LabData2016[最近一次UACR檢查結果(mg/gm)],LabData2016[比對身分證前六碼],$AX615,LabData2016[最近一次UACR檢查日期],$X615,LabData2016[UACR唯一],1),"")))</f>
        <v/>
      </c>
      <c r="X615" s="36" t="str" cm="1">
        <f t="array" ref="X615">IF($B615="","",IFERROR(_xlfn.AGGREGATE(14,6,LabData2016[最近一次UACR檢查日期]/((LabData2016[比對身分證前六碼]=$AX615)*(LabData2016[UACR唯一]=1)),1),""))</f>
        <v/>
      </c>
      <c r="Y615" s="6" t="str">
        <f>IF($B615="","",IF($Z615="","",IFERROR(SUMIFS(LabData2016[最近一次UACR檢查結果(mg/gm)],LabData2016[比對身分證前六碼],$AX615,LabData2016[最近一次UACR檢查日期],$Z615,LabData2016[UACR唯一],1),"")))</f>
        <v/>
      </c>
      <c r="Z615" s="36" t="str" cm="1">
        <f t="array" ref="Z615">IF($B615="","",IFERROR(_xlfn.AGGREGATE(14,6,LabData2016[最近一次UACR檢查日期]/((LabData2016[比對身分證前六碼]=$AX615)*(LabData2016[UACR唯一]=1)),2),""))</f>
        <v/>
      </c>
      <c r="AA615" s="6" t="str">
        <f t="shared" si="125"/>
        <v/>
      </c>
      <c r="AB615" s="29" t="str">
        <f ca="1">IF($B615="","",IF($V615="不適用","不適用",IF($W615="","未檢驗",IF(AND($AJ615+$AK615&gt;=2,$AK615&gt;=1),IF(OR($W615&lt;30,SUMIFS(LabData2016[UACR唯一],LabData2016[比對身分證前六碼],$AX615,LabData2016[最近一次UACR檢查結果(mg/gm)],"&lt;30",LabData2016[最近一次UACR檢查日期],"&gt;="&amp;DATE(YEAR(TODAY()),1,1),LabData2016[最近一次UACR檢查日期],"&lt;"&amp;DATE(YEAR(TODAY())+1,1,1))/($AJ615+$AK615)&gt;=0.5),"控制達標",IF(ISNUMBER($Y615),IF(AND($AA615&gt;=84,$W615-$Y615&lt;0),"進步達標","未達標"),"未達標")),"未達標"))))</f>
        <v/>
      </c>
      <c r="AC615" s="38" t="str">
        <f ca="1">IF($B615="","",IF($AB615="不適用","不適用",IF($AB615="未檢驗","無檢驗資料","全年"&amp;($AJ615+$AK615)&amp;"次／下半年"&amp;$AK615&amp;"次／"&amp;SUMIFS(LabData2016[UACR唯一],LabData2016[比對身分證前六碼],$AX615,LabData2016[最近一次UACR檢查結果(mg/gm)],"&lt;30",LabData2016[最近一次UACR檢查日期],"&gt;="&amp;DATE(YEAR(TODAY()),1,1),LabData2016[最近一次UACR檢查日期],"&lt;"&amp;DATE(YEAR(TODAY())+1,1,1))&amp;"/"&amp;($AJ615+$AK615)&amp;"達標")))</f>
        <v/>
      </c>
      <c r="AD615" s="6" t="str" cm="1">
        <f t="array" ref="AD615">IF($B615="","",IFERROR(INDEX(PatientCriteria[BP檢驗次數達標標準],ROWS($A$4:A615)),""))</f>
        <v/>
      </c>
      <c r="AE615" s="6" t="str" cm="1">
        <f t="array" aca="1" ref="AE615" ca="1">IF($B615="","",_xlfn.LET(_xlpm.bp,LabData2016[最近一次BP檢查日期],_xlpm.ym,IF(ISNUMBER(_xlpm.bp),TEXT(_xlpm.bp,"yyyy-mm"),LEFT(_xlpm.bp,7)),_xlpm.matched,_xlfn._xlws.FILTER(_xlpm.ym,(LabData2016[比對身分證前六碼]=$AX615)*(LabData2016[比對生日西元]=$AY615)*(_xlpm.ym&lt;&gt;"")*(LEFT(_xlpm.ym,4)=TEXT(YEAR(TODAY()),"0")),""),IF(INDEX(_xlpm.matched,1)="",0,ROWS(_xlfn.UNIQUE(_xlpm.matched)))))</f>
        <v/>
      </c>
      <c r="AF615" s="6" t="str">
        <f ca="1">IF($B615="","",SUMIFS(LabData2016[HbA1c唯一],LabData2016[比對身分證前六碼],$AX615,LabData2016[最近一次HbA1c檢查日期],"&gt;="&amp;DATE(YEAR(TODAY()),1,1),LabData2016[最近一次HbA1c檢查日期],"&lt;"&amp;DATE(YEAR(TODAY()),7,1)))</f>
        <v/>
      </c>
      <c r="AG615" s="6" t="str">
        <f ca="1">IF($B615="","",SUMIFS(LabData2016[HbA1c唯一],LabData2016[比對身分證前六碼],$AX615,LabData2016[最近一次HbA1c檢查日期],"&gt;="&amp;DATE(YEAR(TODAY()),7,1),LabData2016[最近一次HbA1c檢查日期],"&lt;"&amp;DATE(YEAR(TODAY())+1,1,1)))</f>
        <v/>
      </c>
      <c r="AH615" s="6" t="str">
        <f ca="1">IF($B615="","",SUMIFS(LabData2016[LDL唯一],LabData2016[比對身分證前六碼],$AX615,LabData2016[最近一次LDL檢查日期],"&gt;="&amp;DATE(YEAR(TODAY()),1,1),LabData2016[最近一次LDL檢查日期],"&lt;"&amp;DATE(YEAR(TODAY()),7,1)))</f>
        <v/>
      </c>
      <c r="AI615" s="6" t="str">
        <f ca="1">IF($B615="","",SUMIFS(LabData2016[LDL唯一],LabData2016[比對身分證前六碼],$AX615,LabData2016[最近一次LDL檢查日期],"&gt;="&amp;DATE(YEAR(TODAY()),7,1),LabData2016[最近一次LDL檢查日期],"&lt;"&amp;DATE(YEAR(TODAY())+1,1,1)))</f>
        <v/>
      </c>
      <c r="AJ615" s="6" t="str">
        <f ca="1">IF($B615="","",SUMIFS(LabData2016[UACR唯一],LabData2016[比對身分證前六碼],$AX615,LabData2016[最近一次UACR檢查日期],"&gt;="&amp;DATE(YEAR(TODAY()),1,1),LabData2016[最近一次UACR檢查日期],"&lt;"&amp;DATE(YEAR(TODAY()),7,1)))</f>
        <v/>
      </c>
      <c r="AK615" s="6" t="str">
        <f ca="1">IF($B615="","",SUMIFS(LabData2016[UACR唯一],LabData2016[比對身分證前六碼],$AX615,LabData2016[最近一次UACR檢查日期],"&gt;="&amp;DATE(YEAR(TODAY()),7,1),LabData2016[最近一次UACR檢查日期],"&lt;"&amp;DATE(YEAR(TODAY())+1,1,1)))</f>
        <v/>
      </c>
      <c r="AL615" s="6" t="str">
        <f t="shared" si="126"/>
        <v/>
      </c>
      <c r="AM615" s="6" t="str">
        <f t="shared" si="127"/>
        <v/>
      </c>
      <c r="AN615" s="6" t="str">
        <f t="shared" si="128"/>
        <v/>
      </c>
      <c r="AO615" s="6" t="str">
        <f t="shared" si="129"/>
        <v/>
      </c>
      <c r="AP615" s="6" t="str" cm="1">
        <f t="array" ref="AP615">IF($B615="","",IFERROR(INDEX(相容設定!$B$2:$E$9,MATCH($D615,相容設定!$A$2:$A$9,0),MIN(VALUE(LEFT($AQ615,FIND("/",$AQ615)-1)),3)+1),0))</f>
        <v/>
      </c>
      <c r="AQ615" s="6" t="str">
        <f t="shared" si="130"/>
        <v/>
      </c>
      <c r="AR615" s="30" t="str">
        <f t="shared" si="131"/>
        <v/>
      </c>
      <c r="AS615" s="30" t="str">
        <f>IF($B615="","",250+30+IF(OR(ISNUMBER(SEARCH("DM",$D615)),ISNUMBER(SEARCH("+",$D615))),100,0)+IFERROR(INDEX(相容設定!$F$2:$F$9,MATCH($D615,相容設定!$A$2:$A$9,0)),0))</f>
        <v/>
      </c>
      <c r="AT615" s="31" t="str">
        <f t="shared" si="132"/>
        <v/>
      </c>
      <c r="AU615" s="32" t="str">
        <f t="shared" si="133"/>
        <v/>
      </c>
      <c r="AW615" t="str">
        <f t="shared" si="134"/>
        <v/>
      </c>
    </row>
    <row r="616" spans="1:49" x14ac:dyDescent="0.35">
      <c r="A616" s="26" t="str" cm="1">
        <f t="array" ref="A616">IFERROR(IF(INDEX(PatientCriteria[身分證號],ROWS($A$4:A616))="","",ROWS($A$4:A616)),"")</f>
        <v/>
      </c>
      <c r="B616" s="26" t="str" cm="1">
        <f t="array" ref="B616">IFERROR(IF(INDEX(PatientCriteria[身分證號],ROWS($A$4:A616))="","",INDEX(PatientCriteria[身分證號],ROWS($A$4:A616))),"")</f>
        <v/>
      </c>
      <c r="C616" s="26" t="str" cm="1">
        <f t="array" ref="C616">IF($B616="","",IFERROR(INDEX(PatientCriteria[生日],ROWS($A$4:A616)),""))</f>
        <v/>
      </c>
      <c r="D616" s="26" t="str" cm="1">
        <f t="array" ref="D616">IF($B616="","",IFERROR(INDEX(PatientCriteria[疾病組合],ROWS($A$4:A616)),""))</f>
        <v/>
      </c>
      <c r="E616" s="6" t="str" cm="1">
        <f t="array" ref="E616">IF($B616="","",IFERROR(INDEX(PatientCriteria[HbA1c達標標準],ROWS($A$4:A616)),""))</f>
        <v/>
      </c>
      <c r="F616" s="6" t="str">
        <f>IF($B616="","",IF($G616="","",IFERROR(SUMIFS(LabData2016[最近一次HbA1c檢查結果(%)],LabData2016[比對身分證前六碼],$AX616,LabData2016[最近一次HbA1c檢查日期],$G616,LabData2016[HbA1c唯一],1),"")))</f>
        <v/>
      </c>
      <c r="G616" s="36" t="str" cm="1">
        <f t="array" ref="G616">IF($B616="","",IFERROR(_xlfn.AGGREGATE(14,6,LabData2016[最近一次HbA1c檢查日期]/((LabData2016[比對身分證前六碼]=$AX616)*(LabData2016[HbA1c唯一]=1)),1),""))</f>
        <v/>
      </c>
      <c r="H616" s="6" t="str">
        <f>IF($B616="","",IF($I616="","",IFERROR(SUMIFS(LabData2016[最近一次HbA1c檢查結果(%)],LabData2016[比對身分證前六碼],$AX616,LabData2016[最近一次HbA1c檢查日期],$I616,LabData2016[HbA1c唯一],1),"")))</f>
        <v/>
      </c>
      <c r="I616" s="36" t="str" cm="1">
        <f t="array" ref="I616">IF($B616="","",IFERROR(_xlfn.AGGREGATE(14,6,LabData2016[最近一次HbA1c檢查日期]/((LabData2016[比對身分證前六碼]=$AX616)*(LabData2016[HbA1c唯一]=1)),2),""))</f>
        <v/>
      </c>
      <c r="J616" s="6" t="str">
        <f t="shared" si="123"/>
        <v/>
      </c>
      <c r="K616" s="27" t="str">
        <f ca="1">IF($B616="","",IF($E616="不適用","不適用",IF($F616="","未檢驗",IF(AND($AF616+$AG616&gt;=2,$AG616&gt;=1),IF(OR($F616&lt;VALUE(SUBSTITUTE(SUBSTITUTE($E616,"&lt;",""),"%","")),SUMIFS(LabData2016[HbA1c唯一],LabData2016[比對身分證前六碼],$AX616,LabData2016[最近一次HbA1c檢查結果(%)],"&lt;"&amp;VALUE(SUBSTITUTE(SUBSTITUTE($E616,"&lt;",""),"%","")),LabData2016[最近一次HbA1c檢查日期],"&gt;="&amp;DATE(YEAR(TODAY()),1,1),LabData2016[最近一次HbA1c檢查日期],"&lt;"&amp;DATE(YEAR(TODAY())+1,1,1))/($AF616+$AG616)&gt;=0.5),"控制達標",IF(ISNUMBER($H616),IF(AND($J616&gt;=84,$F616-$H616&lt;0),"進步達標","未達標"),"未達標")),"未達標"))))</f>
        <v/>
      </c>
      <c r="L616" s="33" t="str">
        <f ca="1">IF($B616="","",IF($K616="不適用","不適用",IF($K616="未檢驗","無檢驗資料","全年"&amp;($AF616+$AG616)&amp;"次／下半年"&amp;$AG616&amp;"次／"&amp;SUMIFS(LabData2016[HbA1c唯一],LabData2016[比對身分證前六碼],$AX616,LabData2016[最近一次HbA1c檢查結果(%)],"&lt;"&amp;VALUE(SUBSTITUTE(SUBSTITUTE($E616,"&lt;",""),"%","")),LabData2016[最近一次HbA1c檢查日期],"&gt;="&amp;DATE(YEAR(TODAY()),1,1),LabData2016[最近一次HbA1c檢查日期],"&lt;"&amp;DATE(YEAR(TODAY())+1,1,1))&amp;"/"&amp;($AF616+$AG616)&amp;"達標")))</f>
        <v/>
      </c>
      <c r="M616" s="6" t="str" cm="1">
        <f t="array" ref="M616">IF($B616="","",IFERROR(INDEX(PatientCriteria[LDL達標標準],ROWS($A$4:A616)),""))</f>
        <v/>
      </c>
      <c r="N616" s="6" t="str">
        <f>IF($B616="","",IF($O616="","",IFERROR(SUMIFS(LabData2016[最近一次LDL檢查結果(mg/dL)],LabData2016[比對身分證前六碼],$AX616,LabData2016[最近一次LDL檢查日期],$O616,LabData2016[LDL唯一],1),"")))</f>
        <v/>
      </c>
      <c r="O616" s="36" t="str" cm="1">
        <f t="array" ref="O616">IF($B616="","",IFERROR(_xlfn.AGGREGATE(14,6,LabData2016[最近一次LDL檢查日期]/((LabData2016[比對身分證前六碼]=$AX616)*(LabData2016[LDL唯一]=1)),1),""))</f>
        <v/>
      </c>
      <c r="P616" s="6" t="str">
        <f>IF($B616="","",IF($Q616="","",IFERROR(SUMIFS(LabData2016[最近一次LDL檢查結果(mg/dL)],LabData2016[比對身分證前六碼],$AX616,LabData2016[最近一次LDL檢查日期],$Q616,LabData2016[LDL唯一],1),"")))</f>
        <v/>
      </c>
      <c r="Q616" s="36" t="str" cm="1">
        <f t="array" ref="Q616">IF($B616="","",IFERROR(_xlfn.AGGREGATE(14,6,LabData2016[最近一次LDL檢查日期]/((LabData2016[比對身分證前六碼]=$AX616)*(LabData2016[LDL唯一]=1)),2),""))</f>
        <v/>
      </c>
      <c r="R616" s="6" t="str">
        <f t="shared" si="124"/>
        <v/>
      </c>
      <c r="S616" s="6" t="str" cm="1">
        <f t="array" ref="S616">IF($B616="","",IFERROR(_xlfn.AGGREGATE(15,6,LabData2016[最近一次LDL檢查結果(mg/dL)]/((LabData2016[比對身分證前六碼]=$AX616)*(LabData2016[LDL唯一]=1)),1),""))</f>
        <v/>
      </c>
      <c r="T616" s="28" t="str">
        <f ca="1">IF($B616="","",IF($M616="不適用","不適用",IF($N616="","未檢驗",IF(OR(AND($D616="DM only",$O616&gt;=DATE(YEAR(TODAY()),1,1),$O616&lt;DATE(YEAR(TODAY())+1,1,1),$N616&lt;VALUE(SUBSTITUTE($M616,"&lt;",""))),AND($AH616&gt;=1,$AI616&gt;=1,OR($N616&lt;VALUE(SUBSTITUTE($M616,"&lt;","")),SUMIFS(LabData2016[LDL唯一],LabData2016[比對身分證前六碼],$AX616,LabData2016[最近一次LDL檢查結果(mg/dL)],"&lt;"&amp;VALUE(SUBSTITUTE($M616,"&lt;","")),LabData2016[最近一次LDL檢查日期],"&gt;="&amp;DATE(YEAR(TODAY()),1,1),LabData2016[最近一次LDL檢查日期],"&lt;"&amp;DATE(YEAR(TODAY())+1,1,1))/($AH616+$AI616)&gt;=0.5))),"控制達標",IF(AND($AH616&gt;=1,$AI616&gt;=1,ISNUMBER($P616),$R616&gt;84,$N616-$P616&lt;0),"進步達標","未達標")))))</f>
        <v/>
      </c>
      <c r="U616" s="39" t="str">
        <f ca="1">IF($B616="","",IF($T616="不適用","不適用",IF($T616="未檢驗","無檢驗資料","全年"&amp;($AH616+$AI616)&amp;"次／下半年"&amp;$AI616&amp;"次／"&amp;SUMIFS(LabData2016[LDL唯一],LabData2016[比對身分證前六碼],$AX616,LabData2016[最近一次LDL檢查結果(mg/dL)],"&lt;"&amp;VALUE(SUBSTITUTE($M616,"&lt;","")),LabData2016[最近一次LDL檢查日期],"&gt;="&amp;DATE(YEAR(TODAY()),1,1),LabData2016[最近一次LDL檢查日期],"&lt;"&amp;DATE(YEAR(TODAY())+1,1,1))&amp;"/"&amp;($AH616+$AI616)&amp;"達標")))</f>
        <v/>
      </c>
      <c r="V616" s="6" t="str" cm="1">
        <f t="array" ref="V616">IF($B616="","",IFERROR(INDEX(PatientCriteria[UACR達標標準],ROWS($A$4:A616)),""))</f>
        <v/>
      </c>
      <c r="W616" s="6" t="str">
        <f>IF($B616="","",IF($X616="","",IFERROR(SUMIFS(LabData2016[最近一次UACR檢查結果(mg/gm)],LabData2016[比對身分證前六碼],$AX616,LabData2016[最近一次UACR檢查日期],$X616,LabData2016[UACR唯一],1),"")))</f>
        <v/>
      </c>
      <c r="X616" s="36" t="str" cm="1">
        <f t="array" ref="X616">IF($B616="","",IFERROR(_xlfn.AGGREGATE(14,6,LabData2016[最近一次UACR檢查日期]/((LabData2016[比對身分證前六碼]=$AX616)*(LabData2016[UACR唯一]=1)),1),""))</f>
        <v/>
      </c>
      <c r="Y616" s="6" t="str">
        <f>IF($B616="","",IF($Z616="","",IFERROR(SUMIFS(LabData2016[最近一次UACR檢查結果(mg/gm)],LabData2016[比對身分證前六碼],$AX616,LabData2016[最近一次UACR檢查日期],$Z616,LabData2016[UACR唯一],1),"")))</f>
        <v/>
      </c>
      <c r="Z616" s="36" t="str" cm="1">
        <f t="array" ref="Z616">IF($B616="","",IFERROR(_xlfn.AGGREGATE(14,6,LabData2016[最近一次UACR檢查日期]/((LabData2016[比對身分證前六碼]=$AX616)*(LabData2016[UACR唯一]=1)),2),""))</f>
        <v/>
      </c>
      <c r="AA616" s="6" t="str">
        <f t="shared" si="125"/>
        <v/>
      </c>
      <c r="AB616" s="29" t="str">
        <f ca="1">IF($B616="","",IF($V616="不適用","不適用",IF($W616="","未檢驗",IF(AND($AJ616+$AK616&gt;=2,$AK616&gt;=1),IF(OR($W616&lt;30,SUMIFS(LabData2016[UACR唯一],LabData2016[比對身分證前六碼],$AX616,LabData2016[最近一次UACR檢查結果(mg/gm)],"&lt;30",LabData2016[最近一次UACR檢查日期],"&gt;="&amp;DATE(YEAR(TODAY()),1,1),LabData2016[最近一次UACR檢查日期],"&lt;"&amp;DATE(YEAR(TODAY())+1,1,1))/($AJ616+$AK616)&gt;=0.5),"控制達標",IF(ISNUMBER($Y616),IF(AND($AA616&gt;=84,$W616-$Y616&lt;0),"進步達標","未達標"),"未達標")),"未達標"))))</f>
        <v/>
      </c>
      <c r="AC616" s="38" t="str">
        <f ca="1">IF($B616="","",IF($AB616="不適用","不適用",IF($AB616="未檢驗","無檢驗資料","全年"&amp;($AJ616+$AK616)&amp;"次／下半年"&amp;$AK616&amp;"次／"&amp;SUMIFS(LabData2016[UACR唯一],LabData2016[比對身分證前六碼],$AX616,LabData2016[最近一次UACR檢查結果(mg/gm)],"&lt;30",LabData2016[最近一次UACR檢查日期],"&gt;="&amp;DATE(YEAR(TODAY()),1,1),LabData2016[最近一次UACR檢查日期],"&lt;"&amp;DATE(YEAR(TODAY())+1,1,1))&amp;"/"&amp;($AJ616+$AK616)&amp;"達標")))</f>
        <v/>
      </c>
      <c r="AD616" s="6" t="str" cm="1">
        <f t="array" ref="AD616">IF($B616="","",IFERROR(INDEX(PatientCriteria[BP檢驗次數達標標準],ROWS($A$4:A616)),""))</f>
        <v/>
      </c>
      <c r="AE616" s="6" t="str" cm="1">
        <f t="array" aca="1" ref="AE616" ca="1">IF($B616="","",_xlfn.LET(_xlpm.bp,LabData2016[最近一次BP檢查日期],_xlpm.ym,IF(ISNUMBER(_xlpm.bp),TEXT(_xlpm.bp,"yyyy-mm"),LEFT(_xlpm.bp,7)),_xlpm.matched,_xlfn._xlws.FILTER(_xlpm.ym,(LabData2016[比對身分證前六碼]=$AX616)*(LabData2016[比對生日西元]=$AY616)*(_xlpm.ym&lt;&gt;"")*(LEFT(_xlpm.ym,4)=TEXT(YEAR(TODAY()),"0")),""),IF(INDEX(_xlpm.matched,1)="",0,ROWS(_xlfn.UNIQUE(_xlpm.matched)))))</f>
        <v/>
      </c>
      <c r="AF616" s="6" t="str">
        <f ca="1">IF($B616="","",SUMIFS(LabData2016[HbA1c唯一],LabData2016[比對身分證前六碼],$AX616,LabData2016[最近一次HbA1c檢查日期],"&gt;="&amp;DATE(YEAR(TODAY()),1,1),LabData2016[最近一次HbA1c檢查日期],"&lt;"&amp;DATE(YEAR(TODAY()),7,1)))</f>
        <v/>
      </c>
      <c r="AG616" s="6" t="str">
        <f ca="1">IF($B616="","",SUMIFS(LabData2016[HbA1c唯一],LabData2016[比對身分證前六碼],$AX616,LabData2016[最近一次HbA1c檢查日期],"&gt;="&amp;DATE(YEAR(TODAY()),7,1),LabData2016[最近一次HbA1c檢查日期],"&lt;"&amp;DATE(YEAR(TODAY())+1,1,1)))</f>
        <v/>
      </c>
      <c r="AH616" s="6" t="str">
        <f ca="1">IF($B616="","",SUMIFS(LabData2016[LDL唯一],LabData2016[比對身分證前六碼],$AX616,LabData2016[最近一次LDL檢查日期],"&gt;="&amp;DATE(YEAR(TODAY()),1,1),LabData2016[最近一次LDL檢查日期],"&lt;"&amp;DATE(YEAR(TODAY()),7,1)))</f>
        <v/>
      </c>
      <c r="AI616" s="6" t="str">
        <f ca="1">IF($B616="","",SUMIFS(LabData2016[LDL唯一],LabData2016[比對身分證前六碼],$AX616,LabData2016[最近一次LDL檢查日期],"&gt;="&amp;DATE(YEAR(TODAY()),7,1),LabData2016[最近一次LDL檢查日期],"&lt;"&amp;DATE(YEAR(TODAY())+1,1,1)))</f>
        <v/>
      </c>
      <c r="AJ616" s="6" t="str">
        <f ca="1">IF($B616="","",SUMIFS(LabData2016[UACR唯一],LabData2016[比對身分證前六碼],$AX616,LabData2016[最近一次UACR檢查日期],"&gt;="&amp;DATE(YEAR(TODAY()),1,1),LabData2016[最近一次UACR檢查日期],"&lt;"&amp;DATE(YEAR(TODAY()),7,1)))</f>
        <v/>
      </c>
      <c r="AK616" s="6" t="str">
        <f ca="1">IF($B616="","",SUMIFS(LabData2016[UACR唯一],LabData2016[比對身分證前六碼],$AX616,LabData2016[最近一次UACR檢查日期],"&gt;="&amp;DATE(YEAR(TODAY()),7,1),LabData2016[最近一次UACR檢查日期],"&lt;"&amp;DATE(YEAR(TODAY())+1,1,1)))</f>
        <v/>
      </c>
      <c r="AL616" s="6" t="str">
        <f t="shared" si="126"/>
        <v/>
      </c>
      <c r="AM616" s="6" t="str">
        <f t="shared" si="127"/>
        <v/>
      </c>
      <c r="AN616" s="6" t="str">
        <f t="shared" si="128"/>
        <v/>
      </c>
      <c r="AO616" s="6" t="str">
        <f t="shared" si="129"/>
        <v/>
      </c>
      <c r="AP616" s="6" t="str" cm="1">
        <f t="array" ref="AP616">IF($B616="","",IFERROR(INDEX(相容設定!$B$2:$E$9,MATCH($D616,相容設定!$A$2:$A$9,0),MIN(VALUE(LEFT($AQ616,FIND("/",$AQ616)-1)),3)+1),0))</f>
        <v/>
      </c>
      <c r="AQ616" s="6" t="str">
        <f t="shared" si="130"/>
        <v/>
      </c>
      <c r="AR616" s="30" t="str">
        <f t="shared" si="131"/>
        <v/>
      </c>
      <c r="AS616" s="30" t="str">
        <f>IF($B616="","",250+30+IF(OR(ISNUMBER(SEARCH("DM",$D616)),ISNUMBER(SEARCH("+",$D616))),100,0)+IFERROR(INDEX(相容設定!$F$2:$F$9,MATCH($D616,相容設定!$A$2:$A$9,0)),0))</f>
        <v/>
      </c>
      <c r="AT616" s="31" t="str">
        <f t="shared" si="132"/>
        <v/>
      </c>
      <c r="AU616" s="32" t="str">
        <f t="shared" si="133"/>
        <v/>
      </c>
      <c r="AW616" t="str">
        <f t="shared" si="134"/>
        <v/>
      </c>
    </row>
    <row r="617" spans="1:49" x14ac:dyDescent="0.35">
      <c r="A617" s="26" t="str" cm="1">
        <f t="array" ref="A617">IFERROR(IF(INDEX(PatientCriteria[身分證號],ROWS($A$4:A617))="","",ROWS($A$4:A617)),"")</f>
        <v/>
      </c>
      <c r="B617" s="26" t="str" cm="1">
        <f t="array" ref="B617">IFERROR(IF(INDEX(PatientCriteria[身分證號],ROWS($A$4:A617))="","",INDEX(PatientCriteria[身分證號],ROWS($A$4:A617))),"")</f>
        <v/>
      </c>
      <c r="C617" s="26" t="str" cm="1">
        <f t="array" ref="C617">IF($B617="","",IFERROR(INDEX(PatientCriteria[生日],ROWS($A$4:A617)),""))</f>
        <v/>
      </c>
      <c r="D617" s="26" t="str" cm="1">
        <f t="array" ref="D617">IF($B617="","",IFERROR(INDEX(PatientCriteria[疾病組合],ROWS($A$4:A617)),""))</f>
        <v/>
      </c>
      <c r="E617" s="6" t="str" cm="1">
        <f t="array" ref="E617">IF($B617="","",IFERROR(INDEX(PatientCriteria[HbA1c達標標準],ROWS($A$4:A617)),""))</f>
        <v/>
      </c>
      <c r="F617" s="6" t="str">
        <f>IF($B617="","",IF($G617="","",IFERROR(SUMIFS(LabData2016[最近一次HbA1c檢查結果(%)],LabData2016[比對身分證前六碼],$AX617,LabData2016[最近一次HbA1c檢查日期],$G617,LabData2016[HbA1c唯一],1),"")))</f>
        <v/>
      </c>
      <c r="G617" s="36" t="str" cm="1">
        <f t="array" ref="G617">IF($B617="","",IFERROR(_xlfn.AGGREGATE(14,6,LabData2016[最近一次HbA1c檢查日期]/((LabData2016[比對身分證前六碼]=$AX617)*(LabData2016[HbA1c唯一]=1)),1),""))</f>
        <v/>
      </c>
      <c r="H617" s="6" t="str">
        <f>IF($B617="","",IF($I617="","",IFERROR(SUMIFS(LabData2016[最近一次HbA1c檢查結果(%)],LabData2016[比對身分證前六碼],$AX617,LabData2016[最近一次HbA1c檢查日期],$I617,LabData2016[HbA1c唯一],1),"")))</f>
        <v/>
      </c>
      <c r="I617" s="36" t="str" cm="1">
        <f t="array" ref="I617">IF($B617="","",IFERROR(_xlfn.AGGREGATE(14,6,LabData2016[最近一次HbA1c檢查日期]/((LabData2016[比對身分證前六碼]=$AX617)*(LabData2016[HbA1c唯一]=1)),2),""))</f>
        <v/>
      </c>
      <c r="J617" s="6" t="str">
        <f t="shared" si="123"/>
        <v/>
      </c>
      <c r="K617" s="27" t="str">
        <f ca="1">IF($B617="","",IF($E617="不適用","不適用",IF($F617="","未檢驗",IF(AND($AF617+$AG617&gt;=2,$AG617&gt;=1),IF(OR($F617&lt;VALUE(SUBSTITUTE(SUBSTITUTE($E617,"&lt;",""),"%","")),SUMIFS(LabData2016[HbA1c唯一],LabData2016[比對身分證前六碼],$AX617,LabData2016[最近一次HbA1c檢查結果(%)],"&lt;"&amp;VALUE(SUBSTITUTE(SUBSTITUTE($E617,"&lt;",""),"%","")),LabData2016[最近一次HbA1c檢查日期],"&gt;="&amp;DATE(YEAR(TODAY()),1,1),LabData2016[最近一次HbA1c檢查日期],"&lt;"&amp;DATE(YEAR(TODAY())+1,1,1))/($AF617+$AG617)&gt;=0.5),"控制達標",IF(ISNUMBER($H617),IF(AND($J617&gt;=84,$F617-$H617&lt;0),"進步達標","未達標"),"未達標")),"未達標"))))</f>
        <v/>
      </c>
      <c r="L617" s="33" t="str">
        <f ca="1">IF($B617="","",IF($K617="不適用","不適用",IF($K617="未檢驗","無檢驗資料","全年"&amp;($AF617+$AG617)&amp;"次／下半年"&amp;$AG617&amp;"次／"&amp;SUMIFS(LabData2016[HbA1c唯一],LabData2016[比對身分證前六碼],$AX617,LabData2016[最近一次HbA1c檢查結果(%)],"&lt;"&amp;VALUE(SUBSTITUTE(SUBSTITUTE($E617,"&lt;",""),"%","")),LabData2016[最近一次HbA1c檢查日期],"&gt;="&amp;DATE(YEAR(TODAY()),1,1),LabData2016[最近一次HbA1c檢查日期],"&lt;"&amp;DATE(YEAR(TODAY())+1,1,1))&amp;"/"&amp;($AF617+$AG617)&amp;"達標")))</f>
        <v/>
      </c>
      <c r="M617" s="6" t="str" cm="1">
        <f t="array" ref="M617">IF($B617="","",IFERROR(INDEX(PatientCriteria[LDL達標標準],ROWS($A$4:A617)),""))</f>
        <v/>
      </c>
      <c r="N617" s="6" t="str">
        <f>IF($B617="","",IF($O617="","",IFERROR(SUMIFS(LabData2016[最近一次LDL檢查結果(mg/dL)],LabData2016[比對身分證前六碼],$AX617,LabData2016[最近一次LDL檢查日期],$O617,LabData2016[LDL唯一],1),"")))</f>
        <v/>
      </c>
      <c r="O617" s="36" t="str" cm="1">
        <f t="array" ref="O617">IF($B617="","",IFERROR(_xlfn.AGGREGATE(14,6,LabData2016[最近一次LDL檢查日期]/((LabData2016[比對身分證前六碼]=$AX617)*(LabData2016[LDL唯一]=1)),1),""))</f>
        <v/>
      </c>
      <c r="P617" s="6" t="str">
        <f>IF($B617="","",IF($Q617="","",IFERROR(SUMIFS(LabData2016[最近一次LDL檢查結果(mg/dL)],LabData2016[比對身分證前六碼],$AX617,LabData2016[最近一次LDL檢查日期],$Q617,LabData2016[LDL唯一],1),"")))</f>
        <v/>
      </c>
      <c r="Q617" s="36" t="str" cm="1">
        <f t="array" ref="Q617">IF($B617="","",IFERROR(_xlfn.AGGREGATE(14,6,LabData2016[最近一次LDL檢查日期]/((LabData2016[比對身分證前六碼]=$AX617)*(LabData2016[LDL唯一]=1)),2),""))</f>
        <v/>
      </c>
      <c r="R617" s="6" t="str">
        <f t="shared" si="124"/>
        <v/>
      </c>
      <c r="S617" s="6" t="str" cm="1">
        <f t="array" ref="S617">IF($B617="","",IFERROR(_xlfn.AGGREGATE(15,6,LabData2016[最近一次LDL檢查結果(mg/dL)]/((LabData2016[比對身分證前六碼]=$AX617)*(LabData2016[LDL唯一]=1)),1),""))</f>
        <v/>
      </c>
      <c r="T617" s="28" t="str">
        <f ca="1">IF($B617="","",IF($M617="不適用","不適用",IF($N617="","未檢驗",IF(OR(AND($D617="DM only",$O617&gt;=DATE(YEAR(TODAY()),1,1),$O617&lt;DATE(YEAR(TODAY())+1,1,1),$N617&lt;VALUE(SUBSTITUTE($M617,"&lt;",""))),AND($AH617&gt;=1,$AI617&gt;=1,OR($N617&lt;VALUE(SUBSTITUTE($M617,"&lt;","")),SUMIFS(LabData2016[LDL唯一],LabData2016[比對身分證前六碼],$AX617,LabData2016[最近一次LDL檢查結果(mg/dL)],"&lt;"&amp;VALUE(SUBSTITUTE($M617,"&lt;","")),LabData2016[最近一次LDL檢查日期],"&gt;="&amp;DATE(YEAR(TODAY()),1,1),LabData2016[最近一次LDL檢查日期],"&lt;"&amp;DATE(YEAR(TODAY())+1,1,1))/($AH617+$AI617)&gt;=0.5))),"控制達標",IF(AND($AH617&gt;=1,$AI617&gt;=1,ISNUMBER($P617),$R617&gt;84,$N617-$P617&lt;0),"進步達標","未達標")))))</f>
        <v/>
      </c>
      <c r="U617" s="39" t="str">
        <f ca="1">IF($B617="","",IF($T617="不適用","不適用",IF($T617="未檢驗","無檢驗資料","全年"&amp;($AH617+$AI617)&amp;"次／下半年"&amp;$AI617&amp;"次／"&amp;SUMIFS(LabData2016[LDL唯一],LabData2016[比對身分證前六碼],$AX617,LabData2016[最近一次LDL檢查結果(mg/dL)],"&lt;"&amp;VALUE(SUBSTITUTE($M617,"&lt;","")),LabData2016[最近一次LDL檢查日期],"&gt;="&amp;DATE(YEAR(TODAY()),1,1),LabData2016[最近一次LDL檢查日期],"&lt;"&amp;DATE(YEAR(TODAY())+1,1,1))&amp;"/"&amp;($AH617+$AI617)&amp;"達標")))</f>
        <v/>
      </c>
      <c r="V617" s="6" t="str" cm="1">
        <f t="array" ref="V617">IF($B617="","",IFERROR(INDEX(PatientCriteria[UACR達標標準],ROWS($A$4:A617)),""))</f>
        <v/>
      </c>
      <c r="W617" s="6" t="str">
        <f>IF($B617="","",IF($X617="","",IFERROR(SUMIFS(LabData2016[最近一次UACR檢查結果(mg/gm)],LabData2016[比對身分證前六碼],$AX617,LabData2016[最近一次UACR檢查日期],$X617,LabData2016[UACR唯一],1),"")))</f>
        <v/>
      </c>
      <c r="X617" s="36" t="str" cm="1">
        <f t="array" ref="X617">IF($B617="","",IFERROR(_xlfn.AGGREGATE(14,6,LabData2016[最近一次UACR檢查日期]/((LabData2016[比對身分證前六碼]=$AX617)*(LabData2016[UACR唯一]=1)),1),""))</f>
        <v/>
      </c>
      <c r="Y617" s="6" t="str">
        <f>IF($B617="","",IF($Z617="","",IFERROR(SUMIFS(LabData2016[最近一次UACR檢查結果(mg/gm)],LabData2016[比對身分證前六碼],$AX617,LabData2016[最近一次UACR檢查日期],$Z617,LabData2016[UACR唯一],1),"")))</f>
        <v/>
      </c>
      <c r="Z617" s="36" t="str" cm="1">
        <f t="array" ref="Z617">IF($B617="","",IFERROR(_xlfn.AGGREGATE(14,6,LabData2016[最近一次UACR檢查日期]/((LabData2016[比對身分證前六碼]=$AX617)*(LabData2016[UACR唯一]=1)),2),""))</f>
        <v/>
      </c>
      <c r="AA617" s="6" t="str">
        <f t="shared" si="125"/>
        <v/>
      </c>
      <c r="AB617" s="29" t="str">
        <f ca="1">IF($B617="","",IF($V617="不適用","不適用",IF($W617="","未檢驗",IF(AND($AJ617+$AK617&gt;=2,$AK617&gt;=1),IF(OR($W617&lt;30,SUMIFS(LabData2016[UACR唯一],LabData2016[比對身分證前六碼],$AX617,LabData2016[最近一次UACR檢查結果(mg/gm)],"&lt;30",LabData2016[最近一次UACR檢查日期],"&gt;="&amp;DATE(YEAR(TODAY()),1,1),LabData2016[最近一次UACR檢查日期],"&lt;"&amp;DATE(YEAR(TODAY())+1,1,1))/($AJ617+$AK617)&gt;=0.5),"控制達標",IF(ISNUMBER($Y617),IF(AND($AA617&gt;=84,$W617-$Y617&lt;0),"進步達標","未達標"),"未達標")),"未達標"))))</f>
        <v/>
      </c>
      <c r="AC617" s="38" t="str">
        <f ca="1">IF($B617="","",IF($AB617="不適用","不適用",IF($AB617="未檢驗","無檢驗資料","全年"&amp;($AJ617+$AK617)&amp;"次／下半年"&amp;$AK617&amp;"次／"&amp;SUMIFS(LabData2016[UACR唯一],LabData2016[比對身分證前六碼],$AX617,LabData2016[最近一次UACR檢查結果(mg/gm)],"&lt;30",LabData2016[最近一次UACR檢查日期],"&gt;="&amp;DATE(YEAR(TODAY()),1,1),LabData2016[最近一次UACR檢查日期],"&lt;"&amp;DATE(YEAR(TODAY())+1,1,1))&amp;"/"&amp;($AJ617+$AK617)&amp;"達標")))</f>
        <v/>
      </c>
      <c r="AD617" s="6" t="str" cm="1">
        <f t="array" ref="AD617">IF($B617="","",IFERROR(INDEX(PatientCriteria[BP檢驗次數達標標準],ROWS($A$4:A617)),""))</f>
        <v/>
      </c>
      <c r="AE617" s="6" t="str" cm="1">
        <f t="array" aca="1" ref="AE617" ca="1">IF($B617="","",_xlfn.LET(_xlpm.bp,LabData2016[最近一次BP檢查日期],_xlpm.ym,IF(ISNUMBER(_xlpm.bp),TEXT(_xlpm.bp,"yyyy-mm"),LEFT(_xlpm.bp,7)),_xlpm.matched,_xlfn._xlws.FILTER(_xlpm.ym,(LabData2016[比對身分證前六碼]=$AX617)*(LabData2016[比對生日西元]=$AY617)*(_xlpm.ym&lt;&gt;"")*(LEFT(_xlpm.ym,4)=TEXT(YEAR(TODAY()),"0")),""),IF(INDEX(_xlpm.matched,1)="",0,ROWS(_xlfn.UNIQUE(_xlpm.matched)))))</f>
        <v/>
      </c>
      <c r="AF617" s="6" t="str">
        <f ca="1">IF($B617="","",SUMIFS(LabData2016[HbA1c唯一],LabData2016[比對身分證前六碼],$AX617,LabData2016[最近一次HbA1c檢查日期],"&gt;="&amp;DATE(YEAR(TODAY()),1,1),LabData2016[最近一次HbA1c檢查日期],"&lt;"&amp;DATE(YEAR(TODAY()),7,1)))</f>
        <v/>
      </c>
      <c r="AG617" s="6" t="str">
        <f ca="1">IF($B617="","",SUMIFS(LabData2016[HbA1c唯一],LabData2016[比對身分證前六碼],$AX617,LabData2016[最近一次HbA1c檢查日期],"&gt;="&amp;DATE(YEAR(TODAY()),7,1),LabData2016[最近一次HbA1c檢查日期],"&lt;"&amp;DATE(YEAR(TODAY())+1,1,1)))</f>
        <v/>
      </c>
      <c r="AH617" s="6" t="str">
        <f ca="1">IF($B617="","",SUMIFS(LabData2016[LDL唯一],LabData2016[比對身分證前六碼],$AX617,LabData2016[最近一次LDL檢查日期],"&gt;="&amp;DATE(YEAR(TODAY()),1,1),LabData2016[最近一次LDL檢查日期],"&lt;"&amp;DATE(YEAR(TODAY()),7,1)))</f>
        <v/>
      </c>
      <c r="AI617" s="6" t="str">
        <f ca="1">IF($B617="","",SUMIFS(LabData2016[LDL唯一],LabData2016[比對身分證前六碼],$AX617,LabData2016[最近一次LDL檢查日期],"&gt;="&amp;DATE(YEAR(TODAY()),7,1),LabData2016[最近一次LDL檢查日期],"&lt;"&amp;DATE(YEAR(TODAY())+1,1,1)))</f>
        <v/>
      </c>
      <c r="AJ617" s="6" t="str">
        <f ca="1">IF($B617="","",SUMIFS(LabData2016[UACR唯一],LabData2016[比對身分證前六碼],$AX617,LabData2016[最近一次UACR檢查日期],"&gt;="&amp;DATE(YEAR(TODAY()),1,1),LabData2016[最近一次UACR檢查日期],"&lt;"&amp;DATE(YEAR(TODAY()),7,1)))</f>
        <v/>
      </c>
      <c r="AK617" s="6" t="str">
        <f ca="1">IF($B617="","",SUMIFS(LabData2016[UACR唯一],LabData2016[比對身分證前六碼],$AX617,LabData2016[最近一次UACR檢查日期],"&gt;="&amp;DATE(YEAR(TODAY()),7,1),LabData2016[最近一次UACR檢查日期],"&lt;"&amp;DATE(YEAR(TODAY())+1,1,1)))</f>
        <v/>
      </c>
      <c r="AL617" s="6" t="str">
        <f t="shared" si="126"/>
        <v/>
      </c>
      <c r="AM617" s="6" t="str">
        <f t="shared" si="127"/>
        <v/>
      </c>
      <c r="AN617" s="6" t="str">
        <f t="shared" si="128"/>
        <v/>
      </c>
      <c r="AO617" s="6" t="str">
        <f t="shared" si="129"/>
        <v/>
      </c>
      <c r="AP617" s="6" t="str" cm="1">
        <f t="array" ref="AP617">IF($B617="","",IFERROR(INDEX(相容設定!$B$2:$E$9,MATCH($D617,相容設定!$A$2:$A$9,0),MIN(VALUE(LEFT($AQ617,FIND("/",$AQ617)-1)),3)+1),0))</f>
        <v/>
      </c>
      <c r="AQ617" s="6" t="str">
        <f t="shared" si="130"/>
        <v/>
      </c>
      <c r="AR617" s="30" t="str">
        <f t="shared" si="131"/>
        <v/>
      </c>
      <c r="AS617" s="30" t="str">
        <f>IF($B617="","",250+30+IF(OR(ISNUMBER(SEARCH("DM",$D617)),ISNUMBER(SEARCH("+",$D617))),100,0)+IFERROR(INDEX(相容設定!$F$2:$F$9,MATCH($D617,相容設定!$A$2:$A$9,0)),0))</f>
        <v/>
      </c>
      <c r="AT617" s="31" t="str">
        <f t="shared" si="132"/>
        <v/>
      </c>
      <c r="AU617" s="32" t="str">
        <f t="shared" si="133"/>
        <v/>
      </c>
      <c r="AW617" t="str">
        <f t="shared" si="134"/>
        <v/>
      </c>
    </row>
    <row r="618" spans="1:49" x14ac:dyDescent="0.35">
      <c r="A618" s="26" t="str" cm="1">
        <f t="array" ref="A618">IFERROR(IF(INDEX(PatientCriteria[身分證號],ROWS($A$4:A618))="","",ROWS($A$4:A618)),"")</f>
        <v/>
      </c>
      <c r="B618" s="26" t="str" cm="1">
        <f t="array" ref="B618">IFERROR(IF(INDEX(PatientCriteria[身分證號],ROWS($A$4:A618))="","",INDEX(PatientCriteria[身分證號],ROWS($A$4:A618))),"")</f>
        <v/>
      </c>
      <c r="C618" s="26" t="str" cm="1">
        <f t="array" ref="C618">IF($B618="","",IFERROR(INDEX(PatientCriteria[生日],ROWS($A$4:A618)),""))</f>
        <v/>
      </c>
      <c r="D618" s="26" t="str" cm="1">
        <f t="array" ref="D618">IF($B618="","",IFERROR(INDEX(PatientCriteria[疾病組合],ROWS($A$4:A618)),""))</f>
        <v/>
      </c>
      <c r="E618" s="6" t="str" cm="1">
        <f t="array" ref="E618">IF($B618="","",IFERROR(INDEX(PatientCriteria[HbA1c達標標準],ROWS($A$4:A618)),""))</f>
        <v/>
      </c>
      <c r="F618" s="6" t="str">
        <f>IF($B618="","",IF($G618="","",IFERROR(SUMIFS(LabData2016[最近一次HbA1c檢查結果(%)],LabData2016[比對身分證前六碼],$AX618,LabData2016[最近一次HbA1c檢查日期],$G618,LabData2016[HbA1c唯一],1),"")))</f>
        <v/>
      </c>
      <c r="G618" s="36" t="str" cm="1">
        <f t="array" ref="G618">IF($B618="","",IFERROR(_xlfn.AGGREGATE(14,6,LabData2016[最近一次HbA1c檢查日期]/((LabData2016[比對身分證前六碼]=$AX618)*(LabData2016[HbA1c唯一]=1)),1),""))</f>
        <v/>
      </c>
      <c r="H618" s="6" t="str">
        <f>IF($B618="","",IF($I618="","",IFERROR(SUMIFS(LabData2016[最近一次HbA1c檢查結果(%)],LabData2016[比對身分證前六碼],$AX618,LabData2016[最近一次HbA1c檢查日期],$I618,LabData2016[HbA1c唯一],1),"")))</f>
        <v/>
      </c>
      <c r="I618" s="36" t="str" cm="1">
        <f t="array" ref="I618">IF($B618="","",IFERROR(_xlfn.AGGREGATE(14,6,LabData2016[最近一次HbA1c檢查日期]/((LabData2016[比對身分證前六碼]=$AX618)*(LabData2016[HbA1c唯一]=1)),2),""))</f>
        <v/>
      </c>
      <c r="J618" s="6" t="str">
        <f t="shared" si="123"/>
        <v/>
      </c>
      <c r="K618" s="27" t="str">
        <f ca="1">IF($B618="","",IF($E618="不適用","不適用",IF($F618="","未檢驗",IF(AND($AF618+$AG618&gt;=2,$AG618&gt;=1),IF(OR($F618&lt;VALUE(SUBSTITUTE(SUBSTITUTE($E618,"&lt;",""),"%","")),SUMIFS(LabData2016[HbA1c唯一],LabData2016[比對身分證前六碼],$AX618,LabData2016[最近一次HbA1c檢查結果(%)],"&lt;"&amp;VALUE(SUBSTITUTE(SUBSTITUTE($E618,"&lt;",""),"%","")),LabData2016[最近一次HbA1c檢查日期],"&gt;="&amp;DATE(YEAR(TODAY()),1,1),LabData2016[最近一次HbA1c檢查日期],"&lt;"&amp;DATE(YEAR(TODAY())+1,1,1))/($AF618+$AG618)&gt;=0.5),"控制達標",IF(ISNUMBER($H618),IF(AND($J618&gt;=84,$F618-$H618&lt;0),"進步達標","未達標"),"未達標")),"未達標"))))</f>
        <v/>
      </c>
      <c r="L618" s="33" t="str">
        <f ca="1">IF($B618="","",IF($K618="不適用","不適用",IF($K618="未檢驗","無檢驗資料","全年"&amp;($AF618+$AG618)&amp;"次／下半年"&amp;$AG618&amp;"次／"&amp;SUMIFS(LabData2016[HbA1c唯一],LabData2016[比對身分證前六碼],$AX618,LabData2016[最近一次HbA1c檢查結果(%)],"&lt;"&amp;VALUE(SUBSTITUTE(SUBSTITUTE($E618,"&lt;",""),"%","")),LabData2016[最近一次HbA1c檢查日期],"&gt;="&amp;DATE(YEAR(TODAY()),1,1),LabData2016[最近一次HbA1c檢查日期],"&lt;"&amp;DATE(YEAR(TODAY())+1,1,1))&amp;"/"&amp;($AF618+$AG618)&amp;"達標")))</f>
        <v/>
      </c>
      <c r="M618" s="6" t="str" cm="1">
        <f t="array" ref="M618">IF($B618="","",IFERROR(INDEX(PatientCriteria[LDL達標標準],ROWS($A$4:A618)),""))</f>
        <v/>
      </c>
      <c r="N618" s="6" t="str">
        <f>IF($B618="","",IF($O618="","",IFERROR(SUMIFS(LabData2016[最近一次LDL檢查結果(mg/dL)],LabData2016[比對身分證前六碼],$AX618,LabData2016[最近一次LDL檢查日期],$O618,LabData2016[LDL唯一],1),"")))</f>
        <v/>
      </c>
      <c r="O618" s="36" t="str" cm="1">
        <f t="array" ref="O618">IF($B618="","",IFERROR(_xlfn.AGGREGATE(14,6,LabData2016[最近一次LDL檢查日期]/((LabData2016[比對身分證前六碼]=$AX618)*(LabData2016[LDL唯一]=1)),1),""))</f>
        <v/>
      </c>
      <c r="P618" s="6" t="str">
        <f>IF($B618="","",IF($Q618="","",IFERROR(SUMIFS(LabData2016[最近一次LDL檢查結果(mg/dL)],LabData2016[比對身分證前六碼],$AX618,LabData2016[最近一次LDL檢查日期],$Q618,LabData2016[LDL唯一],1),"")))</f>
        <v/>
      </c>
      <c r="Q618" s="36" t="str" cm="1">
        <f t="array" ref="Q618">IF($B618="","",IFERROR(_xlfn.AGGREGATE(14,6,LabData2016[最近一次LDL檢查日期]/((LabData2016[比對身分證前六碼]=$AX618)*(LabData2016[LDL唯一]=1)),2),""))</f>
        <v/>
      </c>
      <c r="R618" s="6" t="str">
        <f t="shared" si="124"/>
        <v/>
      </c>
      <c r="S618" s="6" t="str" cm="1">
        <f t="array" ref="S618">IF($B618="","",IFERROR(_xlfn.AGGREGATE(15,6,LabData2016[最近一次LDL檢查結果(mg/dL)]/((LabData2016[比對身分證前六碼]=$AX618)*(LabData2016[LDL唯一]=1)),1),""))</f>
        <v/>
      </c>
      <c r="T618" s="28" t="str">
        <f ca="1">IF($B618="","",IF($M618="不適用","不適用",IF($N618="","未檢驗",IF(OR(AND($D618="DM only",$O618&gt;=DATE(YEAR(TODAY()),1,1),$O618&lt;DATE(YEAR(TODAY())+1,1,1),$N618&lt;VALUE(SUBSTITUTE($M618,"&lt;",""))),AND($AH618&gt;=1,$AI618&gt;=1,OR($N618&lt;VALUE(SUBSTITUTE($M618,"&lt;","")),SUMIFS(LabData2016[LDL唯一],LabData2016[比對身分證前六碼],$AX618,LabData2016[最近一次LDL檢查結果(mg/dL)],"&lt;"&amp;VALUE(SUBSTITUTE($M618,"&lt;","")),LabData2016[最近一次LDL檢查日期],"&gt;="&amp;DATE(YEAR(TODAY()),1,1),LabData2016[最近一次LDL檢查日期],"&lt;"&amp;DATE(YEAR(TODAY())+1,1,1))/($AH618+$AI618)&gt;=0.5))),"控制達標",IF(AND($AH618&gt;=1,$AI618&gt;=1,ISNUMBER($P618),$R618&gt;84,$N618-$P618&lt;0),"進步達標","未達標")))))</f>
        <v/>
      </c>
      <c r="U618" s="39" t="str">
        <f ca="1">IF($B618="","",IF($T618="不適用","不適用",IF($T618="未檢驗","無檢驗資料","全年"&amp;($AH618+$AI618)&amp;"次／下半年"&amp;$AI618&amp;"次／"&amp;SUMIFS(LabData2016[LDL唯一],LabData2016[比對身分證前六碼],$AX618,LabData2016[最近一次LDL檢查結果(mg/dL)],"&lt;"&amp;VALUE(SUBSTITUTE($M618,"&lt;","")),LabData2016[最近一次LDL檢查日期],"&gt;="&amp;DATE(YEAR(TODAY()),1,1),LabData2016[最近一次LDL檢查日期],"&lt;"&amp;DATE(YEAR(TODAY())+1,1,1))&amp;"/"&amp;($AH618+$AI618)&amp;"達標")))</f>
        <v/>
      </c>
      <c r="V618" s="6" t="str" cm="1">
        <f t="array" ref="V618">IF($B618="","",IFERROR(INDEX(PatientCriteria[UACR達標標準],ROWS($A$4:A618)),""))</f>
        <v/>
      </c>
      <c r="W618" s="6" t="str">
        <f>IF($B618="","",IF($X618="","",IFERROR(SUMIFS(LabData2016[最近一次UACR檢查結果(mg/gm)],LabData2016[比對身分證前六碼],$AX618,LabData2016[最近一次UACR檢查日期],$X618,LabData2016[UACR唯一],1),"")))</f>
        <v/>
      </c>
      <c r="X618" s="36" t="str" cm="1">
        <f t="array" ref="X618">IF($B618="","",IFERROR(_xlfn.AGGREGATE(14,6,LabData2016[最近一次UACR檢查日期]/((LabData2016[比對身分證前六碼]=$AX618)*(LabData2016[UACR唯一]=1)),1),""))</f>
        <v/>
      </c>
      <c r="Y618" s="6" t="str">
        <f>IF($B618="","",IF($Z618="","",IFERROR(SUMIFS(LabData2016[最近一次UACR檢查結果(mg/gm)],LabData2016[比對身分證前六碼],$AX618,LabData2016[最近一次UACR檢查日期],$Z618,LabData2016[UACR唯一],1),"")))</f>
        <v/>
      </c>
      <c r="Z618" s="36" t="str" cm="1">
        <f t="array" ref="Z618">IF($B618="","",IFERROR(_xlfn.AGGREGATE(14,6,LabData2016[最近一次UACR檢查日期]/((LabData2016[比對身分證前六碼]=$AX618)*(LabData2016[UACR唯一]=1)),2),""))</f>
        <v/>
      </c>
      <c r="AA618" s="6" t="str">
        <f t="shared" si="125"/>
        <v/>
      </c>
      <c r="AB618" s="29" t="str">
        <f ca="1">IF($B618="","",IF($V618="不適用","不適用",IF($W618="","未檢驗",IF(AND($AJ618+$AK618&gt;=2,$AK618&gt;=1),IF(OR($W618&lt;30,SUMIFS(LabData2016[UACR唯一],LabData2016[比對身分證前六碼],$AX618,LabData2016[最近一次UACR檢查結果(mg/gm)],"&lt;30",LabData2016[最近一次UACR檢查日期],"&gt;="&amp;DATE(YEAR(TODAY()),1,1),LabData2016[最近一次UACR檢查日期],"&lt;"&amp;DATE(YEAR(TODAY())+1,1,1))/($AJ618+$AK618)&gt;=0.5),"控制達標",IF(ISNUMBER($Y618),IF(AND($AA618&gt;=84,$W618-$Y618&lt;0),"進步達標","未達標"),"未達標")),"未達標"))))</f>
        <v/>
      </c>
      <c r="AC618" s="38" t="str">
        <f ca="1">IF($B618="","",IF($AB618="不適用","不適用",IF($AB618="未檢驗","無檢驗資料","全年"&amp;($AJ618+$AK618)&amp;"次／下半年"&amp;$AK618&amp;"次／"&amp;SUMIFS(LabData2016[UACR唯一],LabData2016[比對身分證前六碼],$AX618,LabData2016[最近一次UACR檢查結果(mg/gm)],"&lt;30",LabData2016[最近一次UACR檢查日期],"&gt;="&amp;DATE(YEAR(TODAY()),1,1),LabData2016[最近一次UACR檢查日期],"&lt;"&amp;DATE(YEAR(TODAY())+1,1,1))&amp;"/"&amp;($AJ618+$AK618)&amp;"達標")))</f>
        <v/>
      </c>
      <c r="AD618" s="6" t="str" cm="1">
        <f t="array" ref="AD618">IF($B618="","",IFERROR(INDEX(PatientCriteria[BP檢驗次數達標標準],ROWS($A$4:A618)),""))</f>
        <v/>
      </c>
      <c r="AE618" s="6" t="str" cm="1">
        <f t="array" aca="1" ref="AE618" ca="1">IF($B618="","",_xlfn.LET(_xlpm.bp,LabData2016[最近一次BP檢查日期],_xlpm.ym,IF(ISNUMBER(_xlpm.bp),TEXT(_xlpm.bp,"yyyy-mm"),LEFT(_xlpm.bp,7)),_xlpm.matched,_xlfn._xlws.FILTER(_xlpm.ym,(LabData2016[比對身分證前六碼]=$AX618)*(LabData2016[比對生日西元]=$AY618)*(_xlpm.ym&lt;&gt;"")*(LEFT(_xlpm.ym,4)=TEXT(YEAR(TODAY()),"0")),""),IF(INDEX(_xlpm.matched,1)="",0,ROWS(_xlfn.UNIQUE(_xlpm.matched)))))</f>
        <v/>
      </c>
      <c r="AF618" s="6" t="str">
        <f ca="1">IF($B618="","",SUMIFS(LabData2016[HbA1c唯一],LabData2016[比對身分證前六碼],$AX618,LabData2016[最近一次HbA1c檢查日期],"&gt;="&amp;DATE(YEAR(TODAY()),1,1),LabData2016[最近一次HbA1c檢查日期],"&lt;"&amp;DATE(YEAR(TODAY()),7,1)))</f>
        <v/>
      </c>
      <c r="AG618" s="6" t="str">
        <f ca="1">IF($B618="","",SUMIFS(LabData2016[HbA1c唯一],LabData2016[比對身分證前六碼],$AX618,LabData2016[最近一次HbA1c檢查日期],"&gt;="&amp;DATE(YEAR(TODAY()),7,1),LabData2016[最近一次HbA1c檢查日期],"&lt;"&amp;DATE(YEAR(TODAY())+1,1,1)))</f>
        <v/>
      </c>
      <c r="AH618" s="6" t="str">
        <f ca="1">IF($B618="","",SUMIFS(LabData2016[LDL唯一],LabData2016[比對身分證前六碼],$AX618,LabData2016[最近一次LDL檢查日期],"&gt;="&amp;DATE(YEAR(TODAY()),1,1),LabData2016[最近一次LDL檢查日期],"&lt;"&amp;DATE(YEAR(TODAY()),7,1)))</f>
        <v/>
      </c>
      <c r="AI618" s="6" t="str">
        <f ca="1">IF($B618="","",SUMIFS(LabData2016[LDL唯一],LabData2016[比對身分證前六碼],$AX618,LabData2016[最近一次LDL檢查日期],"&gt;="&amp;DATE(YEAR(TODAY()),7,1),LabData2016[最近一次LDL檢查日期],"&lt;"&amp;DATE(YEAR(TODAY())+1,1,1)))</f>
        <v/>
      </c>
      <c r="AJ618" s="6" t="str">
        <f ca="1">IF($B618="","",SUMIFS(LabData2016[UACR唯一],LabData2016[比對身分證前六碼],$AX618,LabData2016[最近一次UACR檢查日期],"&gt;="&amp;DATE(YEAR(TODAY()),1,1),LabData2016[最近一次UACR檢查日期],"&lt;"&amp;DATE(YEAR(TODAY()),7,1)))</f>
        <v/>
      </c>
      <c r="AK618" s="6" t="str">
        <f ca="1">IF($B618="","",SUMIFS(LabData2016[UACR唯一],LabData2016[比對身分證前六碼],$AX618,LabData2016[最近一次UACR檢查日期],"&gt;="&amp;DATE(YEAR(TODAY()),7,1),LabData2016[最近一次UACR檢查日期],"&lt;"&amp;DATE(YEAR(TODAY())+1,1,1)))</f>
        <v/>
      </c>
      <c r="AL618" s="6" t="str">
        <f t="shared" si="126"/>
        <v/>
      </c>
      <c r="AM618" s="6" t="str">
        <f t="shared" si="127"/>
        <v/>
      </c>
      <c r="AN618" s="6" t="str">
        <f t="shared" si="128"/>
        <v/>
      </c>
      <c r="AO618" s="6" t="str">
        <f t="shared" si="129"/>
        <v/>
      </c>
      <c r="AP618" s="6" t="str" cm="1">
        <f t="array" ref="AP618">IF($B618="","",IFERROR(INDEX(相容設定!$B$2:$E$9,MATCH($D618,相容設定!$A$2:$A$9,0),MIN(VALUE(LEFT($AQ618,FIND("/",$AQ618)-1)),3)+1),0))</f>
        <v/>
      </c>
      <c r="AQ618" s="6" t="str">
        <f t="shared" si="130"/>
        <v/>
      </c>
      <c r="AR618" s="30" t="str">
        <f t="shared" si="131"/>
        <v/>
      </c>
      <c r="AS618" s="30" t="str">
        <f>IF($B618="","",250+30+IF(OR(ISNUMBER(SEARCH("DM",$D618)),ISNUMBER(SEARCH("+",$D618))),100,0)+IFERROR(INDEX(相容設定!$F$2:$F$9,MATCH($D618,相容設定!$A$2:$A$9,0)),0))</f>
        <v/>
      </c>
      <c r="AT618" s="31" t="str">
        <f t="shared" si="132"/>
        <v/>
      </c>
      <c r="AU618" s="32" t="str">
        <f t="shared" si="133"/>
        <v/>
      </c>
      <c r="AW618" t="str">
        <f t="shared" si="134"/>
        <v/>
      </c>
    </row>
    <row r="619" spans="1:49" x14ac:dyDescent="0.35">
      <c r="A619" s="26" t="str" cm="1">
        <f t="array" ref="A619">IFERROR(IF(INDEX(PatientCriteria[身分證號],ROWS($A$4:A619))="","",ROWS($A$4:A619)),"")</f>
        <v/>
      </c>
      <c r="B619" s="26" t="str" cm="1">
        <f t="array" ref="B619">IFERROR(IF(INDEX(PatientCriteria[身分證號],ROWS($A$4:A619))="","",INDEX(PatientCriteria[身分證號],ROWS($A$4:A619))),"")</f>
        <v/>
      </c>
      <c r="C619" s="26" t="str" cm="1">
        <f t="array" ref="C619">IF($B619="","",IFERROR(INDEX(PatientCriteria[生日],ROWS($A$4:A619)),""))</f>
        <v/>
      </c>
      <c r="D619" s="26" t="str" cm="1">
        <f t="array" ref="D619">IF($B619="","",IFERROR(INDEX(PatientCriteria[疾病組合],ROWS($A$4:A619)),""))</f>
        <v/>
      </c>
      <c r="E619" s="6" t="str" cm="1">
        <f t="array" ref="E619">IF($B619="","",IFERROR(INDEX(PatientCriteria[HbA1c達標標準],ROWS($A$4:A619)),""))</f>
        <v/>
      </c>
      <c r="F619" s="6" t="str">
        <f>IF($B619="","",IF($G619="","",IFERROR(SUMIFS(LabData2016[最近一次HbA1c檢查結果(%)],LabData2016[比對身分證前六碼],$AX619,LabData2016[最近一次HbA1c檢查日期],$G619,LabData2016[HbA1c唯一],1),"")))</f>
        <v/>
      </c>
      <c r="G619" s="36" t="str" cm="1">
        <f t="array" ref="G619">IF($B619="","",IFERROR(_xlfn.AGGREGATE(14,6,LabData2016[最近一次HbA1c檢查日期]/((LabData2016[比對身分證前六碼]=$AX619)*(LabData2016[HbA1c唯一]=1)),1),""))</f>
        <v/>
      </c>
      <c r="H619" s="6" t="str">
        <f>IF($B619="","",IF($I619="","",IFERROR(SUMIFS(LabData2016[最近一次HbA1c檢查結果(%)],LabData2016[比對身分證前六碼],$AX619,LabData2016[最近一次HbA1c檢查日期],$I619,LabData2016[HbA1c唯一],1),"")))</f>
        <v/>
      </c>
      <c r="I619" s="36" t="str" cm="1">
        <f t="array" ref="I619">IF($B619="","",IFERROR(_xlfn.AGGREGATE(14,6,LabData2016[最近一次HbA1c檢查日期]/((LabData2016[比對身分證前六碼]=$AX619)*(LabData2016[HbA1c唯一]=1)),2),""))</f>
        <v/>
      </c>
      <c r="J619" s="6" t="str">
        <f t="shared" si="123"/>
        <v/>
      </c>
      <c r="K619" s="27" t="str">
        <f ca="1">IF($B619="","",IF($E619="不適用","不適用",IF($F619="","未檢驗",IF(AND($AF619+$AG619&gt;=2,$AG619&gt;=1),IF(OR($F619&lt;VALUE(SUBSTITUTE(SUBSTITUTE($E619,"&lt;",""),"%","")),SUMIFS(LabData2016[HbA1c唯一],LabData2016[比對身分證前六碼],$AX619,LabData2016[最近一次HbA1c檢查結果(%)],"&lt;"&amp;VALUE(SUBSTITUTE(SUBSTITUTE($E619,"&lt;",""),"%","")),LabData2016[最近一次HbA1c檢查日期],"&gt;="&amp;DATE(YEAR(TODAY()),1,1),LabData2016[最近一次HbA1c檢查日期],"&lt;"&amp;DATE(YEAR(TODAY())+1,1,1))/($AF619+$AG619)&gt;=0.5),"控制達標",IF(ISNUMBER($H619),IF(AND($J619&gt;=84,$F619-$H619&lt;0),"進步達標","未達標"),"未達標")),"未達標"))))</f>
        <v/>
      </c>
      <c r="L619" s="33" t="str">
        <f ca="1">IF($B619="","",IF($K619="不適用","不適用",IF($K619="未檢驗","無檢驗資料","全年"&amp;($AF619+$AG619)&amp;"次／下半年"&amp;$AG619&amp;"次／"&amp;SUMIFS(LabData2016[HbA1c唯一],LabData2016[比對身分證前六碼],$AX619,LabData2016[最近一次HbA1c檢查結果(%)],"&lt;"&amp;VALUE(SUBSTITUTE(SUBSTITUTE($E619,"&lt;",""),"%","")),LabData2016[最近一次HbA1c檢查日期],"&gt;="&amp;DATE(YEAR(TODAY()),1,1),LabData2016[最近一次HbA1c檢查日期],"&lt;"&amp;DATE(YEAR(TODAY())+1,1,1))&amp;"/"&amp;($AF619+$AG619)&amp;"達標")))</f>
        <v/>
      </c>
      <c r="M619" s="6" t="str" cm="1">
        <f t="array" ref="M619">IF($B619="","",IFERROR(INDEX(PatientCriteria[LDL達標標準],ROWS($A$4:A619)),""))</f>
        <v/>
      </c>
      <c r="N619" s="6" t="str">
        <f>IF($B619="","",IF($O619="","",IFERROR(SUMIFS(LabData2016[最近一次LDL檢查結果(mg/dL)],LabData2016[比對身分證前六碼],$AX619,LabData2016[最近一次LDL檢查日期],$O619,LabData2016[LDL唯一],1),"")))</f>
        <v/>
      </c>
      <c r="O619" s="36" t="str" cm="1">
        <f t="array" ref="O619">IF($B619="","",IFERROR(_xlfn.AGGREGATE(14,6,LabData2016[最近一次LDL檢查日期]/((LabData2016[比對身分證前六碼]=$AX619)*(LabData2016[LDL唯一]=1)),1),""))</f>
        <v/>
      </c>
      <c r="P619" s="6" t="str">
        <f>IF($B619="","",IF($Q619="","",IFERROR(SUMIFS(LabData2016[最近一次LDL檢查結果(mg/dL)],LabData2016[比對身分證前六碼],$AX619,LabData2016[最近一次LDL檢查日期],$Q619,LabData2016[LDL唯一],1),"")))</f>
        <v/>
      </c>
      <c r="Q619" s="36" t="str" cm="1">
        <f t="array" ref="Q619">IF($B619="","",IFERROR(_xlfn.AGGREGATE(14,6,LabData2016[最近一次LDL檢查日期]/((LabData2016[比對身分證前六碼]=$AX619)*(LabData2016[LDL唯一]=1)),2),""))</f>
        <v/>
      </c>
      <c r="R619" s="6" t="str">
        <f t="shared" si="124"/>
        <v/>
      </c>
      <c r="S619" s="6" t="str" cm="1">
        <f t="array" ref="S619">IF($B619="","",IFERROR(_xlfn.AGGREGATE(15,6,LabData2016[最近一次LDL檢查結果(mg/dL)]/((LabData2016[比對身分證前六碼]=$AX619)*(LabData2016[LDL唯一]=1)),1),""))</f>
        <v/>
      </c>
      <c r="T619" s="28" t="str">
        <f ca="1">IF($B619="","",IF($M619="不適用","不適用",IF($N619="","未檢驗",IF(OR(AND($D619="DM only",$O619&gt;=DATE(YEAR(TODAY()),1,1),$O619&lt;DATE(YEAR(TODAY())+1,1,1),$N619&lt;VALUE(SUBSTITUTE($M619,"&lt;",""))),AND($AH619&gt;=1,$AI619&gt;=1,OR($N619&lt;VALUE(SUBSTITUTE($M619,"&lt;","")),SUMIFS(LabData2016[LDL唯一],LabData2016[比對身分證前六碼],$AX619,LabData2016[最近一次LDL檢查結果(mg/dL)],"&lt;"&amp;VALUE(SUBSTITUTE($M619,"&lt;","")),LabData2016[最近一次LDL檢查日期],"&gt;="&amp;DATE(YEAR(TODAY()),1,1),LabData2016[最近一次LDL檢查日期],"&lt;"&amp;DATE(YEAR(TODAY())+1,1,1))/($AH619+$AI619)&gt;=0.5))),"控制達標",IF(AND($AH619&gt;=1,$AI619&gt;=1,ISNUMBER($P619),$R619&gt;84,$N619-$P619&lt;0),"進步達標","未達標")))))</f>
        <v/>
      </c>
      <c r="U619" s="39" t="str">
        <f ca="1">IF($B619="","",IF($T619="不適用","不適用",IF($T619="未檢驗","無檢驗資料","全年"&amp;($AH619+$AI619)&amp;"次／下半年"&amp;$AI619&amp;"次／"&amp;SUMIFS(LabData2016[LDL唯一],LabData2016[比對身分證前六碼],$AX619,LabData2016[最近一次LDL檢查結果(mg/dL)],"&lt;"&amp;VALUE(SUBSTITUTE($M619,"&lt;","")),LabData2016[最近一次LDL檢查日期],"&gt;="&amp;DATE(YEAR(TODAY()),1,1),LabData2016[最近一次LDL檢查日期],"&lt;"&amp;DATE(YEAR(TODAY())+1,1,1))&amp;"/"&amp;($AH619+$AI619)&amp;"達標")))</f>
        <v/>
      </c>
      <c r="V619" s="6" t="str" cm="1">
        <f t="array" ref="V619">IF($B619="","",IFERROR(INDEX(PatientCriteria[UACR達標標準],ROWS($A$4:A619)),""))</f>
        <v/>
      </c>
      <c r="W619" s="6" t="str">
        <f>IF($B619="","",IF($X619="","",IFERROR(SUMIFS(LabData2016[最近一次UACR檢查結果(mg/gm)],LabData2016[比對身分證前六碼],$AX619,LabData2016[最近一次UACR檢查日期],$X619,LabData2016[UACR唯一],1),"")))</f>
        <v/>
      </c>
      <c r="X619" s="36" t="str" cm="1">
        <f t="array" ref="X619">IF($B619="","",IFERROR(_xlfn.AGGREGATE(14,6,LabData2016[最近一次UACR檢查日期]/((LabData2016[比對身分證前六碼]=$AX619)*(LabData2016[UACR唯一]=1)),1),""))</f>
        <v/>
      </c>
      <c r="Y619" s="6" t="str">
        <f>IF($B619="","",IF($Z619="","",IFERROR(SUMIFS(LabData2016[最近一次UACR檢查結果(mg/gm)],LabData2016[比對身分證前六碼],$AX619,LabData2016[最近一次UACR檢查日期],$Z619,LabData2016[UACR唯一],1),"")))</f>
        <v/>
      </c>
      <c r="Z619" s="36" t="str" cm="1">
        <f t="array" ref="Z619">IF($B619="","",IFERROR(_xlfn.AGGREGATE(14,6,LabData2016[最近一次UACR檢查日期]/((LabData2016[比對身分證前六碼]=$AX619)*(LabData2016[UACR唯一]=1)),2),""))</f>
        <v/>
      </c>
      <c r="AA619" s="6" t="str">
        <f t="shared" si="125"/>
        <v/>
      </c>
      <c r="AB619" s="29" t="str">
        <f ca="1">IF($B619="","",IF($V619="不適用","不適用",IF($W619="","未檢驗",IF(AND($AJ619+$AK619&gt;=2,$AK619&gt;=1),IF(OR($W619&lt;30,SUMIFS(LabData2016[UACR唯一],LabData2016[比對身分證前六碼],$AX619,LabData2016[最近一次UACR檢查結果(mg/gm)],"&lt;30",LabData2016[最近一次UACR檢查日期],"&gt;="&amp;DATE(YEAR(TODAY()),1,1),LabData2016[最近一次UACR檢查日期],"&lt;"&amp;DATE(YEAR(TODAY())+1,1,1))/($AJ619+$AK619)&gt;=0.5),"控制達標",IF(ISNUMBER($Y619),IF(AND($AA619&gt;=84,$W619-$Y619&lt;0),"進步達標","未達標"),"未達標")),"未達標"))))</f>
        <v/>
      </c>
      <c r="AC619" s="38" t="str">
        <f ca="1">IF($B619="","",IF($AB619="不適用","不適用",IF($AB619="未檢驗","無檢驗資料","全年"&amp;($AJ619+$AK619)&amp;"次／下半年"&amp;$AK619&amp;"次／"&amp;SUMIFS(LabData2016[UACR唯一],LabData2016[比對身分證前六碼],$AX619,LabData2016[最近一次UACR檢查結果(mg/gm)],"&lt;30",LabData2016[最近一次UACR檢查日期],"&gt;="&amp;DATE(YEAR(TODAY()),1,1),LabData2016[最近一次UACR檢查日期],"&lt;"&amp;DATE(YEAR(TODAY())+1,1,1))&amp;"/"&amp;($AJ619+$AK619)&amp;"達標")))</f>
        <v/>
      </c>
      <c r="AD619" s="6" t="str" cm="1">
        <f t="array" ref="AD619">IF($B619="","",IFERROR(INDEX(PatientCriteria[BP檢驗次數達標標準],ROWS($A$4:A619)),""))</f>
        <v/>
      </c>
      <c r="AE619" s="6" t="str" cm="1">
        <f t="array" aca="1" ref="AE619" ca="1">IF($B619="","",_xlfn.LET(_xlpm.bp,LabData2016[最近一次BP檢查日期],_xlpm.ym,IF(ISNUMBER(_xlpm.bp),TEXT(_xlpm.bp,"yyyy-mm"),LEFT(_xlpm.bp,7)),_xlpm.matched,_xlfn._xlws.FILTER(_xlpm.ym,(LabData2016[比對身分證前六碼]=$AX619)*(LabData2016[比對生日西元]=$AY619)*(_xlpm.ym&lt;&gt;"")*(LEFT(_xlpm.ym,4)=TEXT(YEAR(TODAY()),"0")),""),IF(INDEX(_xlpm.matched,1)="",0,ROWS(_xlfn.UNIQUE(_xlpm.matched)))))</f>
        <v/>
      </c>
      <c r="AF619" s="6" t="str">
        <f ca="1">IF($B619="","",SUMIFS(LabData2016[HbA1c唯一],LabData2016[比對身分證前六碼],$AX619,LabData2016[最近一次HbA1c檢查日期],"&gt;="&amp;DATE(YEAR(TODAY()),1,1),LabData2016[最近一次HbA1c檢查日期],"&lt;"&amp;DATE(YEAR(TODAY()),7,1)))</f>
        <v/>
      </c>
      <c r="AG619" s="6" t="str">
        <f ca="1">IF($B619="","",SUMIFS(LabData2016[HbA1c唯一],LabData2016[比對身分證前六碼],$AX619,LabData2016[最近一次HbA1c檢查日期],"&gt;="&amp;DATE(YEAR(TODAY()),7,1),LabData2016[最近一次HbA1c檢查日期],"&lt;"&amp;DATE(YEAR(TODAY())+1,1,1)))</f>
        <v/>
      </c>
      <c r="AH619" s="6" t="str">
        <f ca="1">IF($B619="","",SUMIFS(LabData2016[LDL唯一],LabData2016[比對身分證前六碼],$AX619,LabData2016[最近一次LDL檢查日期],"&gt;="&amp;DATE(YEAR(TODAY()),1,1),LabData2016[最近一次LDL檢查日期],"&lt;"&amp;DATE(YEAR(TODAY()),7,1)))</f>
        <v/>
      </c>
      <c r="AI619" s="6" t="str">
        <f ca="1">IF($B619="","",SUMIFS(LabData2016[LDL唯一],LabData2016[比對身分證前六碼],$AX619,LabData2016[最近一次LDL檢查日期],"&gt;="&amp;DATE(YEAR(TODAY()),7,1),LabData2016[最近一次LDL檢查日期],"&lt;"&amp;DATE(YEAR(TODAY())+1,1,1)))</f>
        <v/>
      </c>
      <c r="AJ619" s="6" t="str">
        <f ca="1">IF($B619="","",SUMIFS(LabData2016[UACR唯一],LabData2016[比對身分證前六碼],$AX619,LabData2016[最近一次UACR檢查日期],"&gt;="&amp;DATE(YEAR(TODAY()),1,1),LabData2016[最近一次UACR檢查日期],"&lt;"&amp;DATE(YEAR(TODAY()),7,1)))</f>
        <v/>
      </c>
      <c r="AK619" s="6" t="str">
        <f ca="1">IF($B619="","",SUMIFS(LabData2016[UACR唯一],LabData2016[比對身分證前六碼],$AX619,LabData2016[最近一次UACR檢查日期],"&gt;="&amp;DATE(YEAR(TODAY()),7,1),LabData2016[最近一次UACR檢查日期],"&lt;"&amp;DATE(YEAR(TODAY())+1,1,1)))</f>
        <v/>
      </c>
      <c r="AL619" s="6" t="str">
        <f t="shared" si="126"/>
        <v/>
      </c>
      <c r="AM619" s="6" t="str">
        <f t="shared" si="127"/>
        <v/>
      </c>
      <c r="AN619" s="6" t="str">
        <f t="shared" si="128"/>
        <v/>
      </c>
      <c r="AO619" s="6" t="str">
        <f t="shared" si="129"/>
        <v/>
      </c>
      <c r="AP619" s="6" t="str" cm="1">
        <f t="array" ref="AP619">IF($B619="","",IFERROR(INDEX(相容設定!$B$2:$E$9,MATCH($D619,相容設定!$A$2:$A$9,0),MIN(VALUE(LEFT($AQ619,FIND("/",$AQ619)-1)),3)+1),0))</f>
        <v/>
      </c>
      <c r="AQ619" s="6" t="str">
        <f t="shared" si="130"/>
        <v/>
      </c>
      <c r="AR619" s="30" t="str">
        <f t="shared" si="131"/>
        <v/>
      </c>
      <c r="AS619" s="30" t="str">
        <f>IF($B619="","",250+30+IF(OR(ISNUMBER(SEARCH("DM",$D619)),ISNUMBER(SEARCH("+",$D619))),100,0)+IFERROR(INDEX(相容設定!$F$2:$F$9,MATCH($D619,相容設定!$A$2:$A$9,0)),0))</f>
        <v/>
      </c>
      <c r="AT619" s="31" t="str">
        <f t="shared" si="132"/>
        <v/>
      </c>
      <c r="AU619" s="32" t="str">
        <f t="shared" si="133"/>
        <v/>
      </c>
      <c r="AW619" t="str">
        <f t="shared" si="134"/>
        <v/>
      </c>
    </row>
    <row r="620" spans="1:49" x14ac:dyDescent="0.35">
      <c r="A620" s="26" t="str" cm="1">
        <f t="array" ref="A620">IFERROR(IF(INDEX(PatientCriteria[身分證號],ROWS($A$4:A620))="","",ROWS($A$4:A620)),"")</f>
        <v/>
      </c>
      <c r="B620" s="26" t="str" cm="1">
        <f t="array" ref="B620">IFERROR(IF(INDEX(PatientCriteria[身分證號],ROWS($A$4:A620))="","",INDEX(PatientCriteria[身分證號],ROWS($A$4:A620))),"")</f>
        <v/>
      </c>
      <c r="C620" s="26" t="str" cm="1">
        <f t="array" ref="C620">IF($B620="","",IFERROR(INDEX(PatientCriteria[生日],ROWS($A$4:A620)),""))</f>
        <v/>
      </c>
      <c r="D620" s="26" t="str" cm="1">
        <f t="array" ref="D620">IF($B620="","",IFERROR(INDEX(PatientCriteria[疾病組合],ROWS($A$4:A620)),""))</f>
        <v/>
      </c>
      <c r="E620" s="6" t="str" cm="1">
        <f t="array" ref="E620">IF($B620="","",IFERROR(INDEX(PatientCriteria[HbA1c達標標準],ROWS($A$4:A620)),""))</f>
        <v/>
      </c>
      <c r="F620" s="6" t="str">
        <f>IF($B620="","",IF($G620="","",IFERROR(SUMIFS(LabData2016[最近一次HbA1c檢查結果(%)],LabData2016[比對身分證前六碼],$AX620,LabData2016[最近一次HbA1c檢查日期],$G620,LabData2016[HbA1c唯一],1),"")))</f>
        <v/>
      </c>
      <c r="G620" s="36" t="str" cm="1">
        <f t="array" ref="G620">IF($B620="","",IFERROR(_xlfn.AGGREGATE(14,6,LabData2016[最近一次HbA1c檢查日期]/((LabData2016[比對身分證前六碼]=$AX620)*(LabData2016[HbA1c唯一]=1)),1),""))</f>
        <v/>
      </c>
      <c r="H620" s="6" t="str">
        <f>IF($B620="","",IF($I620="","",IFERROR(SUMIFS(LabData2016[最近一次HbA1c檢查結果(%)],LabData2016[比對身分證前六碼],$AX620,LabData2016[最近一次HbA1c檢查日期],$I620,LabData2016[HbA1c唯一],1),"")))</f>
        <v/>
      </c>
      <c r="I620" s="36" t="str" cm="1">
        <f t="array" ref="I620">IF($B620="","",IFERROR(_xlfn.AGGREGATE(14,6,LabData2016[最近一次HbA1c檢查日期]/((LabData2016[比對身分證前六碼]=$AX620)*(LabData2016[HbA1c唯一]=1)),2),""))</f>
        <v/>
      </c>
      <c r="J620" s="6" t="str">
        <f t="shared" si="123"/>
        <v/>
      </c>
      <c r="K620" s="27" t="str">
        <f ca="1">IF($B620="","",IF($E620="不適用","不適用",IF($F620="","未檢驗",IF(AND($AF620+$AG620&gt;=2,$AG620&gt;=1),IF(OR($F620&lt;VALUE(SUBSTITUTE(SUBSTITUTE($E620,"&lt;",""),"%","")),SUMIFS(LabData2016[HbA1c唯一],LabData2016[比對身分證前六碼],$AX620,LabData2016[最近一次HbA1c檢查結果(%)],"&lt;"&amp;VALUE(SUBSTITUTE(SUBSTITUTE($E620,"&lt;",""),"%","")),LabData2016[最近一次HbA1c檢查日期],"&gt;="&amp;DATE(YEAR(TODAY()),1,1),LabData2016[最近一次HbA1c檢查日期],"&lt;"&amp;DATE(YEAR(TODAY())+1,1,1))/($AF620+$AG620)&gt;=0.5),"控制達標",IF(ISNUMBER($H620),IF(AND($J620&gt;=84,$F620-$H620&lt;0),"進步達標","未達標"),"未達標")),"未達標"))))</f>
        <v/>
      </c>
      <c r="L620" s="33" t="str">
        <f ca="1">IF($B620="","",IF($K620="不適用","不適用",IF($K620="未檢驗","無檢驗資料","全年"&amp;($AF620+$AG620)&amp;"次／下半年"&amp;$AG620&amp;"次／"&amp;SUMIFS(LabData2016[HbA1c唯一],LabData2016[比對身分證前六碼],$AX620,LabData2016[最近一次HbA1c檢查結果(%)],"&lt;"&amp;VALUE(SUBSTITUTE(SUBSTITUTE($E620,"&lt;",""),"%","")),LabData2016[最近一次HbA1c檢查日期],"&gt;="&amp;DATE(YEAR(TODAY()),1,1),LabData2016[最近一次HbA1c檢查日期],"&lt;"&amp;DATE(YEAR(TODAY())+1,1,1))&amp;"/"&amp;($AF620+$AG620)&amp;"達標")))</f>
        <v/>
      </c>
      <c r="M620" s="6" t="str" cm="1">
        <f t="array" ref="M620">IF($B620="","",IFERROR(INDEX(PatientCriteria[LDL達標標準],ROWS($A$4:A620)),""))</f>
        <v/>
      </c>
      <c r="N620" s="6" t="str">
        <f>IF($B620="","",IF($O620="","",IFERROR(SUMIFS(LabData2016[最近一次LDL檢查結果(mg/dL)],LabData2016[比對身分證前六碼],$AX620,LabData2016[最近一次LDL檢查日期],$O620,LabData2016[LDL唯一],1),"")))</f>
        <v/>
      </c>
      <c r="O620" s="36" t="str" cm="1">
        <f t="array" ref="O620">IF($B620="","",IFERROR(_xlfn.AGGREGATE(14,6,LabData2016[最近一次LDL檢查日期]/((LabData2016[比對身分證前六碼]=$AX620)*(LabData2016[LDL唯一]=1)),1),""))</f>
        <v/>
      </c>
      <c r="P620" s="6" t="str">
        <f>IF($B620="","",IF($Q620="","",IFERROR(SUMIFS(LabData2016[最近一次LDL檢查結果(mg/dL)],LabData2016[比對身分證前六碼],$AX620,LabData2016[最近一次LDL檢查日期],$Q620,LabData2016[LDL唯一],1),"")))</f>
        <v/>
      </c>
      <c r="Q620" s="36" t="str" cm="1">
        <f t="array" ref="Q620">IF($B620="","",IFERROR(_xlfn.AGGREGATE(14,6,LabData2016[最近一次LDL檢查日期]/((LabData2016[比對身分證前六碼]=$AX620)*(LabData2016[LDL唯一]=1)),2),""))</f>
        <v/>
      </c>
      <c r="R620" s="6" t="str">
        <f t="shared" si="124"/>
        <v/>
      </c>
      <c r="S620" s="6" t="str" cm="1">
        <f t="array" ref="S620">IF($B620="","",IFERROR(_xlfn.AGGREGATE(15,6,LabData2016[最近一次LDL檢查結果(mg/dL)]/((LabData2016[比對身分證前六碼]=$AX620)*(LabData2016[LDL唯一]=1)),1),""))</f>
        <v/>
      </c>
      <c r="T620" s="28" t="str">
        <f ca="1">IF($B620="","",IF($M620="不適用","不適用",IF($N620="","未檢驗",IF(OR(AND($D620="DM only",$O620&gt;=DATE(YEAR(TODAY()),1,1),$O620&lt;DATE(YEAR(TODAY())+1,1,1),$N620&lt;VALUE(SUBSTITUTE($M620,"&lt;",""))),AND($AH620&gt;=1,$AI620&gt;=1,OR($N620&lt;VALUE(SUBSTITUTE($M620,"&lt;","")),SUMIFS(LabData2016[LDL唯一],LabData2016[比對身分證前六碼],$AX620,LabData2016[最近一次LDL檢查結果(mg/dL)],"&lt;"&amp;VALUE(SUBSTITUTE($M620,"&lt;","")),LabData2016[最近一次LDL檢查日期],"&gt;="&amp;DATE(YEAR(TODAY()),1,1),LabData2016[最近一次LDL檢查日期],"&lt;"&amp;DATE(YEAR(TODAY())+1,1,1))/($AH620+$AI620)&gt;=0.5))),"控制達標",IF(AND($AH620&gt;=1,$AI620&gt;=1,ISNUMBER($P620),$R620&gt;84,$N620-$P620&lt;0),"進步達標","未達標")))))</f>
        <v/>
      </c>
      <c r="U620" s="39" t="str">
        <f ca="1">IF($B620="","",IF($T620="不適用","不適用",IF($T620="未檢驗","無檢驗資料","全年"&amp;($AH620+$AI620)&amp;"次／下半年"&amp;$AI620&amp;"次／"&amp;SUMIFS(LabData2016[LDL唯一],LabData2016[比對身分證前六碼],$AX620,LabData2016[最近一次LDL檢查結果(mg/dL)],"&lt;"&amp;VALUE(SUBSTITUTE($M620,"&lt;","")),LabData2016[最近一次LDL檢查日期],"&gt;="&amp;DATE(YEAR(TODAY()),1,1),LabData2016[最近一次LDL檢查日期],"&lt;"&amp;DATE(YEAR(TODAY())+1,1,1))&amp;"/"&amp;($AH620+$AI620)&amp;"達標")))</f>
        <v/>
      </c>
      <c r="V620" s="6" t="str" cm="1">
        <f t="array" ref="V620">IF($B620="","",IFERROR(INDEX(PatientCriteria[UACR達標標準],ROWS($A$4:A620)),""))</f>
        <v/>
      </c>
      <c r="W620" s="6" t="str">
        <f>IF($B620="","",IF($X620="","",IFERROR(SUMIFS(LabData2016[最近一次UACR檢查結果(mg/gm)],LabData2016[比對身分證前六碼],$AX620,LabData2016[最近一次UACR檢查日期],$X620,LabData2016[UACR唯一],1),"")))</f>
        <v/>
      </c>
      <c r="X620" s="36" t="str" cm="1">
        <f t="array" ref="X620">IF($B620="","",IFERROR(_xlfn.AGGREGATE(14,6,LabData2016[最近一次UACR檢查日期]/((LabData2016[比對身分證前六碼]=$AX620)*(LabData2016[UACR唯一]=1)),1),""))</f>
        <v/>
      </c>
      <c r="Y620" s="6" t="str">
        <f>IF($B620="","",IF($Z620="","",IFERROR(SUMIFS(LabData2016[最近一次UACR檢查結果(mg/gm)],LabData2016[比對身分證前六碼],$AX620,LabData2016[最近一次UACR檢查日期],$Z620,LabData2016[UACR唯一],1),"")))</f>
        <v/>
      </c>
      <c r="Z620" s="36" t="str" cm="1">
        <f t="array" ref="Z620">IF($B620="","",IFERROR(_xlfn.AGGREGATE(14,6,LabData2016[最近一次UACR檢查日期]/((LabData2016[比對身分證前六碼]=$AX620)*(LabData2016[UACR唯一]=1)),2),""))</f>
        <v/>
      </c>
      <c r="AA620" s="6" t="str">
        <f t="shared" si="125"/>
        <v/>
      </c>
      <c r="AB620" s="29" t="str">
        <f ca="1">IF($B620="","",IF($V620="不適用","不適用",IF($W620="","未檢驗",IF(AND($AJ620+$AK620&gt;=2,$AK620&gt;=1),IF(OR($W620&lt;30,SUMIFS(LabData2016[UACR唯一],LabData2016[比對身分證前六碼],$AX620,LabData2016[最近一次UACR檢查結果(mg/gm)],"&lt;30",LabData2016[最近一次UACR檢查日期],"&gt;="&amp;DATE(YEAR(TODAY()),1,1),LabData2016[最近一次UACR檢查日期],"&lt;"&amp;DATE(YEAR(TODAY())+1,1,1))/($AJ620+$AK620)&gt;=0.5),"控制達標",IF(ISNUMBER($Y620),IF(AND($AA620&gt;=84,$W620-$Y620&lt;0),"進步達標","未達標"),"未達標")),"未達標"))))</f>
        <v/>
      </c>
      <c r="AC620" s="38" t="str">
        <f ca="1">IF($B620="","",IF($AB620="不適用","不適用",IF($AB620="未檢驗","無檢驗資料","全年"&amp;($AJ620+$AK620)&amp;"次／下半年"&amp;$AK620&amp;"次／"&amp;SUMIFS(LabData2016[UACR唯一],LabData2016[比對身分證前六碼],$AX620,LabData2016[最近一次UACR檢查結果(mg/gm)],"&lt;30",LabData2016[最近一次UACR檢查日期],"&gt;="&amp;DATE(YEAR(TODAY()),1,1),LabData2016[最近一次UACR檢查日期],"&lt;"&amp;DATE(YEAR(TODAY())+1,1,1))&amp;"/"&amp;($AJ620+$AK620)&amp;"達標")))</f>
        <v/>
      </c>
      <c r="AD620" s="6" t="str" cm="1">
        <f t="array" ref="AD620">IF($B620="","",IFERROR(INDEX(PatientCriteria[BP檢驗次數達標標準],ROWS($A$4:A620)),""))</f>
        <v/>
      </c>
      <c r="AE620" s="6" t="str" cm="1">
        <f t="array" aca="1" ref="AE620" ca="1">IF($B620="","",_xlfn.LET(_xlpm.bp,LabData2016[最近一次BP檢查日期],_xlpm.ym,IF(ISNUMBER(_xlpm.bp),TEXT(_xlpm.bp,"yyyy-mm"),LEFT(_xlpm.bp,7)),_xlpm.matched,_xlfn._xlws.FILTER(_xlpm.ym,(LabData2016[比對身分證前六碼]=$AX620)*(LabData2016[比對生日西元]=$AY620)*(_xlpm.ym&lt;&gt;"")*(LEFT(_xlpm.ym,4)=TEXT(YEAR(TODAY()),"0")),""),IF(INDEX(_xlpm.matched,1)="",0,ROWS(_xlfn.UNIQUE(_xlpm.matched)))))</f>
        <v/>
      </c>
      <c r="AF620" s="6" t="str">
        <f ca="1">IF($B620="","",SUMIFS(LabData2016[HbA1c唯一],LabData2016[比對身分證前六碼],$AX620,LabData2016[最近一次HbA1c檢查日期],"&gt;="&amp;DATE(YEAR(TODAY()),1,1),LabData2016[最近一次HbA1c檢查日期],"&lt;"&amp;DATE(YEAR(TODAY()),7,1)))</f>
        <v/>
      </c>
      <c r="AG620" s="6" t="str">
        <f ca="1">IF($B620="","",SUMIFS(LabData2016[HbA1c唯一],LabData2016[比對身分證前六碼],$AX620,LabData2016[最近一次HbA1c檢查日期],"&gt;="&amp;DATE(YEAR(TODAY()),7,1),LabData2016[最近一次HbA1c檢查日期],"&lt;"&amp;DATE(YEAR(TODAY())+1,1,1)))</f>
        <v/>
      </c>
      <c r="AH620" s="6" t="str">
        <f ca="1">IF($B620="","",SUMIFS(LabData2016[LDL唯一],LabData2016[比對身分證前六碼],$AX620,LabData2016[最近一次LDL檢查日期],"&gt;="&amp;DATE(YEAR(TODAY()),1,1),LabData2016[最近一次LDL檢查日期],"&lt;"&amp;DATE(YEAR(TODAY()),7,1)))</f>
        <v/>
      </c>
      <c r="AI620" s="6" t="str">
        <f ca="1">IF($B620="","",SUMIFS(LabData2016[LDL唯一],LabData2016[比對身分證前六碼],$AX620,LabData2016[最近一次LDL檢查日期],"&gt;="&amp;DATE(YEAR(TODAY()),7,1),LabData2016[最近一次LDL檢查日期],"&lt;"&amp;DATE(YEAR(TODAY())+1,1,1)))</f>
        <v/>
      </c>
      <c r="AJ620" s="6" t="str">
        <f ca="1">IF($B620="","",SUMIFS(LabData2016[UACR唯一],LabData2016[比對身分證前六碼],$AX620,LabData2016[最近一次UACR檢查日期],"&gt;="&amp;DATE(YEAR(TODAY()),1,1),LabData2016[最近一次UACR檢查日期],"&lt;"&amp;DATE(YEAR(TODAY()),7,1)))</f>
        <v/>
      </c>
      <c r="AK620" s="6" t="str">
        <f ca="1">IF($B620="","",SUMIFS(LabData2016[UACR唯一],LabData2016[比對身分證前六碼],$AX620,LabData2016[最近一次UACR檢查日期],"&gt;="&amp;DATE(YEAR(TODAY()),7,1),LabData2016[最近一次UACR檢查日期],"&lt;"&amp;DATE(YEAR(TODAY())+1,1,1)))</f>
        <v/>
      </c>
      <c r="AL620" s="6" t="str">
        <f t="shared" si="126"/>
        <v/>
      </c>
      <c r="AM620" s="6" t="str">
        <f t="shared" si="127"/>
        <v/>
      </c>
      <c r="AN620" s="6" t="str">
        <f t="shared" si="128"/>
        <v/>
      </c>
      <c r="AO620" s="6" t="str">
        <f t="shared" si="129"/>
        <v/>
      </c>
      <c r="AP620" s="6" t="str" cm="1">
        <f t="array" ref="AP620">IF($B620="","",IFERROR(INDEX(相容設定!$B$2:$E$9,MATCH($D620,相容設定!$A$2:$A$9,0),MIN(VALUE(LEFT($AQ620,FIND("/",$AQ620)-1)),3)+1),0))</f>
        <v/>
      </c>
      <c r="AQ620" s="6" t="str">
        <f t="shared" si="130"/>
        <v/>
      </c>
      <c r="AR620" s="30" t="str">
        <f t="shared" si="131"/>
        <v/>
      </c>
      <c r="AS620" s="30" t="str">
        <f>IF($B620="","",250+30+IF(OR(ISNUMBER(SEARCH("DM",$D620)),ISNUMBER(SEARCH("+",$D620))),100,0)+IFERROR(INDEX(相容設定!$F$2:$F$9,MATCH($D620,相容設定!$A$2:$A$9,0)),0))</f>
        <v/>
      </c>
      <c r="AT620" s="31" t="str">
        <f t="shared" si="132"/>
        <v/>
      </c>
      <c r="AU620" s="32" t="str">
        <f t="shared" si="133"/>
        <v/>
      </c>
      <c r="AW620" t="str">
        <f t="shared" si="134"/>
        <v/>
      </c>
    </row>
    <row r="621" spans="1:49" x14ac:dyDescent="0.35">
      <c r="A621" s="26" t="str" cm="1">
        <f t="array" ref="A621">IFERROR(IF(INDEX(PatientCriteria[身分證號],ROWS($A$4:A621))="","",ROWS($A$4:A621)),"")</f>
        <v/>
      </c>
      <c r="B621" s="26" t="str" cm="1">
        <f t="array" ref="B621">IFERROR(IF(INDEX(PatientCriteria[身分證號],ROWS($A$4:A621))="","",INDEX(PatientCriteria[身分證號],ROWS($A$4:A621))),"")</f>
        <v/>
      </c>
      <c r="C621" s="26" t="str" cm="1">
        <f t="array" ref="C621">IF($B621="","",IFERROR(INDEX(PatientCriteria[生日],ROWS($A$4:A621)),""))</f>
        <v/>
      </c>
      <c r="D621" s="26" t="str" cm="1">
        <f t="array" ref="D621">IF($B621="","",IFERROR(INDEX(PatientCriteria[疾病組合],ROWS($A$4:A621)),""))</f>
        <v/>
      </c>
      <c r="E621" s="6" t="str" cm="1">
        <f t="array" ref="E621">IF($B621="","",IFERROR(INDEX(PatientCriteria[HbA1c達標標準],ROWS($A$4:A621)),""))</f>
        <v/>
      </c>
      <c r="F621" s="6" t="str">
        <f>IF($B621="","",IF($G621="","",IFERROR(SUMIFS(LabData2016[最近一次HbA1c檢查結果(%)],LabData2016[比對身分證前六碼],$AX621,LabData2016[最近一次HbA1c檢查日期],$G621,LabData2016[HbA1c唯一],1),"")))</f>
        <v/>
      </c>
      <c r="G621" s="36" t="str" cm="1">
        <f t="array" ref="G621">IF($B621="","",IFERROR(_xlfn.AGGREGATE(14,6,LabData2016[最近一次HbA1c檢查日期]/((LabData2016[比對身分證前六碼]=$AX621)*(LabData2016[HbA1c唯一]=1)),1),""))</f>
        <v/>
      </c>
      <c r="H621" s="6" t="str">
        <f>IF($B621="","",IF($I621="","",IFERROR(SUMIFS(LabData2016[最近一次HbA1c檢查結果(%)],LabData2016[比對身分證前六碼],$AX621,LabData2016[最近一次HbA1c檢查日期],$I621,LabData2016[HbA1c唯一],1),"")))</f>
        <v/>
      </c>
      <c r="I621" s="36" t="str" cm="1">
        <f t="array" ref="I621">IF($B621="","",IFERROR(_xlfn.AGGREGATE(14,6,LabData2016[最近一次HbA1c檢查日期]/((LabData2016[比對身分證前六碼]=$AX621)*(LabData2016[HbA1c唯一]=1)),2),""))</f>
        <v/>
      </c>
      <c r="J621" s="6" t="str">
        <f t="shared" si="123"/>
        <v/>
      </c>
      <c r="K621" s="27" t="str">
        <f ca="1">IF($B621="","",IF($E621="不適用","不適用",IF($F621="","未檢驗",IF(AND($AF621+$AG621&gt;=2,$AG621&gt;=1),IF(OR($F621&lt;VALUE(SUBSTITUTE(SUBSTITUTE($E621,"&lt;",""),"%","")),SUMIFS(LabData2016[HbA1c唯一],LabData2016[比對身分證前六碼],$AX621,LabData2016[最近一次HbA1c檢查結果(%)],"&lt;"&amp;VALUE(SUBSTITUTE(SUBSTITUTE($E621,"&lt;",""),"%","")),LabData2016[最近一次HbA1c檢查日期],"&gt;="&amp;DATE(YEAR(TODAY()),1,1),LabData2016[最近一次HbA1c檢查日期],"&lt;"&amp;DATE(YEAR(TODAY())+1,1,1))/($AF621+$AG621)&gt;=0.5),"控制達標",IF(ISNUMBER($H621),IF(AND($J621&gt;=84,$F621-$H621&lt;0),"進步達標","未達標"),"未達標")),"未達標"))))</f>
        <v/>
      </c>
      <c r="L621" s="33" t="str">
        <f ca="1">IF($B621="","",IF($K621="不適用","不適用",IF($K621="未檢驗","無檢驗資料","全年"&amp;($AF621+$AG621)&amp;"次／下半年"&amp;$AG621&amp;"次／"&amp;SUMIFS(LabData2016[HbA1c唯一],LabData2016[比對身分證前六碼],$AX621,LabData2016[最近一次HbA1c檢查結果(%)],"&lt;"&amp;VALUE(SUBSTITUTE(SUBSTITUTE($E621,"&lt;",""),"%","")),LabData2016[最近一次HbA1c檢查日期],"&gt;="&amp;DATE(YEAR(TODAY()),1,1),LabData2016[最近一次HbA1c檢查日期],"&lt;"&amp;DATE(YEAR(TODAY())+1,1,1))&amp;"/"&amp;($AF621+$AG621)&amp;"達標")))</f>
        <v/>
      </c>
      <c r="M621" s="6" t="str" cm="1">
        <f t="array" ref="M621">IF($B621="","",IFERROR(INDEX(PatientCriteria[LDL達標標準],ROWS($A$4:A621)),""))</f>
        <v/>
      </c>
      <c r="N621" s="6" t="str">
        <f>IF($B621="","",IF($O621="","",IFERROR(SUMIFS(LabData2016[最近一次LDL檢查結果(mg/dL)],LabData2016[比對身分證前六碼],$AX621,LabData2016[最近一次LDL檢查日期],$O621,LabData2016[LDL唯一],1),"")))</f>
        <v/>
      </c>
      <c r="O621" s="36" t="str" cm="1">
        <f t="array" ref="O621">IF($B621="","",IFERROR(_xlfn.AGGREGATE(14,6,LabData2016[最近一次LDL檢查日期]/((LabData2016[比對身分證前六碼]=$AX621)*(LabData2016[LDL唯一]=1)),1),""))</f>
        <v/>
      </c>
      <c r="P621" s="6" t="str">
        <f>IF($B621="","",IF($Q621="","",IFERROR(SUMIFS(LabData2016[最近一次LDL檢查結果(mg/dL)],LabData2016[比對身分證前六碼],$AX621,LabData2016[最近一次LDL檢查日期],$Q621,LabData2016[LDL唯一],1),"")))</f>
        <v/>
      </c>
      <c r="Q621" s="36" t="str" cm="1">
        <f t="array" ref="Q621">IF($B621="","",IFERROR(_xlfn.AGGREGATE(14,6,LabData2016[最近一次LDL檢查日期]/((LabData2016[比對身分證前六碼]=$AX621)*(LabData2016[LDL唯一]=1)),2),""))</f>
        <v/>
      </c>
      <c r="R621" s="6" t="str">
        <f t="shared" si="124"/>
        <v/>
      </c>
      <c r="S621" s="6" t="str" cm="1">
        <f t="array" ref="S621">IF($B621="","",IFERROR(_xlfn.AGGREGATE(15,6,LabData2016[最近一次LDL檢查結果(mg/dL)]/((LabData2016[比對身分證前六碼]=$AX621)*(LabData2016[LDL唯一]=1)),1),""))</f>
        <v/>
      </c>
      <c r="T621" s="28" t="str">
        <f ca="1">IF($B621="","",IF($M621="不適用","不適用",IF($N621="","未檢驗",IF(OR(AND($D621="DM only",$O621&gt;=DATE(YEAR(TODAY()),1,1),$O621&lt;DATE(YEAR(TODAY())+1,1,1),$N621&lt;VALUE(SUBSTITUTE($M621,"&lt;",""))),AND($AH621&gt;=1,$AI621&gt;=1,OR($N621&lt;VALUE(SUBSTITUTE($M621,"&lt;","")),SUMIFS(LabData2016[LDL唯一],LabData2016[比對身分證前六碼],$AX621,LabData2016[最近一次LDL檢查結果(mg/dL)],"&lt;"&amp;VALUE(SUBSTITUTE($M621,"&lt;","")),LabData2016[最近一次LDL檢查日期],"&gt;="&amp;DATE(YEAR(TODAY()),1,1),LabData2016[最近一次LDL檢查日期],"&lt;"&amp;DATE(YEAR(TODAY())+1,1,1))/($AH621+$AI621)&gt;=0.5))),"控制達標",IF(AND($AH621&gt;=1,$AI621&gt;=1,ISNUMBER($P621),$R621&gt;84,$N621-$P621&lt;0),"進步達標","未達標")))))</f>
        <v/>
      </c>
      <c r="U621" s="39" t="str">
        <f ca="1">IF($B621="","",IF($T621="不適用","不適用",IF($T621="未檢驗","無檢驗資料","全年"&amp;($AH621+$AI621)&amp;"次／下半年"&amp;$AI621&amp;"次／"&amp;SUMIFS(LabData2016[LDL唯一],LabData2016[比對身分證前六碼],$AX621,LabData2016[最近一次LDL檢查結果(mg/dL)],"&lt;"&amp;VALUE(SUBSTITUTE($M621,"&lt;","")),LabData2016[最近一次LDL檢查日期],"&gt;="&amp;DATE(YEAR(TODAY()),1,1),LabData2016[最近一次LDL檢查日期],"&lt;"&amp;DATE(YEAR(TODAY())+1,1,1))&amp;"/"&amp;($AH621+$AI621)&amp;"達標")))</f>
        <v/>
      </c>
      <c r="V621" s="6" t="str" cm="1">
        <f t="array" ref="V621">IF($B621="","",IFERROR(INDEX(PatientCriteria[UACR達標標準],ROWS($A$4:A621)),""))</f>
        <v/>
      </c>
      <c r="W621" s="6" t="str">
        <f>IF($B621="","",IF($X621="","",IFERROR(SUMIFS(LabData2016[最近一次UACR檢查結果(mg/gm)],LabData2016[比對身分證前六碼],$AX621,LabData2016[最近一次UACR檢查日期],$X621,LabData2016[UACR唯一],1),"")))</f>
        <v/>
      </c>
      <c r="X621" s="36" t="str" cm="1">
        <f t="array" ref="X621">IF($B621="","",IFERROR(_xlfn.AGGREGATE(14,6,LabData2016[最近一次UACR檢查日期]/((LabData2016[比對身分證前六碼]=$AX621)*(LabData2016[UACR唯一]=1)),1),""))</f>
        <v/>
      </c>
      <c r="Y621" s="6" t="str">
        <f>IF($B621="","",IF($Z621="","",IFERROR(SUMIFS(LabData2016[最近一次UACR檢查結果(mg/gm)],LabData2016[比對身分證前六碼],$AX621,LabData2016[最近一次UACR檢查日期],$Z621,LabData2016[UACR唯一],1),"")))</f>
        <v/>
      </c>
      <c r="Z621" s="36" t="str" cm="1">
        <f t="array" ref="Z621">IF($B621="","",IFERROR(_xlfn.AGGREGATE(14,6,LabData2016[最近一次UACR檢查日期]/((LabData2016[比對身分證前六碼]=$AX621)*(LabData2016[UACR唯一]=1)),2),""))</f>
        <v/>
      </c>
      <c r="AA621" s="6" t="str">
        <f t="shared" si="125"/>
        <v/>
      </c>
      <c r="AB621" s="29" t="str">
        <f ca="1">IF($B621="","",IF($V621="不適用","不適用",IF($W621="","未檢驗",IF(AND($AJ621+$AK621&gt;=2,$AK621&gt;=1),IF(OR($W621&lt;30,SUMIFS(LabData2016[UACR唯一],LabData2016[比對身分證前六碼],$AX621,LabData2016[最近一次UACR檢查結果(mg/gm)],"&lt;30",LabData2016[最近一次UACR檢查日期],"&gt;="&amp;DATE(YEAR(TODAY()),1,1),LabData2016[最近一次UACR檢查日期],"&lt;"&amp;DATE(YEAR(TODAY())+1,1,1))/($AJ621+$AK621)&gt;=0.5),"控制達標",IF(ISNUMBER($Y621),IF(AND($AA621&gt;=84,$W621-$Y621&lt;0),"進步達標","未達標"),"未達標")),"未達標"))))</f>
        <v/>
      </c>
      <c r="AC621" s="38" t="str">
        <f ca="1">IF($B621="","",IF($AB621="不適用","不適用",IF($AB621="未檢驗","無檢驗資料","全年"&amp;($AJ621+$AK621)&amp;"次／下半年"&amp;$AK621&amp;"次／"&amp;SUMIFS(LabData2016[UACR唯一],LabData2016[比對身分證前六碼],$AX621,LabData2016[最近一次UACR檢查結果(mg/gm)],"&lt;30",LabData2016[最近一次UACR檢查日期],"&gt;="&amp;DATE(YEAR(TODAY()),1,1),LabData2016[最近一次UACR檢查日期],"&lt;"&amp;DATE(YEAR(TODAY())+1,1,1))&amp;"/"&amp;($AJ621+$AK621)&amp;"達標")))</f>
        <v/>
      </c>
      <c r="AD621" s="6" t="str" cm="1">
        <f t="array" ref="AD621">IF($B621="","",IFERROR(INDEX(PatientCriteria[BP檢驗次數達標標準],ROWS($A$4:A621)),""))</f>
        <v/>
      </c>
      <c r="AE621" s="6" t="str" cm="1">
        <f t="array" aca="1" ref="AE621" ca="1">IF($B621="","",_xlfn.LET(_xlpm.bp,LabData2016[最近一次BP檢查日期],_xlpm.ym,IF(ISNUMBER(_xlpm.bp),TEXT(_xlpm.bp,"yyyy-mm"),LEFT(_xlpm.bp,7)),_xlpm.matched,_xlfn._xlws.FILTER(_xlpm.ym,(LabData2016[比對身分證前六碼]=$AX621)*(LabData2016[比對生日西元]=$AY621)*(_xlpm.ym&lt;&gt;"")*(LEFT(_xlpm.ym,4)=TEXT(YEAR(TODAY()),"0")),""),IF(INDEX(_xlpm.matched,1)="",0,ROWS(_xlfn.UNIQUE(_xlpm.matched)))))</f>
        <v/>
      </c>
      <c r="AF621" s="6" t="str">
        <f ca="1">IF($B621="","",SUMIFS(LabData2016[HbA1c唯一],LabData2016[比對身分證前六碼],$AX621,LabData2016[最近一次HbA1c檢查日期],"&gt;="&amp;DATE(YEAR(TODAY()),1,1),LabData2016[最近一次HbA1c檢查日期],"&lt;"&amp;DATE(YEAR(TODAY()),7,1)))</f>
        <v/>
      </c>
      <c r="AG621" s="6" t="str">
        <f ca="1">IF($B621="","",SUMIFS(LabData2016[HbA1c唯一],LabData2016[比對身分證前六碼],$AX621,LabData2016[最近一次HbA1c檢查日期],"&gt;="&amp;DATE(YEAR(TODAY()),7,1),LabData2016[最近一次HbA1c檢查日期],"&lt;"&amp;DATE(YEAR(TODAY())+1,1,1)))</f>
        <v/>
      </c>
      <c r="AH621" s="6" t="str">
        <f ca="1">IF($B621="","",SUMIFS(LabData2016[LDL唯一],LabData2016[比對身分證前六碼],$AX621,LabData2016[最近一次LDL檢查日期],"&gt;="&amp;DATE(YEAR(TODAY()),1,1),LabData2016[最近一次LDL檢查日期],"&lt;"&amp;DATE(YEAR(TODAY()),7,1)))</f>
        <v/>
      </c>
      <c r="AI621" s="6" t="str">
        <f ca="1">IF($B621="","",SUMIFS(LabData2016[LDL唯一],LabData2016[比對身分證前六碼],$AX621,LabData2016[最近一次LDL檢查日期],"&gt;="&amp;DATE(YEAR(TODAY()),7,1),LabData2016[最近一次LDL檢查日期],"&lt;"&amp;DATE(YEAR(TODAY())+1,1,1)))</f>
        <v/>
      </c>
      <c r="AJ621" s="6" t="str">
        <f ca="1">IF($B621="","",SUMIFS(LabData2016[UACR唯一],LabData2016[比對身分證前六碼],$AX621,LabData2016[最近一次UACR檢查日期],"&gt;="&amp;DATE(YEAR(TODAY()),1,1),LabData2016[最近一次UACR檢查日期],"&lt;"&amp;DATE(YEAR(TODAY()),7,1)))</f>
        <v/>
      </c>
      <c r="AK621" s="6" t="str">
        <f ca="1">IF($B621="","",SUMIFS(LabData2016[UACR唯一],LabData2016[比對身分證前六碼],$AX621,LabData2016[最近一次UACR檢查日期],"&gt;="&amp;DATE(YEAR(TODAY()),7,1),LabData2016[最近一次UACR檢查日期],"&lt;"&amp;DATE(YEAR(TODAY())+1,1,1)))</f>
        <v/>
      </c>
      <c r="AL621" s="6" t="str">
        <f t="shared" si="126"/>
        <v/>
      </c>
      <c r="AM621" s="6" t="str">
        <f t="shared" si="127"/>
        <v/>
      </c>
      <c r="AN621" s="6" t="str">
        <f t="shared" si="128"/>
        <v/>
      </c>
      <c r="AO621" s="6" t="str">
        <f t="shared" si="129"/>
        <v/>
      </c>
      <c r="AP621" s="6" t="str" cm="1">
        <f t="array" ref="AP621">IF($B621="","",IFERROR(INDEX(相容設定!$B$2:$E$9,MATCH($D621,相容設定!$A$2:$A$9,0),MIN(VALUE(LEFT($AQ621,FIND("/",$AQ621)-1)),3)+1),0))</f>
        <v/>
      </c>
      <c r="AQ621" s="6" t="str">
        <f t="shared" si="130"/>
        <v/>
      </c>
      <c r="AR621" s="30" t="str">
        <f t="shared" si="131"/>
        <v/>
      </c>
      <c r="AS621" s="30" t="str">
        <f>IF($B621="","",250+30+IF(OR(ISNUMBER(SEARCH("DM",$D621)),ISNUMBER(SEARCH("+",$D621))),100,0)+IFERROR(INDEX(相容設定!$F$2:$F$9,MATCH($D621,相容設定!$A$2:$A$9,0)),0))</f>
        <v/>
      </c>
      <c r="AT621" s="31" t="str">
        <f t="shared" si="132"/>
        <v/>
      </c>
      <c r="AU621" s="32" t="str">
        <f t="shared" si="133"/>
        <v/>
      </c>
      <c r="AW621" t="str">
        <f t="shared" si="134"/>
        <v/>
      </c>
    </row>
    <row r="622" spans="1:49" x14ac:dyDescent="0.35">
      <c r="A622" s="26" t="str" cm="1">
        <f t="array" ref="A622">IFERROR(IF(INDEX(PatientCriteria[身分證號],ROWS($A$4:A622))="","",ROWS($A$4:A622)),"")</f>
        <v/>
      </c>
      <c r="B622" s="26" t="str" cm="1">
        <f t="array" ref="B622">IFERROR(IF(INDEX(PatientCriteria[身分證號],ROWS($A$4:A622))="","",INDEX(PatientCriteria[身分證號],ROWS($A$4:A622))),"")</f>
        <v/>
      </c>
      <c r="C622" s="26" t="str" cm="1">
        <f t="array" ref="C622">IF($B622="","",IFERROR(INDEX(PatientCriteria[生日],ROWS($A$4:A622)),""))</f>
        <v/>
      </c>
      <c r="D622" s="26" t="str" cm="1">
        <f t="array" ref="D622">IF($B622="","",IFERROR(INDEX(PatientCriteria[疾病組合],ROWS($A$4:A622)),""))</f>
        <v/>
      </c>
      <c r="E622" s="6" t="str" cm="1">
        <f t="array" ref="E622">IF($B622="","",IFERROR(INDEX(PatientCriteria[HbA1c達標標準],ROWS($A$4:A622)),""))</f>
        <v/>
      </c>
      <c r="F622" s="6" t="str">
        <f>IF($B622="","",IF($G622="","",IFERROR(SUMIFS(LabData2016[最近一次HbA1c檢查結果(%)],LabData2016[比對身分證前六碼],$AX622,LabData2016[最近一次HbA1c檢查日期],$G622,LabData2016[HbA1c唯一],1),"")))</f>
        <v/>
      </c>
      <c r="G622" s="36" t="str" cm="1">
        <f t="array" ref="G622">IF($B622="","",IFERROR(_xlfn.AGGREGATE(14,6,LabData2016[最近一次HbA1c檢查日期]/((LabData2016[比對身分證前六碼]=$AX622)*(LabData2016[HbA1c唯一]=1)),1),""))</f>
        <v/>
      </c>
      <c r="H622" s="6" t="str">
        <f>IF($B622="","",IF($I622="","",IFERROR(SUMIFS(LabData2016[最近一次HbA1c檢查結果(%)],LabData2016[比對身分證前六碼],$AX622,LabData2016[最近一次HbA1c檢查日期],$I622,LabData2016[HbA1c唯一],1),"")))</f>
        <v/>
      </c>
      <c r="I622" s="36" t="str" cm="1">
        <f t="array" ref="I622">IF($B622="","",IFERROR(_xlfn.AGGREGATE(14,6,LabData2016[最近一次HbA1c檢查日期]/((LabData2016[比對身分證前六碼]=$AX622)*(LabData2016[HbA1c唯一]=1)),2),""))</f>
        <v/>
      </c>
      <c r="J622" s="6" t="str">
        <f t="shared" si="123"/>
        <v/>
      </c>
      <c r="K622" s="27" t="str">
        <f ca="1">IF($B622="","",IF($E622="不適用","不適用",IF($F622="","未檢驗",IF(AND($AF622+$AG622&gt;=2,$AG622&gt;=1),IF(OR($F622&lt;VALUE(SUBSTITUTE(SUBSTITUTE($E622,"&lt;",""),"%","")),SUMIFS(LabData2016[HbA1c唯一],LabData2016[比對身分證前六碼],$AX622,LabData2016[最近一次HbA1c檢查結果(%)],"&lt;"&amp;VALUE(SUBSTITUTE(SUBSTITUTE($E622,"&lt;",""),"%","")),LabData2016[最近一次HbA1c檢查日期],"&gt;="&amp;DATE(YEAR(TODAY()),1,1),LabData2016[最近一次HbA1c檢查日期],"&lt;"&amp;DATE(YEAR(TODAY())+1,1,1))/($AF622+$AG622)&gt;=0.5),"控制達標",IF(ISNUMBER($H622),IF(AND($J622&gt;=84,$F622-$H622&lt;0),"進步達標","未達標"),"未達標")),"未達標"))))</f>
        <v/>
      </c>
      <c r="L622" s="33" t="str">
        <f ca="1">IF($B622="","",IF($K622="不適用","不適用",IF($K622="未檢驗","無檢驗資料","全年"&amp;($AF622+$AG622)&amp;"次／下半年"&amp;$AG622&amp;"次／"&amp;SUMIFS(LabData2016[HbA1c唯一],LabData2016[比對身分證前六碼],$AX622,LabData2016[最近一次HbA1c檢查結果(%)],"&lt;"&amp;VALUE(SUBSTITUTE(SUBSTITUTE($E622,"&lt;",""),"%","")),LabData2016[最近一次HbA1c檢查日期],"&gt;="&amp;DATE(YEAR(TODAY()),1,1),LabData2016[最近一次HbA1c檢查日期],"&lt;"&amp;DATE(YEAR(TODAY())+1,1,1))&amp;"/"&amp;($AF622+$AG622)&amp;"達標")))</f>
        <v/>
      </c>
      <c r="M622" s="6" t="str" cm="1">
        <f t="array" ref="M622">IF($B622="","",IFERROR(INDEX(PatientCriteria[LDL達標標準],ROWS($A$4:A622)),""))</f>
        <v/>
      </c>
      <c r="N622" s="6" t="str">
        <f>IF($B622="","",IF($O622="","",IFERROR(SUMIFS(LabData2016[最近一次LDL檢查結果(mg/dL)],LabData2016[比對身分證前六碼],$AX622,LabData2016[最近一次LDL檢查日期],$O622,LabData2016[LDL唯一],1),"")))</f>
        <v/>
      </c>
      <c r="O622" s="36" t="str" cm="1">
        <f t="array" ref="O622">IF($B622="","",IFERROR(_xlfn.AGGREGATE(14,6,LabData2016[最近一次LDL檢查日期]/((LabData2016[比對身分證前六碼]=$AX622)*(LabData2016[LDL唯一]=1)),1),""))</f>
        <v/>
      </c>
      <c r="P622" s="6" t="str">
        <f>IF($B622="","",IF($Q622="","",IFERROR(SUMIFS(LabData2016[最近一次LDL檢查結果(mg/dL)],LabData2016[比對身分證前六碼],$AX622,LabData2016[最近一次LDL檢查日期],$Q622,LabData2016[LDL唯一],1),"")))</f>
        <v/>
      </c>
      <c r="Q622" s="36" t="str" cm="1">
        <f t="array" ref="Q622">IF($B622="","",IFERROR(_xlfn.AGGREGATE(14,6,LabData2016[最近一次LDL檢查日期]/((LabData2016[比對身分證前六碼]=$AX622)*(LabData2016[LDL唯一]=1)),2),""))</f>
        <v/>
      </c>
      <c r="R622" s="6" t="str">
        <f t="shared" si="124"/>
        <v/>
      </c>
      <c r="S622" s="6" t="str" cm="1">
        <f t="array" ref="S622">IF($B622="","",IFERROR(_xlfn.AGGREGATE(15,6,LabData2016[最近一次LDL檢查結果(mg/dL)]/((LabData2016[比對身分證前六碼]=$AX622)*(LabData2016[LDL唯一]=1)),1),""))</f>
        <v/>
      </c>
      <c r="T622" s="28" t="str">
        <f ca="1">IF($B622="","",IF($M622="不適用","不適用",IF($N622="","未檢驗",IF(OR(AND($D622="DM only",$O622&gt;=DATE(YEAR(TODAY()),1,1),$O622&lt;DATE(YEAR(TODAY())+1,1,1),$N622&lt;VALUE(SUBSTITUTE($M622,"&lt;",""))),AND($AH622&gt;=1,$AI622&gt;=1,OR($N622&lt;VALUE(SUBSTITUTE($M622,"&lt;","")),SUMIFS(LabData2016[LDL唯一],LabData2016[比對身分證前六碼],$AX622,LabData2016[最近一次LDL檢查結果(mg/dL)],"&lt;"&amp;VALUE(SUBSTITUTE($M622,"&lt;","")),LabData2016[最近一次LDL檢查日期],"&gt;="&amp;DATE(YEAR(TODAY()),1,1),LabData2016[最近一次LDL檢查日期],"&lt;"&amp;DATE(YEAR(TODAY())+1,1,1))/($AH622+$AI622)&gt;=0.5))),"控制達標",IF(AND($AH622&gt;=1,$AI622&gt;=1,ISNUMBER($P622),$R622&gt;84,$N622-$P622&lt;0),"進步達標","未達標")))))</f>
        <v/>
      </c>
      <c r="U622" s="39" t="str">
        <f ca="1">IF($B622="","",IF($T622="不適用","不適用",IF($T622="未檢驗","無檢驗資料","全年"&amp;($AH622+$AI622)&amp;"次／下半年"&amp;$AI622&amp;"次／"&amp;SUMIFS(LabData2016[LDL唯一],LabData2016[比對身分證前六碼],$AX622,LabData2016[最近一次LDL檢查結果(mg/dL)],"&lt;"&amp;VALUE(SUBSTITUTE($M622,"&lt;","")),LabData2016[最近一次LDL檢查日期],"&gt;="&amp;DATE(YEAR(TODAY()),1,1),LabData2016[最近一次LDL檢查日期],"&lt;"&amp;DATE(YEAR(TODAY())+1,1,1))&amp;"/"&amp;($AH622+$AI622)&amp;"達標")))</f>
        <v/>
      </c>
      <c r="V622" s="6" t="str" cm="1">
        <f t="array" ref="V622">IF($B622="","",IFERROR(INDEX(PatientCriteria[UACR達標標準],ROWS($A$4:A622)),""))</f>
        <v/>
      </c>
      <c r="W622" s="6" t="str">
        <f>IF($B622="","",IF($X622="","",IFERROR(SUMIFS(LabData2016[最近一次UACR檢查結果(mg/gm)],LabData2016[比對身分證前六碼],$AX622,LabData2016[最近一次UACR檢查日期],$X622,LabData2016[UACR唯一],1),"")))</f>
        <v/>
      </c>
      <c r="X622" s="36" t="str" cm="1">
        <f t="array" ref="X622">IF($B622="","",IFERROR(_xlfn.AGGREGATE(14,6,LabData2016[最近一次UACR檢查日期]/((LabData2016[比對身分證前六碼]=$AX622)*(LabData2016[UACR唯一]=1)),1),""))</f>
        <v/>
      </c>
      <c r="Y622" s="6" t="str">
        <f>IF($B622="","",IF($Z622="","",IFERROR(SUMIFS(LabData2016[最近一次UACR檢查結果(mg/gm)],LabData2016[比對身分證前六碼],$AX622,LabData2016[最近一次UACR檢查日期],$Z622,LabData2016[UACR唯一],1),"")))</f>
        <v/>
      </c>
      <c r="Z622" s="36" t="str" cm="1">
        <f t="array" ref="Z622">IF($B622="","",IFERROR(_xlfn.AGGREGATE(14,6,LabData2016[最近一次UACR檢查日期]/((LabData2016[比對身分證前六碼]=$AX622)*(LabData2016[UACR唯一]=1)),2),""))</f>
        <v/>
      </c>
      <c r="AA622" s="6" t="str">
        <f t="shared" si="125"/>
        <v/>
      </c>
      <c r="AB622" s="29" t="str">
        <f ca="1">IF($B622="","",IF($V622="不適用","不適用",IF($W622="","未檢驗",IF(AND($AJ622+$AK622&gt;=2,$AK622&gt;=1),IF(OR($W622&lt;30,SUMIFS(LabData2016[UACR唯一],LabData2016[比對身分證前六碼],$AX622,LabData2016[最近一次UACR檢查結果(mg/gm)],"&lt;30",LabData2016[最近一次UACR檢查日期],"&gt;="&amp;DATE(YEAR(TODAY()),1,1),LabData2016[最近一次UACR檢查日期],"&lt;"&amp;DATE(YEAR(TODAY())+1,1,1))/($AJ622+$AK622)&gt;=0.5),"控制達標",IF(ISNUMBER($Y622),IF(AND($AA622&gt;=84,$W622-$Y622&lt;0),"進步達標","未達標"),"未達標")),"未達標"))))</f>
        <v/>
      </c>
      <c r="AC622" s="38" t="str">
        <f ca="1">IF($B622="","",IF($AB622="不適用","不適用",IF($AB622="未檢驗","無檢驗資料","全年"&amp;($AJ622+$AK622)&amp;"次／下半年"&amp;$AK622&amp;"次／"&amp;SUMIFS(LabData2016[UACR唯一],LabData2016[比對身分證前六碼],$AX622,LabData2016[最近一次UACR檢查結果(mg/gm)],"&lt;30",LabData2016[最近一次UACR檢查日期],"&gt;="&amp;DATE(YEAR(TODAY()),1,1),LabData2016[最近一次UACR檢查日期],"&lt;"&amp;DATE(YEAR(TODAY())+1,1,1))&amp;"/"&amp;($AJ622+$AK622)&amp;"達標")))</f>
        <v/>
      </c>
      <c r="AD622" s="6" t="str" cm="1">
        <f t="array" ref="AD622">IF($B622="","",IFERROR(INDEX(PatientCriteria[BP檢驗次數達標標準],ROWS($A$4:A622)),""))</f>
        <v/>
      </c>
      <c r="AE622" s="6" t="str" cm="1">
        <f t="array" aca="1" ref="AE622" ca="1">IF($B622="","",_xlfn.LET(_xlpm.bp,LabData2016[最近一次BP檢查日期],_xlpm.ym,IF(ISNUMBER(_xlpm.bp),TEXT(_xlpm.bp,"yyyy-mm"),LEFT(_xlpm.bp,7)),_xlpm.matched,_xlfn._xlws.FILTER(_xlpm.ym,(LabData2016[比對身分證前六碼]=$AX622)*(LabData2016[比對生日西元]=$AY622)*(_xlpm.ym&lt;&gt;"")*(LEFT(_xlpm.ym,4)=TEXT(YEAR(TODAY()),"0")),""),IF(INDEX(_xlpm.matched,1)="",0,ROWS(_xlfn.UNIQUE(_xlpm.matched)))))</f>
        <v/>
      </c>
      <c r="AF622" s="6" t="str">
        <f ca="1">IF($B622="","",SUMIFS(LabData2016[HbA1c唯一],LabData2016[比對身分證前六碼],$AX622,LabData2016[最近一次HbA1c檢查日期],"&gt;="&amp;DATE(YEAR(TODAY()),1,1),LabData2016[最近一次HbA1c檢查日期],"&lt;"&amp;DATE(YEAR(TODAY()),7,1)))</f>
        <v/>
      </c>
      <c r="AG622" s="6" t="str">
        <f ca="1">IF($B622="","",SUMIFS(LabData2016[HbA1c唯一],LabData2016[比對身分證前六碼],$AX622,LabData2016[最近一次HbA1c檢查日期],"&gt;="&amp;DATE(YEAR(TODAY()),7,1),LabData2016[最近一次HbA1c檢查日期],"&lt;"&amp;DATE(YEAR(TODAY())+1,1,1)))</f>
        <v/>
      </c>
      <c r="AH622" s="6" t="str">
        <f ca="1">IF($B622="","",SUMIFS(LabData2016[LDL唯一],LabData2016[比對身分證前六碼],$AX622,LabData2016[最近一次LDL檢查日期],"&gt;="&amp;DATE(YEAR(TODAY()),1,1),LabData2016[最近一次LDL檢查日期],"&lt;"&amp;DATE(YEAR(TODAY()),7,1)))</f>
        <v/>
      </c>
      <c r="AI622" s="6" t="str">
        <f ca="1">IF($B622="","",SUMIFS(LabData2016[LDL唯一],LabData2016[比對身分證前六碼],$AX622,LabData2016[最近一次LDL檢查日期],"&gt;="&amp;DATE(YEAR(TODAY()),7,1),LabData2016[最近一次LDL檢查日期],"&lt;"&amp;DATE(YEAR(TODAY())+1,1,1)))</f>
        <v/>
      </c>
      <c r="AJ622" s="6" t="str">
        <f ca="1">IF($B622="","",SUMIFS(LabData2016[UACR唯一],LabData2016[比對身分證前六碼],$AX622,LabData2016[最近一次UACR檢查日期],"&gt;="&amp;DATE(YEAR(TODAY()),1,1),LabData2016[最近一次UACR檢查日期],"&lt;"&amp;DATE(YEAR(TODAY()),7,1)))</f>
        <v/>
      </c>
      <c r="AK622" s="6" t="str">
        <f ca="1">IF($B622="","",SUMIFS(LabData2016[UACR唯一],LabData2016[比對身分證前六碼],$AX622,LabData2016[最近一次UACR檢查日期],"&gt;="&amp;DATE(YEAR(TODAY()),7,1),LabData2016[最近一次UACR檢查日期],"&lt;"&amp;DATE(YEAR(TODAY())+1,1,1)))</f>
        <v/>
      </c>
      <c r="AL622" s="6" t="str">
        <f t="shared" si="126"/>
        <v/>
      </c>
      <c r="AM622" s="6" t="str">
        <f t="shared" si="127"/>
        <v/>
      </c>
      <c r="AN622" s="6" t="str">
        <f t="shared" si="128"/>
        <v/>
      </c>
      <c r="AO622" s="6" t="str">
        <f t="shared" si="129"/>
        <v/>
      </c>
      <c r="AP622" s="6" t="str" cm="1">
        <f t="array" ref="AP622">IF($B622="","",IFERROR(INDEX(相容設定!$B$2:$E$9,MATCH($D622,相容設定!$A$2:$A$9,0),MIN(VALUE(LEFT($AQ622,FIND("/",$AQ622)-1)),3)+1),0))</f>
        <v/>
      </c>
      <c r="AQ622" s="6" t="str">
        <f t="shared" si="130"/>
        <v/>
      </c>
      <c r="AR622" s="30" t="str">
        <f t="shared" si="131"/>
        <v/>
      </c>
      <c r="AS622" s="30" t="str">
        <f>IF($B622="","",250+30+IF(OR(ISNUMBER(SEARCH("DM",$D622)),ISNUMBER(SEARCH("+",$D622))),100,0)+IFERROR(INDEX(相容設定!$F$2:$F$9,MATCH($D622,相容設定!$A$2:$A$9,0)),0))</f>
        <v/>
      </c>
      <c r="AT622" s="31" t="str">
        <f t="shared" si="132"/>
        <v/>
      </c>
      <c r="AU622" s="32" t="str">
        <f t="shared" si="133"/>
        <v/>
      </c>
      <c r="AW622" t="str">
        <f t="shared" si="134"/>
        <v/>
      </c>
    </row>
    <row r="623" spans="1:49" x14ac:dyDescent="0.35">
      <c r="A623" s="26" t="str" cm="1">
        <f t="array" ref="A623">IFERROR(IF(INDEX(PatientCriteria[身分證號],ROWS($A$4:A623))="","",ROWS($A$4:A623)),"")</f>
        <v/>
      </c>
      <c r="B623" s="26" t="str" cm="1">
        <f t="array" ref="B623">IFERROR(IF(INDEX(PatientCriteria[身分證號],ROWS($A$4:A623))="","",INDEX(PatientCriteria[身分證號],ROWS($A$4:A623))),"")</f>
        <v/>
      </c>
      <c r="C623" s="26" t="str" cm="1">
        <f t="array" ref="C623">IF($B623="","",IFERROR(INDEX(PatientCriteria[生日],ROWS($A$4:A623)),""))</f>
        <v/>
      </c>
      <c r="D623" s="26" t="str" cm="1">
        <f t="array" ref="D623">IF($B623="","",IFERROR(INDEX(PatientCriteria[疾病組合],ROWS($A$4:A623)),""))</f>
        <v/>
      </c>
      <c r="E623" s="6" t="str" cm="1">
        <f t="array" ref="E623">IF($B623="","",IFERROR(INDEX(PatientCriteria[HbA1c達標標準],ROWS($A$4:A623)),""))</f>
        <v/>
      </c>
      <c r="F623" s="6" t="str">
        <f>IF($B623="","",IF($G623="","",IFERROR(SUMIFS(LabData2016[最近一次HbA1c檢查結果(%)],LabData2016[比對身分證前六碼],$AX623,LabData2016[最近一次HbA1c檢查日期],$G623,LabData2016[HbA1c唯一],1),"")))</f>
        <v/>
      </c>
      <c r="G623" s="36" t="str" cm="1">
        <f t="array" ref="G623">IF($B623="","",IFERROR(_xlfn.AGGREGATE(14,6,LabData2016[最近一次HbA1c檢查日期]/((LabData2016[比對身分證前六碼]=$AX623)*(LabData2016[HbA1c唯一]=1)),1),""))</f>
        <v/>
      </c>
      <c r="H623" s="6" t="str">
        <f>IF($B623="","",IF($I623="","",IFERROR(SUMIFS(LabData2016[最近一次HbA1c檢查結果(%)],LabData2016[比對身分證前六碼],$AX623,LabData2016[最近一次HbA1c檢查日期],$I623,LabData2016[HbA1c唯一],1),"")))</f>
        <v/>
      </c>
      <c r="I623" s="36" t="str" cm="1">
        <f t="array" ref="I623">IF($B623="","",IFERROR(_xlfn.AGGREGATE(14,6,LabData2016[最近一次HbA1c檢查日期]/((LabData2016[比對身分證前六碼]=$AX623)*(LabData2016[HbA1c唯一]=1)),2),""))</f>
        <v/>
      </c>
      <c r="J623" s="6" t="str">
        <f t="shared" si="123"/>
        <v/>
      </c>
      <c r="K623" s="27" t="str">
        <f ca="1">IF($B623="","",IF($E623="不適用","不適用",IF($F623="","未檢驗",IF(AND($AF623+$AG623&gt;=2,$AG623&gt;=1),IF(OR($F623&lt;VALUE(SUBSTITUTE(SUBSTITUTE($E623,"&lt;",""),"%","")),SUMIFS(LabData2016[HbA1c唯一],LabData2016[比對身分證前六碼],$AX623,LabData2016[最近一次HbA1c檢查結果(%)],"&lt;"&amp;VALUE(SUBSTITUTE(SUBSTITUTE($E623,"&lt;",""),"%","")),LabData2016[最近一次HbA1c檢查日期],"&gt;="&amp;DATE(YEAR(TODAY()),1,1),LabData2016[最近一次HbA1c檢查日期],"&lt;"&amp;DATE(YEAR(TODAY())+1,1,1))/($AF623+$AG623)&gt;=0.5),"控制達標",IF(ISNUMBER($H623),IF(AND($J623&gt;=84,$F623-$H623&lt;0),"進步達標","未達標"),"未達標")),"未達標"))))</f>
        <v/>
      </c>
      <c r="L623" s="33" t="str">
        <f ca="1">IF($B623="","",IF($K623="不適用","不適用",IF($K623="未檢驗","無檢驗資料","全年"&amp;($AF623+$AG623)&amp;"次／下半年"&amp;$AG623&amp;"次／"&amp;SUMIFS(LabData2016[HbA1c唯一],LabData2016[比對身分證前六碼],$AX623,LabData2016[最近一次HbA1c檢查結果(%)],"&lt;"&amp;VALUE(SUBSTITUTE(SUBSTITUTE($E623,"&lt;",""),"%","")),LabData2016[最近一次HbA1c檢查日期],"&gt;="&amp;DATE(YEAR(TODAY()),1,1),LabData2016[最近一次HbA1c檢查日期],"&lt;"&amp;DATE(YEAR(TODAY())+1,1,1))&amp;"/"&amp;($AF623+$AG623)&amp;"達標")))</f>
        <v/>
      </c>
      <c r="M623" s="6" t="str" cm="1">
        <f t="array" ref="M623">IF($B623="","",IFERROR(INDEX(PatientCriteria[LDL達標標準],ROWS($A$4:A623)),""))</f>
        <v/>
      </c>
      <c r="N623" s="6" t="str">
        <f>IF($B623="","",IF($O623="","",IFERROR(SUMIFS(LabData2016[最近一次LDL檢查結果(mg/dL)],LabData2016[比對身分證前六碼],$AX623,LabData2016[最近一次LDL檢查日期],$O623,LabData2016[LDL唯一],1),"")))</f>
        <v/>
      </c>
      <c r="O623" s="36" t="str" cm="1">
        <f t="array" ref="O623">IF($B623="","",IFERROR(_xlfn.AGGREGATE(14,6,LabData2016[最近一次LDL檢查日期]/((LabData2016[比對身分證前六碼]=$AX623)*(LabData2016[LDL唯一]=1)),1),""))</f>
        <v/>
      </c>
      <c r="P623" s="6" t="str">
        <f>IF($B623="","",IF($Q623="","",IFERROR(SUMIFS(LabData2016[最近一次LDL檢查結果(mg/dL)],LabData2016[比對身分證前六碼],$AX623,LabData2016[最近一次LDL檢查日期],$Q623,LabData2016[LDL唯一],1),"")))</f>
        <v/>
      </c>
      <c r="Q623" s="36" t="str" cm="1">
        <f t="array" ref="Q623">IF($B623="","",IFERROR(_xlfn.AGGREGATE(14,6,LabData2016[最近一次LDL檢查日期]/((LabData2016[比對身分證前六碼]=$AX623)*(LabData2016[LDL唯一]=1)),2),""))</f>
        <v/>
      </c>
      <c r="R623" s="6" t="str">
        <f t="shared" si="124"/>
        <v/>
      </c>
      <c r="S623" s="6" t="str" cm="1">
        <f t="array" ref="S623">IF($B623="","",IFERROR(_xlfn.AGGREGATE(15,6,LabData2016[最近一次LDL檢查結果(mg/dL)]/((LabData2016[比對身分證前六碼]=$AX623)*(LabData2016[LDL唯一]=1)),1),""))</f>
        <v/>
      </c>
      <c r="T623" s="28" t="str">
        <f ca="1">IF($B623="","",IF($M623="不適用","不適用",IF($N623="","未檢驗",IF(OR(AND($D623="DM only",$O623&gt;=DATE(YEAR(TODAY()),1,1),$O623&lt;DATE(YEAR(TODAY())+1,1,1),$N623&lt;VALUE(SUBSTITUTE($M623,"&lt;",""))),AND($AH623&gt;=1,$AI623&gt;=1,OR($N623&lt;VALUE(SUBSTITUTE($M623,"&lt;","")),SUMIFS(LabData2016[LDL唯一],LabData2016[比對身分證前六碼],$AX623,LabData2016[最近一次LDL檢查結果(mg/dL)],"&lt;"&amp;VALUE(SUBSTITUTE($M623,"&lt;","")),LabData2016[最近一次LDL檢查日期],"&gt;="&amp;DATE(YEAR(TODAY()),1,1),LabData2016[最近一次LDL檢查日期],"&lt;"&amp;DATE(YEAR(TODAY())+1,1,1))/($AH623+$AI623)&gt;=0.5))),"控制達標",IF(AND($AH623&gt;=1,$AI623&gt;=1,ISNUMBER($P623),$R623&gt;84,$N623-$P623&lt;0),"進步達標","未達標")))))</f>
        <v/>
      </c>
      <c r="U623" s="39" t="str">
        <f ca="1">IF($B623="","",IF($T623="不適用","不適用",IF($T623="未檢驗","無檢驗資料","全年"&amp;($AH623+$AI623)&amp;"次／下半年"&amp;$AI623&amp;"次／"&amp;SUMIFS(LabData2016[LDL唯一],LabData2016[比對身分證前六碼],$AX623,LabData2016[最近一次LDL檢查結果(mg/dL)],"&lt;"&amp;VALUE(SUBSTITUTE($M623,"&lt;","")),LabData2016[最近一次LDL檢查日期],"&gt;="&amp;DATE(YEAR(TODAY()),1,1),LabData2016[最近一次LDL檢查日期],"&lt;"&amp;DATE(YEAR(TODAY())+1,1,1))&amp;"/"&amp;($AH623+$AI623)&amp;"達標")))</f>
        <v/>
      </c>
      <c r="V623" s="6" t="str" cm="1">
        <f t="array" ref="V623">IF($B623="","",IFERROR(INDEX(PatientCriteria[UACR達標標準],ROWS($A$4:A623)),""))</f>
        <v/>
      </c>
      <c r="W623" s="6" t="str">
        <f>IF($B623="","",IF($X623="","",IFERROR(SUMIFS(LabData2016[最近一次UACR檢查結果(mg/gm)],LabData2016[比對身分證前六碼],$AX623,LabData2016[最近一次UACR檢查日期],$X623,LabData2016[UACR唯一],1),"")))</f>
        <v/>
      </c>
      <c r="X623" s="36" t="str" cm="1">
        <f t="array" ref="X623">IF($B623="","",IFERROR(_xlfn.AGGREGATE(14,6,LabData2016[最近一次UACR檢查日期]/((LabData2016[比對身分證前六碼]=$AX623)*(LabData2016[UACR唯一]=1)),1),""))</f>
        <v/>
      </c>
      <c r="Y623" s="6" t="str">
        <f>IF($B623="","",IF($Z623="","",IFERROR(SUMIFS(LabData2016[最近一次UACR檢查結果(mg/gm)],LabData2016[比對身分證前六碼],$AX623,LabData2016[最近一次UACR檢查日期],$Z623,LabData2016[UACR唯一],1),"")))</f>
        <v/>
      </c>
      <c r="Z623" s="36" t="str" cm="1">
        <f t="array" ref="Z623">IF($B623="","",IFERROR(_xlfn.AGGREGATE(14,6,LabData2016[最近一次UACR檢查日期]/((LabData2016[比對身分證前六碼]=$AX623)*(LabData2016[UACR唯一]=1)),2),""))</f>
        <v/>
      </c>
      <c r="AA623" s="6" t="str">
        <f t="shared" si="125"/>
        <v/>
      </c>
      <c r="AB623" s="29" t="str">
        <f ca="1">IF($B623="","",IF($V623="不適用","不適用",IF($W623="","未檢驗",IF(AND($AJ623+$AK623&gt;=2,$AK623&gt;=1),IF(OR($W623&lt;30,SUMIFS(LabData2016[UACR唯一],LabData2016[比對身分證前六碼],$AX623,LabData2016[最近一次UACR檢查結果(mg/gm)],"&lt;30",LabData2016[最近一次UACR檢查日期],"&gt;="&amp;DATE(YEAR(TODAY()),1,1),LabData2016[最近一次UACR檢查日期],"&lt;"&amp;DATE(YEAR(TODAY())+1,1,1))/($AJ623+$AK623)&gt;=0.5),"控制達標",IF(ISNUMBER($Y623),IF(AND($AA623&gt;=84,$W623-$Y623&lt;0),"進步達標","未達標"),"未達標")),"未達標"))))</f>
        <v/>
      </c>
      <c r="AC623" s="38" t="str">
        <f ca="1">IF($B623="","",IF($AB623="不適用","不適用",IF($AB623="未檢驗","無檢驗資料","全年"&amp;($AJ623+$AK623)&amp;"次／下半年"&amp;$AK623&amp;"次／"&amp;SUMIFS(LabData2016[UACR唯一],LabData2016[比對身分證前六碼],$AX623,LabData2016[最近一次UACR檢查結果(mg/gm)],"&lt;30",LabData2016[最近一次UACR檢查日期],"&gt;="&amp;DATE(YEAR(TODAY()),1,1),LabData2016[最近一次UACR檢查日期],"&lt;"&amp;DATE(YEAR(TODAY())+1,1,1))&amp;"/"&amp;($AJ623+$AK623)&amp;"達標")))</f>
        <v/>
      </c>
      <c r="AD623" s="6" t="str" cm="1">
        <f t="array" ref="AD623">IF($B623="","",IFERROR(INDEX(PatientCriteria[BP檢驗次數達標標準],ROWS($A$4:A623)),""))</f>
        <v/>
      </c>
      <c r="AE623" s="6" t="str" cm="1">
        <f t="array" aca="1" ref="AE623" ca="1">IF($B623="","",_xlfn.LET(_xlpm.bp,LabData2016[最近一次BP檢查日期],_xlpm.ym,IF(ISNUMBER(_xlpm.bp),TEXT(_xlpm.bp,"yyyy-mm"),LEFT(_xlpm.bp,7)),_xlpm.matched,_xlfn._xlws.FILTER(_xlpm.ym,(LabData2016[比對身分證前六碼]=$AX623)*(LabData2016[比對生日西元]=$AY623)*(_xlpm.ym&lt;&gt;"")*(LEFT(_xlpm.ym,4)=TEXT(YEAR(TODAY()),"0")),""),IF(INDEX(_xlpm.matched,1)="",0,ROWS(_xlfn.UNIQUE(_xlpm.matched)))))</f>
        <v/>
      </c>
      <c r="AF623" s="6" t="str">
        <f ca="1">IF($B623="","",SUMIFS(LabData2016[HbA1c唯一],LabData2016[比對身分證前六碼],$AX623,LabData2016[最近一次HbA1c檢查日期],"&gt;="&amp;DATE(YEAR(TODAY()),1,1),LabData2016[最近一次HbA1c檢查日期],"&lt;"&amp;DATE(YEAR(TODAY()),7,1)))</f>
        <v/>
      </c>
      <c r="AG623" s="6" t="str">
        <f ca="1">IF($B623="","",SUMIFS(LabData2016[HbA1c唯一],LabData2016[比對身分證前六碼],$AX623,LabData2016[最近一次HbA1c檢查日期],"&gt;="&amp;DATE(YEAR(TODAY()),7,1),LabData2016[最近一次HbA1c檢查日期],"&lt;"&amp;DATE(YEAR(TODAY())+1,1,1)))</f>
        <v/>
      </c>
      <c r="AH623" s="6" t="str">
        <f ca="1">IF($B623="","",SUMIFS(LabData2016[LDL唯一],LabData2016[比對身分證前六碼],$AX623,LabData2016[最近一次LDL檢查日期],"&gt;="&amp;DATE(YEAR(TODAY()),1,1),LabData2016[最近一次LDL檢查日期],"&lt;"&amp;DATE(YEAR(TODAY()),7,1)))</f>
        <v/>
      </c>
      <c r="AI623" s="6" t="str">
        <f ca="1">IF($B623="","",SUMIFS(LabData2016[LDL唯一],LabData2016[比對身分證前六碼],$AX623,LabData2016[最近一次LDL檢查日期],"&gt;="&amp;DATE(YEAR(TODAY()),7,1),LabData2016[最近一次LDL檢查日期],"&lt;"&amp;DATE(YEAR(TODAY())+1,1,1)))</f>
        <v/>
      </c>
      <c r="AJ623" s="6" t="str">
        <f ca="1">IF($B623="","",SUMIFS(LabData2016[UACR唯一],LabData2016[比對身分證前六碼],$AX623,LabData2016[最近一次UACR檢查日期],"&gt;="&amp;DATE(YEAR(TODAY()),1,1),LabData2016[最近一次UACR檢查日期],"&lt;"&amp;DATE(YEAR(TODAY()),7,1)))</f>
        <v/>
      </c>
      <c r="AK623" s="6" t="str">
        <f ca="1">IF($B623="","",SUMIFS(LabData2016[UACR唯一],LabData2016[比對身分證前六碼],$AX623,LabData2016[最近一次UACR檢查日期],"&gt;="&amp;DATE(YEAR(TODAY()),7,1),LabData2016[最近一次UACR檢查日期],"&lt;"&amp;DATE(YEAR(TODAY())+1,1,1)))</f>
        <v/>
      </c>
      <c r="AL623" s="6" t="str">
        <f t="shared" si="126"/>
        <v/>
      </c>
      <c r="AM623" s="6" t="str">
        <f t="shared" si="127"/>
        <v/>
      </c>
      <c r="AN623" s="6" t="str">
        <f t="shared" si="128"/>
        <v/>
      </c>
      <c r="AO623" s="6" t="str">
        <f t="shared" si="129"/>
        <v/>
      </c>
      <c r="AP623" s="6" t="str" cm="1">
        <f t="array" ref="AP623">IF($B623="","",IFERROR(INDEX(相容設定!$B$2:$E$9,MATCH($D623,相容設定!$A$2:$A$9,0),MIN(VALUE(LEFT($AQ623,FIND("/",$AQ623)-1)),3)+1),0))</f>
        <v/>
      </c>
      <c r="AQ623" s="6" t="str">
        <f t="shared" si="130"/>
        <v/>
      </c>
      <c r="AR623" s="30" t="str">
        <f t="shared" si="131"/>
        <v/>
      </c>
      <c r="AS623" s="30" t="str">
        <f>IF($B623="","",250+30+IF(OR(ISNUMBER(SEARCH("DM",$D623)),ISNUMBER(SEARCH("+",$D623))),100,0)+IFERROR(INDEX(相容設定!$F$2:$F$9,MATCH($D623,相容設定!$A$2:$A$9,0)),0))</f>
        <v/>
      </c>
      <c r="AT623" s="31" t="str">
        <f t="shared" si="132"/>
        <v/>
      </c>
      <c r="AU623" s="32" t="str">
        <f t="shared" si="133"/>
        <v/>
      </c>
      <c r="AW623" t="str">
        <f t="shared" si="134"/>
        <v/>
      </c>
    </row>
    <row r="624" spans="1:49" x14ac:dyDescent="0.35">
      <c r="A624" s="26" t="str" cm="1">
        <f t="array" ref="A624">IFERROR(IF(INDEX(PatientCriteria[身分證號],ROWS($A$4:A624))="","",ROWS($A$4:A624)),"")</f>
        <v/>
      </c>
      <c r="B624" s="26" t="str" cm="1">
        <f t="array" ref="B624">IFERROR(IF(INDEX(PatientCriteria[身分證號],ROWS($A$4:A624))="","",INDEX(PatientCriteria[身分證號],ROWS($A$4:A624))),"")</f>
        <v/>
      </c>
      <c r="C624" s="26" t="str" cm="1">
        <f t="array" ref="C624">IF($B624="","",IFERROR(INDEX(PatientCriteria[生日],ROWS($A$4:A624)),""))</f>
        <v/>
      </c>
      <c r="D624" s="26" t="str" cm="1">
        <f t="array" ref="D624">IF($B624="","",IFERROR(INDEX(PatientCriteria[疾病組合],ROWS($A$4:A624)),""))</f>
        <v/>
      </c>
      <c r="E624" s="6" t="str" cm="1">
        <f t="array" ref="E624">IF($B624="","",IFERROR(INDEX(PatientCriteria[HbA1c達標標準],ROWS($A$4:A624)),""))</f>
        <v/>
      </c>
      <c r="F624" s="6" t="str">
        <f>IF($B624="","",IF($G624="","",IFERROR(SUMIFS(LabData2016[最近一次HbA1c檢查結果(%)],LabData2016[比對身分證前六碼],$AX624,LabData2016[最近一次HbA1c檢查日期],$G624,LabData2016[HbA1c唯一],1),"")))</f>
        <v/>
      </c>
      <c r="G624" s="36" t="str" cm="1">
        <f t="array" ref="G624">IF($B624="","",IFERROR(_xlfn.AGGREGATE(14,6,LabData2016[最近一次HbA1c檢查日期]/((LabData2016[比對身分證前六碼]=$AX624)*(LabData2016[HbA1c唯一]=1)),1),""))</f>
        <v/>
      </c>
      <c r="H624" s="6" t="str">
        <f>IF($B624="","",IF($I624="","",IFERROR(SUMIFS(LabData2016[最近一次HbA1c檢查結果(%)],LabData2016[比對身分證前六碼],$AX624,LabData2016[最近一次HbA1c檢查日期],$I624,LabData2016[HbA1c唯一],1),"")))</f>
        <v/>
      </c>
      <c r="I624" s="36" t="str" cm="1">
        <f t="array" ref="I624">IF($B624="","",IFERROR(_xlfn.AGGREGATE(14,6,LabData2016[最近一次HbA1c檢查日期]/((LabData2016[比對身分證前六碼]=$AX624)*(LabData2016[HbA1c唯一]=1)),2),""))</f>
        <v/>
      </c>
      <c r="J624" s="6" t="str">
        <f t="shared" si="123"/>
        <v/>
      </c>
      <c r="K624" s="27" t="str">
        <f ca="1">IF($B624="","",IF($E624="不適用","不適用",IF($F624="","未檢驗",IF(AND($AF624+$AG624&gt;=2,$AG624&gt;=1),IF(OR($F624&lt;VALUE(SUBSTITUTE(SUBSTITUTE($E624,"&lt;",""),"%","")),SUMIFS(LabData2016[HbA1c唯一],LabData2016[比對身分證前六碼],$AX624,LabData2016[最近一次HbA1c檢查結果(%)],"&lt;"&amp;VALUE(SUBSTITUTE(SUBSTITUTE($E624,"&lt;",""),"%","")),LabData2016[最近一次HbA1c檢查日期],"&gt;="&amp;DATE(YEAR(TODAY()),1,1),LabData2016[最近一次HbA1c檢查日期],"&lt;"&amp;DATE(YEAR(TODAY())+1,1,1))/($AF624+$AG624)&gt;=0.5),"控制達標",IF(ISNUMBER($H624),IF(AND($J624&gt;=84,$F624-$H624&lt;0),"進步達標","未達標"),"未達標")),"未達標"))))</f>
        <v/>
      </c>
      <c r="L624" s="33" t="str">
        <f ca="1">IF($B624="","",IF($K624="不適用","不適用",IF($K624="未檢驗","無檢驗資料","全年"&amp;($AF624+$AG624)&amp;"次／下半年"&amp;$AG624&amp;"次／"&amp;SUMIFS(LabData2016[HbA1c唯一],LabData2016[比對身分證前六碼],$AX624,LabData2016[最近一次HbA1c檢查結果(%)],"&lt;"&amp;VALUE(SUBSTITUTE(SUBSTITUTE($E624,"&lt;",""),"%","")),LabData2016[最近一次HbA1c檢查日期],"&gt;="&amp;DATE(YEAR(TODAY()),1,1),LabData2016[最近一次HbA1c檢查日期],"&lt;"&amp;DATE(YEAR(TODAY())+1,1,1))&amp;"/"&amp;($AF624+$AG624)&amp;"達標")))</f>
        <v/>
      </c>
      <c r="M624" s="6" t="str" cm="1">
        <f t="array" ref="M624">IF($B624="","",IFERROR(INDEX(PatientCriteria[LDL達標標準],ROWS($A$4:A624)),""))</f>
        <v/>
      </c>
      <c r="N624" s="6" t="str">
        <f>IF($B624="","",IF($O624="","",IFERROR(SUMIFS(LabData2016[最近一次LDL檢查結果(mg/dL)],LabData2016[比對身分證前六碼],$AX624,LabData2016[最近一次LDL檢查日期],$O624,LabData2016[LDL唯一],1),"")))</f>
        <v/>
      </c>
      <c r="O624" s="36" t="str" cm="1">
        <f t="array" ref="O624">IF($B624="","",IFERROR(_xlfn.AGGREGATE(14,6,LabData2016[最近一次LDL檢查日期]/((LabData2016[比對身分證前六碼]=$AX624)*(LabData2016[LDL唯一]=1)),1),""))</f>
        <v/>
      </c>
      <c r="P624" s="6" t="str">
        <f>IF($B624="","",IF($Q624="","",IFERROR(SUMIFS(LabData2016[最近一次LDL檢查結果(mg/dL)],LabData2016[比對身分證前六碼],$AX624,LabData2016[最近一次LDL檢查日期],$Q624,LabData2016[LDL唯一],1),"")))</f>
        <v/>
      </c>
      <c r="Q624" s="36" t="str" cm="1">
        <f t="array" ref="Q624">IF($B624="","",IFERROR(_xlfn.AGGREGATE(14,6,LabData2016[最近一次LDL檢查日期]/((LabData2016[比對身分證前六碼]=$AX624)*(LabData2016[LDL唯一]=1)),2),""))</f>
        <v/>
      </c>
      <c r="R624" s="6" t="str">
        <f t="shared" si="124"/>
        <v/>
      </c>
      <c r="S624" s="6" t="str" cm="1">
        <f t="array" ref="S624">IF($B624="","",IFERROR(_xlfn.AGGREGATE(15,6,LabData2016[最近一次LDL檢查結果(mg/dL)]/((LabData2016[比對身分證前六碼]=$AX624)*(LabData2016[LDL唯一]=1)),1),""))</f>
        <v/>
      </c>
      <c r="T624" s="28" t="str">
        <f ca="1">IF($B624="","",IF($M624="不適用","不適用",IF($N624="","未檢驗",IF(OR(AND($D624="DM only",$O624&gt;=DATE(YEAR(TODAY()),1,1),$O624&lt;DATE(YEAR(TODAY())+1,1,1),$N624&lt;VALUE(SUBSTITUTE($M624,"&lt;",""))),AND($AH624&gt;=1,$AI624&gt;=1,OR($N624&lt;VALUE(SUBSTITUTE($M624,"&lt;","")),SUMIFS(LabData2016[LDL唯一],LabData2016[比對身分證前六碼],$AX624,LabData2016[最近一次LDL檢查結果(mg/dL)],"&lt;"&amp;VALUE(SUBSTITUTE($M624,"&lt;","")),LabData2016[最近一次LDL檢查日期],"&gt;="&amp;DATE(YEAR(TODAY()),1,1),LabData2016[最近一次LDL檢查日期],"&lt;"&amp;DATE(YEAR(TODAY())+1,1,1))/($AH624+$AI624)&gt;=0.5))),"控制達標",IF(AND($AH624&gt;=1,$AI624&gt;=1,ISNUMBER($P624),$R624&gt;84,$N624-$P624&lt;0),"進步達標","未達標")))))</f>
        <v/>
      </c>
      <c r="U624" s="39" t="str">
        <f ca="1">IF($B624="","",IF($T624="不適用","不適用",IF($T624="未檢驗","無檢驗資料","全年"&amp;($AH624+$AI624)&amp;"次／下半年"&amp;$AI624&amp;"次／"&amp;SUMIFS(LabData2016[LDL唯一],LabData2016[比對身分證前六碼],$AX624,LabData2016[最近一次LDL檢查結果(mg/dL)],"&lt;"&amp;VALUE(SUBSTITUTE($M624,"&lt;","")),LabData2016[最近一次LDL檢查日期],"&gt;="&amp;DATE(YEAR(TODAY()),1,1),LabData2016[最近一次LDL檢查日期],"&lt;"&amp;DATE(YEAR(TODAY())+1,1,1))&amp;"/"&amp;($AH624+$AI624)&amp;"達標")))</f>
        <v/>
      </c>
      <c r="V624" s="6" t="str" cm="1">
        <f t="array" ref="V624">IF($B624="","",IFERROR(INDEX(PatientCriteria[UACR達標標準],ROWS($A$4:A624)),""))</f>
        <v/>
      </c>
      <c r="W624" s="6" t="str">
        <f>IF($B624="","",IF($X624="","",IFERROR(SUMIFS(LabData2016[最近一次UACR檢查結果(mg/gm)],LabData2016[比對身分證前六碼],$AX624,LabData2016[最近一次UACR檢查日期],$X624,LabData2016[UACR唯一],1),"")))</f>
        <v/>
      </c>
      <c r="X624" s="36" t="str" cm="1">
        <f t="array" ref="X624">IF($B624="","",IFERROR(_xlfn.AGGREGATE(14,6,LabData2016[最近一次UACR檢查日期]/((LabData2016[比對身分證前六碼]=$AX624)*(LabData2016[UACR唯一]=1)),1),""))</f>
        <v/>
      </c>
      <c r="Y624" s="6" t="str">
        <f>IF($B624="","",IF($Z624="","",IFERROR(SUMIFS(LabData2016[最近一次UACR檢查結果(mg/gm)],LabData2016[比對身分證前六碼],$AX624,LabData2016[最近一次UACR檢查日期],$Z624,LabData2016[UACR唯一],1),"")))</f>
        <v/>
      </c>
      <c r="Z624" s="36" t="str" cm="1">
        <f t="array" ref="Z624">IF($B624="","",IFERROR(_xlfn.AGGREGATE(14,6,LabData2016[最近一次UACR檢查日期]/((LabData2016[比對身分證前六碼]=$AX624)*(LabData2016[UACR唯一]=1)),2),""))</f>
        <v/>
      </c>
      <c r="AA624" s="6" t="str">
        <f t="shared" si="125"/>
        <v/>
      </c>
      <c r="AB624" s="29" t="str">
        <f ca="1">IF($B624="","",IF($V624="不適用","不適用",IF($W624="","未檢驗",IF(AND($AJ624+$AK624&gt;=2,$AK624&gt;=1),IF(OR($W624&lt;30,SUMIFS(LabData2016[UACR唯一],LabData2016[比對身分證前六碼],$AX624,LabData2016[最近一次UACR檢查結果(mg/gm)],"&lt;30",LabData2016[最近一次UACR檢查日期],"&gt;="&amp;DATE(YEAR(TODAY()),1,1),LabData2016[最近一次UACR檢查日期],"&lt;"&amp;DATE(YEAR(TODAY())+1,1,1))/($AJ624+$AK624)&gt;=0.5),"控制達標",IF(ISNUMBER($Y624),IF(AND($AA624&gt;=84,$W624-$Y624&lt;0),"進步達標","未達標"),"未達標")),"未達標"))))</f>
        <v/>
      </c>
      <c r="AC624" s="38" t="str">
        <f ca="1">IF($B624="","",IF($AB624="不適用","不適用",IF($AB624="未檢驗","無檢驗資料","全年"&amp;($AJ624+$AK624)&amp;"次／下半年"&amp;$AK624&amp;"次／"&amp;SUMIFS(LabData2016[UACR唯一],LabData2016[比對身分證前六碼],$AX624,LabData2016[最近一次UACR檢查結果(mg/gm)],"&lt;30",LabData2016[最近一次UACR檢查日期],"&gt;="&amp;DATE(YEAR(TODAY()),1,1),LabData2016[最近一次UACR檢查日期],"&lt;"&amp;DATE(YEAR(TODAY())+1,1,1))&amp;"/"&amp;($AJ624+$AK624)&amp;"達標")))</f>
        <v/>
      </c>
      <c r="AD624" s="6" t="str" cm="1">
        <f t="array" ref="AD624">IF($B624="","",IFERROR(INDEX(PatientCriteria[BP檢驗次數達標標準],ROWS($A$4:A624)),""))</f>
        <v/>
      </c>
      <c r="AE624" s="6" t="str" cm="1">
        <f t="array" aca="1" ref="AE624" ca="1">IF($B624="","",_xlfn.LET(_xlpm.bp,LabData2016[最近一次BP檢查日期],_xlpm.ym,IF(ISNUMBER(_xlpm.bp),TEXT(_xlpm.bp,"yyyy-mm"),LEFT(_xlpm.bp,7)),_xlpm.matched,_xlfn._xlws.FILTER(_xlpm.ym,(LabData2016[比對身分證前六碼]=$AX624)*(LabData2016[比對生日西元]=$AY624)*(_xlpm.ym&lt;&gt;"")*(LEFT(_xlpm.ym,4)=TEXT(YEAR(TODAY()),"0")),""),IF(INDEX(_xlpm.matched,1)="",0,ROWS(_xlfn.UNIQUE(_xlpm.matched)))))</f>
        <v/>
      </c>
      <c r="AF624" s="6" t="str">
        <f ca="1">IF($B624="","",SUMIFS(LabData2016[HbA1c唯一],LabData2016[比對身分證前六碼],$AX624,LabData2016[最近一次HbA1c檢查日期],"&gt;="&amp;DATE(YEAR(TODAY()),1,1),LabData2016[最近一次HbA1c檢查日期],"&lt;"&amp;DATE(YEAR(TODAY()),7,1)))</f>
        <v/>
      </c>
      <c r="AG624" s="6" t="str">
        <f ca="1">IF($B624="","",SUMIFS(LabData2016[HbA1c唯一],LabData2016[比對身分證前六碼],$AX624,LabData2016[最近一次HbA1c檢查日期],"&gt;="&amp;DATE(YEAR(TODAY()),7,1),LabData2016[最近一次HbA1c檢查日期],"&lt;"&amp;DATE(YEAR(TODAY())+1,1,1)))</f>
        <v/>
      </c>
      <c r="AH624" s="6" t="str">
        <f ca="1">IF($B624="","",SUMIFS(LabData2016[LDL唯一],LabData2016[比對身分證前六碼],$AX624,LabData2016[最近一次LDL檢查日期],"&gt;="&amp;DATE(YEAR(TODAY()),1,1),LabData2016[最近一次LDL檢查日期],"&lt;"&amp;DATE(YEAR(TODAY()),7,1)))</f>
        <v/>
      </c>
      <c r="AI624" s="6" t="str">
        <f ca="1">IF($B624="","",SUMIFS(LabData2016[LDL唯一],LabData2016[比對身分證前六碼],$AX624,LabData2016[最近一次LDL檢查日期],"&gt;="&amp;DATE(YEAR(TODAY()),7,1),LabData2016[最近一次LDL檢查日期],"&lt;"&amp;DATE(YEAR(TODAY())+1,1,1)))</f>
        <v/>
      </c>
      <c r="AJ624" s="6" t="str">
        <f ca="1">IF($B624="","",SUMIFS(LabData2016[UACR唯一],LabData2016[比對身分證前六碼],$AX624,LabData2016[最近一次UACR檢查日期],"&gt;="&amp;DATE(YEAR(TODAY()),1,1),LabData2016[最近一次UACR檢查日期],"&lt;"&amp;DATE(YEAR(TODAY()),7,1)))</f>
        <v/>
      </c>
      <c r="AK624" s="6" t="str">
        <f ca="1">IF($B624="","",SUMIFS(LabData2016[UACR唯一],LabData2016[比對身分證前六碼],$AX624,LabData2016[最近一次UACR檢查日期],"&gt;="&amp;DATE(YEAR(TODAY()),7,1),LabData2016[最近一次UACR檢查日期],"&lt;"&amp;DATE(YEAR(TODAY())+1,1,1)))</f>
        <v/>
      </c>
      <c r="AL624" s="6" t="str">
        <f t="shared" si="126"/>
        <v/>
      </c>
      <c r="AM624" s="6" t="str">
        <f t="shared" si="127"/>
        <v/>
      </c>
      <c r="AN624" s="6" t="str">
        <f t="shared" si="128"/>
        <v/>
      </c>
      <c r="AO624" s="6" t="str">
        <f t="shared" si="129"/>
        <v/>
      </c>
      <c r="AP624" s="6" t="str" cm="1">
        <f t="array" ref="AP624">IF($B624="","",IFERROR(INDEX(相容設定!$B$2:$E$9,MATCH($D624,相容設定!$A$2:$A$9,0),MIN(VALUE(LEFT($AQ624,FIND("/",$AQ624)-1)),3)+1),0))</f>
        <v/>
      </c>
      <c r="AQ624" s="6" t="str">
        <f t="shared" si="130"/>
        <v/>
      </c>
      <c r="AR624" s="30" t="str">
        <f t="shared" si="131"/>
        <v/>
      </c>
      <c r="AS624" s="30" t="str">
        <f>IF($B624="","",250+30+IF(OR(ISNUMBER(SEARCH("DM",$D624)),ISNUMBER(SEARCH("+",$D624))),100,0)+IFERROR(INDEX(相容設定!$F$2:$F$9,MATCH($D624,相容設定!$A$2:$A$9,0)),0))</f>
        <v/>
      </c>
      <c r="AT624" s="31" t="str">
        <f t="shared" si="132"/>
        <v/>
      </c>
      <c r="AU624" s="32" t="str">
        <f t="shared" si="133"/>
        <v/>
      </c>
      <c r="AW624" t="str">
        <f t="shared" si="134"/>
        <v/>
      </c>
    </row>
    <row r="625" spans="1:49" x14ac:dyDescent="0.35">
      <c r="A625" s="26" t="str" cm="1">
        <f t="array" ref="A625">IFERROR(IF(INDEX(PatientCriteria[身分證號],ROWS($A$4:A625))="","",ROWS($A$4:A625)),"")</f>
        <v/>
      </c>
      <c r="B625" s="26" t="str" cm="1">
        <f t="array" ref="B625">IFERROR(IF(INDEX(PatientCriteria[身分證號],ROWS($A$4:A625))="","",INDEX(PatientCriteria[身分證號],ROWS($A$4:A625))),"")</f>
        <v/>
      </c>
      <c r="C625" s="26" t="str" cm="1">
        <f t="array" ref="C625">IF($B625="","",IFERROR(INDEX(PatientCriteria[生日],ROWS($A$4:A625)),""))</f>
        <v/>
      </c>
      <c r="D625" s="26" t="str" cm="1">
        <f t="array" ref="D625">IF($B625="","",IFERROR(INDEX(PatientCriteria[疾病組合],ROWS($A$4:A625)),""))</f>
        <v/>
      </c>
      <c r="E625" s="6" t="str" cm="1">
        <f t="array" ref="E625">IF($B625="","",IFERROR(INDEX(PatientCriteria[HbA1c達標標準],ROWS($A$4:A625)),""))</f>
        <v/>
      </c>
      <c r="F625" s="6" t="str">
        <f>IF($B625="","",IF($G625="","",IFERROR(SUMIFS(LabData2016[最近一次HbA1c檢查結果(%)],LabData2016[比對身分證前六碼],$AX625,LabData2016[最近一次HbA1c檢查日期],$G625,LabData2016[HbA1c唯一],1),"")))</f>
        <v/>
      </c>
      <c r="G625" s="36" t="str" cm="1">
        <f t="array" ref="G625">IF($B625="","",IFERROR(_xlfn.AGGREGATE(14,6,LabData2016[最近一次HbA1c檢查日期]/((LabData2016[比對身分證前六碼]=$AX625)*(LabData2016[HbA1c唯一]=1)),1),""))</f>
        <v/>
      </c>
      <c r="H625" s="6" t="str">
        <f>IF($B625="","",IF($I625="","",IFERROR(SUMIFS(LabData2016[最近一次HbA1c檢查結果(%)],LabData2016[比對身分證前六碼],$AX625,LabData2016[最近一次HbA1c檢查日期],$I625,LabData2016[HbA1c唯一],1),"")))</f>
        <v/>
      </c>
      <c r="I625" s="36" t="str" cm="1">
        <f t="array" ref="I625">IF($B625="","",IFERROR(_xlfn.AGGREGATE(14,6,LabData2016[最近一次HbA1c檢查日期]/((LabData2016[比對身分證前六碼]=$AX625)*(LabData2016[HbA1c唯一]=1)),2),""))</f>
        <v/>
      </c>
      <c r="J625" s="6" t="str">
        <f t="shared" si="123"/>
        <v/>
      </c>
      <c r="K625" s="27" t="str">
        <f ca="1">IF($B625="","",IF($E625="不適用","不適用",IF($F625="","未檢驗",IF(AND($AF625+$AG625&gt;=2,$AG625&gt;=1),IF(OR($F625&lt;VALUE(SUBSTITUTE(SUBSTITUTE($E625,"&lt;",""),"%","")),SUMIFS(LabData2016[HbA1c唯一],LabData2016[比對身分證前六碼],$AX625,LabData2016[最近一次HbA1c檢查結果(%)],"&lt;"&amp;VALUE(SUBSTITUTE(SUBSTITUTE($E625,"&lt;",""),"%","")),LabData2016[最近一次HbA1c檢查日期],"&gt;="&amp;DATE(YEAR(TODAY()),1,1),LabData2016[最近一次HbA1c檢查日期],"&lt;"&amp;DATE(YEAR(TODAY())+1,1,1))/($AF625+$AG625)&gt;=0.5),"控制達標",IF(ISNUMBER($H625),IF(AND($J625&gt;=84,$F625-$H625&lt;0),"進步達標","未達標"),"未達標")),"未達標"))))</f>
        <v/>
      </c>
      <c r="L625" s="33" t="str">
        <f ca="1">IF($B625="","",IF($K625="不適用","不適用",IF($K625="未檢驗","無檢驗資料","全年"&amp;($AF625+$AG625)&amp;"次／下半年"&amp;$AG625&amp;"次／"&amp;SUMIFS(LabData2016[HbA1c唯一],LabData2016[比對身分證前六碼],$AX625,LabData2016[最近一次HbA1c檢查結果(%)],"&lt;"&amp;VALUE(SUBSTITUTE(SUBSTITUTE($E625,"&lt;",""),"%","")),LabData2016[最近一次HbA1c檢查日期],"&gt;="&amp;DATE(YEAR(TODAY()),1,1),LabData2016[最近一次HbA1c檢查日期],"&lt;"&amp;DATE(YEAR(TODAY())+1,1,1))&amp;"/"&amp;($AF625+$AG625)&amp;"達標")))</f>
        <v/>
      </c>
      <c r="M625" s="6" t="str" cm="1">
        <f t="array" ref="M625">IF($B625="","",IFERROR(INDEX(PatientCriteria[LDL達標標準],ROWS($A$4:A625)),""))</f>
        <v/>
      </c>
      <c r="N625" s="6" t="str">
        <f>IF($B625="","",IF($O625="","",IFERROR(SUMIFS(LabData2016[最近一次LDL檢查結果(mg/dL)],LabData2016[比對身分證前六碼],$AX625,LabData2016[最近一次LDL檢查日期],$O625,LabData2016[LDL唯一],1),"")))</f>
        <v/>
      </c>
      <c r="O625" s="36" t="str" cm="1">
        <f t="array" ref="O625">IF($B625="","",IFERROR(_xlfn.AGGREGATE(14,6,LabData2016[最近一次LDL檢查日期]/((LabData2016[比對身分證前六碼]=$AX625)*(LabData2016[LDL唯一]=1)),1),""))</f>
        <v/>
      </c>
      <c r="P625" s="6" t="str">
        <f>IF($B625="","",IF($Q625="","",IFERROR(SUMIFS(LabData2016[最近一次LDL檢查結果(mg/dL)],LabData2016[比對身分證前六碼],$AX625,LabData2016[最近一次LDL檢查日期],$Q625,LabData2016[LDL唯一],1),"")))</f>
        <v/>
      </c>
      <c r="Q625" s="36" t="str" cm="1">
        <f t="array" ref="Q625">IF($B625="","",IFERROR(_xlfn.AGGREGATE(14,6,LabData2016[最近一次LDL檢查日期]/((LabData2016[比對身分證前六碼]=$AX625)*(LabData2016[LDL唯一]=1)),2),""))</f>
        <v/>
      </c>
      <c r="R625" s="6" t="str">
        <f t="shared" si="124"/>
        <v/>
      </c>
      <c r="S625" s="6" t="str" cm="1">
        <f t="array" ref="S625">IF($B625="","",IFERROR(_xlfn.AGGREGATE(15,6,LabData2016[最近一次LDL檢查結果(mg/dL)]/((LabData2016[比對身分證前六碼]=$AX625)*(LabData2016[LDL唯一]=1)),1),""))</f>
        <v/>
      </c>
      <c r="T625" s="28" t="str">
        <f ca="1">IF($B625="","",IF($M625="不適用","不適用",IF($N625="","未檢驗",IF(OR(AND($D625="DM only",$O625&gt;=DATE(YEAR(TODAY()),1,1),$O625&lt;DATE(YEAR(TODAY())+1,1,1),$N625&lt;VALUE(SUBSTITUTE($M625,"&lt;",""))),AND($AH625&gt;=1,$AI625&gt;=1,OR($N625&lt;VALUE(SUBSTITUTE($M625,"&lt;","")),SUMIFS(LabData2016[LDL唯一],LabData2016[比對身分證前六碼],$AX625,LabData2016[最近一次LDL檢查結果(mg/dL)],"&lt;"&amp;VALUE(SUBSTITUTE($M625,"&lt;","")),LabData2016[最近一次LDL檢查日期],"&gt;="&amp;DATE(YEAR(TODAY()),1,1),LabData2016[最近一次LDL檢查日期],"&lt;"&amp;DATE(YEAR(TODAY())+1,1,1))/($AH625+$AI625)&gt;=0.5))),"控制達標",IF(AND($AH625&gt;=1,$AI625&gt;=1,ISNUMBER($P625),$R625&gt;84,$N625-$P625&lt;0),"進步達標","未達標")))))</f>
        <v/>
      </c>
      <c r="U625" s="39" t="str">
        <f ca="1">IF($B625="","",IF($T625="不適用","不適用",IF($T625="未檢驗","無檢驗資料","全年"&amp;($AH625+$AI625)&amp;"次／下半年"&amp;$AI625&amp;"次／"&amp;SUMIFS(LabData2016[LDL唯一],LabData2016[比對身分證前六碼],$AX625,LabData2016[最近一次LDL檢查結果(mg/dL)],"&lt;"&amp;VALUE(SUBSTITUTE($M625,"&lt;","")),LabData2016[最近一次LDL檢查日期],"&gt;="&amp;DATE(YEAR(TODAY()),1,1),LabData2016[最近一次LDL檢查日期],"&lt;"&amp;DATE(YEAR(TODAY())+1,1,1))&amp;"/"&amp;($AH625+$AI625)&amp;"達標")))</f>
        <v/>
      </c>
      <c r="V625" s="6" t="str" cm="1">
        <f t="array" ref="V625">IF($B625="","",IFERROR(INDEX(PatientCriteria[UACR達標標準],ROWS($A$4:A625)),""))</f>
        <v/>
      </c>
      <c r="W625" s="6" t="str">
        <f>IF($B625="","",IF($X625="","",IFERROR(SUMIFS(LabData2016[最近一次UACR檢查結果(mg/gm)],LabData2016[比對身分證前六碼],$AX625,LabData2016[最近一次UACR檢查日期],$X625,LabData2016[UACR唯一],1),"")))</f>
        <v/>
      </c>
      <c r="X625" s="36" t="str" cm="1">
        <f t="array" ref="X625">IF($B625="","",IFERROR(_xlfn.AGGREGATE(14,6,LabData2016[最近一次UACR檢查日期]/((LabData2016[比對身分證前六碼]=$AX625)*(LabData2016[UACR唯一]=1)),1),""))</f>
        <v/>
      </c>
      <c r="Y625" s="6" t="str">
        <f>IF($B625="","",IF($Z625="","",IFERROR(SUMIFS(LabData2016[最近一次UACR檢查結果(mg/gm)],LabData2016[比對身分證前六碼],$AX625,LabData2016[最近一次UACR檢查日期],$Z625,LabData2016[UACR唯一],1),"")))</f>
        <v/>
      </c>
      <c r="Z625" s="36" t="str" cm="1">
        <f t="array" ref="Z625">IF($B625="","",IFERROR(_xlfn.AGGREGATE(14,6,LabData2016[最近一次UACR檢查日期]/((LabData2016[比對身分證前六碼]=$AX625)*(LabData2016[UACR唯一]=1)),2),""))</f>
        <v/>
      </c>
      <c r="AA625" s="6" t="str">
        <f t="shared" si="125"/>
        <v/>
      </c>
      <c r="AB625" s="29" t="str">
        <f ca="1">IF($B625="","",IF($V625="不適用","不適用",IF($W625="","未檢驗",IF(AND($AJ625+$AK625&gt;=2,$AK625&gt;=1),IF(OR($W625&lt;30,SUMIFS(LabData2016[UACR唯一],LabData2016[比對身分證前六碼],$AX625,LabData2016[最近一次UACR檢查結果(mg/gm)],"&lt;30",LabData2016[最近一次UACR檢查日期],"&gt;="&amp;DATE(YEAR(TODAY()),1,1),LabData2016[最近一次UACR檢查日期],"&lt;"&amp;DATE(YEAR(TODAY())+1,1,1))/($AJ625+$AK625)&gt;=0.5),"控制達標",IF(ISNUMBER($Y625),IF(AND($AA625&gt;=84,$W625-$Y625&lt;0),"進步達標","未達標"),"未達標")),"未達標"))))</f>
        <v/>
      </c>
      <c r="AC625" s="38" t="str">
        <f ca="1">IF($B625="","",IF($AB625="不適用","不適用",IF($AB625="未檢驗","無檢驗資料","全年"&amp;($AJ625+$AK625)&amp;"次／下半年"&amp;$AK625&amp;"次／"&amp;SUMIFS(LabData2016[UACR唯一],LabData2016[比對身分證前六碼],$AX625,LabData2016[最近一次UACR檢查結果(mg/gm)],"&lt;30",LabData2016[最近一次UACR檢查日期],"&gt;="&amp;DATE(YEAR(TODAY()),1,1),LabData2016[最近一次UACR檢查日期],"&lt;"&amp;DATE(YEAR(TODAY())+1,1,1))&amp;"/"&amp;($AJ625+$AK625)&amp;"達標")))</f>
        <v/>
      </c>
      <c r="AD625" s="6" t="str" cm="1">
        <f t="array" ref="AD625">IF($B625="","",IFERROR(INDEX(PatientCriteria[BP檢驗次數達標標準],ROWS($A$4:A625)),""))</f>
        <v/>
      </c>
      <c r="AE625" s="6" t="str" cm="1">
        <f t="array" aca="1" ref="AE625" ca="1">IF($B625="","",_xlfn.LET(_xlpm.bp,LabData2016[最近一次BP檢查日期],_xlpm.ym,IF(ISNUMBER(_xlpm.bp),TEXT(_xlpm.bp,"yyyy-mm"),LEFT(_xlpm.bp,7)),_xlpm.matched,_xlfn._xlws.FILTER(_xlpm.ym,(LabData2016[比對身分證前六碼]=$AX625)*(LabData2016[比對生日西元]=$AY625)*(_xlpm.ym&lt;&gt;"")*(LEFT(_xlpm.ym,4)=TEXT(YEAR(TODAY()),"0")),""),IF(INDEX(_xlpm.matched,1)="",0,ROWS(_xlfn.UNIQUE(_xlpm.matched)))))</f>
        <v/>
      </c>
      <c r="AF625" s="6" t="str">
        <f ca="1">IF($B625="","",SUMIFS(LabData2016[HbA1c唯一],LabData2016[比對身分證前六碼],$AX625,LabData2016[最近一次HbA1c檢查日期],"&gt;="&amp;DATE(YEAR(TODAY()),1,1),LabData2016[最近一次HbA1c檢查日期],"&lt;"&amp;DATE(YEAR(TODAY()),7,1)))</f>
        <v/>
      </c>
      <c r="AG625" s="6" t="str">
        <f ca="1">IF($B625="","",SUMIFS(LabData2016[HbA1c唯一],LabData2016[比對身分證前六碼],$AX625,LabData2016[最近一次HbA1c檢查日期],"&gt;="&amp;DATE(YEAR(TODAY()),7,1),LabData2016[最近一次HbA1c檢查日期],"&lt;"&amp;DATE(YEAR(TODAY())+1,1,1)))</f>
        <v/>
      </c>
      <c r="AH625" s="6" t="str">
        <f ca="1">IF($B625="","",SUMIFS(LabData2016[LDL唯一],LabData2016[比對身分證前六碼],$AX625,LabData2016[最近一次LDL檢查日期],"&gt;="&amp;DATE(YEAR(TODAY()),1,1),LabData2016[最近一次LDL檢查日期],"&lt;"&amp;DATE(YEAR(TODAY()),7,1)))</f>
        <v/>
      </c>
      <c r="AI625" s="6" t="str">
        <f ca="1">IF($B625="","",SUMIFS(LabData2016[LDL唯一],LabData2016[比對身分證前六碼],$AX625,LabData2016[最近一次LDL檢查日期],"&gt;="&amp;DATE(YEAR(TODAY()),7,1),LabData2016[最近一次LDL檢查日期],"&lt;"&amp;DATE(YEAR(TODAY())+1,1,1)))</f>
        <v/>
      </c>
      <c r="AJ625" s="6" t="str">
        <f ca="1">IF($B625="","",SUMIFS(LabData2016[UACR唯一],LabData2016[比對身分證前六碼],$AX625,LabData2016[最近一次UACR檢查日期],"&gt;="&amp;DATE(YEAR(TODAY()),1,1),LabData2016[最近一次UACR檢查日期],"&lt;"&amp;DATE(YEAR(TODAY()),7,1)))</f>
        <v/>
      </c>
      <c r="AK625" s="6" t="str">
        <f ca="1">IF($B625="","",SUMIFS(LabData2016[UACR唯一],LabData2016[比對身分證前六碼],$AX625,LabData2016[最近一次UACR檢查日期],"&gt;="&amp;DATE(YEAR(TODAY()),7,1),LabData2016[最近一次UACR檢查日期],"&lt;"&amp;DATE(YEAR(TODAY())+1,1,1)))</f>
        <v/>
      </c>
      <c r="AL625" s="6" t="str">
        <f t="shared" si="126"/>
        <v/>
      </c>
      <c r="AM625" s="6" t="str">
        <f t="shared" si="127"/>
        <v/>
      </c>
      <c r="AN625" s="6" t="str">
        <f t="shared" si="128"/>
        <v/>
      </c>
      <c r="AO625" s="6" t="str">
        <f t="shared" si="129"/>
        <v/>
      </c>
      <c r="AP625" s="6" t="str" cm="1">
        <f t="array" ref="AP625">IF($B625="","",IFERROR(INDEX(相容設定!$B$2:$E$9,MATCH($D625,相容設定!$A$2:$A$9,0),MIN(VALUE(LEFT($AQ625,FIND("/",$AQ625)-1)),3)+1),0))</f>
        <v/>
      </c>
      <c r="AQ625" s="6" t="str">
        <f t="shared" si="130"/>
        <v/>
      </c>
      <c r="AR625" s="30" t="str">
        <f t="shared" si="131"/>
        <v/>
      </c>
      <c r="AS625" s="30" t="str">
        <f>IF($B625="","",250+30+IF(OR(ISNUMBER(SEARCH("DM",$D625)),ISNUMBER(SEARCH("+",$D625))),100,0)+IFERROR(INDEX(相容設定!$F$2:$F$9,MATCH($D625,相容設定!$A$2:$A$9,0)),0))</f>
        <v/>
      </c>
      <c r="AT625" s="31" t="str">
        <f t="shared" si="132"/>
        <v/>
      </c>
      <c r="AU625" s="32" t="str">
        <f t="shared" si="133"/>
        <v/>
      </c>
      <c r="AW625" t="str">
        <f t="shared" si="134"/>
        <v/>
      </c>
    </row>
    <row r="626" spans="1:49" x14ac:dyDescent="0.35">
      <c r="A626" s="26" t="str" cm="1">
        <f t="array" ref="A626">IFERROR(IF(INDEX(PatientCriteria[身分證號],ROWS($A$4:A626))="","",ROWS($A$4:A626)),"")</f>
        <v/>
      </c>
      <c r="B626" s="26" t="str" cm="1">
        <f t="array" ref="B626">IFERROR(IF(INDEX(PatientCriteria[身分證號],ROWS($A$4:A626))="","",INDEX(PatientCriteria[身分證號],ROWS($A$4:A626))),"")</f>
        <v/>
      </c>
      <c r="C626" s="26" t="str" cm="1">
        <f t="array" ref="C626">IF($B626="","",IFERROR(INDEX(PatientCriteria[生日],ROWS($A$4:A626)),""))</f>
        <v/>
      </c>
      <c r="D626" s="26" t="str" cm="1">
        <f t="array" ref="D626">IF($B626="","",IFERROR(INDEX(PatientCriteria[疾病組合],ROWS($A$4:A626)),""))</f>
        <v/>
      </c>
      <c r="E626" s="6" t="str" cm="1">
        <f t="array" ref="E626">IF($B626="","",IFERROR(INDEX(PatientCriteria[HbA1c達標標準],ROWS($A$4:A626)),""))</f>
        <v/>
      </c>
      <c r="F626" s="6" t="str">
        <f>IF($B626="","",IF($G626="","",IFERROR(SUMIFS(LabData2016[最近一次HbA1c檢查結果(%)],LabData2016[比對身分證前六碼],$AX626,LabData2016[最近一次HbA1c檢查日期],$G626,LabData2016[HbA1c唯一],1),"")))</f>
        <v/>
      </c>
      <c r="G626" s="36" t="str" cm="1">
        <f t="array" ref="G626">IF($B626="","",IFERROR(_xlfn.AGGREGATE(14,6,LabData2016[最近一次HbA1c檢查日期]/((LabData2016[比對身分證前六碼]=$AX626)*(LabData2016[HbA1c唯一]=1)),1),""))</f>
        <v/>
      </c>
      <c r="H626" s="6" t="str">
        <f>IF($B626="","",IF($I626="","",IFERROR(SUMIFS(LabData2016[最近一次HbA1c檢查結果(%)],LabData2016[比對身分證前六碼],$AX626,LabData2016[最近一次HbA1c檢查日期],$I626,LabData2016[HbA1c唯一],1),"")))</f>
        <v/>
      </c>
      <c r="I626" s="36" t="str" cm="1">
        <f t="array" ref="I626">IF($B626="","",IFERROR(_xlfn.AGGREGATE(14,6,LabData2016[最近一次HbA1c檢查日期]/((LabData2016[比對身分證前六碼]=$AX626)*(LabData2016[HbA1c唯一]=1)),2),""))</f>
        <v/>
      </c>
      <c r="J626" s="6" t="str">
        <f t="shared" si="123"/>
        <v/>
      </c>
      <c r="K626" s="27" t="str">
        <f ca="1">IF($B626="","",IF($E626="不適用","不適用",IF($F626="","未檢驗",IF(AND($AF626+$AG626&gt;=2,$AG626&gt;=1),IF(OR($F626&lt;VALUE(SUBSTITUTE(SUBSTITUTE($E626,"&lt;",""),"%","")),SUMIFS(LabData2016[HbA1c唯一],LabData2016[比對身分證前六碼],$AX626,LabData2016[最近一次HbA1c檢查結果(%)],"&lt;"&amp;VALUE(SUBSTITUTE(SUBSTITUTE($E626,"&lt;",""),"%","")),LabData2016[最近一次HbA1c檢查日期],"&gt;="&amp;DATE(YEAR(TODAY()),1,1),LabData2016[最近一次HbA1c檢查日期],"&lt;"&amp;DATE(YEAR(TODAY())+1,1,1))/($AF626+$AG626)&gt;=0.5),"控制達標",IF(ISNUMBER($H626),IF(AND($J626&gt;=84,$F626-$H626&lt;0),"進步達標","未達標"),"未達標")),"未達標"))))</f>
        <v/>
      </c>
      <c r="L626" s="33" t="str">
        <f ca="1">IF($B626="","",IF($K626="不適用","不適用",IF($K626="未檢驗","無檢驗資料","全年"&amp;($AF626+$AG626)&amp;"次／下半年"&amp;$AG626&amp;"次／"&amp;SUMIFS(LabData2016[HbA1c唯一],LabData2016[比對身分證前六碼],$AX626,LabData2016[最近一次HbA1c檢查結果(%)],"&lt;"&amp;VALUE(SUBSTITUTE(SUBSTITUTE($E626,"&lt;",""),"%","")),LabData2016[最近一次HbA1c檢查日期],"&gt;="&amp;DATE(YEAR(TODAY()),1,1),LabData2016[最近一次HbA1c檢查日期],"&lt;"&amp;DATE(YEAR(TODAY())+1,1,1))&amp;"/"&amp;($AF626+$AG626)&amp;"達標")))</f>
        <v/>
      </c>
      <c r="M626" s="6" t="str" cm="1">
        <f t="array" ref="M626">IF($B626="","",IFERROR(INDEX(PatientCriteria[LDL達標標準],ROWS($A$4:A626)),""))</f>
        <v/>
      </c>
      <c r="N626" s="6" t="str">
        <f>IF($B626="","",IF($O626="","",IFERROR(SUMIFS(LabData2016[最近一次LDL檢查結果(mg/dL)],LabData2016[比對身分證前六碼],$AX626,LabData2016[最近一次LDL檢查日期],$O626,LabData2016[LDL唯一],1),"")))</f>
        <v/>
      </c>
      <c r="O626" s="36" t="str" cm="1">
        <f t="array" ref="O626">IF($B626="","",IFERROR(_xlfn.AGGREGATE(14,6,LabData2016[最近一次LDL檢查日期]/((LabData2016[比對身分證前六碼]=$AX626)*(LabData2016[LDL唯一]=1)),1),""))</f>
        <v/>
      </c>
      <c r="P626" s="6" t="str">
        <f>IF($B626="","",IF($Q626="","",IFERROR(SUMIFS(LabData2016[最近一次LDL檢查結果(mg/dL)],LabData2016[比對身分證前六碼],$AX626,LabData2016[最近一次LDL檢查日期],$Q626,LabData2016[LDL唯一],1),"")))</f>
        <v/>
      </c>
      <c r="Q626" s="36" t="str" cm="1">
        <f t="array" ref="Q626">IF($B626="","",IFERROR(_xlfn.AGGREGATE(14,6,LabData2016[最近一次LDL檢查日期]/((LabData2016[比對身分證前六碼]=$AX626)*(LabData2016[LDL唯一]=1)),2),""))</f>
        <v/>
      </c>
      <c r="R626" s="6" t="str">
        <f t="shared" si="124"/>
        <v/>
      </c>
      <c r="S626" s="6" t="str" cm="1">
        <f t="array" ref="S626">IF($B626="","",IFERROR(_xlfn.AGGREGATE(15,6,LabData2016[最近一次LDL檢查結果(mg/dL)]/((LabData2016[比對身分證前六碼]=$AX626)*(LabData2016[LDL唯一]=1)),1),""))</f>
        <v/>
      </c>
      <c r="T626" s="28" t="str">
        <f ca="1">IF($B626="","",IF($M626="不適用","不適用",IF($N626="","未檢驗",IF(OR(AND($D626="DM only",$O626&gt;=DATE(YEAR(TODAY()),1,1),$O626&lt;DATE(YEAR(TODAY())+1,1,1),$N626&lt;VALUE(SUBSTITUTE($M626,"&lt;",""))),AND($AH626&gt;=1,$AI626&gt;=1,OR($N626&lt;VALUE(SUBSTITUTE($M626,"&lt;","")),SUMIFS(LabData2016[LDL唯一],LabData2016[比對身分證前六碼],$AX626,LabData2016[最近一次LDL檢查結果(mg/dL)],"&lt;"&amp;VALUE(SUBSTITUTE($M626,"&lt;","")),LabData2016[最近一次LDL檢查日期],"&gt;="&amp;DATE(YEAR(TODAY()),1,1),LabData2016[最近一次LDL檢查日期],"&lt;"&amp;DATE(YEAR(TODAY())+1,1,1))/($AH626+$AI626)&gt;=0.5))),"控制達標",IF(AND($AH626&gt;=1,$AI626&gt;=1,ISNUMBER($P626),$R626&gt;84,$N626-$P626&lt;0),"進步達標","未達標")))))</f>
        <v/>
      </c>
      <c r="U626" s="39" t="str">
        <f ca="1">IF($B626="","",IF($T626="不適用","不適用",IF($T626="未檢驗","無檢驗資料","全年"&amp;($AH626+$AI626)&amp;"次／下半年"&amp;$AI626&amp;"次／"&amp;SUMIFS(LabData2016[LDL唯一],LabData2016[比對身分證前六碼],$AX626,LabData2016[最近一次LDL檢查結果(mg/dL)],"&lt;"&amp;VALUE(SUBSTITUTE($M626,"&lt;","")),LabData2016[最近一次LDL檢查日期],"&gt;="&amp;DATE(YEAR(TODAY()),1,1),LabData2016[最近一次LDL檢查日期],"&lt;"&amp;DATE(YEAR(TODAY())+1,1,1))&amp;"/"&amp;($AH626+$AI626)&amp;"達標")))</f>
        <v/>
      </c>
      <c r="V626" s="6" t="str" cm="1">
        <f t="array" ref="V626">IF($B626="","",IFERROR(INDEX(PatientCriteria[UACR達標標準],ROWS($A$4:A626)),""))</f>
        <v/>
      </c>
      <c r="W626" s="6" t="str">
        <f>IF($B626="","",IF($X626="","",IFERROR(SUMIFS(LabData2016[最近一次UACR檢查結果(mg/gm)],LabData2016[比對身分證前六碼],$AX626,LabData2016[最近一次UACR檢查日期],$X626,LabData2016[UACR唯一],1),"")))</f>
        <v/>
      </c>
      <c r="X626" s="36" t="str" cm="1">
        <f t="array" ref="X626">IF($B626="","",IFERROR(_xlfn.AGGREGATE(14,6,LabData2016[最近一次UACR檢查日期]/((LabData2016[比對身分證前六碼]=$AX626)*(LabData2016[UACR唯一]=1)),1),""))</f>
        <v/>
      </c>
      <c r="Y626" s="6" t="str">
        <f>IF($B626="","",IF($Z626="","",IFERROR(SUMIFS(LabData2016[最近一次UACR檢查結果(mg/gm)],LabData2016[比對身分證前六碼],$AX626,LabData2016[最近一次UACR檢查日期],$Z626,LabData2016[UACR唯一],1),"")))</f>
        <v/>
      </c>
      <c r="Z626" s="36" t="str" cm="1">
        <f t="array" ref="Z626">IF($B626="","",IFERROR(_xlfn.AGGREGATE(14,6,LabData2016[最近一次UACR檢查日期]/((LabData2016[比對身分證前六碼]=$AX626)*(LabData2016[UACR唯一]=1)),2),""))</f>
        <v/>
      </c>
      <c r="AA626" s="6" t="str">
        <f t="shared" si="125"/>
        <v/>
      </c>
      <c r="AB626" s="29" t="str">
        <f ca="1">IF($B626="","",IF($V626="不適用","不適用",IF($W626="","未檢驗",IF(AND($AJ626+$AK626&gt;=2,$AK626&gt;=1),IF(OR($W626&lt;30,SUMIFS(LabData2016[UACR唯一],LabData2016[比對身分證前六碼],$AX626,LabData2016[最近一次UACR檢查結果(mg/gm)],"&lt;30",LabData2016[最近一次UACR檢查日期],"&gt;="&amp;DATE(YEAR(TODAY()),1,1),LabData2016[最近一次UACR檢查日期],"&lt;"&amp;DATE(YEAR(TODAY())+1,1,1))/($AJ626+$AK626)&gt;=0.5),"控制達標",IF(ISNUMBER($Y626),IF(AND($AA626&gt;=84,$W626-$Y626&lt;0),"進步達標","未達標"),"未達標")),"未達標"))))</f>
        <v/>
      </c>
      <c r="AC626" s="38" t="str">
        <f ca="1">IF($B626="","",IF($AB626="不適用","不適用",IF($AB626="未檢驗","無檢驗資料","全年"&amp;($AJ626+$AK626)&amp;"次／下半年"&amp;$AK626&amp;"次／"&amp;SUMIFS(LabData2016[UACR唯一],LabData2016[比對身分證前六碼],$AX626,LabData2016[最近一次UACR檢查結果(mg/gm)],"&lt;30",LabData2016[最近一次UACR檢查日期],"&gt;="&amp;DATE(YEAR(TODAY()),1,1),LabData2016[最近一次UACR檢查日期],"&lt;"&amp;DATE(YEAR(TODAY())+1,1,1))&amp;"/"&amp;($AJ626+$AK626)&amp;"達標")))</f>
        <v/>
      </c>
      <c r="AD626" s="6" t="str" cm="1">
        <f t="array" ref="AD626">IF($B626="","",IFERROR(INDEX(PatientCriteria[BP檢驗次數達標標準],ROWS($A$4:A626)),""))</f>
        <v/>
      </c>
      <c r="AE626" s="6" t="str" cm="1">
        <f t="array" aca="1" ref="AE626" ca="1">IF($B626="","",_xlfn.LET(_xlpm.bp,LabData2016[最近一次BP檢查日期],_xlpm.ym,IF(ISNUMBER(_xlpm.bp),TEXT(_xlpm.bp,"yyyy-mm"),LEFT(_xlpm.bp,7)),_xlpm.matched,_xlfn._xlws.FILTER(_xlpm.ym,(LabData2016[比對身分證前六碼]=$AX626)*(LabData2016[比對生日西元]=$AY626)*(_xlpm.ym&lt;&gt;"")*(LEFT(_xlpm.ym,4)=TEXT(YEAR(TODAY()),"0")),""),IF(INDEX(_xlpm.matched,1)="",0,ROWS(_xlfn.UNIQUE(_xlpm.matched)))))</f>
        <v/>
      </c>
      <c r="AF626" s="6" t="str">
        <f ca="1">IF($B626="","",SUMIFS(LabData2016[HbA1c唯一],LabData2016[比對身分證前六碼],$AX626,LabData2016[最近一次HbA1c檢查日期],"&gt;="&amp;DATE(YEAR(TODAY()),1,1),LabData2016[最近一次HbA1c檢查日期],"&lt;"&amp;DATE(YEAR(TODAY()),7,1)))</f>
        <v/>
      </c>
      <c r="AG626" s="6" t="str">
        <f ca="1">IF($B626="","",SUMIFS(LabData2016[HbA1c唯一],LabData2016[比對身分證前六碼],$AX626,LabData2016[最近一次HbA1c檢查日期],"&gt;="&amp;DATE(YEAR(TODAY()),7,1),LabData2016[最近一次HbA1c檢查日期],"&lt;"&amp;DATE(YEAR(TODAY())+1,1,1)))</f>
        <v/>
      </c>
      <c r="AH626" s="6" t="str">
        <f ca="1">IF($B626="","",SUMIFS(LabData2016[LDL唯一],LabData2016[比對身分證前六碼],$AX626,LabData2016[最近一次LDL檢查日期],"&gt;="&amp;DATE(YEAR(TODAY()),1,1),LabData2016[最近一次LDL檢查日期],"&lt;"&amp;DATE(YEAR(TODAY()),7,1)))</f>
        <v/>
      </c>
      <c r="AI626" s="6" t="str">
        <f ca="1">IF($B626="","",SUMIFS(LabData2016[LDL唯一],LabData2016[比對身分證前六碼],$AX626,LabData2016[最近一次LDL檢查日期],"&gt;="&amp;DATE(YEAR(TODAY()),7,1),LabData2016[最近一次LDL檢查日期],"&lt;"&amp;DATE(YEAR(TODAY())+1,1,1)))</f>
        <v/>
      </c>
      <c r="AJ626" s="6" t="str">
        <f ca="1">IF($B626="","",SUMIFS(LabData2016[UACR唯一],LabData2016[比對身分證前六碼],$AX626,LabData2016[最近一次UACR檢查日期],"&gt;="&amp;DATE(YEAR(TODAY()),1,1),LabData2016[最近一次UACR檢查日期],"&lt;"&amp;DATE(YEAR(TODAY()),7,1)))</f>
        <v/>
      </c>
      <c r="AK626" s="6" t="str">
        <f ca="1">IF($B626="","",SUMIFS(LabData2016[UACR唯一],LabData2016[比對身分證前六碼],$AX626,LabData2016[最近一次UACR檢查日期],"&gt;="&amp;DATE(YEAR(TODAY()),7,1),LabData2016[最近一次UACR檢查日期],"&lt;"&amp;DATE(YEAR(TODAY())+1,1,1)))</f>
        <v/>
      </c>
      <c r="AL626" s="6" t="str">
        <f t="shared" si="126"/>
        <v/>
      </c>
      <c r="AM626" s="6" t="str">
        <f t="shared" si="127"/>
        <v/>
      </c>
      <c r="AN626" s="6" t="str">
        <f t="shared" si="128"/>
        <v/>
      </c>
      <c r="AO626" s="6" t="str">
        <f t="shared" si="129"/>
        <v/>
      </c>
      <c r="AP626" s="6" t="str" cm="1">
        <f t="array" ref="AP626">IF($B626="","",IFERROR(INDEX(相容設定!$B$2:$E$9,MATCH($D626,相容設定!$A$2:$A$9,0),MIN(VALUE(LEFT($AQ626,FIND("/",$AQ626)-1)),3)+1),0))</f>
        <v/>
      </c>
      <c r="AQ626" s="6" t="str">
        <f t="shared" si="130"/>
        <v/>
      </c>
      <c r="AR626" s="30" t="str">
        <f t="shared" si="131"/>
        <v/>
      </c>
      <c r="AS626" s="30" t="str">
        <f>IF($B626="","",250+30+IF(OR(ISNUMBER(SEARCH("DM",$D626)),ISNUMBER(SEARCH("+",$D626))),100,0)+IFERROR(INDEX(相容設定!$F$2:$F$9,MATCH($D626,相容設定!$A$2:$A$9,0)),0))</f>
        <v/>
      </c>
      <c r="AT626" s="31" t="str">
        <f t="shared" si="132"/>
        <v/>
      </c>
      <c r="AU626" s="32" t="str">
        <f t="shared" si="133"/>
        <v/>
      </c>
      <c r="AW626" t="str">
        <f t="shared" si="134"/>
        <v/>
      </c>
    </row>
    <row r="627" spans="1:49" x14ac:dyDescent="0.35">
      <c r="A627" s="26" t="str" cm="1">
        <f t="array" ref="A627">IFERROR(IF(INDEX(PatientCriteria[身分證號],ROWS($A$4:A627))="","",ROWS($A$4:A627)),"")</f>
        <v/>
      </c>
      <c r="B627" s="26" t="str" cm="1">
        <f t="array" ref="B627">IFERROR(IF(INDEX(PatientCriteria[身分證號],ROWS($A$4:A627))="","",INDEX(PatientCriteria[身分證號],ROWS($A$4:A627))),"")</f>
        <v/>
      </c>
      <c r="C627" s="26" t="str" cm="1">
        <f t="array" ref="C627">IF($B627="","",IFERROR(INDEX(PatientCriteria[生日],ROWS($A$4:A627)),""))</f>
        <v/>
      </c>
      <c r="D627" s="26" t="str" cm="1">
        <f t="array" ref="D627">IF($B627="","",IFERROR(INDEX(PatientCriteria[疾病組合],ROWS($A$4:A627)),""))</f>
        <v/>
      </c>
      <c r="E627" s="6" t="str" cm="1">
        <f t="array" ref="E627">IF($B627="","",IFERROR(INDEX(PatientCriteria[HbA1c達標標準],ROWS($A$4:A627)),""))</f>
        <v/>
      </c>
      <c r="F627" s="6" t="str">
        <f>IF($B627="","",IF($G627="","",IFERROR(SUMIFS(LabData2016[最近一次HbA1c檢查結果(%)],LabData2016[比對身分證前六碼],$AX627,LabData2016[最近一次HbA1c檢查日期],$G627,LabData2016[HbA1c唯一],1),"")))</f>
        <v/>
      </c>
      <c r="G627" s="36" t="str" cm="1">
        <f t="array" ref="G627">IF($B627="","",IFERROR(_xlfn.AGGREGATE(14,6,LabData2016[最近一次HbA1c檢查日期]/((LabData2016[比對身分證前六碼]=$AX627)*(LabData2016[HbA1c唯一]=1)),1),""))</f>
        <v/>
      </c>
      <c r="H627" s="6" t="str">
        <f>IF($B627="","",IF($I627="","",IFERROR(SUMIFS(LabData2016[最近一次HbA1c檢查結果(%)],LabData2016[比對身分證前六碼],$AX627,LabData2016[最近一次HbA1c檢查日期],$I627,LabData2016[HbA1c唯一],1),"")))</f>
        <v/>
      </c>
      <c r="I627" s="36" t="str" cm="1">
        <f t="array" ref="I627">IF($B627="","",IFERROR(_xlfn.AGGREGATE(14,6,LabData2016[最近一次HbA1c檢查日期]/((LabData2016[比對身分證前六碼]=$AX627)*(LabData2016[HbA1c唯一]=1)),2),""))</f>
        <v/>
      </c>
      <c r="J627" s="6" t="str">
        <f t="shared" si="123"/>
        <v/>
      </c>
      <c r="K627" s="27" t="str">
        <f ca="1">IF($B627="","",IF($E627="不適用","不適用",IF($F627="","未檢驗",IF(AND($AF627+$AG627&gt;=2,$AG627&gt;=1),IF(OR($F627&lt;VALUE(SUBSTITUTE(SUBSTITUTE($E627,"&lt;",""),"%","")),SUMIFS(LabData2016[HbA1c唯一],LabData2016[比對身分證前六碼],$AX627,LabData2016[最近一次HbA1c檢查結果(%)],"&lt;"&amp;VALUE(SUBSTITUTE(SUBSTITUTE($E627,"&lt;",""),"%","")),LabData2016[最近一次HbA1c檢查日期],"&gt;="&amp;DATE(YEAR(TODAY()),1,1),LabData2016[最近一次HbA1c檢查日期],"&lt;"&amp;DATE(YEAR(TODAY())+1,1,1))/($AF627+$AG627)&gt;=0.5),"控制達標",IF(ISNUMBER($H627),IF(AND($J627&gt;=84,$F627-$H627&lt;0),"進步達標","未達標"),"未達標")),"未達標"))))</f>
        <v/>
      </c>
      <c r="L627" s="33" t="str">
        <f ca="1">IF($B627="","",IF($K627="不適用","不適用",IF($K627="未檢驗","無檢驗資料","全年"&amp;($AF627+$AG627)&amp;"次／下半年"&amp;$AG627&amp;"次／"&amp;SUMIFS(LabData2016[HbA1c唯一],LabData2016[比對身分證前六碼],$AX627,LabData2016[最近一次HbA1c檢查結果(%)],"&lt;"&amp;VALUE(SUBSTITUTE(SUBSTITUTE($E627,"&lt;",""),"%","")),LabData2016[最近一次HbA1c檢查日期],"&gt;="&amp;DATE(YEAR(TODAY()),1,1),LabData2016[最近一次HbA1c檢查日期],"&lt;"&amp;DATE(YEAR(TODAY())+1,1,1))&amp;"/"&amp;($AF627+$AG627)&amp;"達標")))</f>
        <v/>
      </c>
      <c r="M627" s="6" t="str" cm="1">
        <f t="array" ref="M627">IF($B627="","",IFERROR(INDEX(PatientCriteria[LDL達標標準],ROWS($A$4:A627)),""))</f>
        <v/>
      </c>
      <c r="N627" s="6" t="str">
        <f>IF($B627="","",IF($O627="","",IFERROR(SUMIFS(LabData2016[最近一次LDL檢查結果(mg/dL)],LabData2016[比對身分證前六碼],$AX627,LabData2016[最近一次LDL檢查日期],$O627,LabData2016[LDL唯一],1),"")))</f>
        <v/>
      </c>
      <c r="O627" s="36" t="str" cm="1">
        <f t="array" ref="O627">IF($B627="","",IFERROR(_xlfn.AGGREGATE(14,6,LabData2016[最近一次LDL檢查日期]/((LabData2016[比對身分證前六碼]=$AX627)*(LabData2016[LDL唯一]=1)),1),""))</f>
        <v/>
      </c>
      <c r="P627" s="6" t="str">
        <f>IF($B627="","",IF($Q627="","",IFERROR(SUMIFS(LabData2016[最近一次LDL檢查結果(mg/dL)],LabData2016[比對身分證前六碼],$AX627,LabData2016[最近一次LDL檢查日期],$Q627,LabData2016[LDL唯一],1),"")))</f>
        <v/>
      </c>
      <c r="Q627" s="36" t="str" cm="1">
        <f t="array" ref="Q627">IF($B627="","",IFERROR(_xlfn.AGGREGATE(14,6,LabData2016[最近一次LDL檢查日期]/((LabData2016[比對身分證前六碼]=$AX627)*(LabData2016[LDL唯一]=1)),2),""))</f>
        <v/>
      </c>
      <c r="R627" s="6" t="str">
        <f t="shared" si="124"/>
        <v/>
      </c>
      <c r="S627" s="6" t="str" cm="1">
        <f t="array" ref="S627">IF($B627="","",IFERROR(_xlfn.AGGREGATE(15,6,LabData2016[最近一次LDL檢查結果(mg/dL)]/((LabData2016[比對身分證前六碼]=$AX627)*(LabData2016[LDL唯一]=1)),1),""))</f>
        <v/>
      </c>
      <c r="T627" s="28" t="str">
        <f ca="1">IF($B627="","",IF($M627="不適用","不適用",IF($N627="","未檢驗",IF(OR(AND($D627="DM only",$O627&gt;=DATE(YEAR(TODAY()),1,1),$O627&lt;DATE(YEAR(TODAY())+1,1,1),$N627&lt;VALUE(SUBSTITUTE($M627,"&lt;",""))),AND($AH627&gt;=1,$AI627&gt;=1,OR($N627&lt;VALUE(SUBSTITUTE($M627,"&lt;","")),SUMIFS(LabData2016[LDL唯一],LabData2016[比對身分證前六碼],$AX627,LabData2016[最近一次LDL檢查結果(mg/dL)],"&lt;"&amp;VALUE(SUBSTITUTE($M627,"&lt;","")),LabData2016[最近一次LDL檢查日期],"&gt;="&amp;DATE(YEAR(TODAY()),1,1),LabData2016[最近一次LDL檢查日期],"&lt;"&amp;DATE(YEAR(TODAY())+1,1,1))/($AH627+$AI627)&gt;=0.5))),"控制達標",IF(AND($AH627&gt;=1,$AI627&gt;=1,ISNUMBER($P627),$R627&gt;84,$N627-$P627&lt;0),"進步達標","未達標")))))</f>
        <v/>
      </c>
      <c r="U627" s="39" t="str">
        <f ca="1">IF($B627="","",IF($T627="不適用","不適用",IF($T627="未檢驗","無檢驗資料","全年"&amp;($AH627+$AI627)&amp;"次／下半年"&amp;$AI627&amp;"次／"&amp;SUMIFS(LabData2016[LDL唯一],LabData2016[比對身分證前六碼],$AX627,LabData2016[最近一次LDL檢查結果(mg/dL)],"&lt;"&amp;VALUE(SUBSTITUTE($M627,"&lt;","")),LabData2016[最近一次LDL檢查日期],"&gt;="&amp;DATE(YEAR(TODAY()),1,1),LabData2016[最近一次LDL檢查日期],"&lt;"&amp;DATE(YEAR(TODAY())+1,1,1))&amp;"/"&amp;($AH627+$AI627)&amp;"達標")))</f>
        <v/>
      </c>
      <c r="V627" s="6" t="str" cm="1">
        <f t="array" ref="V627">IF($B627="","",IFERROR(INDEX(PatientCriteria[UACR達標標準],ROWS($A$4:A627)),""))</f>
        <v/>
      </c>
      <c r="W627" s="6" t="str">
        <f>IF($B627="","",IF($X627="","",IFERROR(SUMIFS(LabData2016[最近一次UACR檢查結果(mg/gm)],LabData2016[比對身分證前六碼],$AX627,LabData2016[最近一次UACR檢查日期],$X627,LabData2016[UACR唯一],1),"")))</f>
        <v/>
      </c>
      <c r="X627" s="36" t="str" cm="1">
        <f t="array" ref="X627">IF($B627="","",IFERROR(_xlfn.AGGREGATE(14,6,LabData2016[最近一次UACR檢查日期]/((LabData2016[比對身分證前六碼]=$AX627)*(LabData2016[UACR唯一]=1)),1),""))</f>
        <v/>
      </c>
      <c r="Y627" s="6" t="str">
        <f>IF($B627="","",IF($Z627="","",IFERROR(SUMIFS(LabData2016[最近一次UACR檢查結果(mg/gm)],LabData2016[比對身分證前六碼],$AX627,LabData2016[最近一次UACR檢查日期],$Z627,LabData2016[UACR唯一],1),"")))</f>
        <v/>
      </c>
      <c r="Z627" s="36" t="str" cm="1">
        <f t="array" ref="Z627">IF($B627="","",IFERROR(_xlfn.AGGREGATE(14,6,LabData2016[最近一次UACR檢查日期]/((LabData2016[比對身分證前六碼]=$AX627)*(LabData2016[UACR唯一]=1)),2),""))</f>
        <v/>
      </c>
      <c r="AA627" s="6" t="str">
        <f t="shared" si="125"/>
        <v/>
      </c>
      <c r="AB627" s="29" t="str">
        <f ca="1">IF($B627="","",IF($V627="不適用","不適用",IF($W627="","未檢驗",IF(AND($AJ627+$AK627&gt;=2,$AK627&gt;=1),IF(OR($W627&lt;30,SUMIFS(LabData2016[UACR唯一],LabData2016[比對身分證前六碼],$AX627,LabData2016[最近一次UACR檢查結果(mg/gm)],"&lt;30",LabData2016[最近一次UACR檢查日期],"&gt;="&amp;DATE(YEAR(TODAY()),1,1),LabData2016[最近一次UACR檢查日期],"&lt;"&amp;DATE(YEAR(TODAY())+1,1,1))/($AJ627+$AK627)&gt;=0.5),"控制達標",IF(ISNUMBER($Y627),IF(AND($AA627&gt;=84,$W627-$Y627&lt;0),"進步達標","未達標"),"未達標")),"未達標"))))</f>
        <v/>
      </c>
      <c r="AC627" s="38" t="str">
        <f ca="1">IF($B627="","",IF($AB627="不適用","不適用",IF($AB627="未檢驗","無檢驗資料","全年"&amp;($AJ627+$AK627)&amp;"次／下半年"&amp;$AK627&amp;"次／"&amp;SUMIFS(LabData2016[UACR唯一],LabData2016[比對身分證前六碼],$AX627,LabData2016[最近一次UACR檢查結果(mg/gm)],"&lt;30",LabData2016[最近一次UACR檢查日期],"&gt;="&amp;DATE(YEAR(TODAY()),1,1),LabData2016[最近一次UACR檢查日期],"&lt;"&amp;DATE(YEAR(TODAY())+1,1,1))&amp;"/"&amp;($AJ627+$AK627)&amp;"達標")))</f>
        <v/>
      </c>
      <c r="AD627" s="6" t="str" cm="1">
        <f t="array" ref="AD627">IF($B627="","",IFERROR(INDEX(PatientCriteria[BP檢驗次數達標標準],ROWS($A$4:A627)),""))</f>
        <v/>
      </c>
      <c r="AE627" s="6" t="str" cm="1">
        <f t="array" aca="1" ref="AE627" ca="1">IF($B627="","",_xlfn.LET(_xlpm.bp,LabData2016[最近一次BP檢查日期],_xlpm.ym,IF(ISNUMBER(_xlpm.bp),TEXT(_xlpm.bp,"yyyy-mm"),LEFT(_xlpm.bp,7)),_xlpm.matched,_xlfn._xlws.FILTER(_xlpm.ym,(LabData2016[比對身分證前六碼]=$AX627)*(LabData2016[比對生日西元]=$AY627)*(_xlpm.ym&lt;&gt;"")*(LEFT(_xlpm.ym,4)=TEXT(YEAR(TODAY()),"0")),""),IF(INDEX(_xlpm.matched,1)="",0,ROWS(_xlfn.UNIQUE(_xlpm.matched)))))</f>
        <v/>
      </c>
      <c r="AF627" s="6" t="str">
        <f ca="1">IF($B627="","",SUMIFS(LabData2016[HbA1c唯一],LabData2016[比對身分證前六碼],$AX627,LabData2016[最近一次HbA1c檢查日期],"&gt;="&amp;DATE(YEAR(TODAY()),1,1),LabData2016[最近一次HbA1c檢查日期],"&lt;"&amp;DATE(YEAR(TODAY()),7,1)))</f>
        <v/>
      </c>
      <c r="AG627" s="6" t="str">
        <f ca="1">IF($B627="","",SUMIFS(LabData2016[HbA1c唯一],LabData2016[比對身分證前六碼],$AX627,LabData2016[最近一次HbA1c檢查日期],"&gt;="&amp;DATE(YEAR(TODAY()),7,1),LabData2016[最近一次HbA1c檢查日期],"&lt;"&amp;DATE(YEAR(TODAY())+1,1,1)))</f>
        <v/>
      </c>
      <c r="AH627" s="6" t="str">
        <f ca="1">IF($B627="","",SUMIFS(LabData2016[LDL唯一],LabData2016[比對身分證前六碼],$AX627,LabData2016[最近一次LDL檢查日期],"&gt;="&amp;DATE(YEAR(TODAY()),1,1),LabData2016[最近一次LDL檢查日期],"&lt;"&amp;DATE(YEAR(TODAY()),7,1)))</f>
        <v/>
      </c>
      <c r="AI627" s="6" t="str">
        <f ca="1">IF($B627="","",SUMIFS(LabData2016[LDL唯一],LabData2016[比對身分證前六碼],$AX627,LabData2016[最近一次LDL檢查日期],"&gt;="&amp;DATE(YEAR(TODAY()),7,1),LabData2016[最近一次LDL檢查日期],"&lt;"&amp;DATE(YEAR(TODAY())+1,1,1)))</f>
        <v/>
      </c>
      <c r="AJ627" s="6" t="str">
        <f ca="1">IF($B627="","",SUMIFS(LabData2016[UACR唯一],LabData2016[比對身分證前六碼],$AX627,LabData2016[最近一次UACR檢查日期],"&gt;="&amp;DATE(YEAR(TODAY()),1,1),LabData2016[最近一次UACR檢查日期],"&lt;"&amp;DATE(YEAR(TODAY()),7,1)))</f>
        <v/>
      </c>
      <c r="AK627" s="6" t="str">
        <f ca="1">IF($B627="","",SUMIFS(LabData2016[UACR唯一],LabData2016[比對身分證前六碼],$AX627,LabData2016[最近一次UACR檢查日期],"&gt;="&amp;DATE(YEAR(TODAY()),7,1),LabData2016[最近一次UACR檢查日期],"&lt;"&amp;DATE(YEAR(TODAY())+1,1,1)))</f>
        <v/>
      </c>
      <c r="AL627" s="6" t="str">
        <f t="shared" si="126"/>
        <v/>
      </c>
      <c r="AM627" s="6" t="str">
        <f t="shared" si="127"/>
        <v/>
      </c>
      <c r="AN627" s="6" t="str">
        <f t="shared" si="128"/>
        <v/>
      </c>
      <c r="AO627" s="6" t="str">
        <f t="shared" si="129"/>
        <v/>
      </c>
      <c r="AP627" s="6" t="str" cm="1">
        <f t="array" ref="AP627">IF($B627="","",IFERROR(INDEX(相容設定!$B$2:$E$9,MATCH($D627,相容設定!$A$2:$A$9,0),MIN(VALUE(LEFT($AQ627,FIND("/",$AQ627)-1)),3)+1),0))</f>
        <v/>
      </c>
      <c r="AQ627" s="6" t="str">
        <f t="shared" si="130"/>
        <v/>
      </c>
      <c r="AR627" s="30" t="str">
        <f t="shared" si="131"/>
        <v/>
      </c>
      <c r="AS627" s="30" t="str">
        <f>IF($B627="","",250+30+IF(OR(ISNUMBER(SEARCH("DM",$D627)),ISNUMBER(SEARCH("+",$D627))),100,0)+IFERROR(INDEX(相容設定!$F$2:$F$9,MATCH($D627,相容設定!$A$2:$A$9,0)),0))</f>
        <v/>
      </c>
      <c r="AT627" s="31" t="str">
        <f t="shared" si="132"/>
        <v/>
      </c>
      <c r="AU627" s="32" t="str">
        <f t="shared" si="133"/>
        <v/>
      </c>
      <c r="AW627" t="str">
        <f t="shared" si="134"/>
        <v/>
      </c>
    </row>
    <row r="628" spans="1:49" x14ac:dyDescent="0.35">
      <c r="A628" s="26" t="str" cm="1">
        <f t="array" ref="A628">IFERROR(IF(INDEX(PatientCriteria[身分證號],ROWS($A$4:A628))="","",ROWS($A$4:A628)),"")</f>
        <v/>
      </c>
      <c r="B628" s="26" t="str" cm="1">
        <f t="array" ref="B628">IFERROR(IF(INDEX(PatientCriteria[身分證號],ROWS($A$4:A628))="","",INDEX(PatientCriteria[身分證號],ROWS($A$4:A628))),"")</f>
        <v/>
      </c>
      <c r="C628" s="26" t="str" cm="1">
        <f t="array" ref="C628">IF($B628="","",IFERROR(INDEX(PatientCriteria[生日],ROWS($A$4:A628)),""))</f>
        <v/>
      </c>
      <c r="D628" s="26" t="str" cm="1">
        <f t="array" ref="D628">IF($B628="","",IFERROR(INDEX(PatientCriteria[疾病組合],ROWS($A$4:A628)),""))</f>
        <v/>
      </c>
      <c r="E628" s="6" t="str" cm="1">
        <f t="array" ref="E628">IF($B628="","",IFERROR(INDEX(PatientCriteria[HbA1c達標標準],ROWS($A$4:A628)),""))</f>
        <v/>
      </c>
      <c r="F628" s="6" t="str">
        <f>IF($B628="","",IF($G628="","",IFERROR(SUMIFS(LabData2016[最近一次HbA1c檢查結果(%)],LabData2016[比對身分證前六碼],$AX628,LabData2016[最近一次HbA1c檢查日期],$G628,LabData2016[HbA1c唯一],1),"")))</f>
        <v/>
      </c>
      <c r="G628" s="36" t="str" cm="1">
        <f t="array" ref="G628">IF($B628="","",IFERROR(_xlfn.AGGREGATE(14,6,LabData2016[最近一次HbA1c檢查日期]/((LabData2016[比對身分證前六碼]=$AX628)*(LabData2016[HbA1c唯一]=1)),1),""))</f>
        <v/>
      </c>
      <c r="H628" s="6" t="str">
        <f>IF($B628="","",IF($I628="","",IFERROR(SUMIFS(LabData2016[最近一次HbA1c檢查結果(%)],LabData2016[比對身分證前六碼],$AX628,LabData2016[最近一次HbA1c檢查日期],$I628,LabData2016[HbA1c唯一],1),"")))</f>
        <v/>
      </c>
      <c r="I628" s="36" t="str" cm="1">
        <f t="array" ref="I628">IF($B628="","",IFERROR(_xlfn.AGGREGATE(14,6,LabData2016[最近一次HbA1c檢查日期]/((LabData2016[比對身分證前六碼]=$AX628)*(LabData2016[HbA1c唯一]=1)),2),""))</f>
        <v/>
      </c>
      <c r="J628" s="6" t="str">
        <f t="shared" si="123"/>
        <v/>
      </c>
      <c r="K628" s="27" t="str">
        <f ca="1">IF($B628="","",IF($E628="不適用","不適用",IF($F628="","未檢驗",IF(AND($AF628+$AG628&gt;=2,$AG628&gt;=1),IF(OR($F628&lt;VALUE(SUBSTITUTE(SUBSTITUTE($E628,"&lt;",""),"%","")),SUMIFS(LabData2016[HbA1c唯一],LabData2016[比對身分證前六碼],$AX628,LabData2016[最近一次HbA1c檢查結果(%)],"&lt;"&amp;VALUE(SUBSTITUTE(SUBSTITUTE($E628,"&lt;",""),"%","")),LabData2016[最近一次HbA1c檢查日期],"&gt;="&amp;DATE(YEAR(TODAY()),1,1),LabData2016[最近一次HbA1c檢查日期],"&lt;"&amp;DATE(YEAR(TODAY())+1,1,1))/($AF628+$AG628)&gt;=0.5),"控制達標",IF(ISNUMBER($H628),IF(AND($J628&gt;=84,$F628-$H628&lt;0),"進步達標","未達標"),"未達標")),"未達標"))))</f>
        <v/>
      </c>
      <c r="L628" s="33" t="str">
        <f ca="1">IF($B628="","",IF($K628="不適用","不適用",IF($K628="未檢驗","無檢驗資料","全年"&amp;($AF628+$AG628)&amp;"次／下半年"&amp;$AG628&amp;"次／"&amp;SUMIFS(LabData2016[HbA1c唯一],LabData2016[比對身分證前六碼],$AX628,LabData2016[最近一次HbA1c檢查結果(%)],"&lt;"&amp;VALUE(SUBSTITUTE(SUBSTITUTE($E628,"&lt;",""),"%","")),LabData2016[最近一次HbA1c檢查日期],"&gt;="&amp;DATE(YEAR(TODAY()),1,1),LabData2016[最近一次HbA1c檢查日期],"&lt;"&amp;DATE(YEAR(TODAY())+1,1,1))&amp;"/"&amp;($AF628+$AG628)&amp;"達標")))</f>
        <v/>
      </c>
      <c r="M628" s="6" t="str" cm="1">
        <f t="array" ref="M628">IF($B628="","",IFERROR(INDEX(PatientCriteria[LDL達標標準],ROWS($A$4:A628)),""))</f>
        <v/>
      </c>
      <c r="N628" s="6" t="str">
        <f>IF($B628="","",IF($O628="","",IFERROR(SUMIFS(LabData2016[最近一次LDL檢查結果(mg/dL)],LabData2016[比對身分證前六碼],$AX628,LabData2016[最近一次LDL檢查日期],$O628,LabData2016[LDL唯一],1),"")))</f>
        <v/>
      </c>
      <c r="O628" s="36" t="str" cm="1">
        <f t="array" ref="O628">IF($B628="","",IFERROR(_xlfn.AGGREGATE(14,6,LabData2016[最近一次LDL檢查日期]/((LabData2016[比對身分證前六碼]=$AX628)*(LabData2016[LDL唯一]=1)),1),""))</f>
        <v/>
      </c>
      <c r="P628" s="6" t="str">
        <f>IF($B628="","",IF($Q628="","",IFERROR(SUMIFS(LabData2016[最近一次LDL檢查結果(mg/dL)],LabData2016[比對身分證前六碼],$AX628,LabData2016[最近一次LDL檢查日期],$Q628,LabData2016[LDL唯一],1),"")))</f>
        <v/>
      </c>
      <c r="Q628" s="36" t="str" cm="1">
        <f t="array" ref="Q628">IF($B628="","",IFERROR(_xlfn.AGGREGATE(14,6,LabData2016[最近一次LDL檢查日期]/((LabData2016[比對身分證前六碼]=$AX628)*(LabData2016[LDL唯一]=1)),2),""))</f>
        <v/>
      </c>
      <c r="R628" s="6" t="str">
        <f t="shared" si="124"/>
        <v/>
      </c>
      <c r="S628" s="6" t="str" cm="1">
        <f t="array" ref="S628">IF($B628="","",IFERROR(_xlfn.AGGREGATE(15,6,LabData2016[最近一次LDL檢查結果(mg/dL)]/((LabData2016[比對身分證前六碼]=$AX628)*(LabData2016[LDL唯一]=1)),1),""))</f>
        <v/>
      </c>
      <c r="T628" s="28" t="str">
        <f ca="1">IF($B628="","",IF($M628="不適用","不適用",IF($N628="","未檢驗",IF(OR(AND($D628="DM only",$O628&gt;=DATE(YEAR(TODAY()),1,1),$O628&lt;DATE(YEAR(TODAY())+1,1,1),$N628&lt;VALUE(SUBSTITUTE($M628,"&lt;",""))),AND($AH628&gt;=1,$AI628&gt;=1,OR($N628&lt;VALUE(SUBSTITUTE($M628,"&lt;","")),SUMIFS(LabData2016[LDL唯一],LabData2016[比對身分證前六碼],$AX628,LabData2016[最近一次LDL檢查結果(mg/dL)],"&lt;"&amp;VALUE(SUBSTITUTE($M628,"&lt;","")),LabData2016[最近一次LDL檢查日期],"&gt;="&amp;DATE(YEAR(TODAY()),1,1),LabData2016[最近一次LDL檢查日期],"&lt;"&amp;DATE(YEAR(TODAY())+1,1,1))/($AH628+$AI628)&gt;=0.5))),"控制達標",IF(AND($AH628&gt;=1,$AI628&gt;=1,ISNUMBER($P628),$R628&gt;84,$N628-$P628&lt;0),"進步達標","未達標")))))</f>
        <v/>
      </c>
      <c r="U628" s="39" t="str">
        <f ca="1">IF($B628="","",IF($T628="不適用","不適用",IF($T628="未檢驗","無檢驗資料","全年"&amp;($AH628+$AI628)&amp;"次／下半年"&amp;$AI628&amp;"次／"&amp;SUMIFS(LabData2016[LDL唯一],LabData2016[比對身分證前六碼],$AX628,LabData2016[最近一次LDL檢查結果(mg/dL)],"&lt;"&amp;VALUE(SUBSTITUTE($M628,"&lt;","")),LabData2016[最近一次LDL檢查日期],"&gt;="&amp;DATE(YEAR(TODAY()),1,1),LabData2016[最近一次LDL檢查日期],"&lt;"&amp;DATE(YEAR(TODAY())+1,1,1))&amp;"/"&amp;($AH628+$AI628)&amp;"達標")))</f>
        <v/>
      </c>
      <c r="V628" s="6" t="str" cm="1">
        <f t="array" ref="V628">IF($B628="","",IFERROR(INDEX(PatientCriteria[UACR達標標準],ROWS($A$4:A628)),""))</f>
        <v/>
      </c>
      <c r="W628" s="6" t="str">
        <f>IF($B628="","",IF($X628="","",IFERROR(SUMIFS(LabData2016[最近一次UACR檢查結果(mg/gm)],LabData2016[比對身分證前六碼],$AX628,LabData2016[最近一次UACR檢查日期],$X628,LabData2016[UACR唯一],1),"")))</f>
        <v/>
      </c>
      <c r="X628" s="36" t="str" cm="1">
        <f t="array" ref="X628">IF($B628="","",IFERROR(_xlfn.AGGREGATE(14,6,LabData2016[最近一次UACR檢查日期]/((LabData2016[比對身分證前六碼]=$AX628)*(LabData2016[UACR唯一]=1)),1),""))</f>
        <v/>
      </c>
      <c r="Y628" s="6" t="str">
        <f>IF($B628="","",IF($Z628="","",IFERROR(SUMIFS(LabData2016[最近一次UACR檢查結果(mg/gm)],LabData2016[比對身分證前六碼],$AX628,LabData2016[最近一次UACR檢查日期],$Z628,LabData2016[UACR唯一],1),"")))</f>
        <v/>
      </c>
      <c r="Z628" s="36" t="str" cm="1">
        <f t="array" ref="Z628">IF($B628="","",IFERROR(_xlfn.AGGREGATE(14,6,LabData2016[最近一次UACR檢查日期]/((LabData2016[比對身分證前六碼]=$AX628)*(LabData2016[UACR唯一]=1)),2),""))</f>
        <v/>
      </c>
      <c r="AA628" s="6" t="str">
        <f t="shared" si="125"/>
        <v/>
      </c>
      <c r="AB628" s="29" t="str">
        <f ca="1">IF($B628="","",IF($V628="不適用","不適用",IF($W628="","未檢驗",IF(AND($AJ628+$AK628&gt;=2,$AK628&gt;=1),IF(OR($W628&lt;30,SUMIFS(LabData2016[UACR唯一],LabData2016[比對身分證前六碼],$AX628,LabData2016[最近一次UACR檢查結果(mg/gm)],"&lt;30",LabData2016[最近一次UACR檢查日期],"&gt;="&amp;DATE(YEAR(TODAY()),1,1),LabData2016[最近一次UACR檢查日期],"&lt;"&amp;DATE(YEAR(TODAY())+1,1,1))/($AJ628+$AK628)&gt;=0.5),"控制達標",IF(ISNUMBER($Y628),IF(AND($AA628&gt;=84,$W628-$Y628&lt;0),"進步達標","未達標"),"未達標")),"未達標"))))</f>
        <v/>
      </c>
      <c r="AC628" s="38" t="str">
        <f ca="1">IF($B628="","",IF($AB628="不適用","不適用",IF($AB628="未檢驗","無檢驗資料","全年"&amp;($AJ628+$AK628)&amp;"次／下半年"&amp;$AK628&amp;"次／"&amp;SUMIFS(LabData2016[UACR唯一],LabData2016[比對身分證前六碼],$AX628,LabData2016[最近一次UACR檢查結果(mg/gm)],"&lt;30",LabData2016[最近一次UACR檢查日期],"&gt;="&amp;DATE(YEAR(TODAY()),1,1),LabData2016[最近一次UACR檢查日期],"&lt;"&amp;DATE(YEAR(TODAY())+1,1,1))&amp;"/"&amp;($AJ628+$AK628)&amp;"達標")))</f>
        <v/>
      </c>
      <c r="AD628" s="6" t="str" cm="1">
        <f t="array" ref="AD628">IF($B628="","",IFERROR(INDEX(PatientCriteria[BP檢驗次數達標標準],ROWS($A$4:A628)),""))</f>
        <v/>
      </c>
      <c r="AE628" s="6" t="str" cm="1">
        <f t="array" aca="1" ref="AE628" ca="1">IF($B628="","",_xlfn.LET(_xlpm.bp,LabData2016[最近一次BP檢查日期],_xlpm.ym,IF(ISNUMBER(_xlpm.bp),TEXT(_xlpm.bp,"yyyy-mm"),LEFT(_xlpm.bp,7)),_xlpm.matched,_xlfn._xlws.FILTER(_xlpm.ym,(LabData2016[比對身分證前六碼]=$AX628)*(LabData2016[比對生日西元]=$AY628)*(_xlpm.ym&lt;&gt;"")*(LEFT(_xlpm.ym,4)=TEXT(YEAR(TODAY()),"0")),""),IF(INDEX(_xlpm.matched,1)="",0,ROWS(_xlfn.UNIQUE(_xlpm.matched)))))</f>
        <v/>
      </c>
      <c r="AF628" s="6" t="str">
        <f ca="1">IF($B628="","",SUMIFS(LabData2016[HbA1c唯一],LabData2016[比對身分證前六碼],$AX628,LabData2016[最近一次HbA1c檢查日期],"&gt;="&amp;DATE(YEAR(TODAY()),1,1),LabData2016[最近一次HbA1c檢查日期],"&lt;"&amp;DATE(YEAR(TODAY()),7,1)))</f>
        <v/>
      </c>
      <c r="AG628" s="6" t="str">
        <f ca="1">IF($B628="","",SUMIFS(LabData2016[HbA1c唯一],LabData2016[比對身分證前六碼],$AX628,LabData2016[最近一次HbA1c檢查日期],"&gt;="&amp;DATE(YEAR(TODAY()),7,1),LabData2016[最近一次HbA1c檢查日期],"&lt;"&amp;DATE(YEAR(TODAY())+1,1,1)))</f>
        <v/>
      </c>
      <c r="AH628" s="6" t="str">
        <f ca="1">IF($B628="","",SUMIFS(LabData2016[LDL唯一],LabData2016[比對身分證前六碼],$AX628,LabData2016[最近一次LDL檢查日期],"&gt;="&amp;DATE(YEAR(TODAY()),1,1),LabData2016[最近一次LDL檢查日期],"&lt;"&amp;DATE(YEAR(TODAY()),7,1)))</f>
        <v/>
      </c>
      <c r="AI628" s="6" t="str">
        <f ca="1">IF($B628="","",SUMIFS(LabData2016[LDL唯一],LabData2016[比對身分證前六碼],$AX628,LabData2016[最近一次LDL檢查日期],"&gt;="&amp;DATE(YEAR(TODAY()),7,1),LabData2016[最近一次LDL檢查日期],"&lt;"&amp;DATE(YEAR(TODAY())+1,1,1)))</f>
        <v/>
      </c>
      <c r="AJ628" s="6" t="str">
        <f ca="1">IF($B628="","",SUMIFS(LabData2016[UACR唯一],LabData2016[比對身分證前六碼],$AX628,LabData2016[最近一次UACR檢查日期],"&gt;="&amp;DATE(YEAR(TODAY()),1,1),LabData2016[最近一次UACR檢查日期],"&lt;"&amp;DATE(YEAR(TODAY()),7,1)))</f>
        <v/>
      </c>
      <c r="AK628" s="6" t="str">
        <f ca="1">IF($B628="","",SUMIFS(LabData2016[UACR唯一],LabData2016[比對身分證前六碼],$AX628,LabData2016[最近一次UACR檢查日期],"&gt;="&amp;DATE(YEAR(TODAY()),7,1),LabData2016[最近一次UACR檢查日期],"&lt;"&amp;DATE(YEAR(TODAY())+1,1,1)))</f>
        <v/>
      </c>
      <c r="AL628" s="6" t="str">
        <f t="shared" si="126"/>
        <v/>
      </c>
      <c r="AM628" s="6" t="str">
        <f t="shared" si="127"/>
        <v/>
      </c>
      <c r="AN628" s="6" t="str">
        <f t="shared" si="128"/>
        <v/>
      </c>
      <c r="AO628" s="6" t="str">
        <f t="shared" si="129"/>
        <v/>
      </c>
      <c r="AP628" s="6" t="str" cm="1">
        <f t="array" ref="AP628">IF($B628="","",IFERROR(INDEX(相容設定!$B$2:$E$9,MATCH($D628,相容設定!$A$2:$A$9,0),MIN(VALUE(LEFT($AQ628,FIND("/",$AQ628)-1)),3)+1),0))</f>
        <v/>
      </c>
      <c r="AQ628" s="6" t="str">
        <f t="shared" si="130"/>
        <v/>
      </c>
      <c r="AR628" s="30" t="str">
        <f t="shared" si="131"/>
        <v/>
      </c>
      <c r="AS628" s="30" t="str">
        <f>IF($B628="","",250+30+IF(OR(ISNUMBER(SEARCH("DM",$D628)),ISNUMBER(SEARCH("+",$D628))),100,0)+IFERROR(INDEX(相容設定!$F$2:$F$9,MATCH($D628,相容設定!$A$2:$A$9,0)),0))</f>
        <v/>
      </c>
      <c r="AT628" s="31" t="str">
        <f t="shared" si="132"/>
        <v/>
      </c>
      <c r="AU628" s="32" t="str">
        <f t="shared" si="133"/>
        <v/>
      </c>
      <c r="AW628" t="str">
        <f t="shared" si="134"/>
        <v/>
      </c>
    </row>
    <row r="629" spans="1:49" x14ac:dyDescent="0.35">
      <c r="A629" s="26" t="str" cm="1">
        <f t="array" ref="A629">IFERROR(IF(INDEX(PatientCriteria[身分證號],ROWS($A$4:A629))="","",ROWS($A$4:A629)),"")</f>
        <v/>
      </c>
      <c r="B629" s="26" t="str" cm="1">
        <f t="array" ref="B629">IFERROR(IF(INDEX(PatientCriteria[身分證號],ROWS($A$4:A629))="","",INDEX(PatientCriteria[身分證號],ROWS($A$4:A629))),"")</f>
        <v/>
      </c>
      <c r="C629" s="26" t="str" cm="1">
        <f t="array" ref="C629">IF($B629="","",IFERROR(INDEX(PatientCriteria[生日],ROWS($A$4:A629)),""))</f>
        <v/>
      </c>
      <c r="D629" s="26" t="str" cm="1">
        <f t="array" ref="D629">IF($B629="","",IFERROR(INDEX(PatientCriteria[疾病組合],ROWS($A$4:A629)),""))</f>
        <v/>
      </c>
      <c r="E629" s="6" t="str" cm="1">
        <f t="array" ref="E629">IF($B629="","",IFERROR(INDEX(PatientCriteria[HbA1c達標標準],ROWS($A$4:A629)),""))</f>
        <v/>
      </c>
      <c r="F629" s="6" t="str">
        <f>IF($B629="","",IF($G629="","",IFERROR(SUMIFS(LabData2016[最近一次HbA1c檢查結果(%)],LabData2016[比對身分證前六碼],$AX629,LabData2016[最近一次HbA1c檢查日期],$G629,LabData2016[HbA1c唯一],1),"")))</f>
        <v/>
      </c>
      <c r="G629" s="36" t="str" cm="1">
        <f t="array" ref="G629">IF($B629="","",IFERROR(_xlfn.AGGREGATE(14,6,LabData2016[最近一次HbA1c檢查日期]/((LabData2016[比對身分證前六碼]=$AX629)*(LabData2016[HbA1c唯一]=1)),1),""))</f>
        <v/>
      </c>
      <c r="H629" s="6" t="str">
        <f>IF($B629="","",IF($I629="","",IFERROR(SUMIFS(LabData2016[最近一次HbA1c檢查結果(%)],LabData2016[比對身分證前六碼],$AX629,LabData2016[最近一次HbA1c檢查日期],$I629,LabData2016[HbA1c唯一],1),"")))</f>
        <v/>
      </c>
      <c r="I629" s="36" t="str" cm="1">
        <f t="array" ref="I629">IF($B629="","",IFERROR(_xlfn.AGGREGATE(14,6,LabData2016[最近一次HbA1c檢查日期]/((LabData2016[比對身分證前六碼]=$AX629)*(LabData2016[HbA1c唯一]=1)),2),""))</f>
        <v/>
      </c>
      <c r="J629" s="6" t="str">
        <f t="shared" si="123"/>
        <v/>
      </c>
      <c r="K629" s="27" t="str">
        <f ca="1">IF($B629="","",IF($E629="不適用","不適用",IF($F629="","未檢驗",IF(AND($AF629+$AG629&gt;=2,$AG629&gt;=1),IF(OR($F629&lt;VALUE(SUBSTITUTE(SUBSTITUTE($E629,"&lt;",""),"%","")),SUMIFS(LabData2016[HbA1c唯一],LabData2016[比對身分證前六碼],$AX629,LabData2016[最近一次HbA1c檢查結果(%)],"&lt;"&amp;VALUE(SUBSTITUTE(SUBSTITUTE($E629,"&lt;",""),"%","")),LabData2016[最近一次HbA1c檢查日期],"&gt;="&amp;DATE(YEAR(TODAY()),1,1),LabData2016[最近一次HbA1c檢查日期],"&lt;"&amp;DATE(YEAR(TODAY())+1,1,1))/($AF629+$AG629)&gt;=0.5),"控制達標",IF(ISNUMBER($H629),IF(AND($J629&gt;=84,$F629-$H629&lt;0),"進步達標","未達標"),"未達標")),"未達標"))))</f>
        <v/>
      </c>
      <c r="L629" s="33" t="str">
        <f ca="1">IF($B629="","",IF($K629="不適用","不適用",IF($K629="未檢驗","無檢驗資料","全年"&amp;($AF629+$AG629)&amp;"次／下半年"&amp;$AG629&amp;"次／"&amp;SUMIFS(LabData2016[HbA1c唯一],LabData2016[比對身分證前六碼],$AX629,LabData2016[最近一次HbA1c檢查結果(%)],"&lt;"&amp;VALUE(SUBSTITUTE(SUBSTITUTE($E629,"&lt;",""),"%","")),LabData2016[最近一次HbA1c檢查日期],"&gt;="&amp;DATE(YEAR(TODAY()),1,1),LabData2016[最近一次HbA1c檢查日期],"&lt;"&amp;DATE(YEAR(TODAY())+1,1,1))&amp;"/"&amp;($AF629+$AG629)&amp;"達標")))</f>
        <v/>
      </c>
      <c r="M629" s="6" t="str" cm="1">
        <f t="array" ref="M629">IF($B629="","",IFERROR(INDEX(PatientCriteria[LDL達標標準],ROWS($A$4:A629)),""))</f>
        <v/>
      </c>
      <c r="N629" s="6" t="str">
        <f>IF($B629="","",IF($O629="","",IFERROR(SUMIFS(LabData2016[最近一次LDL檢查結果(mg/dL)],LabData2016[比對身分證前六碼],$AX629,LabData2016[最近一次LDL檢查日期],$O629,LabData2016[LDL唯一],1),"")))</f>
        <v/>
      </c>
      <c r="O629" s="36" t="str" cm="1">
        <f t="array" ref="O629">IF($B629="","",IFERROR(_xlfn.AGGREGATE(14,6,LabData2016[最近一次LDL檢查日期]/((LabData2016[比對身分證前六碼]=$AX629)*(LabData2016[LDL唯一]=1)),1),""))</f>
        <v/>
      </c>
      <c r="P629" s="6" t="str">
        <f>IF($B629="","",IF($Q629="","",IFERROR(SUMIFS(LabData2016[最近一次LDL檢查結果(mg/dL)],LabData2016[比對身分證前六碼],$AX629,LabData2016[最近一次LDL檢查日期],$Q629,LabData2016[LDL唯一],1),"")))</f>
        <v/>
      </c>
      <c r="Q629" s="36" t="str" cm="1">
        <f t="array" ref="Q629">IF($B629="","",IFERROR(_xlfn.AGGREGATE(14,6,LabData2016[最近一次LDL檢查日期]/((LabData2016[比對身分證前六碼]=$AX629)*(LabData2016[LDL唯一]=1)),2),""))</f>
        <v/>
      </c>
      <c r="R629" s="6" t="str">
        <f t="shared" si="124"/>
        <v/>
      </c>
      <c r="S629" s="6" t="str" cm="1">
        <f t="array" ref="S629">IF($B629="","",IFERROR(_xlfn.AGGREGATE(15,6,LabData2016[最近一次LDL檢查結果(mg/dL)]/((LabData2016[比對身分證前六碼]=$AX629)*(LabData2016[LDL唯一]=1)),1),""))</f>
        <v/>
      </c>
      <c r="T629" s="28" t="str">
        <f ca="1">IF($B629="","",IF($M629="不適用","不適用",IF($N629="","未檢驗",IF(OR(AND($D629="DM only",$O629&gt;=DATE(YEAR(TODAY()),1,1),$O629&lt;DATE(YEAR(TODAY())+1,1,1),$N629&lt;VALUE(SUBSTITUTE($M629,"&lt;",""))),AND($AH629&gt;=1,$AI629&gt;=1,OR($N629&lt;VALUE(SUBSTITUTE($M629,"&lt;","")),SUMIFS(LabData2016[LDL唯一],LabData2016[比對身分證前六碼],$AX629,LabData2016[最近一次LDL檢查結果(mg/dL)],"&lt;"&amp;VALUE(SUBSTITUTE($M629,"&lt;","")),LabData2016[最近一次LDL檢查日期],"&gt;="&amp;DATE(YEAR(TODAY()),1,1),LabData2016[最近一次LDL檢查日期],"&lt;"&amp;DATE(YEAR(TODAY())+1,1,1))/($AH629+$AI629)&gt;=0.5))),"控制達標",IF(AND($AH629&gt;=1,$AI629&gt;=1,ISNUMBER($P629),$R629&gt;84,$N629-$P629&lt;0),"進步達標","未達標")))))</f>
        <v/>
      </c>
      <c r="U629" s="39" t="str">
        <f ca="1">IF($B629="","",IF($T629="不適用","不適用",IF($T629="未檢驗","無檢驗資料","全年"&amp;($AH629+$AI629)&amp;"次／下半年"&amp;$AI629&amp;"次／"&amp;SUMIFS(LabData2016[LDL唯一],LabData2016[比對身分證前六碼],$AX629,LabData2016[最近一次LDL檢查結果(mg/dL)],"&lt;"&amp;VALUE(SUBSTITUTE($M629,"&lt;","")),LabData2016[最近一次LDL檢查日期],"&gt;="&amp;DATE(YEAR(TODAY()),1,1),LabData2016[最近一次LDL檢查日期],"&lt;"&amp;DATE(YEAR(TODAY())+1,1,1))&amp;"/"&amp;($AH629+$AI629)&amp;"達標")))</f>
        <v/>
      </c>
      <c r="V629" s="6" t="str" cm="1">
        <f t="array" ref="V629">IF($B629="","",IFERROR(INDEX(PatientCriteria[UACR達標標準],ROWS($A$4:A629)),""))</f>
        <v/>
      </c>
      <c r="W629" s="6" t="str">
        <f>IF($B629="","",IF($X629="","",IFERROR(SUMIFS(LabData2016[最近一次UACR檢查結果(mg/gm)],LabData2016[比對身分證前六碼],$AX629,LabData2016[最近一次UACR檢查日期],$X629,LabData2016[UACR唯一],1),"")))</f>
        <v/>
      </c>
      <c r="X629" s="36" t="str" cm="1">
        <f t="array" ref="X629">IF($B629="","",IFERROR(_xlfn.AGGREGATE(14,6,LabData2016[最近一次UACR檢查日期]/((LabData2016[比對身分證前六碼]=$AX629)*(LabData2016[UACR唯一]=1)),1),""))</f>
        <v/>
      </c>
      <c r="Y629" s="6" t="str">
        <f>IF($B629="","",IF($Z629="","",IFERROR(SUMIFS(LabData2016[最近一次UACR檢查結果(mg/gm)],LabData2016[比對身分證前六碼],$AX629,LabData2016[最近一次UACR檢查日期],$Z629,LabData2016[UACR唯一],1),"")))</f>
        <v/>
      </c>
      <c r="Z629" s="36" t="str" cm="1">
        <f t="array" ref="Z629">IF($B629="","",IFERROR(_xlfn.AGGREGATE(14,6,LabData2016[最近一次UACR檢查日期]/((LabData2016[比對身分證前六碼]=$AX629)*(LabData2016[UACR唯一]=1)),2),""))</f>
        <v/>
      </c>
      <c r="AA629" s="6" t="str">
        <f t="shared" si="125"/>
        <v/>
      </c>
      <c r="AB629" s="29" t="str">
        <f ca="1">IF($B629="","",IF($V629="不適用","不適用",IF($W629="","未檢驗",IF(AND($AJ629+$AK629&gt;=2,$AK629&gt;=1),IF(OR($W629&lt;30,SUMIFS(LabData2016[UACR唯一],LabData2016[比對身分證前六碼],$AX629,LabData2016[最近一次UACR檢查結果(mg/gm)],"&lt;30",LabData2016[最近一次UACR檢查日期],"&gt;="&amp;DATE(YEAR(TODAY()),1,1),LabData2016[最近一次UACR檢查日期],"&lt;"&amp;DATE(YEAR(TODAY())+1,1,1))/($AJ629+$AK629)&gt;=0.5),"控制達標",IF(ISNUMBER($Y629),IF(AND($AA629&gt;=84,$W629-$Y629&lt;0),"進步達標","未達標"),"未達標")),"未達標"))))</f>
        <v/>
      </c>
      <c r="AC629" s="38" t="str">
        <f ca="1">IF($B629="","",IF($AB629="不適用","不適用",IF($AB629="未檢驗","無檢驗資料","全年"&amp;($AJ629+$AK629)&amp;"次／下半年"&amp;$AK629&amp;"次／"&amp;SUMIFS(LabData2016[UACR唯一],LabData2016[比對身分證前六碼],$AX629,LabData2016[最近一次UACR檢查結果(mg/gm)],"&lt;30",LabData2016[最近一次UACR檢查日期],"&gt;="&amp;DATE(YEAR(TODAY()),1,1),LabData2016[最近一次UACR檢查日期],"&lt;"&amp;DATE(YEAR(TODAY())+1,1,1))&amp;"/"&amp;($AJ629+$AK629)&amp;"達標")))</f>
        <v/>
      </c>
      <c r="AD629" s="6" t="str" cm="1">
        <f t="array" ref="AD629">IF($B629="","",IFERROR(INDEX(PatientCriteria[BP檢驗次數達標標準],ROWS($A$4:A629)),""))</f>
        <v/>
      </c>
      <c r="AE629" s="6" t="str" cm="1">
        <f t="array" aca="1" ref="AE629" ca="1">IF($B629="","",_xlfn.LET(_xlpm.bp,LabData2016[最近一次BP檢查日期],_xlpm.ym,IF(ISNUMBER(_xlpm.bp),TEXT(_xlpm.bp,"yyyy-mm"),LEFT(_xlpm.bp,7)),_xlpm.matched,_xlfn._xlws.FILTER(_xlpm.ym,(LabData2016[比對身分證前六碼]=$AX629)*(LabData2016[比對生日西元]=$AY629)*(_xlpm.ym&lt;&gt;"")*(LEFT(_xlpm.ym,4)=TEXT(YEAR(TODAY()),"0")),""),IF(INDEX(_xlpm.matched,1)="",0,ROWS(_xlfn.UNIQUE(_xlpm.matched)))))</f>
        <v/>
      </c>
      <c r="AF629" s="6" t="str">
        <f ca="1">IF($B629="","",SUMIFS(LabData2016[HbA1c唯一],LabData2016[比對身分證前六碼],$AX629,LabData2016[最近一次HbA1c檢查日期],"&gt;="&amp;DATE(YEAR(TODAY()),1,1),LabData2016[最近一次HbA1c檢查日期],"&lt;"&amp;DATE(YEAR(TODAY()),7,1)))</f>
        <v/>
      </c>
      <c r="AG629" s="6" t="str">
        <f ca="1">IF($B629="","",SUMIFS(LabData2016[HbA1c唯一],LabData2016[比對身分證前六碼],$AX629,LabData2016[最近一次HbA1c檢查日期],"&gt;="&amp;DATE(YEAR(TODAY()),7,1),LabData2016[最近一次HbA1c檢查日期],"&lt;"&amp;DATE(YEAR(TODAY())+1,1,1)))</f>
        <v/>
      </c>
      <c r="AH629" s="6" t="str">
        <f ca="1">IF($B629="","",SUMIFS(LabData2016[LDL唯一],LabData2016[比對身分證前六碼],$AX629,LabData2016[最近一次LDL檢查日期],"&gt;="&amp;DATE(YEAR(TODAY()),1,1),LabData2016[最近一次LDL檢查日期],"&lt;"&amp;DATE(YEAR(TODAY()),7,1)))</f>
        <v/>
      </c>
      <c r="AI629" s="6" t="str">
        <f ca="1">IF($B629="","",SUMIFS(LabData2016[LDL唯一],LabData2016[比對身分證前六碼],$AX629,LabData2016[最近一次LDL檢查日期],"&gt;="&amp;DATE(YEAR(TODAY()),7,1),LabData2016[最近一次LDL檢查日期],"&lt;"&amp;DATE(YEAR(TODAY())+1,1,1)))</f>
        <v/>
      </c>
      <c r="AJ629" s="6" t="str">
        <f ca="1">IF($B629="","",SUMIFS(LabData2016[UACR唯一],LabData2016[比對身分證前六碼],$AX629,LabData2016[最近一次UACR檢查日期],"&gt;="&amp;DATE(YEAR(TODAY()),1,1),LabData2016[最近一次UACR檢查日期],"&lt;"&amp;DATE(YEAR(TODAY()),7,1)))</f>
        <v/>
      </c>
      <c r="AK629" s="6" t="str">
        <f ca="1">IF($B629="","",SUMIFS(LabData2016[UACR唯一],LabData2016[比對身分證前六碼],$AX629,LabData2016[最近一次UACR檢查日期],"&gt;="&amp;DATE(YEAR(TODAY()),7,1),LabData2016[最近一次UACR檢查日期],"&lt;"&amp;DATE(YEAR(TODAY())+1,1,1)))</f>
        <v/>
      </c>
      <c r="AL629" s="6" t="str">
        <f t="shared" si="126"/>
        <v/>
      </c>
      <c r="AM629" s="6" t="str">
        <f t="shared" si="127"/>
        <v/>
      </c>
      <c r="AN629" s="6" t="str">
        <f t="shared" si="128"/>
        <v/>
      </c>
      <c r="AO629" s="6" t="str">
        <f t="shared" si="129"/>
        <v/>
      </c>
      <c r="AP629" s="6" t="str" cm="1">
        <f t="array" ref="AP629">IF($B629="","",IFERROR(INDEX(相容設定!$B$2:$E$9,MATCH($D629,相容設定!$A$2:$A$9,0),MIN(VALUE(LEFT($AQ629,FIND("/",$AQ629)-1)),3)+1),0))</f>
        <v/>
      </c>
      <c r="AQ629" s="6" t="str">
        <f t="shared" si="130"/>
        <v/>
      </c>
      <c r="AR629" s="30" t="str">
        <f t="shared" si="131"/>
        <v/>
      </c>
      <c r="AS629" s="30" t="str">
        <f>IF($B629="","",250+30+IF(OR(ISNUMBER(SEARCH("DM",$D629)),ISNUMBER(SEARCH("+",$D629))),100,0)+IFERROR(INDEX(相容設定!$F$2:$F$9,MATCH($D629,相容設定!$A$2:$A$9,0)),0))</f>
        <v/>
      </c>
      <c r="AT629" s="31" t="str">
        <f t="shared" si="132"/>
        <v/>
      </c>
      <c r="AU629" s="32" t="str">
        <f t="shared" si="133"/>
        <v/>
      </c>
      <c r="AW629" t="str">
        <f t="shared" si="134"/>
        <v/>
      </c>
    </row>
    <row r="630" spans="1:49" x14ac:dyDescent="0.35">
      <c r="A630" s="26" t="str" cm="1">
        <f t="array" ref="A630">IFERROR(IF(INDEX(PatientCriteria[身分證號],ROWS($A$4:A630))="","",ROWS($A$4:A630)),"")</f>
        <v/>
      </c>
      <c r="B630" s="26" t="str" cm="1">
        <f t="array" ref="B630">IFERROR(IF(INDEX(PatientCriteria[身分證號],ROWS($A$4:A630))="","",INDEX(PatientCriteria[身分證號],ROWS($A$4:A630))),"")</f>
        <v/>
      </c>
      <c r="C630" s="26" t="str" cm="1">
        <f t="array" ref="C630">IF($B630="","",IFERROR(INDEX(PatientCriteria[生日],ROWS($A$4:A630)),""))</f>
        <v/>
      </c>
      <c r="D630" s="26" t="str" cm="1">
        <f t="array" ref="D630">IF($B630="","",IFERROR(INDEX(PatientCriteria[疾病組合],ROWS($A$4:A630)),""))</f>
        <v/>
      </c>
      <c r="E630" s="6" t="str" cm="1">
        <f t="array" ref="E630">IF($B630="","",IFERROR(INDEX(PatientCriteria[HbA1c達標標準],ROWS($A$4:A630)),""))</f>
        <v/>
      </c>
      <c r="F630" s="6" t="str">
        <f>IF($B630="","",IF($G630="","",IFERROR(SUMIFS(LabData2016[最近一次HbA1c檢查結果(%)],LabData2016[比對身分證前六碼],$AX630,LabData2016[最近一次HbA1c檢查日期],$G630,LabData2016[HbA1c唯一],1),"")))</f>
        <v/>
      </c>
      <c r="G630" s="36" t="str" cm="1">
        <f t="array" ref="G630">IF($B630="","",IFERROR(_xlfn.AGGREGATE(14,6,LabData2016[最近一次HbA1c檢查日期]/((LabData2016[比對身分證前六碼]=$AX630)*(LabData2016[HbA1c唯一]=1)),1),""))</f>
        <v/>
      </c>
      <c r="H630" s="6" t="str">
        <f>IF($B630="","",IF($I630="","",IFERROR(SUMIFS(LabData2016[最近一次HbA1c檢查結果(%)],LabData2016[比對身分證前六碼],$AX630,LabData2016[最近一次HbA1c檢查日期],$I630,LabData2016[HbA1c唯一],1),"")))</f>
        <v/>
      </c>
      <c r="I630" s="36" t="str" cm="1">
        <f t="array" ref="I630">IF($B630="","",IFERROR(_xlfn.AGGREGATE(14,6,LabData2016[最近一次HbA1c檢查日期]/((LabData2016[比對身分證前六碼]=$AX630)*(LabData2016[HbA1c唯一]=1)),2),""))</f>
        <v/>
      </c>
      <c r="J630" s="6" t="str">
        <f t="shared" si="123"/>
        <v/>
      </c>
      <c r="K630" s="27" t="str">
        <f ca="1">IF($B630="","",IF($E630="不適用","不適用",IF($F630="","未檢驗",IF(AND($AF630+$AG630&gt;=2,$AG630&gt;=1),IF(OR($F630&lt;VALUE(SUBSTITUTE(SUBSTITUTE($E630,"&lt;",""),"%","")),SUMIFS(LabData2016[HbA1c唯一],LabData2016[比對身分證前六碼],$AX630,LabData2016[最近一次HbA1c檢查結果(%)],"&lt;"&amp;VALUE(SUBSTITUTE(SUBSTITUTE($E630,"&lt;",""),"%","")),LabData2016[最近一次HbA1c檢查日期],"&gt;="&amp;DATE(YEAR(TODAY()),1,1),LabData2016[最近一次HbA1c檢查日期],"&lt;"&amp;DATE(YEAR(TODAY())+1,1,1))/($AF630+$AG630)&gt;=0.5),"控制達標",IF(ISNUMBER($H630),IF(AND($J630&gt;=84,$F630-$H630&lt;0),"進步達標","未達標"),"未達標")),"未達標"))))</f>
        <v/>
      </c>
      <c r="L630" s="33" t="str">
        <f ca="1">IF($B630="","",IF($K630="不適用","不適用",IF($K630="未檢驗","無檢驗資料","全年"&amp;($AF630+$AG630)&amp;"次／下半年"&amp;$AG630&amp;"次／"&amp;SUMIFS(LabData2016[HbA1c唯一],LabData2016[比對身分證前六碼],$AX630,LabData2016[最近一次HbA1c檢查結果(%)],"&lt;"&amp;VALUE(SUBSTITUTE(SUBSTITUTE($E630,"&lt;",""),"%","")),LabData2016[最近一次HbA1c檢查日期],"&gt;="&amp;DATE(YEAR(TODAY()),1,1),LabData2016[最近一次HbA1c檢查日期],"&lt;"&amp;DATE(YEAR(TODAY())+1,1,1))&amp;"/"&amp;($AF630+$AG630)&amp;"達標")))</f>
        <v/>
      </c>
      <c r="M630" s="6" t="str" cm="1">
        <f t="array" ref="M630">IF($B630="","",IFERROR(INDEX(PatientCriteria[LDL達標標準],ROWS($A$4:A630)),""))</f>
        <v/>
      </c>
      <c r="N630" s="6" t="str">
        <f>IF($B630="","",IF($O630="","",IFERROR(SUMIFS(LabData2016[最近一次LDL檢查結果(mg/dL)],LabData2016[比對身分證前六碼],$AX630,LabData2016[最近一次LDL檢查日期],$O630,LabData2016[LDL唯一],1),"")))</f>
        <v/>
      </c>
      <c r="O630" s="36" t="str" cm="1">
        <f t="array" ref="O630">IF($B630="","",IFERROR(_xlfn.AGGREGATE(14,6,LabData2016[最近一次LDL檢查日期]/((LabData2016[比對身分證前六碼]=$AX630)*(LabData2016[LDL唯一]=1)),1),""))</f>
        <v/>
      </c>
      <c r="P630" s="6" t="str">
        <f>IF($B630="","",IF($Q630="","",IFERROR(SUMIFS(LabData2016[最近一次LDL檢查結果(mg/dL)],LabData2016[比對身分證前六碼],$AX630,LabData2016[最近一次LDL檢查日期],$Q630,LabData2016[LDL唯一],1),"")))</f>
        <v/>
      </c>
      <c r="Q630" s="36" t="str" cm="1">
        <f t="array" ref="Q630">IF($B630="","",IFERROR(_xlfn.AGGREGATE(14,6,LabData2016[最近一次LDL檢查日期]/((LabData2016[比對身分證前六碼]=$AX630)*(LabData2016[LDL唯一]=1)),2),""))</f>
        <v/>
      </c>
      <c r="R630" s="6" t="str">
        <f t="shared" si="124"/>
        <v/>
      </c>
      <c r="S630" s="6" t="str" cm="1">
        <f t="array" ref="S630">IF($B630="","",IFERROR(_xlfn.AGGREGATE(15,6,LabData2016[最近一次LDL檢查結果(mg/dL)]/((LabData2016[比對身分證前六碼]=$AX630)*(LabData2016[LDL唯一]=1)),1),""))</f>
        <v/>
      </c>
      <c r="T630" s="28" t="str">
        <f ca="1">IF($B630="","",IF($M630="不適用","不適用",IF($N630="","未檢驗",IF(OR(AND($D630="DM only",$O630&gt;=DATE(YEAR(TODAY()),1,1),$O630&lt;DATE(YEAR(TODAY())+1,1,1),$N630&lt;VALUE(SUBSTITUTE($M630,"&lt;",""))),AND($AH630&gt;=1,$AI630&gt;=1,OR($N630&lt;VALUE(SUBSTITUTE($M630,"&lt;","")),SUMIFS(LabData2016[LDL唯一],LabData2016[比對身分證前六碼],$AX630,LabData2016[最近一次LDL檢查結果(mg/dL)],"&lt;"&amp;VALUE(SUBSTITUTE($M630,"&lt;","")),LabData2016[最近一次LDL檢查日期],"&gt;="&amp;DATE(YEAR(TODAY()),1,1),LabData2016[最近一次LDL檢查日期],"&lt;"&amp;DATE(YEAR(TODAY())+1,1,1))/($AH630+$AI630)&gt;=0.5))),"控制達標",IF(AND($AH630&gt;=1,$AI630&gt;=1,ISNUMBER($P630),$R630&gt;84,$N630-$P630&lt;0),"進步達標","未達標")))))</f>
        <v/>
      </c>
      <c r="U630" s="39" t="str">
        <f ca="1">IF($B630="","",IF($T630="不適用","不適用",IF($T630="未檢驗","無檢驗資料","全年"&amp;($AH630+$AI630)&amp;"次／下半年"&amp;$AI630&amp;"次／"&amp;SUMIFS(LabData2016[LDL唯一],LabData2016[比對身分證前六碼],$AX630,LabData2016[最近一次LDL檢查結果(mg/dL)],"&lt;"&amp;VALUE(SUBSTITUTE($M630,"&lt;","")),LabData2016[最近一次LDL檢查日期],"&gt;="&amp;DATE(YEAR(TODAY()),1,1),LabData2016[最近一次LDL檢查日期],"&lt;"&amp;DATE(YEAR(TODAY())+1,1,1))&amp;"/"&amp;($AH630+$AI630)&amp;"達標")))</f>
        <v/>
      </c>
      <c r="V630" s="6" t="str" cm="1">
        <f t="array" ref="V630">IF($B630="","",IFERROR(INDEX(PatientCriteria[UACR達標標準],ROWS($A$4:A630)),""))</f>
        <v/>
      </c>
      <c r="W630" s="6" t="str">
        <f>IF($B630="","",IF($X630="","",IFERROR(SUMIFS(LabData2016[最近一次UACR檢查結果(mg/gm)],LabData2016[比對身分證前六碼],$AX630,LabData2016[最近一次UACR檢查日期],$X630,LabData2016[UACR唯一],1),"")))</f>
        <v/>
      </c>
      <c r="X630" s="36" t="str" cm="1">
        <f t="array" ref="X630">IF($B630="","",IFERROR(_xlfn.AGGREGATE(14,6,LabData2016[最近一次UACR檢查日期]/((LabData2016[比對身分證前六碼]=$AX630)*(LabData2016[UACR唯一]=1)),1),""))</f>
        <v/>
      </c>
      <c r="Y630" s="6" t="str">
        <f>IF($B630="","",IF($Z630="","",IFERROR(SUMIFS(LabData2016[最近一次UACR檢查結果(mg/gm)],LabData2016[比對身分證前六碼],$AX630,LabData2016[最近一次UACR檢查日期],$Z630,LabData2016[UACR唯一],1),"")))</f>
        <v/>
      </c>
      <c r="Z630" s="36" t="str" cm="1">
        <f t="array" ref="Z630">IF($B630="","",IFERROR(_xlfn.AGGREGATE(14,6,LabData2016[最近一次UACR檢查日期]/((LabData2016[比對身分證前六碼]=$AX630)*(LabData2016[UACR唯一]=1)),2),""))</f>
        <v/>
      </c>
      <c r="AA630" s="6" t="str">
        <f t="shared" si="125"/>
        <v/>
      </c>
      <c r="AB630" s="29" t="str">
        <f ca="1">IF($B630="","",IF($V630="不適用","不適用",IF($W630="","未檢驗",IF(AND($AJ630+$AK630&gt;=2,$AK630&gt;=1),IF(OR($W630&lt;30,SUMIFS(LabData2016[UACR唯一],LabData2016[比對身分證前六碼],$AX630,LabData2016[最近一次UACR檢查結果(mg/gm)],"&lt;30",LabData2016[最近一次UACR檢查日期],"&gt;="&amp;DATE(YEAR(TODAY()),1,1),LabData2016[最近一次UACR檢查日期],"&lt;"&amp;DATE(YEAR(TODAY())+1,1,1))/($AJ630+$AK630)&gt;=0.5),"控制達標",IF(ISNUMBER($Y630),IF(AND($AA630&gt;=84,$W630-$Y630&lt;0),"進步達標","未達標"),"未達標")),"未達標"))))</f>
        <v/>
      </c>
      <c r="AC630" s="38" t="str">
        <f ca="1">IF($B630="","",IF($AB630="不適用","不適用",IF($AB630="未檢驗","無檢驗資料","全年"&amp;($AJ630+$AK630)&amp;"次／下半年"&amp;$AK630&amp;"次／"&amp;SUMIFS(LabData2016[UACR唯一],LabData2016[比對身分證前六碼],$AX630,LabData2016[最近一次UACR檢查結果(mg/gm)],"&lt;30",LabData2016[最近一次UACR檢查日期],"&gt;="&amp;DATE(YEAR(TODAY()),1,1),LabData2016[最近一次UACR檢查日期],"&lt;"&amp;DATE(YEAR(TODAY())+1,1,1))&amp;"/"&amp;($AJ630+$AK630)&amp;"達標")))</f>
        <v/>
      </c>
      <c r="AD630" s="6" t="str" cm="1">
        <f t="array" ref="AD630">IF($B630="","",IFERROR(INDEX(PatientCriteria[BP檢驗次數達標標準],ROWS($A$4:A630)),""))</f>
        <v/>
      </c>
      <c r="AE630" s="6" t="str" cm="1">
        <f t="array" aca="1" ref="AE630" ca="1">IF($B630="","",_xlfn.LET(_xlpm.bp,LabData2016[最近一次BP檢查日期],_xlpm.ym,IF(ISNUMBER(_xlpm.bp),TEXT(_xlpm.bp,"yyyy-mm"),LEFT(_xlpm.bp,7)),_xlpm.matched,_xlfn._xlws.FILTER(_xlpm.ym,(LabData2016[比對身分證前六碼]=$AX630)*(LabData2016[比對生日西元]=$AY630)*(_xlpm.ym&lt;&gt;"")*(LEFT(_xlpm.ym,4)=TEXT(YEAR(TODAY()),"0")),""),IF(INDEX(_xlpm.matched,1)="",0,ROWS(_xlfn.UNIQUE(_xlpm.matched)))))</f>
        <v/>
      </c>
      <c r="AF630" s="6" t="str">
        <f ca="1">IF($B630="","",SUMIFS(LabData2016[HbA1c唯一],LabData2016[比對身分證前六碼],$AX630,LabData2016[最近一次HbA1c檢查日期],"&gt;="&amp;DATE(YEAR(TODAY()),1,1),LabData2016[最近一次HbA1c檢查日期],"&lt;"&amp;DATE(YEAR(TODAY()),7,1)))</f>
        <v/>
      </c>
      <c r="AG630" s="6" t="str">
        <f ca="1">IF($B630="","",SUMIFS(LabData2016[HbA1c唯一],LabData2016[比對身分證前六碼],$AX630,LabData2016[最近一次HbA1c檢查日期],"&gt;="&amp;DATE(YEAR(TODAY()),7,1),LabData2016[最近一次HbA1c檢查日期],"&lt;"&amp;DATE(YEAR(TODAY())+1,1,1)))</f>
        <v/>
      </c>
      <c r="AH630" s="6" t="str">
        <f ca="1">IF($B630="","",SUMIFS(LabData2016[LDL唯一],LabData2016[比對身分證前六碼],$AX630,LabData2016[最近一次LDL檢查日期],"&gt;="&amp;DATE(YEAR(TODAY()),1,1),LabData2016[最近一次LDL檢查日期],"&lt;"&amp;DATE(YEAR(TODAY()),7,1)))</f>
        <v/>
      </c>
      <c r="AI630" s="6" t="str">
        <f ca="1">IF($B630="","",SUMIFS(LabData2016[LDL唯一],LabData2016[比對身分證前六碼],$AX630,LabData2016[最近一次LDL檢查日期],"&gt;="&amp;DATE(YEAR(TODAY()),7,1),LabData2016[最近一次LDL檢查日期],"&lt;"&amp;DATE(YEAR(TODAY())+1,1,1)))</f>
        <v/>
      </c>
      <c r="AJ630" s="6" t="str">
        <f ca="1">IF($B630="","",SUMIFS(LabData2016[UACR唯一],LabData2016[比對身分證前六碼],$AX630,LabData2016[最近一次UACR檢查日期],"&gt;="&amp;DATE(YEAR(TODAY()),1,1),LabData2016[最近一次UACR檢查日期],"&lt;"&amp;DATE(YEAR(TODAY()),7,1)))</f>
        <v/>
      </c>
      <c r="AK630" s="6" t="str">
        <f ca="1">IF($B630="","",SUMIFS(LabData2016[UACR唯一],LabData2016[比對身分證前六碼],$AX630,LabData2016[最近一次UACR檢查日期],"&gt;="&amp;DATE(YEAR(TODAY()),7,1),LabData2016[最近一次UACR檢查日期],"&lt;"&amp;DATE(YEAR(TODAY())+1,1,1)))</f>
        <v/>
      </c>
      <c r="AL630" s="6" t="str">
        <f t="shared" si="126"/>
        <v/>
      </c>
      <c r="AM630" s="6" t="str">
        <f t="shared" si="127"/>
        <v/>
      </c>
      <c r="AN630" s="6" t="str">
        <f t="shared" si="128"/>
        <v/>
      </c>
      <c r="AO630" s="6" t="str">
        <f t="shared" si="129"/>
        <v/>
      </c>
      <c r="AP630" s="6" t="str" cm="1">
        <f t="array" ref="AP630">IF($B630="","",IFERROR(INDEX(相容設定!$B$2:$E$9,MATCH($D630,相容設定!$A$2:$A$9,0),MIN(VALUE(LEFT($AQ630,FIND("/",$AQ630)-1)),3)+1),0))</f>
        <v/>
      </c>
      <c r="AQ630" s="6" t="str">
        <f t="shared" si="130"/>
        <v/>
      </c>
      <c r="AR630" s="30" t="str">
        <f t="shared" si="131"/>
        <v/>
      </c>
      <c r="AS630" s="30" t="str">
        <f>IF($B630="","",250+30+IF(OR(ISNUMBER(SEARCH("DM",$D630)),ISNUMBER(SEARCH("+",$D630))),100,0)+IFERROR(INDEX(相容設定!$F$2:$F$9,MATCH($D630,相容設定!$A$2:$A$9,0)),0))</f>
        <v/>
      </c>
      <c r="AT630" s="31" t="str">
        <f t="shared" si="132"/>
        <v/>
      </c>
      <c r="AU630" s="32" t="str">
        <f t="shared" si="133"/>
        <v/>
      </c>
      <c r="AW630" t="str">
        <f t="shared" si="134"/>
        <v/>
      </c>
    </row>
    <row r="631" spans="1:49" x14ac:dyDescent="0.35">
      <c r="A631" s="26" t="str" cm="1">
        <f t="array" ref="A631">IFERROR(IF(INDEX(PatientCriteria[身分證號],ROWS($A$4:A631))="","",ROWS($A$4:A631)),"")</f>
        <v/>
      </c>
      <c r="B631" s="26" t="str" cm="1">
        <f t="array" ref="B631">IFERROR(IF(INDEX(PatientCriteria[身分證號],ROWS($A$4:A631))="","",INDEX(PatientCriteria[身分證號],ROWS($A$4:A631))),"")</f>
        <v/>
      </c>
      <c r="C631" s="26" t="str" cm="1">
        <f t="array" ref="C631">IF($B631="","",IFERROR(INDEX(PatientCriteria[生日],ROWS($A$4:A631)),""))</f>
        <v/>
      </c>
      <c r="D631" s="26" t="str" cm="1">
        <f t="array" ref="D631">IF($B631="","",IFERROR(INDEX(PatientCriteria[疾病組合],ROWS($A$4:A631)),""))</f>
        <v/>
      </c>
      <c r="E631" s="6" t="str" cm="1">
        <f t="array" ref="E631">IF($B631="","",IFERROR(INDEX(PatientCriteria[HbA1c達標標準],ROWS($A$4:A631)),""))</f>
        <v/>
      </c>
      <c r="F631" s="6" t="str">
        <f>IF($B631="","",IF($G631="","",IFERROR(SUMIFS(LabData2016[最近一次HbA1c檢查結果(%)],LabData2016[比對身分證前六碼],$AX631,LabData2016[最近一次HbA1c檢查日期],$G631,LabData2016[HbA1c唯一],1),"")))</f>
        <v/>
      </c>
      <c r="G631" s="36" t="str" cm="1">
        <f t="array" ref="G631">IF($B631="","",IFERROR(_xlfn.AGGREGATE(14,6,LabData2016[最近一次HbA1c檢查日期]/((LabData2016[比對身分證前六碼]=$AX631)*(LabData2016[HbA1c唯一]=1)),1),""))</f>
        <v/>
      </c>
      <c r="H631" s="6" t="str">
        <f>IF($B631="","",IF($I631="","",IFERROR(SUMIFS(LabData2016[最近一次HbA1c檢查結果(%)],LabData2016[比對身分證前六碼],$AX631,LabData2016[最近一次HbA1c檢查日期],$I631,LabData2016[HbA1c唯一],1),"")))</f>
        <v/>
      </c>
      <c r="I631" s="36" t="str" cm="1">
        <f t="array" ref="I631">IF($B631="","",IFERROR(_xlfn.AGGREGATE(14,6,LabData2016[最近一次HbA1c檢查日期]/((LabData2016[比對身分證前六碼]=$AX631)*(LabData2016[HbA1c唯一]=1)),2),""))</f>
        <v/>
      </c>
      <c r="J631" s="6" t="str">
        <f t="shared" si="123"/>
        <v/>
      </c>
      <c r="K631" s="27" t="str">
        <f ca="1">IF($B631="","",IF($E631="不適用","不適用",IF($F631="","未檢驗",IF(AND($AF631+$AG631&gt;=2,$AG631&gt;=1),IF(OR($F631&lt;VALUE(SUBSTITUTE(SUBSTITUTE($E631,"&lt;",""),"%","")),SUMIFS(LabData2016[HbA1c唯一],LabData2016[比對身分證前六碼],$AX631,LabData2016[最近一次HbA1c檢查結果(%)],"&lt;"&amp;VALUE(SUBSTITUTE(SUBSTITUTE($E631,"&lt;",""),"%","")),LabData2016[最近一次HbA1c檢查日期],"&gt;="&amp;DATE(YEAR(TODAY()),1,1),LabData2016[最近一次HbA1c檢查日期],"&lt;"&amp;DATE(YEAR(TODAY())+1,1,1))/($AF631+$AG631)&gt;=0.5),"控制達標",IF(ISNUMBER($H631),IF(AND($J631&gt;=84,$F631-$H631&lt;0),"進步達標","未達標"),"未達標")),"未達標"))))</f>
        <v/>
      </c>
      <c r="L631" s="33" t="str">
        <f ca="1">IF($B631="","",IF($K631="不適用","不適用",IF($K631="未檢驗","無檢驗資料","全年"&amp;($AF631+$AG631)&amp;"次／下半年"&amp;$AG631&amp;"次／"&amp;SUMIFS(LabData2016[HbA1c唯一],LabData2016[比對身分證前六碼],$AX631,LabData2016[最近一次HbA1c檢查結果(%)],"&lt;"&amp;VALUE(SUBSTITUTE(SUBSTITUTE($E631,"&lt;",""),"%","")),LabData2016[最近一次HbA1c檢查日期],"&gt;="&amp;DATE(YEAR(TODAY()),1,1),LabData2016[最近一次HbA1c檢查日期],"&lt;"&amp;DATE(YEAR(TODAY())+1,1,1))&amp;"/"&amp;($AF631+$AG631)&amp;"達標")))</f>
        <v/>
      </c>
      <c r="M631" s="6" t="str" cm="1">
        <f t="array" ref="M631">IF($B631="","",IFERROR(INDEX(PatientCriteria[LDL達標標準],ROWS($A$4:A631)),""))</f>
        <v/>
      </c>
      <c r="N631" s="6" t="str">
        <f>IF($B631="","",IF($O631="","",IFERROR(SUMIFS(LabData2016[最近一次LDL檢查結果(mg/dL)],LabData2016[比對身分證前六碼],$AX631,LabData2016[最近一次LDL檢查日期],$O631,LabData2016[LDL唯一],1),"")))</f>
        <v/>
      </c>
      <c r="O631" s="36" t="str" cm="1">
        <f t="array" ref="O631">IF($B631="","",IFERROR(_xlfn.AGGREGATE(14,6,LabData2016[最近一次LDL檢查日期]/((LabData2016[比對身分證前六碼]=$AX631)*(LabData2016[LDL唯一]=1)),1),""))</f>
        <v/>
      </c>
      <c r="P631" s="6" t="str">
        <f>IF($B631="","",IF($Q631="","",IFERROR(SUMIFS(LabData2016[最近一次LDL檢查結果(mg/dL)],LabData2016[比對身分證前六碼],$AX631,LabData2016[最近一次LDL檢查日期],$Q631,LabData2016[LDL唯一],1),"")))</f>
        <v/>
      </c>
      <c r="Q631" s="36" t="str" cm="1">
        <f t="array" ref="Q631">IF($B631="","",IFERROR(_xlfn.AGGREGATE(14,6,LabData2016[最近一次LDL檢查日期]/((LabData2016[比對身分證前六碼]=$AX631)*(LabData2016[LDL唯一]=1)),2),""))</f>
        <v/>
      </c>
      <c r="R631" s="6" t="str">
        <f t="shared" si="124"/>
        <v/>
      </c>
      <c r="S631" s="6" t="str" cm="1">
        <f t="array" ref="S631">IF($B631="","",IFERROR(_xlfn.AGGREGATE(15,6,LabData2016[最近一次LDL檢查結果(mg/dL)]/((LabData2016[比對身分證前六碼]=$AX631)*(LabData2016[LDL唯一]=1)),1),""))</f>
        <v/>
      </c>
      <c r="T631" s="28" t="str">
        <f ca="1">IF($B631="","",IF($M631="不適用","不適用",IF($N631="","未檢驗",IF(OR(AND($D631="DM only",$O631&gt;=DATE(YEAR(TODAY()),1,1),$O631&lt;DATE(YEAR(TODAY())+1,1,1),$N631&lt;VALUE(SUBSTITUTE($M631,"&lt;",""))),AND($AH631&gt;=1,$AI631&gt;=1,OR($N631&lt;VALUE(SUBSTITUTE($M631,"&lt;","")),SUMIFS(LabData2016[LDL唯一],LabData2016[比對身分證前六碼],$AX631,LabData2016[最近一次LDL檢查結果(mg/dL)],"&lt;"&amp;VALUE(SUBSTITUTE($M631,"&lt;","")),LabData2016[最近一次LDL檢查日期],"&gt;="&amp;DATE(YEAR(TODAY()),1,1),LabData2016[最近一次LDL檢查日期],"&lt;"&amp;DATE(YEAR(TODAY())+1,1,1))/($AH631+$AI631)&gt;=0.5))),"控制達標",IF(AND($AH631&gt;=1,$AI631&gt;=1,ISNUMBER($P631),$R631&gt;84,$N631-$P631&lt;0),"進步達標","未達標")))))</f>
        <v/>
      </c>
      <c r="U631" s="39" t="str">
        <f ca="1">IF($B631="","",IF($T631="不適用","不適用",IF($T631="未檢驗","無檢驗資料","全年"&amp;($AH631+$AI631)&amp;"次／下半年"&amp;$AI631&amp;"次／"&amp;SUMIFS(LabData2016[LDL唯一],LabData2016[比對身分證前六碼],$AX631,LabData2016[最近一次LDL檢查結果(mg/dL)],"&lt;"&amp;VALUE(SUBSTITUTE($M631,"&lt;","")),LabData2016[最近一次LDL檢查日期],"&gt;="&amp;DATE(YEAR(TODAY()),1,1),LabData2016[最近一次LDL檢查日期],"&lt;"&amp;DATE(YEAR(TODAY())+1,1,1))&amp;"/"&amp;($AH631+$AI631)&amp;"達標")))</f>
        <v/>
      </c>
      <c r="V631" s="6" t="str" cm="1">
        <f t="array" ref="V631">IF($B631="","",IFERROR(INDEX(PatientCriteria[UACR達標標準],ROWS($A$4:A631)),""))</f>
        <v/>
      </c>
      <c r="W631" s="6" t="str">
        <f>IF($B631="","",IF($X631="","",IFERROR(SUMIFS(LabData2016[最近一次UACR檢查結果(mg/gm)],LabData2016[比對身分證前六碼],$AX631,LabData2016[最近一次UACR檢查日期],$X631,LabData2016[UACR唯一],1),"")))</f>
        <v/>
      </c>
      <c r="X631" s="36" t="str" cm="1">
        <f t="array" ref="X631">IF($B631="","",IFERROR(_xlfn.AGGREGATE(14,6,LabData2016[最近一次UACR檢查日期]/((LabData2016[比對身分證前六碼]=$AX631)*(LabData2016[UACR唯一]=1)),1),""))</f>
        <v/>
      </c>
      <c r="Y631" s="6" t="str">
        <f>IF($B631="","",IF($Z631="","",IFERROR(SUMIFS(LabData2016[最近一次UACR檢查結果(mg/gm)],LabData2016[比對身分證前六碼],$AX631,LabData2016[最近一次UACR檢查日期],$Z631,LabData2016[UACR唯一],1),"")))</f>
        <v/>
      </c>
      <c r="Z631" s="36" t="str" cm="1">
        <f t="array" ref="Z631">IF($B631="","",IFERROR(_xlfn.AGGREGATE(14,6,LabData2016[最近一次UACR檢查日期]/((LabData2016[比對身分證前六碼]=$AX631)*(LabData2016[UACR唯一]=1)),2),""))</f>
        <v/>
      </c>
      <c r="AA631" s="6" t="str">
        <f t="shared" si="125"/>
        <v/>
      </c>
      <c r="AB631" s="29" t="str">
        <f ca="1">IF($B631="","",IF($V631="不適用","不適用",IF($W631="","未檢驗",IF(AND($AJ631+$AK631&gt;=2,$AK631&gt;=1),IF(OR($W631&lt;30,SUMIFS(LabData2016[UACR唯一],LabData2016[比對身分證前六碼],$AX631,LabData2016[最近一次UACR檢查結果(mg/gm)],"&lt;30",LabData2016[最近一次UACR檢查日期],"&gt;="&amp;DATE(YEAR(TODAY()),1,1),LabData2016[最近一次UACR檢查日期],"&lt;"&amp;DATE(YEAR(TODAY())+1,1,1))/($AJ631+$AK631)&gt;=0.5),"控制達標",IF(ISNUMBER($Y631),IF(AND($AA631&gt;=84,$W631-$Y631&lt;0),"進步達標","未達標"),"未達標")),"未達標"))))</f>
        <v/>
      </c>
      <c r="AC631" s="38" t="str">
        <f ca="1">IF($B631="","",IF($AB631="不適用","不適用",IF($AB631="未檢驗","無檢驗資料","全年"&amp;($AJ631+$AK631)&amp;"次／下半年"&amp;$AK631&amp;"次／"&amp;SUMIFS(LabData2016[UACR唯一],LabData2016[比對身分證前六碼],$AX631,LabData2016[最近一次UACR檢查結果(mg/gm)],"&lt;30",LabData2016[最近一次UACR檢查日期],"&gt;="&amp;DATE(YEAR(TODAY()),1,1),LabData2016[最近一次UACR檢查日期],"&lt;"&amp;DATE(YEAR(TODAY())+1,1,1))&amp;"/"&amp;($AJ631+$AK631)&amp;"達標")))</f>
        <v/>
      </c>
      <c r="AD631" s="6" t="str" cm="1">
        <f t="array" ref="AD631">IF($B631="","",IFERROR(INDEX(PatientCriteria[BP檢驗次數達標標準],ROWS($A$4:A631)),""))</f>
        <v/>
      </c>
      <c r="AE631" s="6" t="str" cm="1">
        <f t="array" aca="1" ref="AE631" ca="1">IF($B631="","",_xlfn.LET(_xlpm.bp,LabData2016[最近一次BP檢查日期],_xlpm.ym,IF(ISNUMBER(_xlpm.bp),TEXT(_xlpm.bp,"yyyy-mm"),LEFT(_xlpm.bp,7)),_xlpm.matched,_xlfn._xlws.FILTER(_xlpm.ym,(LabData2016[比對身分證前六碼]=$AX631)*(LabData2016[比對生日西元]=$AY631)*(_xlpm.ym&lt;&gt;"")*(LEFT(_xlpm.ym,4)=TEXT(YEAR(TODAY()),"0")),""),IF(INDEX(_xlpm.matched,1)="",0,ROWS(_xlfn.UNIQUE(_xlpm.matched)))))</f>
        <v/>
      </c>
      <c r="AF631" s="6" t="str">
        <f ca="1">IF($B631="","",SUMIFS(LabData2016[HbA1c唯一],LabData2016[比對身分證前六碼],$AX631,LabData2016[最近一次HbA1c檢查日期],"&gt;="&amp;DATE(YEAR(TODAY()),1,1),LabData2016[最近一次HbA1c檢查日期],"&lt;"&amp;DATE(YEAR(TODAY()),7,1)))</f>
        <v/>
      </c>
      <c r="AG631" s="6" t="str">
        <f ca="1">IF($B631="","",SUMIFS(LabData2016[HbA1c唯一],LabData2016[比對身分證前六碼],$AX631,LabData2016[最近一次HbA1c檢查日期],"&gt;="&amp;DATE(YEAR(TODAY()),7,1),LabData2016[最近一次HbA1c檢查日期],"&lt;"&amp;DATE(YEAR(TODAY())+1,1,1)))</f>
        <v/>
      </c>
      <c r="AH631" s="6" t="str">
        <f ca="1">IF($B631="","",SUMIFS(LabData2016[LDL唯一],LabData2016[比對身分證前六碼],$AX631,LabData2016[最近一次LDL檢查日期],"&gt;="&amp;DATE(YEAR(TODAY()),1,1),LabData2016[最近一次LDL檢查日期],"&lt;"&amp;DATE(YEAR(TODAY()),7,1)))</f>
        <v/>
      </c>
      <c r="AI631" s="6" t="str">
        <f ca="1">IF($B631="","",SUMIFS(LabData2016[LDL唯一],LabData2016[比對身分證前六碼],$AX631,LabData2016[最近一次LDL檢查日期],"&gt;="&amp;DATE(YEAR(TODAY()),7,1),LabData2016[最近一次LDL檢查日期],"&lt;"&amp;DATE(YEAR(TODAY())+1,1,1)))</f>
        <v/>
      </c>
      <c r="AJ631" s="6" t="str">
        <f ca="1">IF($B631="","",SUMIFS(LabData2016[UACR唯一],LabData2016[比對身分證前六碼],$AX631,LabData2016[最近一次UACR檢查日期],"&gt;="&amp;DATE(YEAR(TODAY()),1,1),LabData2016[最近一次UACR檢查日期],"&lt;"&amp;DATE(YEAR(TODAY()),7,1)))</f>
        <v/>
      </c>
      <c r="AK631" s="6" t="str">
        <f ca="1">IF($B631="","",SUMIFS(LabData2016[UACR唯一],LabData2016[比對身分證前六碼],$AX631,LabData2016[最近一次UACR檢查日期],"&gt;="&amp;DATE(YEAR(TODAY()),7,1),LabData2016[最近一次UACR檢查日期],"&lt;"&amp;DATE(YEAR(TODAY())+1,1,1)))</f>
        <v/>
      </c>
      <c r="AL631" s="6" t="str">
        <f t="shared" si="126"/>
        <v/>
      </c>
      <c r="AM631" s="6" t="str">
        <f t="shared" si="127"/>
        <v/>
      </c>
      <c r="AN631" s="6" t="str">
        <f t="shared" si="128"/>
        <v/>
      </c>
      <c r="AO631" s="6" t="str">
        <f t="shared" si="129"/>
        <v/>
      </c>
      <c r="AP631" s="6" t="str" cm="1">
        <f t="array" ref="AP631">IF($B631="","",IFERROR(INDEX(相容設定!$B$2:$E$9,MATCH($D631,相容設定!$A$2:$A$9,0),MIN(VALUE(LEFT($AQ631,FIND("/",$AQ631)-1)),3)+1),0))</f>
        <v/>
      </c>
      <c r="AQ631" s="6" t="str">
        <f t="shared" si="130"/>
        <v/>
      </c>
      <c r="AR631" s="30" t="str">
        <f t="shared" si="131"/>
        <v/>
      </c>
      <c r="AS631" s="30" t="str">
        <f>IF($B631="","",250+30+IF(OR(ISNUMBER(SEARCH("DM",$D631)),ISNUMBER(SEARCH("+",$D631))),100,0)+IFERROR(INDEX(相容設定!$F$2:$F$9,MATCH($D631,相容設定!$A$2:$A$9,0)),0))</f>
        <v/>
      </c>
      <c r="AT631" s="31" t="str">
        <f t="shared" si="132"/>
        <v/>
      </c>
      <c r="AU631" s="32" t="str">
        <f t="shared" si="133"/>
        <v/>
      </c>
      <c r="AW631" t="str">
        <f t="shared" si="134"/>
        <v/>
      </c>
    </row>
    <row r="632" spans="1:49" x14ac:dyDescent="0.35">
      <c r="A632" s="26" t="str" cm="1">
        <f t="array" ref="A632">IFERROR(IF(INDEX(PatientCriteria[身分證號],ROWS($A$4:A632))="","",ROWS($A$4:A632)),"")</f>
        <v/>
      </c>
      <c r="B632" s="26" t="str" cm="1">
        <f t="array" ref="B632">IFERROR(IF(INDEX(PatientCriteria[身分證號],ROWS($A$4:A632))="","",INDEX(PatientCriteria[身分證號],ROWS($A$4:A632))),"")</f>
        <v/>
      </c>
      <c r="C632" s="26" t="str" cm="1">
        <f t="array" ref="C632">IF($B632="","",IFERROR(INDEX(PatientCriteria[生日],ROWS($A$4:A632)),""))</f>
        <v/>
      </c>
      <c r="D632" s="26" t="str" cm="1">
        <f t="array" ref="D632">IF($B632="","",IFERROR(INDEX(PatientCriteria[疾病組合],ROWS($A$4:A632)),""))</f>
        <v/>
      </c>
      <c r="E632" s="6" t="str" cm="1">
        <f t="array" ref="E632">IF($B632="","",IFERROR(INDEX(PatientCriteria[HbA1c達標標準],ROWS($A$4:A632)),""))</f>
        <v/>
      </c>
      <c r="F632" s="6" t="str">
        <f>IF($B632="","",IF($G632="","",IFERROR(SUMIFS(LabData2016[最近一次HbA1c檢查結果(%)],LabData2016[比對身分證前六碼],$AX632,LabData2016[最近一次HbA1c檢查日期],$G632,LabData2016[HbA1c唯一],1),"")))</f>
        <v/>
      </c>
      <c r="G632" s="36" t="str" cm="1">
        <f t="array" ref="G632">IF($B632="","",IFERROR(_xlfn.AGGREGATE(14,6,LabData2016[最近一次HbA1c檢查日期]/((LabData2016[比對身分證前六碼]=$AX632)*(LabData2016[HbA1c唯一]=1)),1),""))</f>
        <v/>
      </c>
      <c r="H632" s="6" t="str">
        <f>IF($B632="","",IF($I632="","",IFERROR(SUMIFS(LabData2016[最近一次HbA1c檢查結果(%)],LabData2016[比對身分證前六碼],$AX632,LabData2016[最近一次HbA1c檢查日期],$I632,LabData2016[HbA1c唯一],1),"")))</f>
        <v/>
      </c>
      <c r="I632" s="36" t="str" cm="1">
        <f t="array" ref="I632">IF($B632="","",IFERROR(_xlfn.AGGREGATE(14,6,LabData2016[最近一次HbA1c檢查日期]/((LabData2016[比對身分證前六碼]=$AX632)*(LabData2016[HbA1c唯一]=1)),2),""))</f>
        <v/>
      </c>
      <c r="J632" s="6" t="str">
        <f t="shared" si="123"/>
        <v/>
      </c>
      <c r="K632" s="27" t="str">
        <f ca="1">IF($B632="","",IF($E632="不適用","不適用",IF($F632="","未檢驗",IF(AND($AF632+$AG632&gt;=2,$AG632&gt;=1),IF(OR($F632&lt;VALUE(SUBSTITUTE(SUBSTITUTE($E632,"&lt;",""),"%","")),SUMIFS(LabData2016[HbA1c唯一],LabData2016[比對身分證前六碼],$AX632,LabData2016[最近一次HbA1c檢查結果(%)],"&lt;"&amp;VALUE(SUBSTITUTE(SUBSTITUTE($E632,"&lt;",""),"%","")),LabData2016[最近一次HbA1c檢查日期],"&gt;="&amp;DATE(YEAR(TODAY()),1,1),LabData2016[最近一次HbA1c檢查日期],"&lt;"&amp;DATE(YEAR(TODAY())+1,1,1))/($AF632+$AG632)&gt;=0.5),"控制達標",IF(ISNUMBER($H632),IF(AND($J632&gt;=84,$F632-$H632&lt;0),"進步達標","未達標"),"未達標")),"未達標"))))</f>
        <v/>
      </c>
      <c r="L632" s="33" t="str">
        <f ca="1">IF($B632="","",IF($K632="不適用","不適用",IF($K632="未檢驗","無檢驗資料","全年"&amp;($AF632+$AG632)&amp;"次／下半年"&amp;$AG632&amp;"次／"&amp;SUMIFS(LabData2016[HbA1c唯一],LabData2016[比對身分證前六碼],$AX632,LabData2016[最近一次HbA1c檢查結果(%)],"&lt;"&amp;VALUE(SUBSTITUTE(SUBSTITUTE($E632,"&lt;",""),"%","")),LabData2016[最近一次HbA1c檢查日期],"&gt;="&amp;DATE(YEAR(TODAY()),1,1),LabData2016[最近一次HbA1c檢查日期],"&lt;"&amp;DATE(YEAR(TODAY())+1,1,1))&amp;"/"&amp;($AF632+$AG632)&amp;"達標")))</f>
        <v/>
      </c>
      <c r="M632" s="6" t="str" cm="1">
        <f t="array" ref="M632">IF($B632="","",IFERROR(INDEX(PatientCriteria[LDL達標標準],ROWS($A$4:A632)),""))</f>
        <v/>
      </c>
      <c r="N632" s="6" t="str">
        <f>IF($B632="","",IF($O632="","",IFERROR(SUMIFS(LabData2016[最近一次LDL檢查結果(mg/dL)],LabData2016[比對身分證前六碼],$AX632,LabData2016[最近一次LDL檢查日期],$O632,LabData2016[LDL唯一],1),"")))</f>
        <v/>
      </c>
      <c r="O632" s="36" t="str" cm="1">
        <f t="array" ref="O632">IF($B632="","",IFERROR(_xlfn.AGGREGATE(14,6,LabData2016[最近一次LDL檢查日期]/((LabData2016[比對身分證前六碼]=$AX632)*(LabData2016[LDL唯一]=1)),1),""))</f>
        <v/>
      </c>
      <c r="P632" s="6" t="str">
        <f>IF($B632="","",IF($Q632="","",IFERROR(SUMIFS(LabData2016[最近一次LDL檢查結果(mg/dL)],LabData2016[比對身分證前六碼],$AX632,LabData2016[最近一次LDL檢查日期],$Q632,LabData2016[LDL唯一],1),"")))</f>
        <v/>
      </c>
      <c r="Q632" s="36" t="str" cm="1">
        <f t="array" ref="Q632">IF($B632="","",IFERROR(_xlfn.AGGREGATE(14,6,LabData2016[最近一次LDL檢查日期]/((LabData2016[比對身分證前六碼]=$AX632)*(LabData2016[LDL唯一]=1)),2),""))</f>
        <v/>
      </c>
      <c r="R632" s="6" t="str">
        <f t="shared" si="124"/>
        <v/>
      </c>
      <c r="S632" s="6" t="str" cm="1">
        <f t="array" ref="S632">IF($B632="","",IFERROR(_xlfn.AGGREGATE(15,6,LabData2016[最近一次LDL檢查結果(mg/dL)]/((LabData2016[比對身分證前六碼]=$AX632)*(LabData2016[LDL唯一]=1)),1),""))</f>
        <v/>
      </c>
      <c r="T632" s="28" t="str">
        <f ca="1">IF($B632="","",IF($M632="不適用","不適用",IF($N632="","未檢驗",IF(OR(AND($D632="DM only",$O632&gt;=DATE(YEAR(TODAY()),1,1),$O632&lt;DATE(YEAR(TODAY())+1,1,1),$N632&lt;VALUE(SUBSTITUTE($M632,"&lt;",""))),AND($AH632&gt;=1,$AI632&gt;=1,OR($N632&lt;VALUE(SUBSTITUTE($M632,"&lt;","")),SUMIFS(LabData2016[LDL唯一],LabData2016[比對身分證前六碼],$AX632,LabData2016[最近一次LDL檢查結果(mg/dL)],"&lt;"&amp;VALUE(SUBSTITUTE($M632,"&lt;","")),LabData2016[最近一次LDL檢查日期],"&gt;="&amp;DATE(YEAR(TODAY()),1,1),LabData2016[最近一次LDL檢查日期],"&lt;"&amp;DATE(YEAR(TODAY())+1,1,1))/($AH632+$AI632)&gt;=0.5))),"控制達標",IF(AND($AH632&gt;=1,$AI632&gt;=1,ISNUMBER($P632),$R632&gt;84,$N632-$P632&lt;0),"進步達標","未達標")))))</f>
        <v/>
      </c>
      <c r="U632" s="39" t="str">
        <f ca="1">IF($B632="","",IF($T632="不適用","不適用",IF($T632="未檢驗","無檢驗資料","全年"&amp;($AH632+$AI632)&amp;"次／下半年"&amp;$AI632&amp;"次／"&amp;SUMIFS(LabData2016[LDL唯一],LabData2016[比對身分證前六碼],$AX632,LabData2016[最近一次LDL檢查結果(mg/dL)],"&lt;"&amp;VALUE(SUBSTITUTE($M632,"&lt;","")),LabData2016[最近一次LDL檢查日期],"&gt;="&amp;DATE(YEAR(TODAY()),1,1),LabData2016[最近一次LDL檢查日期],"&lt;"&amp;DATE(YEAR(TODAY())+1,1,1))&amp;"/"&amp;($AH632+$AI632)&amp;"達標")))</f>
        <v/>
      </c>
      <c r="V632" s="6" t="str" cm="1">
        <f t="array" ref="V632">IF($B632="","",IFERROR(INDEX(PatientCriteria[UACR達標標準],ROWS($A$4:A632)),""))</f>
        <v/>
      </c>
      <c r="W632" s="6" t="str">
        <f>IF($B632="","",IF($X632="","",IFERROR(SUMIFS(LabData2016[最近一次UACR檢查結果(mg/gm)],LabData2016[比對身分證前六碼],$AX632,LabData2016[最近一次UACR檢查日期],$X632,LabData2016[UACR唯一],1),"")))</f>
        <v/>
      </c>
      <c r="X632" s="36" t="str" cm="1">
        <f t="array" ref="X632">IF($B632="","",IFERROR(_xlfn.AGGREGATE(14,6,LabData2016[最近一次UACR檢查日期]/((LabData2016[比對身分證前六碼]=$AX632)*(LabData2016[UACR唯一]=1)),1),""))</f>
        <v/>
      </c>
      <c r="Y632" s="6" t="str">
        <f>IF($B632="","",IF($Z632="","",IFERROR(SUMIFS(LabData2016[最近一次UACR檢查結果(mg/gm)],LabData2016[比對身分證前六碼],$AX632,LabData2016[最近一次UACR檢查日期],$Z632,LabData2016[UACR唯一],1),"")))</f>
        <v/>
      </c>
      <c r="Z632" s="36" t="str" cm="1">
        <f t="array" ref="Z632">IF($B632="","",IFERROR(_xlfn.AGGREGATE(14,6,LabData2016[最近一次UACR檢查日期]/((LabData2016[比對身分證前六碼]=$AX632)*(LabData2016[UACR唯一]=1)),2),""))</f>
        <v/>
      </c>
      <c r="AA632" s="6" t="str">
        <f t="shared" si="125"/>
        <v/>
      </c>
      <c r="AB632" s="29" t="str">
        <f ca="1">IF($B632="","",IF($V632="不適用","不適用",IF($W632="","未檢驗",IF(AND($AJ632+$AK632&gt;=2,$AK632&gt;=1),IF(OR($W632&lt;30,SUMIFS(LabData2016[UACR唯一],LabData2016[比對身分證前六碼],$AX632,LabData2016[最近一次UACR檢查結果(mg/gm)],"&lt;30",LabData2016[最近一次UACR檢查日期],"&gt;="&amp;DATE(YEAR(TODAY()),1,1),LabData2016[最近一次UACR檢查日期],"&lt;"&amp;DATE(YEAR(TODAY())+1,1,1))/($AJ632+$AK632)&gt;=0.5),"控制達標",IF(ISNUMBER($Y632),IF(AND($AA632&gt;=84,$W632-$Y632&lt;0),"進步達標","未達標"),"未達標")),"未達標"))))</f>
        <v/>
      </c>
      <c r="AC632" s="38" t="str">
        <f ca="1">IF($B632="","",IF($AB632="不適用","不適用",IF($AB632="未檢驗","無檢驗資料","全年"&amp;($AJ632+$AK632)&amp;"次／下半年"&amp;$AK632&amp;"次／"&amp;SUMIFS(LabData2016[UACR唯一],LabData2016[比對身分證前六碼],$AX632,LabData2016[最近一次UACR檢查結果(mg/gm)],"&lt;30",LabData2016[最近一次UACR檢查日期],"&gt;="&amp;DATE(YEAR(TODAY()),1,1),LabData2016[最近一次UACR檢查日期],"&lt;"&amp;DATE(YEAR(TODAY())+1,1,1))&amp;"/"&amp;($AJ632+$AK632)&amp;"達標")))</f>
        <v/>
      </c>
      <c r="AD632" s="6" t="str" cm="1">
        <f t="array" ref="AD632">IF($B632="","",IFERROR(INDEX(PatientCriteria[BP檢驗次數達標標準],ROWS($A$4:A632)),""))</f>
        <v/>
      </c>
      <c r="AE632" s="6" t="str" cm="1">
        <f t="array" aca="1" ref="AE632" ca="1">IF($B632="","",_xlfn.LET(_xlpm.bp,LabData2016[最近一次BP檢查日期],_xlpm.ym,IF(ISNUMBER(_xlpm.bp),TEXT(_xlpm.bp,"yyyy-mm"),LEFT(_xlpm.bp,7)),_xlpm.matched,_xlfn._xlws.FILTER(_xlpm.ym,(LabData2016[比對身分證前六碼]=$AX632)*(LabData2016[比對生日西元]=$AY632)*(_xlpm.ym&lt;&gt;"")*(LEFT(_xlpm.ym,4)=TEXT(YEAR(TODAY()),"0")),""),IF(INDEX(_xlpm.matched,1)="",0,ROWS(_xlfn.UNIQUE(_xlpm.matched)))))</f>
        <v/>
      </c>
      <c r="AF632" s="6" t="str">
        <f ca="1">IF($B632="","",SUMIFS(LabData2016[HbA1c唯一],LabData2016[比對身分證前六碼],$AX632,LabData2016[最近一次HbA1c檢查日期],"&gt;="&amp;DATE(YEAR(TODAY()),1,1),LabData2016[最近一次HbA1c檢查日期],"&lt;"&amp;DATE(YEAR(TODAY()),7,1)))</f>
        <v/>
      </c>
      <c r="AG632" s="6" t="str">
        <f ca="1">IF($B632="","",SUMIFS(LabData2016[HbA1c唯一],LabData2016[比對身分證前六碼],$AX632,LabData2016[最近一次HbA1c檢查日期],"&gt;="&amp;DATE(YEAR(TODAY()),7,1),LabData2016[最近一次HbA1c檢查日期],"&lt;"&amp;DATE(YEAR(TODAY())+1,1,1)))</f>
        <v/>
      </c>
      <c r="AH632" s="6" t="str">
        <f ca="1">IF($B632="","",SUMIFS(LabData2016[LDL唯一],LabData2016[比對身分證前六碼],$AX632,LabData2016[最近一次LDL檢查日期],"&gt;="&amp;DATE(YEAR(TODAY()),1,1),LabData2016[最近一次LDL檢查日期],"&lt;"&amp;DATE(YEAR(TODAY()),7,1)))</f>
        <v/>
      </c>
      <c r="AI632" s="6" t="str">
        <f ca="1">IF($B632="","",SUMIFS(LabData2016[LDL唯一],LabData2016[比對身分證前六碼],$AX632,LabData2016[最近一次LDL檢查日期],"&gt;="&amp;DATE(YEAR(TODAY()),7,1),LabData2016[最近一次LDL檢查日期],"&lt;"&amp;DATE(YEAR(TODAY())+1,1,1)))</f>
        <v/>
      </c>
      <c r="AJ632" s="6" t="str">
        <f ca="1">IF($B632="","",SUMIFS(LabData2016[UACR唯一],LabData2016[比對身分證前六碼],$AX632,LabData2016[最近一次UACR檢查日期],"&gt;="&amp;DATE(YEAR(TODAY()),1,1),LabData2016[最近一次UACR檢查日期],"&lt;"&amp;DATE(YEAR(TODAY()),7,1)))</f>
        <v/>
      </c>
      <c r="AK632" s="6" t="str">
        <f ca="1">IF($B632="","",SUMIFS(LabData2016[UACR唯一],LabData2016[比對身分證前六碼],$AX632,LabData2016[最近一次UACR檢查日期],"&gt;="&amp;DATE(YEAR(TODAY()),7,1),LabData2016[最近一次UACR檢查日期],"&lt;"&amp;DATE(YEAR(TODAY())+1,1,1)))</f>
        <v/>
      </c>
      <c r="AL632" s="6" t="str">
        <f t="shared" si="126"/>
        <v/>
      </c>
      <c r="AM632" s="6" t="str">
        <f t="shared" si="127"/>
        <v/>
      </c>
      <c r="AN632" s="6" t="str">
        <f t="shared" si="128"/>
        <v/>
      </c>
      <c r="AO632" s="6" t="str">
        <f t="shared" si="129"/>
        <v/>
      </c>
      <c r="AP632" s="6" t="str" cm="1">
        <f t="array" ref="AP632">IF($B632="","",IFERROR(INDEX(相容設定!$B$2:$E$9,MATCH($D632,相容設定!$A$2:$A$9,0),MIN(VALUE(LEFT($AQ632,FIND("/",$AQ632)-1)),3)+1),0))</f>
        <v/>
      </c>
      <c r="AQ632" s="6" t="str">
        <f t="shared" si="130"/>
        <v/>
      </c>
      <c r="AR632" s="30" t="str">
        <f t="shared" si="131"/>
        <v/>
      </c>
      <c r="AS632" s="30" t="str">
        <f>IF($B632="","",250+30+IF(OR(ISNUMBER(SEARCH("DM",$D632)),ISNUMBER(SEARCH("+",$D632))),100,0)+IFERROR(INDEX(相容設定!$F$2:$F$9,MATCH($D632,相容設定!$A$2:$A$9,0)),0))</f>
        <v/>
      </c>
      <c r="AT632" s="31" t="str">
        <f t="shared" si="132"/>
        <v/>
      </c>
      <c r="AU632" s="32" t="str">
        <f t="shared" si="133"/>
        <v/>
      </c>
      <c r="AW632" t="str">
        <f t="shared" si="134"/>
        <v/>
      </c>
    </row>
    <row r="633" spans="1:49" x14ac:dyDescent="0.35">
      <c r="A633" s="26" t="str" cm="1">
        <f t="array" ref="A633">IFERROR(IF(INDEX(PatientCriteria[身分證號],ROWS($A$4:A633))="","",ROWS($A$4:A633)),"")</f>
        <v/>
      </c>
      <c r="B633" s="26" t="str" cm="1">
        <f t="array" ref="B633">IFERROR(IF(INDEX(PatientCriteria[身分證號],ROWS($A$4:A633))="","",INDEX(PatientCriteria[身分證號],ROWS($A$4:A633))),"")</f>
        <v/>
      </c>
      <c r="C633" s="26" t="str" cm="1">
        <f t="array" ref="C633">IF($B633="","",IFERROR(INDEX(PatientCriteria[生日],ROWS($A$4:A633)),""))</f>
        <v/>
      </c>
      <c r="D633" s="26" t="str" cm="1">
        <f t="array" ref="D633">IF($B633="","",IFERROR(INDEX(PatientCriteria[疾病組合],ROWS($A$4:A633)),""))</f>
        <v/>
      </c>
      <c r="E633" s="6" t="str" cm="1">
        <f t="array" ref="E633">IF($B633="","",IFERROR(INDEX(PatientCriteria[HbA1c達標標準],ROWS($A$4:A633)),""))</f>
        <v/>
      </c>
      <c r="F633" s="6" t="str">
        <f>IF($B633="","",IF($G633="","",IFERROR(SUMIFS(LabData2016[最近一次HbA1c檢查結果(%)],LabData2016[比對身分證前六碼],$AX633,LabData2016[最近一次HbA1c檢查日期],$G633,LabData2016[HbA1c唯一],1),"")))</f>
        <v/>
      </c>
      <c r="G633" s="36" t="str" cm="1">
        <f t="array" ref="G633">IF($B633="","",IFERROR(_xlfn.AGGREGATE(14,6,LabData2016[最近一次HbA1c檢查日期]/((LabData2016[比對身分證前六碼]=$AX633)*(LabData2016[HbA1c唯一]=1)),1),""))</f>
        <v/>
      </c>
      <c r="H633" s="6" t="str">
        <f>IF($B633="","",IF($I633="","",IFERROR(SUMIFS(LabData2016[最近一次HbA1c檢查結果(%)],LabData2016[比對身分證前六碼],$AX633,LabData2016[最近一次HbA1c檢查日期],$I633,LabData2016[HbA1c唯一],1),"")))</f>
        <v/>
      </c>
      <c r="I633" s="36" t="str" cm="1">
        <f t="array" ref="I633">IF($B633="","",IFERROR(_xlfn.AGGREGATE(14,6,LabData2016[最近一次HbA1c檢查日期]/((LabData2016[比對身分證前六碼]=$AX633)*(LabData2016[HbA1c唯一]=1)),2),""))</f>
        <v/>
      </c>
      <c r="J633" s="6" t="str">
        <f t="shared" si="123"/>
        <v/>
      </c>
      <c r="K633" s="27" t="str">
        <f ca="1">IF($B633="","",IF($E633="不適用","不適用",IF($F633="","未檢驗",IF(AND($AF633+$AG633&gt;=2,$AG633&gt;=1),IF(OR($F633&lt;VALUE(SUBSTITUTE(SUBSTITUTE($E633,"&lt;",""),"%","")),SUMIFS(LabData2016[HbA1c唯一],LabData2016[比對身分證前六碼],$AX633,LabData2016[最近一次HbA1c檢查結果(%)],"&lt;"&amp;VALUE(SUBSTITUTE(SUBSTITUTE($E633,"&lt;",""),"%","")),LabData2016[最近一次HbA1c檢查日期],"&gt;="&amp;DATE(YEAR(TODAY()),1,1),LabData2016[最近一次HbA1c檢查日期],"&lt;"&amp;DATE(YEAR(TODAY())+1,1,1))/($AF633+$AG633)&gt;=0.5),"控制達標",IF(ISNUMBER($H633),IF(AND($J633&gt;=84,$F633-$H633&lt;0),"進步達標","未達標"),"未達標")),"未達標"))))</f>
        <v/>
      </c>
      <c r="L633" s="33" t="str">
        <f ca="1">IF($B633="","",IF($K633="不適用","不適用",IF($K633="未檢驗","無檢驗資料","全年"&amp;($AF633+$AG633)&amp;"次／下半年"&amp;$AG633&amp;"次／"&amp;SUMIFS(LabData2016[HbA1c唯一],LabData2016[比對身分證前六碼],$AX633,LabData2016[最近一次HbA1c檢查結果(%)],"&lt;"&amp;VALUE(SUBSTITUTE(SUBSTITUTE($E633,"&lt;",""),"%","")),LabData2016[最近一次HbA1c檢查日期],"&gt;="&amp;DATE(YEAR(TODAY()),1,1),LabData2016[最近一次HbA1c檢查日期],"&lt;"&amp;DATE(YEAR(TODAY())+1,1,1))&amp;"/"&amp;($AF633+$AG633)&amp;"達標")))</f>
        <v/>
      </c>
      <c r="M633" s="6" t="str" cm="1">
        <f t="array" ref="M633">IF($B633="","",IFERROR(INDEX(PatientCriteria[LDL達標標準],ROWS($A$4:A633)),""))</f>
        <v/>
      </c>
      <c r="N633" s="6" t="str">
        <f>IF($B633="","",IF($O633="","",IFERROR(SUMIFS(LabData2016[最近一次LDL檢查結果(mg/dL)],LabData2016[比對身分證前六碼],$AX633,LabData2016[最近一次LDL檢查日期],$O633,LabData2016[LDL唯一],1),"")))</f>
        <v/>
      </c>
      <c r="O633" s="36" t="str" cm="1">
        <f t="array" ref="O633">IF($B633="","",IFERROR(_xlfn.AGGREGATE(14,6,LabData2016[最近一次LDL檢查日期]/((LabData2016[比對身分證前六碼]=$AX633)*(LabData2016[LDL唯一]=1)),1),""))</f>
        <v/>
      </c>
      <c r="P633" s="6" t="str">
        <f>IF($B633="","",IF($Q633="","",IFERROR(SUMIFS(LabData2016[最近一次LDL檢查結果(mg/dL)],LabData2016[比對身分證前六碼],$AX633,LabData2016[最近一次LDL檢查日期],$Q633,LabData2016[LDL唯一],1),"")))</f>
        <v/>
      </c>
      <c r="Q633" s="36" t="str" cm="1">
        <f t="array" ref="Q633">IF($B633="","",IFERROR(_xlfn.AGGREGATE(14,6,LabData2016[最近一次LDL檢查日期]/((LabData2016[比對身分證前六碼]=$AX633)*(LabData2016[LDL唯一]=1)),2),""))</f>
        <v/>
      </c>
      <c r="R633" s="6" t="str">
        <f t="shared" si="124"/>
        <v/>
      </c>
      <c r="S633" s="6" t="str" cm="1">
        <f t="array" ref="S633">IF($B633="","",IFERROR(_xlfn.AGGREGATE(15,6,LabData2016[最近一次LDL檢查結果(mg/dL)]/((LabData2016[比對身分證前六碼]=$AX633)*(LabData2016[LDL唯一]=1)),1),""))</f>
        <v/>
      </c>
      <c r="T633" s="28" t="str">
        <f ca="1">IF($B633="","",IF($M633="不適用","不適用",IF($N633="","未檢驗",IF(OR(AND($D633="DM only",$O633&gt;=DATE(YEAR(TODAY()),1,1),$O633&lt;DATE(YEAR(TODAY())+1,1,1),$N633&lt;VALUE(SUBSTITUTE($M633,"&lt;",""))),AND($AH633&gt;=1,$AI633&gt;=1,OR($N633&lt;VALUE(SUBSTITUTE($M633,"&lt;","")),SUMIFS(LabData2016[LDL唯一],LabData2016[比對身分證前六碼],$AX633,LabData2016[最近一次LDL檢查結果(mg/dL)],"&lt;"&amp;VALUE(SUBSTITUTE($M633,"&lt;","")),LabData2016[最近一次LDL檢查日期],"&gt;="&amp;DATE(YEAR(TODAY()),1,1),LabData2016[最近一次LDL檢查日期],"&lt;"&amp;DATE(YEAR(TODAY())+1,1,1))/($AH633+$AI633)&gt;=0.5))),"控制達標",IF(AND($AH633&gt;=1,$AI633&gt;=1,ISNUMBER($P633),$R633&gt;84,$N633-$P633&lt;0),"進步達標","未達標")))))</f>
        <v/>
      </c>
      <c r="U633" s="39" t="str">
        <f ca="1">IF($B633="","",IF($T633="不適用","不適用",IF($T633="未檢驗","無檢驗資料","全年"&amp;($AH633+$AI633)&amp;"次／下半年"&amp;$AI633&amp;"次／"&amp;SUMIFS(LabData2016[LDL唯一],LabData2016[比對身分證前六碼],$AX633,LabData2016[最近一次LDL檢查結果(mg/dL)],"&lt;"&amp;VALUE(SUBSTITUTE($M633,"&lt;","")),LabData2016[最近一次LDL檢查日期],"&gt;="&amp;DATE(YEAR(TODAY()),1,1),LabData2016[最近一次LDL檢查日期],"&lt;"&amp;DATE(YEAR(TODAY())+1,1,1))&amp;"/"&amp;($AH633+$AI633)&amp;"達標")))</f>
        <v/>
      </c>
      <c r="V633" s="6" t="str" cm="1">
        <f t="array" ref="V633">IF($B633="","",IFERROR(INDEX(PatientCriteria[UACR達標標準],ROWS($A$4:A633)),""))</f>
        <v/>
      </c>
      <c r="W633" s="6" t="str">
        <f>IF($B633="","",IF($X633="","",IFERROR(SUMIFS(LabData2016[最近一次UACR檢查結果(mg/gm)],LabData2016[比對身分證前六碼],$AX633,LabData2016[最近一次UACR檢查日期],$X633,LabData2016[UACR唯一],1),"")))</f>
        <v/>
      </c>
      <c r="X633" s="36" t="str" cm="1">
        <f t="array" ref="X633">IF($B633="","",IFERROR(_xlfn.AGGREGATE(14,6,LabData2016[最近一次UACR檢查日期]/((LabData2016[比對身分證前六碼]=$AX633)*(LabData2016[UACR唯一]=1)),1),""))</f>
        <v/>
      </c>
      <c r="Y633" s="6" t="str">
        <f>IF($B633="","",IF($Z633="","",IFERROR(SUMIFS(LabData2016[最近一次UACR檢查結果(mg/gm)],LabData2016[比對身分證前六碼],$AX633,LabData2016[最近一次UACR檢查日期],$Z633,LabData2016[UACR唯一],1),"")))</f>
        <v/>
      </c>
      <c r="Z633" s="36" t="str" cm="1">
        <f t="array" ref="Z633">IF($B633="","",IFERROR(_xlfn.AGGREGATE(14,6,LabData2016[最近一次UACR檢查日期]/((LabData2016[比對身分證前六碼]=$AX633)*(LabData2016[UACR唯一]=1)),2),""))</f>
        <v/>
      </c>
      <c r="AA633" s="6" t="str">
        <f t="shared" si="125"/>
        <v/>
      </c>
      <c r="AB633" s="29" t="str">
        <f ca="1">IF($B633="","",IF($V633="不適用","不適用",IF($W633="","未檢驗",IF(AND($AJ633+$AK633&gt;=2,$AK633&gt;=1),IF(OR($W633&lt;30,SUMIFS(LabData2016[UACR唯一],LabData2016[比對身分證前六碼],$AX633,LabData2016[最近一次UACR檢查結果(mg/gm)],"&lt;30",LabData2016[最近一次UACR檢查日期],"&gt;="&amp;DATE(YEAR(TODAY()),1,1),LabData2016[最近一次UACR檢查日期],"&lt;"&amp;DATE(YEAR(TODAY())+1,1,1))/($AJ633+$AK633)&gt;=0.5),"控制達標",IF(ISNUMBER($Y633),IF(AND($AA633&gt;=84,$W633-$Y633&lt;0),"進步達標","未達標"),"未達標")),"未達標"))))</f>
        <v/>
      </c>
      <c r="AC633" s="38" t="str">
        <f ca="1">IF($B633="","",IF($AB633="不適用","不適用",IF($AB633="未檢驗","無檢驗資料","全年"&amp;($AJ633+$AK633)&amp;"次／下半年"&amp;$AK633&amp;"次／"&amp;SUMIFS(LabData2016[UACR唯一],LabData2016[比對身分證前六碼],$AX633,LabData2016[最近一次UACR檢查結果(mg/gm)],"&lt;30",LabData2016[最近一次UACR檢查日期],"&gt;="&amp;DATE(YEAR(TODAY()),1,1),LabData2016[最近一次UACR檢查日期],"&lt;"&amp;DATE(YEAR(TODAY())+1,1,1))&amp;"/"&amp;($AJ633+$AK633)&amp;"達標")))</f>
        <v/>
      </c>
      <c r="AD633" s="6" t="str" cm="1">
        <f t="array" ref="AD633">IF($B633="","",IFERROR(INDEX(PatientCriteria[BP檢驗次數達標標準],ROWS($A$4:A633)),""))</f>
        <v/>
      </c>
      <c r="AE633" s="6" t="str" cm="1">
        <f t="array" aca="1" ref="AE633" ca="1">IF($B633="","",_xlfn.LET(_xlpm.bp,LabData2016[最近一次BP檢查日期],_xlpm.ym,IF(ISNUMBER(_xlpm.bp),TEXT(_xlpm.bp,"yyyy-mm"),LEFT(_xlpm.bp,7)),_xlpm.matched,_xlfn._xlws.FILTER(_xlpm.ym,(LabData2016[比對身分證前六碼]=$AX633)*(LabData2016[比對生日西元]=$AY633)*(_xlpm.ym&lt;&gt;"")*(LEFT(_xlpm.ym,4)=TEXT(YEAR(TODAY()),"0")),""),IF(INDEX(_xlpm.matched,1)="",0,ROWS(_xlfn.UNIQUE(_xlpm.matched)))))</f>
        <v/>
      </c>
      <c r="AF633" s="6" t="str">
        <f ca="1">IF($B633="","",SUMIFS(LabData2016[HbA1c唯一],LabData2016[比對身分證前六碼],$AX633,LabData2016[最近一次HbA1c檢查日期],"&gt;="&amp;DATE(YEAR(TODAY()),1,1),LabData2016[最近一次HbA1c檢查日期],"&lt;"&amp;DATE(YEAR(TODAY()),7,1)))</f>
        <v/>
      </c>
      <c r="AG633" s="6" t="str">
        <f ca="1">IF($B633="","",SUMIFS(LabData2016[HbA1c唯一],LabData2016[比對身分證前六碼],$AX633,LabData2016[最近一次HbA1c檢查日期],"&gt;="&amp;DATE(YEAR(TODAY()),7,1),LabData2016[最近一次HbA1c檢查日期],"&lt;"&amp;DATE(YEAR(TODAY())+1,1,1)))</f>
        <v/>
      </c>
      <c r="AH633" s="6" t="str">
        <f ca="1">IF($B633="","",SUMIFS(LabData2016[LDL唯一],LabData2016[比對身分證前六碼],$AX633,LabData2016[最近一次LDL檢查日期],"&gt;="&amp;DATE(YEAR(TODAY()),1,1),LabData2016[最近一次LDL檢查日期],"&lt;"&amp;DATE(YEAR(TODAY()),7,1)))</f>
        <v/>
      </c>
      <c r="AI633" s="6" t="str">
        <f ca="1">IF($B633="","",SUMIFS(LabData2016[LDL唯一],LabData2016[比對身分證前六碼],$AX633,LabData2016[最近一次LDL檢查日期],"&gt;="&amp;DATE(YEAR(TODAY()),7,1),LabData2016[最近一次LDL檢查日期],"&lt;"&amp;DATE(YEAR(TODAY())+1,1,1)))</f>
        <v/>
      </c>
      <c r="AJ633" s="6" t="str">
        <f ca="1">IF($B633="","",SUMIFS(LabData2016[UACR唯一],LabData2016[比對身分證前六碼],$AX633,LabData2016[最近一次UACR檢查日期],"&gt;="&amp;DATE(YEAR(TODAY()),1,1),LabData2016[最近一次UACR檢查日期],"&lt;"&amp;DATE(YEAR(TODAY()),7,1)))</f>
        <v/>
      </c>
      <c r="AK633" s="6" t="str">
        <f ca="1">IF($B633="","",SUMIFS(LabData2016[UACR唯一],LabData2016[比對身分證前六碼],$AX633,LabData2016[最近一次UACR檢查日期],"&gt;="&amp;DATE(YEAR(TODAY()),7,1),LabData2016[最近一次UACR檢查日期],"&lt;"&amp;DATE(YEAR(TODAY())+1,1,1)))</f>
        <v/>
      </c>
      <c r="AL633" s="6" t="str">
        <f t="shared" si="126"/>
        <v/>
      </c>
      <c r="AM633" s="6" t="str">
        <f t="shared" si="127"/>
        <v/>
      </c>
      <c r="AN633" s="6" t="str">
        <f t="shared" si="128"/>
        <v/>
      </c>
      <c r="AO633" s="6" t="str">
        <f t="shared" si="129"/>
        <v/>
      </c>
      <c r="AP633" s="6" t="str" cm="1">
        <f t="array" ref="AP633">IF($B633="","",IFERROR(INDEX(相容設定!$B$2:$E$9,MATCH($D633,相容設定!$A$2:$A$9,0),MIN(VALUE(LEFT($AQ633,FIND("/",$AQ633)-1)),3)+1),0))</f>
        <v/>
      </c>
      <c r="AQ633" s="6" t="str">
        <f t="shared" si="130"/>
        <v/>
      </c>
      <c r="AR633" s="30" t="str">
        <f t="shared" si="131"/>
        <v/>
      </c>
      <c r="AS633" s="30" t="str">
        <f>IF($B633="","",250+30+IF(OR(ISNUMBER(SEARCH("DM",$D633)),ISNUMBER(SEARCH("+",$D633))),100,0)+IFERROR(INDEX(相容設定!$F$2:$F$9,MATCH($D633,相容設定!$A$2:$A$9,0)),0))</f>
        <v/>
      </c>
      <c r="AT633" s="31" t="str">
        <f t="shared" si="132"/>
        <v/>
      </c>
      <c r="AU633" s="32" t="str">
        <f t="shared" si="133"/>
        <v/>
      </c>
      <c r="AW633" t="str">
        <f t="shared" si="134"/>
        <v/>
      </c>
    </row>
    <row r="634" spans="1:49" x14ac:dyDescent="0.35">
      <c r="A634" s="26" t="str" cm="1">
        <f t="array" ref="A634">IFERROR(IF(INDEX(PatientCriteria[身分證號],ROWS($A$4:A634))="","",ROWS($A$4:A634)),"")</f>
        <v/>
      </c>
      <c r="B634" s="26" t="str" cm="1">
        <f t="array" ref="B634">IFERROR(IF(INDEX(PatientCriteria[身分證號],ROWS($A$4:A634))="","",INDEX(PatientCriteria[身分證號],ROWS($A$4:A634))),"")</f>
        <v/>
      </c>
      <c r="C634" s="26" t="str" cm="1">
        <f t="array" ref="C634">IF($B634="","",IFERROR(INDEX(PatientCriteria[生日],ROWS($A$4:A634)),""))</f>
        <v/>
      </c>
      <c r="D634" s="26" t="str" cm="1">
        <f t="array" ref="D634">IF($B634="","",IFERROR(INDEX(PatientCriteria[疾病組合],ROWS($A$4:A634)),""))</f>
        <v/>
      </c>
      <c r="E634" s="6" t="str" cm="1">
        <f t="array" ref="E634">IF($B634="","",IFERROR(INDEX(PatientCriteria[HbA1c達標標準],ROWS($A$4:A634)),""))</f>
        <v/>
      </c>
      <c r="F634" s="6" t="str">
        <f>IF($B634="","",IF($G634="","",IFERROR(SUMIFS(LabData2016[最近一次HbA1c檢查結果(%)],LabData2016[比對身分證前六碼],$AX634,LabData2016[最近一次HbA1c檢查日期],$G634,LabData2016[HbA1c唯一],1),"")))</f>
        <v/>
      </c>
      <c r="G634" s="36" t="str" cm="1">
        <f t="array" ref="G634">IF($B634="","",IFERROR(_xlfn.AGGREGATE(14,6,LabData2016[最近一次HbA1c檢查日期]/((LabData2016[比對身分證前六碼]=$AX634)*(LabData2016[HbA1c唯一]=1)),1),""))</f>
        <v/>
      </c>
      <c r="H634" s="6" t="str">
        <f>IF($B634="","",IF($I634="","",IFERROR(SUMIFS(LabData2016[最近一次HbA1c檢查結果(%)],LabData2016[比對身分證前六碼],$AX634,LabData2016[最近一次HbA1c檢查日期],$I634,LabData2016[HbA1c唯一],1),"")))</f>
        <v/>
      </c>
      <c r="I634" s="36" t="str" cm="1">
        <f t="array" ref="I634">IF($B634="","",IFERROR(_xlfn.AGGREGATE(14,6,LabData2016[最近一次HbA1c檢查日期]/((LabData2016[比對身分證前六碼]=$AX634)*(LabData2016[HbA1c唯一]=1)),2),""))</f>
        <v/>
      </c>
      <c r="J634" s="6" t="str">
        <f t="shared" si="123"/>
        <v/>
      </c>
      <c r="K634" s="27" t="str">
        <f ca="1">IF($B634="","",IF($E634="不適用","不適用",IF($F634="","未檢驗",IF(AND($AF634+$AG634&gt;=2,$AG634&gt;=1),IF(OR($F634&lt;VALUE(SUBSTITUTE(SUBSTITUTE($E634,"&lt;",""),"%","")),SUMIFS(LabData2016[HbA1c唯一],LabData2016[比對身分證前六碼],$AX634,LabData2016[最近一次HbA1c檢查結果(%)],"&lt;"&amp;VALUE(SUBSTITUTE(SUBSTITUTE($E634,"&lt;",""),"%","")),LabData2016[最近一次HbA1c檢查日期],"&gt;="&amp;DATE(YEAR(TODAY()),1,1),LabData2016[最近一次HbA1c檢查日期],"&lt;"&amp;DATE(YEAR(TODAY())+1,1,1))/($AF634+$AG634)&gt;=0.5),"控制達標",IF(ISNUMBER($H634),IF(AND($J634&gt;=84,$F634-$H634&lt;0),"進步達標","未達標"),"未達標")),"未達標"))))</f>
        <v/>
      </c>
      <c r="L634" s="33" t="str">
        <f ca="1">IF($B634="","",IF($K634="不適用","不適用",IF($K634="未檢驗","無檢驗資料","全年"&amp;($AF634+$AG634)&amp;"次／下半年"&amp;$AG634&amp;"次／"&amp;SUMIFS(LabData2016[HbA1c唯一],LabData2016[比對身分證前六碼],$AX634,LabData2016[最近一次HbA1c檢查結果(%)],"&lt;"&amp;VALUE(SUBSTITUTE(SUBSTITUTE($E634,"&lt;",""),"%","")),LabData2016[最近一次HbA1c檢查日期],"&gt;="&amp;DATE(YEAR(TODAY()),1,1),LabData2016[最近一次HbA1c檢查日期],"&lt;"&amp;DATE(YEAR(TODAY())+1,1,1))&amp;"/"&amp;($AF634+$AG634)&amp;"達標")))</f>
        <v/>
      </c>
      <c r="M634" s="6" t="str" cm="1">
        <f t="array" ref="M634">IF($B634="","",IFERROR(INDEX(PatientCriteria[LDL達標標準],ROWS($A$4:A634)),""))</f>
        <v/>
      </c>
      <c r="N634" s="6" t="str">
        <f>IF($B634="","",IF($O634="","",IFERROR(SUMIFS(LabData2016[最近一次LDL檢查結果(mg/dL)],LabData2016[比對身分證前六碼],$AX634,LabData2016[最近一次LDL檢查日期],$O634,LabData2016[LDL唯一],1),"")))</f>
        <v/>
      </c>
      <c r="O634" s="36" t="str" cm="1">
        <f t="array" ref="O634">IF($B634="","",IFERROR(_xlfn.AGGREGATE(14,6,LabData2016[最近一次LDL檢查日期]/((LabData2016[比對身分證前六碼]=$AX634)*(LabData2016[LDL唯一]=1)),1),""))</f>
        <v/>
      </c>
      <c r="P634" s="6" t="str">
        <f>IF($B634="","",IF($Q634="","",IFERROR(SUMIFS(LabData2016[最近一次LDL檢查結果(mg/dL)],LabData2016[比對身分證前六碼],$AX634,LabData2016[最近一次LDL檢查日期],$Q634,LabData2016[LDL唯一],1),"")))</f>
        <v/>
      </c>
      <c r="Q634" s="36" t="str" cm="1">
        <f t="array" ref="Q634">IF($B634="","",IFERROR(_xlfn.AGGREGATE(14,6,LabData2016[最近一次LDL檢查日期]/((LabData2016[比對身分證前六碼]=$AX634)*(LabData2016[LDL唯一]=1)),2),""))</f>
        <v/>
      </c>
      <c r="R634" s="6" t="str">
        <f t="shared" si="124"/>
        <v/>
      </c>
      <c r="S634" s="6" t="str" cm="1">
        <f t="array" ref="S634">IF($B634="","",IFERROR(_xlfn.AGGREGATE(15,6,LabData2016[最近一次LDL檢查結果(mg/dL)]/((LabData2016[比對身分證前六碼]=$AX634)*(LabData2016[LDL唯一]=1)),1),""))</f>
        <v/>
      </c>
      <c r="T634" s="28" t="str">
        <f ca="1">IF($B634="","",IF($M634="不適用","不適用",IF($N634="","未檢驗",IF(OR(AND($D634="DM only",$O634&gt;=DATE(YEAR(TODAY()),1,1),$O634&lt;DATE(YEAR(TODAY())+1,1,1),$N634&lt;VALUE(SUBSTITUTE($M634,"&lt;",""))),AND($AH634&gt;=1,$AI634&gt;=1,OR($N634&lt;VALUE(SUBSTITUTE($M634,"&lt;","")),SUMIFS(LabData2016[LDL唯一],LabData2016[比對身分證前六碼],$AX634,LabData2016[最近一次LDL檢查結果(mg/dL)],"&lt;"&amp;VALUE(SUBSTITUTE($M634,"&lt;","")),LabData2016[最近一次LDL檢查日期],"&gt;="&amp;DATE(YEAR(TODAY()),1,1),LabData2016[最近一次LDL檢查日期],"&lt;"&amp;DATE(YEAR(TODAY())+1,1,1))/($AH634+$AI634)&gt;=0.5))),"控制達標",IF(AND($AH634&gt;=1,$AI634&gt;=1,ISNUMBER($P634),$R634&gt;84,$N634-$P634&lt;0),"進步達標","未達標")))))</f>
        <v/>
      </c>
      <c r="U634" s="39" t="str">
        <f ca="1">IF($B634="","",IF($T634="不適用","不適用",IF($T634="未檢驗","無檢驗資料","全年"&amp;($AH634+$AI634)&amp;"次／下半年"&amp;$AI634&amp;"次／"&amp;SUMIFS(LabData2016[LDL唯一],LabData2016[比對身分證前六碼],$AX634,LabData2016[最近一次LDL檢查結果(mg/dL)],"&lt;"&amp;VALUE(SUBSTITUTE($M634,"&lt;","")),LabData2016[最近一次LDL檢查日期],"&gt;="&amp;DATE(YEAR(TODAY()),1,1),LabData2016[最近一次LDL檢查日期],"&lt;"&amp;DATE(YEAR(TODAY())+1,1,1))&amp;"/"&amp;($AH634+$AI634)&amp;"達標")))</f>
        <v/>
      </c>
      <c r="V634" s="6" t="str" cm="1">
        <f t="array" ref="V634">IF($B634="","",IFERROR(INDEX(PatientCriteria[UACR達標標準],ROWS($A$4:A634)),""))</f>
        <v/>
      </c>
      <c r="W634" s="6" t="str">
        <f>IF($B634="","",IF($X634="","",IFERROR(SUMIFS(LabData2016[最近一次UACR檢查結果(mg/gm)],LabData2016[比對身分證前六碼],$AX634,LabData2016[最近一次UACR檢查日期],$X634,LabData2016[UACR唯一],1),"")))</f>
        <v/>
      </c>
      <c r="X634" s="36" t="str" cm="1">
        <f t="array" ref="X634">IF($B634="","",IFERROR(_xlfn.AGGREGATE(14,6,LabData2016[最近一次UACR檢查日期]/((LabData2016[比對身分證前六碼]=$AX634)*(LabData2016[UACR唯一]=1)),1),""))</f>
        <v/>
      </c>
      <c r="Y634" s="6" t="str">
        <f>IF($B634="","",IF($Z634="","",IFERROR(SUMIFS(LabData2016[最近一次UACR檢查結果(mg/gm)],LabData2016[比對身分證前六碼],$AX634,LabData2016[最近一次UACR檢查日期],$Z634,LabData2016[UACR唯一],1),"")))</f>
        <v/>
      </c>
      <c r="Z634" s="36" t="str" cm="1">
        <f t="array" ref="Z634">IF($B634="","",IFERROR(_xlfn.AGGREGATE(14,6,LabData2016[最近一次UACR檢查日期]/((LabData2016[比對身分證前六碼]=$AX634)*(LabData2016[UACR唯一]=1)),2),""))</f>
        <v/>
      </c>
      <c r="AA634" s="6" t="str">
        <f t="shared" si="125"/>
        <v/>
      </c>
      <c r="AB634" s="29" t="str">
        <f ca="1">IF($B634="","",IF($V634="不適用","不適用",IF($W634="","未檢驗",IF(AND($AJ634+$AK634&gt;=2,$AK634&gt;=1),IF(OR($W634&lt;30,SUMIFS(LabData2016[UACR唯一],LabData2016[比對身分證前六碼],$AX634,LabData2016[最近一次UACR檢查結果(mg/gm)],"&lt;30",LabData2016[最近一次UACR檢查日期],"&gt;="&amp;DATE(YEAR(TODAY()),1,1),LabData2016[最近一次UACR檢查日期],"&lt;"&amp;DATE(YEAR(TODAY())+1,1,1))/($AJ634+$AK634)&gt;=0.5),"控制達標",IF(ISNUMBER($Y634),IF(AND($AA634&gt;=84,$W634-$Y634&lt;0),"進步達標","未達標"),"未達標")),"未達標"))))</f>
        <v/>
      </c>
      <c r="AC634" s="38" t="str">
        <f ca="1">IF($B634="","",IF($AB634="不適用","不適用",IF($AB634="未檢驗","無檢驗資料","全年"&amp;($AJ634+$AK634)&amp;"次／下半年"&amp;$AK634&amp;"次／"&amp;SUMIFS(LabData2016[UACR唯一],LabData2016[比對身分證前六碼],$AX634,LabData2016[最近一次UACR檢查結果(mg/gm)],"&lt;30",LabData2016[最近一次UACR檢查日期],"&gt;="&amp;DATE(YEAR(TODAY()),1,1),LabData2016[最近一次UACR檢查日期],"&lt;"&amp;DATE(YEAR(TODAY())+1,1,1))&amp;"/"&amp;($AJ634+$AK634)&amp;"達標")))</f>
        <v/>
      </c>
      <c r="AD634" s="6" t="str" cm="1">
        <f t="array" ref="AD634">IF($B634="","",IFERROR(INDEX(PatientCriteria[BP檢驗次數達標標準],ROWS($A$4:A634)),""))</f>
        <v/>
      </c>
      <c r="AE634" s="6" t="str" cm="1">
        <f t="array" aca="1" ref="AE634" ca="1">IF($B634="","",_xlfn.LET(_xlpm.bp,LabData2016[最近一次BP檢查日期],_xlpm.ym,IF(ISNUMBER(_xlpm.bp),TEXT(_xlpm.bp,"yyyy-mm"),LEFT(_xlpm.bp,7)),_xlpm.matched,_xlfn._xlws.FILTER(_xlpm.ym,(LabData2016[比對身分證前六碼]=$AX634)*(LabData2016[比對生日西元]=$AY634)*(_xlpm.ym&lt;&gt;"")*(LEFT(_xlpm.ym,4)=TEXT(YEAR(TODAY()),"0")),""),IF(INDEX(_xlpm.matched,1)="",0,ROWS(_xlfn.UNIQUE(_xlpm.matched)))))</f>
        <v/>
      </c>
      <c r="AF634" s="6" t="str">
        <f ca="1">IF($B634="","",SUMIFS(LabData2016[HbA1c唯一],LabData2016[比對身分證前六碼],$AX634,LabData2016[最近一次HbA1c檢查日期],"&gt;="&amp;DATE(YEAR(TODAY()),1,1),LabData2016[最近一次HbA1c檢查日期],"&lt;"&amp;DATE(YEAR(TODAY()),7,1)))</f>
        <v/>
      </c>
      <c r="AG634" s="6" t="str">
        <f ca="1">IF($B634="","",SUMIFS(LabData2016[HbA1c唯一],LabData2016[比對身分證前六碼],$AX634,LabData2016[最近一次HbA1c檢查日期],"&gt;="&amp;DATE(YEAR(TODAY()),7,1),LabData2016[最近一次HbA1c檢查日期],"&lt;"&amp;DATE(YEAR(TODAY())+1,1,1)))</f>
        <v/>
      </c>
      <c r="AH634" s="6" t="str">
        <f ca="1">IF($B634="","",SUMIFS(LabData2016[LDL唯一],LabData2016[比對身分證前六碼],$AX634,LabData2016[最近一次LDL檢查日期],"&gt;="&amp;DATE(YEAR(TODAY()),1,1),LabData2016[最近一次LDL檢查日期],"&lt;"&amp;DATE(YEAR(TODAY()),7,1)))</f>
        <v/>
      </c>
      <c r="AI634" s="6" t="str">
        <f ca="1">IF($B634="","",SUMIFS(LabData2016[LDL唯一],LabData2016[比對身分證前六碼],$AX634,LabData2016[最近一次LDL檢查日期],"&gt;="&amp;DATE(YEAR(TODAY()),7,1),LabData2016[最近一次LDL檢查日期],"&lt;"&amp;DATE(YEAR(TODAY())+1,1,1)))</f>
        <v/>
      </c>
      <c r="AJ634" s="6" t="str">
        <f ca="1">IF($B634="","",SUMIFS(LabData2016[UACR唯一],LabData2016[比對身分證前六碼],$AX634,LabData2016[最近一次UACR檢查日期],"&gt;="&amp;DATE(YEAR(TODAY()),1,1),LabData2016[最近一次UACR檢查日期],"&lt;"&amp;DATE(YEAR(TODAY()),7,1)))</f>
        <v/>
      </c>
      <c r="AK634" s="6" t="str">
        <f ca="1">IF($B634="","",SUMIFS(LabData2016[UACR唯一],LabData2016[比對身分證前六碼],$AX634,LabData2016[最近一次UACR檢查日期],"&gt;="&amp;DATE(YEAR(TODAY()),7,1),LabData2016[最近一次UACR檢查日期],"&lt;"&amp;DATE(YEAR(TODAY())+1,1,1)))</f>
        <v/>
      </c>
      <c r="AL634" s="6" t="str">
        <f t="shared" si="126"/>
        <v/>
      </c>
      <c r="AM634" s="6" t="str">
        <f t="shared" si="127"/>
        <v/>
      </c>
      <c r="AN634" s="6" t="str">
        <f t="shared" si="128"/>
        <v/>
      </c>
      <c r="AO634" s="6" t="str">
        <f t="shared" si="129"/>
        <v/>
      </c>
      <c r="AP634" s="6" t="str" cm="1">
        <f t="array" ref="AP634">IF($B634="","",IFERROR(INDEX(相容設定!$B$2:$E$9,MATCH($D634,相容設定!$A$2:$A$9,0),MIN(VALUE(LEFT($AQ634,FIND("/",$AQ634)-1)),3)+1),0))</f>
        <v/>
      </c>
      <c r="AQ634" s="6" t="str">
        <f t="shared" si="130"/>
        <v/>
      </c>
      <c r="AR634" s="30" t="str">
        <f t="shared" si="131"/>
        <v/>
      </c>
      <c r="AS634" s="30" t="str">
        <f>IF($B634="","",250+30+IF(OR(ISNUMBER(SEARCH("DM",$D634)),ISNUMBER(SEARCH("+",$D634))),100,0)+IFERROR(INDEX(相容設定!$F$2:$F$9,MATCH($D634,相容設定!$A$2:$A$9,0)),0))</f>
        <v/>
      </c>
      <c r="AT634" s="31" t="str">
        <f t="shared" si="132"/>
        <v/>
      </c>
      <c r="AU634" s="32" t="str">
        <f t="shared" si="133"/>
        <v/>
      </c>
      <c r="AW634" t="str">
        <f t="shared" si="134"/>
        <v/>
      </c>
    </row>
    <row r="635" spans="1:49" x14ac:dyDescent="0.35">
      <c r="A635" s="26" t="str" cm="1">
        <f t="array" ref="A635">IFERROR(IF(INDEX(PatientCriteria[身分證號],ROWS($A$4:A635))="","",ROWS($A$4:A635)),"")</f>
        <v/>
      </c>
      <c r="B635" s="26" t="str" cm="1">
        <f t="array" ref="B635">IFERROR(IF(INDEX(PatientCriteria[身分證號],ROWS($A$4:A635))="","",INDEX(PatientCriteria[身分證號],ROWS($A$4:A635))),"")</f>
        <v/>
      </c>
      <c r="C635" s="26" t="str" cm="1">
        <f t="array" ref="C635">IF($B635="","",IFERROR(INDEX(PatientCriteria[生日],ROWS($A$4:A635)),""))</f>
        <v/>
      </c>
      <c r="D635" s="26" t="str" cm="1">
        <f t="array" ref="D635">IF($B635="","",IFERROR(INDEX(PatientCriteria[疾病組合],ROWS($A$4:A635)),""))</f>
        <v/>
      </c>
      <c r="E635" s="6" t="str" cm="1">
        <f t="array" ref="E635">IF($B635="","",IFERROR(INDEX(PatientCriteria[HbA1c達標標準],ROWS($A$4:A635)),""))</f>
        <v/>
      </c>
      <c r="F635" s="6" t="str">
        <f>IF($B635="","",IF($G635="","",IFERROR(SUMIFS(LabData2016[最近一次HbA1c檢查結果(%)],LabData2016[比對身分證前六碼],$AX635,LabData2016[最近一次HbA1c檢查日期],$G635,LabData2016[HbA1c唯一],1),"")))</f>
        <v/>
      </c>
      <c r="G635" s="36" t="str" cm="1">
        <f t="array" ref="G635">IF($B635="","",IFERROR(_xlfn.AGGREGATE(14,6,LabData2016[最近一次HbA1c檢查日期]/((LabData2016[比對身分證前六碼]=$AX635)*(LabData2016[HbA1c唯一]=1)),1),""))</f>
        <v/>
      </c>
      <c r="H635" s="6" t="str">
        <f>IF($B635="","",IF($I635="","",IFERROR(SUMIFS(LabData2016[最近一次HbA1c檢查結果(%)],LabData2016[比對身分證前六碼],$AX635,LabData2016[最近一次HbA1c檢查日期],$I635,LabData2016[HbA1c唯一],1),"")))</f>
        <v/>
      </c>
      <c r="I635" s="36" t="str" cm="1">
        <f t="array" ref="I635">IF($B635="","",IFERROR(_xlfn.AGGREGATE(14,6,LabData2016[最近一次HbA1c檢查日期]/((LabData2016[比對身分證前六碼]=$AX635)*(LabData2016[HbA1c唯一]=1)),2),""))</f>
        <v/>
      </c>
      <c r="J635" s="6" t="str">
        <f t="shared" si="123"/>
        <v/>
      </c>
      <c r="K635" s="27" t="str">
        <f ca="1">IF($B635="","",IF($E635="不適用","不適用",IF($F635="","未檢驗",IF(AND($AF635+$AG635&gt;=2,$AG635&gt;=1),IF(OR($F635&lt;VALUE(SUBSTITUTE(SUBSTITUTE($E635,"&lt;",""),"%","")),SUMIFS(LabData2016[HbA1c唯一],LabData2016[比對身分證前六碼],$AX635,LabData2016[最近一次HbA1c檢查結果(%)],"&lt;"&amp;VALUE(SUBSTITUTE(SUBSTITUTE($E635,"&lt;",""),"%","")),LabData2016[最近一次HbA1c檢查日期],"&gt;="&amp;DATE(YEAR(TODAY()),1,1),LabData2016[最近一次HbA1c檢查日期],"&lt;"&amp;DATE(YEAR(TODAY())+1,1,1))/($AF635+$AG635)&gt;=0.5),"控制達標",IF(ISNUMBER($H635),IF(AND($J635&gt;=84,$F635-$H635&lt;0),"進步達標","未達標"),"未達標")),"未達標"))))</f>
        <v/>
      </c>
      <c r="L635" s="33" t="str">
        <f ca="1">IF($B635="","",IF($K635="不適用","不適用",IF($K635="未檢驗","無檢驗資料","全年"&amp;($AF635+$AG635)&amp;"次／下半年"&amp;$AG635&amp;"次／"&amp;SUMIFS(LabData2016[HbA1c唯一],LabData2016[比對身分證前六碼],$AX635,LabData2016[最近一次HbA1c檢查結果(%)],"&lt;"&amp;VALUE(SUBSTITUTE(SUBSTITUTE($E635,"&lt;",""),"%","")),LabData2016[最近一次HbA1c檢查日期],"&gt;="&amp;DATE(YEAR(TODAY()),1,1),LabData2016[最近一次HbA1c檢查日期],"&lt;"&amp;DATE(YEAR(TODAY())+1,1,1))&amp;"/"&amp;($AF635+$AG635)&amp;"達標")))</f>
        <v/>
      </c>
      <c r="M635" s="6" t="str" cm="1">
        <f t="array" ref="M635">IF($B635="","",IFERROR(INDEX(PatientCriteria[LDL達標標準],ROWS($A$4:A635)),""))</f>
        <v/>
      </c>
      <c r="N635" s="6" t="str">
        <f>IF($B635="","",IF($O635="","",IFERROR(SUMIFS(LabData2016[最近一次LDL檢查結果(mg/dL)],LabData2016[比對身分證前六碼],$AX635,LabData2016[最近一次LDL檢查日期],$O635,LabData2016[LDL唯一],1),"")))</f>
        <v/>
      </c>
      <c r="O635" s="36" t="str" cm="1">
        <f t="array" ref="O635">IF($B635="","",IFERROR(_xlfn.AGGREGATE(14,6,LabData2016[最近一次LDL檢查日期]/((LabData2016[比對身分證前六碼]=$AX635)*(LabData2016[LDL唯一]=1)),1),""))</f>
        <v/>
      </c>
      <c r="P635" s="6" t="str">
        <f>IF($B635="","",IF($Q635="","",IFERROR(SUMIFS(LabData2016[最近一次LDL檢查結果(mg/dL)],LabData2016[比對身分證前六碼],$AX635,LabData2016[最近一次LDL檢查日期],$Q635,LabData2016[LDL唯一],1),"")))</f>
        <v/>
      </c>
      <c r="Q635" s="36" t="str" cm="1">
        <f t="array" ref="Q635">IF($B635="","",IFERROR(_xlfn.AGGREGATE(14,6,LabData2016[最近一次LDL檢查日期]/((LabData2016[比對身分證前六碼]=$AX635)*(LabData2016[LDL唯一]=1)),2),""))</f>
        <v/>
      </c>
      <c r="R635" s="6" t="str">
        <f t="shared" si="124"/>
        <v/>
      </c>
      <c r="S635" s="6" t="str" cm="1">
        <f t="array" ref="S635">IF($B635="","",IFERROR(_xlfn.AGGREGATE(15,6,LabData2016[最近一次LDL檢查結果(mg/dL)]/((LabData2016[比對身分證前六碼]=$AX635)*(LabData2016[LDL唯一]=1)),1),""))</f>
        <v/>
      </c>
      <c r="T635" s="28" t="str">
        <f ca="1">IF($B635="","",IF($M635="不適用","不適用",IF($N635="","未檢驗",IF(OR(AND($D635="DM only",$O635&gt;=DATE(YEAR(TODAY()),1,1),$O635&lt;DATE(YEAR(TODAY())+1,1,1),$N635&lt;VALUE(SUBSTITUTE($M635,"&lt;",""))),AND($AH635&gt;=1,$AI635&gt;=1,OR($N635&lt;VALUE(SUBSTITUTE($M635,"&lt;","")),SUMIFS(LabData2016[LDL唯一],LabData2016[比對身分證前六碼],$AX635,LabData2016[最近一次LDL檢查結果(mg/dL)],"&lt;"&amp;VALUE(SUBSTITUTE($M635,"&lt;","")),LabData2016[最近一次LDL檢查日期],"&gt;="&amp;DATE(YEAR(TODAY()),1,1),LabData2016[最近一次LDL檢查日期],"&lt;"&amp;DATE(YEAR(TODAY())+1,1,1))/($AH635+$AI635)&gt;=0.5))),"控制達標",IF(AND($AH635&gt;=1,$AI635&gt;=1,ISNUMBER($P635),$R635&gt;84,$N635-$P635&lt;0),"進步達標","未達標")))))</f>
        <v/>
      </c>
      <c r="U635" s="39" t="str">
        <f ca="1">IF($B635="","",IF($T635="不適用","不適用",IF($T635="未檢驗","無檢驗資料","全年"&amp;($AH635+$AI635)&amp;"次／下半年"&amp;$AI635&amp;"次／"&amp;SUMIFS(LabData2016[LDL唯一],LabData2016[比對身分證前六碼],$AX635,LabData2016[最近一次LDL檢查結果(mg/dL)],"&lt;"&amp;VALUE(SUBSTITUTE($M635,"&lt;","")),LabData2016[最近一次LDL檢查日期],"&gt;="&amp;DATE(YEAR(TODAY()),1,1),LabData2016[最近一次LDL檢查日期],"&lt;"&amp;DATE(YEAR(TODAY())+1,1,1))&amp;"/"&amp;($AH635+$AI635)&amp;"達標")))</f>
        <v/>
      </c>
      <c r="V635" s="6" t="str" cm="1">
        <f t="array" ref="V635">IF($B635="","",IFERROR(INDEX(PatientCriteria[UACR達標標準],ROWS($A$4:A635)),""))</f>
        <v/>
      </c>
      <c r="W635" s="6" t="str">
        <f>IF($B635="","",IF($X635="","",IFERROR(SUMIFS(LabData2016[最近一次UACR檢查結果(mg/gm)],LabData2016[比對身分證前六碼],$AX635,LabData2016[最近一次UACR檢查日期],$X635,LabData2016[UACR唯一],1),"")))</f>
        <v/>
      </c>
      <c r="X635" s="36" t="str" cm="1">
        <f t="array" ref="X635">IF($B635="","",IFERROR(_xlfn.AGGREGATE(14,6,LabData2016[最近一次UACR檢查日期]/((LabData2016[比對身分證前六碼]=$AX635)*(LabData2016[UACR唯一]=1)),1),""))</f>
        <v/>
      </c>
      <c r="Y635" s="6" t="str">
        <f>IF($B635="","",IF($Z635="","",IFERROR(SUMIFS(LabData2016[最近一次UACR檢查結果(mg/gm)],LabData2016[比對身分證前六碼],$AX635,LabData2016[最近一次UACR檢查日期],$Z635,LabData2016[UACR唯一],1),"")))</f>
        <v/>
      </c>
      <c r="Z635" s="36" t="str" cm="1">
        <f t="array" ref="Z635">IF($B635="","",IFERROR(_xlfn.AGGREGATE(14,6,LabData2016[最近一次UACR檢查日期]/((LabData2016[比對身分證前六碼]=$AX635)*(LabData2016[UACR唯一]=1)),2),""))</f>
        <v/>
      </c>
      <c r="AA635" s="6" t="str">
        <f t="shared" si="125"/>
        <v/>
      </c>
      <c r="AB635" s="29" t="str">
        <f ca="1">IF($B635="","",IF($V635="不適用","不適用",IF($W635="","未檢驗",IF(AND($AJ635+$AK635&gt;=2,$AK635&gt;=1),IF(OR($W635&lt;30,SUMIFS(LabData2016[UACR唯一],LabData2016[比對身分證前六碼],$AX635,LabData2016[最近一次UACR檢查結果(mg/gm)],"&lt;30",LabData2016[最近一次UACR檢查日期],"&gt;="&amp;DATE(YEAR(TODAY()),1,1),LabData2016[最近一次UACR檢查日期],"&lt;"&amp;DATE(YEAR(TODAY())+1,1,1))/($AJ635+$AK635)&gt;=0.5),"控制達標",IF(ISNUMBER($Y635),IF(AND($AA635&gt;=84,$W635-$Y635&lt;0),"進步達標","未達標"),"未達標")),"未達標"))))</f>
        <v/>
      </c>
      <c r="AC635" s="38" t="str">
        <f ca="1">IF($B635="","",IF($AB635="不適用","不適用",IF($AB635="未檢驗","無檢驗資料","全年"&amp;($AJ635+$AK635)&amp;"次／下半年"&amp;$AK635&amp;"次／"&amp;SUMIFS(LabData2016[UACR唯一],LabData2016[比對身分證前六碼],$AX635,LabData2016[最近一次UACR檢查結果(mg/gm)],"&lt;30",LabData2016[最近一次UACR檢查日期],"&gt;="&amp;DATE(YEAR(TODAY()),1,1),LabData2016[最近一次UACR檢查日期],"&lt;"&amp;DATE(YEAR(TODAY())+1,1,1))&amp;"/"&amp;($AJ635+$AK635)&amp;"達標")))</f>
        <v/>
      </c>
      <c r="AD635" s="6" t="str" cm="1">
        <f t="array" ref="AD635">IF($B635="","",IFERROR(INDEX(PatientCriteria[BP檢驗次數達標標準],ROWS($A$4:A635)),""))</f>
        <v/>
      </c>
      <c r="AE635" s="6" t="str" cm="1">
        <f t="array" aca="1" ref="AE635" ca="1">IF($B635="","",_xlfn.LET(_xlpm.bp,LabData2016[最近一次BP檢查日期],_xlpm.ym,IF(ISNUMBER(_xlpm.bp),TEXT(_xlpm.bp,"yyyy-mm"),LEFT(_xlpm.bp,7)),_xlpm.matched,_xlfn._xlws.FILTER(_xlpm.ym,(LabData2016[比對身分證前六碼]=$AX635)*(LabData2016[比對生日西元]=$AY635)*(_xlpm.ym&lt;&gt;"")*(LEFT(_xlpm.ym,4)=TEXT(YEAR(TODAY()),"0")),""),IF(INDEX(_xlpm.matched,1)="",0,ROWS(_xlfn.UNIQUE(_xlpm.matched)))))</f>
        <v/>
      </c>
      <c r="AF635" s="6" t="str">
        <f ca="1">IF($B635="","",SUMIFS(LabData2016[HbA1c唯一],LabData2016[比對身分證前六碼],$AX635,LabData2016[最近一次HbA1c檢查日期],"&gt;="&amp;DATE(YEAR(TODAY()),1,1),LabData2016[最近一次HbA1c檢查日期],"&lt;"&amp;DATE(YEAR(TODAY()),7,1)))</f>
        <v/>
      </c>
      <c r="AG635" s="6" t="str">
        <f ca="1">IF($B635="","",SUMIFS(LabData2016[HbA1c唯一],LabData2016[比對身分證前六碼],$AX635,LabData2016[最近一次HbA1c檢查日期],"&gt;="&amp;DATE(YEAR(TODAY()),7,1),LabData2016[最近一次HbA1c檢查日期],"&lt;"&amp;DATE(YEAR(TODAY())+1,1,1)))</f>
        <v/>
      </c>
      <c r="AH635" s="6" t="str">
        <f ca="1">IF($B635="","",SUMIFS(LabData2016[LDL唯一],LabData2016[比對身分證前六碼],$AX635,LabData2016[最近一次LDL檢查日期],"&gt;="&amp;DATE(YEAR(TODAY()),1,1),LabData2016[最近一次LDL檢查日期],"&lt;"&amp;DATE(YEAR(TODAY()),7,1)))</f>
        <v/>
      </c>
      <c r="AI635" s="6" t="str">
        <f ca="1">IF($B635="","",SUMIFS(LabData2016[LDL唯一],LabData2016[比對身分證前六碼],$AX635,LabData2016[最近一次LDL檢查日期],"&gt;="&amp;DATE(YEAR(TODAY()),7,1),LabData2016[最近一次LDL檢查日期],"&lt;"&amp;DATE(YEAR(TODAY())+1,1,1)))</f>
        <v/>
      </c>
      <c r="AJ635" s="6" t="str">
        <f ca="1">IF($B635="","",SUMIFS(LabData2016[UACR唯一],LabData2016[比對身分證前六碼],$AX635,LabData2016[最近一次UACR檢查日期],"&gt;="&amp;DATE(YEAR(TODAY()),1,1),LabData2016[最近一次UACR檢查日期],"&lt;"&amp;DATE(YEAR(TODAY()),7,1)))</f>
        <v/>
      </c>
      <c r="AK635" s="6" t="str">
        <f ca="1">IF($B635="","",SUMIFS(LabData2016[UACR唯一],LabData2016[比對身分證前六碼],$AX635,LabData2016[最近一次UACR檢查日期],"&gt;="&amp;DATE(YEAR(TODAY()),7,1),LabData2016[最近一次UACR檢查日期],"&lt;"&amp;DATE(YEAR(TODAY())+1,1,1)))</f>
        <v/>
      </c>
      <c r="AL635" s="6" t="str">
        <f t="shared" si="126"/>
        <v/>
      </c>
      <c r="AM635" s="6" t="str">
        <f t="shared" si="127"/>
        <v/>
      </c>
      <c r="AN635" s="6" t="str">
        <f t="shared" si="128"/>
        <v/>
      </c>
      <c r="AO635" s="6" t="str">
        <f t="shared" si="129"/>
        <v/>
      </c>
      <c r="AP635" s="6" t="str" cm="1">
        <f t="array" ref="AP635">IF($B635="","",IFERROR(INDEX(相容設定!$B$2:$E$9,MATCH($D635,相容設定!$A$2:$A$9,0),MIN(VALUE(LEFT($AQ635,FIND("/",$AQ635)-1)),3)+1),0))</f>
        <v/>
      </c>
      <c r="AQ635" s="6" t="str">
        <f t="shared" si="130"/>
        <v/>
      </c>
      <c r="AR635" s="30" t="str">
        <f t="shared" si="131"/>
        <v/>
      </c>
      <c r="AS635" s="30" t="str">
        <f>IF($B635="","",250+30+IF(OR(ISNUMBER(SEARCH("DM",$D635)),ISNUMBER(SEARCH("+",$D635))),100,0)+IFERROR(INDEX(相容設定!$F$2:$F$9,MATCH($D635,相容設定!$A$2:$A$9,0)),0))</f>
        <v/>
      </c>
      <c r="AT635" s="31" t="str">
        <f t="shared" si="132"/>
        <v/>
      </c>
      <c r="AU635" s="32" t="str">
        <f t="shared" si="133"/>
        <v/>
      </c>
      <c r="AW635" t="str">
        <f t="shared" si="134"/>
        <v/>
      </c>
    </row>
    <row r="636" spans="1:49" x14ac:dyDescent="0.35">
      <c r="A636" s="26" t="str" cm="1">
        <f t="array" ref="A636">IFERROR(IF(INDEX(PatientCriteria[身分證號],ROWS($A$4:A636))="","",ROWS($A$4:A636)),"")</f>
        <v/>
      </c>
      <c r="B636" s="26" t="str" cm="1">
        <f t="array" ref="B636">IFERROR(IF(INDEX(PatientCriteria[身分證號],ROWS($A$4:A636))="","",INDEX(PatientCriteria[身分證號],ROWS($A$4:A636))),"")</f>
        <v/>
      </c>
      <c r="C636" s="26" t="str" cm="1">
        <f t="array" ref="C636">IF($B636="","",IFERROR(INDEX(PatientCriteria[生日],ROWS($A$4:A636)),""))</f>
        <v/>
      </c>
      <c r="D636" s="26" t="str" cm="1">
        <f t="array" ref="D636">IF($B636="","",IFERROR(INDEX(PatientCriteria[疾病組合],ROWS($A$4:A636)),""))</f>
        <v/>
      </c>
      <c r="E636" s="6" t="str" cm="1">
        <f t="array" ref="E636">IF($B636="","",IFERROR(INDEX(PatientCriteria[HbA1c達標標準],ROWS($A$4:A636)),""))</f>
        <v/>
      </c>
      <c r="F636" s="6" t="str">
        <f>IF($B636="","",IF($G636="","",IFERROR(SUMIFS(LabData2016[最近一次HbA1c檢查結果(%)],LabData2016[比對身分證前六碼],$AX636,LabData2016[最近一次HbA1c檢查日期],$G636,LabData2016[HbA1c唯一],1),"")))</f>
        <v/>
      </c>
      <c r="G636" s="36" t="str" cm="1">
        <f t="array" ref="G636">IF($B636="","",IFERROR(_xlfn.AGGREGATE(14,6,LabData2016[最近一次HbA1c檢查日期]/((LabData2016[比對身分證前六碼]=$AX636)*(LabData2016[HbA1c唯一]=1)),1),""))</f>
        <v/>
      </c>
      <c r="H636" s="6" t="str">
        <f>IF($B636="","",IF($I636="","",IFERROR(SUMIFS(LabData2016[最近一次HbA1c檢查結果(%)],LabData2016[比對身分證前六碼],$AX636,LabData2016[最近一次HbA1c檢查日期],$I636,LabData2016[HbA1c唯一],1),"")))</f>
        <v/>
      </c>
      <c r="I636" s="36" t="str" cm="1">
        <f t="array" ref="I636">IF($B636="","",IFERROR(_xlfn.AGGREGATE(14,6,LabData2016[最近一次HbA1c檢查日期]/((LabData2016[比對身分證前六碼]=$AX636)*(LabData2016[HbA1c唯一]=1)),2),""))</f>
        <v/>
      </c>
      <c r="J636" s="6" t="str">
        <f t="shared" si="123"/>
        <v/>
      </c>
      <c r="K636" s="27" t="str">
        <f ca="1">IF($B636="","",IF($E636="不適用","不適用",IF($F636="","未檢驗",IF(AND($AF636+$AG636&gt;=2,$AG636&gt;=1),IF(OR($F636&lt;VALUE(SUBSTITUTE(SUBSTITUTE($E636,"&lt;",""),"%","")),SUMIFS(LabData2016[HbA1c唯一],LabData2016[比對身分證前六碼],$AX636,LabData2016[最近一次HbA1c檢查結果(%)],"&lt;"&amp;VALUE(SUBSTITUTE(SUBSTITUTE($E636,"&lt;",""),"%","")),LabData2016[最近一次HbA1c檢查日期],"&gt;="&amp;DATE(YEAR(TODAY()),1,1),LabData2016[最近一次HbA1c檢查日期],"&lt;"&amp;DATE(YEAR(TODAY())+1,1,1))/($AF636+$AG636)&gt;=0.5),"控制達標",IF(ISNUMBER($H636),IF(AND($J636&gt;=84,$F636-$H636&lt;0),"進步達標","未達標"),"未達標")),"未達標"))))</f>
        <v/>
      </c>
      <c r="L636" s="33" t="str">
        <f ca="1">IF($B636="","",IF($K636="不適用","不適用",IF($K636="未檢驗","無檢驗資料","全年"&amp;($AF636+$AG636)&amp;"次／下半年"&amp;$AG636&amp;"次／"&amp;SUMIFS(LabData2016[HbA1c唯一],LabData2016[比對身分證前六碼],$AX636,LabData2016[最近一次HbA1c檢查結果(%)],"&lt;"&amp;VALUE(SUBSTITUTE(SUBSTITUTE($E636,"&lt;",""),"%","")),LabData2016[最近一次HbA1c檢查日期],"&gt;="&amp;DATE(YEAR(TODAY()),1,1),LabData2016[最近一次HbA1c檢查日期],"&lt;"&amp;DATE(YEAR(TODAY())+1,1,1))&amp;"/"&amp;($AF636+$AG636)&amp;"達標")))</f>
        <v/>
      </c>
      <c r="M636" s="6" t="str" cm="1">
        <f t="array" ref="M636">IF($B636="","",IFERROR(INDEX(PatientCriteria[LDL達標標準],ROWS($A$4:A636)),""))</f>
        <v/>
      </c>
      <c r="N636" s="6" t="str">
        <f>IF($B636="","",IF($O636="","",IFERROR(SUMIFS(LabData2016[最近一次LDL檢查結果(mg/dL)],LabData2016[比對身分證前六碼],$AX636,LabData2016[最近一次LDL檢查日期],$O636,LabData2016[LDL唯一],1),"")))</f>
        <v/>
      </c>
      <c r="O636" s="36" t="str" cm="1">
        <f t="array" ref="O636">IF($B636="","",IFERROR(_xlfn.AGGREGATE(14,6,LabData2016[最近一次LDL檢查日期]/((LabData2016[比對身分證前六碼]=$AX636)*(LabData2016[LDL唯一]=1)),1),""))</f>
        <v/>
      </c>
      <c r="P636" s="6" t="str">
        <f>IF($B636="","",IF($Q636="","",IFERROR(SUMIFS(LabData2016[最近一次LDL檢查結果(mg/dL)],LabData2016[比對身分證前六碼],$AX636,LabData2016[最近一次LDL檢查日期],$Q636,LabData2016[LDL唯一],1),"")))</f>
        <v/>
      </c>
      <c r="Q636" s="36" t="str" cm="1">
        <f t="array" ref="Q636">IF($B636="","",IFERROR(_xlfn.AGGREGATE(14,6,LabData2016[最近一次LDL檢查日期]/((LabData2016[比對身分證前六碼]=$AX636)*(LabData2016[LDL唯一]=1)),2),""))</f>
        <v/>
      </c>
      <c r="R636" s="6" t="str">
        <f t="shared" si="124"/>
        <v/>
      </c>
      <c r="S636" s="6" t="str" cm="1">
        <f t="array" ref="S636">IF($B636="","",IFERROR(_xlfn.AGGREGATE(15,6,LabData2016[最近一次LDL檢查結果(mg/dL)]/((LabData2016[比對身分證前六碼]=$AX636)*(LabData2016[LDL唯一]=1)),1),""))</f>
        <v/>
      </c>
      <c r="T636" s="28" t="str">
        <f ca="1">IF($B636="","",IF($M636="不適用","不適用",IF($N636="","未檢驗",IF(OR(AND($D636="DM only",$O636&gt;=DATE(YEAR(TODAY()),1,1),$O636&lt;DATE(YEAR(TODAY())+1,1,1),$N636&lt;VALUE(SUBSTITUTE($M636,"&lt;",""))),AND($AH636&gt;=1,$AI636&gt;=1,OR($N636&lt;VALUE(SUBSTITUTE($M636,"&lt;","")),SUMIFS(LabData2016[LDL唯一],LabData2016[比對身分證前六碼],$AX636,LabData2016[最近一次LDL檢查結果(mg/dL)],"&lt;"&amp;VALUE(SUBSTITUTE($M636,"&lt;","")),LabData2016[最近一次LDL檢查日期],"&gt;="&amp;DATE(YEAR(TODAY()),1,1),LabData2016[最近一次LDL檢查日期],"&lt;"&amp;DATE(YEAR(TODAY())+1,1,1))/($AH636+$AI636)&gt;=0.5))),"控制達標",IF(AND($AH636&gt;=1,$AI636&gt;=1,ISNUMBER($P636),$R636&gt;84,$N636-$P636&lt;0),"進步達標","未達標")))))</f>
        <v/>
      </c>
      <c r="U636" s="39" t="str">
        <f ca="1">IF($B636="","",IF($T636="不適用","不適用",IF($T636="未檢驗","無檢驗資料","全年"&amp;($AH636+$AI636)&amp;"次／下半年"&amp;$AI636&amp;"次／"&amp;SUMIFS(LabData2016[LDL唯一],LabData2016[比對身分證前六碼],$AX636,LabData2016[最近一次LDL檢查結果(mg/dL)],"&lt;"&amp;VALUE(SUBSTITUTE($M636,"&lt;","")),LabData2016[最近一次LDL檢查日期],"&gt;="&amp;DATE(YEAR(TODAY()),1,1),LabData2016[最近一次LDL檢查日期],"&lt;"&amp;DATE(YEAR(TODAY())+1,1,1))&amp;"/"&amp;($AH636+$AI636)&amp;"達標")))</f>
        <v/>
      </c>
      <c r="V636" s="6" t="str" cm="1">
        <f t="array" ref="V636">IF($B636="","",IFERROR(INDEX(PatientCriteria[UACR達標標準],ROWS($A$4:A636)),""))</f>
        <v/>
      </c>
      <c r="W636" s="6" t="str">
        <f>IF($B636="","",IF($X636="","",IFERROR(SUMIFS(LabData2016[最近一次UACR檢查結果(mg/gm)],LabData2016[比對身分證前六碼],$AX636,LabData2016[最近一次UACR檢查日期],$X636,LabData2016[UACR唯一],1),"")))</f>
        <v/>
      </c>
      <c r="X636" s="36" t="str" cm="1">
        <f t="array" ref="X636">IF($B636="","",IFERROR(_xlfn.AGGREGATE(14,6,LabData2016[最近一次UACR檢查日期]/((LabData2016[比對身分證前六碼]=$AX636)*(LabData2016[UACR唯一]=1)),1),""))</f>
        <v/>
      </c>
      <c r="Y636" s="6" t="str">
        <f>IF($B636="","",IF($Z636="","",IFERROR(SUMIFS(LabData2016[最近一次UACR檢查結果(mg/gm)],LabData2016[比對身分證前六碼],$AX636,LabData2016[最近一次UACR檢查日期],$Z636,LabData2016[UACR唯一],1),"")))</f>
        <v/>
      </c>
      <c r="Z636" s="36" t="str" cm="1">
        <f t="array" ref="Z636">IF($B636="","",IFERROR(_xlfn.AGGREGATE(14,6,LabData2016[最近一次UACR檢查日期]/((LabData2016[比對身分證前六碼]=$AX636)*(LabData2016[UACR唯一]=1)),2),""))</f>
        <v/>
      </c>
      <c r="AA636" s="6" t="str">
        <f t="shared" si="125"/>
        <v/>
      </c>
      <c r="AB636" s="29" t="str">
        <f ca="1">IF($B636="","",IF($V636="不適用","不適用",IF($W636="","未檢驗",IF(AND($AJ636+$AK636&gt;=2,$AK636&gt;=1),IF(OR($W636&lt;30,SUMIFS(LabData2016[UACR唯一],LabData2016[比對身分證前六碼],$AX636,LabData2016[最近一次UACR檢查結果(mg/gm)],"&lt;30",LabData2016[最近一次UACR檢查日期],"&gt;="&amp;DATE(YEAR(TODAY()),1,1),LabData2016[最近一次UACR檢查日期],"&lt;"&amp;DATE(YEAR(TODAY())+1,1,1))/($AJ636+$AK636)&gt;=0.5),"控制達標",IF(ISNUMBER($Y636),IF(AND($AA636&gt;=84,$W636-$Y636&lt;0),"進步達標","未達標"),"未達標")),"未達標"))))</f>
        <v/>
      </c>
      <c r="AC636" s="38" t="str">
        <f ca="1">IF($B636="","",IF($AB636="不適用","不適用",IF($AB636="未檢驗","無檢驗資料","全年"&amp;($AJ636+$AK636)&amp;"次／下半年"&amp;$AK636&amp;"次／"&amp;SUMIFS(LabData2016[UACR唯一],LabData2016[比對身分證前六碼],$AX636,LabData2016[最近一次UACR檢查結果(mg/gm)],"&lt;30",LabData2016[最近一次UACR檢查日期],"&gt;="&amp;DATE(YEAR(TODAY()),1,1),LabData2016[最近一次UACR檢查日期],"&lt;"&amp;DATE(YEAR(TODAY())+1,1,1))&amp;"/"&amp;($AJ636+$AK636)&amp;"達標")))</f>
        <v/>
      </c>
      <c r="AD636" s="6" t="str" cm="1">
        <f t="array" ref="AD636">IF($B636="","",IFERROR(INDEX(PatientCriteria[BP檢驗次數達標標準],ROWS($A$4:A636)),""))</f>
        <v/>
      </c>
      <c r="AE636" s="6" t="str" cm="1">
        <f t="array" aca="1" ref="AE636" ca="1">IF($B636="","",_xlfn.LET(_xlpm.bp,LabData2016[最近一次BP檢查日期],_xlpm.ym,IF(ISNUMBER(_xlpm.bp),TEXT(_xlpm.bp,"yyyy-mm"),LEFT(_xlpm.bp,7)),_xlpm.matched,_xlfn._xlws.FILTER(_xlpm.ym,(LabData2016[比對身分證前六碼]=$AX636)*(LabData2016[比對生日西元]=$AY636)*(_xlpm.ym&lt;&gt;"")*(LEFT(_xlpm.ym,4)=TEXT(YEAR(TODAY()),"0")),""),IF(INDEX(_xlpm.matched,1)="",0,ROWS(_xlfn.UNIQUE(_xlpm.matched)))))</f>
        <v/>
      </c>
      <c r="AF636" s="6" t="str">
        <f ca="1">IF($B636="","",SUMIFS(LabData2016[HbA1c唯一],LabData2016[比對身分證前六碼],$AX636,LabData2016[最近一次HbA1c檢查日期],"&gt;="&amp;DATE(YEAR(TODAY()),1,1),LabData2016[最近一次HbA1c檢查日期],"&lt;"&amp;DATE(YEAR(TODAY()),7,1)))</f>
        <v/>
      </c>
      <c r="AG636" s="6" t="str">
        <f ca="1">IF($B636="","",SUMIFS(LabData2016[HbA1c唯一],LabData2016[比對身分證前六碼],$AX636,LabData2016[最近一次HbA1c檢查日期],"&gt;="&amp;DATE(YEAR(TODAY()),7,1),LabData2016[最近一次HbA1c檢查日期],"&lt;"&amp;DATE(YEAR(TODAY())+1,1,1)))</f>
        <v/>
      </c>
      <c r="AH636" s="6" t="str">
        <f ca="1">IF($B636="","",SUMIFS(LabData2016[LDL唯一],LabData2016[比對身分證前六碼],$AX636,LabData2016[最近一次LDL檢查日期],"&gt;="&amp;DATE(YEAR(TODAY()),1,1),LabData2016[最近一次LDL檢查日期],"&lt;"&amp;DATE(YEAR(TODAY()),7,1)))</f>
        <v/>
      </c>
      <c r="AI636" s="6" t="str">
        <f ca="1">IF($B636="","",SUMIFS(LabData2016[LDL唯一],LabData2016[比對身分證前六碼],$AX636,LabData2016[最近一次LDL檢查日期],"&gt;="&amp;DATE(YEAR(TODAY()),7,1),LabData2016[最近一次LDL檢查日期],"&lt;"&amp;DATE(YEAR(TODAY())+1,1,1)))</f>
        <v/>
      </c>
      <c r="AJ636" s="6" t="str">
        <f ca="1">IF($B636="","",SUMIFS(LabData2016[UACR唯一],LabData2016[比對身分證前六碼],$AX636,LabData2016[最近一次UACR檢查日期],"&gt;="&amp;DATE(YEAR(TODAY()),1,1),LabData2016[最近一次UACR檢查日期],"&lt;"&amp;DATE(YEAR(TODAY()),7,1)))</f>
        <v/>
      </c>
      <c r="AK636" s="6" t="str">
        <f ca="1">IF($B636="","",SUMIFS(LabData2016[UACR唯一],LabData2016[比對身分證前六碼],$AX636,LabData2016[最近一次UACR檢查日期],"&gt;="&amp;DATE(YEAR(TODAY()),7,1),LabData2016[最近一次UACR檢查日期],"&lt;"&amp;DATE(YEAR(TODAY())+1,1,1)))</f>
        <v/>
      </c>
      <c r="AL636" s="6" t="str">
        <f t="shared" si="126"/>
        <v/>
      </c>
      <c r="AM636" s="6" t="str">
        <f t="shared" si="127"/>
        <v/>
      </c>
      <c r="AN636" s="6" t="str">
        <f t="shared" si="128"/>
        <v/>
      </c>
      <c r="AO636" s="6" t="str">
        <f t="shared" si="129"/>
        <v/>
      </c>
      <c r="AP636" s="6" t="str" cm="1">
        <f t="array" ref="AP636">IF($B636="","",IFERROR(INDEX(相容設定!$B$2:$E$9,MATCH($D636,相容設定!$A$2:$A$9,0),MIN(VALUE(LEFT($AQ636,FIND("/",$AQ636)-1)),3)+1),0))</f>
        <v/>
      </c>
      <c r="AQ636" s="6" t="str">
        <f t="shared" si="130"/>
        <v/>
      </c>
      <c r="AR636" s="30" t="str">
        <f t="shared" si="131"/>
        <v/>
      </c>
      <c r="AS636" s="30" t="str">
        <f>IF($B636="","",250+30+IF(OR(ISNUMBER(SEARCH("DM",$D636)),ISNUMBER(SEARCH("+",$D636))),100,0)+IFERROR(INDEX(相容設定!$F$2:$F$9,MATCH($D636,相容設定!$A$2:$A$9,0)),0))</f>
        <v/>
      </c>
      <c r="AT636" s="31" t="str">
        <f t="shared" si="132"/>
        <v/>
      </c>
      <c r="AU636" s="32" t="str">
        <f t="shared" si="133"/>
        <v/>
      </c>
      <c r="AW636" t="str">
        <f t="shared" si="134"/>
        <v/>
      </c>
    </row>
    <row r="637" spans="1:49" x14ac:dyDescent="0.35">
      <c r="A637" s="26" t="str" cm="1">
        <f t="array" ref="A637">IFERROR(IF(INDEX(PatientCriteria[身分證號],ROWS($A$4:A637))="","",ROWS($A$4:A637)),"")</f>
        <v/>
      </c>
      <c r="B637" s="26" t="str" cm="1">
        <f t="array" ref="B637">IFERROR(IF(INDEX(PatientCriteria[身分證號],ROWS($A$4:A637))="","",INDEX(PatientCriteria[身分證號],ROWS($A$4:A637))),"")</f>
        <v/>
      </c>
      <c r="C637" s="26" t="str" cm="1">
        <f t="array" ref="C637">IF($B637="","",IFERROR(INDEX(PatientCriteria[生日],ROWS($A$4:A637)),""))</f>
        <v/>
      </c>
      <c r="D637" s="26" t="str" cm="1">
        <f t="array" ref="D637">IF($B637="","",IFERROR(INDEX(PatientCriteria[疾病組合],ROWS($A$4:A637)),""))</f>
        <v/>
      </c>
      <c r="E637" s="6" t="str" cm="1">
        <f t="array" ref="E637">IF($B637="","",IFERROR(INDEX(PatientCriteria[HbA1c達標標準],ROWS($A$4:A637)),""))</f>
        <v/>
      </c>
      <c r="F637" s="6" t="str">
        <f>IF($B637="","",IF($G637="","",IFERROR(SUMIFS(LabData2016[最近一次HbA1c檢查結果(%)],LabData2016[比對身分證前六碼],$AX637,LabData2016[最近一次HbA1c檢查日期],$G637,LabData2016[HbA1c唯一],1),"")))</f>
        <v/>
      </c>
      <c r="G637" s="36" t="str" cm="1">
        <f t="array" ref="G637">IF($B637="","",IFERROR(_xlfn.AGGREGATE(14,6,LabData2016[最近一次HbA1c檢查日期]/((LabData2016[比對身分證前六碼]=$AX637)*(LabData2016[HbA1c唯一]=1)),1),""))</f>
        <v/>
      </c>
      <c r="H637" s="6" t="str">
        <f>IF($B637="","",IF($I637="","",IFERROR(SUMIFS(LabData2016[最近一次HbA1c檢查結果(%)],LabData2016[比對身分證前六碼],$AX637,LabData2016[最近一次HbA1c檢查日期],$I637,LabData2016[HbA1c唯一],1),"")))</f>
        <v/>
      </c>
      <c r="I637" s="36" t="str" cm="1">
        <f t="array" ref="I637">IF($B637="","",IFERROR(_xlfn.AGGREGATE(14,6,LabData2016[最近一次HbA1c檢查日期]/((LabData2016[比對身分證前六碼]=$AX637)*(LabData2016[HbA1c唯一]=1)),2),""))</f>
        <v/>
      </c>
      <c r="J637" s="6" t="str">
        <f t="shared" si="123"/>
        <v/>
      </c>
      <c r="K637" s="27" t="str">
        <f ca="1">IF($B637="","",IF($E637="不適用","不適用",IF($F637="","未檢驗",IF(AND($AF637+$AG637&gt;=2,$AG637&gt;=1),IF(OR($F637&lt;VALUE(SUBSTITUTE(SUBSTITUTE($E637,"&lt;",""),"%","")),SUMIFS(LabData2016[HbA1c唯一],LabData2016[比對身分證前六碼],$AX637,LabData2016[最近一次HbA1c檢查結果(%)],"&lt;"&amp;VALUE(SUBSTITUTE(SUBSTITUTE($E637,"&lt;",""),"%","")),LabData2016[最近一次HbA1c檢查日期],"&gt;="&amp;DATE(YEAR(TODAY()),1,1),LabData2016[最近一次HbA1c檢查日期],"&lt;"&amp;DATE(YEAR(TODAY())+1,1,1))/($AF637+$AG637)&gt;=0.5),"控制達標",IF(ISNUMBER($H637),IF(AND($J637&gt;=84,$F637-$H637&lt;0),"進步達標","未達標"),"未達標")),"未達標"))))</f>
        <v/>
      </c>
      <c r="L637" s="33" t="str">
        <f ca="1">IF($B637="","",IF($K637="不適用","不適用",IF($K637="未檢驗","無檢驗資料","全年"&amp;($AF637+$AG637)&amp;"次／下半年"&amp;$AG637&amp;"次／"&amp;SUMIFS(LabData2016[HbA1c唯一],LabData2016[比對身分證前六碼],$AX637,LabData2016[最近一次HbA1c檢查結果(%)],"&lt;"&amp;VALUE(SUBSTITUTE(SUBSTITUTE($E637,"&lt;",""),"%","")),LabData2016[最近一次HbA1c檢查日期],"&gt;="&amp;DATE(YEAR(TODAY()),1,1),LabData2016[最近一次HbA1c檢查日期],"&lt;"&amp;DATE(YEAR(TODAY())+1,1,1))&amp;"/"&amp;($AF637+$AG637)&amp;"達標")))</f>
        <v/>
      </c>
      <c r="M637" s="6" t="str" cm="1">
        <f t="array" ref="M637">IF($B637="","",IFERROR(INDEX(PatientCriteria[LDL達標標準],ROWS($A$4:A637)),""))</f>
        <v/>
      </c>
      <c r="N637" s="6" t="str">
        <f>IF($B637="","",IF($O637="","",IFERROR(SUMIFS(LabData2016[最近一次LDL檢查結果(mg/dL)],LabData2016[比對身分證前六碼],$AX637,LabData2016[最近一次LDL檢查日期],$O637,LabData2016[LDL唯一],1),"")))</f>
        <v/>
      </c>
      <c r="O637" s="36" t="str" cm="1">
        <f t="array" ref="O637">IF($B637="","",IFERROR(_xlfn.AGGREGATE(14,6,LabData2016[最近一次LDL檢查日期]/((LabData2016[比對身分證前六碼]=$AX637)*(LabData2016[LDL唯一]=1)),1),""))</f>
        <v/>
      </c>
      <c r="P637" s="6" t="str">
        <f>IF($B637="","",IF($Q637="","",IFERROR(SUMIFS(LabData2016[最近一次LDL檢查結果(mg/dL)],LabData2016[比對身分證前六碼],$AX637,LabData2016[最近一次LDL檢查日期],$Q637,LabData2016[LDL唯一],1),"")))</f>
        <v/>
      </c>
      <c r="Q637" s="36" t="str" cm="1">
        <f t="array" ref="Q637">IF($B637="","",IFERROR(_xlfn.AGGREGATE(14,6,LabData2016[最近一次LDL檢查日期]/((LabData2016[比對身分證前六碼]=$AX637)*(LabData2016[LDL唯一]=1)),2),""))</f>
        <v/>
      </c>
      <c r="R637" s="6" t="str">
        <f t="shared" si="124"/>
        <v/>
      </c>
      <c r="S637" s="6" t="str" cm="1">
        <f t="array" ref="S637">IF($B637="","",IFERROR(_xlfn.AGGREGATE(15,6,LabData2016[最近一次LDL檢查結果(mg/dL)]/((LabData2016[比對身分證前六碼]=$AX637)*(LabData2016[LDL唯一]=1)),1),""))</f>
        <v/>
      </c>
      <c r="T637" s="28" t="str">
        <f ca="1">IF($B637="","",IF($M637="不適用","不適用",IF($N637="","未檢驗",IF(OR(AND($D637="DM only",$O637&gt;=DATE(YEAR(TODAY()),1,1),$O637&lt;DATE(YEAR(TODAY())+1,1,1),$N637&lt;VALUE(SUBSTITUTE($M637,"&lt;",""))),AND($AH637&gt;=1,$AI637&gt;=1,OR($N637&lt;VALUE(SUBSTITUTE($M637,"&lt;","")),SUMIFS(LabData2016[LDL唯一],LabData2016[比對身分證前六碼],$AX637,LabData2016[最近一次LDL檢查結果(mg/dL)],"&lt;"&amp;VALUE(SUBSTITUTE($M637,"&lt;","")),LabData2016[最近一次LDL檢查日期],"&gt;="&amp;DATE(YEAR(TODAY()),1,1),LabData2016[最近一次LDL檢查日期],"&lt;"&amp;DATE(YEAR(TODAY())+1,1,1))/($AH637+$AI637)&gt;=0.5))),"控制達標",IF(AND($AH637&gt;=1,$AI637&gt;=1,ISNUMBER($P637),$R637&gt;84,$N637-$P637&lt;0),"進步達標","未達標")))))</f>
        <v/>
      </c>
      <c r="U637" s="39" t="str">
        <f ca="1">IF($B637="","",IF($T637="不適用","不適用",IF($T637="未檢驗","無檢驗資料","全年"&amp;($AH637+$AI637)&amp;"次／下半年"&amp;$AI637&amp;"次／"&amp;SUMIFS(LabData2016[LDL唯一],LabData2016[比對身分證前六碼],$AX637,LabData2016[最近一次LDL檢查結果(mg/dL)],"&lt;"&amp;VALUE(SUBSTITUTE($M637,"&lt;","")),LabData2016[最近一次LDL檢查日期],"&gt;="&amp;DATE(YEAR(TODAY()),1,1),LabData2016[最近一次LDL檢查日期],"&lt;"&amp;DATE(YEAR(TODAY())+1,1,1))&amp;"/"&amp;($AH637+$AI637)&amp;"達標")))</f>
        <v/>
      </c>
      <c r="V637" s="6" t="str" cm="1">
        <f t="array" ref="V637">IF($B637="","",IFERROR(INDEX(PatientCriteria[UACR達標標準],ROWS($A$4:A637)),""))</f>
        <v/>
      </c>
      <c r="W637" s="6" t="str">
        <f>IF($B637="","",IF($X637="","",IFERROR(SUMIFS(LabData2016[最近一次UACR檢查結果(mg/gm)],LabData2016[比對身分證前六碼],$AX637,LabData2016[最近一次UACR檢查日期],$X637,LabData2016[UACR唯一],1),"")))</f>
        <v/>
      </c>
      <c r="X637" s="36" t="str" cm="1">
        <f t="array" ref="X637">IF($B637="","",IFERROR(_xlfn.AGGREGATE(14,6,LabData2016[最近一次UACR檢查日期]/((LabData2016[比對身分證前六碼]=$AX637)*(LabData2016[UACR唯一]=1)),1),""))</f>
        <v/>
      </c>
      <c r="Y637" s="6" t="str">
        <f>IF($B637="","",IF($Z637="","",IFERROR(SUMIFS(LabData2016[最近一次UACR檢查結果(mg/gm)],LabData2016[比對身分證前六碼],$AX637,LabData2016[最近一次UACR檢查日期],$Z637,LabData2016[UACR唯一],1),"")))</f>
        <v/>
      </c>
      <c r="Z637" s="36" t="str" cm="1">
        <f t="array" ref="Z637">IF($B637="","",IFERROR(_xlfn.AGGREGATE(14,6,LabData2016[最近一次UACR檢查日期]/((LabData2016[比對身分證前六碼]=$AX637)*(LabData2016[UACR唯一]=1)),2),""))</f>
        <v/>
      </c>
      <c r="AA637" s="6" t="str">
        <f t="shared" si="125"/>
        <v/>
      </c>
      <c r="AB637" s="29" t="str">
        <f ca="1">IF($B637="","",IF($V637="不適用","不適用",IF($W637="","未檢驗",IF(AND($AJ637+$AK637&gt;=2,$AK637&gt;=1),IF(OR($W637&lt;30,SUMIFS(LabData2016[UACR唯一],LabData2016[比對身分證前六碼],$AX637,LabData2016[最近一次UACR檢查結果(mg/gm)],"&lt;30",LabData2016[最近一次UACR檢查日期],"&gt;="&amp;DATE(YEAR(TODAY()),1,1),LabData2016[最近一次UACR檢查日期],"&lt;"&amp;DATE(YEAR(TODAY())+1,1,1))/($AJ637+$AK637)&gt;=0.5),"控制達標",IF(ISNUMBER($Y637),IF(AND($AA637&gt;=84,$W637-$Y637&lt;0),"進步達標","未達標"),"未達標")),"未達標"))))</f>
        <v/>
      </c>
      <c r="AC637" s="38" t="str">
        <f ca="1">IF($B637="","",IF($AB637="不適用","不適用",IF($AB637="未檢驗","無檢驗資料","全年"&amp;($AJ637+$AK637)&amp;"次／下半年"&amp;$AK637&amp;"次／"&amp;SUMIFS(LabData2016[UACR唯一],LabData2016[比對身分證前六碼],$AX637,LabData2016[最近一次UACR檢查結果(mg/gm)],"&lt;30",LabData2016[最近一次UACR檢查日期],"&gt;="&amp;DATE(YEAR(TODAY()),1,1),LabData2016[最近一次UACR檢查日期],"&lt;"&amp;DATE(YEAR(TODAY())+1,1,1))&amp;"/"&amp;($AJ637+$AK637)&amp;"達標")))</f>
        <v/>
      </c>
      <c r="AD637" s="6" t="str" cm="1">
        <f t="array" ref="AD637">IF($B637="","",IFERROR(INDEX(PatientCriteria[BP檢驗次數達標標準],ROWS($A$4:A637)),""))</f>
        <v/>
      </c>
      <c r="AE637" s="6" t="str" cm="1">
        <f t="array" aca="1" ref="AE637" ca="1">IF($B637="","",_xlfn.LET(_xlpm.bp,LabData2016[最近一次BP檢查日期],_xlpm.ym,IF(ISNUMBER(_xlpm.bp),TEXT(_xlpm.bp,"yyyy-mm"),LEFT(_xlpm.bp,7)),_xlpm.matched,_xlfn._xlws.FILTER(_xlpm.ym,(LabData2016[比對身分證前六碼]=$AX637)*(LabData2016[比對生日西元]=$AY637)*(_xlpm.ym&lt;&gt;"")*(LEFT(_xlpm.ym,4)=TEXT(YEAR(TODAY()),"0")),""),IF(INDEX(_xlpm.matched,1)="",0,ROWS(_xlfn.UNIQUE(_xlpm.matched)))))</f>
        <v/>
      </c>
      <c r="AF637" s="6" t="str">
        <f ca="1">IF($B637="","",SUMIFS(LabData2016[HbA1c唯一],LabData2016[比對身分證前六碼],$AX637,LabData2016[最近一次HbA1c檢查日期],"&gt;="&amp;DATE(YEAR(TODAY()),1,1),LabData2016[最近一次HbA1c檢查日期],"&lt;"&amp;DATE(YEAR(TODAY()),7,1)))</f>
        <v/>
      </c>
      <c r="AG637" s="6" t="str">
        <f ca="1">IF($B637="","",SUMIFS(LabData2016[HbA1c唯一],LabData2016[比對身分證前六碼],$AX637,LabData2016[最近一次HbA1c檢查日期],"&gt;="&amp;DATE(YEAR(TODAY()),7,1),LabData2016[最近一次HbA1c檢查日期],"&lt;"&amp;DATE(YEAR(TODAY())+1,1,1)))</f>
        <v/>
      </c>
      <c r="AH637" s="6" t="str">
        <f ca="1">IF($B637="","",SUMIFS(LabData2016[LDL唯一],LabData2016[比對身分證前六碼],$AX637,LabData2016[最近一次LDL檢查日期],"&gt;="&amp;DATE(YEAR(TODAY()),1,1),LabData2016[最近一次LDL檢查日期],"&lt;"&amp;DATE(YEAR(TODAY()),7,1)))</f>
        <v/>
      </c>
      <c r="AI637" s="6" t="str">
        <f ca="1">IF($B637="","",SUMIFS(LabData2016[LDL唯一],LabData2016[比對身分證前六碼],$AX637,LabData2016[最近一次LDL檢查日期],"&gt;="&amp;DATE(YEAR(TODAY()),7,1),LabData2016[最近一次LDL檢查日期],"&lt;"&amp;DATE(YEAR(TODAY())+1,1,1)))</f>
        <v/>
      </c>
      <c r="AJ637" s="6" t="str">
        <f ca="1">IF($B637="","",SUMIFS(LabData2016[UACR唯一],LabData2016[比對身分證前六碼],$AX637,LabData2016[最近一次UACR檢查日期],"&gt;="&amp;DATE(YEAR(TODAY()),1,1),LabData2016[最近一次UACR檢查日期],"&lt;"&amp;DATE(YEAR(TODAY()),7,1)))</f>
        <v/>
      </c>
      <c r="AK637" s="6" t="str">
        <f ca="1">IF($B637="","",SUMIFS(LabData2016[UACR唯一],LabData2016[比對身分證前六碼],$AX637,LabData2016[最近一次UACR檢查日期],"&gt;="&amp;DATE(YEAR(TODAY()),7,1),LabData2016[最近一次UACR檢查日期],"&lt;"&amp;DATE(YEAR(TODAY())+1,1,1)))</f>
        <v/>
      </c>
      <c r="AL637" s="6" t="str">
        <f t="shared" si="126"/>
        <v/>
      </c>
      <c r="AM637" s="6" t="str">
        <f t="shared" si="127"/>
        <v/>
      </c>
      <c r="AN637" s="6" t="str">
        <f t="shared" si="128"/>
        <v/>
      </c>
      <c r="AO637" s="6" t="str">
        <f t="shared" si="129"/>
        <v/>
      </c>
      <c r="AP637" s="6" t="str" cm="1">
        <f t="array" ref="AP637">IF($B637="","",IFERROR(INDEX(相容設定!$B$2:$E$9,MATCH($D637,相容設定!$A$2:$A$9,0),MIN(VALUE(LEFT($AQ637,FIND("/",$AQ637)-1)),3)+1),0))</f>
        <v/>
      </c>
      <c r="AQ637" s="6" t="str">
        <f t="shared" si="130"/>
        <v/>
      </c>
      <c r="AR637" s="30" t="str">
        <f t="shared" si="131"/>
        <v/>
      </c>
      <c r="AS637" s="30" t="str">
        <f>IF($B637="","",250+30+IF(OR(ISNUMBER(SEARCH("DM",$D637)),ISNUMBER(SEARCH("+",$D637))),100,0)+IFERROR(INDEX(相容設定!$F$2:$F$9,MATCH($D637,相容設定!$A$2:$A$9,0)),0))</f>
        <v/>
      </c>
      <c r="AT637" s="31" t="str">
        <f t="shared" si="132"/>
        <v/>
      </c>
      <c r="AU637" s="32" t="str">
        <f t="shared" si="133"/>
        <v/>
      </c>
      <c r="AW637" t="str">
        <f t="shared" si="134"/>
        <v/>
      </c>
    </row>
    <row r="638" spans="1:49" x14ac:dyDescent="0.35">
      <c r="A638" s="26" t="str" cm="1">
        <f t="array" ref="A638">IFERROR(IF(INDEX(PatientCriteria[身分證號],ROWS($A$4:A638))="","",ROWS($A$4:A638)),"")</f>
        <v/>
      </c>
      <c r="B638" s="26" t="str" cm="1">
        <f t="array" ref="B638">IFERROR(IF(INDEX(PatientCriteria[身分證號],ROWS($A$4:A638))="","",INDEX(PatientCriteria[身分證號],ROWS($A$4:A638))),"")</f>
        <v/>
      </c>
      <c r="C638" s="26" t="str" cm="1">
        <f t="array" ref="C638">IF($B638="","",IFERROR(INDEX(PatientCriteria[生日],ROWS($A$4:A638)),""))</f>
        <v/>
      </c>
      <c r="D638" s="26" t="str" cm="1">
        <f t="array" ref="D638">IF($B638="","",IFERROR(INDEX(PatientCriteria[疾病組合],ROWS($A$4:A638)),""))</f>
        <v/>
      </c>
      <c r="E638" s="6" t="str" cm="1">
        <f t="array" ref="E638">IF($B638="","",IFERROR(INDEX(PatientCriteria[HbA1c達標標準],ROWS($A$4:A638)),""))</f>
        <v/>
      </c>
      <c r="F638" s="6" t="str">
        <f>IF($B638="","",IF($G638="","",IFERROR(SUMIFS(LabData2016[最近一次HbA1c檢查結果(%)],LabData2016[比對身分證前六碼],$AX638,LabData2016[最近一次HbA1c檢查日期],$G638,LabData2016[HbA1c唯一],1),"")))</f>
        <v/>
      </c>
      <c r="G638" s="36" t="str" cm="1">
        <f t="array" ref="G638">IF($B638="","",IFERROR(_xlfn.AGGREGATE(14,6,LabData2016[最近一次HbA1c檢查日期]/((LabData2016[比對身分證前六碼]=$AX638)*(LabData2016[HbA1c唯一]=1)),1),""))</f>
        <v/>
      </c>
      <c r="H638" s="6" t="str">
        <f>IF($B638="","",IF($I638="","",IFERROR(SUMIFS(LabData2016[最近一次HbA1c檢查結果(%)],LabData2016[比對身分證前六碼],$AX638,LabData2016[最近一次HbA1c檢查日期],$I638,LabData2016[HbA1c唯一],1),"")))</f>
        <v/>
      </c>
      <c r="I638" s="36" t="str" cm="1">
        <f t="array" ref="I638">IF($B638="","",IFERROR(_xlfn.AGGREGATE(14,6,LabData2016[最近一次HbA1c檢查日期]/((LabData2016[比對身分證前六碼]=$AX638)*(LabData2016[HbA1c唯一]=1)),2),""))</f>
        <v/>
      </c>
      <c r="J638" s="6" t="str">
        <f t="shared" si="123"/>
        <v/>
      </c>
      <c r="K638" s="27" t="str">
        <f ca="1">IF($B638="","",IF($E638="不適用","不適用",IF($F638="","未檢驗",IF(AND($AF638+$AG638&gt;=2,$AG638&gt;=1),IF(OR($F638&lt;VALUE(SUBSTITUTE(SUBSTITUTE($E638,"&lt;",""),"%","")),SUMIFS(LabData2016[HbA1c唯一],LabData2016[比對身分證前六碼],$AX638,LabData2016[最近一次HbA1c檢查結果(%)],"&lt;"&amp;VALUE(SUBSTITUTE(SUBSTITUTE($E638,"&lt;",""),"%","")),LabData2016[最近一次HbA1c檢查日期],"&gt;="&amp;DATE(YEAR(TODAY()),1,1),LabData2016[最近一次HbA1c檢查日期],"&lt;"&amp;DATE(YEAR(TODAY())+1,1,1))/($AF638+$AG638)&gt;=0.5),"控制達標",IF(ISNUMBER($H638),IF(AND($J638&gt;=84,$F638-$H638&lt;0),"進步達標","未達標"),"未達標")),"未達標"))))</f>
        <v/>
      </c>
      <c r="L638" s="33" t="str">
        <f ca="1">IF($B638="","",IF($K638="不適用","不適用",IF($K638="未檢驗","無檢驗資料","全年"&amp;($AF638+$AG638)&amp;"次／下半年"&amp;$AG638&amp;"次／"&amp;SUMIFS(LabData2016[HbA1c唯一],LabData2016[比對身分證前六碼],$AX638,LabData2016[最近一次HbA1c檢查結果(%)],"&lt;"&amp;VALUE(SUBSTITUTE(SUBSTITUTE($E638,"&lt;",""),"%","")),LabData2016[最近一次HbA1c檢查日期],"&gt;="&amp;DATE(YEAR(TODAY()),1,1),LabData2016[最近一次HbA1c檢查日期],"&lt;"&amp;DATE(YEAR(TODAY())+1,1,1))&amp;"/"&amp;($AF638+$AG638)&amp;"達標")))</f>
        <v/>
      </c>
      <c r="M638" s="6" t="str" cm="1">
        <f t="array" ref="M638">IF($B638="","",IFERROR(INDEX(PatientCriteria[LDL達標標準],ROWS($A$4:A638)),""))</f>
        <v/>
      </c>
      <c r="N638" s="6" t="str">
        <f>IF($B638="","",IF($O638="","",IFERROR(SUMIFS(LabData2016[最近一次LDL檢查結果(mg/dL)],LabData2016[比對身分證前六碼],$AX638,LabData2016[最近一次LDL檢查日期],$O638,LabData2016[LDL唯一],1),"")))</f>
        <v/>
      </c>
      <c r="O638" s="36" t="str" cm="1">
        <f t="array" ref="O638">IF($B638="","",IFERROR(_xlfn.AGGREGATE(14,6,LabData2016[最近一次LDL檢查日期]/((LabData2016[比對身分證前六碼]=$AX638)*(LabData2016[LDL唯一]=1)),1),""))</f>
        <v/>
      </c>
      <c r="P638" s="6" t="str">
        <f>IF($B638="","",IF($Q638="","",IFERROR(SUMIFS(LabData2016[最近一次LDL檢查結果(mg/dL)],LabData2016[比對身分證前六碼],$AX638,LabData2016[最近一次LDL檢查日期],$Q638,LabData2016[LDL唯一],1),"")))</f>
        <v/>
      </c>
      <c r="Q638" s="36" t="str" cm="1">
        <f t="array" ref="Q638">IF($B638="","",IFERROR(_xlfn.AGGREGATE(14,6,LabData2016[最近一次LDL檢查日期]/((LabData2016[比對身分證前六碼]=$AX638)*(LabData2016[LDL唯一]=1)),2),""))</f>
        <v/>
      </c>
      <c r="R638" s="6" t="str">
        <f t="shared" si="124"/>
        <v/>
      </c>
      <c r="S638" s="6" t="str" cm="1">
        <f t="array" ref="S638">IF($B638="","",IFERROR(_xlfn.AGGREGATE(15,6,LabData2016[最近一次LDL檢查結果(mg/dL)]/((LabData2016[比對身分證前六碼]=$AX638)*(LabData2016[LDL唯一]=1)),1),""))</f>
        <v/>
      </c>
      <c r="T638" s="28" t="str">
        <f ca="1">IF($B638="","",IF($M638="不適用","不適用",IF($N638="","未檢驗",IF(OR(AND($D638="DM only",$O638&gt;=DATE(YEAR(TODAY()),1,1),$O638&lt;DATE(YEAR(TODAY())+1,1,1),$N638&lt;VALUE(SUBSTITUTE($M638,"&lt;",""))),AND($AH638&gt;=1,$AI638&gt;=1,OR($N638&lt;VALUE(SUBSTITUTE($M638,"&lt;","")),SUMIFS(LabData2016[LDL唯一],LabData2016[比對身分證前六碼],$AX638,LabData2016[最近一次LDL檢查結果(mg/dL)],"&lt;"&amp;VALUE(SUBSTITUTE($M638,"&lt;","")),LabData2016[最近一次LDL檢查日期],"&gt;="&amp;DATE(YEAR(TODAY()),1,1),LabData2016[最近一次LDL檢查日期],"&lt;"&amp;DATE(YEAR(TODAY())+1,1,1))/($AH638+$AI638)&gt;=0.5))),"控制達標",IF(AND($AH638&gt;=1,$AI638&gt;=1,ISNUMBER($P638),$R638&gt;84,$N638-$P638&lt;0),"進步達標","未達標")))))</f>
        <v/>
      </c>
      <c r="U638" s="39" t="str">
        <f ca="1">IF($B638="","",IF($T638="不適用","不適用",IF($T638="未檢驗","無檢驗資料","全年"&amp;($AH638+$AI638)&amp;"次／下半年"&amp;$AI638&amp;"次／"&amp;SUMIFS(LabData2016[LDL唯一],LabData2016[比對身分證前六碼],$AX638,LabData2016[最近一次LDL檢查結果(mg/dL)],"&lt;"&amp;VALUE(SUBSTITUTE($M638,"&lt;","")),LabData2016[最近一次LDL檢查日期],"&gt;="&amp;DATE(YEAR(TODAY()),1,1),LabData2016[最近一次LDL檢查日期],"&lt;"&amp;DATE(YEAR(TODAY())+1,1,1))&amp;"/"&amp;($AH638+$AI638)&amp;"達標")))</f>
        <v/>
      </c>
      <c r="V638" s="6" t="str" cm="1">
        <f t="array" ref="V638">IF($B638="","",IFERROR(INDEX(PatientCriteria[UACR達標標準],ROWS($A$4:A638)),""))</f>
        <v/>
      </c>
      <c r="W638" s="6" t="str">
        <f>IF($B638="","",IF($X638="","",IFERROR(SUMIFS(LabData2016[最近一次UACR檢查結果(mg/gm)],LabData2016[比對身分證前六碼],$AX638,LabData2016[最近一次UACR檢查日期],$X638,LabData2016[UACR唯一],1),"")))</f>
        <v/>
      </c>
      <c r="X638" s="36" t="str" cm="1">
        <f t="array" ref="X638">IF($B638="","",IFERROR(_xlfn.AGGREGATE(14,6,LabData2016[最近一次UACR檢查日期]/((LabData2016[比對身分證前六碼]=$AX638)*(LabData2016[UACR唯一]=1)),1),""))</f>
        <v/>
      </c>
      <c r="Y638" s="6" t="str">
        <f>IF($B638="","",IF($Z638="","",IFERROR(SUMIFS(LabData2016[最近一次UACR檢查結果(mg/gm)],LabData2016[比對身分證前六碼],$AX638,LabData2016[最近一次UACR檢查日期],$Z638,LabData2016[UACR唯一],1),"")))</f>
        <v/>
      </c>
      <c r="Z638" s="36" t="str" cm="1">
        <f t="array" ref="Z638">IF($B638="","",IFERROR(_xlfn.AGGREGATE(14,6,LabData2016[最近一次UACR檢查日期]/((LabData2016[比對身分證前六碼]=$AX638)*(LabData2016[UACR唯一]=1)),2),""))</f>
        <v/>
      </c>
      <c r="AA638" s="6" t="str">
        <f t="shared" si="125"/>
        <v/>
      </c>
      <c r="AB638" s="29" t="str">
        <f ca="1">IF($B638="","",IF($V638="不適用","不適用",IF($W638="","未檢驗",IF(AND($AJ638+$AK638&gt;=2,$AK638&gt;=1),IF(OR($W638&lt;30,SUMIFS(LabData2016[UACR唯一],LabData2016[比對身分證前六碼],$AX638,LabData2016[最近一次UACR檢查結果(mg/gm)],"&lt;30",LabData2016[最近一次UACR檢查日期],"&gt;="&amp;DATE(YEAR(TODAY()),1,1),LabData2016[最近一次UACR檢查日期],"&lt;"&amp;DATE(YEAR(TODAY())+1,1,1))/($AJ638+$AK638)&gt;=0.5),"控制達標",IF(ISNUMBER($Y638),IF(AND($AA638&gt;=84,$W638-$Y638&lt;0),"進步達標","未達標"),"未達標")),"未達標"))))</f>
        <v/>
      </c>
      <c r="AC638" s="38" t="str">
        <f ca="1">IF($B638="","",IF($AB638="不適用","不適用",IF($AB638="未檢驗","無檢驗資料","全年"&amp;($AJ638+$AK638)&amp;"次／下半年"&amp;$AK638&amp;"次／"&amp;SUMIFS(LabData2016[UACR唯一],LabData2016[比對身分證前六碼],$AX638,LabData2016[最近一次UACR檢查結果(mg/gm)],"&lt;30",LabData2016[最近一次UACR檢查日期],"&gt;="&amp;DATE(YEAR(TODAY()),1,1),LabData2016[最近一次UACR檢查日期],"&lt;"&amp;DATE(YEAR(TODAY())+1,1,1))&amp;"/"&amp;($AJ638+$AK638)&amp;"達標")))</f>
        <v/>
      </c>
      <c r="AD638" s="6" t="str" cm="1">
        <f t="array" ref="AD638">IF($B638="","",IFERROR(INDEX(PatientCriteria[BP檢驗次數達標標準],ROWS($A$4:A638)),""))</f>
        <v/>
      </c>
      <c r="AE638" s="6" t="str" cm="1">
        <f t="array" aca="1" ref="AE638" ca="1">IF($B638="","",_xlfn.LET(_xlpm.bp,LabData2016[最近一次BP檢查日期],_xlpm.ym,IF(ISNUMBER(_xlpm.bp),TEXT(_xlpm.bp,"yyyy-mm"),LEFT(_xlpm.bp,7)),_xlpm.matched,_xlfn._xlws.FILTER(_xlpm.ym,(LabData2016[比對身分證前六碼]=$AX638)*(LabData2016[比對生日西元]=$AY638)*(_xlpm.ym&lt;&gt;"")*(LEFT(_xlpm.ym,4)=TEXT(YEAR(TODAY()),"0")),""),IF(INDEX(_xlpm.matched,1)="",0,ROWS(_xlfn.UNIQUE(_xlpm.matched)))))</f>
        <v/>
      </c>
      <c r="AF638" s="6" t="str">
        <f ca="1">IF($B638="","",SUMIFS(LabData2016[HbA1c唯一],LabData2016[比對身分證前六碼],$AX638,LabData2016[最近一次HbA1c檢查日期],"&gt;="&amp;DATE(YEAR(TODAY()),1,1),LabData2016[最近一次HbA1c檢查日期],"&lt;"&amp;DATE(YEAR(TODAY()),7,1)))</f>
        <v/>
      </c>
      <c r="AG638" s="6" t="str">
        <f ca="1">IF($B638="","",SUMIFS(LabData2016[HbA1c唯一],LabData2016[比對身分證前六碼],$AX638,LabData2016[最近一次HbA1c檢查日期],"&gt;="&amp;DATE(YEAR(TODAY()),7,1),LabData2016[最近一次HbA1c檢查日期],"&lt;"&amp;DATE(YEAR(TODAY())+1,1,1)))</f>
        <v/>
      </c>
      <c r="AH638" s="6" t="str">
        <f ca="1">IF($B638="","",SUMIFS(LabData2016[LDL唯一],LabData2016[比對身分證前六碼],$AX638,LabData2016[最近一次LDL檢查日期],"&gt;="&amp;DATE(YEAR(TODAY()),1,1),LabData2016[最近一次LDL檢查日期],"&lt;"&amp;DATE(YEAR(TODAY()),7,1)))</f>
        <v/>
      </c>
      <c r="AI638" s="6" t="str">
        <f ca="1">IF($B638="","",SUMIFS(LabData2016[LDL唯一],LabData2016[比對身分證前六碼],$AX638,LabData2016[最近一次LDL檢查日期],"&gt;="&amp;DATE(YEAR(TODAY()),7,1),LabData2016[最近一次LDL檢查日期],"&lt;"&amp;DATE(YEAR(TODAY())+1,1,1)))</f>
        <v/>
      </c>
      <c r="AJ638" s="6" t="str">
        <f ca="1">IF($B638="","",SUMIFS(LabData2016[UACR唯一],LabData2016[比對身分證前六碼],$AX638,LabData2016[最近一次UACR檢查日期],"&gt;="&amp;DATE(YEAR(TODAY()),1,1),LabData2016[最近一次UACR檢查日期],"&lt;"&amp;DATE(YEAR(TODAY()),7,1)))</f>
        <v/>
      </c>
      <c r="AK638" s="6" t="str">
        <f ca="1">IF($B638="","",SUMIFS(LabData2016[UACR唯一],LabData2016[比對身分證前六碼],$AX638,LabData2016[最近一次UACR檢查日期],"&gt;="&amp;DATE(YEAR(TODAY()),7,1),LabData2016[最近一次UACR檢查日期],"&lt;"&amp;DATE(YEAR(TODAY())+1,1,1)))</f>
        <v/>
      </c>
      <c r="AL638" s="6" t="str">
        <f t="shared" si="126"/>
        <v/>
      </c>
      <c r="AM638" s="6" t="str">
        <f t="shared" si="127"/>
        <v/>
      </c>
      <c r="AN638" s="6" t="str">
        <f t="shared" si="128"/>
        <v/>
      </c>
      <c r="AO638" s="6" t="str">
        <f t="shared" si="129"/>
        <v/>
      </c>
      <c r="AP638" s="6" t="str" cm="1">
        <f t="array" ref="AP638">IF($B638="","",IFERROR(INDEX(相容設定!$B$2:$E$9,MATCH($D638,相容設定!$A$2:$A$9,0),MIN(VALUE(LEFT($AQ638,FIND("/",$AQ638)-1)),3)+1),0))</f>
        <v/>
      </c>
      <c r="AQ638" s="6" t="str">
        <f t="shared" si="130"/>
        <v/>
      </c>
      <c r="AR638" s="30" t="str">
        <f t="shared" si="131"/>
        <v/>
      </c>
      <c r="AS638" s="30" t="str">
        <f>IF($B638="","",250+30+IF(OR(ISNUMBER(SEARCH("DM",$D638)),ISNUMBER(SEARCH("+",$D638))),100,0)+IFERROR(INDEX(相容設定!$F$2:$F$9,MATCH($D638,相容設定!$A$2:$A$9,0)),0))</f>
        <v/>
      </c>
      <c r="AT638" s="31" t="str">
        <f t="shared" si="132"/>
        <v/>
      </c>
      <c r="AU638" s="32" t="str">
        <f t="shared" si="133"/>
        <v/>
      </c>
      <c r="AW638" t="str">
        <f t="shared" si="134"/>
        <v/>
      </c>
    </row>
    <row r="639" spans="1:49" x14ac:dyDescent="0.35">
      <c r="A639" s="26" t="str" cm="1">
        <f t="array" ref="A639">IFERROR(IF(INDEX(PatientCriteria[身分證號],ROWS($A$4:A639))="","",ROWS($A$4:A639)),"")</f>
        <v/>
      </c>
      <c r="B639" s="26" t="str" cm="1">
        <f t="array" ref="B639">IFERROR(IF(INDEX(PatientCriteria[身分證號],ROWS($A$4:A639))="","",INDEX(PatientCriteria[身分證號],ROWS($A$4:A639))),"")</f>
        <v/>
      </c>
      <c r="C639" s="26" t="str" cm="1">
        <f t="array" ref="C639">IF($B639="","",IFERROR(INDEX(PatientCriteria[生日],ROWS($A$4:A639)),""))</f>
        <v/>
      </c>
      <c r="D639" s="26" t="str" cm="1">
        <f t="array" ref="D639">IF($B639="","",IFERROR(INDEX(PatientCriteria[疾病組合],ROWS($A$4:A639)),""))</f>
        <v/>
      </c>
      <c r="E639" s="6" t="str" cm="1">
        <f t="array" ref="E639">IF($B639="","",IFERROR(INDEX(PatientCriteria[HbA1c達標標準],ROWS($A$4:A639)),""))</f>
        <v/>
      </c>
      <c r="F639" s="6" t="str">
        <f>IF($B639="","",IF($G639="","",IFERROR(SUMIFS(LabData2016[最近一次HbA1c檢查結果(%)],LabData2016[比對身分證前六碼],$AX639,LabData2016[最近一次HbA1c檢查日期],$G639,LabData2016[HbA1c唯一],1),"")))</f>
        <v/>
      </c>
      <c r="G639" s="36" t="str" cm="1">
        <f t="array" ref="G639">IF($B639="","",IFERROR(_xlfn.AGGREGATE(14,6,LabData2016[最近一次HbA1c檢查日期]/((LabData2016[比對身分證前六碼]=$AX639)*(LabData2016[HbA1c唯一]=1)),1),""))</f>
        <v/>
      </c>
      <c r="H639" s="6" t="str">
        <f>IF($B639="","",IF($I639="","",IFERROR(SUMIFS(LabData2016[最近一次HbA1c檢查結果(%)],LabData2016[比對身分證前六碼],$AX639,LabData2016[最近一次HbA1c檢查日期],$I639,LabData2016[HbA1c唯一],1),"")))</f>
        <v/>
      </c>
      <c r="I639" s="36" t="str" cm="1">
        <f t="array" ref="I639">IF($B639="","",IFERROR(_xlfn.AGGREGATE(14,6,LabData2016[最近一次HbA1c檢查日期]/((LabData2016[比對身分證前六碼]=$AX639)*(LabData2016[HbA1c唯一]=1)),2),""))</f>
        <v/>
      </c>
      <c r="J639" s="6" t="str">
        <f t="shared" si="123"/>
        <v/>
      </c>
      <c r="K639" s="27" t="str">
        <f ca="1">IF($B639="","",IF($E639="不適用","不適用",IF($F639="","未檢驗",IF(AND($AF639+$AG639&gt;=2,$AG639&gt;=1),IF(OR($F639&lt;VALUE(SUBSTITUTE(SUBSTITUTE($E639,"&lt;",""),"%","")),SUMIFS(LabData2016[HbA1c唯一],LabData2016[比對身分證前六碼],$AX639,LabData2016[最近一次HbA1c檢查結果(%)],"&lt;"&amp;VALUE(SUBSTITUTE(SUBSTITUTE($E639,"&lt;",""),"%","")),LabData2016[最近一次HbA1c檢查日期],"&gt;="&amp;DATE(YEAR(TODAY()),1,1),LabData2016[最近一次HbA1c檢查日期],"&lt;"&amp;DATE(YEAR(TODAY())+1,1,1))/($AF639+$AG639)&gt;=0.5),"控制達標",IF(ISNUMBER($H639),IF(AND($J639&gt;=84,$F639-$H639&lt;0),"進步達標","未達標"),"未達標")),"未達標"))))</f>
        <v/>
      </c>
      <c r="L639" s="33" t="str">
        <f ca="1">IF($B639="","",IF($K639="不適用","不適用",IF($K639="未檢驗","無檢驗資料","全年"&amp;($AF639+$AG639)&amp;"次／下半年"&amp;$AG639&amp;"次／"&amp;SUMIFS(LabData2016[HbA1c唯一],LabData2016[比對身分證前六碼],$AX639,LabData2016[最近一次HbA1c檢查結果(%)],"&lt;"&amp;VALUE(SUBSTITUTE(SUBSTITUTE($E639,"&lt;",""),"%","")),LabData2016[最近一次HbA1c檢查日期],"&gt;="&amp;DATE(YEAR(TODAY()),1,1),LabData2016[最近一次HbA1c檢查日期],"&lt;"&amp;DATE(YEAR(TODAY())+1,1,1))&amp;"/"&amp;($AF639+$AG639)&amp;"達標")))</f>
        <v/>
      </c>
      <c r="M639" s="6" t="str" cm="1">
        <f t="array" ref="M639">IF($B639="","",IFERROR(INDEX(PatientCriteria[LDL達標標準],ROWS($A$4:A639)),""))</f>
        <v/>
      </c>
      <c r="N639" s="6" t="str">
        <f>IF($B639="","",IF($O639="","",IFERROR(SUMIFS(LabData2016[最近一次LDL檢查結果(mg/dL)],LabData2016[比對身分證前六碼],$AX639,LabData2016[最近一次LDL檢查日期],$O639,LabData2016[LDL唯一],1),"")))</f>
        <v/>
      </c>
      <c r="O639" s="36" t="str" cm="1">
        <f t="array" ref="O639">IF($B639="","",IFERROR(_xlfn.AGGREGATE(14,6,LabData2016[最近一次LDL檢查日期]/((LabData2016[比對身分證前六碼]=$AX639)*(LabData2016[LDL唯一]=1)),1),""))</f>
        <v/>
      </c>
      <c r="P639" s="6" t="str">
        <f>IF($B639="","",IF($Q639="","",IFERROR(SUMIFS(LabData2016[最近一次LDL檢查結果(mg/dL)],LabData2016[比對身分證前六碼],$AX639,LabData2016[最近一次LDL檢查日期],$Q639,LabData2016[LDL唯一],1),"")))</f>
        <v/>
      </c>
      <c r="Q639" s="36" t="str" cm="1">
        <f t="array" ref="Q639">IF($B639="","",IFERROR(_xlfn.AGGREGATE(14,6,LabData2016[最近一次LDL檢查日期]/((LabData2016[比對身分證前六碼]=$AX639)*(LabData2016[LDL唯一]=1)),2),""))</f>
        <v/>
      </c>
      <c r="R639" s="6" t="str">
        <f t="shared" si="124"/>
        <v/>
      </c>
      <c r="S639" s="6" t="str" cm="1">
        <f t="array" ref="S639">IF($B639="","",IFERROR(_xlfn.AGGREGATE(15,6,LabData2016[最近一次LDL檢查結果(mg/dL)]/((LabData2016[比對身分證前六碼]=$AX639)*(LabData2016[LDL唯一]=1)),1),""))</f>
        <v/>
      </c>
      <c r="T639" s="28" t="str">
        <f ca="1">IF($B639="","",IF($M639="不適用","不適用",IF($N639="","未檢驗",IF(OR(AND($D639="DM only",$O639&gt;=DATE(YEAR(TODAY()),1,1),$O639&lt;DATE(YEAR(TODAY())+1,1,1),$N639&lt;VALUE(SUBSTITUTE($M639,"&lt;",""))),AND($AH639&gt;=1,$AI639&gt;=1,OR($N639&lt;VALUE(SUBSTITUTE($M639,"&lt;","")),SUMIFS(LabData2016[LDL唯一],LabData2016[比對身分證前六碼],$AX639,LabData2016[最近一次LDL檢查結果(mg/dL)],"&lt;"&amp;VALUE(SUBSTITUTE($M639,"&lt;","")),LabData2016[最近一次LDL檢查日期],"&gt;="&amp;DATE(YEAR(TODAY()),1,1),LabData2016[最近一次LDL檢查日期],"&lt;"&amp;DATE(YEAR(TODAY())+1,1,1))/($AH639+$AI639)&gt;=0.5))),"控制達標",IF(AND($AH639&gt;=1,$AI639&gt;=1,ISNUMBER($P639),$R639&gt;84,$N639-$P639&lt;0),"進步達標","未達標")))))</f>
        <v/>
      </c>
      <c r="U639" s="39" t="str">
        <f ca="1">IF($B639="","",IF($T639="不適用","不適用",IF($T639="未檢驗","無檢驗資料","全年"&amp;($AH639+$AI639)&amp;"次／下半年"&amp;$AI639&amp;"次／"&amp;SUMIFS(LabData2016[LDL唯一],LabData2016[比對身分證前六碼],$AX639,LabData2016[最近一次LDL檢查結果(mg/dL)],"&lt;"&amp;VALUE(SUBSTITUTE($M639,"&lt;","")),LabData2016[最近一次LDL檢查日期],"&gt;="&amp;DATE(YEAR(TODAY()),1,1),LabData2016[最近一次LDL檢查日期],"&lt;"&amp;DATE(YEAR(TODAY())+1,1,1))&amp;"/"&amp;($AH639+$AI639)&amp;"達標")))</f>
        <v/>
      </c>
      <c r="V639" s="6" t="str" cm="1">
        <f t="array" ref="V639">IF($B639="","",IFERROR(INDEX(PatientCriteria[UACR達標標準],ROWS($A$4:A639)),""))</f>
        <v/>
      </c>
      <c r="W639" s="6" t="str">
        <f>IF($B639="","",IF($X639="","",IFERROR(SUMIFS(LabData2016[最近一次UACR檢查結果(mg/gm)],LabData2016[比對身分證前六碼],$AX639,LabData2016[最近一次UACR檢查日期],$X639,LabData2016[UACR唯一],1),"")))</f>
        <v/>
      </c>
      <c r="X639" s="36" t="str" cm="1">
        <f t="array" ref="X639">IF($B639="","",IFERROR(_xlfn.AGGREGATE(14,6,LabData2016[最近一次UACR檢查日期]/((LabData2016[比對身分證前六碼]=$AX639)*(LabData2016[UACR唯一]=1)),1),""))</f>
        <v/>
      </c>
      <c r="Y639" s="6" t="str">
        <f>IF($B639="","",IF($Z639="","",IFERROR(SUMIFS(LabData2016[最近一次UACR檢查結果(mg/gm)],LabData2016[比對身分證前六碼],$AX639,LabData2016[最近一次UACR檢查日期],$Z639,LabData2016[UACR唯一],1),"")))</f>
        <v/>
      </c>
      <c r="Z639" s="36" t="str" cm="1">
        <f t="array" ref="Z639">IF($B639="","",IFERROR(_xlfn.AGGREGATE(14,6,LabData2016[最近一次UACR檢查日期]/((LabData2016[比對身分證前六碼]=$AX639)*(LabData2016[UACR唯一]=1)),2),""))</f>
        <v/>
      </c>
      <c r="AA639" s="6" t="str">
        <f t="shared" si="125"/>
        <v/>
      </c>
      <c r="AB639" s="29" t="str">
        <f ca="1">IF($B639="","",IF($V639="不適用","不適用",IF($W639="","未檢驗",IF(AND($AJ639+$AK639&gt;=2,$AK639&gt;=1),IF(OR($W639&lt;30,SUMIFS(LabData2016[UACR唯一],LabData2016[比對身分證前六碼],$AX639,LabData2016[最近一次UACR檢查結果(mg/gm)],"&lt;30",LabData2016[最近一次UACR檢查日期],"&gt;="&amp;DATE(YEAR(TODAY()),1,1),LabData2016[最近一次UACR檢查日期],"&lt;"&amp;DATE(YEAR(TODAY())+1,1,1))/($AJ639+$AK639)&gt;=0.5),"控制達標",IF(ISNUMBER($Y639),IF(AND($AA639&gt;=84,$W639-$Y639&lt;0),"進步達標","未達標"),"未達標")),"未達標"))))</f>
        <v/>
      </c>
      <c r="AC639" s="38" t="str">
        <f ca="1">IF($B639="","",IF($AB639="不適用","不適用",IF($AB639="未檢驗","無檢驗資料","全年"&amp;($AJ639+$AK639)&amp;"次／下半年"&amp;$AK639&amp;"次／"&amp;SUMIFS(LabData2016[UACR唯一],LabData2016[比對身分證前六碼],$AX639,LabData2016[最近一次UACR檢查結果(mg/gm)],"&lt;30",LabData2016[最近一次UACR檢查日期],"&gt;="&amp;DATE(YEAR(TODAY()),1,1),LabData2016[最近一次UACR檢查日期],"&lt;"&amp;DATE(YEAR(TODAY())+1,1,1))&amp;"/"&amp;($AJ639+$AK639)&amp;"達標")))</f>
        <v/>
      </c>
      <c r="AD639" s="6" t="str" cm="1">
        <f t="array" ref="AD639">IF($B639="","",IFERROR(INDEX(PatientCriteria[BP檢驗次數達標標準],ROWS($A$4:A639)),""))</f>
        <v/>
      </c>
      <c r="AE639" s="6" t="str" cm="1">
        <f t="array" aca="1" ref="AE639" ca="1">IF($B639="","",_xlfn.LET(_xlpm.bp,LabData2016[最近一次BP檢查日期],_xlpm.ym,IF(ISNUMBER(_xlpm.bp),TEXT(_xlpm.bp,"yyyy-mm"),LEFT(_xlpm.bp,7)),_xlpm.matched,_xlfn._xlws.FILTER(_xlpm.ym,(LabData2016[比對身分證前六碼]=$AX639)*(LabData2016[比對生日西元]=$AY639)*(_xlpm.ym&lt;&gt;"")*(LEFT(_xlpm.ym,4)=TEXT(YEAR(TODAY()),"0")),""),IF(INDEX(_xlpm.matched,1)="",0,ROWS(_xlfn.UNIQUE(_xlpm.matched)))))</f>
        <v/>
      </c>
      <c r="AF639" s="6" t="str">
        <f ca="1">IF($B639="","",SUMIFS(LabData2016[HbA1c唯一],LabData2016[比對身分證前六碼],$AX639,LabData2016[最近一次HbA1c檢查日期],"&gt;="&amp;DATE(YEAR(TODAY()),1,1),LabData2016[最近一次HbA1c檢查日期],"&lt;"&amp;DATE(YEAR(TODAY()),7,1)))</f>
        <v/>
      </c>
      <c r="AG639" s="6" t="str">
        <f ca="1">IF($B639="","",SUMIFS(LabData2016[HbA1c唯一],LabData2016[比對身分證前六碼],$AX639,LabData2016[最近一次HbA1c檢查日期],"&gt;="&amp;DATE(YEAR(TODAY()),7,1),LabData2016[最近一次HbA1c檢查日期],"&lt;"&amp;DATE(YEAR(TODAY())+1,1,1)))</f>
        <v/>
      </c>
      <c r="AH639" s="6" t="str">
        <f ca="1">IF($B639="","",SUMIFS(LabData2016[LDL唯一],LabData2016[比對身分證前六碼],$AX639,LabData2016[最近一次LDL檢查日期],"&gt;="&amp;DATE(YEAR(TODAY()),1,1),LabData2016[最近一次LDL檢查日期],"&lt;"&amp;DATE(YEAR(TODAY()),7,1)))</f>
        <v/>
      </c>
      <c r="AI639" s="6" t="str">
        <f ca="1">IF($B639="","",SUMIFS(LabData2016[LDL唯一],LabData2016[比對身分證前六碼],$AX639,LabData2016[最近一次LDL檢查日期],"&gt;="&amp;DATE(YEAR(TODAY()),7,1),LabData2016[最近一次LDL檢查日期],"&lt;"&amp;DATE(YEAR(TODAY())+1,1,1)))</f>
        <v/>
      </c>
      <c r="AJ639" s="6" t="str">
        <f ca="1">IF($B639="","",SUMIFS(LabData2016[UACR唯一],LabData2016[比對身分證前六碼],$AX639,LabData2016[最近一次UACR檢查日期],"&gt;="&amp;DATE(YEAR(TODAY()),1,1),LabData2016[最近一次UACR檢查日期],"&lt;"&amp;DATE(YEAR(TODAY()),7,1)))</f>
        <v/>
      </c>
      <c r="AK639" s="6" t="str">
        <f ca="1">IF($B639="","",SUMIFS(LabData2016[UACR唯一],LabData2016[比對身分證前六碼],$AX639,LabData2016[最近一次UACR檢查日期],"&gt;="&amp;DATE(YEAR(TODAY()),7,1),LabData2016[最近一次UACR檢查日期],"&lt;"&amp;DATE(YEAR(TODAY())+1,1,1)))</f>
        <v/>
      </c>
      <c r="AL639" s="6" t="str">
        <f t="shared" si="126"/>
        <v/>
      </c>
      <c r="AM639" s="6" t="str">
        <f t="shared" si="127"/>
        <v/>
      </c>
      <c r="AN639" s="6" t="str">
        <f t="shared" si="128"/>
        <v/>
      </c>
      <c r="AO639" s="6" t="str">
        <f t="shared" si="129"/>
        <v/>
      </c>
      <c r="AP639" s="6" t="str" cm="1">
        <f t="array" ref="AP639">IF($B639="","",IFERROR(INDEX(相容設定!$B$2:$E$9,MATCH($D639,相容設定!$A$2:$A$9,0),MIN(VALUE(LEFT($AQ639,FIND("/",$AQ639)-1)),3)+1),0))</f>
        <v/>
      </c>
      <c r="AQ639" s="6" t="str">
        <f t="shared" si="130"/>
        <v/>
      </c>
      <c r="AR639" s="30" t="str">
        <f t="shared" si="131"/>
        <v/>
      </c>
      <c r="AS639" s="30" t="str">
        <f>IF($B639="","",250+30+IF(OR(ISNUMBER(SEARCH("DM",$D639)),ISNUMBER(SEARCH("+",$D639))),100,0)+IFERROR(INDEX(相容設定!$F$2:$F$9,MATCH($D639,相容設定!$A$2:$A$9,0)),0))</f>
        <v/>
      </c>
      <c r="AT639" s="31" t="str">
        <f t="shared" si="132"/>
        <v/>
      </c>
      <c r="AU639" s="32" t="str">
        <f t="shared" si="133"/>
        <v/>
      </c>
      <c r="AW639" t="str">
        <f t="shared" si="134"/>
        <v/>
      </c>
    </row>
    <row r="640" spans="1:49" x14ac:dyDescent="0.35">
      <c r="A640" s="26" t="str" cm="1">
        <f t="array" ref="A640">IFERROR(IF(INDEX(PatientCriteria[身分證號],ROWS($A$4:A640))="","",ROWS($A$4:A640)),"")</f>
        <v/>
      </c>
      <c r="B640" s="26" t="str" cm="1">
        <f t="array" ref="B640">IFERROR(IF(INDEX(PatientCriteria[身分證號],ROWS($A$4:A640))="","",INDEX(PatientCriteria[身分證號],ROWS($A$4:A640))),"")</f>
        <v/>
      </c>
      <c r="C640" s="26" t="str" cm="1">
        <f t="array" ref="C640">IF($B640="","",IFERROR(INDEX(PatientCriteria[生日],ROWS($A$4:A640)),""))</f>
        <v/>
      </c>
      <c r="D640" s="26" t="str" cm="1">
        <f t="array" ref="D640">IF($B640="","",IFERROR(INDEX(PatientCriteria[疾病組合],ROWS($A$4:A640)),""))</f>
        <v/>
      </c>
      <c r="E640" s="6" t="str" cm="1">
        <f t="array" ref="E640">IF($B640="","",IFERROR(INDEX(PatientCriteria[HbA1c達標標準],ROWS($A$4:A640)),""))</f>
        <v/>
      </c>
      <c r="F640" s="6" t="str">
        <f>IF($B640="","",IF($G640="","",IFERROR(SUMIFS(LabData2016[最近一次HbA1c檢查結果(%)],LabData2016[比對身分證前六碼],$AX640,LabData2016[最近一次HbA1c檢查日期],$G640,LabData2016[HbA1c唯一],1),"")))</f>
        <v/>
      </c>
      <c r="G640" s="36" t="str" cm="1">
        <f t="array" ref="G640">IF($B640="","",IFERROR(_xlfn.AGGREGATE(14,6,LabData2016[最近一次HbA1c檢查日期]/((LabData2016[比對身分證前六碼]=$AX640)*(LabData2016[HbA1c唯一]=1)),1),""))</f>
        <v/>
      </c>
      <c r="H640" s="6" t="str">
        <f>IF($B640="","",IF($I640="","",IFERROR(SUMIFS(LabData2016[最近一次HbA1c檢查結果(%)],LabData2016[比對身分證前六碼],$AX640,LabData2016[最近一次HbA1c檢查日期],$I640,LabData2016[HbA1c唯一],1),"")))</f>
        <v/>
      </c>
      <c r="I640" s="36" t="str" cm="1">
        <f t="array" ref="I640">IF($B640="","",IFERROR(_xlfn.AGGREGATE(14,6,LabData2016[最近一次HbA1c檢查日期]/((LabData2016[比對身分證前六碼]=$AX640)*(LabData2016[HbA1c唯一]=1)),2),""))</f>
        <v/>
      </c>
      <c r="J640" s="6" t="str">
        <f t="shared" si="123"/>
        <v/>
      </c>
      <c r="K640" s="27" t="str">
        <f ca="1">IF($B640="","",IF($E640="不適用","不適用",IF($F640="","未檢驗",IF(AND($AF640+$AG640&gt;=2,$AG640&gt;=1),IF(OR($F640&lt;VALUE(SUBSTITUTE(SUBSTITUTE($E640,"&lt;",""),"%","")),SUMIFS(LabData2016[HbA1c唯一],LabData2016[比對身分證前六碼],$AX640,LabData2016[最近一次HbA1c檢查結果(%)],"&lt;"&amp;VALUE(SUBSTITUTE(SUBSTITUTE($E640,"&lt;",""),"%","")),LabData2016[最近一次HbA1c檢查日期],"&gt;="&amp;DATE(YEAR(TODAY()),1,1),LabData2016[最近一次HbA1c檢查日期],"&lt;"&amp;DATE(YEAR(TODAY())+1,1,1))/($AF640+$AG640)&gt;=0.5),"控制達標",IF(ISNUMBER($H640),IF(AND($J640&gt;=84,$F640-$H640&lt;0),"進步達標","未達標"),"未達標")),"未達標"))))</f>
        <v/>
      </c>
      <c r="L640" s="33" t="str">
        <f ca="1">IF($B640="","",IF($K640="不適用","不適用",IF($K640="未檢驗","無檢驗資料","全年"&amp;($AF640+$AG640)&amp;"次／下半年"&amp;$AG640&amp;"次／"&amp;SUMIFS(LabData2016[HbA1c唯一],LabData2016[比對身分證前六碼],$AX640,LabData2016[最近一次HbA1c檢查結果(%)],"&lt;"&amp;VALUE(SUBSTITUTE(SUBSTITUTE($E640,"&lt;",""),"%","")),LabData2016[最近一次HbA1c檢查日期],"&gt;="&amp;DATE(YEAR(TODAY()),1,1),LabData2016[最近一次HbA1c檢查日期],"&lt;"&amp;DATE(YEAR(TODAY())+1,1,1))&amp;"/"&amp;($AF640+$AG640)&amp;"達標")))</f>
        <v/>
      </c>
      <c r="M640" s="6" t="str" cm="1">
        <f t="array" ref="M640">IF($B640="","",IFERROR(INDEX(PatientCriteria[LDL達標標準],ROWS($A$4:A640)),""))</f>
        <v/>
      </c>
      <c r="N640" s="6" t="str">
        <f>IF($B640="","",IF($O640="","",IFERROR(SUMIFS(LabData2016[最近一次LDL檢查結果(mg/dL)],LabData2016[比對身分證前六碼],$AX640,LabData2016[最近一次LDL檢查日期],$O640,LabData2016[LDL唯一],1),"")))</f>
        <v/>
      </c>
      <c r="O640" s="36" t="str" cm="1">
        <f t="array" ref="O640">IF($B640="","",IFERROR(_xlfn.AGGREGATE(14,6,LabData2016[最近一次LDL檢查日期]/((LabData2016[比對身分證前六碼]=$AX640)*(LabData2016[LDL唯一]=1)),1),""))</f>
        <v/>
      </c>
      <c r="P640" s="6" t="str">
        <f>IF($B640="","",IF($Q640="","",IFERROR(SUMIFS(LabData2016[最近一次LDL檢查結果(mg/dL)],LabData2016[比對身分證前六碼],$AX640,LabData2016[最近一次LDL檢查日期],$Q640,LabData2016[LDL唯一],1),"")))</f>
        <v/>
      </c>
      <c r="Q640" s="36" t="str" cm="1">
        <f t="array" ref="Q640">IF($B640="","",IFERROR(_xlfn.AGGREGATE(14,6,LabData2016[最近一次LDL檢查日期]/((LabData2016[比對身分證前六碼]=$AX640)*(LabData2016[LDL唯一]=1)),2),""))</f>
        <v/>
      </c>
      <c r="R640" s="6" t="str">
        <f t="shared" si="124"/>
        <v/>
      </c>
      <c r="S640" s="6" t="str" cm="1">
        <f t="array" ref="S640">IF($B640="","",IFERROR(_xlfn.AGGREGATE(15,6,LabData2016[最近一次LDL檢查結果(mg/dL)]/((LabData2016[比對身分證前六碼]=$AX640)*(LabData2016[LDL唯一]=1)),1),""))</f>
        <v/>
      </c>
      <c r="T640" s="28" t="str">
        <f ca="1">IF($B640="","",IF($M640="不適用","不適用",IF($N640="","未檢驗",IF(OR(AND($D640="DM only",$O640&gt;=DATE(YEAR(TODAY()),1,1),$O640&lt;DATE(YEAR(TODAY())+1,1,1),$N640&lt;VALUE(SUBSTITUTE($M640,"&lt;",""))),AND($AH640&gt;=1,$AI640&gt;=1,OR($N640&lt;VALUE(SUBSTITUTE($M640,"&lt;","")),SUMIFS(LabData2016[LDL唯一],LabData2016[比對身分證前六碼],$AX640,LabData2016[最近一次LDL檢查結果(mg/dL)],"&lt;"&amp;VALUE(SUBSTITUTE($M640,"&lt;","")),LabData2016[最近一次LDL檢查日期],"&gt;="&amp;DATE(YEAR(TODAY()),1,1),LabData2016[最近一次LDL檢查日期],"&lt;"&amp;DATE(YEAR(TODAY())+1,1,1))/($AH640+$AI640)&gt;=0.5))),"控制達標",IF(AND($AH640&gt;=1,$AI640&gt;=1,ISNUMBER($P640),$R640&gt;84,$N640-$P640&lt;0),"進步達標","未達標")))))</f>
        <v/>
      </c>
      <c r="U640" s="39" t="str">
        <f ca="1">IF($B640="","",IF($T640="不適用","不適用",IF($T640="未檢驗","無檢驗資料","全年"&amp;($AH640+$AI640)&amp;"次／下半年"&amp;$AI640&amp;"次／"&amp;SUMIFS(LabData2016[LDL唯一],LabData2016[比對身分證前六碼],$AX640,LabData2016[最近一次LDL檢查結果(mg/dL)],"&lt;"&amp;VALUE(SUBSTITUTE($M640,"&lt;","")),LabData2016[最近一次LDL檢查日期],"&gt;="&amp;DATE(YEAR(TODAY()),1,1),LabData2016[最近一次LDL檢查日期],"&lt;"&amp;DATE(YEAR(TODAY())+1,1,1))&amp;"/"&amp;($AH640+$AI640)&amp;"達標")))</f>
        <v/>
      </c>
      <c r="V640" s="6" t="str" cm="1">
        <f t="array" ref="V640">IF($B640="","",IFERROR(INDEX(PatientCriteria[UACR達標標準],ROWS($A$4:A640)),""))</f>
        <v/>
      </c>
      <c r="W640" s="6" t="str">
        <f>IF($B640="","",IF($X640="","",IFERROR(SUMIFS(LabData2016[最近一次UACR檢查結果(mg/gm)],LabData2016[比對身分證前六碼],$AX640,LabData2016[最近一次UACR檢查日期],$X640,LabData2016[UACR唯一],1),"")))</f>
        <v/>
      </c>
      <c r="X640" s="36" t="str" cm="1">
        <f t="array" ref="X640">IF($B640="","",IFERROR(_xlfn.AGGREGATE(14,6,LabData2016[最近一次UACR檢查日期]/((LabData2016[比對身分證前六碼]=$AX640)*(LabData2016[UACR唯一]=1)),1),""))</f>
        <v/>
      </c>
      <c r="Y640" s="6" t="str">
        <f>IF($B640="","",IF($Z640="","",IFERROR(SUMIFS(LabData2016[最近一次UACR檢查結果(mg/gm)],LabData2016[比對身分證前六碼],$AX640,LabData2016[最近一次UACR檢查日期],$Z640,LabData2016[UACR唯一],1),"")))</f>
        <v/>
      </c>
      <c r="Z640" s="36" t="str" cm="1">
        <f t="array" ref="Z640">IF($B640="","",IFERROR(_xlfn.AGGREGATE(14,6,LabData2016[最近一次UACR檢查日期]/((LabData2016[比對身分證前六碼]=$AX640)*(LabData2016[UACR唯一]=1)),2),""))</f>
        <v/>
      </c>
      <c r="AA640" s="6" t="str">
        <f t="shared" si="125"/>
        <v/>
      </c>
      <c r="AB640" s="29" t="str">
        <f ca="1">IF($B640="","",IF($V640="不適用","不適用",IF($W640="","未檢驗",IF(AND($AJ640+$AK640&gt;=2,$AK640&gt;=1),IF(OR($W640&lt;30,SUMIFS(LabData2016[UACR唯一],LabData2016[比對身分證前六碼],$AX640,LabData2016[最近一次UACR檢查結果(mg/gm)],"&lt;30",LabData2016[最近一次UACR檢查日期],"&gt;="&amp;DATE(YEAR(TODAY()),1,1),LabData2016[最近一次UACR檢查日期],"&lt;"&amp;DATE(YEAR(TODAY())+1,1,1))/($AJ640+$AK640)&gt;=0.5),"控制達標",IF(ISNUMBER($Y640),IF(AND($AA640&gt;=84,$W640-$Y640&lt;0),"進步達標","未達標"),"未達標")),"未達標"))))</f>
        <v/>
      </c>
      <c r="AC640" s="38" t="str">
        <f ca="1">IF($B640="","",IF($AB640="不適用","不適用",IF($AB640="未檢驗","無檢驗資料","全年"&amp;($AJ640+$AK640)&amp;"次／下半年"&amp;$AK640&amp;"次／"&amp;SUMIFS(LabData2016[UACR唯一],LabData2016[比對身分證前六碼],$AX640,LabData2016[最近一次UACR檢查結果(mg/gm)],"&lt;30",LabData2016[最近一次UACR檢查日期],"&gt;="&amp;DATE(YEAR(TODAY()),1,1),LabData2016[最近一次UACR檢查日期],"&lt;"&amp;DATE(YEAR(TODAY())+1,1,1))&amp;"/"&amp;($AJ640+$AK640)&amp;"達標")))</f>
        <v/>
      </c>
      <c r="AD640" s="6" t="str" cm="1">
        <f t="array" ref="AD640">IF($B640="","",IFERROR(INDEX(PatientCriteria[BP檢驗次數達標標準],ROWS($A$4:A640)),""))</f>
        <v/>
      </c>
      <c r="AE640" s="6" t="str" cm="1">
        <f t="array" aca="1" ref="AE640" ca="1">IF($B640="","",_xlfn.LET(_xlpm.bp,LabData2016[最近一次BP檢查日期],_xlpm.ym,IF(ISNUMBER(_xlpm.bp),TEXT(_xlpm.bp,"yyyy-mm"),LEFT(_xlpm.bp,7)),_xlpm.matched,_xlfn._xlws.FILTER(_xlpm.ym,(LabData2016[比對身分證前六碼]=$AX640)*(LabData2016[比對生日西元]=$AY640)*(_xlpm.ym&lt;&gt;"")*(LEFT(_xlpm.ym,4)=TEXT(YEAR(TODAY()),"0")),""),IF(INDEX(_xlpm.matched,1)="",0,ROWS(_xlfn.UNIQUE(_xlpm.matched)))))</f>
        <v/>
      </c>
      <c r="AF640" s="6" t="str">
        <f ca="1">IF($B640="","",SUMIFS(LabData2016[HbA1c唯一],LabData2016[比對身分證前六碼],$AX640,LabData2016[最近一次HbA1c檢查日期],"&gt;="&amp;DATE(YEAR(TODAY()),1,1),LabData2016[最近一次HbA1c檢查日期],"&lt;"&amp;DATE(YEAR(TODAY()),7,1)))</f>
        <v/>
      </c>
      <c r="AG640" s="6" t="str">
        <f ca="1">IF($B640="","",SUMIFS(LabData2016[HbA1c唯一],LabData2016[比對身分證前六碼],$AX640,LabData2016[最近一次HbA1c檢查日期],"&gt;="&amp;DATE(YEAR(TODAY()),7,1),LabData2016[最近一次HbA1c檢查日期],"&lt;"&amp;DATE(YEAR(TODAY())+1,1,1)))</f>
        <v/>
      </c>
      <c r="AH640" s="6" t="str">
        <f ca="1">IF($B640="","",SUMIFS(LabData2016[LDL唯一],LabData2016[比對身分證前六碼],$AX640,LabData2016[最近一次LDL檢查日期],"&gt;="&amp;DATE(YEAR(TODAY()),1,1),LabData2016[最近一次LDL檢查日期],"&lt;"&amp;DATE(YEAR(TODAY()),7,1)))</f>
        <v/>
      </c>
      <c r="AI640" s="6" t="str">
        <f ca="1">IF($B640="","",SUMIFS(LabData2016[LDL唯一],LabData2016[比對身分證前六碼],$AX640,LabData2016[最近一次LDL檢查日期],"&gt;="&amp;DATE(YEAR(TODAY()),7,1),LabData2016[最近一次LDL檢查日期],"&lt;"&amp;DATE(YEAR(TODAY())+1,1,1)))</f>
        <v/>
      </c>
      <c r="AJ640" s="6" t="str">
        <f ca="1">IF($B640="","",SUMIFS(LabData2016[UACR唯一],LabData2016[比對身分證前六碼],$AX640,LabData2016[最近一次UACR檢查日期],"&gt;="&amp;DATE(YEAR(TODAY()),1,1),LabData2016[最近一次UACR檢查日期],"&lt;"&amp;DATE(YEAR(TODAY()),7,1)))</f>
        <v/>
      </c>
      <c r="AK640" s="6" t="str">
        <f ca="1">IF($B640="","",SUMIFS(LabData2016[UACR唯一],LabData2016[比對身分證前六碼],$AX640,LabData2016[最近一次UACR檢查日期],"&gt;="&amp;DATE(YEAR(TODAY()),7,1),LabData2016[最近一次UACR檢查日期],"&lt;"&amp;DATE(YEAR(TODAY())+1,1,1)))</f>
        <v/>
      </c>
      <c r="AL640" s="6" t="str">
        <f t="shared" si="126"/>
        <v/>
      </c>
      <c r="AM640" s="6" t="str">
        <f t="shared" si="127"/>
        <v/>
      </c>
      <c r="AN640" s="6" t="str">
        <f t="shared" si="128"/>
        <v/>
      </c>
      <c r="AO640" s="6" t="str">
        <f t="shared" si="129"/>
        <v/>
      </c>
      <c r="AP640" s="6" t="str" cm="1">
        <f t="array" ref="AP640">IF($B640="","",IFERROR(INDEX(相容設定!$B$2:$E$9,MATCH($D640,相容設定!$A$2:$A$9,0),MIN(VALUE(LEFT($AQ640,FIND("/",$AQ640)-1)),3)+1),0))</f>
        <v/>
      </c>
      <c r="AQ640" s="6" t="str">
        <f t="shared" si="130"/>
        <v/>
      </c>
      <c r="AR640" s="30" t="str">
        <f t="shared" si="131"/>
        <v/>
      </c>
      <c r="AS640" s="30" t="str">
        <f>IF($B640="","",250+30+IF(OR(ISNUMBER(SEARCH("DM",$D640)),ISNUMBER(SEARCH("+",$D640))),100,0)+IFERROR(INDEX(相容設定!$F$2:$F$9,MATCH($D640,相容設定!$A$2:$A$9,0)),0))</f>
        <v/>
      </c>
      <c r="AT640" s="31" t="str">
        <f t="shared" si="132"/>
        <v/>
      </c>
      <c r="AU640" s="32" t="str">
        <f t="shared" si="133"/>
        <v/>
      </c>
      <c r="AW640" t="str">
        <f t="shared" si="134"/>
        <v/>
      </c>
    </row>
    <row r="641" spans="1:49" x14ac:dyDescent="0.35">
      <c r="A641" s="26" t="str" cm="1">
        <f t="array" ref="A641">IFERROR(IF(INDEX(PatientCriteria[身分證號],ROWS($A$4:A641))="","",ROWS($A$4:A641)),"")</f>
        <v/>
      </c>
      <c r="B641" s="26" t="str" cm="1">
        <f t="array" ref="B641">IFERROR(IF(INDEX(PatientCriteria[身分證號],ROWS($A$4:A641))="","",INDEX(PatientCriteria[身分證號],ROWS($A$4:A641))),"")</f>
        <v/>
      </c>
      <c r="C641" s="26" t="str" cm="1">
        <f t="array" ref="C641">IF($B641="","",IFERROR(INDEX(PatientCriteria[生日],ROWS($A$4:A641)),""))</f>
        <v/>
      </c>
      <c r="D641" s="26" t="str" cm="1">
        <f t="array" ref="D641">IF($B641="","",IFERROR(INDEX(PatientCriteria[疾病組合],ROWS($A$4:A641)),""))</f>
        <v/>
      </c>
      <c r="E641" s="6" t="str" cm="1">
        <f t="array" ref="E641">IF($B641="","",IFERROR(INDEX(PatientCriteria[HbA1c達標標準],ROWS($A$4:A641)),""))</f>
        <v/>
      </c>
      <c r="F641" s="6" t="str">
        <f>IF($B641="","",IF($G641="","",IFERROR(SUMIFS(LabData2016[最近一次HbA1c檢查結果(%)],LabData2016[比對身分證前六碼],$AX641,LabData2016[最近一次HbA1c檢查日期],$G641,LabData2016[HbA1c唯一],1),"")))</f>
        <v/>
      </c>
      <c r="G641" s="36" t="str" cm="1">
        <f t="array" ref="G641">IF($B641="","",IFERROR(_xlfn.AGGREGATE(14,6,LabData2016[最近一次HbA1c檢查日期]/((LabData2016[比對身分證前六碼]=$AX641)*(LabData2016[HbA1c唯一]=1)),1),""))</f>
        <v/>
      </c>
      <c r="H641" s="6" t="str">
        <f>IF($B641="","",IF($I641="","",IFERROR(SUMIFS(LabData2016[最近一次HbA1c檢查結果(%)],LabData2016[比對身分證前六碼],$AX641,LabData2016[最近一次HbA1c檢查日期],$I641,LabData2016[HbA1c唯一],1),"")))</f>
        <v/>
      </c>
      <c r="I641" s="36" t="str" cm="1">
        <f t="array" ref="I641">IF($B641="","",IFERROR(_xlfn.AGGREGATE(14,6,LabData2016[最近一次HbA1c檢查日期]/((LabData2016[比對身分證前六碼]=$AX641)*(LabData2016[HbA1c唯一]=1)),2),""))</f>
        <v/>
      </c>
      <c r="J641" s="6" t="str">
        <f t="shared" si="123"/>
        <v/>
      </c>
      <c r="K641" s="27" t="str">
        <f ca="1">IF($B641="","",IF($E641="不適用","不適用",IF($F641="","未檢驗",IF(AND($AF641+$AG641&gt;=2,$AG641&gt;=1),IF(OR($F641&lt;VALUE(SUBSTITUTE(SUBSTITUTE($E641,"&lt;",""),"%","")),SUMIFS(LabData2016[HbA1c唯一],LabData2016[比對身分證前六碼],$AX641,LabData2016[最近一次HbA1c檢查結果(%)],"&lt;"&amp;VALUE(SUBSTITUTE(SUBSTITUTE($E641,"&lt;",""),"%","")),LabData2016[最近一次HbA1c檢查日期],"&gt;="&amp;DATE(YEAR(TODAY()),1,1),LabData2016[最近一次HbA1c檢查日期],"&lt;"&amp;DATE(YEAR(TODAY())+1,1,1))/($AF641+$AG641)&gt;=0.5),"控制達標",IF(ISNUMBER($H641),IF(AND($J641&gt;=84,$F641-$H641&lt;0),"進步達標","未達標"),"未達標")),"未達標"))))</f>
        <v/>
      </c>
      <c r="L641" s="33" t="str">
        <f ca="1">IF($B641="","",IF($K641="不適用","不適用",IF($K641="未檢驗","無檢驗資料","全年"&amp;($AF641+$AG641)&amp;"次／下半年"&amp;$AG641&amp;"次／"&amp;SUMIFS(LabData2016[HbA1c唯一],LabData2016[比對身分證前六碼],$AX641,LabData2016[最近一次HbA1c檢查結果(%)],"&lt;"&amp;VALUE(SUBSTITUTE(SUBSTITUTE($E641,"&lt;",""),"%","")),LabData2016[最近一次HbA1c檢查日期],"&gt;="&amp;DATE(YEAR(TODAY()),1,1),LabData2016[最近一次HbA1c檢查日期],"&lt;"&amp;DATE(YEAR(TODAY())+1,1,1))&amp;"/"&amp;($AF641+$AG641)&amp;"達標")))</f>
        <v/>
      </c>
      <c r="M641" s="6" t="str" cm="1">
        <f t="array" ref="M641">IF($B641="","",IFERROR(INDEX(PatientCriteria[LDL達標標準],ROWS($A$4:A641)),""))</f>
        <v/>
      </c>
      <c r="N641" s="6" t="str">
        <f>IF($B641="","",IF($O641="","",IFERROR(SUMIFS(LabData2016[最近一次LDL檢查結果(mg/dL)],LabData2016[比對身分證前六碼],$AX641,LabData2016[最近一次LDL檢查日期],$O641,LabData2016[LDL唯一],1),"")))</f>
        <v/>
      </c>
      <c r="O641" s="36" t="str" cm="1">
        <f t="array" ref="O641">IF($B641="","",IFERROR(_xlfn.AGGREGATE(14,6,LabData2016[最近一次LDL檢查日期]/((LabData2016[比對身分證前六碼]=$AX641)*(LabData2016[LDL唯一]=1)),1),""))</f>
        <v/>
      </c>
      <c r="P641" s="6" t="str">
        <f>IF($B641="","",IF($Q641="","",IFERROR(SUMIFS(LabData2016[最近一次LDL檢查結果(mg/dL)],LabData2016[比對身分證前六碼],$AX641,LabData2016[最近一次LDL檢查日期],$Q641,LabData2016[LDL唯一],1),"")))</f>
        <v/>
      </c>
      <c r="Q641" s="36" t="str" cm="1">
        <f t="array" ref="Q641">IF($B641="","",IFERROR(_xlfn.AGGREGATE(14,6,LabData2016[最近一次LDL檢查日期]/((LabData2016[比對身分證前六碼]=$AX641)*(LabData2016[LDL唯一]=1)),2),""))</f>
        <v/>
      </c>
      <c r="R641" s="6" t="str">
        <f t="shared" si="124"/>
        <v/>
      </c>
      <c r="S641" s="6" t="str" cm="1">
        <f t="array" ref="S641">IF($B641="","",IFERROR(_xlfn.AGGREGATE(15,6,LabData2016[最近一次LDL檢查結果(mg/dL)]/((LabData2016[比對身分證前六碼]=$AX641)*(LabData2016[LDL唯一]=1)),1),""))</f>
        <v/>
      </c>
      <c r="T641" s="28" t="str">
        <f ca="1">IF($B641="","",IF($M641="不適用","不適用",IF($N641="","未檢驗",IF(OR(AND($D641="DM only",$O641&gt;=DATE(YEAR(TODAY()),1,1),$O641&lt;DATE(YEAR(TODAY())+1,1,1),$N641&lt;VALUE(SUBSTITUTE($M641,"&lt;",""))),AND($AH641&gt;=1,$AI641&gt;=1,OR($N641&lt;VALUE(SUBSTITUTE($M641,"&lt;","")),SUMIFS(LabData2016[LDL唯一],LabData2016[比對身分證前六碼],$AX641,LabData2016[最近一次LDL檢查結果(mg/dL)],"&lt;"&amp;VALUE(SUBSTITUTE($M641,"&lt;","")),LabData2016[最近一次LDL檢查日期],"&gt;="&amp;DATE(YEAR(TODAY()),1,1),LabData2016[最近一次LDL檢查日期],"&lt;"&amp;DATE(YEAR(TODAY())+1,1,1))/($AH641+$AI641)&gt;=0.5))),"控制達標",IF(AND($AH641&gt;=1,$AI641&gt;=1,ISNUMBER($P641),$R641&gt;84,$N641-$P641&lt;0),"進步達標","未達標")))))</f>
        <v/>
      </c>
      <c r="U641" s="39" t="str">
        <f ca="1">IF($B641="","",IF($T641="不適用","不適用",IF($T641="未檢驗","無檢驗資料","全年"&amp;($AH641+$AI641)&amp;"次／下半年"&amp;$AI641&amp;"次／"&amp;SUMIFS(LabData2016[LDL唯一],LabData2016[比對身分證前六碼],$AX641,LabData2016[最近一次LDL檢查結果(mg/dL)],"&lt;"&amp;VALUE(SUBSTITUTE($M641,"&lt;","")),LabData2016[最近一次LDL檢查日期],"&gt;="&amp;DATE(YEAR(TODAY()),1,1),LabData2016[最近一次LDL檢查日期],"&lt;"&amp;DATE(YEAR(TODAY())+1,1,1))&amp;"/"&amp;($AH641+$AI641)&amp;"達標")))</f>
        <v/>
      </c>
      <c r="V641" s="6" t="str" cm="1">
        <f t="array" ref="V641">IF($B641="","",IFERROR(INDEX(PatientCriteria[UACR達標標準],ROWS($A$4:A641)),""))</f>
        <v/>
      </c>
      <c r="W641" s="6" t="str">
        <f>IF($B641="","",IF($X641="","",IFERROR(SUMIFS(LabData2016[最近一次UACR檢查結果(mg/gm)],LabData2016[比對身分證前六碼],$AX641,LabData2016[最近一次UACR檢查日期],$X641,LabData2016[UACR唯一],1),"")))</f>
        <v/>
      </c>
      <c r="X641" s="36" t="str" cm="1">
        <f t="array" ref="X641">IF($B641="","",IFERROR(_xlfn.AGGREGATE(14,6,LabData2016[最近一次UACR檢查日期]/((LabData2016[比對身分證前六碼]=$AX641)*(LabData2016[UACR唯一]=1)),1),""))</f>
        <v/>
      </c>
      <c r="Y641" s="6" t="str">
        <f>IF($B641="","",IF($Z641="","",IFERROR(SUMIFS(LabData2016[最近一次UACR檢查結果(mg/gm)],LabData2016[比對身分證前六碼],$AX641,LabData2016[最近一次UACR檢查日期],$Z641,LabData2016[UACR唯一],1),"")))</f>
        <v/>
      </c>
      <c r="Z641" s="36" t="str" cm="1">
        <f t="array" ref="Z641">IF($B641="","",IFERROR(_xlfn.AGGREGATE(14,6,LabData2016[最近一次UACR檢查日期]/((LabData2016[比對身分證前六碼]=$AX641)*(LabData2016[UACR唯一]=1)),2),""))</f>
        <v/>
      </c>
      <c r="AA641" s="6" t="str">
        <f t="shared" si="125"/>
        <v/>
      </c>
      <c r="AB641" s="29" t="str">
        <f ca="1">IF($B641="","",IF($V641="不適用","不適用",IF($W641="","未檢驗",IF(AND($AJ641+$AK641&gt;=2,$AK641&gt;=1),IF(OR($W641&lt;30,SUMIFS(LabData2016[UACR唯一],LabData2016[比對身分證前六碼],$AX641,LabData2016[最近一次UACR檢查結果(mg/gm)],"&lt;30",LabData2016[最近一次UACR檢查日期],"&gt;="&amp;DATE(YEAR(TODAY()),1,1),LabData2016[最近一次UACR檢查日期],"&lt;"&amp;DATE(YEAR(TODAY())+1,1,1))/($AJ641+$AK641)&gt;=0.5),"控制達標",IF(ISNUMBER($Y641),IF(AND($AA641&gt;=84,$W641-$Y641&lt;0),"進步達標","未達標"),"未達標")),"未達標"))))</f>
        <v/>
      </c>
      <c r="AC641" s="38" t="str">
        <f ca="1">IF($B641="","",IF($AB641="不適用","不適用",IF($AB641="未檢驗","無檢驗資料","全年"&amp;($AJ641+$AK641)&amp;"次／下半年"&amp;$AK641&amp;"次／"&amp;SUMIFS(LabData2016[UACR唯一],LabData2016[比對身分證前六碼],$AX641,LabData2016[最近一次UACR檢查結果(mg/gm)],"&lt;30",LabData2016[最近一次UACR檢查日期],"&gt;="&amp;DATE(YEAR(TODAY()),1,1),LabData2016[最近一次UACR檢查日期],"&lt;"&amp;DATE(YEAR(TODAY())+1,1,1))&amp;"/"&amp;($AJ641+$AK641)&amp;"達標")))</f>
        <v/>
      </c>
      <c r="AD641" s="6" t="str" cm="1">
        <f t="array" ref="AD641">IF($B641="","",IFERROR(INDEX(PatientCriteria[BP檢驗次數達標標準],ROWS($A$4:A641)),""))</f>
        <v/>
      </c>
      <c r="AE641" s="6" t="str" cm="1">
        <f t="array" aca="1" ref="AE641" ca="1">IF($B641="","",_xlfn.LET(_xlpm.bp,LabData2016[最近一次BP檢查日期],_xlpm.ym,IF(ISNUMBER(_xlpm.bp),TEXT(_xlpm.bp,"yyyy-mm"),LEFT(_xlpm.bp,7)),_xlpm.matched,_xlfn._xlws.FILTER(_xlpm.ym,(LabData2016[比對身分證前六碼]=$AX641)*(LabData2016[比對生日西元]=$AY641)*(_xlpm.ym&lt;&gt;"")*(LEFT(_xlpm.ym,4)=TEXT(YEAR(TODAY()),"0")),""),IF(INDEX(_xlpm.matched,1)="",0,ROWS(_xlfn.UNIQUE(_xlpm.matched)))))</f>
        <v/>
      </c>
      <c r="AF641" s="6" t="str">
        <f ca="1">IF($B641="","",SUMIFS(LabData2016[HbA1c唯一],LabData2016[比對身分證前六碼],$AX641,LabData2016[最近一次HbA1c檢查日期],"&gt;="&amp;DATE(YEAR(TODAY()),1,1),LabData2016[最近一次HbA1c檢查日期],"&lt;"&amp;DATE(YEAR(TODAY()),7,1)))</f>
        <v/>
      </c>
      <c r="AG641" s="6" t="str">
        <f ca="1">IF($B641="","",SUMIFS(LabData2016[HbA1c唯一],LabData2016[比對身分證前六碼],$AX641,LabData2016[最近一次HbA1c檢查日期],"&gt;="&amp;DATE(YEAR(TODAY()),7,1),LabData2016[最近一次HbA1c檢查日期],"&lt;"&amp;DATE(YEAR(TODAY())+1,1,1)))</f>
        <v/>
      </c>
      <c r="AH641" s="6" t="str">
        <f ca="1">IF($B641="","",SUMIFS(LabData2016[LDL唯一],LabData2016[比對身分證前六碼],$AX641,LabData2016[最近一次LDL檢查日期],"&gt;="&amp;DATE(YEAR(TODAY()),1,1),LabData2016[最近一次LDL檢查日期],"&lt;"&amp;DATE(YEAR(TODAY()),7,1)))</f>
        <v/>
      </c>
      <c r="AI641" s="6" t="str">
        <f ca="1">IF($B641="","",SUMIFS(LabData2016[LDL唯一],LabData2016[比對身分證前六碼],$AX641,LabData2016[最近一次LDL檢查日期],"&gt;="&amp;DATE(YEAR(TODAY()),7,1),LabData2016[最近一次LDL檢查日期],"&lt;"&amp;DATE(YEAR(TODAY())+1,1,1)))</f>
        <v/>
      </c>
      <c r="AJ641" s="6" t="str">
        <f ca="1">IF($B641="","",SUMIFS(LabData2016[UACR唯一],LabData2016[比對身分證前六碼],$AX641,LabData2016[最近一次UACR檢查日期],"&gt;="&amp;DATE(YEAR(TODAY()),1,1),LabData2016[最近一次UACR檢查日期],"&lt;"&amp;DATE(YEAR(TODAY()),7,1)))</f>
        <v/>
      </c>
      <c r="AK641" s="6" t="str">
        <f ca="1">IF($B641="","",SUMIFS(LabData2016[UACR唯一],LabData2016[比對身分證前六碼],$AX641,LabData2016[最近一次UACR檢查日期],"&gt;="&amp;DATE(YEAR(TODAY()),7,1),LabData2016[最近一次UACR檢查日期],"&lt;"&amp;DATE(YEAR(TODAY())+1,1,1)))</f>
        <v/>
      </c>
      <c r="AL641" s="6" t="str">
        <f t="shared" si="126"/>
        <v/>
      </c>
      <c r="AM641" s="6" t="str">
        <f t="shared" si="127"/>
        <v/>
      </c>
      <c r="AN641" s="6" t="str">
        <f t="shared" si="128"/>
        <v/>
      </c>
      <c r="AO641" s="6" t="str">
        <f t="shared" si="129"/>
        <v/>
      </c>
      <c r="AP641" s="6" t="str" cm="1">
        <f t="array" ref="AP641">IF($B641="","",IFERROR(INDEX(相容設定!$B$2:$E$9,MATCH($D641,相容設定!$A$2:$A$9,0),MIN(VALUE(LEFT($AQ641,FIND("/",$AQ641)-1)),3)+1),0))</f>
        <v/>
      </c>
      <c r="AQ641" s="6" t="str">
        <f t="shared" si="130"/>
        <v/>
      </c>
      <c r="AR641" s="30" t="str">
        <f t="shared" si="131"/>
        <v/>
      </c>
      <c r="AS641" s="30" t="str">
        <f>IF($B641="","",250+30+IF(OR(ISNUMBER(SEARCH("DM",$D641)),ISNUMBER(SEARCH("+",$D641))),100,0)+IFERROR(INDEX(相容設定!$F$2:$F$9,MATCH($D641,相容設定!$A$2:$A$9,0)),0))</f>
        <v/>
      </c>
      <c r="AT641" s="31" t="str">
        <f t="shared" si="132"/>
        <v/>
      </c>
      <c r="AU641" s="32" t="str">
        <f t="shared" si="133"/>
        <v/>
      </c>
      <c r="AW641" t="str">
        <f t="shared" si="134"/>
        <v/>
      </c>
    </row>
    <row r="642" spans="1:49" x14ac:dyDescent="0.35">
      <c r="A642" s="26" t="str" cm="1">
        <f t="array" ref="A642">IFERROR(IF(INDEX(PatientCriteria[身分證號],ROWS($A$4:A642))="","",ROWS($A$4:A642)),"")</f>
        <v/>
      </c>
      <c r="B642" s="26" t="str" cm="1">
        <f t="array" ref="B642">IFERROR(IF(INDEX(PatientCriteria[身分證號],ROWS($A$4:A642))="","",INDEX(PatientCriteria[身分證號],ROWS($A$4:A642))),"")</f>
        <v/>
      </c>
      <c r="C642" s="26" t="str" cm="1">
        <f t="array" ref="C642">IF($B642="","",IFERROR(INDEX(PatientCriteria[生日],ROWS($A$4:A642)),""))</f>
        <v/>
      </c>
      <c r="D642" s="26" t="str" cm="1">
        <f t="array" ref="D642">IF($B642="","",IFERROR(INDEX(PatientCriteria[疾病組合],ROWS($A$4:A642)),""))</f>
        <v/>
      </c>
      <c r="E642" s="6" t="str" cm="1">
        <f t="array" ref="E642">IF($B642="","",IFERROR(INDEX(PatientCriteria[HbA1c達標標準],ROWS($A$4:A642)),""))</f>
        <v/>
      </c>
      <c r="F642" s="6" t="str">
        <f>IF($B642="","",IF($G642="","",IFERROR(SUMIFS(LabData2016[最近一次HbA1c檢查結果(%)],LabData2016[比對身分證前六碼],$AX642,LabData2016[最近一次HbA1c檢查日期],$G642,LabData2016[HbA1c唯一],1),"")))</f>
        <v/>
      </c>
      <c r="G642" s="36" t="str" cm="1">
        <f t="array" ref="G642">IF($B642="","",IFERROR(_xlfn.AGGREGATE(14,6,LabData2016[最近一次HbA1c檢查日期]/((LabData2016[比對身分證前六碼]=$AX642)*(LabData2016[HbA1c唯一]=1)),1),""))</f>
        <v/>
      </c>
      <c r="H642" s="6" t="str">
        <f>IF($B642="","",IF($I642="","",IFERROR(SUMIFS(LabData2016[最近一次HbA1c檢查結果(%)],LabData2016[比對身分證前六碼],$AX642,LabData2016[最近一次HbA1c檢查日期],$I642,LabData2016[HbA1c唯一],1),"")))</f>
        <v/>
      </c>
      <c r="I642" s="36" t="str" cm="1">
        <f t="array" ref="I642">IF($B642="","",IFERROR(_xlfn.AGGREGATE(14,6,LabData2016[最近一次HbA1c檢查日期]/((LabData2016[比對身分證前六碼]=$AX642)*(LabData2016[HbA1c唯一]=1)),2),""))</f>
        <v/>
      </c>
      <c r="J642" s="6" t="str">
        <f t="shared" si="123"/>
        <v/>
      </c>
      <c r="K642" s="27" t="str">
        <f ca="1">IF($B642="","",IF($E642="不適用","不適用",IF($F642="","未檢驗",IF(AND($AF642+$AG642&gt;=2,$AG642&gt;=1),IF(OR($F642&lt;VALUE(SUBSTITUTE(SUBSTITUTE($E642,"&lt;",""),"%","")),SUMIFS(LabData2016[HbA1c唯一],LabData2016[比對身分證前六碼],$AX642,LabData2016[最近一次HbA1c檢查結果(%)],"&lt;"&amp;VALUE(SUBSTITUTE(SUBSTITUTE($E642,"&lt;",""),"%","")),LabData2016[最近一次HbA1c檢查日期],"&gt;="&amp;DATE(YEAR(TODAY()),1,1),LabData2016[最近一次HbA1c檢查日期],"&lt;"&amp;DATE(YEAR(TODAY())+1,1,1))/($AF642+$AG642)&gt;=0.5),"控制達標",IF(ISNUMBER($H642),IF(AND($J642&gt;=84,$F642-$H642&lt;0),"進步達標","未達標"),"未達標")),"未達標"))))</f>
        <v/>
      </c>
      <c r="L642" s="33" t="str">
        <f ca="1">IF($B642="","",IF($K642="不適用","不適用",IF($K642="未檢驗","無檢驗資料","全年"&amp;($AF642+$AG642)&amp;"次／下半年"&amp;$AG642&amp;"次／"&amp;SUMIFS(LabData2016[HbA1c唯一],LabData2016[比對身分證前六碼],$AX642,LabData2016[最近一次HbA1c檢查結果(%)],"&lt;"&amp;VALUE(SUBSTITUTE(SUBSTITUTE($E642,"&lt;",""),"%","")),LabData2016[最近一次HbA1c檢查日期],"&gt;="&amp;DATE(YEAR(TODAY()),1,1),LabData2016[最近一次HbA1c檢查日期],"&lt;"&amp;DATE(YEAR(TODAY())+1,1,1))&amp;"/"&amp;($AF642+$AG642)&amp;"達標")))</f>
        <v/>
      </c>
      <c r="M642" s="6" t="str" cm="1">
        <f t="array" ref="M642">IF($B642="","",IFERROR(INDEX(PatientCriteria[LDL達標標準],ROWS($A$4:A642)),""))</f>
        <v/>
      </c>
      <c r="N642" s="6" t="str">
        <f>IF($B642="","",IF($O642="","",IFERROR(SUMIFS(LabData2016[最近一次LDL檢查結果(mg/dL)],LabData2016[比對身分證前六碼],$AX642,LabData2016[最近一次LDL檢查日期],$O642,LabData2016[LDL唯一],1),"")))</f>
        <v/>
      </c>
      <c r="O642" s="36" t="str" cm="1">
        <f t="array" ref="O642">IF($B642="","",IFERROR(_xlfn.AGGREGATE(14,6,LabData2016[最近一次LDL檢查日期]/((LabData2016[比對身分證前六碼]=$AX642)*(LabData2016[LDL唯一]=1)),1),""))</f>
        <v/>
      </c>
      <c r="P642" s="6" t="str">
        <f>IF($B642="","",IF($Q642="","",IFERROR(SUMIFS(LabData2016[最近一次LDL檢查結果(mg/dL)],LabData2016[比對身分證前六碼],$AX642,LabData2016[最近一次LDL檢查日期],$Q642,LabData2016[LDL唯一],1),"")))</f>
        <v/>
      </c>
      <c r="Q642" s="36" t="str" cm="1">
        <f t="array" ref="Q642">IF($B642="","",IFERROR(_xlfn.AGGREGATE(14,6,LabData2016[最近一次LDL檢查日期]/((LabData2016[比對身分證前六碼]=$AX642)*(LabData2016[LDL唯一]=1)),2),""))</f>
        <v/>
      </c>
      <c r="R642" s="6" t="str">
        <f t="shared" si="124"/>
        <v/>
      </c>
      <c r="S642" s="6" t="str" cm="1">
        <f t="array" ref="S642">IF($B642="","",IFERROR(_xlfn.AGGREGATE(15,6,LabData2016[最近一次LDL檢查結果(mg/dL)]/((LabData2016[比對身分證前六碼]=$AX642)*(LabData2016[LDL唯一]=1)),1),""))</f>
        <v/>
      </c>
      <c r="T642" s="28" t="str">
        <f ca="1">IF($B642="","",IF($M642="不適用","不適用",IF($N642="","未檢驗",IF(OR(AND($D642="DM only",$O642&gt;=DATE(YEAR(TODAY()),1,1),$O642&lt;DATE(YEAR(TODAY())+1,1,1),$N642&lt;VALUE(SUBSTITUTE($M642,"&lt;",""))),AND($AH642&gt;=1,$AI642&gt;=1,OR($N642&lt;VALUE(SUBSTITUTE($M642,"&lt;","")),SUMIFS(LabData2016[LDL唯一],LabData2016[比對身分證前六碼],$AX642,LabData2016[最近一次LDL檢查結果(mg/dL)],"&lt;"&amp;VALUE(SUBSTITUTE($M642,"&lt;","")),LabData2016[最近一次LDL檢查日期],"&gt;="&amp;DATE(YEAR(TODAY()),1,1),LabData2016[最近一次LDL檢查日期],"&lt;"&amp;DATE(YEAR(TODAY())+1,1,1))/($AH642+$AI642)&gt;=0.5))),"控制達標",IF(AND($AH642&gt;=1,$AI642&gt;=1,ISNUMBER($P642),$R642&gt;84,$N642-$P642&lt;0),"進步達標","未達標")))))</f>
        <v/>
      </c>
      <c r="U642" s="39" t="str">
        <f ca="1">IF($B642="","",IF($T642="不適用","不適用",IF($T642="未檢驗","無檢驗資料","全年"&amp;($AH642+$AI642)&amp;"次／下半年"&amp;$AI642&amp;"次／"&amp;SUMIFS(LabData2016[LDL唯一],LabData2016[比對身分證前六碼],$AX642,LabData2016[最近一次LDL檢查結果(mg/dL)],"&lt;"&amp;VALUE(SUBSTITUTE($M642,"&lt;","")),LabData2016[最近一次LDL檢查日期],"&gt;="&amp;DATE(YEAR(TODAY()),1,1),LabData2016[最近一次LDL檢查日期],"&lt;"&amp;DATE(YEAR(TODAY())+1,1,1))&amp;"/"&amp;($AH642+$AI642)&amp;"達標")))</f>
        <v/>
      </c>
      <c r="V642" s="6" t="str" cm="1">
        <f t="array" ref="V642">IF($B642="","",IFERROR(INDEX(PatientCriteria[UACR達標標準],ROWS($A$4:A642)),""))</f>
        <v/>
      </c>
      <c r="W642" s="6" t="str">
        <f>IF($B642="","",IF($X642="","",IFERROR(SUMIFS(LabData2016[最近一次UACR檢查結果(mg/gm)],LabData2016[比對身分證前六碼],$AX642,LabData2016[最近一次UACR檢查日期],$X642,LabData2016[UACR唯一],1),"")))</f>
        <v/>
      </c>
      <c r="X642" s="36" t="str" cm="1">
        <f t="array" ref="X642">IF($B642="","",IFERROR(_xlfn.AGGREGATE(14,6,LabData2016[最近一次UACR檢查日期]/((LabData2016[比對身分證前六碼]=$AX642)*(LabData2016[UACR唯一]=1)),1),""))</f>
        <v/>
      </c>
      <c r="Y642" s="6" t="str">
        <f>IF($B642="","",IF($Z642="","",IFERROR(SUMIFS(LabData2016[最近一次UACR檢查結果(mg/gm)],LabData2016[比對身分證前六碼],$AX642,LabData2016[最近一次UACR檢查日期],$Z642,LabData2016[UACR唯一],1),"")))</f>
        <v/>
      </c>
      <c r="Z642" s="36" t="str" cm="1">
        <f t="array" ref="Z642">IF($B642="","",IFERROR(_xlfn.AGGREGATE(14,6,LabData2016[最近一次UACR檢查日期]/((LabData2016[比對身分證前六碼]=$AX642)*(LabData2016[UACR唯一]=1)),2),""))</f>
        <v/>
      </c>
      <c r="AA642" s="6" t="str">
        <f t="shared" si="125"/>
        <v/>
      </c>
      <c r="AB642" s="29" t="str">
        <f ca="1">IF($B642="","",IF($V642="不適用","不適用",IF($W642="","未檢驗",IF(AND($AJ642+$AK642&gt;=2,$AK642&gt;=1),IF(OR($W642&lt;30,SUMIFS(LabData2016[UACR唯一],LabData2016[比對身分證前六碼],$AX642,LabData2016[最近一次UACR檢查結果(mg/gm)],"&lt;30",LabData2016[最近一次UACR檢查日期],"&gt;="&amp;DATE(YEAR(TODAY()),1,1),LabData2016[最近一次UACR檢查日期],"&lt;"&amp;DATE(YEAR(TODAY())+1,1,1))/($AJ642+$AK642)&gt;=0.5),"控制達標",IF(ISNUMBER($Y642),IF(AND($AA642&gt;=84,$W642-$Y642&lt;0),"進步達標","未達標"),"未達標")),"未達標"))))</f>
        <v/>
      </c>
      <c r="AC642" s="38" t="str">
        <f ca="1">IF($B642="","",IF($AB642="不適用","不適用",IF($AB642="未檢驗","無檢驗資料","全年"&amp;($AJ642+$AK642)&amp;"次／下半年"&amp;$AK642&amp;"次／"&amp;SUMIFS(LabData2016[UACR唯一],LabData2016[比對身分證前六碼],$AX642,LabData2016[最近一次UACR檢查結果(mg/gm)],"&lt;30",LabData2016[最近一次UACR檢查日期],"&gt;="&amp;DATE(YEAR(TODAY()),1,1),LabData2016[最近一次UACR檢查日期],"&lt;"&amp;DATE(YEAR(TODAY())+1,1,1))&amp;"/"&amp;($AJ642+$AK642)&amp;"達標")))</f>
        <v/>
      </c>
      <c r="AD642" s="6" t="str" cm="1">
        <f t="array" ref="AD642">IF($B642="","",IFERROR(INDEX(PatientCriteria[BP檢驗次數達標標準],ROWS($A$4:A642)),""))</f>
        <v/>
      </c>
      <c r="AE642" s="6" t="str" cm="1">
        <f t="array" aca="1" ref="AE642" ca="1">IF($B642="","",_xlfn.LET(_xlpm.bp,LabData2016[最近一次BP檢查日期],_xlpm.ym,IF(ISNUMBER(_xlpm.bp),TEXT(_xlpm.bp,"yyyy-mm"),LEFT(_xlpm.bp,7)),_xlpm.matched,_xlfn._xlws.FILTER(_xlpm.ym,(LabData2016[比對身分證前六碼]=$AX642)*(LabData2016[比對生日西元]=$AY642)*(_xlpm.ym&lt;&gt;"")*(LEFT(_xlpm.ym,4)=TEXT(YEAR(TODAY()),"0")),""),IF(INDEX(_xlpm.matched,1)="",0,ROWS(_xlfn.UNIQUE(_xlpm.matched)))))</f>
        <v/>
      </c>
      <c r="AF642" s="6" t="str">
        <f ca="1">IF($B642="","",SUMIFS(LabData2016[HbA1c唯一],LabData2016[比對身分證前六碼],$AX642,LabData2016[最近一次HbA1c檢查日期],"&gt;="&amp;DATE(YEAR(TODAY()),1,1),LabData2016[最近一次HbA1c檢查日期],"&lt;"&amp;DATE(YEAR(TODAY()),7,1)))</f>
        <v/>
      </c>
      <c r="AG642" s="6" t="str">
        <f ca="1">IF($B642="","",SUMIFS(LabData2016[HbA1c唯一],LabData2016[比對身分證前六碼],$AX642,LabData2016[最近一次HbA1c檢查日期],"&gt;="&amp;DATE(YEAR(TODAY()),7,1),LabData2016[最近一次HbA1c檢查日期],"&lt;"&amp;DATE(YEAR(TODAY())+1,1,1)))</f>
        <v/>
      </c>
      <c r="AH642" s="6" t="str">
        <f ca="1">IF($B642="","",SUMIFS(LabData2016[LDL唯一],LabData2016[比對身分證前六碼],$AX642,LabData2016[最近一次LDL檢查日期],"&gt;="&amp;DATE(YEAR(TODAY()),1,1),LabData2016[最近一次LDL檢查日期],"&lt;"&amp;DATE(YEAR(TODAY()),7,1)))</f>
        <v/>
      </c>
      <c r="AI642" s="6" t="str">
        <f ca="1">IF($B642="","",SUMIFS(LabData2016[LDL唯一],LabData2016[比對身分證前六碼],$AX642,LabData2016[最近一次LDL檢查日期],"&gt;="&amp;DATE(YEAR(TODAY()),7,1),LabData2016[最近一次LDL檢查日期],"&lt;"&amp;DATE(YEAR(TODAY())+1,1,1)))</f>
        <v/>
      </c>
      <c r="AJ642" s="6" t="str">
        <f ca="1">IF($B642="","",SUMIFS(LabData2016[UACR唯一],LabData2016[比對身分證前六碼],$AX642,LabData2016[最近一次UACR檢查日期],"&gt;="&amp;DATE(YEAR(TODAY()),1,1),LabData2016[最近一次UACR檢查日期],"&lt;"&amp;DATE(YEAR(TODAY()),7,1)))</f>
        <v/>
      </c>
      <c r="AK642" s="6" t="str">
        <f ca="1">IF($B642="","",SUMIFS(LabData2016[UACR唯一],LabData2016[比對身分證前六碼],$AX642,LabData2016[最近一次UACR檢查日期],"&gt;="&amp;DATE(YEAR(TODAY()),7,1),LabData2016[最近一次UACR檢查日期],"&lt;"&amp;DATE(YEAR(TODAY())+1,1,1)))</f>
        <v/>
      </c>
      <c r="AL642" s="6" t="str">
        <f t="shared" si="126"/>
        <v/>
      </c>
      <c r="AM642" s="6" t="str">
        <f t="shared" si="127"/>
        <v/>
      </c>
      <c r="AN642" s="6" t="str">
        <f t="shared" si="128"/>
        <v/>
      </c>
      <c r="AO642" s="6" t="str">
        <f t="shared" si="129"/>
        <v/>
      </c>
      <c r="AP642" s="6" t="str" cm="1">
        <f t="array" ref="AP642">IF($B642="","",IFERROR(INDEX(相容設定!$B$2:$E$9,MATCH($D642,相容設定!$A$2:$A$9,0),MIN(VALUE(LEFT($AQ642,FIND("/",$AQ642)-1)),3)+1),0))</f>
        <v/>
      </c>
      <c r="AQ642" s="6" t="str">
        <f t="shared" si="130"/>
        <v/>
      </c>
      <c r="AR642" s="30" t="str">
        <f t="shared" si="131"/>
        <v/>
      </c>
      <c r="AS642" s="30" t="str">
        <f>IF($B642="","",250+30+IF(OR(ISNUMBER(SEARCH("DM",$D642)),ISNUMBER(SEARCH("+",$D642))),100,0)+IFERROR(INDEX(相容設定!$F$2:$F$9,MATCH($D642,相容設定!$A$2:$A$9,0)),0))</f>
        <v/>
      </c>
      <c r="AT642" s="31" t="str">
        <f t="shared" si="132"/>
        <v/>
      </c>
      <c r="AU642" s="32" t="str">
        <f t="shared" si="133"/>
        <v/>
      </c>
      <c r="AW642" t="str">
        <f t="shared" si="134"/>
        <v/>
      </c>
    </row>
    <row r="643" spans="1:49" x14ac:dyDescent="0.35">
      <c r="A643" s="26" t="str" cm="1">
        <f t="array" ref="A643">IFERROR(IF(INDEX(PatientCriteria[身分證號],ROWS($A$4:A643))="","",ROWS($A$4:A643)),"")</f>
        <v/>
      </c>
      <c r="B643" s="26" t="str" cm="1">
        <f t="array" ref="B643">IFERROR(IF(INDEX(PatientCriteria[身分證號],ROWS($A$4:A643))="","",INDEX(PatientCriteria[身分證號],ROWS($A$4:A643))),"")</f>
        <v/>
      </c>
      <c r="C643" s="26" t="str" cm="1">
        <f t="array" ref="C643">IF($B643="","",IFERROR(INDEX(PatientCriteria[生日],ROWS($A$4:A643)),""))</f>
        <v/>
      </c>
      <c r="D643" s="26" t="str" cm="1">
        <f t="array" ref="D643">IF($B643="","",IFERROR(INDEX(PatientCriteria[疾病組合],ROWS($A$4:A643)),""))</f>
        <v/>
      </c>
      <c r="E643" s="6" t="str" cm="1">
        <f t="array" ref="E643">IF($B643="","",IFERROR(INDEX(PatientCriteria[HbA1c達標標準],ROWS($A$4:A643)),""))</f>
        <v/>
      </c>
      <c r="F643" s="6" t="str">
        <f>IF($B643="","",IF($G643="","",IFERROR(SUMIFS(LabData2016[最近一次HbA1c檢查結果(%)],LabData2016[比對身分證前六碼],$AX643,LabData2016[最近一次HbA1c檢查日期],$G643,LabData2016[HbA1c唯一],1),"")))</f>
        <v/>
      </c>
      <c r="G643" s="36" t="str" cm="1">
        <f t="array" ref="G643">IF($B643="","",IFERROR(_xlfn.AGGREGATE(14,6,LabData2016[最近一次HbA1c檢查日期]/((LabData2016[比對身分證前六碼]=$AX643)*(LabData2016[HbA1c唯一]=1)),1),""))</f>
        <v/>
      </c>
      <c r="H643" s="6" t="str">
        <f>IF($B643="","",IF($I643="","",IFERROR(SUMIFS(LabData2016[最近一次HbA1c檢查結果(%)],LabData2016[比對身分證前六碼],$AX643,LabData2016[最近一次HbA1c檢查日期],$I643,LabData2016[HbA1c唯一],1),"")))</f>
        <v/>
      </c>
      <c r="I643" s="36" t="str" cm="1">
        <f t="array" ref="I643">IF($B643="","",IFERROR(_xlfn.AGGREGATE(14,6,LabData2016[最近一次HbA1c檢查日期]/((LabData2016[比對身分證前六碼]=$AX643)*(LabData2016[HbA1c唯一]=1)),2),""))</f>
        <v/>
      </c>
      <c r="J643" s="6" t="str">
        <f t="shared" si="123"/>
        <v/>
      </c>
      <c r="K643" s="27" t="str">
        <f ca="1">IF($B643="","",IF($E643="不適用","不適用",IF($F643="","未檢驗",IF(AND($AF643+$AG643&gt;=2,$AG643&gt;=1),IF(OR($F643&lt;VALUE(SUBSTITUTE(SUBSTITUTE($E643,"&lt;",""),"%","")),SUMIFS(LabData2016[HbA1c唯一],LabData2016[比對身分證前六碼],$AX643,LabData2016[最近一次HbA1c檢查結果(%)],"&lt;"&amp;VALUE(SUBSTITUTE(SUBSTITUTE($E643,"&lt;",""),"%","")),LabData2016[最近一次HbA1c檢查日期],"&gt;="&amp;DATE(YEAR(TODAY()),1,1),LabData2016[最近一次HbA1c檢查日期],"&lt;"&amp;DATE(YEAR(TODAY())+1,1,1))/($AF643+$AG643)&gt;=0.5),"控制達標",IF(ISNUMBER($H643),IF(AND($J643&gt;=84,$F643-$H643&lt;0),"進步達標","未達標"),"未達標")),"未達標"))))</f>
        <v/>
      </c>
      <c r="L643" s="33" t="str">
        <f ca="1">IF($B643="","",IF($K643="不適用","不適用",IF($K643="未檢驗","無檢驗資料","全年"&amp;($AF643+$AG643)&amp;"次／下半年"&amp;$AG643&amp;"次／"&amp;SUMIFS(LabData2016[HbA1c唯一],LabData2016[比對身分證前六碼],$AX643,LabData2016[最近一次HbA1c檢查結果(%)],"&lt;"&amp;VALUE(SUBSTITUTE(SUBSTITUTE($E643,"&lt;",""),"%","")),LabData2016[最近一次HbA1c檢查日期],"&gt;="&amp;DATE(YEAR(TODAY()),1,1),LabData2016[最近一次HbA1c檢查日期],"&lt;"&amp;DATE(YEAR(TODAY())+1,1,1))&amp;"/"&amp;($AF643+$AG643)&amp;"達標")))</f>
        <v/>
      </c>
      <c r="M643" s="6" t="str" cm="1">
        <f t="array" ref="M643">IF($B643="","",IFERROR(INDEX(PatientCriteria[LDL達標標準],ROWS($A$4:A643)),""))</f>
        <v/>
      </c>
      <c r="N643" s="6" t="str">
        <f>IF($B643="","",IF($O643="","",IFERROR(SUMIFS(LabData2016[最近一次LDL檢查結果(mg/dL)],LabData2016[比對身分證前六碼],$AX643,LabData2016[最近一次LDL檢查日期],$O643,LabData2016[LDL唯一],1),"")))</f>
        <v/>
      </c>
      <c r="O643" s="36" t="str" cm="1">
        <f t="array" ref="O643">IF($B643="","",IFERROR(_xlfn.AGGREGATE(14,6,LabData2016[最近一次LDL檢查日期]/((LabData2016[比對身分證前六碼]=$AX643)*(LabData2016[LDL唯一]=1)),1),""))</f>
        <v/>
      </c>
      <c r="P643" s="6" t="str">
        <f>IF($B643="","",IF($Q643="","",IFERROR(SUMIFS(LabData2016[最近一次LDL檢查結果(mg/dL)],LabData2016[比對身分證前六碼],$AX643,LabData2016[最近一次LDL檢查日期],$Q643,LabData2016[LDL唯一],1),"")))</f>
        <v/>
      </c>
      <c r="Q643" s="36" t="str" cm="1">
        <f t="array" ref="Q643">IF($B643="","",IFERROR(_xlfn.AGGREGATE(14,6,LabData2016[最近一次LDL檢查日期]/((LabData2016[比對身分證前六碼]=$AX643)*(LabData2016[LDL唯一]=1)),2),""))</f>
        <v/>
      </c>
      <c r="R643" s="6" t="str">
        <f t="shared" si="124"/>
        <v/>
      </c>
      <c r="S643" s="6" t="str" cm="1">
        <f t="array" ref="S643">IF($B643="","",IFERROR(_xlfn.AGGREGATE(15,6,LabData2016[最近一次LDL檢查結果(mg/dL)]/((LabData2016[比對身分證前六碼]=$AX643)*(LabData2016[LDL唯一]=1)),1),""))</f>
        <v/>
      </c>
      <c r="T643" s="28" t="str">
        <f ca="1">IF($B643="","",IF($M643="不適用","不適用",IF($N643="","未檢驗",IF(OR(AND($D643="DM only",$O643&gt;=DATE(YEAR(TODAY()),1,1),$O643&lt;DATE(YEAR(TODAY())+1,1,1),$N643&lt;VALUE(SUBSTITUTE($M643,"&lt;",""))),AND($AH643&gt;=1,$AI643&gt;=1,OR($N643&lt;VALUE(SUBSTITUTE($M643,"&lt;","")),SUMIFS(LabData2016[LDL唯一],LabData2016[比對身分證前六碼],$AX643,LabData2016[最近一次LDL檢查結果(mg/dL)],"&lt;"&amp;VALUE(SUBSTITUTE($M643,"&lt;","")),LabData2016[最近一次LDL檢查日期],"&gt;="&amp;DATE(YEAR(TODAY()),1,1),LabData2016[最近一次LDL檢查日期],"&lt;"&amp;DATE(YEAR(TODAY())+1,1,1))/($AH643+$AI643)&gt;=0.5))),"控制達標",IF(AND($AH643&gt;=1,$AI643&gt;=1,ISNUMBER($P643),$R643&gt;84,$N643-$P643&lt;0),"進步達標","未達標")))))</f>
        <v/>
      </c>
      <c r="U643" s="39" t="str">
        <f ca="1">IF($B643="","",IF($T643="不適用","不適用",IF($T643="未檢驗","無檢驗資料","全年"&amp;($AH643+$AI643)&amp;"次／下半年"&amp;$AI643&amp;"次／"&amp;SUMIFS(LabData2016[LDL唯一],LabData2016[比對身分證前六碼],$AX643,LabData2016[最近一次LDL檢查結果(mg/dL)],"&lt;"&amp;VALUE(SUBSTITUTE($M643,"&lt;","")),LabData2016[最近一次LDL檢查日期],"&gt;="&amp;DATE(YEAR(TODAY()),1,1),LabData2016[最近一次LDL檢查日期],"&lt;"&amp;DATE(YEAR(TODAY())+1,1,1))&amp;"/"&amp;($AH643+$AI643)&amp;"達標")))</f>
        <v/>
      </c>
      <c r="V643" s="6" t="str" cm="1">
        <f t="array" ref="V643">IF($B643="","",IFERROR(INDEX(PatientCriteria[UACR達標標準],ROWS($A$4:A643)),""))</f>
        <v/>
      </c>
      <c r="W643" s="6" t="str">
        <f>IF($B643="","",IF($X643="","",IFERROR(SUMIFS(LabData2016[最近一次UACR檢查結果(mg/gm)],LabData2016[比對身分證前六碼],$AX643,LabData2016[最近一次UACR檢查日期],$X643,LabData2016[UACR唯一],1),"")))</f>
        <v/>
      </c>
      <c r="X643" s="36" t="str" cm="1">
        <f t="array" ref="X643">IF($B643="","",IFERROR(_xlfn.AGGREGATE(14,6,LabData2016[最近一次UACR檢查日期]/((LabData2016[比對身分證前六碼]=$AX643)*(LabData2016[UACR唯一]=1)),1),""))</f>
        <v/>
      </c>
      <c r="Y643" s="6" t="str">
        <f>IF($B643="","",IF($Z643="","",IFERROR(SUMIFS(LabData2016[最近一次UACR檢查結果(mg/gm)],LabData2016[比對身分證前六碼],$AX643,LabData2016[最近一次UACR檢查日期],$Z643,LabData2016[UACR唯一],1),"")))</f>
        <v/>
      </c>
      <c r="Z643" s="36" t="str" cm="1">
        <f t="array" ref="Z643">IF($B643="","",IFERROR(_xlfn.AGGREGATE(14,6,LabData2016[最近一次UACR檢查日期]/((LabData2016[比對身分證前六碼]=$AX643)*(LabData2016[UACR唯一]=1)),2),""))</f>
        <v/>
      </c>
      <c r="AA643" s="6" t="str">
        <f t="shared" si="125"/>
        <v/>
      </c>
      <c r="AB643" s="29" t="str">
        <f ca="1">IF($B643="","",IF($V643="不適用","不適用",IF($W643="","未檢驗",IF(AND($AJ643+$AK643&gt;=2,$AK643&gt;=1),IF(OR($W643&lt;30,SUMIFS(LabData2016[UACR唯一],LabData2016[比對身分證前六碼],$AX643,LabData2016[最近一次UACR檢查結果(mg/gm)],"&lt;30",LabData2016[最近一次UACR檢查日期],"&gt;="&amp;DATE(YEAR(TODAY()),1,1),LabData2016[最近一次UACR檢查日期],"&lt;"&amp;DATE(YEAR(TODAY())+1,1,1))/($AJ643+$AK643)&gt;=0.5),"控制達標",IF(ISNUMBER($Y643),IF(AND($AA643&gt;=84,$W643-$Y643&lt;0),"進步達標","未達標"),"未達標")),"未達標"))))</f>
        <v/>
      </c>
      <c r="AC643" s="38" t="str">
        <f ca="1">IF($B643="","",IF($AB643="不適用","不適用",IF($AB643="未檢驗","無檢驗資料","全年"&amp;($AJ643+$AK643)&amp;"次／下半年"&amp;$AK643&amp;"次／"&amp;SUMIFS(LabData2016[UACR唯一],LabData2016[比對身分證前六碼],$AX643,LabData2016[最近一次UACR檢查結果(mg/gm)],"&lt;30",LabData2016[最近一次UACR檢查日期],"&gt;="&amp;DATE(YEAR(TODAY()),1,1),LabData2016[最近一次UACR檢查日期],"&lt;"&amp;DATE(YEAR(TODAY())+1,1,1))&amp;"/"&amp;($AJ643+$AK643)&amp;"達標")))</f>
        <v/>
      </c>
      <c r="AD643" s="6" t="str" cm="1">
        <f t="array" ref="AD643">IF($B643="","",IFERROR(INDEX(PatientCriteria[BP檢驗次數達標標準],ROWS($A$4:A643)),""))</f>
        <v/>
      </c>
      <c r="AE643" s="6" t="str" cm="1">
        <f t="array" aca="1" ref="AE643" ca="1">IF($B643="","",_xlfn.LET(_xlpm.bp,LabData2016[最近一次BP檢查日期],_xlpm.ym,IF(ISNUMBER(_xlpm.bp),TEXT(_xlpm.bp,"yyyy-mm"),LEFT(_xlpm.bp,7)),_xlpm.matched,_xlfn._xlws.FILTER(_xlpm.ym,(LabData2016[比對身分證前六碼]=$AX643)*(LabData2016[比對生日西元]=$AY643)*(_xlpm.ym&lt;&gt;"")*(LEFT(_xlpm.ym,4)=TEXT(YEAR(TODAY()),"0")),""),IF(INDEX(_xlpm.matched,1)="",0,ROWS(_xlfn.UNIQUE(_xlpm.matched)))))</f>
        <v/>
      </c>
      <c r="AF643" s="6" t="str">
        <f ca="1">IF($B643="","",SUMIFS(LabData2016[HbA1c唯一],LabData2016[比對身分證前六碼],$AX643,LabData2016[最近一次HbA1c檢查日期],"&gt;="&amp;DATE(YEAR(TODAY()),1,1),LabData2016[最近一次HbA1c檢查日期],"&lt;"&amp;DATE(YEAR(TODAY()),7,1)))</f>
        <v/>
      </c>
      <c r="AG643" s="6" t="str">
        <f ca="1">IF($B643="","",SUMIFS(LabData2016[HbA1c唯一],LabData2016[比對身分證前六碼],$AX643,LabData2016[最近一次HbA1c檢查日期],"&gt;="&amp;DATE(YEAR(TODAY()),7,1),LabData2016[最近一次HbA1c檢查日期],"&lt;"&amp;DATE(YEAR(TODAY())+1,1,1)))</f>
        <v/>
      </c>
      <c r="AH643" s="6" t="str">
        <f ca="1">IF($B643="","",SUMIFS(LabData2016[LDL唯一],LabData2016[比對身分證前六碼],$AX643,LabData2016[最近一次LDL檢查日期],"&gt;="&amp;DATE(YEAR(TODAY()),1,1),LabData2016[最近一次LDL檢查日期],"&lt;"&amp;DATE(YEAR(TODAY()),7,1)))</f>
        <v/>
      </c>
      <c r="AI643" s="6" t="str">
        <f ca="1">IF($B643="","",SUMIFS(LabData2016[LDL唯一],LabData2016[比對身分證前六碼],$AX643,LabData2016[最近一次LDL檢查日期],"&gt;="&amp;DATE(YEAR(TODAY()),7,1),LabData2016[最近一次LDL檢查日期],"&lt;"&amp;DATE(YEAR(TODAY())+1,1,1)))</f>
        <v/>
      </c>
      <c r="AJ643" s="6" t="str">
        <f ca="1">IF($B643="","",SUMIFS(LabData2016[UACR唯一],LabData2016[比對身分證前六碼],$AX643,LabData2016[最近一次UACR檢查日期],"&gt;="&amp;DATE(YEAR(TODAY()),1,1),LabData2016[最近一次UACR檢查日期],"&lt;"&amp;DATE(YEAR(TODAY()),7,1)))</f>
        <v/>
      </c>
      <c r="AK643" s="6" t="str">
        <f ca="1">IF($B643="","",SUMIFS(LabData2016[UACR唯一],LabData2016[比對身分證前六碼],$AX643,LabData2016[最近一次UACR檢查日期],"&gt;="&amp;DATE(YEAR(TODAY()),7,1),LabData2016[最近一次UACR檢查日期],"&lt;"&amp;DATE(YEAR(TODAY())+1,1,1)))</f>
        <v/>
      </c>
      <c r="AL643" s="6" t="str">
        <f t="shared" si="126"/>
        <v/>
      </c>
      <c r="AM643" s="6" t="str">
        <f t="shared" si="127"/>
        <v/>
      </c>
      <c r="AN643" s="6" t="str">
        <f t="shared" si="128"/>
        <v/>
      </c>
      <c r="AO643" s="6" t="str">
        <f t="shared" si="129"/>
        <v/>
      </c>
      <c r="AP643" s="6" t="str" cm="1">
        <f t="array" ref="AP643">IF($B643="","",IFERROR(INDEX(相容設定!$B$2:$E$9,MATCH($D643,相容設定!$A$2:$A$9,0),MIN(VALUE(LEFT($AQ643,FIND("/",$AQ643)-1)),3)+1),0))</f>
        <v/>
      </c>
      <c r="AQ643" s="6" t="str">
        <f t="shared" si="130"/>
        <v/>
      </c>
      <c r="AR643" s="30" t="str">
        <f t="shared" si="131"/>
        <v/>
      </c>
      <c r="AS643" s="30" t="str">
        <f>IF($B643="","",250+30+IF(OR(ISNUMBER(SEARCH("DM",$D643)),ISNUMBER(SEARCH("+",$D643))),100,0)+IFERROR(INDEX(相容設定!$F$2:$F$9,MATCH($D643,相容設定!$A$2:$A$9,0)),0))</f>
        <v/>
      </c>
      <c r="AT643" s="31" t="str">
        <f t="shared" si="132"/>
        <v/>
      </c>
      <c r="AU643" s="32" t="str">
        <f t="shared" si="133"/>
        <v/>
      </c>
      <c r="AW643" t="str">
        <f t="shared" si="134"/>
        <v/>
      </c>
    </row>
    <row r="644" spans="1:49" x14ac:dyDescent="0.35">
      <c r="A644" s="26" t="str" cm="1">
        <f t="array" ref="A644">IFERROR(IF(INDEX(PatientCriteria[身分證號],ROWS($A$4:A644))="","",ROWS($A$4:A644)),"")</f>
        <v/>
      </c>
      <c r="B644" s="26" t="str" cm="1">
        <f t="array" ref="B644">IFERROR(IF(INDEX(PatientCriteria[身分證號],ROWS($A$4:A644))="","",INDEX(PatientCriteria[身分證號],ROWS($A$4:A644))),"")</f>
        <v/>
      </c>
      <c r="C644" s="26" t="str" cm="1">
        <f t="array" ref="C644">IF($B644="","",IFERROR(INDEX(PatientCriteria[生日],ROWS($A$4:A644)),""))</f>
        <v/>
      </c>
      <c r="D644" s="26" t="str" cm="1">
        <f t="array" ref="D644">IF($B644="","",IFERROR(INDEX(PatientCriteria[疾病組合],ROWS($A$4:A644)),""))</f>
        <v/>
      </c>
      <c r="E644" s="6" t="str" cm="1">
        <f t="array" ref="E644">IF($B644="","",IFERROR(INDEX(PatientCriteria[HbA1c達標標準],ROWS($A$4:A644)),""))</f>
        <v/>
      </c>
      <c r="F644" s="6" t="str">
        <f>IF($B644="","",IF($G644="","",IFERROR(SUMIFS(LabData2016[最近一次HbA1c檢查結果(%)],LabData2016[比對身分證前六碼],$AX644,LabData2016[最近一次HbA1c檢查日期],$G644,LabData2016[HbA1c唯一],1),"")))</f>
        <v/>
      </c>
      <c r="G644" s="36" t="str" cm="1">
        <f t="array" ref="G644">IF($B644="","",IFERROR(_xlfn.AGGREGATE(14,6,LabData2016[最近一次HbA1c檢查日期]/((LabData2016[比對身分證前六碼]=$AX644)*(LabData2016[HbA1c唯一]=1)),1),""))</f>
        <v/>
      </c>
      <c r="H644" s="6" t="str">
        <f>IF($B644="","",IF($I644="","",IFERROR(SUMIFS(LabData2016[最近一次HbA1c檢查結果(%)],LabData2016[比對身分證前六碼],$AX644,LabData2016[最近一次HbA1c檢查日期],$I644,LabData2016[HbA1c唯一],1),"")))</f>
        <v/>
      </c>
      <c r="I644" s="36" t="str" cm="1">
        <f t="array" ref="I644">IF($B644="","",IFERROR(_xlfn.AGGREGATE(14,6,LabData2016[最近一次HbA1c檢查日期]/((LabData2016[比對身分證前六碼]=$AX644)*(LabData2016[HbA1c唯一]=1)),2),""))</f>
        <v/>
      </c>
      <c r="J644" s="6" t="str">
        <f t="shared" ref="J644:J695" si="135">IF($B644="","",IF(AND(G644&lt;&gt;"",I644&lt;&gt;""),G644-I644,""))</f>
        <v/>
      </c>
      <c r="K644" s="27" t="str">
        <f ca="1">IF($B644="","",IF($E644="不適用","不適用",IF($F644="","未檢驗",IF(AND($AF644+$AG644&gt;=2,$AG644&gt;=1),IF(OR($F644&lt;VALUE(SUBSTITUTE(SUBSTITUTE($E644,"&lt;",""),"%","")),SUMIFS(LabData2016[HbA1c唯一],LabData2016[比對身分證前六碼],$AX644,LabData2016[最近一次HbA1c檢查結果(%)],"&lt;"&amp;VALUE(SUBSTITUTE(SUBSTITUTE($E644,"&lt;",""),"%","")),LabData2016[最近一次HbA1c檢查日期],"&gt;="&amp;DATE(YEAR(TODAY()),1,1),LabData2016[最近一次HbA1c檢查日期],"&lt;"&amp;DATE(YEAR(TODAY())+1,1,1))/($AF644+$AG644)&gt;=0.5),"控制達標",IF(ISNUMBER($H644),IF(AND($J644&gt;=84,$F644-$H644&lt;0),"進步達標","未達標"),"未達標")),"未達標"))))</f>
        <v/>
      </c>
      <c r="L644" s="33" t="str">
        <f ca="1">IF($B644="","",IF($K644="不適用","不適用",IF($K644="未檢驗","無檢驗資料","全年"&amp;($AF644+$AG644)&amp;"次／下半年"&amp;$AG644&amp;"次／"&amp;SUMIFS(LabData2016[HbA1c唯一],LabData2016[比對身分證前六碼],$AX644,LabData2016[最近一次HbA1c檢查結果(%)],"&lt;"&amp;VALUE(SUBSTITUTE(SUBSTITUTE($E644,"&lt;",""),"%","")),LabData2016[最近一次HbA1c檢查日期],"&gt;="&amp;DATE(YEAR(TODAY()),1,1),LabData2016[最近一次HbA1c檢查日期],"&lt;"&amp;DATE(YEAR(TODAY())+1,1,1))&amp;"/"&amp;($AF644+$AG644)&amp;"達標")))</f>
        <v/>
      </c>
      <c r="M644" s="6" t="str" cm="1">
        <f t="array" ref="M644">IF($B644="","",IFERROR(INDEX(PatientCriteria[LDL達標標準],ROWS($A$4:A644)),""))</f>
        <v/>
      </c>
      <c r="N644" s="6" t="str">
        <f>IF($B644="","",IF($O644="","",IFERROR(SUMIFS(LabData2016[最近一次LDL檢查結果(mg/dL)],LabData2016[比對身分證前六碼],$AX644,LabData2016[最近一次LDL檢查日期],$O644,LabData2016[LDL唯一],1),"")))</f>
        <v/>
      </c>
      <c r="O644" s="36" t="str" cm="1">
        <f t="array" ref="O644">IF($B644="","",IFERROR(_xlfn.AGGREGATE(14,6,LabData2016[最近一次LDL檢查日期]/((LabData2016[比對身分證前六碼]=$AX644)*(LabData2016[LDL唯一]=1)),1),""))</f>
        <v/>
      </c>
      <c r="P644" s="6" t="str">
        <f>IF($B644="","",IF($Q644="","",IFERROR(SUMIFS(LabData2016[最近一次LDL檢查結果(mg/dL)],LabData2016[比對身分證前六碼],$AX644,LabData2016[最近一次LDL檢查日期],$Q644,LabData2016[LDL唯一],1),"")))</f>
        <v/>
      </c>
      <c r="Q644" s="36" t="str" cm="1">
        <f t="array" ref="Q644">IF($B644="","",IFERROR(_xlfn.AGGREGATE(14,6,LabData2016[最近一次LDL檢查日期]/((LabData2016[比對身分證前六碼]=$AX644)*(LabData2016[LDL唯一]=1)),2),""))</f>
        <v/>
      </c>
      <c r="R644" s="6" t="str">
        <f t="shared" ref="R644:R695" si="136">IF($B644="","",IF(AND(O644&lt;&gt;"",Q644&lt;&gt;""),O644-Q644,""))</f>
        <v/>
      </c>
      <c r="S644" s="6" t="str" cm="1">
        <f t="array" ref="S644">IF($B644="","",IFERROR(_xlfn.AGGREGATE(15,6,LabData2016[最近一次LDL檢查結果(mg/dL)]/((LabData2016[比對身分證前六碼]=$AX644)*(LabData2016[LDL唯一]=1)),1),""))</f>
        <v/>
      </c>
      <c r="T644" s="28" t="str">
        <f ca="1">IF($B644="","",IF($M644="不適用","不適用",IF($N644="","未檢驗",IF(OR(AND($D644="DM only",$O644&gt;=DATE(YEAR(TODAY()),1,1),$O644&lt;DATE(YEAR(TODAY())+1,1,1),$N644&lt;VALUE(SUBSTITUTE($M644,"&lt;",""))),AND($AH644&gt;=1,$AI644&gt;=1,OR($N644&lt;VALUE(SUBSTITUTE($M644,"&lt;","")),SUMIFS(LabData2016[LDL唯一],LabData2016[比對身分證前六碼],$AX644,LabData2016[最近一次LDL檢查結果(mg/dL)],"&lt;"&amp;VALUE(SUBSTITUTE($M644,"&lt;","")),LabData2016[最近一次LDL檢查日期],"&gt;="&amp;DATE(YEAR(TODAY()),1,1),LabData2016[最近一次LDL檢查日期],"&lt;"&amp;DATE(YEAR(TODAY())+1,1,1))/($AH644+$AI644)&gt;=0.5))),"控制達標",IF(AND($AH644&gt;=1,$AI644&gt;=1,ISNUMBER($P644),$R644&gt;84,$N644-$P644&lt;0),"進步達標","未達標")))))</f>
        <v/>
      </c>
      <c r="U644" s="39" t="str">
        <f ca="1">IF($B644="","",IF($T644="不適用","不適用",IF($T644="未檢驗","無檢驗資料","全年"&amp;($AH644+$AI644)&amp;"次／下半年"&amp;$AI644&amp;"次／"&amp;SUMIFS(LabData2016[LDL唯一],LabData2016[比對身分證前六碼],$AX644,LabData2016[最近一次LDL檢查結果(mg/dL)],"&lt;"&amp;VALUE(SUBSTITUTE($M644,"&lt;","")),LabData2016[最近一次LDL檢查日期],"&gt;="&amp;DATE(YEAR(TODAY()),1,1),LabData2016[最近一次LDL檢查日期],"&lt;"&amp;DATE(YEAR(TODAY())+1,1,1))&amp;"/"&amp;($AH644+$AI644)&amp;"達標")))</f>
        <v/>
      </c>
      <c r="V644" s="6" t="str" cm="1">
        <f t="array" ref="V644">IF($B644="","",IFERROR(INDEX(PatientCriteria[UACR達標標準],ROWS($A$4:A644)),""))</f>
        <v/>
      </c>
      <c r="W644" s="6" t="str">
        <f>IF($B644="","",IF($X644="","",IFERROR(SUMIFS(LabData2016[最近一次UACR檢查結果(mg/gm)],LabData2016[比對身分證前六碼],$AX644,LabData2016[最近一次UACR檢查日期],$X644,LabData2016[UACR唯一],1),"")))</f>
        <v/>
      </c>
      <c r="X644" s="36" t="str" cm="1">
        <f t="array" ref="X644">IF($B644="","",IFERROR(_xlfn.AGGREGATE(14,6,LabData2016[最近一次UACR檢查日期]/((LabData2016[比對身分證前六碼]=$AX644)*(LabData2016[UACR唯一]=1)),1),""))</f>
        <v/>
      </c>
      <c r="Y644" s="6" t="str">
        <f>IF($B644="","",IF($Z644="","",IFERROR(SUMIFS(LabData2016[最近一次UACR檢查結果(mg/gm)],LabData2016[比對身分證前六碼],$AX644,LabData2016[最近一次UACR檢查日期],$Z644,LabData2016[UACR唯一],1),"")))</f>
        <v/>
      </c>
      <c r="Z644" s="36" t="str" cm="1">
        <f t="array" ref="Z644">IF($B644="","",IFERROR(_xlfn.AGGREGATE(14,6,LabData2016[最近一次UACR檢查日期]/((LabData2016[比對身分證前六碼]=$AX644)*(LabData2016[UACR唯一]=1)),2),""))</f>
        <v/>
      </c>
      <c r="AA644" s="6" t="str">
        <f t="shared" ref="AA644:AA695" si="137">IF($B644="","",IF(AND(X644&lt;&gt;"",Z644&lt;&gt;""),X644-Z644,""))</f>
        <v/>
      </c>
      <c r="AB644" s="29" t="str">
        <f ca="1">IF($B644="","",IF($V644="不適用","不適用",IF($W644="","未檢驗",IF(AND($AJ644+$AK644&gt;=2,$AK644&gt;=1),IF(OR($W644&lt;30,SUMIFS(LabData2016[UACR唯一],LabData2016[比對身分證前六碼],$AX644,LabData2016[最近一次UACR檢查結果(mg/gm)],"&lt;30",LabData2016[最近一次UACR檢查日期],"&gt;="&amp;DATE(YEAR(TODAY()),1,1),LabData2016[最近一次UACR檢查日期],"&lt;"&amp;DATE(YEAR(TODAY())+1,1,1))/($AJ644+$AK644)&gt;=0.5),"控制達標",IF(ISNUMBER($Y644),IF(AND($AA644&gt;=84,$W644-$Y644&lt;0),"進步達標","未達標"),"未達標")),"未達標"))))</f>
        <v/>
      </c>
      <c r="AC644" s="38" t="str">
        <f ca="1">IF($B644="","",IF($AB644="不適用","不適用",IF($AB644="未檢驗","無檢驗資料","全年"&amp;($AJ644+$AK644)&amp;"次／下半年"&amp;$AK644&amp;"次／"&amp;SUMIFS(LabData2016[UACR唯一],LabData2016[比對身分證前六碼],$AX644,LabData2016[最近一次UACR檢查結果(mg/gm)],"&lt;30",LabData2016[最近一次UACR檢查日期],"&gt;="&amp;DATE(YEAR(TODAY()),1,1),LabData2016[最近一次UACR檢查日期],"&lt;"&amp;DATE(YEAR(TODAY())+1,1,1))&amp;"/"&amp;($AJ644+$AK644)&amp;"達標")))</f>
        <v/>
      </c>
      <c r="AD644" s="6" t="str" cm="1">
        <f t="array" ref="AD644">IF($B644="","",IFERROR(INDEX(PatientCriteria[BP檢驗次數達標標準],ROWS($A$4:A644)),""))</f>
        <v/>
      </c>
      <c r="AE644" s="6" t="str" cm="1">
        <f t="array" aca="1" ref="AE644" ca="1">IF($B644="","",_xlfn.LET(_xlpm.bp,LabData2016[最近一次BP檢查日期],_xlpm.ym,IF(ISNUMBER(_xlpm.bp),TEXT(_xlpm.bp,"yyyy-mm"),LEFT(_xlpm.bp,7)),_xlpm.matched,_xlfn._xlws.FILTER(_xlpm.ym,(LabData2016[比對身分證前六碼]=$AX644)*(LabData2016[比對生日西元]=$AY644)*(_xlpm.ym&lt;&gt;"")*(LEFT(_xlpm.ym,4)=TEXT(YEAR(TODAY()),"0")),""),IF(INDEX(_xlpm.matched,1)="",0,ROWS(_xlfn.UNIQUE(_xlpm.matched)))))</f>
        <v/>
      </c>
      <c r="AF644" s="6" t="str">
        <f ca="1">IF($B644="","",SUMIFS(LabData2016[HbA1c唯一],LabData2016[比對身分證前六碼],$AX644,LabData2016[最近一次HbA1c檢查日期],"&gt;="&amp;DATE(YEAR(TODAY()),1,1),LabData2016[最近一次HbA1c檢查日期],"&lt;"&amp;DATE(YEAR(TODAY()),7,1)))</f>
        <v/>
      </c>
      <c r="AG644" s="6" t="str">
        <f ca="1">IF($B644="","",SUMIFS(LabData2016[HbA1c唯一],LabData2016[比對身分證前六碼],$AX644,LabData2016[最近一次HbA1c檢查日期],"&gt;="&amp;DATE(YEAR(TODAY()),7,1),LabData2016[最近一次HbA1c檢查日期],"&lt;"&amp;DATE(YEAR(TODAY())+1,1,1)))</f>
        <v/>
      </c>
      <c r="AH644" s="6" t="str">
        <f ca="1">IF($B644="","",SUMIFS(LabData2016[LDL唯一],LabData2016[比對身分證前六碼],$AX644,LabData2016[最近一次LDL檢查日期],"&gt;="&amp;DATE(YEAR(TODAY()),1,1),LabData2016[最近一次LDL檢查日期],"&lt;"&amp;DATE(YEAR(TODAY()),7,1)))</f>
        <v/>
      </c>
      <c r="AI644" s="6" t="str">
        <f ca="1">IF($B644="","",SUMIFS(LabData2016[LDL唯一],LabData2016[比對身分證前六碼],$AX644,LabData2016[最近一次LDL檢查日期],"&gt;="&amp;DATE(YEAR(TODAY()),7,1),LabData2016[最近一次LDL檢查日期],"&lt;"&amp;DATE(YEAR(TODAY())+1,1,1)))</f>
        <v/>
      </c>
      <c r="AJ644" s="6" t="str">
        <f ca="1">IF($B644="","",SUMIFS(LabData2016[UACR唯一],LabData2016[比對身分證前六碼],$AX644,LabData2016[最近一次UACR檢查日期],"&gt;="&amp;DATE(YEAR(TODAY()),1,1),LabData2016[最近一次UACR檢查日期],"&lt;"&amp;DATE(YEAR(TODAY()),7,1)))</f>
        <v/>
      </c>
      <c r="AK644" s="6" t="str">
        <f ca="1">IF($B644="","",SUMIFS(LabData2016[UACR唯一],LabData2016[比對身分證前六碼],$AX644,LabData2016[最近一次UACR檢查日期],"&gt;="&amp;DATE(YEAR(TODAY()),7,1),LabData2016[最近一次UACR檢查日期],"&lt;"&amp;DATE(YEAR(TODAY())+1,1,1)))</f>
        <v/>
      </c>
      <c r="AL644" s="6" t="str">
        <f t="shared" ref="AL644:AL695" si="138">IF($B644="","",IF(NOT(OR($D644="DM only",$D644="DM+CKD",$D644="DM+ASCVD",$D644="CKD+ASCVD",$D644="DM+CKD+ASCVD")),"不適用",IF(AND(IF(OR($D644="DM only",$D644="DM+CKD",$D644="DM+ASCVD",$D644="DM+CKD+ASCVD"),AND($AF644&gt;=1,$AG644&gt;=1),TRUE),AND($AH644&gt;=1,$AI644&gt;=1),IF(OR($D644="DM+CKD",$D644="CKD+ASCVD",$D644="DM+CKD+ASCVD"),AND($AJ644&gt;=1,$AK644&gt;=1),TRUE),OR($AD644="不適用",$AE644&gt;=3)),"達標","未達標")))</f>
        <v/>
      </c>
      <c r="AM644" s="6" t="str">
        <f t="shared" ref="AM644:AM695" si="139">IF($B644="","",250)</f>
        <v/>
      </c>
      <c r="AN644" s="6" t="str">
        <f t="shared" ref="AN644:AN695" si="140">IF($B644="","",30)</f>
        <v/>
      </c>
      <c r="AO644" s="6" t="str">
        <f t="shared" ref="AO644:AO695" si="141">IF($B644="","",IF(AND($AL644="達標",OR(ISNUMBER(SEARCH("DM",$D644)),ISNUMBER(SEARCH("+",$D644)))),100,0))</f>
        <v/>
      </c>
      <c r="AP644" s="6" t="str" cm="1">
        <f t="array" ref="AP644">IF($B644="","",IFERROR(INDEX(相容設定!$B$2:$E$9,MATCH($D644,相容設定!$A$2:$A$9,0),MIN(VALUE(LEFT($AQ644,FIND("/",$AQ644)-1)),3)+1),0))</f>
        <v/>
      </c>
      <c r="AQ644" s="6" t="str">
        <f t="shared" ref="AQ644:AQ695" si="142">IF($B644="","",(IF(OR($K644="控制達標",$K644="進步達標"),1,0)+IF(OR($T644="控制達標",$T644="進步達標"),1,0)+IF(OR($AB644="控制達標",$AB644="進步達標"),1,0))&amp;"/"&amp;(IF($K644&lt;&gt;"不適用",1,0)+IF($T644&lt;&gt;"不適用",1,0)+IF($AB644&lt;&gt;"不適用",1,0)))</f>
        <v/>
      </c>
      <c r="AR644" s="30" t="str">
        <f t="shared" ref="AR644:AR695" si="143">IF($B644="","",AM644+AN644+AO644+AP644)</f>
        <v/>
      </c>
      <c r="AS644" s="30" t="str">
        <f>IF($B644="","",250+30+IF(OR(ISNUMBER(SEARCH("DM",$D644)),ISNUMBER(SEARCH("+",$D644))),100,0)+IFERROR(INDEX(相容設定!$F$2:$F$9,MATCH($D644,相容設定!$A$2:$A$9,0)),0))</f>
        <v/>
      </c>
      <c r="AT644" s="31" t="str">
        <f t="shared" ref="AT644:AT695" si="144">IF($B644="","",_xlfn.LET(_xlpm.a,--AND($K644&lt;&gt;"",$K644&lt;&gt;"不適用")+--AND($T644&lt;&gt;"",$T644&lt;&gt;"不適用")+--AND($AB644&lt;&gt;"",$AB644&lt;&gt;"不適用"),_xlpm.h,--OR($K644="控制達標",$K644="進步達標",$K644="達標")+--OR($T644="控制達標",$T644="進步達標",$T644="達標")+--OR($AB644="控制達標",$AB644="進步達標",$AB644="達標"),IF(_xlpm.a=0,"",IF(_xlpm.h=_xlpm.a,"🟢",IF(_xlpm.h=0,"🔴","🟡")))))</f>
        <v/>
      </c>
      <c r="AU644" s="32" t="str">
        <f t="shared" ref="AU644:AU695" si="145">IF($B644="","",IF($AQ644="0/0","無適用評估項目：依個案狀況常規追蹤",IF($AV644&amp;$AW644="","維持現況並定期追蹤",LEFT($AV644&amp;$AW644,LEN($AV644&amp;$AW644)-1))))</f>
        <v/>
      </c>
      <c r="AW644" t="str">
        <f t="shared" si="134"/>
        <v/>
      </c>
    </row>
    <row r="645" spans="1:49" x14ac:dyDescent="0.35">
      <c r="A645" s="26" t="str" cm="1">
        <f t="array" ref="A645">IFERROR(IF(INDEX(PatientCriteria[身分證號],ROWS($A$4:A645))="","",ROWS($A$4:A645)),"")</f>
        <v/>
      </c>
      <c r="B645" s="26" t="str" cm="1">
        <f t="array" ref="B645">IFERROR(IF(INDEX(PatientCriteria[身分證號],ROWS($A$4:A645))="","",INDEX(PatientCriteria[身分證號],ROWS($A$4:A645))),"")</f>
        <v/>
      </c>
      <c r="C645" s="26" t="str" cm="1">
        <f t="array" ref="C645">IF($B645="","",IFERROR(INDEX(PatientCriteria[生日],ROWS($A$4:A645)),""))</f>
        <v/>
      </c>
      <c r="D645" s="26" t="str" cm="1">
        <f t="array" ref="D645">IF($B645="","",IFERROR(INDEX(PatientCriteria[疾病組合],ROWS($A$4:A645)),""))</f>
        <v/>
      </c>
      <c r="E645" s="6" t="str" cm="1">
        <f t="array" ref="E645">IF($B645="","",IFERROR(INDEX(PatientCriteria[HbA1c達標標準],ROWS($A$4:A645)),""))</f>
        <v/>
      </c>
      <c r="F645" s="6" t="str">
        <f>IF($B645="","",IF($G645="","",IFERROR(SUMIFS(LabData2016[最近一次HbA1c檢查結果(%)],LabData2016[比對身分證前六碼],$AX645,LabData2016[最近一次HbA1c檢查日期],$G645,LabData2016[HbA1c唯一],1),"")))</f>
        <v/>
      </c>
      <c r="G645" s="36" t="str" cm="1">
        <f t="array" ref="G645">IF($B645="","",IFERROR(_xlfn.AGGREGATE(14,6,LabData2016[最近一次HbA1c檢查日期]/((LabData2016[比對身分證前六碼]=$AX645)*(LabData2016[HbA1c唯一]=1)),1),""))</f>
        <v/>
      </c>
      <c r="H645" s="6" t="str">
        <f>IF($B645="","",IF($I645="","",IFERROR(SUMIFS(LabData2016[最近一次HbA1c檢查結果(%)],LabData2016[比對身分證前六碼],$AX645,LabData2016[最近一次HbA1c檢查日期],$I645,LabData2016[HbA1c唯一],1),"")))</f>
        <v/>
      </c>
      <c r="I645" s="36" t="str" cm="1">
        <f t="array" ref="I645">IF($B645="","",IFERROR(_xlfn.AGGREGATE(14,6,LabData2016[最近一次HbA1c檢查日期]/((LabData2016[比對身分證前六碼]=$AX645)*(LabData2016[HbA1c唯一]=1)),2),""))</f>
        <v/>
      </c>
      <c r="J645" s="6" t="str">
        <f t="shared" si="135"/>
        <v/>
      </c>
      <c r="K645" s="27" t="str">
        <f ca="1">IF($B645="","",IF($E645="不適用","不適用",IF($F645="","未檢驗",IF(AND($AF645+$AG645&gt;=2,$AG645&gt;=1),IF(OR($F645&lt;VALUE(SUBSTITUTE(SUBSTITUTE($E645,"&lt;",""),"%","")),SUMIFS(LabData2016[HbA1c唯一],LabData2016[比對身分證前六碼],$AX645,LabData2016[最近一次HbA1c檢查結果(%)],"&lt;"&amp;VALUE(SUBSTITUTE(SUBSTITUTE($E645,"&lt;",""),"%","")),LabData2016[最近一次HbA1c檢查日期],"&gt;="&amp;DATE(YEAR(TODAY()),1,1),LabData2016[最近一次HbA1c檢查日期],"&lt;"&amp;DATE(YEAR(TODAY())+1,1,1))/($AF645+$AG645)&gt;=0.5),"控制達標",IF(ISNUMBER($H645),IF(AND($J645&gt;=84,$F645-$H645&lt;0),"進步達標","未達標"),"未達標")),"未達標"))))</f>
        <v/>
      </c>
      <c r="L645" s="33" t="str">
        <f ca="1">IF($B645="","",IF($K645="不適用","不適用",IF($K645="未檢驗","無檢驗資料","全年"&amp;($AF645+$AG645)&amp;"次／下半年"&amp;$AG645&amp;"次／"&amp;SUMIFS(LabData2016[HbA1c唯一],LabData2016[比對身分證前六碼],$AX645,LabData2016[最近一次HbA1c檢查結果(%)],"&lt;"&amp;VALUE(SUBSTITUTE(SUBSTITUTE($E645,"&lt;",""),"%","")),LabData2016[最近一次HbA1c檢查日期],"&gt;="&amp;DATE(YEAR(TODAY()),1,1),LabData2016[最近一次HbA1c檢查日期],"&lt;"&amp;DATE(YEAR(TODAY())+1,1,1))&amp;"/"&amp;($AF645+$AG645)&amp;"達標")))</f>
        <v/>
      </c>
      <c r="M645" s="6" t="str" cm="1">
        <f t="array" ref="M645">IF($B645="","",IFERROR(INDEX(PatientCriteria[LDL達標標準],ROWS($A$4:A645)),""))</f>
        <v/>
      </c>
      <c r="N645" s="6" t="str">
        <f>IF($B645="","",IF($O645="","",IFERROR(SUMIFS(LabData2016[最近一次LDL檢查結果(mg/dL)],LabData2016[比對身分證前六碼],$AX645,LabData2016[最近一次LDL檢查日期],$O645,LabData2016[LDL唯一],1),"")))</f>
        <v/>
      </c>
      <c r="O645" s="36" t="str" cm="1">
        <f t="array" ref="O645">IF($B645="","",IFERROR(_xlfn.AGGREGATE(14,6,LabData2016[最近一次LDL檢查日期]/((LabData2016[比對身分證前六碼]=$AX645)*(LabData2016[LDL唯一]=1)),1),""))</f>
        <v/>
      </c>
      <c r="P645" s="6" t="str">
        <f>IF($B645="","",IF($Q645="","",IFERROR(SUMIFS(LabData2016[最近一次LDL檢查結果(mg/dL)],LabData2016[比對身分證前六碼],$AX645,LabData2016[最近一次LDL檢查日期],$Q645,LabData2016[LDL唯一],1),"")))</f>
        <v/>
      </c>
      <c r="Q645" s="36" t="str" cm="1">
        <f t="array" ref="Q645">IF($B645="","",IFERROR(_xlfn.AGGREGATE(14,6,LabData2016[最近一次LDL檢查日期]/((LabData2016[比對身分證前六碼]=$AX645)*(LabData2016[LDL唯一]=1)),2),""))</f>
        <v/>
      </c>
      <c r="R645" s="6" t="str">
        <f t="shared" si="136"/>
        <v/>
      </c>
      <c r="S645" s="6" t="str" cm="1">
        <f t="array" ref="S645">IF($B645="","",IFERROR(_xlfn.AGGREGATE(15,6,LabData2016[最近一次LDL檢查結果(mg/dL)]/((LabData2016[比對身分證前六碼]=$AX645)*(LabData2016[LDL唯一]=1)),1),""))</f>
        <v/>
      </c>
      <c r="T645" s="28" t="str">
        <f ca="1">IF($B645="","",IF($M645="不適用","不適用",IF($N645="","未檢驗",IF(OR(AND($D645="DM only",$O645&gt;=DATE(YEAR(TODAY()),1,1),$O645&lt;DATE(YEAR(TODAY())+1,1,1),$N645&lt;VALUE(SUBSTITUTE($M645,"&lt;",""))),AND($AH645&gt;=1,$AI645&gt;=1,OR($N645&lt;VALUE(SUBSTITUTE($M645,"&lt;","")),SUMIFS(LabData2016[LDL唯一],LabData2016[比對身分證前六碼],$AX645,LabData2016[最近一次LDL檢查結果(mg/dL)],"&lt;"&amp;VALUE(SUBSTITUTE($M645,"&lt;","")),LabData2016[最近一次LDL檢查日期],"&gt;="&amp;DATE(YEAR(TODAY()),1,1),LabData2016[最近一次LDL檢查日期],"&lt;"&amp;DATE(YEAR(TODAY())+1,1,1))/($AH645+$AI645)&gt;=0.5))),"控制達標",IF(AND($AH645&gt;=1,$AI645&gt;=1,ISNUMBER($P645),$R645&gt;84,$N645-$P645&lt;0),"進步達標","未達標")))))</f>
        <v/>
      </c>
      <c r="U645" s="39" t="str">
        <f ca="1">IF($B645="","",IF($T645="不適用","不適用",IF($T645="未檢驗","無檢驗資料","全年"&amp;($AH645+$AI645)&amp;"次／下半年"&amp;$AI645&amp;"次／"&amp;SUMIFS(LabData2016[LDL唯一],LabData2016[比對身分證前六碼],$AX645,LabData2016[最近一次LDL檢查結果(mg/dL)],"&lt;"&amp;VALUE(SUBSTITUTE($M645,"&lt;","")),LabData2016[最近一次LDL檢查日期],"&gt;="&amp;DATE(YEAR(TODAY()),1,1),LabData2016[最近一次LDL檢查日期],"&lt;"&amp;DATE(YEAR(TODAY())+1,1,1))&amp;"/"&amp;($AH645+$AI645)&amp;"達標")))</f>
        <v/>
      </c>
      <c r="V645" s="6" t="str" cm="1">
        <f t="array" ref="V645">IF($B645="","",IFERROR(INDEX(PatientCriteria[UACR達標標準],ROWS($A$4:A645)),""))</f>
        <v/>
      </c>
      <c r="W645" s="6" t="str">
        <f>IF($B645="","",IF($X645="","",IFERROR(SUMIFS(LabData2016[最近一次UACR檢查結果(mg/gm)],LabData2016[比對身分證前六碼],$AX645,LabData2016[最近一次UACR檢查日期],$X645,LabData2016[UACR唯一],1),"")))</f>
        <v/>
      </c>
      <c r="X645" s="36" t="str" cm="1">
        <f t="array" ref="X645">IF($B645="","",IFERROR(_xlfn.AGGREGATE(14,6,LabData2016[最近一次UACR檢查日期]/((LabData2016[比對身分證前六碼]=$AX645)*(LabData2016[UACR唯一]=1)),1),""))</f>
        <v/>
      </c>
      <c r="Y645" s="6" t="str">
        <f>IF($B645="","",IF($Z645="","",IFERROR(SUMIFS(LabData2016[最近一次UACR檢查結果(mg/gm)],LabData2016[比對身分證前六碼],$AX645,LabData2016[最近一次UACR檢查日期],$Z645,LabData2016[UACR唯一],1),"")))</f>
        <v/>
      </c>
      <c r="Z645" s="36" t="str" cm="1">
        <f t="array" ref="Z645">IF($B645="","",IFERROR(_xlfn.AGGREGATE(14,6,LabData2016[最近一次UACR檢查日期]/((LabData2016[比對身分證前六碼]=$AX645)*(LabData2016[UACR唯一]=1)),2),""))</f>
        <v/>
      </c>
      <c r="AA645" s="6" t="str">
        <f t="shared" si="137"/>
        <v/>
      </c>
      <c r="AB645" s="29" t="str">
        <f ca="1">IF($B645="","",IF($V645="不適用","不適用",IF($W645="","未檢驗",IF(AND($AJ645+$AK645&gt;=2,$AK645&gt;=1),IF(OR($W645&lt;30,SUMIFS(LabData2016[UACR唯一],LabData2016[比對身分證前六碼],$AX645,LabData2016[最近一次UACR檢查結果(mg/gm)],"&lt;30",LabData2016[最近一次UACR檢查日期],"&gt;="&amp;DATE(YEAR(TODAY()),1,1),LabData2016[最近一次UACR檢查日期],"&lt;"&amp;DATE(YEAR(TODAY())+1,1,1))/($AJ645+$AK645)&gt;=0.5),"控制達標",IF(ISNUMBER($Y645),IF(AND($AA645&gt;=84,$W645-$Y645&lt;0),"進步達標","未達標"),"未達標")),"未達標"))))</f>
        <v/>
      </c>
      <c r="AC645" s="38" t="str">
        <f ca="1">IF($B645="","",IF($AB645="不適用","不適用",IF($AB645="未檢驗","無檢驗資料","全年"&amp;($AJ645+$AK645)&amp;"次／下半年"&amp;$AK645&amp;"次／"&amp;SUMIFS(LabData2016[UACR唯一],LabData2016[比對身分證前六碼],$AX645,LabData2016[最近一次UACR檢查結果(mg/gm)],"&lt;30",LabData2016[最近一次UACR檢查日期],"&gt;="&amp;DATE(YEAR(TODAY()),1,1),LabData2016[最近一次UACR檢查日期],"&lt;"&amp;DATE(YEAR(TODAY())+1,1,1))&amp;"/"&amp;($AJ645+$AK645)&amp;"達標")))</f>
        <v/>
      </c>
      <c r="AD645" s="6" t="str" cm="1">
        <f t="array" ref="AD645">IF($B645="","",IFERROR(INDEX(PatientCriteria[BP檢驗次數達標標準],ROWS($A$4:A645)),""))</f>
        <v/>
      </c>
      <c r="AE645" s="6" t="str" cm="1">
        <f t="array" aca="1" ref="AE645" ca="1">IF($B645="","",_xlfn.LET(_xlpm.bp,LabData2016[最近一次BP檢查日期],_xlpm.ym,IF(ISNUMBER(_xlpm.bp),TEXT(_xlpm.bp,"yyyy-mm"),LEFT(_xlpm.bp,7)),_xlpm.matched,_xlfn._xlws.FILTER(_xlpm.ym,(LabData2016[比對身分證前六碼]=$AX645)*(LabData2016[比對生日西元]=$AY645)*(_xlpm.ym&lt;&gt;"")*(LEFT(_xlpm.ym,4)=TEXT(YEAR(TODAY()),"0")),""),IF(INDEX(_xlpm.matched,1)="",0,ROWS(_xlfn.UNIQUE(_xlpm.matched)))))</f>
        <v/>
      </c>
      <c r="AF645" s="6" t="str">
        <f ca="1">IF($B645="","",SUMIFS(LabData2016[HbA1c唯一],LabData2016[比對身分證前六碼],$AX645,LabData2016[最近一次HbA1c檢查日期],"&gt;="&amp;DATE(YEAR(TODAY()),1,1),LabData2016[最近一次HbA1c檢查日期],"&lt;"&amp;DATE(YEAR(TODAY()),7,1)))</f>
        <v/>
      </c>
      <c r="AG645" s="6" t="str">
        <f ca="1">IF($B645="","",SUMIFS(LabData2016[HbA1c唯一],LabData2016[比對身分證前六碼],$AX645,LabData2016[最近一次HbA1c檢查日期],"&gt;="&amp;DATE(YEAR(TODAY()),7,1),LabData2016[最近一次HbA1c檢查日期],"&lt;"&amp;DATE(YEAR(TODAY())+1,1,1)))</f>
        <v/>
      </c>
      <c r="AH645" s="6" t="str">
        <f ca="1">IF($B645="","",SUMIFS(LabData2016[LDL唯一],LabData2016[比對身分證前六碼],$AX645,LabData2016[最近一次LDL檢查日期],"&gt;="&amp;DATE(YEAR(TODAY()),1,1),LabData2016[最近一次LDL檢查日期],"&lt;"&amp;DATE(YEAR(TODAY()),7,1)))</f>
        <v/>
      </c>
      <c r="AI645" s="6" t="str">
        <f ca="1">IF($B645="","",SUMIFS(LabData2016[LDL唯一],LabData2016[比對身分證前六碼],$AX645,LabData2016[最近一次LDL檢查日期],"&gt;="&amp;DATE(YEAR(TODAY()),7,1),LabData2016[最近一次LDL檢查日期],"&lt;"&amp;DATE(YEAR(TODAY())+1,1,1)))</f>
        <v/>
      </c>
      <c r="AJ645" s="6" t="str">
        <f ca="1">IF($B645="","",SUMIFS(LabData2016[UACR唯一],LabData2016[比對身分證前六碼],$AX645,LabData2016[最近一次UACR檢查日期],"&gt;="&amp;DATE(YEAR(TODAY()),1,1),LabData2016[最近一次UACR檢查日期],"&lt;"&amp;DATE(YEAR(TODAY()),7,1)))</f>
        <v/>
      </c>
      <c r="AK645" s="6" t="str">
        <f ca="1">IF($B645="","",SUMIFS(LabData2016[UACR唯一],LabData2016[比對身分證前六碼],$AX645,LabData2016[最近一次UACR檢查日期],"&gt;="&amp;DATE(YEAR(TODAY()),7,1),LabData2016[最近一次UACR檢查日期],"&lt;"&amp;DATE(YEAR(TODAY())+1,1,1)))</f>
        <v/>
      </c>
      <c r="AL645" s="6" t="str">
        <f t="shared" si="138"/>
        <v/>
      </c>
      <c r="AM645" s="6" t="str">
        <f t="shared" si="139"/>
        <v/>
      </c>
      <c r="AN645" s="6" t="str">
        <f t="shared" si="140"/>
        <v/>
      </c>
      <c r="AO645" s="6" t="str">
        <f t="shared" si="141"/>
        <v/>
      </c>
      <c r="AP645" s="6" t="str" cm="1">
        <f t="array" ref="AP645">IF($B645="","",IFERROR(INDEX(相容設定!$B$2:$E$9,MATCH($D645,相容設定!$A$2:$A$9,0),MIN(VALUE(LEFT($AQ645,FIND("/",$AQ645)-1)),3)+1),0))</f>
        <v/>
      </c>
      <c r="AQ645" s="6" t="str">
        <f t="shared" si="142"/>
        <v/>
      </c>
      <c r="AR645" s="30" t="str">
        <f t="shared" si="143"/>
        <v/>
      </c>
      <c r="AS645" s="30" t="str">
        <f>IF($B645="","",250+30+IF(OR(ISNUMBER(SEARCH("DM",$D645)),ISNUMBER(SEARCH("+",$D645))),100,0)+IFERROR(INDEX(相容設定!$F$2:$F$9,MATCH($D645,相容設定!$A$2:$A$9,0)),0))</f>
        <v/>
      </c>
      <c r="AT645" s="31" t="str">
        <f t="shared" si="144"/>
        <v/>
      </c>
      <c r="AU645" s="32" t="str">
        <f t="shared" si="145"/>
        <v/>
      </c>
      <c r="AW645" t="str">
        <f t="shared" ref="AW645:AW695" si="146">IF($B645="","",IF($AL645&lt;&gt;"未達標","",IF(AND($E645&lt;&gt;"不適用",$AF645&lt;1),"HbA1c上半年缺檢：安排檢驗；","")&amp;IF(AND($E645&lt;&gt;"不適用",$AG645&lt;1),"HbA1c下半年缺檢：安排檢驗；","")&amp;IF(AND($M645&lt;&gt;"不適用",$AH645&lt;1),"LDL上半年缺檢：安排檢驗；","")&amp;IF(AND($M645&lt;&gt;"不適用",$AI645&lt;1),"LDL下半年缺檢：安排檢驗；","")&amp;IF(AND($V645&lt;&gt;"不適用",$AJ645&lt;1),"UACR上半年缺檢：安排尿液檢查；","")&amp;IF(AND($V645&lt;&gt;"不適用",$AK645&lt;1),"UACR下半年缺檢：安排尿液檢查；","")&amp;_xlfn.LET(_xlpm.bpNeed,IFERROR(VALUE(SUBSTITUTE($AD645,"次","")),0),IF(AND(_xlpm.bpNeed&gt;0,$AE645&lt;_xlpm.bpNeed),"BP次數不足：尚缺"&amp;(_xlpm.bpNeed-$AE645)&amp;"次；",""))))</f>
        <v/>
      </c>
    </row>
    <row r="646" spans="1:49" x14ac:dyDescent="0.35">
      <c r="A646" s="26" t="str" cm="1">
        <f t="array" ref="A646">IFERROR(IF(INDEX(PatientCriteria[身分證號],ROWS($A$4:A646))="","",ROWS($A$4:A646)),"")</f>
        <v/>
      </c>
      <c r="B646" s="26" t="str" cm="1">
        <f t="array" ref="B646">IFERROR(IF(INDEX(PatientCriteria[身分證號],ROWS($A$4:A646))="","",INDEX(PatientCriteria[身分證號],ROWS($A$4:A646))),"")</f>
        <v/>
      </c>
      <c r="C646" s="26" t="str" cm="1">
        <f t="array" ref="C646">IF($B646="","",IFERROR(INDEX(PatientCriteria[生日],ROWS($A$4:A646)),""))</f>
        <v/>
      </c>
      <c r="D646" s="26" t="str" cm="1">
        <f t="array" ref="D646">IF($B646="","",IFERROR(INDEX(PatientCriteria[疾病組合],ROWS($A$4:A646)),""))</f>
        <v/>
      </c>
      <c r="E646" s="6" t="str" cm="1">
        <f t="array" ref="E646">IF($B646="","",IFERROR(INDEX(PatientCriteria[HbA1c達標標準],ROWS($A$4:A646)),""))</f>
        <v/>
      </c>
      <c r="F646" s="6" t="str">
        <f>IF($B646="","",IF($G646="","",IFERROR(SUMIFS(LabData2016[最近一次HbA1c檢查結果(%)],LabData2016[比對身分證前六碼],$AX646,LabData2016[最近一次HbA1c檢查日期],$G646,LabData2016[HbA1c唯一],1),"")))</f>
        <v/>
      </c>
      <c r="G646" s="36" t="str" cm="1">
        <f t="array" ref="G646">IF($B646="","",IFERROR(_xlfn.AGGREGATE(14,6,LabData2016[最近一次HbA1c檢查日期]/((LabData2016[比對身分證前六碼]=$AX646)*(LabData2016[HbA1c唯一]=1)),1),""))</f>
        <v/>
      </c>
      <c r="H646" s="6" t="str">
        <f>IF($B646="","",IF($I646="","",IFERROR(SUMIFS(LabData2016[最近一次HbA1c檢查結果(%)],LabData2016[比對身分證前六碼],$AX646,LabData2016[最近一次HbA1c檢查日期],$I646,LabData2016[HbA1c唯一],1),"")))</f>
        <v/>
      </c>
      <c r="I646" s="36" t="str" cm="1">
        <f t="array" ref="I646">IF($B646="","",IFERROR(_xlfn.AGGREGATE(14,6,LabData2016[最近一次HbA1c檢查日期]/((LabData2016[比對身分證前六碼]=$AX646)*(LabData2016[HbA1c唯一]=1)),2),""))</f>
        <v/>
      </c>
      <c r="J646" s="6" t="str">
        <f t="shared" si="135"/>
        <v/>
      </c>
      <c r="K646" s="27" t="str">
        <f ca="1">IF($B646="","",IF($E646="不適用","不適用",IF($F646="","未檢驗",IF(AND($AF646+$AG646&gt;=2,$AG646&gt;=1),IF(OR($F646&lt;VALUE(SUBSTITUTE(SUBSTITUTE($E646,"&lt;",""),"%","")),SUMIFS(LabData2016[HbA1c唯一],LabData2016[比對身分證前六碼],$AX646,LabData2016[最近一次HbA1c檢查結果(%)],"&lt;"&amp;VALUE(SUBSTITUTE(SUBSTITUTE($E646,"&lt;",""),"%","")),LabData2016[最近一次HbA1c檢查日期],"&gt;="&amp;DATE(YEAR(TODAY()),1,1),LabData2016[最近一次HbA1c檢查日期],"&lt;"&amp;DATE(YEAR(TODAY())+1,1,1))/($AF646+$AG646)&gt;=0.5),"控制達標",IF(ISNUMBER($H646),IF(AND($J646&gt;=84,$F646-$H646&lt;0),"進步達標","未達標"),"未達標")),"未達標"))))</f>
        <v/>
      </c>
      <c r="L646" s="33" t="str">
        <f ca="1">IF($B646="","",IF($K646="不適用","不適用",IF($K646="未檢驗","無檢驗資料","全年"&amp;($AF646+$AG646)&amp;"次／下半年"&amp;$AG646&amp;"次／"&amp;SUMIFS(LabData2016[HbA1c唯一],LabData2016[比對身分證前六碼],$AX646,LabData2016[最近一次HbA1c檢查結果(%)],"&lt;"&amp;VALUE(SUBSTITUTE(SUBSTITUTE($E646,"&lt;",""),"%","")),LabData2016[最近一次HbA1c檢查日期],"&gt;="&amp;DATE(YEAR(TODAY()),1,1),LabData2016[最近一次HbA1c檢查日期],"&lt;"&amp;DATE(YEAR(TODAY())+1,1,1))&amp;"/"&amp;($AF646+$AG646)&amp;"達標")))</f>
        <v/>
      </c>
      <c r="M646" s="6" t="str" cm="1">
        <f t="array" ref="M646">IF($B646="","",IFERROR(INDEX(PatientCriteria[LDL達標標準],ROWS($A$4:A646)),""))</f>
        <v/>
      </c>
      <c r="N646" s="6" t="str">
        <f>IF($B646="","",IF($O646="","",IFERROR(SUMIFS(LabData2016[最近一次LDL檢查結果(mg/dL)],LabData2016[比對身分證前六碼],$AX646,LabData2016[最近一次LDL檢查日期],$O646,LabData2016[LDL唯一],1),"")))</f>
        <v/>
      </c>
      <c r="O646" s="36" t="str" cm="1">
        <f t="array" ref="O646">IF($B646="","",IFERROR(_xlfn.AGGREGATE(14,6,LabData2016[最近一次LDL檢查日期]/((LabData2016[比對身分證前六碼]=$AX646)*(LabData2016[LDL唯一]=1)),1),""))</f>
        <v/>
      </c>
      <c r="P646" s="6" t="str">
        <f>IF($B646="","",IF($Q646="","",IFERROR(SUMIFS(LabData2016[最近一次LDL檢查結果(mg/dL)],LabData2016[比對身分證前六碼],$AX646,LabData2016[最近一次LDL檢查日期],$Q646,LabData2016[LDL唯一],1),"")))</f>
        <v/>
      </c>
      <c r="Q646" s="36" t="str" cm="1">
        <f t="array" ref="Q646">IF($B646="","",IFERROR(_xlfn.AGGREGATE(14,6,LabData2016[最近一次LDL檢查日期]/((LabData2016[比對身分證前六碼]=$AX646)*(LabData2016[LDL唯一]=1)),2),""))</f>
        <v/>
      </c>
      <c r="R646" s="6" t="str">
        <f t="shared" si="136"/>
        <v/>
      </c>
      <c r="S646" s="6" t="str" cm="1">
        <f t="array" ref="S646">IF($B646="","",IFERROR(_xlfn.AGGREGATE(15,6,LabData2016[最近一次LDL檢查結果(mg/dL)]/((LabData2016[比對身分證前六碼]=$AX646)*(LabData2016[LDL唯一]=1)),1),""))</f>
        <v/>
      </c>
      <c r="T646" s="28" t="str">
        <f ca="1">IF($B646="","",IF($M646="不適用","不適用",IF($N646="","未檢驗",IF(OR(AND($D646="DM only",$O646&gt;=DATE(YEAR(TODAY()),1,1),$O646&lt;DATE(YEAR(TODAY())+1,1,1),$N646&lt;VALUE(SUBSTITUTE($M646,"&lt;",""))),AND($AH646&gt;=1,$AI646&gt;=1,OR($N646&lt;VALUE(SUBSTITUTE($M646,"&lt;","")),SUMIFS(LabData2016[LDL唯一],LabData2016[比對身分證前六碼],$AX646,LabData2016[最近一次LDL檢查結果(mg/dL)],"&lt;"&amp;VALUE(SUBSTITUTE($M646,"&lt;","")),LabData2016[最近一次LDL檢查日期],"&gt;="&amp;DATE(YEAR(TODAY()),1,1),LabData2016[最近一次LDL檢查日期],"&lt;"&amp;DATE(YEAR(TODAY())+1,1,1))/($AH646+$AI646)&gt;=0.5))),"控制達標",IF(AND($AH646&gt;=1,$AI646&gt;=1,ISNUMBER($P646),$R646&gt;84,$N646-$P646&lt;0),"進步達標","未達標")))))</f>
        <v/>
      </c>
      <c r="U646" s="39" t="str">
        <f ca="1">IF($B646="","",IF($T646="不適用","不適用",IF($T646="未檢驗","無檢驗資料","全年"&amp;($AH646+$AI646)&amp;"次／下半年"&amp;$AI646&amp;"次／"&amp;SUMIFS(LabData2016[LDL唯一],LabData2016[比對身分證前六碼],$AX646,LabData2016[最近一次LDL檢查結果(mg/dL)],"&lt;"&amp;VALUE(SUBSTITUTE($M646,"&lt;","")),LabData2016[最近一次LDL檢查日期],"&gt;="&amp;DATE(YEAR(TODAY()),1,1),LabData2016[最近一次LDL檢查日期],"&lt;"&amp;DATE(YEAR(TODAY())+1,1,1))&amp;"/"&amp;($AH646+$AI646)&amp;"達標")))</f>
        <v/>
      </c>
      <c r="V646" s="6" t="str" cm="1">
        <f t="array" ref="V646">IF($B646="","",IFERROR(INDEX(PatientCriteria[UACR達標標準],ROWS($A$4:A646)),""))</f>
        <v/>
      </c>
      <c r="W646" s="6" t="str">
        <f>IF($B646="","",IF($X646="","",IFERROR(SUMIFS(LabData2016[最近一次UACR檢查結果(mg/gm)],LabData2016[比對身分證前六碼],$AX646,LabData2016[最近一次UACR檢查日期],$X646,LabData2016[UACR唯一],1),"")))</f>
        <v/>
      </c>
      <c r="X646" s="36" t="str" cm="1">
        <f t="array" ref="X646">IF($B646="","",IFERROR(_xlfn.AGGREGATE(14,6,LabData2016[最近一次UACR檢查日期]/((LabData2016[比對身分證前六碼]=$AX646)*(LabData2016[UACR唯一]=1)),1),""))</f>
        <v/>
      </c>
      <c r="Y646" s="6" t="str">
        <f>IF($B646="","",IF($Z646="","",IFERROR(SUMIFS(LabData2016[最近一次UACR檢查結果(mg/gm)],LabData2016[比對身分證前六碼],$AX646,LabData2016[最近一次UACR檢查日期],$Z646,LabData2016[UACR唯一],1),"")))</f>
        <v/>
      </c>
      <c r="Z646" s="36" t="str" cm="1">
        <f t="array" ref="Z646">IF($B646="","",IFERROR(_xlfn.AGGREGATE(14,6,LabData2016[最近一次UACR檢查日期]/((LabData2016[比對身分證前六碼]=$AX646)*(LabData2016[UACR唯一]=1)),2),""))</f>
        <v/>
      </c>
      <c r="AA646" s="6" t="str">
        <f t="shared" si="137"/>
        <v/>
      </c>
      <c r="AB646" s="29" t="str">
        <f ca="1">IF($B646="","",IF($V646="不適用","不適用",IF($W646="","未檢驗",IF(AND($AJ646+$AK646&gt;=2,$AK646&gt;=1),IF(OR($W646&lt;30,SUMIFS(LabData2016[UACR唯一],LabData2016[比對身分證前六碼],$AX646,LabData2016[最近一次UACR檢查結果(mg/gm)],"&lt;30",LabData2016[最近一次UACR檢查日期],"&gt;="&amp;DATE(YEAR(TODAY()),1,1),LabData2016[最近一次UACR檢查日期],"&lt;"&amp;DATE(YEAR(TODAY())+1,1,1))/($AJ646+$AK646)&gt;=0.5),"控制達標",IF(ISNUMBER($Y646),IF(AND($AA646&gt;=84,$W646-$Y646&lt;0),"進步達標","未達標"),"未達標")),"未達標"))))</f>
        <v/>
      </c>
      <c r="AC646" s="38" t="str">
        <f ca="1">IF($B646="","",IF($AB646="不適用","不適用",IF($AB646="未檢驗","無檢驗資料","全年"&amp;($AJ646+$AK646)&amp;"次／下半年"&amp;$AK646&amp;"次／"&amp;SUMIFS(LabData2016[UACR唯一],LabData2016[比對身分證前六碼],$AX646,LabData2016[最近一次UACR檢查結果(mg/gm)],"&lt;30",LabData2016[最近一次UACR檢查日期],"&gt;="&amp;DATE(YEAR(TODAY()),1,1),LabData2016[最近一次UACR檢查日期],"&lt;"&amp;DATE(YEAR(TODAY())+1,1,1))&amp;"/"&amp;($AJ646+$AK646)&amp;"達標")))</f>
        <v/>
      </c>
      <c r="AD646" s="6" t="str" cm="1">
        <f t="array" ref="AD646">IF($B646="","",IFERROR(INDEX(PatientCriteria[BP檢驗次數達標標準],ROWS($A$4:A646)),""))</f>
        <v/>
      </c>
      <c r="AE646" s="6" t="str" cm="1">
        <f t="array" aca="1" ref="AE646" ca="1">IF($B646="","",_xlfn.LET(_xlpm.bp,LabData2016[最近一次BP檢查日期],_xlpm.ym,IF(ISNUMBER(_xlpm.bp),TEXT(_xlpm.bp,"yyyy-mm"),LEFT(_xlpm.bp,7)),_xlpm.matched,_xlfn._xlws.FILTER(_xlpm.ym,(LabData2016[比對身分證前六碼]=$AX646)*(LabData2016[比對生日西元]=$AY646)*(_xlpm.ym&lt;&gt;"")*(LEFT(_xlpm.ym,4)=TEXT(YEAR(TODAY()),"0")),""),IF(INDEX(_xlpm.matched,1)="",0,ROWS(_xlfn.UNIQUE(_xlpm.matched)))))</f>
        <v/>
      </c>
      <c r="AF646" s="6" t="str">
        <f ca="1">IF($B646="","",SUMIFS(LabData2016[HbA1c唯一],LabData2016[比對身分證前六碼],$AX646,LabData2016[最近一次HbA1c檢查日期],"&gt;="&amp;DATE(YEAR(TODAY()),1,1),LabData2016[最近一次HbA1c檢查日期],"&lt;"&amp;DATE(YEAR(TODAY()),7,1)))</f>
        <v/>
      </c>
      <c r="AG646" s="6" t="str">
        <f ca="1">IF($B646="","",SUMIFS(LabData2016[HbA1c唯一],LabData2016[比對身分證前六碼],$AX646,LabData2016[最近一次HbA1c檢查日期],"&gt;="&amp;DATE(YEAR(TODAY()),7,1),LabData2016[最近一次HbA1c檢查日期],"&lt;"&amp;DATE(YEAR(TODAY())+1,1,1)))</f>
        <v/>
      </c>
      <c r="AH646" s="6" t="str">
        <f ca="1">IF($B646="","",SUMIFS(LabData2016[LDL唯一],LabData2016[比對身分證前六碼],$AX646,LabData2016[最近一次LDL檢查日期],"&gt;="&amp;DATE(YEAR(TODAY()),1,1),LabData2016[最近一次LDL檢查日期],"&lt;"&amp;DATE(YEAR(TODAY()),7,1)))</f>
        <v/>
      </c>
      <c r="AI646" s="6" t="str">
        <f ca="1">IF($B646="","",SUMIFS(LabData2016[LDL唯一],LabData2016[比對身分證前六碼],$AX646,LabData2016[最近一次LDL檢查日期],"&gt;="&amp;DATE(YEAR(TODAY()),7,1),LabData2016[最近一次LDL檢查日期],"&lt;"&amp;DATE(YEAR(TODAY())+1,1,1)))</f>
        <v/>
      </c>
      <c r="AJ646" s="6" t="str">
        <f ca="1">IF($B646="","",SUMIFS(LabData2016[UACR唯一],LabData2016[比對身分證前六碼],$AX646,LabData2016[最近一次UACR檢查日期],"&gt;="&amp;DATE(YEAR(TODAY()),1,1),LabData2016[最近一次UACR檢查日期],"&lt;"&amp;DATE(YEAR(TODAY()),7,1)))</f>
        <v/>
      </c>
      <c r="AK646" s="6" t="str">
        <f ca="1">IF($B646="","",SUMIFS(LabData2016[UACR唯一],LabData2016[比對身分證前六碼],$AX646,LabData2016[最近一次UACR檢查日期],"&gt;="&amp;DATE(YEAR(TODAY()),7,1),LabData2016[最近一次UACR檢查日期],"&lt;"&amp;DATE(YEAR(TODAY())+1,1,1)))</f>
        <v/>
      </c>
      <c r="AL646" s="6" t="str">
        <f t="shared" si="138"/>
        <v/>
      </c>
      <c r="AM646" s="6" t="str">
        <f t="shared" si="139"/>
        <v/>
      </c>
      <c r="AN646" s="6" t="str">
        <f t="shared" si="140"/>
        <v/>
      </c>
      <c r="AO646" s="6" t="str">
        <f t="shared" si="141"/>
        <v/>
      </c>
      <c r="AP646" s="6" t="str" cm="1">
        <f t="array" ref="AP646">IF($B646="","",IFERROR(INDEX(相容設定!$B$2:$E$9,MATCH($D646,相容設定!$A$2:$A$9,0),MIN(VALUE(LEFT($AQ646,FIND("/",$AQ646)-1)),3)+1),0))</f>
        <v/>
      </c>
      <c r="AQ646" s="6" t="str">
        <f t="shared" si="142"/>
        <v/>
      </c>
      <c r="AR646" s="30" t="str">
        <f t="shared" si="143"/>
        <v/>
      </c>
      <c r="AS646" s="30" t="str">
        <f>IF($B646="","",250+30+IF(OR(ISNUMBER(SEARCH("DM",$D646)),ISNUMBER(SEARCH("+",$D646))),100,0)+IFERROR(INDEX(相容設定!$F$2:$F$9,MATCH($D646,相容設定!$A$2:$A$9,0)),0))</f>
        <v/>
      </c>
      <c r="AT646" s="31" t="str">
        <f t="shared" si="144"/>
        <v/>
      </c>
      <c r="AU646" s="32" t="str">
        <f t="shared" si="145"/>
        <v/>
      </c>
      <c r="AW646" t="str">
        <f t="shared" si="146"/>
        <v/>
      </c>
    </row>
    <row r="647" spans="1:49" x14ac:dyDescent="0.35">
      <c r="A647" s="26" t="str" cm="1">
        <f t="array" ref="A647">IFERROR(IF(INDEX(PatientCriteria[身分證號],ROWS($A$4:A647))="","",ROWS($A$4:A647)),"")</f>
        <v/>
      </c>
      <c r="B647" s="26" t="str" cm="1">
        <f t="array" ref="B647">IFERROR(IF(INDEX(PatientCriteria[身分證號],ROWS($A$4:A647))="","",INDEX(PatientCriteria[身分證號],ROWS($A$4:A647))),"")</f>
        <v/>
      </c>
      <c r="C647" s="26" t="str" cm="1">
        <f t="array" ref="C647">IF($B647="","",IFERROR(INDEX(PatientCriteria[生日],ROWS($A$4:A647)),""))</f>
        <v/>
      </c>
      <c r="D647" s="26" t="str" cm="1">
        <f t="array" ref="D647">IF($B647="","",IFERROR(INDEX(PatientCriteria[疾病組合],ROWS($A$4:A647)),""))</f>
        <v/>
      </c>
      <c r="E647" s="6" t="str" cm="1">
        <f t="array" ref="E647">IF($B647="","",IFERROR(INDEX(PatientCriteria[HbA1c達標標準],ROWS($A$4:A647)),""))</f>
        <v/>
      </c>
      <c r="F647" s="6" t="str">
        <f>IF($B647="","",IF($G647="","",IFERROR(SUMIFS(LabData2016[最近一次HbA1c檢查結果(%)],LabData2016[比對身分證前六碼],$AX647,LabData2016[最近一次HbA1c檢查日期],$G647,LabData2016[HbA1c唯一],1),"")))</f>
        <v/>
      </c>
      <c r="G647" s="36" t="str" cm="1">
        <f t="array" ref="G647">IF($B647="","",IFERROR(_xlfn.AGGREGATE(14,6,LabData2016[最近一次HbA1c檢查日期]/((LabData2016[比對身分證前六碼]=$AX647)*(LabData2016[HbA1c唯一]=1)),1),""))</f>
        <v/>
      </c>
      <c r="H647" s="6" t="str">
        <f>IF($B647="","",IF($I647="","",IFERROR(SUMIFS(LabData2016[最近一次HbA1c檢查結果(%)],LabData2016[比對身分證前六碼],$AX647,LabData2016[最近一次HbA1c檢查日期],$I647,LabData2016[HbA1c唯一],1),"")))</f>
        <v/>
      </c>
      <c r="I647" s="36" t="str" cm="1">
        <f t="array" ref="I647">IF($B647="","",IFERROR(_xlfn.AGGREGATE(14,6,LabData2016[最近一次HbA1c檢查日期]/((LabData2016[比對身分證前六碼]=$AX647)*(LabData2016[HbA1c唯一]=1)),2),""))</f>
        <v/>
      </c>
      <c r="J647" s="6" t="str">
        <f t="shared" si="135"/>
        <v/>
      </c>
      <c r="K647" s="27" t="str">
        <f ca="1">IF($B647="","",IF($E647="不適用","不適用",IF($F647="","未檢驗",IF(AND($AF647+$AG647&gt;=2,$AG647&gt;=1),IF(OR($F647&lt;VALUE(SUBSTITUTE(SUBSTITUTE($E647,"&lt;",""),"%","")),SUMIFS(LabData2016[HbA1c唯一],LabData2016[比對身分證前六碼],$AX647,LabData2016[最近一次HbA1c檢查結果(%)],"&lt;"&amp;VALUE(SUBSTITUTE(SUBSTITUTE($E647,"&lt;",""),"%","")),LabData2016[最近一次HbA1c檢查日期],"&gt;="&amp;DATE(YEAR(TODAY()),1,1),LabData2016[最近一次HbA1c檢查日期],"&lt;"&amp;DATE(YEAR(TODAY())+1,1,1))/($AF647+$AG647)&gt;=0.5),"控制達標",IF(ISNUMBER($H647),IF(AND($J647&gt;=84,$F647-$H647&lt;0),"進步達標","未達標"),"未達標")),"未達標"))))</f>
        <v/>
      </c>
      <c r="L647" s="33" t="str">
        <f ca="1">IF($B647="","",IF($K647="不適用","不適用",IF($K647="未檢驗","無檢驗資料","全年"&amp;($AF647+$AG647)&amp;"次／下半年"&amp;$AG647&amp;"次／"&amp;SUMIFS(LabData2016[HbA1c唯一],LabData2016[比對身分證前六碼],$AX647,LabData2016[最近一次HbA1c檢查結果(%)],"&lt;"&amp;VALUE(SUBSTITUTE(SUBSTITUTE($E647,"&lt;",""),"%","")),LabData2016[最近一次HbA1c檢查日期],"&gt;="&amp;DATE(YEAR(TODAY()),1,1),LabData2016[最近一次HbA1c檢查日期],"&lt;"&amp;DATE(YEAR(TODAY())+1,1,1))&amp;"/"&amp;($AF647+$AG647)&amp;"達標")))</f>
        <v/>
      </c>
      <c r="M647" s="6" t="str" cm="1">
        <f t="array" ref="M647">IF($B647="","",IFERROR(INDEX(PatientCriteria[LDL達標標準],ROWS($A$4:A647)),""))</f>
        <v/>
      </c>
      <c r="N647" s="6" t="str">
        <f>IF($B647="","",IF($O647="","",IFERROR(SUMIFS(LabData2016[最近一次LDL檢查結果(mg/dL)],LabData2016[比對身分證前六碼],$AX647,LabData2016[最近一次LDL檢查日期],$O647,LabData2016[LDL唯一],1),"")))</f>
        <v/>
      </c>
      <c r="O647" s="36" t="str" cm="1">
        <f t="array" ref="O647">IF($B647="","",IFERROR(_xlfn.AGGREGATE(14,6,LabData2016[最近一次LDL檢查日期]/((LabData2016[比對身分證前六碼]=$AX647)*(LabData2016[LDL唯一]=1)),1),""))</f>
        <v/>
      </c>
      <c r="P647" s="6" t="str">
        <f>IF($B647="","",IF($Q647="","",IFERROR(SUMIFS(LabData2016[最近一次LDL檢查結果(mg/dL)],LabData2016[比對身分證前六碼],$AX647,LabData2016[最近一次LDL檢查日期],$Q647,LabData2016[LDL唯一],1),"")))</f>
        <v/>
      </c>
      <c r="Q647" s="36" t="str" cm="1">
        <f t="array" ref="Q647">IF($B647="","",IFERROR(_xlfn.AGGREGATE(14,6,LabData2016[最近一次LDL檢查日期]/((LabData2016[比對身分證前六碼]=$AX647)*(LabData2016[LDL唯一]=1)),2),""))</f>
        <v/>
      </c>
      <c r="R647" s="6" t="str">
        <f t="shared" si="136"/>
        <v/>
      </c>
      <c r="S647" s="6" t="str" cm="1">
        <f t="array" ref="S647">IF($B647="","",IFERROR(_xlfn.AGGREGATE(15,6,LabData2016[最近一次LDL檢查結果(mg/dL)]/((LabData2016[比對身分證前六碼]=$AX647)*(LabData2016[LDL唯一]=1)),1),""))</f>
        <v/>
      </c>
      <c r="T647" s="28" t="str">
        <f ca="1">IF($B647="","",IF($M647="不適用","不適用",IF($N647="","未檢驗",IF(OR(AND($D647="DM only",$O647&gt;=DATE(YEAR(TODAY()),1,1),$O647&lt;DATE(YEAR(TODAY())+1,1,1),$N647&lt;VALUE(SUBSTITUTE($M647,"&lt;",""))),AND($AH647&gt;=1,$AI647&gt;=1,OR($N647&lt;VALUE(SUBSTITUTE($M647,"&lt;","")),SUMIFS(LabData2016[LDL唯一],LabData2016[比對身分證前六碼],$AX647,LabData2016[最近一次LDL檢查結果(mg/dL)],"&lt;"&amp;VALUE(SUBSTITUTE($M647,"&lt;","")),LabData2016[最近一次LDL檢查日期],"&gt;="&amp;DATE(YEAR(TODAY()),1,1),LabData2016[最近一次LDL檢查日期],"&lt;"&amp;DATE(YEAR(TODAY())+1,1,1))/($AH647+$AI647)&gt;=0.5))),"控制達標",IF(AND($AH647&gt;=1,$AI647&gt;=1,ISNUMBER($P647),$R647&gt;84,$N647-$P647&lt;0),"進步達標","未達標")))))</f>
        <v/>
      </c>
      <c r="U647" s="39" t="str">
        <f ca="1">IF($B647="","",IF($T647="不適用","不適用",IF($T647="未檢驗","無檢驗資料","全年"&amp;($AH647+$AI647)&amp;"次／下半年"&amp;$AI647&amp;"次／"&amp;SUMIFS(LabData2016[LDL唯一],LabData2016[比對身分證前六碼],$AX647,LabData2016[最近一次LDL檢查結果(mg/dL)],"&lt;"&amp;VALUE(SUBSTITUTE($M647,"&lt;","")),LabData2016[最近一次LDL檢查日期],"&gt;="&amp;DATE(YEAR(TODAY()),1,1),LabData2016[最近一次LDL檢查日期],"&lt;"&amp;DATE(YEAR(TODAY())+1,1,1))&amp;"/"&amp;($AH647+$AI647)&amp;"達標")))</f>
        <v/>
      </c>
      <c r="V647" s="6" t="str" cm="1">
        <f t="array" ref="V647">IF($B647="","",IFERROR(INDEX(PatientCriteria[UACR達標標準],ROWS($A$4:A647)),""))</f>
        <v/>
      </c>
      <c r="W647" s="6" t="str">
        <f>IF($B647="","",IF($X647="","",IFERROR(SUMIFS(LabData2016[最近一次UACR檢查結果(mg/gm)],LabData2016[比對身分證前六碼],$AX647,LabData2016[最近一次UACR檢查日期],$X647,LabData2016[UACR唯一],1),"")))</f>
        <v/>
      </c>
      <c r="X647" s="36" t="str" cm="1">
        <f t="array" ref="X647">IF($B647="","",IFERROR(_xlfn.AGGREGATE(14,6,LabData2016[最近一次UACR檢查日期]/((LabData2016[比對身分證前六碼]=$AX647)*(LabData2016[UACR唯一]=1)),1),""))</f>
        <v/>
      </c>
      <c r="Y647" s="6" t="str">
        <f>IF($B647="","",IF($Z647="","",IFERROR(SUMIFS(LabData2016[最近一次UACR檢查結果(mg/gm)],LabData2016[比對身分證前六碼],$AX647,LabData2016[最近一次UACR檢查日期],$Z647,LabData2016[UACR唯一],1),"")))</f>
        <v/>
      </c>
      <c r="Z647" s="36" t="str" cm="1">
        <f t="array" ref="Z647">IF($B647="","",IFERROR(_xlfn.AGGREGATE(14,6,LabData2016[最近一次UACR檢查日期]/((LabData2016[比對身分證前六碼]=$AX647)*(LabData2016[UACR唯一]=1)),2),""))</f>
        <v/>
      </c>
      <c r="AA647" s="6" t="str">
        <f t="shared" si="137"/>
        <v/>
      </c>
      <c r="AB647" s="29" t="str">
        <f ca="1">IF($B647="","",IF($V647="不適用","不適用",IF($W647="","未檢驗",IF(AND($AJ647+$AK647&gt;=2,$AK647&gt;=1),IF(OR($W647&lt;30,SUMIFS(LabData2016[UACR唯一],LabData2016[比對身分證前六碼],$AX647,LabData2016[最近一次UACR檢查結果(mg/gm)],"&lt;30",LabData2016[最近一次UACR檢查日期],"&gt;="&amp;DATE(YEAR(TODAY()),1,1),LabData2016[最近一次UACR檢查日期],"&lt;"&amp;DATE(YEAR(TODAY())+1,1,1))/($AJ647+$AK647)&gt;=0.5),"控制達標",IF(ISNUMBER($Y647),IF(AND($AA647&gt;=84,$W647-$Y647&lt;0),"進步達標","未達標"),"未達標")),"未達標"))))</f>
        <v/>
      </c>
      <c r="AC647" s="38" t="str">
        <f ca="1">IF($B647="","",IF($AB647="不適用","不適用",IF($AB647="未檢驗","無檢驗資料","全年"&amp;($AJ647+$AK647)&amp;"次／下半年"&amp;$AK647&amp;"次／"&amp;SUMIFS(LabData2016[UACR唯一],LabData2016[比對身分證前六碼],$AX647,LabData2016[最近一次UACR檢查結果(mg/gm)],"&lt;30",LabData2016[最近一次UACR檢查日期],"&gt;="&amp;DATE(YEAR(TODAY()),1,1),LabData2016[最近一次UACR檢查日期],"&lt;"&amp;DATE(YEAR(TODAY())+1,1,1))&amp;"/"&amp;($AJ647+$AK647)&amp;"達標")))</f>
        <v/>
      </c>
      <c r="AD647" s="6" t="str" cm="1">
        <f t="array" ref="AD647">IF($B647="","",IFERROR(INDEX(PatientCriteria[BP檢驗次數達標標準],ROWS($A$4:A647)),""))</f>
        <v/>
      </c>
      <c r="AE647" s="6" t="str" cm="1">
        <f t="array" aca="1" ref="AE647" ca="1">IF($B647="","",_xlfn.LET(_xlpm.bp,LabData2016[最近一次BP檢查日期],_xlpm.ym,IF(ISNUMBER(_xlpm.bp),TEXT(_xlpm.bp,"yyyy-mm"),LEFT(_xlpm.bp,7)),_xlpm.matched,_xlfn._xlws.FILTER(_xlpm.ym,(LabData2016[比對身分證前六碼]=$AX647)*(LabData2016[比對生日西元]=$AY647)*(_xlpm.ym&lt;&gt;"")*(LEFT(_xlpm.ym,4)=TEXT(YEAR(TODAY()),"0")),""),IF(INDEX(_xlpm.matched,1)="",0,ROWS(_xlfn.UNIQUE(_xlpm.matched)))))</f>
        <v/>
      </c>
      <c r="AF647" s="6" t="str">
        <f ca="1">IF($B647="","",SUMIFS(LabData2016[HbA1c唯一],LabData2016[比對身分證前六碼],$AX647,LabData2016[最近一次HbA1c檢查日期],"&gt;="&amp;DATE(YEAR(TODAY()),1,1),LabData2016[最近一次HbA1c檢查日期],"&lt;"&amp;DATE(YEAR(TODAY()),7,1)))</f>
        <v/>
      </c>
      <c r="AG647" s="6" t="str">
        <f ca="1">IF($B647="","",SUMIFS(LabData2016[HbA1c唯一],LabData2016[比對身分證前六碼],$AX647,LabData2016[最近一次HbA1c檢查日期],"&gt;="&amp;DATE(YEAR(TODAY()),7,1),LabData2016[最近一次HbA1c檢查日期],"&lt;"&amp;DATE(YEAR(TODAY())+1,1,1)))</f>
        <v/>
      </c>
      <c r="AH647" s="6" t="str">
        <f ca="1">IF($B647="","",SUMIFS(LabData2016[LDL唯一],LabData2016[比對身分證前六碼],$AX647,LabData2016[最近一次LDL檢查日期],"&gt;="&amp;DATE(YEAR(TODAY()),1,1),LabData2016[最近一次LDL檢查日期],"&lt;"&amp;DATE(YEAR(TODAY()),7,1)))</f>
        <v/>
      </c>
      <c r="AI647" s="6" t="str">
        <f ca="1">IF($B647="","",SUMIFS(LabData2016[LDL唯一],LabData2016[比對身分證前六碼],$AX647,LabData2016[最近一次LDL檢查日期],"&gt;="&amp;DATE(YEAR(TODAY()),7,1),LabData2016[最近一次LDL檢查日期],"&lt;"&amp;DATE(YEAR(TODAY())+1,1,1)))</f>
        <v/>
      </c>
      <c r="AJ647" s="6" t="str">
        <f ca="1">IF($B647="","",SUMIFS(LabData2016[UACR唯一],LabData2016[比對身分證前六碼],$AX647,LabData2016[最近一次UACR檢查日期],"&gt;="&amp;DATE(YEAR(TODAY()),1,1),LabData2016[最近一次UACR檢查日期],"&lt;"&amp;DATE(YEAR(TODAY()),7,1)))</f>
        <v/>
      </c>
      <c r="AK647" s="6" t="str">
        <f ca="1">IF($B647="","",SUMIFS(LabData2016[UACR唯一],LabData2016[比對身分證前六碼],$AX647,LabData2016[最近一次UACR檢查日期],"&gt;="&amp;DATE(YEAR(TODAY()),7,1),LabData2016[最近一次UACR檢查日期],"&lt;"&amp;DATE(YEAR(TODAY())+1,1,1)))</f>
        <v/>
      </c>
      <c r="AL647" s="6" t="str">
        <f t="shared" si="138"/>
        <v/>
      </c>
      <c r="AM647" s="6" t="str">
        <f t="shared" si="139"/>
        <v/>
      </c>
      <c r="AN647" s="6" t="str">
        <f t="shared" si="140"/>
        <v/>
      </c>
      <c r="AO647" s="6" t="str">
        <f t="shared" si="141"/>
        <v/>
      </c>
      <c r="AP647" s="6" t="str" cm="1">
        <f t="array" ref="AP647">IF($B647="","",IFERROR(INDEX(相容設定!$B$2:$E$9,MATCH($D647,相容設定!$A$2:$A$9,0),MIN(VALUE(LEFT($AQ647,FIND("/",$AQ647)-1)),3)+1),0))</f>
        <v/>
      </c>
      <c r="AQ647" s="6" t="str">
        <f t="shared" si="142"/>
        <v/>
      </c>
      <c r="AR647" s="30" t="str">
        <f t="shared" si="143"/>
        <v/>
      </c>
      <c r="AS647" s="30" t="str">
        <f>IF($B647="","",250+30+IF(OR(ISNUMBER(SEARCH("DM",$D647)),ISNUMBER(SEARCH("+",$D647))),100,0)+IFERROR(INDEX(相容設定!$F$2:$F$9,MATCH($D647,相容設定!$A$2:$A$9,0)),0))</f>
        <v/>
      </c>
      <c r="AT647" s="31" t="str">
        <f t="shared" si="144"/>
        <v/>
      </c>
      <c r="AU647" s="32" t="str">
        <f t="shared" si="145"/>
        <v/>
      </c>
      <c r="AW647" t="str">
        <f t="shared" si="146"/>
        <v/>
      </c>
    </row>
    <row r="648" spans="1:49" x14ac:dyDescent="0.35">
      <c r="A648" s="26" t="str" cm="1">
        <f t="array" ref="A648">IFERROR(IF(INDEX(PatientCriteria[身分證號],ROWS($A$4:A648))="","",ROWS($A$4:A648)),"")</f>
        <v/>
      </c>
      <c r="B648" s="26" t="str" cm="1">
        <f t="array" ref="B648">IFERROR(IF(INDEX(PatientCriteria[身分證號],ROWS($A$4:A648))="","",INDEX(PatientCriteria[身分證號],ROWS($A$4:A648))),"")</f>
        <v/>
      </c>
      <c r="C648" s="26" t="str" cm="1">
        <f t="array" ref="C648">IF($B648="","",IFERROR(INDEX(PatientCriteria[生日],ROWS($A$4:A648)),""))</f>
        <v/>
      </c>
      <c r="D648" s="26" t="str" cm="1">
        <f t="array" ref="D648">IF($B648="","",IFERROR(INDEX(PatientCriteria[疾病組合],ROWS($A$4:A648)),""))</f>
        <v/>
      </c>
      <c r="E648" s="6" t="str" cm="1">
        <f t="array" ref="E648">IF($B648="","",IFERROR(INDEX(PatientCriteria[HbA1c達標標準],ROWS($A$4:A648)),""))</f>
        <v/>
      </c>
      <c r="F648" s="6" t="str">
        <f>IF($B648="","",IF($G648="","",IFERROR(SUMIFS(LabData2016[最近一次HbA1c檢查結果(%)],LabData2016[比對身分證前六碼],$AX648,LabData2016[最近一次HbA1c檢查日期],$G648,LabData2016[HbA1c唯一],1),"")))</f>
        <v/>
      </c>
      <c r="G648" s="36" t="str" cm="1">
        <f t="array" ref="G648">IF($B648="","",IFERROR(_xlfn.AGGREGATE(14,6,LabData2016[最近一次HbA1c檢查日期]/((LabData2016[比對身分證前六碼]=$AX648)*(LabData2016[HbA1c唯一]=1)),1),""))</f>
        <v/>
      </c>
      <c r="H648" s="6" t="str">
        <f>IF($B648="","",IF($I648="","",IFERROR(SUMIFS(LabData2016[最近一次HbA1c檢查結果(%)],LabData2016[比對身分證前六碼],$AX648,LabData2016[最近一次HbA1c檢查日期],$I648,LabData2016[HbA1c唯一],1),"")))</f>
        <v/>
      </c>
      <c r="I648" s="36" t="str" cm="1">
        <f t="array" ref="I648">IF($B648="","",IFERROR(_xlfn.AGGREGATE(14,6,LabData2016[最近一次HbA1c檢查日期]/((LabData2016[比對身分證前六碼]=$AX648)*(LabData2016[HbA1c唯一]=1)),2),""))</f>
        <v/>
      </c>
      <c r="J648" s="6" t="str">
        <f t="shared" si="135"/>
        <v/>
      </c>
      <c r="K648" s="27" t="str">
        <f ca="1">IF($B648="","",IF($E648="不適用","不適用",IF($F648="","未檢驗",IF(AND($AF648+$AG648&gt;=2,$AG648&gt;=1),IF(OR($F648&lt;VALUE(SUBSTITUTE(SUBSTITUTE($E648,"&lt;",""),"%","")),SUMIFS(LabData2016[HbA1c唯一],LabData2016[比對身分證前六碼],$AX648,LabData2016[最近一次HbA1c檢查結果(%)],"&lt;"&amp;VALUE(SUBSTITUTE(SUBSTITUTE($E648,"&lt;",""),"%","")),LabData2016[最近一次HbA1c檢查日期],"&gt;="&amp;DATE(YEAR(TODAY()),1,1),LabData2016[最近一次HbA1c檢查日期],"&lt;"&amp;DATE(YEAR(TODAY())+1,1,1))/($AF648+$AG648)&gt;=0.5),"控制達標",IF(ISNUMBER($H648),IF(AND($J648&gt;=84,$F648-$H648&lt;0),"進步達標","未達標"),"未達標")),"未達標"))))</f>
        <v/>
      </c>
      <c r="L648" s="33" t="str">
        <f ca="1">IF($B648="","",IF($K648="不適用","不適用",IF($K648="未檢驗","無檢驗資料","全年"&amp;($AF648+$AG648)&amp;"次／下半年"&amp;$AG648&amp;"次／"&amp;SUMIFS(LabData2016[HbA1c唯一],LabData2016[比對身分證前六碼],$AX648,LabData2016[最近一次HbA1c檢查結果(%)],"&lt;"&amp;VALUE(SUBSTITUTE(SUBSTITUTE($E648,"&lt;",""),"%","")),LabData2016[最近一次HbA1c檢查日期],"&gt;="&amp;DATE(YEAR(TODAY()),1,1),LabData2016[最近一次HbA1c檢查日期],"&lt;"&amp;DATE(YEAR(TODAY())+1,1,1))&amp;"/"&amp;($AF648+$AG648)&amp;"達標")))</f>
        <v/>
      </c>
      <c r="M648" s="6" t="str" cm="1">
        <f t="array" ref="M648">IF($B648="","",IFERROR(INDEX(PatientCriteria[LDL達標標準],ROWS($A$4:A648)),""))</f>
        <v/>
      </c>
      <c r="N648" s="6" t="str">
        <f>IF($B648="","",IF($O648="","",IFERROR(SUMIFS(LabData2016[最近一次LDL檢查結果(mg/dL)],LabData2016[比對身分證前六碼],$AX648,LabData2016[最近一次LDL檢查日期],$O648,LabData2016[LDL唯一],1),"")))</f>
        <v/>
      </c>
      <c r="O648" s="36" t="str" cm="1">
        <f t="array" ref="O648">IF($B648="","",IFERROR(_xlfn.AGGREGATE(14,6,LabData2016[最近一次LDL檢查日期]/((LabData2016[比對身分證前六碼]=$AX648)*(LabData2016[LDL唯一]=1)),1),""))</f>
        <v/>
      </c>
      <c r="P648" s="6" t="str">
        <f>IF($B648="","",IF($Q648="","",IFERROR(SUMIFS(LabData2016[最近一次LDL檢查結果(mg/dL)],LabData2016[比對身分證前六碼],$AX648,LabData2016[最近一次LDL檢查日期],$Q648,LabData2016[LDL唯一],1),"")))</f>
        <v/>
      </c>
      <c r="Q648" s="36" t="str" cm="1">
        <f t="array" ref="Q648">IF($B648="","",IFERROR(_xlfn.AGGREGATE(14,6,LabData2016[最近一次LDL檢查日期]/((LabData2016[比對身分證前六碼]=$AX648)*(LabData2016[LDL唯一]=1)),2),""))</f>
        <v/>
      </c>
      <c r="R648" s="6" t="str">
        <f t="shared" si="136"/>
        <v/>
      </c>
      <c r="S648" s="6" t="str" cm="1">
        <f t="array" ref="S648">IF($B648="","",IFERROR(_xlfn.AGGREGATE(15,6,LabData2016[最近一次LDL檢查結果(mg/dL)]/((LabData2016[比對身分證前六碼]=$AX648)*(LabData2016[LDL唯一]=1)),1),""))</f>
        <v/>
      </c>
      <c r="T648" s="28" t="str">
        <f ca="1">IF($B648="","",IF($M648="不適用","不適用",IF($N648="","未檢驗",IF(OR(AND($D648="DM only",$O648&gt;=DATE(YEAR(TODAY()),1,1),$O648&lt;DATE(YEAR(TODAY())+1,1,1),$N648&lt;VALUE(SUBSTITUTE($M648,"&lt;",""))),AND($AH648&gt;=1,$AI648&gt;=1,OR($N648&lt;VALUE(SUBSTITUTE($M648,"&lt;","")),SUMIFS(LabData2016[LDL唯一],LabData2016[比對身分證前六碼],$AX648,LabData2016[最近一次LDL檢查結果(mg/dL)],"&lt;"&amp;VALUE(SUBSTITUTE($M648,"&lt;","")),LabData2016[最近一次LDL檢查日期],"&gt;="&amp;DATE(YEAR(TODAY()),1,1),LabData2016[最近一次LDL檢查日期],"&lt;"&amp;DATE(YEAR(TODAY())+1,1,1))/($AH648+$AI648)&gt;=0.5))),"控制達標",IF(AND($AH648&gt;=1,$AI648&gt;=1,ISNUMBER($P648),$R648&gt;84,$N648-$P648&lt;0),"進步達標","未達標")))))</f>
        <v/>
      </c>
      <c r="U648" s="39" t="str">
        <f ca="1">IF($B648="","",IF($T648="不適用","不適用",IF($T648="未檢驗","無檢驗資料","全年"&amp;($AH648+$AI648)&amp;"次／下半年"&amp;$AI648&amp;"次／"&amp;SUMIFS(LabData2016[LDL唯一],LabData2016[比對身分證前六碼],$AX648,LabData2016[最近一次LDL檢查結果(mg/dL)],"&lt;"&amp;VALUE(SUBSTITUTE($M648,"&lt;","")),LabData2016[最近一次LDL檢查日期],"&gt;="&amp;DATE(YEAR(TODAY()),1,1),LabData2016[最近一次LDL檢查日期],"&lt;"&amp;DATE(YEAR(TODAY())+1,1,1))&amp;"/"&amp;($AH648+$AI648)&amp;"達標")))</f>
        <v/>
      </c>
      <c r="V648" s="6" t="str" cm="1">
        <f t="array" ref="V648">IF($B648="","",IFERROR(INDEX(PatientCriteria[UACR達標標準],ROWS($A$4:A648)),""))</f>
        <v/>
      </c>
      <c r="W648" s="6" t="str">
        <f>IF($B648="","",IF($X648="","",IFERROR(SUMIFS(LabData2016[最近一次UACR檢查結果(mg/gm)],LabData2016[比對身分證前六碼],$AX648,LabData2016[最近一次UACR檢查日期],$X648,LabData2016[UACR唯一],1),"")))</f>
        <v/>
      </c>
      <c r="X648" s="36" t="str" cm="1">
        <f t="array" ref="X648">IF($B648="","",IFERROR(_xlfn.AGGREGATE(14,6,LabData2016[最近一次UACR檢查日期]/((LabData2016[比對身分證前六碼]=$AX648)*(LabData2016[UACR唯一]=1)),1),""))</f>
        <v/>
      </c>
      <c r="Y648" s="6" t="str">
        <f>IF($B648="","",IF($Z648="","",IFERROR(SUMIFS(LabData2016[最近一次UACR檢查結果(mg/gm)],LabData2016[比對身分證前六碼],$AX648,LabData2016[最近一次UACR檢查日期],$Z648,LabData2016[UACR唯一],1),"")))</f>
        <v/>
      </c>
      <c r="Z648" s="36" t="str" cm="1">
        <f t="array" ref="Z648">IF($B648="","",IFERROR(_xlfn.AGGREGATE(14,6,LabData2016[最近一次UACR檢查日期]/((LabData2016[比對身分證前六碼]=$AX648)*(LabData2016[UACR唯一]=1)),2),""))</f>
        <v/>
      </c>
      <c r="AA648" s="6" t="str">
        <f t="shared" si="137"/>
        <v/>
      </c>
      <c r="AB648" s="29" t="str">
        <f ca="1">IF($B648="","",IF($V648="不適用","不適用",IF($W648="","未檢驗",IF(AND($AJ648+$AK648&gt;=2,$AK648&gt;=1),IF(OR($W648&lt;30,SUMIFS(LabData2016[UACR唯一],LabData2016[比對身分證前六碼],$AX648,LabData2016[最近一次UACR檢查結果(mg/gm)],"&lt;30",LabData2016[最近一次UACR檢查日期],"&gt;="&amp;DATE(YEAR(TODAY()),1,1),LabData2016[最近一次UACR檢查日期],"&lt;"&amp;DATE(YEAR(TODAY())+1,1,1))/($AJ648+$AK648)&gt;=0.5),"控制達標",IF(ISNUMBER($Y648),IF(AND($AA648&gt;=84,$W648-$Y648&lt;0),"進步達標","未達標"),"未達標")),"未達標"))))</f>
        <v/>
      </c>
      <c r="AC648" s="38" t="str">
        <f ca="1">IF($B648="","",IF($AB648="不適用","不適用",IF($AB648="未檢驗","無檢驗資料","全年"&amp;($AJ648+$AK648)&amp;"次／下半年"&amp;$AK648&amp;"次／"&amp;SUMIFS(LabData2016[UACR唯一],LabData2016[比對身分證前六碼],$AX648,LabData2016[最近一次UACR檢查結果(mg/gm)],"&lt;30",LabData2016[最近一次UACR檢查日期],"&gt;="&amp;DATE(YEAR(TODAY()),1,1),LabData2016[最近一次UACR檢查日期],"&lt;"&amp;DATE(YEAR(TODAY())+1,1,1))&amp;"/"&amp;($AJ648+$AK648)&amp;"達標")))</f>
        <v/>
      </c>
      <c r="AD648" s="6" t="str" cm="1">
        <f t="array" ref="AD648">IF($B648="","",IFERROR(INDEX(PatientCriteria[BP檢驗次數達標標準],ROWS($A$4:A648)),""))</f>
        <v/>
      </c>
      <c r="AE648" s="6" t="str" cm="1">
        <f t="array" aca="1" ref="AE648" ca="1">IF($B648="","",_xlfn.LET(_xlpm.bp,LabData2016[最近一次BP檢查日期],_xlpm.ym,IF(ISNUMBER(_xlpm.bp),TEXT(_xlpm.bp,"yyyy-mm"),LEFT(_xlpm.bp,7)),_xlpm.matched,_xlfn._xlws.FILTER(_xlpm.ym,(LabData2016[比對身分證前六碼]=$AX648)*(LabData2016[比對生日西元]=$AY648)*(_xlpm.ym&lt;&gt;"")*(LEFT(_xlpm.ym,4)=TEXT(YEAR(TODAY()),"0")),""),IF(INDEX(_xlpm.matched,1)="",0,ROWS(_xlfn.UNIQUE(_xlpm.matched)))))</f>
        <v/>
      </c>
      <c r="AF648" s="6" t="str">
        <f ca="1">IF($B648="","",SUMIFS(LabData2016[HbA1c唯一],LabData2016[比對身分證前六碼],$AX648,LabData2016[最近一次HbA1c檢查日期],"&gt;="&amp;DATE(YEAR(TODAY()),1,1),LabData2016[最近一次HbA1c檢查日期],"&lt;"&amp;DATE(YEAR(TODAY()),7,1)))</f>
        <v/>
      </c>
      <c r="AG648" s="6" t="str">
        <f ca="1">IF($B648="","",SUMIFS(LabData2016[HbA1c唯一],LabData2016[比對身分證前六碼],$AX648,LabData2016[最近一次HbA1c檢查日期],"&gt;="&amp;DATE(YEAR(TODAY()),7,1),LabData2016[最近一次HbA1c檢查日期],"&lt;"&amp;DATE(YEAR(TODAY())+1,1,1)))</f>
        <v/>
      </c>
      <c r="AH648" s="6" t="str">
        <f ca="1">IF($B648="","",SUMIFS(LabData2016[LDL唯一],LabData2016[比對身分證前六碼],$AX648,LabData2016[最近一次LDL檢查日期],"&gt;="&amp;DATE(YEAR(TODAY()),1,1),LabData2016[最近一次LDL檢查日期],"&lt;"&amp;DATE(YEAR(TODAY()),7,1)))</f>
        <v/>
      </c>
      <c r="AI648" s="6" t="str">
        <f ca="1">IF($B648="","",SUMIFS(LabData2016[LDL唯一],LabData2016[比對身分證前六碼],$AX648,LabData2016[最近一次LDL檢查日期],"&gt;="&amp;DATE(YEAR(TODAY()),7,1),LabData2016[最近一次LDL檢查日期],"&lt;"&amp;DATE(YEAR(TODAY())+1,1,1)))</f>
        <v/>
      </c>
      <c r="AJ648" s="6" t="str">
        <f ca="1">IF($B648="","",SUMIFS(LabData2016[UACR唯一],LabData2016[比對身分證前六碼],$AX648,LabData2016[最近一次UACR檢查日期],"&gt;="&amp;DATE(YEAR(TODAY()),1,1),LabData2016[最近一次UACR檢查日期],"&lt;"&amp;DATE(YEAR(TODAY()),7,1)))</f>
        <v/>
      </c>
      <c r="AK648" s="6" t="str">
        <f ca="1">IF($B648="","",SUMIFS(LabData2016[UACR唯一],LabData2016[比對身分證前六碼],$AX648,LabData2016[最近一次UACR檢查日期],"&gt;="&amp;DATE(YEAR(TODAY()),7,1),LabData2016[最近一次UACR檢查日期],"&lt;"&amp;DATE(YEAR(TODAY())+1,1,1)))</f>
        <v/>
      </c>
      <c r="AL648" s="6" t="str">
        <f t="shared" si="138"/>
        <v/>
      </c>
      <c r="AM648" s="6" t="str">
        <f t="shared" si="139"/>
        <v/>
      </c>
      <c r="AN648" s="6" t="str">
        <f t="shared" si="140"/>
        <v/>
      </c>
      <c r="AO648" s="6" t="str">
        <f t="shared" si="141"/>
        <v/>
      </c>
      <c r="AP648" s="6" t="str" cm="1">
        <f t="array" ref="AP648">IF($B648="","",IFERROR(INDEX(相容設定!$B$2:$E$9,MATCH($D648,相容設定!$A$2:$A$9,0),MIN(VALUE(LEFT($AQ648,FIND("/",$AQ648)-1)),3)+1),0))</f>
        <v/>
      </c>
      <c r="AQ648" s="6" t="str">
        <f t="shared" si="142"/>
        <v/>
      </c>
      <c r="AR648" s="30" t="str">
        <f t="shared" si="143"/>
        <v/>
      </c>
      <c r="AS648" s="30" t="str">
        <f>IF($B648="","",250+30+IF(OR(ISNUMBER(SEARCH("DM",$D648)),ISNUMBER(SEARCH("+",$D648))),100,0)+IFERROR(INDEX(相容設定!$F$2:$F$9,MATCH($D648,相容設定!$A$2:$A$9,0)),0))</f>
        <v/>
      </c>
      <c r="AT648" s="31" t="str">
        <f t="shared" si="144"/>
        <v/>
      </c>
      <c r="AU648" s="32" t="str">
        <f t="shared" si="145"/>
        <v/>
      </c>
      <c r="AW648" t="str">
        <f t="shared" si="146"/>
        <v/>
      </c>
    </row>
    <row r="649" spans="1:49" x14ac:dyDescent="0.35">
      <c r="A649" s="26" t="str" cm="1">
        <f t="array" ref="A649">IFERROR(IF(INDEX(PatientCriteria[身分證號],ROWS($A$4:A649))="","",ROWS($A$4:A649)),"")</f>
        <v/>
      </c>
      <c r="B649" s="26" t="str" cm="1">
        <f t="array" ref="B649">IFERROR(IF(INDEX(PatientCriteria[身分證號],ROWS($A$4:A649))="","",INDEX(PatientCriteria[身分證號],ROWS($A$4:A649))),"")</f>
        <v/>
      </c>
      <c r="C649" s="26" t="str" cm="1">
        <f t="array" ref="C649">IF($B649="","",IFERROR(INDEX(PatientCriteria[生日],ROWS($A$4:A649)),""))</f>
        <v/>
      </c>
      <c r="D649" s="26" t="str" cm="1">
        <f t="array" ref="D649">IF($B649="","",IFERROR(INDEX(PatientCriteria[疾病組合],ROWS($A$4:A649)),""))</f>
        <v/>
      </c>
      <c r="E649" s="6" t="str" cm="1">
        <f t="array" ref="E649">IF($B649="","",IFERROR(INDEX(PatientCriteria[HbA1c達標標準],ROWS($A$4:A649)),""))</f>
        <v/>
      </c>
      <c r="F649" s="6" t="str">
        <f>IF($B649="","",IF($G649="","",IFERROR(SUMIFS(LabData2016[最近一次HbA1c檢查結果(%)],LabData2016[比對身分證前六碼],$AX649,LabData2016[最近一次HbA1c檢查日期],$G649,LabData2016[HbA1c唯一],1),"")))</f>
        <v/>
      </c>
      <c r="G649" s="36" t="str" cm="1">
        <f t="array" ref="G649">IF($B649="","",IFERROR(_xlfn.AGGREGATE(14,6,LabData2016[最近一次HbA1c檢查日期]/((LabData2016[比對身分證前六碼]=$AX649)*(LabData2016[HbA1c唯一]=1)),1),""))</f>
        <v/>
      </c>
      <c r="H649" s="6" t="str">
        <f>IF($B649="","",IF($I649="","",IFERROR(SUMIFS(LabData2016[最近一次HbA1c檢查結果(%)],LabData2016[比對身分證前六碼],$AX649,LabData2016[最近一次HbA1c檢查日期],$I649,LabData2016[HbA1c唯一],1),"")))</f>
        <v/>
      </c>
      <c r="I649" s="36" t="str" cm="1">
        <f t="array" ref="I649">IF($B649="","",IFERROR(_xlfn.AGGREGATE(14,6,LabData2016[最近一次HbA1c檢查日期]/((LabData2016[比對身分證前六碼]=$AX649)*(LabData2016[HbA1c唯一]=1)),2),""))</f>
        <v/>
      </c>
      <c r="J649" s="6" t="str">
        <f t="shared" si="135"/>
        <v/>
      </c>
      <c r="K649" s="27" t="str">
        <f ca="1">IF($B649="","",IF($E649="不適用","不適用",IF($F649="","未檢驗",IF(AND($AF649+$AG649&gt;=2,$AG649&gt;=1),IF(OR($F649&lt;VALUE(SUBSTITUTE(SUBSTITUTE($E649,"&lt;",""),"%","")),SUMIFS(LabData2016[HbA1c唯一],LabData2016[比對身分證前六碼],$AX649,LabData2016[最近一次HbA1c檢查結果(%)],"&lt;"&amp;VALUE(SUBSTITUTE(SUBSTITUTE($E649,"&lt;",""),"%","")),LabData2016[最近一次HbA1c檢查日期],"&gt;="&amp;DATE(YEAR(TODAY()),1,1),LabData2016[最近一次HbA1c檢查日期],"&lt;"&amp;DATE(YEAR(TODAY())+1,1,1))/($AF649+$AG649)&gt;=0.5),"控制達標",IF(ISNUMBER($H649),IF(AND($J649&gt;=84,$F649-$H649&lt;0),"進步達標","未達標"),"未達標")),"未達標"))))</f>
        <v/>
      </c>
      <c r="L649" s="33" t="str">
        <f ca="1">IF($B649="","",IF($K649="不適用","不適用",IF($K649="未檢驗","無檢驗資料","全年"&amp;($AF649+$AG649)&amp;"次／下半年"&amp;$AG649&amp;"次／"&amp;SUMIFS(LabData2016[HbA1c唯一],LabData2016[比對身分證前六碼],$AX649,LabData2016[最近一次HbA1c檢查結果(%)],"&lt;"&amp;VALUE(SUBSTITUTE(SUBSTITUTE($E649,"&lt;",""),"%","")),LabData2016[最近一次HbA1c檢查日期],"&gt;="&amp;DATE(YEAR(TODAY()),1,1),LabData2016[最近一次HbA1c檢查日期],"&lt;"&amp;DATE(YEAR(TODAY())+1,1,1))&amp;"/"&amp;($AF649+$AG649)&amp;"達標")))</f>
        <v/>
      </c>
      <c r="M649" s="6" t="str" cm="1">
        <f t="array" ref="M649">IF($B649="","",IFERROR(INDEX(PatientCriteria[LDL達標標準],ROWS($A$4:A649)),""))</f>
        <v/>
      </c>
      <c r="N649" s="6" t="str">
        <f>IF($B649="","",IF($O649="","",IFERROR(SUMIFS(LabData2016[最近一次LDL檢查結果(mg/dL)],LabData2016[比對身分證前六碼],$AX649,LabData2016[最近一次LDL檢查日期],$O649,LabData2016[LDL唯一],1),"")))</f>
        <v/>
      </c>
      <c r="O649" s="36" t="str" cm="1">
        <f t="array" ref="O649">IF($B649="","",IFERROR(_xlfn.AGGREGATE(14,6,LabData2016[最近一次LDL檢查日期]/((LabData2016[比對身分證前六碼]=$AX649)*(LabData2016[LDL唯一]=1)),1),""))</f>
        <v/>
      </c>
      <c r="P649" s="6" t="str">
        <f>IF($B649="","",IF($Q649="","",IFERROR(SUMIFS(LabData2016[最近一次LDL檢查結果(mg/dL)],LabData2016[比對身分證前六碼],$AX649,LabData2016[最近一次LDL檢查日期],$Q649,LabData2016[LDL唯一],1),"")))</f>
        <v/>
      </c>
      <c r="Q649" s="36" t="str" cm="1">
        <f t="array" ref="Q649">IF($B649="","",IFERROR(_xlfn.AGGREGATE(14,6,LabData2016[最近一次LDL檢查日期]/((LabData2016[比對身分證前六碼]=$AX649)*(LabData2016[LDL唯一]=1)),2),""))</f>
        <v/>
      </c>
      <c r="R649" s="6" t="str">
        <f t="shared" si="136"/>
        <v/>
      </c>
      <c r="S649" s="6" t="str" cm="1">
        <f t="array" ref="S649">IF($B649="","",IFERROR(_xlfn.AGGREGATE(15,6,LabData2016[最近一次LDL檢查結果(mg/dL)]/((LabData2016[比對身分證前六碼]=$AX649)*(LabData2016[LDL唯一]=1)),1),""))</f>
        <v/>
      </c>
      <c r="T649" s="28" t="str">
        <f ca="1">IF($B649="","",IF($M649="不適用","不適用",IF($N649="","未檢驗",IF(OR(AND($D649="DM only",$O649&gt;=DATE(YEAR(TODAY()),1,1),$O649&lt;DATE(YEAR(TODAY())+1,1,1),$N649&lt;VALUE(SUBSTITUTE($M649,"&lt;",""))),AND($AH649&gt;=1,$AI649&gt;=1,OR($N649&lt;VALUE(SUBSTITUTE($M649,"&lt;","")),SUMIFS(LabData2016[LDL唯一],LabData2016[比對身分證前六碼],$AX649,LabData2016[最近一次LDL檢查結果(mg/dL)],"&lt;"&amp;VALUE(SUBSTITUTE($M649,"&lt;","")),LabData2016[最近一次LDL檢查日期],"&gt;="&amp;DATE(YEAR(TODAY()),1,1),LabData2016[最近一次LDL檢查日期],"&lt;"&amp;DATE(YEAR(TODAY())+1,1,1))/($AH649+$AI649)&gt;=0.5))),"控制達標",IF(AND($AH649&gt;=1,$AI649&gt;=1,ISNUMBER($P649),$R649&gt;84,$N649-$P649&lt;0),"進步達標","未達標")))))</f>
        <v/>
      </c>
      <c r="U649" s="39" t="str">
        <f ca="1">IF($B649="","",IF($T649="不適用","不適用",IF($T649="未檢驗","無檢驗資料","全年"&amp;($AH649+$AI649)&amp;"次／下半年"&amp;$AI649&amp;"次／"&amp;SUMIFS(LabData2016[LDL唯一],LabData2016[比對身分證前六碼],$AX649,LabData2016[最近一次LDL檢查結果(mg/dL)],"&lt;"&amp;VALUE(SUBSTITUTE($M649,"&lt;","")),LabData2016[最近一次LDL檢查日期],"&gt;="&amp;DATE(YEAR(TODAY()),1,1),LabData2016[最近一次LDL檢查日期],"&lt;"&amp;DATE(YEAR(TODAY())+1,1,1))&amp;"/"&amp;($AH649+$AI649)&amp;"達標")))</f>
        <v/>
      </c>
      <c r="V649" s="6" t="str" cm="1">
        <f t="array" ref="V649">IF($B649="","",IFERROR(INDEX(PatientCriteria[UACR達標標準],ROWS($A$4:A649)),""))</f>
        <v/>
      </c>
      <c r="W649" s="6" t="str">
        <f>IF($B649="","",IF($X649="","",IFERROR(SUMIFS(LabData2016[最近一次UACR檢查結果(mg/gm)],LabData2016[比對身分證前六碼],$AX649,LabData2016[最近一次UACR檢查日期],$X649,LabData2016[UACR唯一],1),"")))</f>
        <v/>
      </c>
      <c r="X649" s="36" t="str" cm="1">
        <f t="array" ref="X649">IF($B649="","",IFERROR(_xlfn.AGGREGATE(14,6,LabData2016[最近一次UACR檢查日期]/((LabData2016[比對身分證前六碼]=$AX649)*(LabData2016[UACR唯一]=1)),1),""))</f>
        <v/>
      </c>
      <c r="Y649" s="6" t="str">
        <f>IF($B649="","",IF($Z649="","",IFERROR(SUMIFS(LabData2016[最近一次UACR檢查結果(mg/gm)],LabData2016[比對身分證前六碼],$AX649,LabData2016[最近一次UACR檢查日期],$Z649,LabData2016[UACR唯一],1),"")))</f>
        <v/>
      </c>
      <c r="Z649" s="36" t="str" cm="1">
        <f t="array" ref="Z649">IF($B649="","",IFERROR(_xlfn.AGGREGATE(14,6,LabData2016[最近一次UACR檢查日期]/((LabData2016[比對身分證前六碼]=$AX649)*(LabData2016[UACR唯一]=1)),2),""))</f>
        <v/>
      </c>
      <c r="AA649" s="6" t="str">
        <f t="shared" si="137"/>
        <v/>
      </c>
      <c r="AB649" s="29" t="str">
        <f ca="1">IF($B649="","",IF($V649="不適用","不適用",IF($W649="","未檢驗",IF(AND($AJ649+$AK649&gt;=2,$AK649&gt;=1),IF(OR($W649&lt;30,SUMIFS(LabData2016[UACR唯一],LabData2016[比對身分證前六碼],$AX649,LabData2016[最近一次UACR檢查結果(mg/gm)],"&lt;30",LabData2016[最近一次UACR檢查日期],"&gt;="&amp;DATE(YEAR(TODAY()),1,1),LabData2016[最近一次UACR檢查日期],"&lt;"&amp;DATE(YEAR(TODAY())+1,1,1))/($AJ649+$AK649)&gt;=0.5),"控制達標",IF(ISNUMBER($Y649),IF(AND($AA649&gt;=84,$W649-$Y649&lt;0),"進步達標","未達標"),"未達標")),"未達標"))))</f>
        <v/>
      </c>
      <c r="AC649" s="38" t="str">
        <f ca="1">IF($B649="","",IF($AB649="不適用","不適用",IF($AB649="未檢驗","無檢驗資料","全年"&amp;($AJ649+$AK649)&amp;"次／下半年"&amp;$AK649&amp;"次／"&amp;SUMIFS(LabData2016[UACR唯一],LabData2016[比對身分證前六碼],$AX649,LabData2016[最近一次UACR檢查結果(mg/gm)],"&lt;30",LabData2016[最近一次UACR檢查日期],"&gt;="&amp;DATE(YEAR(TODAY()),1,1),LabData2016[最近一次UACR檢查日期],"&lt;"&amp;DATE(YEAR(TODAY())+1,1,1))&amp;"/"&amp;($AJ649+$AK649)&amp;"達標")))</f>
        <v/>
      </c>
      <c r="AD649" s="6" t="str" cm="1">
        <f t="array" ref="AD649">IF($B649="","",IFERROR(INDEX(PatientCriteria[BP檢驗次數達標標準],ROWS($A$4:A649)),""))</f>
        <v/>
      </c>
      <c r="AE649" s="6" t="str" cm="1">
        <f t="array" aca="1" ref="AE649" ca="1">IF($B649="","",_xlfn.LET(_xlpm.bp,LabData2016[最近一次BP檢查日期],_xlpm.ym,IF(ISNUMBER(_xlpm.bp),TEXT(_xlpm.bp,"yyyy-mm"),LEFT(_xlpm.bp,7)),_xlpm.matched,_xlfn._xlws.FILTER(_xlpm.ym,(LabData2016[比對身分證前六碼]=$AX649)*(LabData2016[比對生日西元]=$AY649)*(_xlpm.ym&lt;&gt;"")*(LEFT(_xlpm.ym,4)=TEXT(YEAR(TODAY()),"0")),""),IF(INDEX(_xlpm.matched,1)="",0,ROWS(_xlfn.UNIQUE(_xlpm.matched)))))</f>
        <v/>
      </c>
      <c r="AF649" s="6" t="str">
        <f ca="1">IF($B649="","",SUMIFS(LabData2016[HbA1c唯一],LabData2016[比對身分證前六碼],$AX649,LabData2016[最近一次HbA1c檢查日期],"&gt;="&amp;DATE(YEAR(TODAY()),1,1),LabData2016[最近一次HbA1c檢查日期],"&lt;"&amp;DATE(YEAR(TODAY()),7,1)))</f>
        <v/>
      </c>
      <c r="AG649" s="6" t="str">
        <f ca="1">IF($B649="","",SUMIFS(LabData2016[HbA1c唯一],LabData2016[比對身分證前六碼],$AX649,LabData2016[最近一次HbA1c檢查日期],"&gt;="&amp;DATE(YEAR(TODAY()),7,1),LabData2016[最近一次HbA1c檢查日期],"&lt;"&amp;DATE(YEAR(TODAY())+1,1,1)))</f>
        <v/>
      </c>
      <c r="AH649" s="6" t="str">
        <f ca="1">IF($B649="","",SUMIFS(LabData2016[LDL唯一],LabData2016[比對身分證前六碼],$AX649,LabData2016[最近一次LDL檢查日期],"&gt;="&amp;DATE(YEAR(TODAY()),1,1),LabData2016[最近一次LDL檢查日期],"&lt;"&amp;DATE(YEAR(TODAY()),7,1)))</f>
        <v/>
      </c>
      <c r="AI649" s="6" t="str">
        <f ca="1">IF($B649="","",SUMIFS(LabData2016[LDL唯一],LabData2016[比對身分證前六碼],$AX649,LabData2016[最近一次LDL檢查日期],"&gt;="&amp;DATE(YEAR(TODAY()),7,1),LabData2016[最近一次LDL檢查日期],"&lt;"&amp;DATE(YEAR(TODAY())+1,1,1)))</f>
        <v/>
      </c>
      <c r="AJ649" s="6" t="str">
        <f ca="1">IF($B649="","",SUMIFS(LabData2016[UACR唯一],LabData2016[比對身分證前六碼],$AX649,LabData2016[最近一次UACR檢查日期],"&gt;="&amp;DATE(YEAR(TODAY()),1,1),LabData2016[最近一次UACR檢查日期],"&lt;"&amp;DATE(YEAR(TODAY()),7,1)))</f>
        <v/>
      </c>
      <c r="AK649" s="6" t="str">
        <f ca="1">IF($B649="","",SUMIFS(LabData2016[UACR唯一],LabData2016[比對身分證前六碼],$AX649,LabData2016[最近一次UACR檢查日期],"&gt;="&amp;DATE(YEAR(TODAY()),7,1),LabData2016[最近一次UACR檢查日期],"&lt;"&amp;DATE(YEAR(TODAY())+1,1,1)))</f>
        <v/>
      </c>
      <c r="AL649" s="6" t="str">
        <f t="shared" si="138"/>
        <v/>
      </c>
      <c r="AM649" s="6" t="str">
        <f t="shared" si="139"/>
        <v/>
      </c>
      <c r="AN649" s="6" t="str">
        <f t="shared" si="140"/>
        <v/>
      </c>
      <c r="AO649" s="6" t="str">
        <f t="shared" si="141"/>
        <v/>
      </c>
      <c r="AP649" s="6" t="str" cm="1">
        <f t="array" ref="AP649">IF($B649="","",IFERROR(INDEX(相容設定!$B$2:$E$9,MATCH($D649,相容設定!$A$2:$A$9,0),MIN(VALUE(LEFT($AQ649,FIND("/",$AQ649)-1)),3)+1),0))</f>
        <v/>
      </c>
      <c r="AQ649" s="6" t="str">
        <f t="shared" si="142"/>
        <v/>
      </c>
      <c r="AR649" s="30" t="str">
        <f t="shared" si="143"/>
        <v/>
      </c>
      <c r="AS649" s="30" t="str">
        <f>IF($B649="","",250+30+IF(OR(ISNUMBER(SEARCH("DM",$D649)),ISNUMBER(SEARCH("+",$D649))),100,0)+IFERROR(INDEX(相容設定!$F$2:$F$9,MATCH($D649,相容設定!$A$2:$A$9,0)),0))</f>
        <v/>
      </c>
      <c r="AT649" s="31" t="str">
        <f t="shared" si="144"/>
        <v/>
      </c>
      <c r="AU649" s="32" t="str">
        <f t="shared" si="145"/>
        <v/>
      </c>
      <c r="AW649" t="str">
        <f t="shared" si="146"/>
        <v/>
      </c>
    </row>
    <row r="650" spans="1:49" x14ac:dyDescent="0.35">
      <c r="A650" s="26" t="str" cm="1">
        <f t="array" ref="A650">IFERROR(IF(INDEX(PatientCriteria[身分證號],ROWS($A$4:A650))="","",ROWS($A$4:A650)),"")</f>
        <v/>
      </c>
      <c r="B650" s="26" t="str" cm="1">
        <f t="array" ref="B650">IFERROR(IF(INDEX(PatientCriteria[身分證號],ROWS($A$4:A650))="","",INDEX(PatientCriteria[身分證號],ROWS($A$4:A650))),"")</f>
        <v/>
      </c>
      <c r="C650" s="26" t="str" cm="1">
        <f t="array" ref="C650">IF($B650="","",IFERROR(INDEX(PatientCriteria[生日],ROWS($A$4:A650)),""))</f>
        <v/>
      </c>
      <c r="D650" s="26" t="str" cm="1">
        <f t="array" ref="D650">IF($B650="","",IFERROR(INDEX(PatientCriteria[疾病組合],ROWS($A$4:A650)),""))</f>
        <v/>
      </c>
      <c r="E650" s="6" t="str" cm="1">
        <f t="array" ref="E650">IF($B650="","",IFERROR(INDEX(PatientCriteria[HbA1c達標標準],ROWS($A$4:A650)),""))</f>
        <v/>
      </c>
      <c r="F650" s="6" t="str">
        <f>IF($B650="","",IF($G650="","",IFERROR(SUMIFS(LabData2016[最近一次HbA1c檢查結果(%)],LabData2016[比對身分證前六碼],$AX650,LabData2016[最近一次HbA1c檢查日期],$G650,LabData2016[HbA1c唯一],1),"")))</f>
        <v/>
      </c>
      <c r="G650" s="36" t="str" cm="1">
        <f t="array" ref="G650">IF($B650="","",IFERROR(_xlfn.AGGREGATE(14,6,LabData2016[最近一次HbA1c檢查日期]/((LabData2016[比對身分證前六碼]=$AX650)*(LabData2016[HbA1c唯一]=1)),1),""))</f>
        <v/>
      </c>
      <c r="H650" s="6" t="str">
        <f>IF($B650="","",IF($I650="","",IFERROR(SUMIFS(LabData2016[最近一次HbA1c檢查結果(%)],LabData2016[比對身分證前六碼],$AX650,LabData2016[最近一次HbA1c檢查日期],$I650,LabData2016[HbA1c唯一],1),"")))</f>
        <v/>
      </c>
      <c r="I650" s="36" t="str" cm="1">
        <f t="array" ref="I650">IF($B650="","",IFERROR(_xlfn.AGGREGATE(14,6,LabData2016[最近一次HbA1c檢查日期]/((LabData2016[比對身分證前六碼]=$AX650)*(LabData2016[HbA1c唯一]=1)),2),""))</f>
        <v/>
      </c>
      <c r="J650" s="6" t="str">
        <f t="shared" si="135"/>
        <v/>
      </c>
      <c r="K650" s="27" t="str">
        <f ca="1">IF($B650="","",IF($E650="不適用","不適用",IF($F650="","未檢驗",IF(AND($AF650+$AG650&gt;=2,$AG650&gt;=1),IF(OR($F650&lt;VALUE(SUBSTITUTE(SUBSTITUTE($E650,"&lt;",""),"%","")),SUMIFS(LabData2016[HbA1c唯一],LabData2016[比對身分證前六碼],$AX650,LabData2016[最近一次HbA1c檢查結果(%)],"&lt;"&amp;VALUE(SUBSTITUTE(SUBSTITUTE($E650,"&lt;",""),"%","")),LabData2016[最近一次HbA1c檢查日期],"&gt;="&amp;DATE(YEAR(TODAY()),1,1),LabData2016[最近一次HbA1c檢查日期],"&lt;"&amp;DATE(YEAR(TODAY())+1,1,1))/($AF650+$AG650)&gt;=0.5),"控制達標",IF(ISNUMBER($H650),IF(AND($J650&gt;=84,$F650-$H650&lt;0),"進步達標","未達標"),"未達標")),"未達標"))))</f>
        <v/>
      </c>
      <c r="L650" s="33" t="str">
        <f ca="1">IF($B650="","",IF($K650="不適用","不適用",IF($K650="未檢驗","無檢驗資料","全年"&amp;($AF650+$AG650)&amp;"次／下半年"&amp;$AG650&amp;"次／"&amp;SUMIFS(LabData2016[HbA1c唯一],LabData2016[比對身分證前六碼],$AX650,LabData2016[最近一次HbA1c檢查結果(%)],"&lt;"&amp;VALUE(SUBSTITUTE(SUBSTITUTE($E650,"&lt;",""),"%","")),LabData2016[最近一次HbA1c檢查日期],"&gt;="&amp;DATE(YEAR(TODAY()),1,1),LabData2016[最近一次HbA1c檢查日期],"&lt;"&amp;DATE(YEAR(TODAY())+1,1,1))&amp;"/"&amp;($AF650+$AG650)&amp;"達標")))</f>
        <v/>
      </c>
      <c r="M650" s="6" t="str" cm="1">
        <f t="array" ref="M650">IF($B650="","",IFERROR(INDEX(PatientCriteria[LDL達標標準],ROWS($A$4:A650)),""))</f>
        <v/>
      </c>
      <c r="N650" s="6" t="str">
        <f>IF($B650="","",IF($O650="","",IFERROR(SUMIFS(LabData2016[最近一次LDL檢查結果(mg/dL)],LabData2016[比對身分證前六碼],$AX650,LabData2016[最近一次LDL檢查日期],$O650,LabData2016[LDL唯一],1),"")))</f>
        <v/>
      </c>
      <c r="O650" s="36" t="str" cm="1">
        <f t="array" ref="O650">IF($B650="","",IFERROR(_xlfn.AGGREGATE(14,6,LabData2016[最近一次LDL檢查日期]/((LabData2016[比對身分證前六碼]=$AX650)*(LabData2016[LDL唯一]=1)),1),""))</f>
        <v/>
      </c>
      <c r="P650" s="6" t="str">
        <f>IF($B650="","",IF($Q650="","",IFERROR(SUMIFS(LabData2016[最近一次LDL檢查結果(mg/dL)],LabData2016[比對身分證前六碼],$AX650,LabData2016[最近一次LDL檢查日期],$Q650,LabData2016[LDL唯一],1),"")))</f>
        <v/>
      </c>
      <c r="Q650" s="36" t="str" cm="1">
        <f t="array" ref="Q650">IF($B650="","",IFERROR(_xlfn.AGGREGATE(14,6,LabData2016[最近一次LDL檢查日期]/((LabData2016[比對身分證前六碼]=$AX650)*(LabData2016[LDL唯一]=1)),2),""))</f>
        <v/>
      </c>
      <c r="R650" s="6" t="str">
        <f t="shared" si="136"/>
        <v/>
      </c>
      <c r="S650" s="6" t="str" cm="1">
        <f t="array" ref="S650">IF($B650="","",IFERROR(_xlfn.AGGREGATE(15,6,LabData2016[最近一次LDL檢查結果(mg/dL)]/((LabData2016[比對身分證前六碼]=$AX650)*(LabData2016[LDL唯一]=1)),1),""))</f>
        <v/>
      </c>
      <c r="T650" s="28" t="str">
        <f ca="1">IF($B650="","",IF($M650="不適用","不適用",IF($N650="","未檢驗",IF(OR(AND($D650="DM only",$O650&gt;=DATE(YEAR(TODAY()),1,1),$O650&lt;DATE(YEAR(TODAY())+1,1,1),$N650&lt;VALUE(SUBSTITUTE($M650,"&lt;",""))),AND($AH650&gt;=1,$AI650&gt;=1,OR($N650&lt;VALUE(SUBSTITUTE($M650,"&lt;","")),SUMIFS(LabData2016[LDL唯一],LabData2016[比對身分證前六碼],$AX650,LabData2016[最近一次LDL檢查結果(mg/dL)],"&lt;"&amp;VALUE(SUBSTITUTE($M650,"&lt;","")),LabData2016[最近一次LDL檢查日期],"&gt;="&amp;DATE(YEAR(TODAY()),1,1),LabData2016[最近一次LDL檢查日期],"&lt;"&amp;DATE(YEAR(TODAY())+1,1,1))/($AH650+$AI650)&gt;=0.5))),"控制達標",IF(AND($AH650&gt;=1,$AI650&gt;=1,ISNUMBER($P650),$R650&gt;84,$N650-$P650&lt;0),"進步達標","未達標")))))</f>
        <v/>
      </c>
      <c r="U650" s="39" t="str">
        <f ca="1">IF($B650="","",IF($T650="不適用","不適用",IF($T650="未檢驗","無檢驗資料","全年"&amp;($AH650+$AI650)&amp;"次／下半年"&amp;$AI650&amp;"次／"&amp;SUMIFS(LabData2016[LDL唯一],LabData2016[比對身分證前六碼],$AX650,LabData2016[最近一次LDL檢查結果(mg/dL)],"&lt;"&amp;VALUE(SUBSTITUTE($M650,"&lt;","")),LabData2016[最近一次LDL檢查日期],"&gt;="&amp;DATE(YEAR(TODAY()),1,1),LabData2016[最近一次LDL檢查日期],"&lt;"&amp;DATE(YEAR(TODAY())+1,1,1))&amp;"/"&amp;($AH650+$AI650)&amp;"達標")))</f>
        <v/>
      </c>
      <c r="V650" s="6" t="str" cm="1">
        <f t="array" ref="V650">IF($B650="","",IFERROR(INDEX(PatientCriteria[UACR達標標準],ROWS($A$4:A650)),""))</f>
        <v/>
      </c>
      <c r="W650" s="6" t="str">
        <f>IF($B650="","",IF($X650="","",IFERROR(SUMIFS(LabData2016[最近一次UACR檢查結果(mg/gm)],LabData2016[比對身分證前六碼],$AX650,LabData2016[最近一次UACR檢查日期],$X650,LabData2016[UACR唯一],1),"")))</f>
        <v/>
      </c>
      <c r="X650" s="36" t="str" cm="1">
        <f t="array" ref="X650">IF($B650="","",IFERROR(_xlfn.AGGREGATE(14,6,LabData2016[最近一次UACR檢查日期]/((LabData2016[比對身分證前六碼]=$AX650)*(LabData2016[UACR唯一]=1)),1),""))</f>
        <v/>
      </c>
      <c r="Y650" s="6" t="str">
        <f>IF($B650="","",IF($Z650="","",IFERROR(SUMIFS(LabData2016[最近一次UACR檢查結果(mg/gm)],LabData2016[比對身分證前六碼],$AX650,LabData2016[最近一次UACR檢查日期],$Z650,LabData2016[UACR唯一],1),"")))</f>
        <v/>
      </c>
      <c r="Z650" s="36" t="str" cm="1">
        <f t="array" ref="Z650">IF($B650="","",IFERROR(_xlfn.AGGREGATE(14,6,LabData2016[最近一次UACR檢查日期]/((LabData2016[比對身分證前六碼]=$AX650)*(LabData2016[UACR唯一]=1)),2),""))</f>
        <v/>
      </c>
      <c r="AA650" s="6" t="str">
        <f t="shared" si="137"/>
        <v/>
      </c>
      <c r="AB650" s="29" t="str">
        <f ca="1">IF($B650="","",IF($V650="不適用","不適用",IF($W650="","未檢驗",IF(AND($AJ650+$AK650&gt;=2,$AK650&gt;=1),IF(OR($W650&lt;30,SUMIFS(LabData2016[UACR唯一],LabData2016[比對身分證前六碼],$AX650,LabData2016[最近一次UACR檢查結果(mg/gm)],"&lt;30",LabData2016[最近一次UACR檢查日期],"&gt;="&amp;DATE(YEAR(TODAY()),1,1),LabData2016[最近一次UACR檢查日期],"&lt;"&amp;DATE(YEAR(TODAY())+1,1,1))/($AJ650+$AK650)&gt;=0.5),"控制達標",IF(ISNUMBER($Y650),IF(AND($AA650&gt;=84,$W650-$Y650&lt;0),"進步達標","未達標"),"未達標")),"未達標"))))</f>
        <v/>
      </c>
      <c r="AC650" s="38" t="str">
        <f ca="1">IF($B650="","",IF($AB650="不適用","不適用",IF($AB650="未檢驗","無檢驗資料","全年"&amp;($AJ650+$AK650)&amp;"次／下半年"&amp;$AK650&amp;"次／"&amp;SUMIFS(LabData2016[UACR唯一],LabData2016[比對身分證前六碼],$AX650,LabData2016[最近一次UACR檢查結果(mg/gm)],"&lt;30",LabData2016[最近一次UACR檢查日期],"&gt;="&amp;DATE(YEAR(TODAY()),1,1),LabData2016[最近一次UACR檢查日期],"&lt;"&amp;DATE(YEAR(TODAY())+1,1,1))&amp;"/"&amp;($AJ650+$AK650)&amp;"達標")))</f>
        <v/>
      </c>
      <c r="AD650" s="6" t="str" cm="1">
        <f t="array" ref="AD650">IF($B650="","",IFERROR(INDEX(PatientCriteria[BP檢驗次數達標標準],ROWS($A$4:A650)),""))</f>
        <v/>
      </c>
      <c r="AE650" s="6" t="str" cm="1">
        <f t="array" aca="1" ref="AE650" ca="1">IF($B650="","",_xlfn.LET(_xlpm.bp,LabData2016[最近一次BP檢查日期],_xlpm.ym,IF(ISNUMBER(_xlpm.bp),TEXT(_xlpm.bp,"yyyy-mm"),LEFT(_xlpm.bp,7)),_xlpm.matched,_xlfn._xlws.FILTER(_xlpm.ym,(LabData2016[比對身分證前六碼]=$AX650)*(LabData2016[比對生日西元]=$AY650)*(_xlpm.ym&lt;&gt;"")*(LEFT(_xlpm.ym,4)=TEXT(YEAR(TODAY()),"0")),""),IF(INDEX(_xlpm.matched,1)="",0,ROWS(_xlfn.UNIQUE(_xlpm.matched)))))</f>
        <v/>
      </c>
      <c r="AF650" s="6" t="str">
        <f ca="1">IF($B650="","",SUMIFS(LabData2016[HbA1c唯一],LabData2016[比對身分證前六碼],$AX650,LabData2016[最近一次HbA1c檢查日期],"&gt;="&amp;DATE(YEAR(TODAY()),1,1),LabData2016[最近一次HbA1c檢查日期],"&lt;"&amp;DATE(YEAR(TODAY()),7,1)))</f>
        <v/>
      </c>
      <c r="AG650" s="6" t="str">
        <f ca="1">IF($B650="","",SUMIFS(LabData2016[HbA1c唯一],LabData2016[比對身分證前六碼],$AX650,LabData2016[最近一次HbA1c檢查日期],"&gt;="&amp;DATE(YEAR(TODAY()),7,1),LabData2016[最近一次HbA1c檢查日期],"&lt;"&amp;DATE(YEAR(TODAY())+1,1,1)))</f>
        <v/>
      </c>
      <c r="AH650" s="6" t="str">
        <f ca="1">IF($B650="","",SUMIFS(LabData2016[LDL唯一],LabData2016[比對身分證前六碼],$AX650,LabData2016[最近一次LDL檢查日期],"&gt;="&amp;DATE(YEAR(TODAY()),1,1),LabData2016[最近一次LDL檢查日期],"&lt;"&amp;DATE(YEAR(TODAY()),7,1)))</f>
        <v/>
      </c>
      <c r="AI650" s="6" t="str">
        <f ca="1">IF($B650="","",SUMIFS(LabData2016[LDL唯一],LabData2016[比對身分證前六碼],$AX650,LabData2016[最近一次LDL檢查日期],"&gt;="&amp;DATE(YEAR(TODAY()),7,1),LabData2016[最近一次LDL檢查日期],"&lt;"&amp;DATE(YEAR(TODAY())+1,1,1)))</f>
        <v/>
      </c>
      <c r="AJ650" s="6" t="str">
        <f ca="1">IF($B650="","",SUMIFS(LabData2016[UACR唯一],LabData2016[比對身分證前六碼],$AX650,LabData2016[最近一次UACR檢查日期],"&gt;="&amp;DATE(YEAR(TODAY()),1,1),LabData2016[最近一次UACR檢查日期],"&lt;"&amp;DATE(YEAR(TODAY()),7,1)))</f>
        <v/>
      </c>
      <c r="AK650" s="6" t="str">
        <f ca="1">IF($B650="","",SUMIFS(LabData2016[UACR唯一],LabData2016[比對身分證前六碼],$AX650,LabData2016[最近一次UACR檢查日期],"&gt;="&amp;DATE(YEAR(TODAY()),7,1),LabData2016[最近一次UACR檢查日期],"&lt;"&amp;DATE(YEAR(TODAY())+1,1,1)))</f>
        <v/>
      </c>
      <c r="AL650" s="6" t="str">
        <f t="shared" si="138"/>
        <v/>
      </c>
      <c r="AM650" s="6" t="str">
        <f t="shared" si="139"/>
        <v/>
      </c>
      <c r="AN650" s="6" t="str">
        <f t="shared" si="140"/>
        <v/>
      </c>
      <c r="AO650" s="6" t="str">
        <f t="shared" si="141"/>
        <v/>
      </c>
      <c r="AP650" s="6" t="str" cm="1">
        <f t="array" ref="AP650">IF($B650="","",IFERROR(INDEX(相容設定!$B$2:$E$9,MATCH($D650,相容設定!$A$2:$A$9,0),MIN(VALUE(LEFT($AQ650,FIND("/",$AQ650)-1)),3)+1),0))</f>
        <v/>
      </c>
      <c r="AQ650" s="6" t="str">
        <f t="shared" si="142"/>
        <v/>
      </c>
      <c r="AR650" s="30" t="str">
        <f t="shared" si="143"/>
        <v/>
      </c>
      <c r="AS650" s="30" t="str">
        <f>IF($B650="","",250+30+IF(OR(ISNUMBER(SEARCH("DM",$D650)),ISNUMBER(SEARCH("+",$D650))),100,0)+IFERROR(INDEX(相容設定!$F$2:$F$9,MATCH($D650,相容設定!$A$2:$A$9,0)),0))</f>
        <v/>
      </c>
      <c r="AT650" s="31" t="str">
        <f t="shared" si="144"/>
        <v/>
      </c>
      <c r="AU650" s="32" t="str">
        <f t="shared" si="145"/>
        <v/>
      </c>
      <c r="AW650" t="str">
        <f t="shared" si="146"/>
        <v/>
      </c>
    </row>
    <row r="651" spans="1:49" x14ac:dyDescent="0.35">
      <c r="A651" s="26" t="str" cm="1">
        <f t="array" ref="A651">IFERROR(IF(INDEX(PatientCriteria[身分證號],ROWS($A$4:A651))="","",ROWS($A$4:A651)),"")</f>
        <v/>
      </c>
      <c r="B651" s="26" t="str" cm="1">
        <f t="array" ref="B651">IFERROR(IF(INDEX(PatientCriteria[身分證號],ROWS($A$4:A651))="","",INDEX(PatientCriteria[身分證號],ROWS($A$4:A651))),"")</f>
        <v/>
      </c>
      <c r="C651" s="26" t="str" cm="1">
        <f t="array" ref="C651">IF($B651="","",IFERROR(INDEX(PatientCriteria[生日],ROWS($A$4:A651)),""))</f>
        <v/>
      </c>
      <c r="D651" s="26" t="str" cm="1">
        <f t="array" ref="D651">IF($B651="","",IFERROR(INDEX(PatientCriteria[疾病組合],ROWS($A$4:A651)),""))</f>
        <v/>
      </c>
      <c r="E651" s="6" t="str" cm="1">
        <f t="array" ref="E651">IF($B651="","",IFERROR(INDEX(PatientCriteria[HbA1c達標標準],ROWS($A$4:A651)),""))</f>
        <v/>
      </c>
      <c r="F651" s="6" t="str">
        <f>IF($B651="","",IF($G651="","",IFERROR(SUMIFS(LabData2016[最近一次HbA1c檢查結果(%)],LabData2016[比對身分證前六碼],$AX651,LabData2016[最近一次HbA1c檢查日期],$G651,LabData2016[HbA1c唯一],1),"")))</f>
        <v/>
      </c>
      <c r="G651" s="36" t="str" cm="1">
        <f t="array" ref="G651">IF($B651="","",IFERROR(_xlfn.AGGREGATE(14,6,LabData2016[最近一次HbA1c檢查日期]/((LabData2016[比對身分證前六碼]=$AX651)*(LabData2016[HbA1c唯一]=1)),1),""))</f>
        <v/>
      </c>
      <c r="H651" s="6" t="str">
        <f>IF($B651="","",IF($I651="","",IFERROR(SUMIFS(LabData2016[最近一次HbA1c檢查結果(%)],LabData2016[比對身分證前六碼],$AX651,LabData2016[最近一次HbA1c檢查日期],$I651,LabData2016[HbA1c唯一],1),"")))</f>
        <v/>
      </c>
      <c r="I651" s="36" t="str" cm="1">
        <f t="array" ref="I651">IF($B651="","",IFERROR(_xlfn.AGGREGATE(14,6,LabData2016[最近一次HbA1c檢查日期]/((LabData2016[比對身分證前六碼]=$AX651)*(LabData2016[HbA1c唯一]=1)),2),""))</f>
        <v/>
      </c>
      <c r="J651" s="6" t="str">
        <f t="shared" si="135"/>
        <v/>
      </c>
      <c r="K651" s="27" t="str">
        <f ca="1">IF($B651="","",IF($E651="不適用","不適用",IF($F651="","未檢驗",IF(AND($AF651+$AG651&gt;=2,$AG651&gt;=1),IF(OR($F651&lt;VALUE(SUBSTITUTE(SUBSTITUTE($E651,"&lt;",""),"%","")),SUMIFS(LabData2016[HbA1c唯一],LabData2016[比對身分證前六碼],$AX651,LabData2016[最近一次HbA1c檢查結果(%)],"&lt;"&amp;VALUE(SUBSTITUTE(SUBSTITUTE($E651,"&lt;",""),"%","")),LabData2016[最近一次HbA1c檢查日期],"&gt;="&amp;DATE(YEAR(TODAY()),1,1),LabData2016[最近一次HbA1c檢查日期],"&lt;"&amp;DATE(YEAR(TODAY())+1,1,1))/($AF651+$AG651)&gt;=0.5),"控制達標",IF(ISNUMBER($H651),IF(AND($J651&gt;=84,$F651-$H651&lt;0),"進步達標","未達標"),"未達標")),"未達標"))))</f>
        <v/>
      </c>
      <c r="L651" s="33" t="str">
        <f ca="1">IF($B651="","",IF($K651="不適用","不適用",IF($K651="未檢驗","無檢驗資料","全年"&amp;($AF651+$AG651)&amp;"次／下半年"&amp;$AG651&amp;"次／"&amp;SUMIFS(LabData2016[HbA1c唯一],LabData2016[比對身分證前六碼],$AX651,LabData2016[最近一次HbA1c檢查結果(%)],"&lt;"&amp;VALUE(SUBSTITUTE(SUBSTITUTE($E651,"&lt;",""),"%","")),LabData2016[最近一次HbA1c檢查日期],"&gt;="&amp;DATE(YEAR(TODAY()),1,1),LabData2016[最近一次HbA1c檢查日期],"&lt;"&amp;DATE(YEAR(TODAY())+1,1,1))&amp;"/"&amp;($AF651+$AG651)&amp;"達標")))</f>
        <v/>
      </c>
      <c r="M651" s="6" t="str" cm="1">
        <f t="array" ref="M651">IF($B651="","",IFERROR(INDEX(PatientCriteria[LDL達標標準],ROWS($A$4:A651)),""))</f>
        <v/>
      </c>
      <c r="N651" s="6" t="str">
        <f>IF($B651="","",IF($O651="","",IFERROR(SUMIFS(LabData2016[最近一次LDL檢查結果(mg/dL)],LabData2016[比對身分證前六碼],$AX651,LabData2016[最近一次LDL檢查日期],$O651,LabData2016[LDL唯一],1),"")))</f>
        <v/>
      </c>
      <c r="O651" s="36" t="str" cm="1">
        <f t="array" ref="O651">IF($B651="","",IFERROR(_xlfn.AGGREGATE(14,6,LabData2016[最近一次LDL檢查日期]/((LabData2016[比對身分證前六碼]=$AX651)*(LabData2016[LDL唯一]=1)),1),""))</f>
        <v/>
      </c>
      <c r="P651" s="6" t="str">
        <f>IF($B651="","",IF($Q651="","",IFERROR(SUMIFS(LabData2016[最近一次LDL檢查結果(mg/dL)],LabData2016[比對身分證前六碼],$AX651,LabData2016[最近一次LDL檢查日期],$Q651,LabData2016[LDL唯一],1),"")))</f>
        <v/>
      </c>
      <c r="Q651" s="36" t="str" cm="1">
        <f t="array" ref="Q651">IF($B651="","",IFERROR(_xlfn.AGGREGATE(14,6,LabData2016[最近一次LDL檢查日期]/((LabData2016[比對身分證前六碼]=$AX651)*(LabData2016[LDL唯一]=1)),2),""))</f>
        <v/>
      </c>
      <c r="R651" s="6" t="str">
        <f t="shared" si="136"/>
        <v/>
      </c>
      <c r="S651" s="6" t="str" cm="1">
        <f t="array" ref="S651">IF($B651="","",IFERROR(_xlfn.AGGREGATE(15,6,LabData2016[最近一次LDL檢查結果(mg/dL)]/((LabData2016[比對身分證前六碼]=$AX651)*(LabData2016[LDL唯一]=1)),1),""))</f>
        <v/>
      </c>
      <c r="T651" s="28" t="str">
        <f ca="1">IF($B651="","",IF($M651="不適用","不適用",IF($N651="","未檢驗",IF(OR(AND($D651="DM only",$O651&gt;=DATE(YEAR(TODAY()),1,1),$O651&lt;DATE(YEAR(TODAY())+1,1,1),$N651&lt;VALUE(SUBSTITUTE($M651,"&lt;",""))),AND($AH651&gt;=1,$AI651&gt;=1,OR($N651&lt;VALUE(SUBSTITUTE($M651,"&lt;","")),SUMIFS(LabData2016[LDL唯一],LabData2016[比對身分證前六碼],$AX651,LabData2016[最近一次LDL檢查結果(mg/dL)],"&lt;"&amp;VALUE(SUBSTITUTE($M651,"&lt;","")),LabData2016[最近一次LDL檢查日期],"&gt;="&amp;DATE(YEAR(TODAY()),1,1),LabData2016[最近一次LDL檢查日期],"&lt;"&amp;DATE(YEAR(TODAY())+1,1,1))/($AH651+$AI651)&gt;=0.5))),"控制達標",IF(AND($AH651&gt;=1,$AI651&gt;=1,ISNUMBER($P651),$R651&gt;84,$N651-$P651&lt;0),"進步達標","未達標")))))</f>
        <v/>
      </c>
      <c r="U651" s="39" t="str">
        <f ca="1">IF($B651="","",IF($T651="不適用","不適用",IF($T651="未檢驗","無檢驗資料","全年"&amp;($AH651+$AI651)&amp;"次／下半年"&amp;$AI651&amp;"次／"&amp;SUMIFS(LabData2016[LDL唯一],LabData2016[比對身分證前六碼],$AX651,LabData2016[最近一次LDL檢查結果(mg/dL)],"&lt;"&amp;VALUE(SUBSTITUTE($M651,"&lt;","")),LabData2016[最近一次LDL檢查日期],"&gt;="&amp;DATE(YEAR(TODAY()),1,1),LabData2016[最近一次LDL檢查日期],"&lt;"&amp;DATE(YEAR(TODAY())+1,1,1))&amp;"/"&amp;($AH651+$AI651)&amp;"達標")))</f>
        <v/>
      </c>
      <c r="V651" s="6" t="str" cm="1">
        <f t="array" ref="V651">IF($B651="","",IFERROR(INDEX(PatientCriteria[UACR達標標準],ROWS($A$4:A651)),""))</f>
        <v/>
      </c>
      <c r="W651" s="6" t="str">
        <f>IF($B651="","",IF($X651="","",IFERROR(SUMIFS(LabData2016[最近一次UACR檢查結果(mg/gm)],LabData2016[比對身分證前六碼],$AX651,LabData2016[最近一次UACR檢查日期],$X651,LabData2016[UACR唯一],1),"")))</f>
        <v/>
      </c>
      <c r="X651" s="36" t="str" cm="1">
        <f t="array" ref="X651">IF($B651="","",IFERROR(_xlfn.AGGREGATE(14,6,LabData2016[最近一次UACR檢查日期]/((LabData2016[比對身分證前六碼]=$AX651)*(LabData2016[UACR唯一]=1)),1),""))</f>
        <v/>
      </c>
      <c r="Y651" s="6" t="str">
        <f>IF($B651="","",IF($Z651="","",IFERROR(SUMIFS(LabData2016[最近一次UACR檢查結果(mg/gm)],LabData2016[比對身分證前六碼],$AX651,LabData2016[最近一次UACR檢查日期],$Z651,LabData2016[UACR唯一],1),"")))</f>
        <v/>
      </c>
      <c r="Z651" s="36" t="str" cm="1">
        <f t="array" ref="Z651">IF($B651="","",IFERROR(_xlfn.AGGREGATE(14,6,LabData2016[最近一次UACR檢查日期]/((LabData2016[比對身分證前六碼]=$AX651)*(LabData2016[UACR唯一]=1)),2),""))</f>
        <v/>
      </c>
      <c r="AA651" s="6" t="str">
        <f t="shared" si="137"/>
        <v/>
      </c>
      <c r="AB651" s="29" t="str">
        <f ca="1">IF($B651="","",IF($V651="不適用","不適用",IF($W651="","未檢驗",IF(AND($AJ651+$AK651&gt;=2,$AK651&gt;=1),IF(OR($W651&lt;30,SUMIFS(LabData2016[UACR唯一],LabData2016[比對身分證前六碼],$AX651,LabData2016[最近一次UACR檢查結果(mg/gm)],"&lt;30",LabData2016[最近一次UACR檢查日期],"&gt;="&amp;DATE(YEAR(TODAY()),1,1),LabData2016[最近一次UACR檢查日期],"&lt;"&amp;DATE(YEAR(TODAY())+1,1,1))/($AJ651+$AK651)&gt;=0.5),"控制達標",IF(ISNUMBER($Y651),IF(AND($AA651&gt;=84,$W651-$Y651&lt;0),"進步達標","未達標"),"未達標")),"未達標"))))</f>
        <v/>
      </c>
      <c r="AC651" s="38" t="str">
        <f ca="1">IF($B651="","",IF($AB651="不適用","不適用",IF($AB651="未檢驗","無檢驗資料","全年"&amp;($AJ651+$AK651)&amp;"次／下半年"&amp;$AK651&amp;"次／"&amp;SUMIFS(LabData2016[UACR唯一],LabData2016[比對身分證前六碼],$AX651,LabData2016[最近一次UACR檢查結果(mg/gm)],"&lt;30",LabData2016[最近一次UACR檢查日期],"&gt;="&amp;DATE(YEAR(TODAY()),1,1),LabData2016[最近一次UACR檢查日期],"&lt;"&amp;DATE(YEAR(TODAY())+1,1,1))&amp;"/"&amp;($AJ651+$AK651)&amp;"達標")))</f>
        <v/>
      </c>
      <c r="AD651" s="6" t="str" cm="1">
        <f t="array" ref="AD651">IF($B651="","",IFERROR(INDEX(PatientCriteria[BP檢驗次數達標標準],ROWS($A$4:A651)),""))</f>
        <v/>
      </c>
      <c r="AE651" s="6" t="str" cm="1">
        <f t="array" aca="1" ref="AE651" ca="1">IF($B651="","",_xlfn.LET(_xlpm.bp,LabData2016[最近一次BP檢查日期],_xlpm.ym,IF(ISNUMBER(_xlpm.bp),TEXT(_xlpm.bp,"yyyy-mm"),LEFT(_xlpm.bp,7)),_xlpm.matched,_xlfn._xlws.FILTER(_xlpm.ym,(LabData2016[比對身分證前六碼]=$AX651)*(LabData2016[比對生日西元]=$AY651)*(_xlpm.ym&lt;&gt;"")*(LEFT(_xlpm.ym,4)=TEXT(YEAR(TODAY()),"0")),""),IF(INDEX(_xlpm.matched,1)="",0,ROWS(_xlfn.UNIQUE(_xlpm.matched)))))</f>
        <v/>
      </c>
      <c r="AF651" s="6" t="str">
        <f ca="1">IF($B651="","",SUMIFS(LabData2016[HbA1c唯一],LabData2016[比對身分證前六碼],$AX651,LabData2016[最近一次HbA1c檢查日期],"&gt;="&amp;DATE(YEAR(TODAY()),1,1),LabData2016[最近一次HbA1c檢查日期],"&lt;"&amp;DATE(YEAR(TODAY()),7,1)))</f>
        <v/>
      </c>
      <c r="AG651" s="6" t="str">
        <f ca="1">IF($B651="","",SUMIFS(LabData2016[HbA1c唯一],LabData2016[比對身分證前六碼],$AX651,LabData2016[最近一次HbA1c檢查日期],"&gt;="&amp;DATE(YEAR(TODAY()),7,1),LabData2016[最近一次HbA1c檢查日期],"&lt;"&amp;DATE(YEAR(TODAY())+1,1,1)))</f>
        <v/>
      </c>
      <c r="AH651" s="6" t="str">
        <f ca="1">IF($B651="","",SUMIFS(LabData2016[LDL唯一],LabData2016[比對身分證前六碼],$AX651,LabData2016[最近一次LDL檢查日期],"&gt;="&amp;DATE(YEAR(TODAY()),1,1),LabData2016[最近一次LDL檢查日期],"&lt;"&amp;DATE(YEAR(TODAY()),7,1)))</f>
        <v/>
      </c>
      <c r="AI651" s="6" t="str">
        <f ca="1">IF($B651="","",SUMIFS(LabData2016[LDL唯一],LabData2016[比對身分證前六碼],$AX651,LabData2016[最近一次LDL檢查日期],"&gt;="&amp;DATE(YEAR(TODAY()),7,1),LabData2016[最近一次LDL檢查日期],"&lt;"&amp;DATE(YEAR(TODAY())+1,1,1)))</f>
        <v/>
      </c>
      <c r="AJ651" s="6" t="str">
        <f ca="1">IF($B651="","",SUMIFS(LabData2016[UACR唯一],LabData2016[比對身分證前六碼],$AX651,LabData2016[最近一次UACR檢查日期],"&gt;="&amp;DATE(YEAR(TODAY()),1,1),LabData2016[最近一次UACR檢查日期],"&lt;"&amp;DATE(YEAR(TODAY()),7,1)))</f>
        <v/>
      </c>
      <c r="AK651" s="6" t="str">
        <f ca="1">IF($B651="","",SUMIFS(LabData2016[UACR唯一],LabData2016[比對身分證前六碼],$AX651,LabData2016[最近一次UACR檢查日期],"&gt;="&amp;DATE(YEAR(TODAY()),7,1),LabData2016[最近一次UACR檢查日期],"&lt;"&amp;DATE(YEAR(TODAY())+1,1,1)))</f>
        <v/>
      </c>
      <c r="AL651" s="6" t="str">
        <f t="shared" si="138"/>
        <v/>
      </c>
      <c r="AM651" s="6" t="str">
        <f t="shared" si="139"/>
        <v/>
      </c>
      <c r="AN651" s="6" t="str">
        <f t="shared" si="140"/>
        <v/>
      </c>
      <c r="AO651" s="6" t="str">
        <f t="shared" si="141"/>
        <v/>
      </c>
      <c r="AP651" s="6" t="str" cm="1">
        <f t="array" ref="AP651">IF($B651="","",IFERROR(INDEX(相容設定!$B$2:$E$9,MATCH($D651,相容設定!$A$2:$A$9,0),MIN(VALUE(LEFT($AQ651,FIND("/",$AQ651)-1)),3)+1),0))</f>
        <v/>
      </c>
      <c r="AQ651" s="6" t="str">
        <f t="shared" si="142"/>
        <v/>
      </c>
      <c r="AR651" s="30" t="str">
        <f t="shared" si="143"/>
        <v/>
      </c>
      <c r="AS651" s="30" t="str">
        <f>IF($B651="","",250+30+IF(OR(ISNUMBER(SEARCH("DM",$D651)),ISNUMBER(SEARCH("+",$D651))),100,0)+IFERROR(INDEX(相容設定!$F$2:$F$9,MATCH($D651,相容設定!$A$2:$A$9,0)),0))</f>
        <v/>
      </c>
      <c r="AT651" s="31" t="str">
        <f t="shared" si="144"/>
        <v/>
      </c>
      <c r="AU651" s="32" t="str">
        <f t="shared" si="145"/>
        <v/>
      </c>
      <c r="AW651" t="str">
        <f t="shared" si="146"/>
        <v/>
      </c>
    </row>
    <row r="652" spans="1:49" x14ac:dyDescent="0.35">
      <c r="A652" s="26" t="str" cm="1">
        <f t="array" ref="A652">IFERROR(IF(INDEX(PatientCriteria[身分證號],ROWS($A$4:A652))="","",ROWS($A$4:A652)),"")</f>
        <v/>
      </c>
      <c r="B652" s="26" t="str" cm="1">
        <f t="array" ref="B652">IFERROR(IF(INDEX(PatientCriteria[身分證號],ROWS($A$4:A652))="","",INDEX(PatientCriteria[身分證號],ROWS($A$4:A652))),"")</f>
        <v/>
      </c>
      <c r="C652" s="26" t="str" cm="1">
        <f t="array" ref="C652">IF($B652="","",IFERROR(INDEX(PatientCriteria[生日],ROWS($A$4:A652)),""))</f>
        <v/>
      </c>
      <c r="D652" s="26" t="str" cm="1">
        <f t="array" ref="D652">IF($B652="","",IFERROR(INDEX(PatientCriteria[疾病組合],ROWS($A$4:A652)),""))</f>
        <v/>
      </c>
      <c r="E652" s="6" t="str" cm="1">
        <f t="array" ref="E652">IF($B652="","",IFERROR(INDEX(PatientCriteria[HbA1c達標標準],ROWS($A$4:A652)),""))</f>
        <v/>
      </c>
      <c r="F652" s="6" t="str">
        <f>IF($B652="","",IF($G652="","",IFERROR(SUMIFS(LabData2016[最近一次HbA1c檢查結果(%)],LabData2016[比對身分證前六碼],$AX652,LabData2016[最近一次HbA1c檢查日期],$G652,LabData2016[HbA1c唯一],1),"")))</f>
        <v/>
      </c>
      <c r="G652" s="36" t="str" cm="1">
        <f t="array" ref="G652">IF($B652="","",IFERROR(_xlfn.AGGREGATE(14,6,LabData2016[最近一次HbA1c檢查日期]/((LabData2016[比對身分證前六碼]=$AX652)*(LabData2016[HbA1c唯一]=1)),1),""))</f>
        <v/>
      </c>
      <c r="H652" s="6" t="str">
        <f>IF($B652="","",IF($I652="","",IFERROR(SUMIFS(LabData2016[最近一次HbA1c檢查結果(%)],LabData2016[比對身分證前六碼],$AX652,LabData2016[最近一次HbA1c檢查日期],$I652,LabData2016[HbA1c唯一],1),"")))</f>
        <v/>
      </c>
      <c r="I652" s="36" t="str" cm="1">
        <f t="array" ref="I652">IF($B652="","",IFERROR(_xlfn.AGGREGATE(14,6,LabData2016[最近一次HbA1c檢查日期]/((LabData2016[比對身分證前六碼]=$AX652)*(LabData2016[HbA1c唯一]=1)),2),""))</f>
        <v/>
      </c>
      <c r="J652" s="6" t="str">
        <f t="shared" si="135"/>
        <v/>
      </c>
      <c r="K652" s="27" t="str">
        <f ca="1">IF($B652="","",IF($E652="不適用","不適用",IF($F652="","未檢驗",IF(AND($AF652+$AG652&gt;=2,$AG652&gt;=1),IF(OR($F652&lt;VALUE(SUBSTITUTE(SUBSTITUTE($E652,"&lt;",""),"%","")),SUMIFS(LabData2016[HbA1c唯一],LabData2016[比對身分證前六碼],$AX652,LabData2016[最近一次HbA1c檢查結果(%)],"&lt;"&amp;VALUE(SUBSTITUTE(SUBSTITUTE($E652,"&lt;",""),"%","")),LabData2016[最近一次HbA1c檢查日期],"&gt;="&amp;DATE(YEAR(TODAY()),1,1),LabData2016[最近一次HbA1c檢查日期],"&lt;"&amp;DATE(YEAR(TODAY())+1,1,1))/($AF652+$AG652)&gt;=0.5),"控制達標",IF(ISNUMBER($H652),IF(AND($J652&gt;=84,$F652-$H652&lt;0),"進步達標","未達標"),"未達標")),"未達標"))))</f>
        <v/>
      </c>
      <c r="L652" s="33" t="str">
        <f ca="1">IF($B652="","",IF($K652="不適用","不適用",IF($K652="未檢驗","無檢驗資料","全年"&amp;($AF652+$AG652)&amp;"次／下半年"&amp;$AG652&amp;"次／"&amp;SUMIFS(LabData2016[HbA1c唯一],LabData2016[比對身分證前六碼],$AX652,LabData2016[最近一次HbA1c檢查結果(%)],"&lt;"&amp;VALUE(SUBSTITUTE(SUBSTITUTE($E652,"&lt;",""),"%","")),LabData2016[最近一次HbA1c檢查日期],"&gt;="&amp;DATE(YEAR(TODAY()),1,1),LabData2016[最近一次HbA1c檢查日期],"&lt;"&amp;DATE(YEAR(TODAY())+1,1,1))&amp;"/"&amp;($AF652+$AG652)&amp;"達標")))</f>
        <v/>
      </c>
      <c r="M652" s="6" t="str" cm="1">
        <f t="array" ref="M652">IF($B652="","",IFERROR(INDEX(PatientCriteria[LDL達標標準],ROWS($A$4:A652)),""))</f>
        <v/>
      </c>
      <c r="N652" s="6" t="str">
        <f>IF($B652="","",IF($O652="","",IFERROR(SUMIFS(LabData2016[最近一次LDL檢查結果(mg/dL)],LabData2016[比對身分證前六碼],$AX652,LabData2016[最近一次LDL檢查日期],$O652,LabData2016[LDL唯一],1),"")))</f>
        <v/>
      </c>
      <c r="O652" s="36" t="str" cm="1">
        <f t="array" ref="O652">IF($B652="","",IFERROR(_xlfn.AGGREGATE(14,6,LabData2016[最近一次LDL檢查日期]/((LabData2016[比對身分證前六碼]=$AX652)*(LabData2016[LDL唯一]=1)),1),""))</f>
        <v/>
      </c>
      <c r="P652" s="6" t="str">
        <f>IF($B652="","",IF($Q652="","",IFERROR(SUMIFS(LabData2016[最近一次LDL檢查結果(mg/dL)],LabData2016[比對身分證前六碼],$AX652,LabData2016[最近一次LDL檢查日期],$Q652,LabData2016[LDL唯一],1),"")))</f>
        <v/>
      </c>
      <c r="Q652" s="36" t="str" cm="1">
        <f t="array" ref="Q652">IF($B652="","",IFERROR(_xlfn.AGGREGATE(14,6,LabData2016[最近一次LDL檢查日期]/((LabData2016[比對身分證前六碼]=$AX652)*(LabData2016[LDL唯一]=1)),2),""))</f>
        <v/>
      </c>
      <c r="R652" s="6" t="str">
        <f t="shared" si="136"/>
        <v/>
      </c>
      <c r="S652" s="6" t="str" cm="1">
        <f t="array" ref="S652">IF($B652="","",IFERROR(_xlfn.AGGREGATE(15,6,LabData2016[最近一次LDL檢查結果(mg/dL)]/((LabData2016[比對身分證前六碼]=$AX652)*(LabData2016[LDL唯一]=1)),1),""))</f>
        <v/>
      </c>
      <c r="T652" s="28" t="str">
        <f ca="1">IF($B652="","",IF($M652="不適用","不適用",IF($N652="","未檢驗",IF(OR(AND($D652="DM only",$O652&gt;=DATE(YEAR(TODAY()),1,1),$O652&lt;DATE(YEAR(TODAY())+1,1,1),$N652&lt;VALUE(SUBSTITUTE($M652,"&lt;",""))),AND($AH652&gt;=1,$AI652&gt;=1,OR($N652&lt;VALUE(SUBSTITUTE($M652,"&lt;","")),SUMIFS(LabData2016[LDL唯一],LabData2016[比對身分證前六碼],$AX652,LabData2016[最近一次LDL檢查結果(mg/dL)],"&lt;"&amp;VALUE(SUBSTITUTE($M652,"&lt;","")),LabData2016[最近一次LDL檢查日期],"&gt;="&amp;DATE(YEAR(TODAY()),1,1),LabData2016[最近一次LDL檢查日期],"&lt;"&amp;DATE(YEAR(TODAY())+1,1,1))/($AH652+$AI652)&gt;=0.5))),"控制達標",IF(AND($AH652&gt;=1,$AI652&gt;=1,ISNUMBER($P652),$R652&gt;84,$N652-$P652&lt;0),"進步達標","未達標")))))</f>
        <v/>
      </c>
      <c r="U652" s="39" t="str">
        <f ca="1">IF($B652="","",IF($T652="不適用","不適用",IF($T652="未檢驗","無檢驗資料","全年"&amp;($AH652+$AI652)&amp;"次／下半年"&amp;$AI652&amp;"次／"&amp;SUMIFS(LabData2016[LDL唯一],LabData2016[比對身分證前六碼],$AX652,LabData2016[最近一次LDL檢查結果(mg/dL)],"&lt;"&amp;VALUE(SUBSTITUTE($M652,"&lt;","")),LabData2016[最近一次LDL檢查日期],"&gt;="&amp;DATE(YEAR(TODAY()),1,1),LabData2016[最近一次LDL檢查日期],"&lt;"&amp;DATE(YEAR(TODAY())+1,1,1))&amp;"/"&amp;($AH652+$AI652)&amp;"達標")))</f>
        <v/>
      </c>
      <c r="V652" s="6" t="str" cm="1">
        <f t="array" ref="V652">IF($B652="","",IFERROR(INDEX(PatientCriteria[UACR達標標準],ROWS($A$4:A652)),""))</f>
        <v/>
      </c>
      <c r="W652" s="6" t="str">
        <f>IF($B652="","",IF($X652="","",IFERROR(SUMIFS(LabData2016[最近一次UACR檢查結果(mg/gm)],LabData2016[比對身分證前六碼],$AX652,LabData2016[最近一次UACR檢查日期],$X652,LabData2016[UACR唯一],1),"")))</f>
        <v/>
      </c>
      <c r="X652" s="36" t="str" cm="1">
        <f t="array" ref="X652">IF($B652="","",IFERROR(_xlfn.AGGREGATE(14,6,LabData2016[最近一次UACR檢查日期]/((LabData2016[比對身分證前六碼]=$AX652)*(LabData2016[UACR唯一]=1)),1),""))</f>
        <v/>
      </c>
      <c r="Y652" s="6" t="str">
        <f>IF($B652="","",IF($Z652="","",IFERROR(SUMIFS(LabData2016[最近一次UACR檢查結果(mg/gm)],LabData2016[比對身分證前六碼],$AX652,LabData2016[最近一次UACR檢查日期],$Z652,LabData2016[UACR唯一],1),"")))</f>
        <v/>
      </c>
      <c r="Z652" s="36" t="str" cm="1">
        <f t="array" ref="Z652">IF($B652="","",IFERROR(_xlfn.AGGREGATE(14,6,LabData2016[最近一次UACR檢查日期]/((LabData2016[比對身分證前六碼]=$AX652)*(LabData2016[UACR唯一]=1)),2),""))</f>
        <v/>
      </c>
      <c r="AA652" s="6" t="str">
        <f t="shared" si="137"/>
        <v/>
      </c>
      <c r="AB652" s="29" t="str">
        <f ca="1">IF($B652="","",IF($V652="不適用","不適用",IF($W652="","未檢驗",IF(AND($AJ652+$AK652&gt;=2,$AK652&gt;=1),IF(OR($W652&lt;30,SUMIFS(LabData2016[UACR唯一],LabData2016[比對身分證前六碼],$AX652,LabData2016[最近一次UACR檢查結果(mg/gm)],"&lt;30",LabData2016[最近一次UACR檢查日期],"&gt;="&amp;DATE(YEAR(TODAY()),1,1),LabData2016[最近一次UACR檢查日期],"&lt;"&amp;DATE(YEAR(TODAY())+1,1,1))/($AJ652+$AK652)&gt;=0.5),"控制達標",IF(ISNUMBER($Y652),IF(AND($AA652&gt;=84,$W652-$Y652&lt;0),"進步達標","未達標"),"未達標")),"未達標"))))</f>
        <v/>
      </c>
      <c r="AC652" s="38" t="str">
        <f ca="1">IF($B652="","",IF($AB652="不適用","不適用",IF($AB652="未檢驗","無檢驗資料","全年"&amp;($AJ652+$AK652)&amp;"次／下半年"&amp;$AK652&amp;"次／"&amp;SUMIFS(LabData2016[UACR唯一],LabData2016[比對身分證前六碼],$AX652,LabData2016[最近一次UACR檢查結果(mg/gm)],"&lt;30",LabData2016[最近一次UACR檢查日期],"&gt;="&amp;DATE(YEAR(TODAY()),1,1),LabData2016[最近一次UACR檢查日期],"&lt;"&amp;DATE(YEAR(TODAY())+1,1,1))&amp;"/"&amp;($AJ652+$AK652)&amp;"達標")))</f>
        <v/>
      </c>
      <c r="AD652" s="6" t="str" cm="1">
        <f t="array" ref="AD652">IF($B652="","",IFERROR(INDEX(PatientCriteria[BP檢驗次數達標標準],ROWS($A$4:A652)),""))</f>
        <v/>
      </c>
      <c r="AE652" s="6" t="str" cm="1">
        <f t="array" aca="1" ref="AE652" ca="1">IF($B652="","",_xlfn.LET(_xlpm.bp,LabData2016[最近一次BP檢查日期],_xlpm.ym,IF(ISNUMBER(_xlpm.bp),TEXT(_xlpm.bp,"yyyy-mm"),LEFT(_xlpm.bp,7)),_xlpm.matched,_xlfn._xlws.FILTER(_xlpm.ym,(LabData2016[比對身分證前六碼]=$AX652)*(LabData2016[比對生日西元]=$AY652)*(_xlpm.ym&lt;&gt;"")*(LEFT(_xlpm.ym,4)=TEXT(YEAR(TODAY()),"0")),""),IF(INDEX(_xlpm.matched,1)="",0,ROWS(_xlfn.UNIQUE(_xlpm.matched)))))</f>
        <v/>
      </c>
      <c r="AF652" s="6" t="str">
        <f ca="1">IF($B652="","",SUMIFS(LabData2016[HbA1c唯一],LabData2016[比對身分證前六碼],$AX652,LabData2016[最近一次HbA1c檢查日期],"&gt;="&amp;DATE(YEAR(TODAY()),1,1),LabData2016[最近一次HbA1c檢查日期],"&lt;"&amp;DATE(YEAR(TODAY()),7,1)))</f>
        <v/>
      </c>
      <c r="AG652" s="6" t="str">
        <f ca="1">IF($B652="","",SUMIFS(LabData2016[HbA1c唯一],LabData2016[比對身分證前六碼],$AX652,LabData2016[最近一次HbA1c檢查日期],"&gt;="&amp;DATE(YEAR(TODAY()),7,1),LabData2016[最近一次HbA1c檢查日期],"&lt;"&amp;DATE(YEAR(TODAY())+1,1,1)))</f>
        <v/>
      </c>
      <c r="AH652" s="6" t="str">
        <f ca="1">IF($B652="","",SUMIFS(LabData2016[LDL唯一],LabData2016[比對身分證前六碼],$AX652,LabData2016[最近一次LDL檢查日期],"&gt;="&amp;DATE(YEAR(TODAY()),1,1),LabData2016[最近一次LDL檢查日期],"&lt;"&amp;DATE(YEAR(TODAY()),7,1)))</f>
        <v/>
      </c>
      <c r="AI652" s="6" t="str">
        <f ca="1">IF($B652="","",SUMIFS(LabData2016[LDL唯一],LabData2016[比對身分證前六碼],$AX652,LabData2016[最近一次LDL檢查日期],"&gt;="&amp;DATE(YEAR(TODAY()),7,1),LabData2016[最近一次LDL檢查日期],"&lt;"&amp;DATE(YEAR(TODAY())+1,1,1)))</f>
        <v/>
      </c>
      <c r="AJ652" s="6" t="str">
        <f ca="1">IF($B652="","",SUMIFS(LabData2016[UACR唯一],LabData2016[比對身分證前六碼],$AX652,LabData2016[最近一次UACR檢查日期],"&gt;="&amp;DATE(YEAR(TODAY()),1,1),LabData2016[最近一次UACR檢查日期],"&lt;"&amp;DATE(YEAR(TODAY()),7,1)))</f>
        <v/>
      </c>
      <c r="AK652" s="6" t="str">
        <f ca="1">IF($B652="","",SUMIFS(LabData2016[UACR唯一],LabData2016[比對身分證前六碼],$AX652,LabData2016[最近一次UACR檢查日期],"&gt;="&amp;DATE(YEAR(TODAY()),7,1),LabData2016[最近一次UACR檢查日期],"&lt;"&amp;DATE(YEAR(TODAY())+1,1,1)))</f>
        <v/>
      </c>
      <c r="AL652" s="6" t="str">
        <f t="shared" si="138"/>
        <v/>
      </c>
      <c r="AM652" s="6" t="str">
        <f t="shared" si="139"/>
        <v/>
      </c>
      <c r="AN652" s="6" t="str">
        <f t="shared" si="140"/>
        <v/>
      </c>
      <c r="AO652" s="6" t="str">
        <f t="shared" si="141"/>
        <v/>
      </c>
      <c r="AP652" s="6" t="str" cm="1">
        <f t="array" ref="AP652">IF($B652="","",IFERROR(INDEX(相容設定!$B$2:$E$9,MATCH($D652,相容設定!$A$2:$A$9,0),MIN(VALUE(LEFT($AQ652,FIND("/",$AQ652)-1)),3)+1),0))</f>
        <v/>
      </c>
      <c r="AQ652" s="6" t="str">
        <f t="shared" si="142"/>
        <v/>
      </c>
      <c r="AR652" s="30" t="str">
        <f t="shared" si="143"/>
        <v/>
      </c>
      <c r="AS652" s="30" t="str">
        <f>IF($B652="","",250+30+IF(OR(ISNUMBER(SEARCH("DM",$D652)),ISNUMBER(SEARCH("+",$D652))),100,0)+IFERROR(INDEX(相容設定!$F$2:$F$9,MATCH($D652,相容設定!$A$2:$A$9,0)),0))</f>
        <v/>
      </c>
      <c r="AT652" s="31" t="str">
        <f t="shared" si="144"/>
        <v/>
      </c>
      <c r="AU652" s="32" t="str">
        <f t="shared" si="145"/>
        <v/>
      </c>
      <c r="AW652" t="str">
        <f t="shared" si="146"/>
        <v/>
      </c>
    </row>
    <row r="653" spans="1:49" x14ac:dyDescent="0.35">
      <c r="A653" s="26" t="str" cm="1">
        <f t="array" ref="A653">IFERROR(IF(INDEX(PatientCriteria[身分證號],ROWS($A$4:A653))="","",ROWS($A$4:A653)),"")</f>
        <v/>
      </c>
      <c r="B653" s="26" t="str" cm="1">
        <f t="array" ref="B653">IFERROR(IF(INDEX(PatientCriteria[身分證號],ROWS($A$4:A653))="","",INDEX(PatientCriteria[身分證號],ROWS($A$4:A653))),"")</f>
        <v/>
      </c>
      <c r="C653" s="26" t="str" cm="1">
        <f t="array" ref="C653">IF($B653="","",IFERROR(INDEX(PatientCriteria[生日],ROWS($A$4:A653)),""))</f>
        <v/>
      </c>
      <c r="D653" s="26" t="str" cm="1">
        <f t="array" ref="D653">IF($B653="","",IFERROR(INDEX(PatientCriteria[疾病組合],ROWS($A$4:A653)),""))</f>
        <v/>
      </c>
      <c r="E653" s="6" t="str" cm="1">
        <f t="array" ref="E653">IF($B653="","",IFERROR(INDEX(PatientCriteria[HbA1c達標標準],ROWS($A$4:A653)),""))</f>
        <v/>
      </c>
      <c r="F653" s="6" t="str">
        <f>IF($B653="","",IF($G653="","",IFERROR(SUMIFS(LabData2016[最近一次HbA1c檢查結果(%)],LabData2016[比對身分證前六碼],$AX653,LabData2016[最近一次HbA1c檢查日期],$G653,LabData2016[HbA1c唯一],1),"")))</f>
        <v/>
      </c>
      <c r="G653" s="36" t="str" cm="1">
        <f t="array" ref="G653">IF($B653="","",IFERROR(_xlfn.AGGREGATE(14,6,LabData2016[最近一次HbA1c檢查日期]/((LabData2016[比對身分證前六碼]=$AX653)*(LabData2016[HbA1c唯一]=1)),1),""))</f>
        <v/>
      </c>
      <c r="H653" s="6" t="str">
        <f>IF($B653="","",IF($I653="","",IFERROR(SUMIFS(LabData2016[最近一次HbA1c檢查結果(%)],LabData2016[比對身分證前六碼],$AX653,LabData2016[最近一次HbA1c檢查日期],$I653,LabData2016[HbA1c唯一],1),"")))</f>
        <v/>
      </c>
      <c r="I653" s="36" t="str" cm="1">
        <f t="array" ref="I653">IF($B653="","",IFERROR(_xlfn.AGGREGATE(14,6,LabData2016[最近一次HbA1c檢查日期]/((LabData2016[比對身分證前六碼]=$AX653)*(LabData2016[HbA1c唯一]=1)),2),""))</f>
        <v/>
      </c>
      <c r="J653" s="6" t="str">
        <f t="shared" si="135"/>
        <v/>
      </c>
      <c r="K653" s="27" t="str">
        <f ca="1">IF($B653="","",IF($E653="不適用","不適用",IF($F653="","未檢驗",IF(AND($AF653+$AG653&gt;=2,$AG653&gt;=1),IF(OR($F653&lt;VALUE(SUBSTITUTE(SUBSTITUTE($E653,"&lt;",""),"%","")),SUMIFS(LabData2016[HbA1c唯一],LabData2016[比對身分證前六碼],$AX653,LabData2016[最近一次HbA1c檢查結果(%)],"&lt;"&amp;VALUE(SUBSTITUTE(SUBSTITUTE($E653,"&lt;",""),"%","")),LabData2016[最近一次HbA1c檢查日期],"&gt;="&amp;DATE(YEAR(TODAY()),1,1),LabData2016[最近一次HbA1c檢查日期],"&lt;"&amp;DATE(YEAR(TODAY())+1,1,1))/($AF653+$AG653)&gt;=0.5),"控制達標",IF(ISNUMBER($H653),IF(AND($J653&gt;=84,$F653-$H653&lt;0),"進步達標","未達標"),"未達標")),"未達標"))))</f>
        <v/>
      </c>
      <c r="L653" s="33" t="str">
        <f ca="1">IF($B653="","",IF($K653="不適用","不適用",IF($K653="未檢驗","無檢驗資料","全年"&amp;($AF653+$AG653)&amp;"次／下半年"&amp;$AG653&amp;"次／"&amp;SUMIFS(LabData2016[HbA1c唯一],LabData2016[比對身分證前六碼],$AX653,LabData2016[最近一次HbA1c檢查結果(%)],"&lt;"&amp;VALUE(SUBSTITUTE(SUBSTITUTE($E653,"&lt;",""),"%","")),LabData2016[最近一次HbA1c檢查日期],"&gt;="&amp;DATE(YEAR(TODAY()),1,1),LabData2016[最近一次HbA1c檢查日期],"&lt;"&amp;DATE(YEAR(TODAY())+1,1,1))&amp;"/"&amp;($AF653+$AG653)&amp;"達標")))</f>
        <v/>
      </c>
      <c r="M653" s="6" t="str" cm="1">
        <f t="array" ref="M653">IF($B653="","",IFERROR(INDEX(PatientCriteria[LDL達標標準],ROWS($A$4:A653)),""))</f>
        <v/>
      </c>
      <c r="N653" s="6" t="str">
        <f>IF($B653="","",IF($O653="","",IFERROR(SUMIFS(LabData2016[最近一次LDL檢查結果(mg/dL)],LabData2016[比對身分證前六碼],$AX653,LabData2016[最近一次LDL檢查日期],$O653,LabData2016[LDL唯一],1),"")))</f>
        <v/>
      </c>
      <c r="O653" s="36" t="str" cm="1">
        <f t="array" ref="O653">IF($B653="","",IFERROR(_xlfn.AGGREGATE(14,6,LabData2016[最近一次LDL檢查日期]/((LabData2016[比對身分證前六碼]=$AX653)*(LabData2016[LDL唯一]=1)),1),""))</f>
        <v/>
      </c>
      <c r="P653" s="6" t="str">
        <f>IF($B653="","",IF($Q653="","",IFERROR(SUMIFS(LabData2016[最近一次LDL檢查結果(mg/dL)],LabData2016[比對身分證前六碼],$AX653,LabData2016[最近一次LDL檢查日期],$Q653,LabData2016[LDL唯一],1),"")))</f>
        <v/>
      </c>
      <c r="Q653" s="36" t="str" cm="1">
        <f t="array" ref="Q653">IF($B653="","",IFERROR(_xlfn.AGGREGATE(14,6,LabData2016[最近一次LDL檢查日期]/((LabData2016[比對身分證前六碼]=$AX653)*(LabData2016[LDL唯一]=1)),2),""))</f>
        <v/>
      </c>
      <c r="R653" s="6" t="str">
        <f t="shared" si="136"/>
        <v/>
      </c>
      <c r="S653" s="6" t="str" cm="1">
        <f t="array" ref="S653">IF($B653="","",IFERROR(_xlfn.AGGREGATE(15,6,LabData2016[最近一次LDL檢查結果(mg/dL)]/((LabData2016[比對身分證前六碼]=$AX653)*(LabData2016[LDL唯一]=1)),1),""))</f>
        <v/>
      </c>
      <c r="T653" s="28" t="str">
        <f ca="1">IF($B653="","",IF($M653="不適用","不適用",IF($N653="","未檢驗",IF(OR(AND($D653="DM only",$O653&gt;=DATE(YEAR(TODAY()),1,1),$O653&lt;DATE(YEAR(TODAY())+1,1,1),$N653&lt;VALUE(SUBSTITUTE($M653,"&lt;",""))),AND($AH653&gt;=1,$AI653&gt;=1,OR($N653&lt;VALUE(SUBSTITUTE($M653,"&lt;","")),SUMIFS(LabData2016[LDL唯一],LabData2016[比對身分證前六碼],$AX653,LabData2016[最近一次LDL檢查結果(mg/dL)],"&lt;"&amp;VALUE(SUBSTITUTE($M653,"&lt;","")),LabData2016[最近一次LDL檢查日期],"&gt;="&amp;DATE(YEAR(TODAY()),1,1),LabData2016[最近一次LDL檢查日期],"&lt;"&amp;DATE(YEAR(TODAY())+1,1,1))/($AH653+$AI653)&gt;=0.5))),"控制達標",IF(AND($AH653&gt;=1,$AI653&gt;=1,ISNUMBER($P653),$R653&gt;84,$N653-$P653&lt;0),"進步達標","未達標")))))</f>
        <v/>
      </c>
      <c r="U653" s="39" t="str">
        <f ca="1">IF($B653="","",IF($T653="不適用","不適用",IF($T653="未檢驗","無檢驗資料","全年"&amp;($AH653+$AI653)&amp;"次／下半年"&amp;$AI653&amp;"次／"&amp;SUMIFS(LabData2016[LDL唯一],LabData2016[比對身分證前六碼],$AX653,LabData2016[最近一次LDL檢查結果(mg/dL)],"&lt;"&amp;VALUE(SUBSTITUTE($M653,"&lt;","")),LabData2016[最近一次LDL檢查日期],"&gt;="&amp;DATE(YEAR(TODAY()),1,1),LabData2016[最近一次LDL檢查日期],"&lt;"&amp;DATE(YEAR(TODAY())+1,1,1))&amp;"/"&amp;($AH653+$AI653)&amp;"達標")))</f>
        <v/>
      </c>
      <c r="V653" s="6" t="str" cm="1">
        <f t="array" ref="V653">IF($B653="","",IFERROR(INDEX(PatientCriteria[UACR達標標準],ROWS($A$4:A653)),""))</f>
        <v/>
      </c>
      <c r="W653" s="6" t="str">
        <f>IF($B653="","",IF($X653="","",IFERROR(SUMIFS(LabData2016[最近一次UACR檢查結果(mg/gm)],LabData2016[比對身分證前六碼],$AX653,LabData2016[最近一次UACR檢查日期],$X653,LabData2016[UACR唯一],1),"")))</f>
        <v/>
      </c>
      <c r="X653" s="36" t="str" cm="1">
        <f t="array" ref="X653">IF($B653="","",IFERROR(_xlfn.AGGREGATE(14,6,LabData2016[最近一次UACR檢查日期]/((LabData2016[比對身分證前六碼]=$AX653)*(LabData2016[UACR唯一]=1)),1),""))</f>
        <v/>
      </c>
      <c r="Y653" s="6" t="str">
        <f>IF($B653="","",IF($Z653="","",IFERROR(SUMIFS(LabData2016[最近一次UACR檢查結果(mg/gm)],LabData2016[比對身分證前六碼],$AX653,LabData2016[最近一次UACR檢查日期],$Z653,LabData2016[UACR唯一],1),"")))</f>
        <v/>
      </c>
      <c r="Z653" s="36" t="str" cm="1">
        <f t="array" ref="Z653">IF($B653="","",IFERROR(_xlfn.AGGREGATE(14,6,LabData2016[最近一次UACR檢查日期]/((LabData2016[比對身分證前六碼]=$AX653)*(LabData2016[UACR唯一]=1)),2),""))</f>
        <v/>
      </c>
      <c r="AA653" s="6" t="str">
        <f t="shared" si="137"/>
        <v/>
      </c>
      <c r="AB653" s="29" t="str">
        <f ca="1">IF($B653="","",IF($V653="不適用","不適用",IF($W653="","未檢驗",IF(AND($AJ653+$AK653&gt;=2,$AK653&gt;=1),IF(OR($W653&lt;30,SUMIFS(LabData2016[UACR唯一],LabData2016[比對身分證前六碼],$AX653,LabData2016[最近一次UACR檢查結果(mg/gm)],"&lt;30",LabData2016[最近一次UACR檢查日期],"&gt;="&amp;DATE(YEAR(TODAY()),1,1),LabData2016[最近一次UACR檢查日期],"&lt;"&amp;DATE(YEAR(TODAY())+1,1,1))/($AJ653+$AK653)&gt;=0.5),"控制達標",IF(ISNUMBER($Y653),IF(AND($AA653&gt;=84,$W653-$Y653&lt;0),"進步達標","未達標"),"未達標")),"未達標"))))</f>
        <v/>
      </c>
      <c r="AC653" s="38" t="str">
        <f ca="1">IF($B653="","",IF($AB653="不適用","不適用",IF($AB653="未檢驗","無檢驗資料","全年"&amp;($AJ653+$AK653)&amp;"次／下半年"&amp;$AK653&amp;"次／"&amp;SUMIFS(LabData2016[UACR唯一],LabData2016[比對身分證前六碼],$AX653,LabData2016[最近一次UACR檢查結果(mg/gm)],"&lt;30",LabData2016[最近一次UACR檢查日期],"&gt;="&amp;DATE(YEAR(TODAY()),1,1),LabData2016[最近一次UACR檢查日期],"&lt;"&amp;DATE(YEAR(TODAY())+1,1,1))&amp;"/"&amp;($AJ653+$AK653)&amp;"達標")))</f>
        <v/>
      </c>
      <c r="AD653" s="6" t="str" cm="1">
        <f t="array" ref="AD653">IF($B653="","",IFERROR(INDEX(PatientCriteria[BP檢驗次數達標標準],ROWS($A$4:A653)),""))</f>
        <v/>
      </c>
      <c r="AE653" s="6" t="str" cm="1">
        <f t="array" aca="1" ref="AE653" ca="1">IF($B653="","",_xlfn.LET(_xlpm.bp,LabData2016[最近一次BP檢查日期],_xlpm.ym,IF(ISNUMBER(_xlpm.bp),TEXT(_xlpm.bp,"yyyy-mm"),LEFT(_xlpm.bp,7)),_xlpm.matched,_xlfn._xlws.FILTER(_xlpm.ym,(LabData2016[比對身分證前六碼]=$AX653)*(LabData2016[比對生日西元]=$AY653)*(_xlpm.ym&lt;&gt;"")*(LEFT(_xlpm.ym,4)=TEXT(YEAR(TODAY()),"0")),""),IF(INDEX(_xlpm.matched,1)="",0,ROWS(_xlfn.UNIQUE(_xlpm.matched)))))</f>
        <v/>
      </c>
      <c r="AF653" s="6" t="str">
        <f ca="1">IF($B653="","",SUMIFS(LabData2016[HbA1c唯一],LabData2016[比對身分證前六碼],$AX653,LabData2016[最近一次HbA1c檢查日期],"&gt;="&amp;DATE(YEAR(TODAY()),1,1),LabData2016[最近一次HbA1c檢查日期],"&lt;"&amp;DATE(YEAR(TODAY()),7,1)))</f>
        <v/>
      </c>
      <c r="AG653" s="6" t="str">
        <f ca="1">IF($B653="","",SUMIFS(LabData2016[HbA1c唯一],LabData2016[比對身分證前六碼],$AX653,LabData2016[最近一次HbA1c檢查日期],"&gt;="&amp;DATE(YEAR(TODAY()),7,1),LabData2016[最近一次HbA1c檢查日期],"&lt;"&amp;DATE(YEAR(TODAY())+1,1,1)))</f>
        <v/>
      </c>
      <c r="AH653" s="6" t="str">
        <f ca="1">IF($B653="","",SUMIFS(LabData2016[LDL唯一],LabData2016[比對身分證前六碼],$AX653,LabData2016[最近一次LDL檢查日期],"&gt;="&amp;DATE(YEAR(TODAY()),1,1),LabData2016[最近一次LDL檢查日期],"&lt;"&amp;DATE(YEAR(TODAY()),7,1)))</f>
        <v/>
      </c>
      <c r="AI653" s="6" t="str">
        <f ca="1">IF($B653="","",SUMIFS(LabData2016[LDL唯一],LabData2016[比對身分證前六碼],$AX653,LabData2016[最近一次LDL檢查日期],"&gt;="&amp;DATE(YEAR(TODAY()),7,1),LabData2016[最近一次LDL檢查日期],"&lt;"&amp;DATE(YEAR(TODAY())+1,1,1)))</f>
        <v/>
      </c>
      <c r="AJ653" s="6" t="str">
        <f ca="1">IF($B653="","",SUMIFS(LabData2016[UACR唯一],LabData2016[比對身分證前六碼],$AX653,LabData2016[最近一次UACR檢查日期],"&gt;="&amp;DATE(YEAR(TODAY()),1,1),LabData2016[最近一次UACR檢查日期],"&lt;"&amp;DATE(YEAR(TODAY()),7,1)))</f>
        <v/>
      </c>
      <c r="AK653" s="6" t="str">
        <f ca="1">IF($B653="","",SUMIFS(LabData2016[UACR唯一],LabData2016[比對身分證前六碼],$AX653,LabData2016[最近一次UACR檢查日期],"&gt;="&amp;DATE(YEAR(TODAY()),7,1),LabData2016[最近一次UACR檢查日期],"&lt;"&amp;DATE(YEAR(TODAY())+1,1,1)))</f>
        <v/>
      </c>
      <c r="AL653" s="6" t="str">
        <f t="shared" si="138"/>
        <v/>
      </c>
      <c r="AM653" s="6" t="str">
        <f t="shared" si="139"/>
        <v/>
      </c>
      <c r="AN653" s="6" t="str">
        <f t="shared" si="140"/>
        <v/>
      </c>
      <c r="AO653" s="6" t="str">
        <f t="shared" si="141"/>
        <v/>
      </c>
      <c r="AP653" s="6" t="str" cm="1">
        <f t="array" ref="AP653">IF($B653="","",IFERROR(INDEX(相容設定!$B$2:$E$9,MATCH($D653,相容設定!$A$2:$A$9,0),MIN(VALUE(LEFT($AQ653,FIND("/",$AQ653)-1)),3)+1),0))</f>
        <v/>
      </c>
      <c r="AQ653" s="6" t="str">
        <f t="shared" si="142"/>
        <v/>
      </c>
      <c r="AR653" s="30" t="str">
        <f t="shared" si="143"/>
        <v/>
      </c>
      <c r="AS653" s="30" t="str">
        <f>IF($B653="","",250+30+IF(OR(ISNUMBER(SEARCH("DM",$D653)),ISNUMBER(SEARCH("+",$D653))),100,0)+IFERROR(INDEX(相容設定!$F$2:$F$9,MATCH($D653,相容設定!$A$2:$A$9,0)),0))</f>
        <v/>
      </c>
      <c r="AT653" s="31" t="str">
        <f t="shared" si="144"/>
        <v/>
      </c>
      <c r="AU653" s="32" t="str">
        <f t="shared" si="145"/>
        <v/>
      </c>
      <c r="AW653" t="str">
        <f t="shared" si="146"/>
        <v/>
      </c>
    </row>
    <row r="654" spans="1:49" x14ac:dyDescent="0.35">
      <c r="A654" s="26" t="str" cm="1">
        <f t="array" ref="A654">IFERROR(IF(INDEX(PatientCriteria[身分證號],ROWS($A$4:A654))="","",ROWS($A$4:A654)),"")</f>
        <v/>
      </c>
      <c r="B654" s="26" t="str" cm="1">
        <f t="array" ref="B654">IFERROR(IF(INDEX(PatientCriteria[身分證號],ROWS($A$4:A654))="","",INDEX(PatientCriteria[身分證號],ROWS($A$4:A654))),"")</f>
        <v/>
      </c>
      <c r="C654" s="26" t="str" cm="1">
        <f t="array" ref="C654">IF($B654="","",IFERROR(INDEX(PatientCriteria[生日],ROWS($A$4:A654)),""))</f>
        <v/>
      </c>
      <c r="D654" s="26" t="str" cm="1">
        <f t="array" ref="D654">IF($B654="","",IFERROR(INDEX(PatientCriteria[疾病組合],ROWS($A$4:A654)),""))</f>
        <v/>
      </c>
      <c r="E654" s="6" t="str" cm="1">
        <f t="array" ref="E654">IF($B654="","",IFERROR(INDEX(PatientCriteria[HbA1c達標標準],ROWS($A$4:A654)),""))</f>
        <v/>
      </c>
      <c r="F654" s="6" t="str">
        <f>IF($B654="","",IF($G654="","",IFERROR(SUMIFS(LabData2016[最近一次HbA1c檢查結果(%)],LabData2016[比對身分證前六碼],$AX654,LabData2016[最近一次HbA1c檢查日期],$G654,LabData2016[HbA1c唯一],1),"")))</f>
        <v/>
      </c>
      <c r="G654" s="36" t="str" cm="1">
        <f t="array" ref="G654">IF($B654="","",IFERROR(_xlfn.AGGREGATE(14,6,LabData2016[最近一次HbA1c檢查日期]/((LabData2016[比對身分證前六碼]=$AX654)*(LabData2016[HbA1c唯一]=1)),1),""))</f>
        <v/>
      </c>
      <c r="H654" s="6" t="str">
        <f>IF($B654="","",IF($I654="","",IFERROR(SUMIFS(LabData2016[最近一次HbA1c檢查結果(%)],LabData2016[比對身分證前六碼],$AX654,LabData2016[最近一次HbA1c檢查日期],$I654,LabData2016[HbA1c唯一],1),"")))</f>
        <v/>
      </c>
      <c r="I654" s="36" t="str" cm="1">
        <f t="array" ref="I654">IF($B654="","",IFERROR(_xlfn.AGGREGATE(14,6,LabData2016[最近一次HbA1c檢查日期]/((LabData2016[比對身分證前六碼]=$AX654)*(LabData2016[HbA1c唯一]=1)),2),""))</f>
        <v/>
      </c>
      <c r="J654" s="6" t="str">
        <f t="shared" si="135"/>
        <v/>
      </c>
      <c r="K654" s="27" t="str">
        <f ca="1">IF($B654="","",IF($E654="不適用","不適用",IF($F654="","未檢驗",IF(AND($AF654+$AG654&gt;=2,$AG654&gt;=1),IF(OR($F654&lt;VALUE(SUBSTITUTE(SUBSTITUTE($E654,"&lt;",""),"%","")),SUMIFS(LabData2016[HbA1c唯一],LabData2016[比對身分證前六碼],$AX654,LabData2016[最近一次HbA1c檢查結果(%)],"&lt;"&amp;VALUE(SUBSTITUTE(SUBSTITUTE($E654,"&lt;",""),"%","")),LabData2016[最近一次HbA1c檢查日期],"&gt;="&amp;DATE(YEAR(TODAY()),1,1),LabData2016[最近一次HbA1c檢查日期],"&lt;"&amp;DATE(YEAR(TODAY())+1,1,1))/($AF654+$AG654)&gt;=0.5),"控制達標",IF(ISNUMBER($H654),IF(AND($J654&gt;=84,$F654-$H654&lt;0),"進步達標","未達標"),"未達標")),"未達標"))))</f>
        <v/>
      </c>
      <c r="L654" s="33" t="str">
        <f ca="1">IF($B654="","",IF($K654="不適用","不適用",IF($K654="未檢驗","無檢驗資料","全年"&amp;($AF654+$AG654)&amp;"次／下半年"&amp;$AG654&amp;"次／"&amp;SUMIFS(LabData2016[HbA1c唯一],LabData2016[比對身分證前六碼],$AX654,LabData2016[最近一次HbA1c檢查結果(%)],"&lt;"&amp;VALUE(SUBSTITUTE(SUBSTITUTE($E654,"&lt;",""),"%","")),LabData2016[最近一次HbA1c檢查日期],"&gt;="&amp;DATE(YEAR(TODAY()),1,1),LabData2016[最近一次HbA1c檢查日期],"&lt;"&amp;DATE(YEAR(TODAY())+1,1,1))&amp;"/"&amp;($AF654+$AG654)&amp;"達標")))</f>
        <v/>
      </c>
      <c r="M654" s="6" t="str" cm="1">
        <f t="array" ref="M654">IF($B654="","",IFERROR(INDEX(PatientCriteria[LDL達標標準],ROWS($A$4:A654)),""))</f>
        <v/>
      </c>
      <c r="N654" s="6" t="str">
        <f>IF($B654="","",IF($O654="","",IFERROR(SUMIFS(LabData2016[最近一次LDL檢查結果(mg/dL)],LabData2016[比對身分證前六碼],$AX654,LabData2016[最近一次LDL檢查日期],$O654,LabData2016[LDL唯一],1),"")))</f>
        <v/>
      </c>
      <c r="O654" s="36" t="str" cm="1">
        <f t="array" ref="O654">IF($B654="","",IFERROR(_xlfn.AGGREGATE(14,6,LabData2016[最近一次LDL檢查日期]/((LabData2016[比對身分證前六碼]=$AX654)*(LabData2016[LDL唯一]=1)),1),""))</f>
        <v/>
      </c>
      <c r="P654" s="6" t="str">
        <f>IF($B654="","",IF($Q654="","",IFERROR(SUMIFS(LabData2016[最近一次LDL檢查結果(mg/dL)],LabData2016[比對身分證前六碼],$AX654,LabData2016[最近一次LDL檢查日期],$Q654,LabData2016[LDL唯一],1),"")))</f>
        <v/>
      </c>
      <c r="Q654" s="36" t="str" cm="1">
        <f t="array" ref="Q654">IF($B654="","",IFERROR(_xlfn.AGGREGATE(14,6,LabData2016[最近一次LDL檢查日期]/((LabData2016[比對身分證前六碼]=$AX654)*(LabData2016[LDL唯一]=1)),2),""))</f>
        <v/>
      </c>
      <c r="R654" s="6" t="str">
        <f t="shared" si="136"/>
        <v/>
      </c>
      <c r="S654" s="6" t="str" cm="1">
        <f t="array" ref="S654">IF($B654="","",IFERROR(_xlfn.AGGREGATE(15,6,LabData2016[最近一次LDL檢查結果(mg/dL)]/((LabData2016[比對身分證前六碼]=$AX654)*(LabData2016[LDL唯一]=1)),1),""))</f>
        <v/>
      </c>
      <c r="T654" s="28" t="str">
        <f ca="1">IF($B654="","",IF($M654="不適用","不適用",IF($N654="","未檢驗",IF(OR(AND($D654="DM only",$O654&gt;=DATE(YEAR(TODAY()),1,1),$O654&lt;DATE(YEAR(TODAY())+1,1,1),$N654&lt;VALUE(SUBSTITUTE($M654,"&lt;",""))),AND($AH654&gt;=1,$AI654&gt;=1,OR($N654&lt;VALUE(SUBSTITUTE($M654,"&lt;","")),SUMIFS(LabData2016[LDL唯一],LabData2016[比對身分證前六碼],$AX654,LabData2016[最近一次LDL檢查結果(mg/dL)],"&lt;"&amp;VALUE(SUBSTITUTE($M654,"&lt;","")),LabData2016[最近一次LDL檢查日期],"&gt;="&amp;DATE(YEAR(TODAY()),1,1),LabData2016[最近一次LDL檢查日期],"&lt;"&amp;DATE(YEAR(TODAY())+1,1,1))/($AH654+$AI654)&gt;=0.5))),"控制達標",IF(AND($AH654&gt;=1,$AI654&gt;=1,ISNUMBER($P654),$R654&gt;84,$N654-$P654&lt;0),"進步達標","未達標")))))</f>
        <v/>
      </c>
      <c r="U654" s="39" t="str">
        <f ca="1">IF($B654="","",IF($T654="不適用","不適用",IF($T654="未檢驗","無檢驗資料","全年"&amp;($AH654+$AI654)&amp;"次／下半年"&amp;$AI654&amp;"次／"&amp;SUMIFS(LabData2016[LDL唯一],LabData2016[比對身分證前六碼],$AX654,LabData2016[最近一次LDL檢查結果(mg/dL)],"&lt;"&amp;VALUE(SUBSTITUTE($M654,"&lt;","")),LabData2016[最近一次LDL檢查日期],"&gt;="&amp;DATE(YEAR(TODAY()),1,1),LabData2016[最近一次LDL檢查日期],"&lt;"&amp;DATE(YEAR(TODAY())+1,1,1))&amp;"/"&amp;($AH654+$AI654)&amp;"達標")))</f>
        <v/>
      </c>
      <c r="V654" s="6" t="str" cm="1">
        <f t="array" ref="V654">IF($B654="","",IFERROR(INDEX(PatientCriteria[UACR達標標準],ROWS($A$4:A654)),""))</f>
        <v/>
      </c>
      <c r="W654" s="6" t="str">
        <f>IF($B654="","",IF($X654="","",IFERROR(SUMIFS(LabData2016[最近一次UACR檢查結果(mg/gm)],LabData2016[比對身分證前六碼],$AX654,LabData2016[最近一次UACR檢查日期],$X654,LabData2016[UACR唯一],1),"")))</f>
        <v/>
      </c>
      <c r="X654" s="36" t="str" cm="1">
        <f t="array" ref="X654">IF($B654="","",IFERROR(_xlfn.AGGREGATE(14,6,LabData2016[最近一次UACR檢查日期]/((LabData2016[比對身分證前六碼]=$AX654)*(LabData2016[UACR唯一]=1)),1),""))</f>
        <v/>
      </c>
      <c r="Y654" s="6" t="str">
        <f>IF($B654="","",IF($Z654="","",IFERROR(SUMIFS(LabData2016[最近一次UACR檢查結果(mg/gm)],LabData2016[比對身分證前六碼],$AX654,LabData2016[最近一次UACR檢查日期],$Z654,LabData2016[UACR唯一],1),"")))</f>
        <v/>
      </c>
      <c r="Z654" s="36" t="str" cm="1">
        <f t="array" ref="Z654">IF($B654="","",IFERROR(_xlfn.AGGREGATE(14,6,LabData2016[最近一次UACR檢查日期]/((LabData2016[比對身分證前六碼]=$AX654)*(LabData2016[UACR唯一]=1)),2),""))</f>
        <v/>
      </c>
      <c r="AA654" s="6" t="str">
        <f t="shared" si="137"/>
        <v/>
      </c>
      <c r="AB654" s="29" t="str">
        <f ca="1">IF($B654="","",IF($V654="不適用","不適用",IF($W654="","未檢驗",IF(AND($AJ654+$AK654&gt;=2,$AK654&gt;=1),IF(OR($W654&lt;30,SUMIFS(LabData2016[UACR唯一],LabData2016[比對身分證前六碼],$AX654,LabData2016[最近一次UACR檢查結果(mg/gm)],"&lt;30",LabData2016[最近一次UACR檢查日期],"&gt;="&amp;DATE(YEAR(TODAY()),1,1),LabData2016[最近一次UACR檢查日期],"&lt;"&amp;DATE(YEAR(TODAY())+1,1,1))/($AJ654+$AK654)&gt;=0.5),"控制達標",IF(ISNUMBER($Y654),IF(AND($AA654&gt;=84,$W654-$Y654&lt;0),"進步達標","未達標"),"未達標")),"未達標"))))</f>
        <v/>
      </c>
      <c r="AC654" s="38" t="str">
        <f ca="1">IF($B654="","",IF($AB654="不適用","不適用",IF($AB654="未檢驗","無檢驗資料","全年"&amp;($AJ654+$AK654)&amp;"次／下半年"&amp;$AK654&amp;"次／"&amp;SUMIFS(LabData2016[UACR唯一],LabData2016[比對身分證前六碼],$AX654,LabData2016[最近一次UACR檢查結果(mg/gm)],"&lt;30",LabData2016[最近一次UACR檢查日期],"&gt;="&amp;DATE(YEAR(TODAY()),1,1),LabData2016[最近一次UACR檢查日期],"&lt;"&amp;DATE(YEAR(TODAY())+1,1,1))&amp;"/"&amp;($AJ654+$AK654)&amp;"達標")))</f>
        <v/>
      </c>
      <c r="AD654" s="6" t="str" cm="1">
        <f t="array" ref="AD654">IF($B654="","",IFERROR(INDEX(PatientCriteria[BP檢驗次數達標標準],ROWS($A$4:A654)),""))</f>
        <v/>
      </c>
      <c r="AE654" s="6" t="str" cm="1">
        <f t="array" aca="1" ref="AE654" ca="1">IF($B654="","",_xlfn.LET(_xlpm.bp,LabData2016[最近一次BP檢查日期],_xlpm.ym,IF(ISNUMBER(_xlpm.bp),TEXT(_xlpm.bp,"yyyy-mm"),LEFT(_xlpm.bp,7)),_xlpm.matched,_xlfn._xlws.FILTER(_xlpm.ym,(LabData2016[比對身分證前六碼]=$AX654)*(LabData2016[比對生日西元]=$AY654)*(_xlpm.ym&lt;&gt;"")*(LEFT(_xlpm.ym,4)=TEXT(YEAR(TODAY()),"0")),""),IF(INDEX(_xlpm.matched,1)="",0,ROWS(_xlfn.UNIQUE(_xlpm.matched)))))</f>
        <v/>
      </c>
      <c r="AF654" s="6" t="str">
        <f ca="1">IF($B654="","",SUMIFS(LabData2016[HbA1c唯一],LabData2016[比對身分證前六碼],$AX654,LabData2016[最近一次HbA1c檢查日期],"&gt;="&amp;DATE(YEAR(TODAY()),1,1),LabData2016[最近一次HbA1c檢查日期],"&lt;"&amp;DATE(YEAR(TODAY()),7,1)))</f>
        <v/>
      </c>
      <c r="AG654" s="6" t="str">
        <f ca="1">IF($B654="","",SUMIFS(LabData2016[HbA1c唯一],LabData2016[比對身分證前六碼],$AX654,LabData2016[最近一次HbA1c檢查日期],"&gt;="&amp;DATE(YEAR(TODAY()),7,1),LabData2016[最近一次HbA1c檢查日期],"&lt;"&amp;DATE(YEAR(TODAY())+1,1,1)))</f>
        <v/>
      </c>
      <c r="AH654" s="6" t="str">
        <f ca="1">IF($B654="","",SUMIFS(LabData2016[LDL唯一],LabData2016[比對身分證前六碼],$AX654,LabData2016[最近一次LDL檢查日期],"&gt;="&amp;DATE(YEAR(TODAY()),1,1),LabData2016[最近一次LDL檢查日期],"&lt;"&amp;DATE(YEAR(TODAY()),7,1)))</f>
        <v/>
      </c>
      <c r="AI654" s="6" t="str">
        <f ca="1">IF($B654="","",SUMIFS(LabData2016[LDL唯一],LabData2016[比對身分證前六碼],$AX654,LabData2016[最近一次LDL檢查日期],"&gt;="&amp;DATE(YEAR(TODAY()),7,1),LabData2016[最近一次LDL檢查日期],"&lt;"&amp;DATE(YEAR(TODAY())+1,1,1)))</f>
        <v/>
      </c>
      <c r="AJ654" s="6" t="str">
        <f ca="1">IF($B654="","",SUMIFS(LabData2016[UACR唯一],LabData2016[比對身分證前六碼],$AX654,LabData2016[最近一次UACR檢查日期],"&gt;="&amp;DATE(YEAR(TODAY()),1,1),LabData2016[最近一次UACR檢查日期],"&lt;"&amp;DATE(YEAR(TODAY()),7,1)))</f>
        <v/>
      </c>
      <c r="AK654" s="6" t="str">
        <f ca="1">IF($B654="","",SUMIFS(LabData2016[UACR唯一],LabData2016[比對身分證前六碼],$AX654,LabData2016[最近一次UACR檢查日期],"&gt;="&amp;DATE(YEAR(TODAY()),7,1),LabData2016[最近一次UACR檢查日期],"&lt;"&amp;DATE(YEAR(TODAY())+1,1,1)))</f>
        <v/>
      </c>
      <c r="AL654" s="6" t="str">
        <f t="shared" si="138"/>
        <v/>
      </c>
      <c r="AM654" s="6" t="str">
        <f t="shared" si="139"/>
        <v/>
      </c>
      <c r="AN654" s="6" t="str">
        <f t="shared" si="140"/>
        <v/>
      </c>
      <c r="AO654" s="6" t="str">
        <f t="shared" si="141"/>
        <v/>
      </c>
      <c r="AP654" s="6" t="str" cm="1">
        <f t="array" ref="AP654">IF($B654="","",IFERROR(INDEX(相容設定!$B$2:$E$9,MATCH($D654,相容設定!$A$2:$A$9,0),MIN(VALUE(LEFT($AQ654,FIND("/",$AQ654)-1)),3)+1),0))</f>
        <v/>
      </c>
      <c r="AQ654" s="6" t="str">
        <f t="shared" si="142"/>
        <v/>
      </c>
      <c r="AR654" s="30" t="str">
        <f t="shared" si="143"/>
        <v/>
      </c>
      <c r="AS654" s="30" t="str">
        <f>IF($B654="","",250+30+IF(OR(ISNUMBER(SEARCH("DM",$D654)),ISNUMBER(SEARCH("+",$D654))),100,0)+IFERROR(INDEX(相容設定!$F$2:$F$9,MATCH($D654,相容設定!$A$2:$A$9,0)),0))</f>
        <v/>
      </c>
      <c r="AT654" s="31" t="str">
        <f t="shared" si="144"/>
        <v/>
      </c>
      <c r="AU654" s="32" t="str">
        <f t="shared" si="145"/>
        <v/>
      </c>
      <c r="AW654" t="str">
        <f t="shared" si="146"/>
        <v/>
      </c>
    </row>
    <row r="655" spans="1:49" x14ac:dyDescent="0.35">
      <c r="A655" s="26" t="str" cm="1">
        <f t="array" ref="A655">IFERROR(IF(INDEX(PatientCriteria[身分證號],ROWS($A$4:A655))="","",ROWS($A$4:A655)),"")</f>
        <v/>
      </c>
      <c r="B655" s="26" t="str" cm="1">
        <f t="array" ref="B655">IFERROR(IF(INDEX(PatientCriteria[身分證號],ROWS($A$4:A655))="","",INDEX(PatientCriteria[身分證號],ROWS($A$4:A655))),"")</f>
        <v/>
      </c>
      <c r="C655" s="26" t="str" cm="1">
        <f t="array" ref="C655">IF($B655="","",IFERROR(INDEX(PatientCriteria[生日],ROWS($A$4:A655)),""))</f>
        <v/>
      </c>
      <c r="D655" s="26" t="str" cm="1">
        <f t="array" ref="D655">IF($B655="","",IFERROR(INDEX(PatientCriteria[疾病組合],ROWS($A$4:A655)),""))</f>
        <v/>
      </c>
      <c r="E655" s="6" t="str" cm="1">
        <f t="array" ref="E655">IF($B655="","",IFERROR(INDEX(PatientCriteria[HbA1c達標標準],ROWS($A$4:A655)),""))</f>
        <v/>
      </c>
      <c r="F655" s="6" t="str">
        <f>IF($B655="","",IF($G655="","",IFERROR(SUMIFS(LabData2016[最近一次HbA1c檢查結果(%)],LabData2016[比對身分證前六碼],$AX655,LabData2016[最近一次HbA1c檢查日期],$G655,LabData2016[HbA1c唯一],1),"")))</f>
        <v/>
      </c>
      <c r="G655" s="36" t="str" cm="1">
        <f t="array" ref="G655">IF($B655="","",IFERROR(_xlfn.AGGREGATE(14,6,LabData2016[最近一次HbA1c檢查日期]/((LabData2016[比對身分證前六碼]=$AX655)*(LabData2016[HbA1c唯一]=1)),1),""))</f>
        <v/>
      </c>
      <c r="H655" s="6" t="str">
        <f>IF($B655="","",IF($I655="","",IFERROR(SUMIFS(LabData2016[最近一次HbA1c檢查結果(%)],LabData2016[比對身分證前六碼],$AX655,LabData2016[最近一次HbA1c檢查日期],$I655,LabData2016[HbA1c唯一],1),"")))</f>
        <v/>
      </c>
      <c r="I655" s="36" t="str" cm="1">
        <f t="array" ref="I655">IF($B655="","",IFERROR(_xlfn.AGGREGATE(14,6,LabData2016[最近一次HbA1c檢查日期]/((LabData2016[比對身分證前六碼]=$AX655)*(LabData2016[HbA1c唯一]=1)),2),""))</f>
        <v/>
      </c>
      <c r="J655" s="6" t="str">
        <f t="shared" si="135"/>
        <v/>
      </c>
      <c r="K655" s="27" t="str">
        <f ca="1">IF($B655="","",IF($E655="不適用","不適用",IF($F655="","未檢驗",IF(AND($AF655+$AG655&gt;=2,$AG655&gt;=1),IF(OR($F655&lt;VALUE(SUBSTITUTE(SUBSTITUTE($E655,"&lt;",""),"%","")),SUMIFS(LabData2016[HbA1c唯一],LabData2016[比對身分證前六碼],$AX655,LabData2016[最近一次HbA1c檢查結果(%)],"&lt;"&amp;VALUE(SUBSTITUTE(SUBSTITUTE($E655,"&lt;",""),"%","")),LabData2016[最近一次HbA1c檢查日期],"&gt;="&amp;DATE(YEAR(TODAY()),1,1),LabData2016[最近一次HbA1c檢查日期],"&lt;"&amp;DATE(YEAR(TODAY())+1,1,1))/($AF655+$AG655)&gt;=0.5),"控制達標",IF(ISNUMBER($H655),IF(AND($J655&gt;=84,$F655-$H655&lt;0),"進步達標","未達標"),"未達標")),"未達標"))))</f>
        <v/>
      </c>
      <c r="L655" s="33" t="str">
        <f ca="1">IF($B655="","",IF($K655="不適用","不適用",IF($K655="未檢驗","無檢驗資料","全年"&amp;($AF655+$AG655)&amp;"次／下半年"&amp;$AG655&amp;"次／"&amp;SUMIFS(LabData2016[HbA1c唯一],LabData2016[比對身分證前六碼],$AX655,LabData2016[最近一次HbA1c檢查結果(%)],"&lt;"&amp;VALUE(SUBSTITUTE(SUBSTITUTE($E655,"&lt;",""),"%","")),LabData2016[最近一次HbA1c檢查日期],"&gt;="&amp;DATE(YEAR(TODAY()),1,1),LabData2016[最近一次HbA1c檢查日期],"&lt;"&amp;DATE(YEAR(TODAY())+1,1,1))&amp;"/"&amp;($AF655+$AG655)&amp;"達標")))</f>
        <v/>
      </c>
      <c r="M655" s="6" t="str" cm="1">
        <f t="array" ref="M655">IF($B655="","",IFERROR(INDEX(PatientCriteria[LDL達標標準],ROWS($A$4:A655)),""))</f>
        <v/>
      </c>
      <c r="N655" s="6" t="str">
        <f>IF($B655="","",IF($O655="","",IFERROR(SUMIFS(LabData2016[最近一次LDL檢查結果(mg/dL)],LabData2016[比對身分證前六碼],$AX655,LabData2016[最近一次LDL檢查日期],$O655,LabData2016[LDL唯一],1),"")))</f>
        <v/>
      </c>
      <c r="O655" s="36" t="str" cm="1">
        <f t="array" ref="O655">IF($B655="","",IFERROR(_xlfn.AGGREGATE(14,6,LabData2016[最近一次LDL檢查日期]/((LabData2016[比對身分證前六碼]=$AX655)*(LabData2016[LDL唯一]=1)),1),""))</f>
        <v/>
      </c>
      <c r="P655" s="6" t="str">
        <f>IF($B655="","",IF($Q655="","",IFERROR(SUMIFS(LabData2016[最近一次LDL檢查結果(mg/dL)],LabData2016[比對身分證前六碼],$AX655,LabData2016[最近一次LDL檢查日期],$Q655,LabData2016[LDL唯一],1),"")))</f>
        <v/>
      </c>
      <c r="Q655" s="36" t="str" cm="1">
        <f t="array" ref="Q655">IF($B655="","",IFERROR(_xlfn.AGGREGATE(14,6,LabData2016[最近一次LDL檢查日期]/((LabData2016[比對身分證前六碼]=$AX655)*(LabData2016[LDL唯一]=1)),2),""))</f>
        <v/>
      </c>
      <c r="R655" s="6" t="str">
        <f t="shared" si="136"/>
        <v/>
      </c>
      <c r="S655" s="6" t="str" cm="1">
        <f t="array" ref="S655">IF($B655="","",IFERROR(_xlfn.AGGREGATE(15,6,LabData2016[最近一次LDL檢查結果(mg/dL)]/((LabData2016[比對身分證前六碼]=$AX655)*(LabData2016[LDL唯一]=1)),1),""))</f>
        <v/>
      </c>
      <c r="T655" s="28" t="str">
        <f ca="1">IF($B655="","",IF($M655="不適用","不適用",IF($N655="","未檢驗",IF(OR(AND($D655="DM only",$O655&gt;=DATE(YEAR(TODAY()),1,1),$O655&lt;DATE(YEAR(TODAY())+1,1,1),$N655&lt;VALUE(SUBSTITUTE($M655,"&lt;",""))),AND($AH655&gt;=1,$AI655&gt;=1,OR($N655&lt;VALUE(SUBSTITUTE($M655,"&lt;","")),SUMIFS(LabData2016[LDL唯一],LabData2016[比對身分證前六碼],$AX655,LabData2016[最近一次LDL檢查結果(mg/dL)],"&lt;"&amp;VALUE(SUBSTITUTE($M655,"&lt;","")),LabData2016[最近一次LDL檢查日期],"&gt;="&amp;DATE(YEAR(TODAY()),1,1),LabData2016[最近一次LDL檢查日期],"&lt;"&amp;DATE(YEAR(TODAY())+1,1,1))/($AH655+$AI655)&gt;=0.5))),"控制達標",IF(AND($AH655&gt;=1,$AI655&gt;=1,ISNUMBER($P655),$R655&gt;84,$N655-$P655&lt;0),"進步達標","未達標")))))</f>
        <v/>
      </c>
      <c r="U655" s="39" t="str">
        <f ca="1">IF($B655="","",IF($T655="不適用","不適用",IF($T655="未檢驗","無檢驗資料","全年"&amp;($AH655+$AI655)&amp;"次／下半年"&amp;$AI655&amp;"次／"&amp;SUMIFS(LabData2016[LDL唯一],LabData2016[比對身分證前六碼],$AX655,LabData2016[最近一次LDL檢查結果(mg/dL)],"&lt;"&amp;VALUE(SUBSTITUTE($M655,"&lt;","")),LabData2016[最近一次LDL檢查日期],"&gt;="&amp;DATE(YEAR(TODAY()),1,1),LabData2016[最近一次LDL檢查日期],"&lt;"&amp;DATE(YEAR(TODAY())+1,1,1))&amp;"/"&amp;($AH655+$AI655)&amp;"達標")))</f>
        <v/>
      </c>
      <c r="V655" s="6" t="str" cm="1">
        <f t="array" ref="V655">IF($B655="","",IFERROR(INDEX(PatientCriteria[UACR達標標準],ROWS($A$4:A655)),""))</f>
        <v/>
      </c>
      <c r="W655" s="6" t="str">
        <f>IF($B655="","",IF($X655="","",IFERROR(SUMIFS(LabData2016[最近一次UACR檢查結果(mg/gm)],LabData2016[比對身分證前六碼],$AX655,LabData2016[最近一次UACR檢查日期],$X655,LabData2016[UACR唯一],1),"")))</f>
        <v/>
      </c>
      <c r="X655" s="36" t="str" cm="1">
        <f t="array" ref="X655">IF($B655="","",IFERROR(_xlfn.AGGREGATE(14,6,LabData2016[最近一次UACR檢查日期]/((LabData2016[比對身分證前六碼]=$AX655)*(LabData2016[UACR唯一]=1)),1),""))</f>
        <v/>
      </c>
      <c r="Y655" s="6" t="str">
        <f>IF($B655="","",IF($Z655="","",IFERROR(SUMIFS(LabData2016[最近一次UACR檢查結果(mg/gm)],LabData2016[比對身分證前六碼],$AX655,LabData2016[最近一次UACR檢查日期],$Z655,LabData2016[UACR唯一],1),"")))</f>
        <v/>
      </c>
      <c r="Z655" s="36" t="str" cm="1">
        <f t="array" ref="Z655">IF($B655="","",IFERROR(_xlfn.AGGREGATE(14,6,LabData2016[最近一次UACR檢查日期]/((LabData2016[比對身分證前六碼]=$AX655)*(LabData2016[UACR唯一]=1)),2),""))</f>
        <v/>
      </c>
      <c r="AA655" s="6" t="str">
        <f t="shared" si="137"/>
        <v/>
      </c>
      <c r="AB655" s="29" t="str">
        <f ca="1">IF($B655="","",IF($V655="不適用","不適用",IF($W655="","未檢驗",IF(AND($AJ655+$AK655&gt;=2,$AK655&gt;=1),IF(OR($W655&lt;30,SUMIFS(LabData2016[UACR唯一],LabData2016[比對身分證前六碼],$AX655,LabData2016[最近一次UACR檢查結果(mg/gm)],"&lt;30",LabData2016[最近一次UACR檢查日期],"&gt;="&amp;DATE(YEAR(TODAY()),1,1),LabData2016[最近一次UACR檢查日期],"&lt;"&amp;DATE(YEAR(TODAY())+1,1,1))/($AJ655+$AK655)&gt;=0.5),"控制達標",IF(ISNUMBER($Y655),IF(AND($AA655&gt;=84,$W655-$Y655&lt;0),"進步達標","未達標"),"未達標")),"未達標"))))</f>
        <v/>
      </c>
      <c r="AC655" s="38" t="str">
        <f ca="1">IF($B655="","",IF($AB655="不適用","不適用",IF($AB655="未檢驗","無檢驗資料","全年"&amp;($AJ655+$AK655)&amp;"次／下半年"&amp;$AK655&amp;"次／"&amp;SUMIFS(LabData2016[UACR唯一],LabData2016[比對身分證前六碼],$AX655,LabData2016[最近一次UACR檢查結果(mg/gm)],"&lt;30",LabData2016[最近一次UACR檢查日期],"&gt;="&amp;DATE(YEAR(TODAY()),1,1),LabData2016[最近一次UACR檢查日期],"&lt;"&amp;DATE(YEAR(TODAY())+1,1,1))&amp;"/"&amp;($AJ655+$AK655)&amp;"達標")))</f>
        <v/>
      </c>
      <c r="AD655" s="6" t="str" cm="1">
        <f t="array" ref="AD655">IF($B655="","",IFERROR(INDEX(PatientCriteria[BP檢驗次數達標標準],ROWS($A$4:A655)),""))</f>
        <v/>
      </c>
      <c r="AE655" s="6" t="str" cm="1">
        <f t="array" aca="1" ref="AE655" ca="1">IF($B655="","",_xlfn.LET(_xlpm.bp,LabData2016[最近一次BP檢查日期],_xlpm.ym,IF(ISNUMBER(_xlpm.bp),TEXT(_xlpm.bp,"yyyy-mm"),LEFT(_xlpm.bp,7)),_xlpm.matched,_xlfn._xlws.FILTER(_xlpm.ym,(LabData2016[比對身分證前六碼]=$AX655)*(LabData2016[比對生日西元]=$AY655)*(_xlpm.ym&lt;&gt;"")*(LEFT(_xlpm.ym,4)=TEXT(YEAR(TODAY()),"0")),""),IF(INDEX(_xlpm.matched,1)="",0,ROWS(_xlfn.UNIQUE(_xlpm.matched)))))</f>
        <v/>
      </c>
      <c r="AF655" s="6" t="str">
        <f ca="1">IF($B655="","",SUMIFS(LabData2016[HbA1c唯一],LabData2016[比對身分證前六碼],$AX655,LabData2016[最近一次HbA1c檢查日期],"&gt;="&amp;DATE(YEAR(TODAY()),1,1),LabData2016[最近一次HbA1c檢查日期],"&lt;"&amp;DATE(YEAR(TODAY()),7,1)))</f>
        <v/>
      </c>
      <c r="AG655" s="6" t="str">
        <f ca="1">IF($B655="","",SUMIFS(LabData2016[HbA1c唯一],LabData2016[比對身分證前六碼],$AX655,LabData2016[最近一次HbA1c檢查日期],"&gt;="&amp;DATE(YEAR(TODAY()),7,1),LabData2016[最近一次HbA1c檢查日期],"&lt;"&amp;DATE(YEAR(TODAY())+1,1,1)))</f>
        <v/>
      </c>
      <c r="AH655" s="6" t="str">
        <f ca="1">IF($B655="","",SUMIFS(LabData2016[LDL唯一],LabData2016[比對身分證前六碼],$AX655,LabData2016[最近一次LDL檢查日期],"&gt;="&amp;DATE(YEAR(TODAY()),1,1),LabData2016[最近一次LDL檢查日期],"&lt;"&amp;DATE(YEAR(TODAY()),7,1)))</f>
        <v/>
      </c>
      <c r="AI655" s="6" t="str">
        <f ca="1">IF($B655="","",SUMIFS(LabData2016[LDL唯一],LabData2016[比對身分證前六碼],$AX655,LabData2016[最近一次LDL檢查日期],"&gt;="&amp;DATE(YEAR(TODAY()),7,1),LabData2016[最近一次LDL檢查日期],"&lt;"&amp;DATE(YEAR(TODAY())+1,1,1)))</f>
        <v/>
      </c>
      <c r="AJ655" s="6" t="str">
        <f ca="1">IF($B655="","",SUMIFS(LabData2016[UACR唯一],LabData2016[比對身分證前六碼],$AX655,LabData2016[最近一次UACR檢查日期],"&gt;="&amp;DATE(YEAR(TODAY()),1,1),LabData2016[最近一次UACR檢查日期],"&lt;"&amp;DATE(YEAR(TODAY()),7,1)))</f>
        <v/>
      </c>
      <c r="AK655" s="6" t="str">
        <f ca="1">IF($B655="","",SUMIFS(LabData2016[UACR唯一],LabData2016[比對身分證前六碼],$AX655,LabData2016[最近一次UACR檢查日期],"&gt;="&amp;DATE(YEAR(TODAY()),7,1),LabData2016[最近一次UACR檢查日期],"&lt;"&amp;DATE(YEAR(TODAY())+1,1,1)))</f>
        <v/>
      </c>
      <c r="AL655" s="6" t="str">
        <f t="shared" si="138"/>
        <v/>
      </c>
      <c r="AM655" s="6" t="str">
        <f t="shared" si="139"/>
        <v/>
      </c>
      <c r="AN655" s="6" t="str">
        <f t="shared" si="140"/>
        <v/>
      </c>
      <c r="AO655" s="6" t="str">
        <f t="shared" si="141"/>
        <v/>
      </c>
      <c r="AP655" s="6" t="str" cm="1">
        <f t="array" ref="AP655">IF($B655="","",IFERROR(INDEX(相容設定!$B$2:$E$9,MATCH($D655,相容設定!$A$2:$A$9,0),MIN(VALUE(LEFT($AQ655,FIND("/",$AQ655)-1)),3)+1),0))</f>
        <v/>
      </c>
      <c r="AQ655" s="6" t="str">
        <f t="shared" si="142"/>
        <v/>
      </c>
      <c r="AR655" s="30" t="str">
        <f t="shared" si="143"/>
        <v/>
      </c>
      <c r="AS655" s="30" t="str">
        <f>IF($B655="","",250+30+IF(OR(ISNUMBER(SEARCH("DM",$D655)),ISNUMBER(SEARCH("+",$D655))),100,0)+IFERROR(INDEX(相容設定!$F$2:$F$9,MATCH($D655,相容設定!$A$2:$A$9,0)),0))</f>
        <v/>
      </c>
      <c r="AT655" s="31" t="str">
        <f t="shared" si="144"/>
        <v/>
      </c>
      <c r="AU655" s="32" t="str">
        <f t="shared" si="145"/>
        <v/>
      </c>
      <c r="AW655" t="str">
        <f t="shared" si="146"/>
        <v/>
      </c>
    </row>
    <row r="656" spans="1:49" x14ac:dyDescent="0.35">
      <c r="A656" s="26" t="str" cm="1">
        <f t="array" ref="A656">IFERROR(IF(INDEX(PatientCriteria[身分證號],ROWS($A$4:A656))="","",ROWS($A$4:A656)),"")</f>
        <v/>
      </c>
      <c r="B656" s="26" t="str" cm="1">
        <f t="array" ref="B656">IFERROR(IF(INDEX(PatientCriteria[身分證號],ROWS($A$4:A656))="","",INDEX(PatientCriteria[身分證號],ROWS($A$4:A656))),"")</f>
        <v/>
      </c>
      <c r="C656" s="26" t="str" cm="1">
        <f t="array" ref="C656">IF($B656="","",IFERROR(INDEX(PatientCriteria[生日],ROWS($A$4:A656)),""))</f>
        <v/>
      </c>
      <c r="D656" s="26" t="str" cm="1">
        <f t="array" ref="D656">IF($B656="","",IFERROR(INDEX(PatientCriteria[疾病組合],ROWS($A$4:A656)),""))</f>
        <v/>
      </c>
      <c r="E656" s="6" t="str" cm="1">
        <f t="array" ref="E656">IF($B656="","",IFERROR(INDEX(PatientCriteria[HbA1c達標標準],ROWS($A$4:A656)),""))</f>
        <v/>
      </c>
      <c r="F656" s="6" t="str">
        <f>IF($B656="","",IF($G656="","",IFERROR(SUMIFS(LabData2016[最近一次HbA1c檢查結果(%)],LabData2016[比對身分證前六碼],$AX656,LabData2016[最近一次HbA1c檢查日期],$G656,LabData2016[HbA1c唯一],1),"")))</f>
        <v/>
      </c>
      <c r="G656" s="36" t="str" cm="1">
        <f t="array" ref="G656">IF($B656="","",IFERROR(_xlfn.AGGREGATE(14,6,LabData2016[最近一次HbA1c檢查日期]/((LabData2016[比對身分證前六碼]=$AX656)*(LabData2016[HbA1c唯一]=1)),1),""))</f>
        <v/>
      </c>
      <c r="H656" s="6" t="str">
        <f>IF($B656="","",IF($I656="","",IFERROR(SUMIFS(LabData2016[最近一次HbA1c檢查結果(%)],LabData2016[比對身分證前六碼],$AX656,LabData2016[最近一次HbA1c檢查日期],$I656,LabData2016[HbA1c唯一],1),"")))</f>
        <v/>
      </c>
      <c r="I656" s="36" t="str" cm="1">
        <f t="array" ref="I656">IF($B656="","",IFERROR(_xlfn.AGGREGATE(14,6,LabData2016[最近一次HbA1c檢查日期]/((LabData2016[比對身分證前六碼]=$AX656)*(LabData2016[HbA1c唯一]=1)),2),""))</f>
        <v/>
      </c>
      <c r="J656" s="6" t="str">
        <f t="shared" si="135"/>
        <v/>
      </c>
      <c r="K656" s="27" t="str">
        <f ca="1">IF($B656="","",IF($E656="不適用","不適用",IF($F656="","未檢驗",IF(AND($AF656+$AG656&gt;=2,$AG656&gt;=1),IF(OR($F656&lt;VALUE(SUBSTITUTE(SUBSTITUTE($E656,"&lt;",""),"%","")),SUMIFS(LabData2016[HbA1c唯一],LabData2016[比對身分證前六碼],$AX656,LabData2016[最近一次HbA1c檢查結果(%)],"&lt;"&amp;VALUE(SUBSTITUTE(SUBSTITUTE($E656,"&lt;",""),"%","")),LabData2016[最近一次HbA1c檢查日期],"&gt;="&amp;DATE(YEAR(TODAY()),1,1),LabData2016[最近一次HbA1c檢查日期],"&lt;"&amp;DATE(YEAR(TODAY())+1,1,1))/($AF656+$AG656)&gt;=0.5),"控制達標",IF(ISNUMBER($H656),IF(AND($J656&gt;=84,$F656-$H656&lt;0),"進步達標","未達標"),"未達標")),"未達標"))))</f>
        <v/>
      </c>
      <c r="L656" s="33" t="str">
        <f ca="1">IF($B656="","",IF($K656="不適用","不適用",IF($K656="未檢驗","無檢驗資料","全年"&amp;($AF656+$AG656)&amp;"次／下半年"&amp;$AG656&amp;"次／"&amp;SUMIFS(LabData2016[HbA1c唯一],LabData2016[比對身分證前六碼],$AX656,LabData2016[最近一次HbA1c檢查結果(%)],"&lt;"&amp;VALUE(SUBSTITUTE(SUBSTITUTE($E656,"&lt;",""),"%","")),LabData2016[最近一次HbA1c檢查日期],"&gt;="&amp;DATE(YEAR(TODAY()),1,1),LabData2016[最近一次HbA1c檢查日期],"&lt;"&amp;DATE(YEAR(TODAY())+1,1,1))&amp;"/"&amp;($AF656+$AG656)&amp;"達標")))</f>
        <v/>
      </c>
      <c r="M656" s="6" t="str" cm="1">
        <f t="array" ref="M656">IF($B656="","",IFERROR(INDEX(PatientCriteria[LDL達標標準],ROWS($A$4:A656)),""))</f>
        <v/>
      </c>
      <c r="N656" s="6" t="str">
        <f>IF($B656="","",IF($O656="","",IFERROR(SUMIFS(LabData2016[最近一次LDL檢查結果(mg/dL)],LabData2016[比對身分證前六碼],$AX656,LabData2016[最近一次LDL檢查日期],$O656,LabData2016[LDL唯一],1),"")))</f>
        <v/>
      </c>
      <c r="O656" s="36" t="str" cm="1">
        <f t="array" ref="O656">IF($B656="","",IFERROR(_xlfn.AGGREGATE(14,6,LabData2016[最近一次LDL檢查日期]/((LabData2016[比對身分證前六碼]=$AX656)*(LabData2016[LDL唯一]=1)),1),""))</f>
        <v/>
      </c>
      <c r="P656" s="6" t="str">
        <f>IF($B656="","",IF($Q656="","",IFERROR(SUMIFS(LabData2016[最近一次LDL檢查結果(mg/dL)],LabData2016[比對身分證前六碼],$AX656,LabData2016[最近一次LDL檢查日期],$Q656,LabData2016[LDL唯一],1),"")))</f>
        <v/>
      </c>
      <c r="Q656" s="36" t="str" cm="1">
        <f t="array" ref="Q656">IF($B656="","",IFERROR(_xlfn.AGGREGATE(14,6,LabData2016[最近一次LDL檢查日期]/((LabData2016[比對身分證前六碼]=$AX656)*(LabData2016[LDL唯一]=1)),2),""))</f>
        <v/>
      </c>
      <c r="R656" s="6" t="str">
        <f t="shared" si="136"/>
        <v/>
      </c>
      <c r="S656" s="6" t="str" cm="1">
        <f t="array" ref="S656">IF($B656="","",IFERROR(_xlfn.AGGREGATE(15,6,LabData2016[最近一次LDL檢查結果(mg/dL)]/((LabData2016[比對身分證前六碼]=$AX656)*(LabData2016[LDL唯一]=1)),1),""))</f>
        <v/>
      </c>
      <c r="T656" s="28" t="str">
        <f ca="1">IF($B656="","",IF($M656="不適用","不適用",IF($N656="","未檢驗",IF(OR(AND($D656="DM only",$O656&gt;=DATE(YEAR(TODAY()),1,1),$O656&lt;DATE(YEAR(TODAY())+1,1,1),$N656&lt;VALUE(SUBSTITUTE($M656,"&lt;",""))),AND($AH656&gt;=1,$AI656&gt;=1,OR($N656&lt;VALUE(SUBSTITUTE($M656,"&lt;","")),SUMIFS(LabData2016[LDL唯一],LabData2016[比對身分證前六碼],$AX656,LabData2016[最近一次LDL檢查結果(mg/dL)],"&lt;"&amp;VALUE(SUBSTITUTE($M656,"&lt;","")),LabData2016[最近一次LDL檢查日期],"&gt;="&amp;DATE(YEAR(TODAY()),1,1),LabData2016[最近一次LDL檢查日期],"&lt;"&amp;DATE(YEAR(TODAY())+1,1,1))/($AH656+$AI656)&gt;=0.5))),"控制達標",IF(AND($AH656&gt;=1,$AI656&gt;=1,ISNUMBER($P656),$R656&gt;84,$N656-$P656&lt;0),"進步達標","未達標")))))</f>
        <v/>
      </c>
      <c r="U656" s="39" t="str">
        <f ca="1">IF($B656="","",IF($T656="不適用","不適用",IF($T656="未檢驗","無檢驗資料","全年"&amp;($AH656+$AI656)&amp;"次／下半年"&amp;$AI656&amp;"次／"&amp;SUMIFS(LabData2016[LDL唯一],LabData2016[比對身分證前六碼],$AX656,LabData2016[最近一次LDL檢查結果(mg/dL)],"&lt;"&amp;VALUE(SUBSTITUTE($M656,"&lt;","")),LabData2016[最近一次LDL檢查日期],"&gt;="&amp;DATE(YEAR(TODAY()),1,1),LabData2016[最近一次LDL檢查日期],"&lt;"&amp;DATE(YEAR(TODAY())+1,1,1))&amp;"/"&amp;($AH656+$AI656)&amp;"達標")))</f>
        <v/>
      </c>
      <c r="V656" s="6" t="str" cm="1">
        <f t="array" ref="V656">IF($B656="","",IFERROR(INDEX(PatientCriteria[UACR達標標準],ROWS($A$4:A656)),""))</f>
        <v/>
      </c>
      <c r="W656" s="6" t="str">
        <f>IF($B656="","",IF($X656="","",IFERROR(SUMIFS(LabData2016[最近一次UACR檢查結果(mg/gm)],LabData2016[比對身分證前六碼],$AX656,LabData2016[最近一次UACR檢查日期],$X656,LabData2016[UACR唯一],1),"")))</f>
        <v/>
      </c>
      <c r="X656" s="36" t="str" cm="1">
        <f t="array" ref="X656">IF($B656="","",IFERROR(_xlfn.AGGREGATE(14,6,LabData2016[最近一次UACR檢查日期]/((LabData2016[比對身分證前六碼]=$AX656)*(LabData2016[UACR唯一]=1)),1),""))</f>
        <v/>
      </c>
      <c r="Y656" s="6" t="str">
        <f>IF($B656="","",IF($Z656="","",IFERROR(SUMIFS(LabData2016[最近一次UACR檢查結果(mg/gm)],LabData2016[比對身分證前六碼],$AX656,LabData2016[最近一次UACR檢查日期],$Z656,LabData2016[UACR唯一],1),"")))</f>
        <v/>
      </c>
      <c r="Z656" s="36" t="str" cm="1">
        <f t="array" ref="Z656">IF($B656="","",IFERROR(_xlfn.AGGREGATE(14,6,LabData2016[最近一次UACR檢查日期]/((LabData2016[比對身分證前六碼]=$AX656)*(LabData2016[UACR唯一]=1)),2),""))</f>
        <v/>
      </c>
      <c r="AA656" s="6" t="str">
        <f t="shared" si="137"/>
        <v/>
      </c>
      <c r="AB656" s="29" t="str">
        <f ca="1">IF($B656="","",IF($V656="不適用","不適用",IF($W656="","未檢驗",IF(AND($AJ656+$AK656&gt;=2,$AK656&gt;=1),IF(OR($W656&lt;30,SUMIFS(LabData2016[UACR唯一],LabData2016[比對身分證前六碼],$AX656,LabData2016[最近一次UACR檢查結果(mg/gm)],"&lt;30",LabData2016[最近一次UACR檢查日期],"&gt;="&amp;DATE(YEAR(TODAY()),1,1),LabData2016[最近一次UACR檢查日期],"&lt;"&amp;DATE(YEAR(TODAY())+1,1,1))/($AJ656+$AK656)&gt;=0.5),"控制達標",IF(ISNUMBER($Y656),IF(AND($AA656&gt;=84,$W656-$Y656&lt;0),"進步達標","未達標"),"未達標")),"未達標"))))</f>
        <v/>
      </c>
      <c r="AC656" s="38" t="str">
        <f ca="1">IF($B656="","",IF($AB656="不適用","不適用",IF($AB656="未檢驗","無檢驗資料","全年"&amp;($AJ656+$AK656)&amp;"次／下半年"&amp;$AK656&amp;"次／"&amp;SUMIFS(LabData2016[UACR唯一],LabData2016[比對身分證前六碼],$AX656,LabData2016[最近一次UACR檢查結果(mg/gm)],"&lt;30",LabData2016[最近一次UACR檢查日期],"&gt;="&amp;DATE(YEAR(TODAY()),1,1),LabData2016[最近一次UACR檢查日期],"&lt;"&amp;DATE(YEAR(TODAY())+1,1,1))&amp;"/"&amp;($AJ656+$AK656)&amp;"達標")))</f>
        <v/>
      </c>
      <c r="AD656" s="6" t="str" cm="1">
        <f t="array" ref="AD656">IF($B656="","",IFERROR(INDEX(PatientCriteria[BP檢驗次數達標標準],ROWS($A$4:A656)),""))</f>
        <v/>
      </c>
      <c r="AE656" s="6" t="str" cm="1">
        <f t="array" aca="1" ref="AE656" ca="1">IF($B656="","",_xlfn.LET(_xlpm.bp,LabData2016[最近一次BP檢查日期],_xlpm.ym,IF(ISNUMBER(_xlpm.bp),TEXT(_xlpm.bp,"yyyy-mm"),LEFT(_xlpm.bp,7)),_xlpm.matched,_xlfn._xlws.FILTER(_xlpm.ym,(LabData2016[比對身分證前六碼]=$AX656)*(LabData2016[比對生日西元]=$AY656)*(_xlpm.ym&lt;&gt;"")*(LEFT(_xlpm.ym,4)=TEXT(YEAR(TODAY()),"0")),""),IF(INDEX(_xlpm.matched,1)="",0,ROWS(_xlfn.UNIQUE(_xlpm.matched)))))</f>
        <v/>
      </c>
      <c r="AF656" s="6" t="str">
        <f ca="1">IF($B656="","",SUMIFS(LabData2016[HbA1c唯一],LabData2016[比對身分證前六碼],$AX656,LabData2016[最近一次HbA1c檢查日期],"&gt;="&amp;DATE(YEAR(TODAY()),1,1),LabData2016[最近一次HbA1c檢查日期],"&lt;"&amp;DATE(YEAR(TODAY()),7,1)))</f>
        <v/>
      </c>
      <c r="AG656" s="6" t="str">
        <f ca="1">IF($B656="","",SUMIFS(LabData2016[HbA1c唯一],LabData2016[比對身分證前六碼],$AX656,LabData2016[最近一次HbA1c檢查日期],"&gt;="&amp;DATE(YEAR(TODAY()),7,1),LabData2016[最近一次HbA1c檢查日期],"&lt;"&amp;DATE(YEAR(TODAY())+1,1,1)))</f>
        <v/>
      </c>
      <c r="AH656" s="6" t="str">
        <f ca="1">IF($B656="","",SUMIFS(LabData2016[LDL唯一],LabData2016[比對身分證前六碼],$AX656,LabData2016[最近一次LDL檢查日期],"&gt;="&amp;DATE(YEAR(TODAY()),1,1),LabData2016[最近一次LDL檢查日期],"&lt;"&amp;DATE(YEAR(TODAY()),7,1)))</f>
        <v/>
      </c>
      <c r="AI656" s="6" t="str">
        <f ca="1">IF($B656="","",SUMIFS(LabData2016[LDL唯一],LabData2016[比對身分證前六碼],$AX656,LabData2016[最近一次LDL檢查日期],"&gt;="&amp;DATE(YEAR(TODAY()),7,1),LabData2016[最近一次LDL檢查日期],"&lt;"&amp;DATE(YEAR(TODAY())+1,1,1)))</f>
        <v/>
      </c>
      <c r="AJ656" s="6" t="str">
        <f ca="1">IF($B656="","",SUMIFS(LabData2016[UACR唯一],LabData2016[比對身分證前六碼],$AX656,LabData2016[最近一次UACR檢查日期],"&gt;="&amp;DATE(YEAR(TODAY()),1,1),LabData2016[最近一次UACR檢查日期],"&lt;"&amp;DATE(YEAR(TODAY()),7,1)))</f>
        <v/>
      </c>
      <c r="AK656" s="6" t="str">
        <f ca="1">IF($B656="","",SUMIFS(LabData2016[UACR唯一],LabData2016[比對身分證前六碼],$AX656,LabData2016[最近一次UACR檢查日期],"&gt;="&amp;DATE(YEAR(TODAY()),7,1),LabData2016[最近一次UACR檢查日期],"&lt;"&amp;DATE(YEAR(TODAY())+1,1,1)))</f>
        <v/>
      </c>
      <c r="AL656" s="6" t="str">
        <f t="shared" si="138"/>
        <v/>
      </c>
      <c r="AM656" s="6" t="str">
        <f t="shared" si="139"/>
        <v/>
      </c>
      <c r="AN656" s="6" t="str">
        <f t="shared" si="140"/>
        <v/>
      </c>
      <c r="AO656" s="6" t="str">
        <f t="shared" si="141"/>
        <v/>
      </c>
      <c r="AP656" s="6" t="str" cm="1">
        <f t="array" ref="AP656">IF($B656="","",IFERROR(INDEX(相容設定!$B$2:$E$9,MATCH($D656,相容設定!$A$2:$A$9,0),MIN(VALUE(LEFT($AQ656,FIND("/",$AQ656)-1)),3)+1),0))</f>
        <v/>
      </c>
      <c r="AQ656" s="6" t="str">
        <f t="shared" si="142"/>
        <v/>
      </c>
      <c r="AR656" s="30" t="str">
        <f t="shared" si="143"/>
        <v/>
      </c>
      <c r="AS656" s="30" t="str">
        <f>IF($B656="","",250+30+IF(OR(ISNUMBER(SEARCH("DM",$D656)),ISNUMBER(SEARCH("+",$D656))),100,0)+IFERROR(INDEX(相容設定!$F$2:$F$9,MATCH($D656,相容設定!$A$2:$A$9,0)),0))</f>
        <v/>
      </c>
      <c r="AT656" s="31" t="str">
        <f t="shared" si="144"/>
        <v/>
      </c>
      <c r="AU656" s="32" t="str">
        <f t="shared" si="145"/>
        <v/>
      </c>
      <c r="AW656" t="str">
        <f t="shared" si="146"/>
        <v/>
      </c>
    </row>
    <row r="657" spans="1:49" x14ac:dyDescent="0.35">
      <c r="A657" s="26" t="str" cm="1">
        <f t="array" ref="A657">IFERROR(IF(INDEX(PatientCriteria[身分證號],ROWS($A$4:A657))="","",ROWS($A$4:A657)),"")</f>
        <v/>
      </c>
      <c r="B657" s="26" t="str" cm="1">
        <f t="array" ref="B657">IFERROR(IF(INDEX(PatientCriteria[身分證號],ROWS($A$4:A657))="","",INDEX(PatientCriteria[身分證號],ROWS($A$4:A657))),"")</f>
        <v/>
      </c>
      <c r="C657" s="26" t="str" cm="1">
        <f t="array" ref="C657">IF($B657="","",IFERROR(INDEX(PatientCriteria[生日],ROWS($A$4:A657)),""))</f>
        <v/>
      </c>
      <c r="D657" s="26" t="str" cm="1">
        <f t="array" ref="D657">IF($B657="","",IFERROR(INDEX(PatientCriteria[疾病組合],ROWS($A$4:A657)),""))</f>
        <v/>
      </c>
      <c r="E657" s="6" t="str" cm="1">
        <f t="array" ref="E657">IF($B657="","",IFERROR(INDEX(PatientCriteria[HbA1c達標標準],ROWS($A$4:A657)),""))</f>
        <v/>
      </c>
      <c r="F657" s="6" t="str">
        <f>IF($B657="","",IF($G657="","",IFERROR(SUMIFS(LabData2016[最近一次HbA1c檢查結果(%)],LabData2016[比對身分證前六碼],$AX657,LabData2016[最近一次HbA1c檢查日期],$G657,LabData2016[HbA1c唯一],1),"")))</f>
        <v/>
      </c>
      <c r="G657" s="36" t="str" cm="1">
        <f t="array" ref="G657">IF($B657="","",IFERROR(_xlfn.AGGREGATE(14,6,LabData2016[最近一次HbA1c檢查日期]/((LabData2016[比對身分證前六碼]=$AX657)*(LabData2016[HbA1c唯一]=1)),1),""))</f>
        <v/>
      </c>
      <c r="H657" s="6" t="str">
        <f>IF($B657="","",IF($I657="","",IFERROR(SUMIFS(LabData2016[最近一次HbA1c檢查結果(%)],LabData2016[比對身分證前六碼],$AX657,LabData2016[最近一次HbA1c檢查日期],$I657,LabData2016[HbA1c唯一],1),"")))</f>
        <v/>
      </c>
      <c r="I657" s="36" t="str" cm="1">
        <f t="array" ref="I657">IF($B657="","",IFERROR(_xlfn.AGGREGATE(14,6,LabData2016[最近一次HbA1c檢查日期]/((LabData2016[比對身分證前六碼]=$AX657)*(LabData2016[HbA1c唯一]=1)),2),""))</f>
        <v/>
      </c>
      <c r="J657" s="6" t="str">
        <f t="shared" si="135"/>
        <v/>
      </c>
      <c r="K657" s="27" t="str">
        <f ca="1">IF($B657="","",IF($E657="不適用","不適用",IF($F657="","未檢驗",IF(AND($AF657+$AG657&gt;=2,$AG657&gt;=1),IF(OR($F657&lt;VALUE(SUBSTITUTE(SUBSTITUTE($E657,"&lt;",""),"%","")),SUMIFS(LabData2016[HbA1c唯一],LabData2016[比對身分證前六碼],$AX657,LabData2016[最近一次HbA1c檢查結果(%)],"&lt;"&amp;VALUE(SUBSTITUTE(SUBSTITUTE($E657,"&lt;",""),"%","")),LabData2016[最近一次HbA1c檢查日期],"&gt;="&amp;DATE(YEAR(TODAY()),1,1),LabData2016[最近一次HbA1c檢查日期],"&lt;"&amp;DATE(YEAR(TODAY())+1,1,1))/($AF657+$AG657)&gt;=0.5),"控制達標",IF(ISNUMBER($H657),IF(AND($J657&gt;=84,$F657-$H657&lt;0),"進步達標","未達標"),"未達標")),"未達標"))))</f>
        <v/>
      </c>
      <c r="L657" s="33" t="str">
        <f ca="1">IF($B657="","",IF($K657="不適用","不適用",IF($K657="未檢驗","無檢驗資料","全年"&amp;($AF657+$AG657)&amp;"次／下半年"&amp;$AG657&amp;"次／"&amp;SUMIFS(LabData2016[HbA1c唯一],LabData2016[比對身分證前六碼],$AX657,LabData2016[最近一次HbA1c檢查結果(%)],"&lt;"&amp;VALUE(SUBSTITUTE(SUBSTITUTE($E657,"&lt;",""),"%","")),LabData2016[最近一次HbA1c檢查日期],"&gt;="&amp;DATE(YEAR(TODAY()),1,1),LabData2016[最近一次HbA1c檢查日期],"&lt;"&amp;DATE(YEAR(TODAY())+1,1,1))&amp;"/"&amp;($AF657+$AG657)&amp;"達標")))</f>
        <v/>
      </c>
      <c r="M657" s="6" t="str" cm="1">
        <f t="array" ref="M657">IF($B657="","",IFERROR(INDEX(PatientCriteria[LDL達標標準],ROWS($A$4:A657)),""))</f>
        <v/>
      </c>
      <c r="N657" s="6" t="str">
        <f>IF($B657="","",IF($O657="","",IFERROR(SUMIFS(LabData2016[最近一次LDL檢查結果(mg/dL)],LabData2016[比對身分證前六碼],$AX657,LabData2016[最近一次LDL檢查日期],$O657,LabData2016[LDL唯一],1),"")))</f>
        <v/>
      </c>
      <c r="O657" s="36" t="str" cm="1">
        <f t="array" ref="O657">IF($B657="","",IFERROR(_xlfn.AGGREGATE(14,6,LabData2016[最近一次LDL檢查日期]/((LabData2016[比對身分證前六碼]=$AX657)*(LabData2016[LDL唯一]=1)),1),""))</f>
        <v/>
      </c>
      <c r="P657" s="6" t="str">
        <f>IF($B657="","",IF($Q657="","",IFERROR(SUMIFS(LabData2016[最近一次LDL檢查結果(mg/dL)],LabData2016[比對身分證前六碼],$AX657,LabData2016[最近一次LDL檢查日期],$Q657,LabData2016[LDL唯一],1),"")))</f>
        <v/>
      </c>
      <c r="Q657" s="36" t="str" cm="1">
        <f t="array" ref="Q657">IF($B657="","",IFERROR(_xlfn.AGGREGATE(14,6,LabData2016[最近一次LDL檢查日期]/((LabData2016[比對身分證前六碼]=$AX657)*(LabData2016[LDL唯一]=1)),2),""))</f>
        <v/>
      </c>
      <c r="R657" s="6" t="str">
        <f t="shared" si="136"/>
        <v/>
      </c>
      <c r="S657" s="6" t="str" cm="1">
        <f t="array" ref="S657">IF($B657="","",IFERROR(_xlfn.AGGREGATE(15,6,LabData2016[最近一次LDL檢查結果(mg/dL)]/((LabData2016[比對身分證前六碼]=$AX657)*(LabData2016[LDL唯一]=1)),1),""))</f>
        <v/>
      </c>
      <c r="T657" s="28" t="str">
        <f ca="1">IF($B657="","",IF($M657="不適用","不適用",IF($N657="","未檢驗",IF(OR(AND($D657="DM only",$O657&gt;=DATE(YEAR(TODAY()),1,1),$O657&lt;DATE(YEAR(TODAY())+1,1,1),$N657&lt;VALUE(SUBSTITUTE($M657,"&lt;",""))),AND($AH657&gt;=1,$AI657&gt;=1,OR($N657&lt;VALUE(SUBSTITUTE($M657,"&lt;","")),SUMIFS(LabData2016[LDL唯一],LabData2016[比對身分證前六碼],$AX657,LabData2016[最近一次LDL檢查結果(mg/dL)],"&lt;"&amp;VALUE(SUBSTITUTE($M657,"&lt;","")),LabData2016[最近一次LDL檢查日期],"&gt;="&amp;DATE(YEAR(TODAY()),1,1),LabData2016[最近一次LDL檢查日期],"&lt;"&amp;DATE(YEAR(TODAY())+1,1,1))/($AH657+$AI657)&gt;=0.5))),"控制達標",IF(AND($AH657&gt;=1,$AI657&gt;=1,ISNUMBER($P657),$R657&gt;84,$N657-$P657&lt;0),"進步達標","未達標")))))</f>
        <v/>
      </c>
      <c r="U657" s="39" t="str">
        <f ca="1">IF($B657="","",IF($T657="不適用","不適用",IF($T657="未檢驗","無檢驗資料","全年"&amp;($AH657+$AI657)&amp;"次／下半年"&amp;$AI657&amp;"次／"&amp;SUMIFS(LabData2016[LDL唯一],LabData2016[比對身分證前六碼],$AX657,LabData2016[最近一次LDL檢查結果(mg/dL)],"&lt;"&amp;VALUE(SUBSTITUTE($M657,"&lt;","")),LabData2016[最近一次LDL檢查日期],"&gt;="&amp;DATE(YEAR(TODAY()),1,1),LabData2016[最近一次LDL檢查日期],"&lt;"&amp;DATE(YEAR(TODAY())+1,1,1))&amp;"/"&amp;($AH657+$AI657)&amp;"達標")))</f>
        <v/>
      </c>
      <c r="V657" s="6" t="str" cm="1">
        <f t="array" ref="V657">IF($B657="","",IFERROR(INDEX(PatientCriteria[UACR達標標準],ROWS($A$4:A657)),""))</f>
        <v/>
      </c>
      <c r="W657" s="6" t="str">
        <f>IF($B657="","",IF($X657="","",IFERROR(SUMIFS(LabData2016[最近一次UACR檢查結果(mg/gm)],LabData2016[比對身分證前六碼],$AX657,LabData2016[最近一次UACR檢查日期],$X657,LabData2016[UACR唯一],1),"")))</f>
        <v/>
      </c>
      <c r="X657" s="36" t="str" cm="1">
        <f t="array" ref="X657">IF($B657="","",IFERROR(_xlfn.AGGREGATE(14,6,LabData2016[最近一次UACR檢查日期]/((LabData2016[比對身分證前六碼]=$AX657)*(LabData2016[UACR唯一]=1)),1),""))</f>
        <v/>
      </c>
      <c r="Y657" s="6" t="str">
        <f>IF($B657="","",IF($Z657="","",IFERROR(SUMIFS(LabData2016[最近一次UACR檢查結果(mg/gm)],LabData2016[比對身分證前六碼],$AX657,LabData2016[最近一次UACR檢查日期],$Z657,LabData2016[UACR唯一],1),"")))</f>
        <v/>
      </c>
      <c r="Z657" s="36" t="str" cm="1">
        <f t="array" ref="Z657">IF($B657="","",IFERROR(_xlfn.AGGREGATE(14,6,LabData2016[最近一次UACR檢查日期]/((LabData2016[比對身分證前六碼]=$AX657)*(LabData2016[UACR唯一]=1)),2),""))</f>
        <v/>
      </c>
      <c r="AA657" s="6" t="str">
        <f t="shared" si="137"/>
        <v/>
      </c>
      <c r="AB657" s="29" t="str">
        <f ca="1">IF($B657="","",IF($V657="不適用","不適用",IF($W657="","未檢驗",IF(AND($AJ657+$AK657&gt;=2,$AK657&gt;=1),IF(OR($W657&lt;30,SUMIFS(LabData2016[UACR唯一],LabData2016[比對身分證前六碼],$AX657,LabData2016[最近一次UACR檢查結果(mg/gm)],"&lt;30",LabData2016[最近一次UACR檢查日期],"&gt;="&amp;DATE(YEAR(TODAY()),1,1),LabData2016[最近一次UACR檢查日期],"&lt;"&amp;DATE(YEAR(TODAY())+1,1,1))/($AJ657+$AK657)&gt;=0.5),"控制達標",IF(ISNUMBER($Y657),IF(AND($AA657&gt;=84,$W657-$Y657&lt;0),"進步達標","未達標"),"未達標")),"未達標"))))</f>
        <v/>
      </c>
      <c r="AC657" s="38" t="str">
        <f ca="1">IF($B657="","",IF($AB657="不適用","不適用",IF($AB657="未檢驗","無檢驗資料","全年"&amp;($AJ657+$AK657)&amp;"次／下半年"&amp;$AK657&amp;"次／"&amp;SUMIFS(LabData2016[UACR唯一],LabData2016[比對身分證前六碼],$AX657,LabData2016[最近一次UACR檢查結果(mg/gm)],"&lt;30",LabData2016[最近一次UACR檢查日期],"&gt;="&amp;DATE(YEAR(TODAY()),1,1),LabData2016[最近一次UACR檢查日期],"&lt;"&amp;DATE(YEAR(TODAY())+1,1,1))&amp;"/"&amp;($AJ657+$AK657)&amp;"達標")))</f>
        <v/>
      </c>
      <c r="AD657" s="6" t="str" cm="1">
        <f t="array" ref="AD657">IF($B657="","",IFERROR(INDEX(PatientCriteria[BP檢驗次數達標標準],ROWS($A$4:A657)),""))</f>
        <v/>
      </c>
      <c r="AE657" s="6" t="str" cm="1">
        <f t="array" aca="1" ref="AE657" ca="1">IF($B657="","",_xlfn.LET(_xlpm.bp,LabData2016[最近一次BP檢查日期],_xlpm.ym,IF(ISNUMBER(_xlpm.bp),TEXT(_xlpm.bp,"yyyy-mm"),LEFT(_xlpm.bp,7)),_xlpm.matched,_xlfn._xlws.FILTER(_xlpm.ym,(LabData2016[比對身分證前六碼]=$AX657)*(LabData2016[比對生日西元]=$AY657)*(_xlpm.ym&lt;&gt;"")*(LEFT(_xlpm.ym,4)=TEXT(YEAR(TODAY()),"0")),""),IF(INDEX(_xlpm.matched,1)="",0,ROWS(_xlfn.UNIQUE(_xlpm.matched)))))</f>
        <v/>
      </c>
      <c r="AF657" s="6" t="str">
        <f ca="1">IF($B657="","",SUMIFS(LabData2016[HbA1c唯一],LabData2016[比對身分證前六碼],$AX657,LabData2016[最近一次HbA1c檢查日期],"&gt;="&amp;DATE(YEAR(TODAY()),1,1),LabData2016[最近一次HbA1c檢查日期],"&lt;"&amp;DATE(YEAR(TODAY()),7,1)))</f>
        <v/>
      </c>
      <c r="AG657" s="6" t="str">
        <f ca="1">IF($B657="","",SUMIFS(LabData2016[HbA1c唯一],LabData2016[比對身分證前六碼],$AX657,LabData2016[最近一次HbA1c檢查日期],"&gt;="&amp;DATE(YEAR(TODAY()),7,1),LabData2016[最近一次HbA1c檢查日期],"&lt;"&amp;DATE(YEAR(TODAY())+1,1,1)))</f>
        <v/>
      </c>
      <c r="AH657" s="6" t="str">
        <f ca="1">IF($B657="","",SUMIFS(LabData2016[LDL唯一],LabData2016[比對身分證前六碼],$AX657,LabData2016[最近一次LDL檢查日期],"&gt;="&amp;DATE(YEAR(TODAY()),1,1),LabData2016[最近一次LDL檢查日期],"&lt;"&amp;DATE(YEAR(TODAY()),7,1)))</f>
        <v/>
      </c>
      <c r="AI657" s="6" t="str">
        <f ca="1">IF($B657="","",SUMIFS(LabData2016[LDL唯一],LabData2016[比對身分證前六碼],$AX657,LabData2016[最近一次LDL檢查日期],"&gt;="&amp;DATE(YEAR(TODAY()),7,1),LabData2016[最近一次LDL檢查日期],"&lt;"&amp;DATE(YEAR(TODAY())+1,1,1)))</f>
        <v/>
      </c>
      <c r="AJ657" s="6" t="str">
        <f ca="1">IF($B657="","",SUMIFS(LabData2016[UACR唯一],LabData2016[比對身分證前六碼],$AX657,LabData2016[最近一次UACR檢查日期],"&gt;="&amp;DATE(YEAR(TODAY()),1,1),LabData2016[最近一次UACR檢查日期],"&lt;"&amp;DATE(YEAR(TODAY()),7,1)))</f>
        <v/>
      </c>
      <c r="AK657" s="6" t="str">
        <f ca="1">IF($B657="","",SUMIFS(LabData2016[UACR唯一],LabData2016[比對身分證前六碼],$AX657,LabData2016[最近一次UACR檢查日期],"&gt;="&amp;DATE(YEAR(TODAY()),7,1),LabData2016[最近一次UACR檢查日期],"&lt;"&amp;DATE(YEAR(TODAY())+1,1,1)))</f>
        <v/>
      </c>
      <c r="AL657" s="6" t="str">
        <f t="shared" si="138"/>
        <v/>
      </c>
      <c r="AM657" s="6" t="str">
        <f t="shared" si="139"/>
        <v/>
      </c>
      <c r="AN657" s="6" t="str">
        <f t="shared" si="140"/>
        <v/>
      </c>
      <c r="AO657" s="6" t="str">
        <f t="shared" si="141"/>
        <v/>
      </c>
      <c r="AP657" s="6" t="str" cm="1">
        <f t="array" ref="AP657">IF($B657="","",IFERROR(INDEX(相容設定!$B$2:$E$9,MATCH($D657,相容設定!$A$2:$A$9,0),MIN(VALUE(LEFT($AQ657,FIND("/",$AQ657)-1)),3)+1),0))</f>
        <v/>
      </c>
      <c r="AQ657" s="6" t="str">
        <f t="shared" si="142"/>
        <v/>
      </c>
      <c r="AR657" s="30" t="str">
        <f t="shared" si="143"/>
        <v/>
      </c>
      <c r="AS657" s="30" t="str">
        <f>IF($B657="","",250+30+IF(OR(ISNUMBER(SEARCH("DM",$D657)),ISNUMBER(SEARCH("+",$D657))),100,0)+IFERROR(INDEX(相容設定!$F$2:$F$9,MATCH($D657,相容設定!$A$2:$A$9,0)),0))</f>
        <v/>
      </c>
      <c r="AT657" s="31" t="str">
        <f t="shared" si="144"/>
        <v/>
      </c>
      <c r="AU657" s="32" t="str">
        <f t="shared" si="145"/>
        <v/>
      </c>
      <c r="AW657" t="str">
        <f t="shared" si="146"/>
        <v/>
      </c>
    </row>
    <row r="658" spans="1:49" x14ac:dyDescent="0.35">
      <c r="A658" s="26" t="str" cm="1">
        <f t="array" ref="A658">IFERROR(IF(INDEX(PatientCriteria[身分證號],ROWS($A$4:A658))="","",ROWS($A$4:A658)),"")</f>
        <v/>
      </c>
      <c r="B658" s="26" t="str" cm="1">
        <f t="array" ref="B658">IFERROR(IF(INDEX(PatientCriteria[身分證號],ROWS($A$4:A658))="","",INDEX(PatientCriteria[身分證號],ROWS($A$4:A658))),"")</f>
        <v/>
      </c>
      <c r="C658" s="26" t="str" cm="1">
        <f t="array" ref="C658">IF($B658="","",IFERROR(INDEX(PatientCriteria[生日],ROWS($A$4:A658)),""))</f>
        <v/>
      </c>
      <c r="D658" s="26" t="str" cm="1">
        <f t="array" ref="D658">IF($B658="","",IFERROR(INDEX(PatientCriteria[疾病組合],ROWS($A$4:A658)),""))</f>
        <v/>
      </c>
      <c r="E658" s="6" t="str" cm="1">
        <f t="array" ref="E658">IF($B658="","",IFERROR(INDEX(PatientCriteria[HbA1c達標標準],ROWS($A$4:A658)),""))</f>
        <v/>
      </c>
      <c r="F658" s="6" t="str">
        <f>IF($B658="","",IF($G658="","",IFERROR(SUMIFS(LabData2016[最近一次HbA1c檢查結果(%)],LabData2016[比對身分證前六碼],$AX658,LabData2016[最近一次HbA1c檢查日期],$G658,LabData2016[HbA1c唯一],1),"")))</f>
        <v/>
      </c>
      <c r="G658" s="36" t="str" cm="1">
        <f t="array" ref="G658">IF($B658="","",IFERROR(_xlfn.AGGREGATE(14,6,LabData2016[最近一次HbA1c檢查日期]/((LabData2016[比對身分證前六碼]=$AX658)*(LabData2016[HbA1c唯一]=1)),1),""))</f>
        <v/>
      </c>
      <c r="H658" s="6" t="str">
        <f>IF($B658="","",IF($I658="","",IFERROR(SUMIFS(LabData2016[最近一次HbA1c檢查結果(%)],LabData2016[比對身分證前六碼],$AX658,LabData2016[最近一次HbA1c檢查日期],$I658,LabData2016[HbA1c唯一],1),"")))</f>
        <v/>
      </c>
      <c r="I658" s="36" t="str" cm="1">
        <f t="array" ref="I658">IF($B658="","",IFERROR(_xlfn.AGGREGATE(14,6,LabData2016[最近一次HbA1c檢查日期]/((LabData2016[比對身分證前六碼]=$AX658)*(LabData2016[HbA1c唯一]=1)),2),""))</f>
        <v/>
      </c>
      <c r="J658" s="6" t="str">
        <f t="shared" si="135"/>
        <v/>
      </c>
      <c r="K658" s="27" t="str">
        <f ca="1">IF($B658="","",IF($E658="不適用","不適用",IF($F658="","未檢驗",IF(AND($AF658+$AG658&gt;=2,$AG658&gt;=1),IF(OR($F658&lt;VALUE(SUBSTITUTE(SUBSTITUTE($E658,"&lt;",""),"%","")),SUMIFS(LabData2016[HbA1c唯一],LabData2016[比對身分證前六碼],$AX658,LabData2016[最近一次HbA1c檢查結果(%)],"&lt;"&amp;VALUE(SUBSTITUTE(SUBSTITUTE($E658,"&lt;",""),"%","")),LabData2016[最近一次HbA1c檢查日期],"&gt;="&amp;DATE(YEAR(TODAY()),1,1),LabData2016[最近一次HbA1c檢查日期],"&lt;"&amp;DATE(YEAR(TODAY())+1,1,1))/($AF658+$AG658)&gt;=0.5),"控制達標",IF(ISNUMBER($H658),IF(AND($J658&gt;=84,$F658-$H658&lt;0),"進步達標","未達標"),"未達標")),"未達標"))))</f>
        <v/>
      </c>
      <c r="L658" s="33" t="str">
        <f ca="1">IF($B658="","",IF($K658="不適用","不適用",IF($K658="未檢驗","無檢驗資料","全年"&amp;($AF658+$AG658)&amp;"次／下半年"&amp;$AG658&amp;"次／"&amp;SUMIFS(LabData2016[HbA1c唯一],LabData2016[比對身分證前六碼],$AX658,LabData2016[最近一次HbA1c檢查結果(%)],"&lt;"&amp;VALUE(SUBSTITUTE(SUBSTITUTE($E658,"&lt;",""),"%","")),LabData2016[最近一次HbA1c檢查日期],"&gt;="&amp;DATE(YEAR(TODAY()),1,1),LabData2016[最近一次HbA1c檢查日期],"&lt;"&amp;DATE(YEAR(TODAY())+1,1,1))&amp;"/"&amp;($AF658+$AG658)&amp;"達標")))</f>
        <v/>
      </c>
      <c r="M658" s="6" t="str" cm="1">
        <f t="array" ref="M658">IF($B658="","",IFERROR(INDEX(PatientCriteria[LDL達標標準],ROWS($A$4:A658)),""))</f>
        <v/>
      </c>
      <c r="N658" s="6" t="str">
        <f>IF($B658="","",IF($O658="","",IFERROR(SUMIFS(LabData2016[最近一次LDL檢查結果(mg/dL)],LabData2016[比對身分證前六碼],$AX658,LabData2016[最近一次LDL檢查日期],$O658,LabData2016[LDL唯一],1),"")))</f>
        <v/>
      </c>
      <c r="O658" s="36" t="str" cm="1">
        <f t="array" ref="O658">IF($B658="","",IFERROR(_xlfn.AGGREGATE(14,6,LabData2016[最近一次LDL檢查日期]/((LabData2016[比對身分證前六碼]=$AX658)*(LabData2016[LDL唯一]=1)),1),""))</f>
        <v/>
      </c>
      <c r="P658" s="6" t="str">
        <f>IF($B658="","",IF($Q658="","",IFERROR(SUMIFS(LabData2016[最近一次LDL檢查結果(mg/dL)],LabData2016[比對身分證前六碼],$AX658,LabData2016[最近一次LDL檢查日期],$Q658,LabData2016[LDL唯一],1),"")))</f>
        <v/>
      </c>
      <c r="Q658" s="36" t="str" cm="1">
        <f t="array" ref="Q658">IF($B658="","",IFERROR(_xlfn.AGGREGATE(14,6,LabData2016[最近一次LDL檢查日期]/((LabData2016[比對身分證前六碼]=$AX658)*(LabData2016[LDL唯一]=1)),2),""))</f>
        <v/>
      </c>
      <c r="R658" s="6" t="str">
        <f t="shared" si="136"/>
        <v/>
      </c>
      <c r="S658" s="6" t="str" cm="1">
        <f t="array" ref="S658">IF($B658="","",IFERROR(_xlfn.AGGREGATE(15,6,LabData2016[最近一次LDL檢查結果(mg/dL)]/((LabData2016[比對身分證前六碼]=$AX658)*(LabData2016[LDL唯一]=1)),1),""))</f>
        <v/>
      </c>
      <c r="T658" s="28" t="str">
        <f ca="1">IF($B658="","",IF($M658="不適用","不適用",IF($N658="","未檢驗",IF(OR(AND($D658="DM only",$O658&gt;=DATE(YEAR(TODAY()),1,1),$O658&lt;DATE(YEAR(TODAY())+1,1,1),$N658&lt;VALUE(SUBSTITUTE($M658,"&lt;",""))),AND($AH658&gt;=1,$AI658&gt;=1,OR($N658&lt;VALUE(SUBSTITUTE($M658,"&lt;","")),SUMIFS(LabData2016[LDL唯一],LabData2016[比對身分證前六碼],$AX658,LabData2016[最近一次LDL檢查結果(mg/dL)],"&lt;"&amp;VALUE(SUBSTITUTE($M658,"&lt;","")),LabData2016[最近一次LDL檢查日期],"&gt;="&amp;DATE(YEAR(TODAY()),1,1),LabData2016[最近一次LDL檢查日期],"&lt;"&amp;DATE(YEAR(TODAY())+1,1,1))/($AH658+$AI658)&gt;=0.5))),"控制達標",IF(AND($AH658&gt;=1,$AI658&gt;=1,ISNUMBER($P658),$R658&gt;84,$N658-$P658&lt;0),"進步達標","未達標")))))</f>
        <v/>
      </c>
      <c r="U658" s="39" t="str">
        <f ca="1">IF($B658="","",IF($T658="不適用","不適用",IF($T658="未檢驗","無檢驗資料","全年"&amp;($AH658+$AI658)&amp;"次／下半年"&amp;$AI658&amp;"次／"&amp;SUMIFS(LabData2016[LDL唯一],LabData2016[比對身分證前六碼],$AX658,LabData2016[最近一次LDL檢查結果(mg/dL)],"&lt;"&amp;VALUE(SUBSTITUTE($M658,"&lt;","")),LabData2016[最近一次LDL檢查日期],"&gt;="&amp;DATE(YEAR(TODAY()),1,1),LabData2016[最近一次LDL檢查日期],"&lt;"&amp;DATE(YEAR(TODAY())+1,1,1))&amp;"/"&amp;($AH658+$AI658)&amp;"達標")))</f>
        <v/>
      </c>
      <c r="V658" s="6" t="str" cm="1">
        <f t="array" ref="V658">IF($B658="","",IFERROR(INDEX(PatientCriteria[UACR達標標準],ROWS($A$4:A658)),""))</f>
        <v/>
      </c>
      <c r="W658" s="6" t="str">
        <f>IF($B658="","",IF($X658="","",IFERROR(SUMIFS(LabData2016[最近一次UACR檢查結果(mg/gm)],LabData2016[比對身分證前六碼],$AX658,LabData2016[最近一次UACR檢查日期],$X658,LabData2016[UACR唯一],1),"")))</f>
        <v/>
      </c>
      <c r="X658" s="36" t="str" cm="1">
        <f t="array" ref="X658">IF($B658="","",IFERROR(_xlfn.AGGREGATE(14,6,LabData2016[最近一次UACR檢查日期]/((LabData2016[比對身分證前六碼]=$AX658)*(LabData2016[UACR唯一]=1)),1),""))</f>
        <v/>
      </c>
      <c r="Y658" s="6" t="str">
        <f>IF($B658="","",IF($Z658="","",IFERROR(SUMIFS(LabData2016[最近一次UACR檢查結果(mg/gm)],LabData2016[比對身分證前六碼],$AX658,LabData2016[最近一次UACR檢查日期],$Z658,LabData2016[UACR唯一],1),"")))</f>
        <v/>
      </c>
      <c r="Z658" s="36" t="str" cm="1">
        <f t="array" ref="Z658">IF($B658="","",IFERROR(_xlfn.AGGREGATE(14,6,LabData2016[最近一次UACR檢查日期]/((LabData2016[比對身分證前六碼]=$AX658)*(LabData2016[UACR唯一]=1)),2),""))</f>
        <v/>
      </c>
      <c r="AA658" s="6" t="str">
        <f t="shared" si="137"/>
        <v/>
      </c>
      <c r="AB658" s="29" t="str">
        <f ca="1">IF($B658="","",IF($V658="不適用","不適用",IF($W658="","未檢驗",IF(AND($AJ658+$AK658&gt;=2,$AK658&gt;=1),IF(OR($W658&lt;30,SUMIFS(LabData2016[UACR唯一],LabData2016[比對身分證前六碼],$AX658,LabData2016[最近一次UACR檢查結果(mg/gm)],"&lt;30",LabData2016[最近一次UACR檢查日期],"&gt;="&amp;DATE(YEAR(TODAY()),1,1),LabData2016[最近一次UACR檢查日期],"&lt;"&amp;DATE(YEAR(TODAY())+1,1,1))/($AJ658+$AK658)&gt;=0.5),"控制達標",IF(ISNUMBER($Y658),IF(AND($AA658&gt;=84,$W658-$Y658&lt;0),"進步達標","未達標"),"未達標")),"未達標"))))</f>
        <v/>
      </c>
      <c r="AC658" s="38" t="str">
        <f ca="1">IF($B658="","",IF($AB658="不適用","不適用",IF($AB658="未檢驗","無檢驗資料","全年"&amp;($AJ658+$AK658)&amp;"次／下半年"&amp;$AK658&amp;"次／"&amp;SUMIFS(LabData2016[UACR唯一],LabData2016[比對身分證前六碼],$AX658,LabData2016[最近一次UACR檢查結果(mg/gm)],"&lt;30",LabData2016[最近一次UACR檢查日期],"&gt;="&amp;DATE(YEAR(TODAY()),1,1),LabData2016[最近一次UACR檢查日期],"&lt;"&amp;DATE(YEAR(TODAY())+1,1,1))&amp;"/"&amp;($AJ658+$AK658)&amp;"達標")))</f>
        <v/>
      </c>
      <c r="AD658" s="6" t="str" cm="1">
        <f t="array" ref="AD658">IF($B658="","",IFERROR(INDEX(PatientCriteria[BP檢驗次數達標標準],ROWS($A$4:A658)),""))</f>
        <v/>
      </c>
      <c r="AE658" s="6" t="str" cm="1">
        <f t="array" aca="1" ref="AE658" ca="1">IF($B658="","",_xlfn.LET(_xlpm.bp,LabData2016[最近一次BP檢查日期],_xlpm.ym,IF(ISNUMBER(_xlpm.bp),TEXT(_xlpm.bp,"yyyy-mm"),LEFT(_xlpm.bp,7)),_xlpm.matched,_xlfn._xlws.FILTER(_xlpm.ym,(LabData2016[比對身分證前六碼]=$AX658)*(LabData2016[比對生日西元]=$AY658)*(_xlpm.ym&lt;&gt;"")*(LEFT(_xlpm.ym,4)=TEXT(YEAR(TODAY()),"0")),""),IF(INDEX(_xlpm.matched,1)="",0,ROWS(_xlfn.UNIQUE(_xlpm.matched)))))</f>
        <v/>
      </c>
      <c r="AF658" s="6" t="str">
        <f ca="1">IF($B658="","",SUMIFS(LabData2016[HbA1c唯一],LabData2016[比對身分證前六碼],$AX658,LabData2016[最近一次HbA1c檢查日期],"&gt;="&amp;DATE(YEAR(TODAY()),1,1),LabData2016[最近一次HbA1c檢查日期],"&lt;"&amp;DATE(YEAR(TODAY()),7,1)))</f>
        <v/>
      </c>
      <c r="AG658" s="6" t="str">
        <f ca="1">IF($B658="","",SUMIFS(LabData2016[HbA1c唯一],LabData2016[比對身分證前六碼],$AX658,LabData2016[最近一次HbA1c檢查日期],"&gt;="&amp;DATE(YEAR(TODAY()),7,1),LabData2016[最近一次HbA1c檢查日期],"&lt;"&amp;DATE(YEAR(TODAY())+1,1,1)))</f>
        <v/>
      </c>
      <c r="AH658" s="6" t="str">
        <f ca="1">IF($B658="","",SUMIFS(LabData2016[LDL唯一],LabData2016[比對身分證前六碼],$AX658,LabData2016[最近一次LDL檢查日期],"&gt;="&amp;DATE(YEAR(TODAY()),1,1),LabData2016[最近一次LDL檢查日期],"&lt;"&amp;DATE(YEAR(TODAY()),7,1)))</f>
        <v/>
      </c>
      <c r="AI658" s="6" t="str">
        <f ca="1">IF($B658="","",SUMIFS(LabData2016[LDL唯一],LabData2016[比對身分證前六碼],$AX658,LabData2016[最近一次LDL檢查日期],"&gt;="&amp;DATE(YEAR(TODAY()),7,1),LabData2016[最近一次LDL檢查日期],"&lt;"&amp;DATE(YEAR(TODAY())+1,1,1)))</f>
        <v/>
      </c>
      <c r="AJ658" s="6" t="str">
        <f ca="1">IF($B658="","",SUMIFS(LabData2016[UACR唯一],LabData2016[比對身分證前六碼],$AX658,LabData2016[最近一次UACR檢查日期],"&gt;="&amp;DATE(YEAR(TODAY()),1,1),LabData2016[最近一次UACR檢查日期],"&lt;"&amp;DATE(YEAR(TODAY()),7,1)))</f>
        <v/>
      </c>
      <c r="AK658" s="6" t="str">
        <f ca="1">IF($B658="","",SUMIFS(LabData2016[UACR唯一],LabData2016[比對身分證前六碼],$AX658,LabData2016[最近一次UACR檢查日期],"&gt;="&amp;DATE(YEAR(TODAY()),7,1),LabData2016[最近一次UACR檢查日期],"&lt;"&amp;DATE(YEAR(TODAY())+1,1,1)))</f>
        <v/>
      </c>
      <c r="AL658" s="6" t="str">
        <f t="shared" si="138"/>
        <v/>
      </c>
      <c r="AM658" s="6" t="str">
        <f t="shared" si="139"/>
        <v/>
      </c>
      <c r="AN658" s="6" t="str">
        <f t="shared" si="140"/>
        <v/>
      </c>
      <c r="AO658" s="6" t="str">
        <f t="shared" si="141"/>
        <v/>
      </c>
      <c r="AP658" s="6" t="str" cm="1">
        <f t="array" ref="AP658">IF($B658="","",IFERROR(INDEX(相容設定!$B$2:$E$9,MATCH($D658,相容設定!$A$2:$A$9,0),MIN(VALUE(LEFT($AQ658,FIND("/",$AQ658)-1)),3)+1),0))</f>
        <v/>
      </c>
      <c r="AQ658" s="6" t="str">
        <f t="shared" si="142"/>
        <v/>
      </c>
      <c r="AR658" s="30" t="str">
        <f t="shared" si="143"/>
        <v/>
      </c>
      <c r="AS658" s="30" t="str">
        <f>IF($B658="","",250+30+IF(OR(ISNUMBER(SEARCH("DM",$D658)),ISNUMBER(SEARCH("+",$D658))),100,0)+IFERROR(INDEX(相容設定!$F$2:$F$9,MATCH($D658,相容設定!$A$2:$A$9,0)),0))</f>
        <v/>
      </c>
      <c r="AT658" s="31" t="str">
        <f t="shared" si="144"/>
        <v/>
      </c>
      <c r="AU658" s="32" t="str">
        <f t="shared" si="145"/>
        <v/>
      </c>
      <c r="AW658" t="str">
        <f t="shared" si="146"/>
        <v/>
      </c>
    </row>
    <row r="659" spans="1:49" x14ac:dyDescent="0.35">
      <c r="A659" s="26" t="str" cm="1">
        <f t="array" ref="A659">IFERROR(IF(INDEX(PatientCriteria[身分證號],ROWS($A$4:A659))="","",ROWS($A$4:A659)),"")</f>
        <v/>
      </c>
      <c r="B659" s="26" t="str" cm="1">
        <f t="array" ref="B659">IFERROR(IF(INDEX(PatientCriteria[身分證號],ROWS($A$4:A659))="","",INDEX(PatientCriteria[身分證號],ROWS($A$4:A659))),"")</f>
        <v/>
      </c>
      <c r="C659" s="26" t="str" cm="1">
        <f t="array" ref="C659">IF($B659="","",IFERROR(INDEX(PatientCriteria[生日],ROWS($A$4:A659)),""))</f>
        <v/>
      </c>
      <c r="D659" s="26" t="str" cm="1">
        <f t="array" ref="D659">IF($B659="","",IFERROR(INDEX(PatientCriteria[疾病組合],ROWS($A$4:A659)),""))</f>
        <v/>
      </c>
      <c r="E659" s="6" t="str" cm="1">
        <f t="array" ref="E659">IF($B659="","",IFERROR(INDEX(PatientCriteria[HbA1c達標標準],ROWS($A$4:A659)),""))</f>
        <v/>
      </c>
      <c r="F659" s="6" t="str">
        <f>IF($B659="","",IF($G659="","",IFERROR(SUMIFS(LabData2016[最近一次HbA1c檢查結果(%)],LabData2016[比對身分證前六碼],$AX659,LabData2016[最近一次HbA1c檢查日期],$G659,LabData2016[HbA1c唯一],1),"")))</f>
        <v/>
      </c>
      <c r="G659" s="36" t="str" cm="1">
        <f t="array" ref="G659">IF($B659="","",IFERROR(_xlfn.AGGREGATE(14,6,LabData2016[最近一次HbA1c檢查日期]/((LabData2016[比對身分證前六碼]=$AX659)*(LabData2016[HbA1c唯一]=1)),1),""))</f>
        <v/>
      </c>
      <c r="H659" s="6" t="str">
        <f>IF($B659="","",IF($I659="","",IFERROR(SUMIFS(LabData2016[最近一次HbA1c檢查結果(%)],LabData2016[比對身分證前六碼],$AX659,LabData2016[最近一次HbA1c檢查日期],$I659,LabData2016[HbA1c唯一],1),"")))</f>
        <v/>
      </c>
      <c r="I659" s="36" t="str" cm="1">
        <f t="array" ref="I659">IF($B659="","",IFERROR(_xlfn.AGGREGATE(14,6,LabData2016[最近一次HbA1c檢查日期]/((LabData2016[比對身分證前六碼]=$AX659)*(LabData2016[HbA1c唯一]=1)),2),""))</f>
        <v/>
      </c>
      <c r="J659" s="6" t="str">
        <f t="shared" si="135"/>
        <v/>
      </c>
      <c r="K659" s="27" t="str">
        <f ca="1">IF($B659="","",IF($E659="不適用","不適用",IF($F659="","未檢驗",IF(AND($AF659+$AG659&gt;=2,$AG659&gt;=1),IF(OR($F659&lt;VALUE(SUBSTITUTE(SUBSTITUTE($E659,"&lt;",""),"%","")),SUMIFS(LabData2016[HbA1c唯一],LabData2016[比對身分證前六碼],$AX659,LabData2016[最近一次HbA1c檢查結果(%)],"&lt;"&amp;VALUE(SUBSTITUTE(SUBSTITUTE($E659,"&lt;",""),"%","")),LabData2016[最近一次HbA1c檢查日期],"&gt;="&amp;DATE(YEAR(TODAY()),1,1),LabData2016[最近一次HbA1c檢查日期],"&lt;"&amp;DATE(YEAR(TODAY())+1,1,1))/($AF659+$AG659)&gt;=0.5),"控制達標",IF(ISNUMBER($H659),IF(AND($J659&gt;=84,$F659-$H659&lt;0),"進步達標","未達標"),"未達標")),"未達標"))))</f>
        <v/>
      </c>
      <c r="L659" s="33" t="str">
        <f ca="1">IF($B659="","",IF($K659="不適用","不適用",IF($K659="未檢驗","無檢驗資料","全年"&amp;($AF659+$AG659)&amp;"次／下半年"&amp;$AG659&amp;"次／"&amp;SUMIFS(LabData2016[HbA1c唯一],LabData2016[比對身分證前六碼],$AX659,LabData2016[最近一次HbA1c檢查結果(%)],"&lt;"&amp;VALUE(SUBSTITUTE(SUBSTITUTE($E659,"&lt;",""),"%","")),LabData2016[最近一次HbA1c檢查日期],"&gt;="&amp;DATE(YEAR(TODAY()),1,1),LabData2016[最近一次HbA1c檢查日期],"&lt;"&amp;DATE(YEAR(TODAY())+1,1,1))&amp;"/"&amp;($AF659+$AG659)&amp;"達標")))</f>
        <v/>
      </c>
      <c r="M659" s="6" t="str" cm="1">
        <f t="array" ref="M659">IF($B659="","",IFERROR(INDEX(PatientCriteria[LDL達標標準],ROWS($A$4:A659)),""))</f>
        <v/>
      </c>
      <c r="N659" s="6" t="str">
        <f>IF($B659="","",IF($O659="","",IFERROR(SUMIFS(LabData2016[最近一次LDL檢查結果(mg/dL)],LabData2016[比對身分證前六碼],$AX659,LabData2016[最近一次LDL檢查日期],$O659,LabData2016[LDL唯一],1),"")))</f>
        <v/>
      </c>
      <c r="O659" s="36" t="str" cm="1">
        <f t="array" ref="O659">IF($B659="","",IFERROR(_xlfn.AGGREGATE(14,6,LabData2016[最近一次LDL檢查日期]/((LabData2016[比對身分證前六碼]=$AX659)*(LabData2016[LDL唯一]=1)),1),""))</f>
        <v/>
      </c>
      <c r="P659" s="6" t="str">
        <f>IF($B659="","",IF($Q659="","",IFERROR(SUMIFS(LabData2016[最近一次LDL檢查結果(mg/dL)],LabData2016[比對身分證前六碼],$AX659,LabData2016[最近一次LDL檢查日期],$Q659,LabData2016[LDL唯一],1),"")))</f>
        <v/>
      </c>
      <c r="Q659" s="36" t="str" cm="1">
        <f t="array" ref="Q659">IF($B659="","",IFERROR(_xlfn.AGGREGATE(14,6,LabData2016[最近一次LDL檢查日期]/((LabData2016[比對身分證前六碼]=$AX659)*(LabData2016[LDL唯一]=1)),2),""))</f>
        <v/>
      </c>
      <c r="R659" s="6" t="str">
        <f t="shared" si="136"/>
        <v/>
      </c>
      <c r="S659" s="6" t="str" cm="1">
        <f t="array" ref="S659">IF($B659="","",IFERROR(_xlfn.AGGREGATE(15,6,LabData2016[最近一次LDL檢查結果(mg/dL)]/((LabData2016[比對身分證前六碼]=$AX659)*(LabData2016[LDL唯一]=1)),1),""))</f>
        <v/>
      </c>
      <c r="T659" s="28" t="str">
        <f ca="1">IF($B659="","",IF($M659="不適用","不適用",IF($N659="","未檢驗",IF(OR(AND($D659="DM only",$O659&gt;=DATE(YEAR(TODAY()),1,1),$O659&lt;DATE(YEAR(TODAY())+1,1,1),$N659&lt;VALUE(SUBSTITUTE($M659,"&lt;",""))),AND($AH659&gt;=1,$AI659&gt;=1,OR($N659&lt;VALUE(SUBSTITUTE($M659,"&lt;","")),SUMIFS(LabData2016[LDL唯一],LabData2016[比對身分證前六碼],$AX659,LabData2016[最近一次LDL檢查結果(mg/dL)],"&lt;"&amp;VALUE(SUBSTITUTE($M659,"&lt;","")),LabData2016[最近一次LDL檢查日期],"&gt;="&amp;DATE(YEAR(TODAY()),1,1),LabData2016[最近一次LDL檢查日期],"&lt;"&amp;DATE(YEAR(TODAY())+1,1,1))/($AH659+$AI659)&gt;=0.5))),"控制達標",IF(AND($AH659&gt;=1,$AI659&gt;=1,ISNUMBER($P659),$R659&gt;84,$N659-$P659&lt;0),"進步達標","未達標")))))</f>
        <v/>
      </c>
      <c r="U659" s="39" t="str">
        <f ca="1">IF($B659="","",IF($T659="不適用","不適用",IF($T659="未檢驗","無檢驗資料","全年"&amp;($AH659+$AI659)&amp;"次／下半年"&amp;$AI659&amp;"次／"&amp;SUMIFS(LabData2016[LDL唯一],LabData2016[比對身分證前六碼],$AX659,LabData2016[最近一次LDL檢查結果(mg/dL)],"&lt;"&amp;VALUE(SUBSTITUTE($M659,"&lt;","")),LabData2016[最近一次LDL檢查日期],"&gt;="&amp;DATE(YEAR(TODAY()),1,1),LabData2016[最近一次LDL檢查日期],"&lt;"&amp;DATE(YEAR(TODAY())+1,1,1))&amp;"/"&amp;($AH659+$AI659)&amp;"達標")))</f>
        <v/>
      </c>
      <c r="V659" s="6" t="str" cm="1">
        <f t="array" ref="V659">IF($B659="","",IFERROR(INDEX(PatientCriteria[UACR達標標準],ROWS($A$4:A659)),""))</f>
        <v/>
      </c>
      <c r="W659" s="6" t="str">
        <f>IF($B659="","",IF($X659="","",IFERROR(SUMIFS(LabData2016[最近一次UACR檢查結果(mg/gm)],LabData2016[比對身分證前六碼],$AX659,LabData2016[最近一次UACR檢查日期],$X659,LabData2016[UACR唯一],1),"")))</f>
        <v/>
      </c>
      <c r="X659" s="36" t="str" cm="1">
        <f t="array" ref="X659">IF($B659="","",IFERROR(_xlfn.AGGREGATE(14,6,LabData2016[最近一次UACR檢查日期]/((LabData2016[比對身分證前六碼]=$AX659)*(LabData2016[UACR唯一]=1)),1),""))</f>
        <v/>
      </c>
      <c r="Y659" s="6" t="str">
        <f>IF($B659="","",IF($Z659="","",IFERROR(SUMIFS(LabData2016[最近一次UACR檢查結果(mg/gm)],LabData2016[比對身分證前六碼],$AX659,LabData2016[最近一次UACR檢查日期],$Z659,LabData2016[UACR唯一],1),"")))</f>
        <v/>
      </c>
      <c r="Z659" s="36" t="str" cm="1">
        <f t="array" ref="Z659">IF($B659="","",IFERROR(_xlfn.AGGREGATE(14,6,LabData2016[最近一次UACR檢查日期]/((LabData2016[比對身分證前六碼]=$AX659)*(LabData2016[UACR唯一]=1)),2),""))</f>
        <v/>
      </c>
      <c r="AA659" s="6" t="str">
        <f t="shared" si="137"/>
        <v/>
      </c>
      <c r="AB659" s="29" t="str">
        <f ca="1">IF($B659="","",IF($V659="不適用","不適用",IF($W659="","未檢驗",IF(AND($AJ659+$AK659&gt;=2,$AK659&gt;=1),IF(OR($W659&lt;30,SUMIFS(LabData2016[UACR唯一],LabData2016[比對身分證前六碼],$AX659,LabData2016[最近一次UACR檢查結果(mg/gm)],"&lt;30",LabData2016[最近一次UACR檢查日期],"&gt;="&amp;DATE(YEAR(TODAY()),1,1),LabData2016[最近一次UACR檢查日期],"&lt;"&amp;DATE(YEAR(TODAY())+1,1,1))/($AJ659+$AK659)&gt;=0.5),"控制達標",IF(ISNUMBER($Y659),IF(AND($AA659&gt;=84,$W659-$Y659&lt;0),"進步達標","未達標"),"未達標")),"未達標"))))</f>
        <v/>
      </c>
      <c r="AC659" s="38" t="str">
        <f ca="1">IF($B659="","",IF($AB659="不適用","不適用",IF($AB659="未檢驗","無檢驗資料","全年"&amp;($AJ659+$AK659)&amp;"次／下半年"&amp;$AK659&amp;"次／"&amp;SUMIFS(LabData2016[UACR唯一],LabData2016[比對身分證前六碼],$AX659,LabData2016[最近一次UACR檢查結果(mg/gm)],"&lt;30",LabData2016[最近一次UACR檢查日期],"&gt;="&amp;DATE(YEAR(TODAY()),1,1),LabData2016[最近一次UACR檢查日期],"&lt;"&amp;DATE(YEAR(TODAY())+1,1,1))&amp;"/"&amp;($AJ659+$AK659)&amp;"達標")))</f>
        <v/>
      </c>
      <c r="AD659" s="6" t="str" cm="1">
        <f t="array" ref="AD659">IF($B659="","",IFERROR(INDEX(PatientCriteria[BP檢驗次數達標標準],ROWS($A$4:A659)),""))</f>
        <v/>
      </c>
      <c r="AE659" s="6" t="str" cm="1">
        <f t="array" aca="1" ref="AE659" ca="1">IF($B659="","",_xlfn.LET(_xlpm.bp,LabData2016[最近一次BP檢查日期],_xlpm.ym,IF(ISNUMBER(_xlpm.bp),TEXT(_xlpm.bp,"yyyy-mm"),LEFT(_xlpm.bp,7)),_xlpm.matched,_xlfn._xlws.FILTER(_xlpm.ym,(LabData2016[比對身分證前六碼]=$AX659)*(LabData2016[比對生日西元]=$AY659)*(_xlpm.ym&lt;&gt;"")*(LEFT(_xlpm.ym,4)=TEXT(YEAR(TODAY()),"0")),""),IF(INDEX(_xlpm.matched,1)="",0,ROWS(_xlfn.UNIQUE(_xlpm.matched)))))</f>
        <v/>
      </c>
      <c r="AF659" s="6" t="str">
        <f ca="1">IF($B659="","",SUMIFS(LabData2016[HbA1c唯一],LabData2016[比對身分證前六碼],$AX659,LabData2016[最近一次HbA1c檢查日期],"&gt;="&amp;DATE(YEAR(TODAY()),1,1),LabData2016[最近一次HbA1c檢查日期],"&lt;"&amp;DATE(YEAR(TODAY()),7,1)))</f>
        <v/>
      </c>
      <c r="AG659" s="6" t="str">
        <f ca="1">IF($B659="","",SUMIFS(LabData2016[HbA1c唯一],LabData2016[比對身分證前六碼],$AX659,LabData2016[最近一次HbA1c檢查日期],"&gt;="&amp;DATE(YEAR(TODAY()),7,1),LabData2016[最近一次HbA1c檢查日期],"&lt;"&amp;DATE(YEAR(TODAY())+1,1,1)))</f>
        <v/>
      </c>
      <c r="AH659" s="6" t="str">
        <f ca="1">IF($B659="","",SUMIFS(LabData2016[LDL唯一],LabData2016[比對身分證前六碼],$AX659,LabData2016[最近一次LDL檢查日期],"&gt;="&amp;DATE(YEAR(TODAY()),1,1),LabData2016[最近一次LDL檢查日期],"&lt;"&amp;DATE(YEAR(TODAY()),7,1)))</f>
        <v/>
      </c>
      <c r="AI659" s="6" t="str">
        <f ca="1">IF($B659="","",SUMIFS(LabData2016[LDL唯一],LabData2016[比對身分證前六碼],$AX659,LabData2016[最近一次LDL檢查日期],"&gt;="&amp;DATE(YEAR(TODAY()),7,1),LabData2016[最近一次LDL檢查日期],"&lt;"&amp;DATE(YEAR(TODAY())+1,1,1)))</f>
        <v/>
      </c>
      <c r="AJ659" s="6" t="str">
        <f ca="1">IF($B659="","",SUMIFS(LabData2016[UACR唯一],LabData2016[比對身分證前六碼],$AX659,LabData2016[最近一次UACR檢查日期],"&gt;="&amp;DATE(YEAR(TODAY()),1,1),LabData2016[最近一次UACR檢查日期],"&lt;"&amp;DATE(YEAR(TODAY()),7,1)))</f>
        <v/>
      </c>
      <c r="AK659" s="6" t="str">
        <f ca="1">IF($B659="","",SUMIFS(LabData2016[UACR唯一],LabData2016[比對身分證前六碼],$AX659,LabData2016[最近一次UACR檢查日期],"&gt;="&amp;DATE(YEAR(TODAY()),7,1),LabData2016[最近一次UACR檢查日期],"&lt;"&amp;DATE(YEAR(TODAY())+1,1,1)))</f>
        <v/>
      </c>
      <c r="AL659" s="6" t="str">
        <f t="shared" si="138"/>
        <v/>
      </c>
      <c r="AM659" s="6" t="str">
        <f t="shared" si="139"/>
        <v/>
      </c>
      <c r="AN659" s="6" t="str">
        <f t="shared" si="140"/>
        <v/>
      </c>
      <c r="AO659" s="6" t="str">
        <f t="shared" si="141"/>
        <v/>
      </c>
      <c r="AP659" s="6" t="str" cm="1">
        <f t="array" ref="AP659">IF($B659="","",IFERROR(INDEX(相容設定!$B$2:$E$9,MATCH($D659,相容設定!$A$2:$A$9,0),MIN(VALUE(LEFT($AQ659,FIND("/",$AQ659)-1)),3)+1),0))</f>
        <v/>
      </c>
      <c r="AQ659" s="6" t="str">
        <f t="shared" si="142"/>
        <v/>
      </c>
      <c r="AR659" s="30" t="str">
        <f t="shared" si="143"/>
        <v/>
      </c>
      <c r="AS659" s="30" t="str">
        <f>IF($B659="","",250+30+IF(OR(ISNUMBER(SEARCH("DM",$D659)),ISNUMBER(SEARCH("+",$D659))),100,0)+IFERROR(INDEX(相容設定!$F$2:$F$9,MATCH($D659,相容設定!$A$2:$A$9,0)),0))</f>
        <v/>
      </c>
      <c r="AT659" s="31" t="str">
        <f t="shared" si="144"/>
        <v/>
      </c>
      <c r="AU659" s="32" t="str">
        <f t="shared" si="145"/>
        <v/>
      </c>
      <c r="AW659" t="str">
        <f t="shared" si="146"/>
        <v/>
      </c>
    </row>
    <row r="660" spans="1:49" x14ac:dyDescent="0.35">
      <c r="A660" s="26" t="str" cm="1">
        <f t="array" ref="A660">IFERROR(IF(INDEX(PatientCriteria[身分證號],ROWS($A$4:A660))="","",ROWS($A$4:A660)),"")</f>
        <v/>
      </c>
      <c r="B660" s="26" t="str" cm="1">
        <f t="array" ref="B660">IFERROR(IF(INDEX(PatientCriteria[身分證號],ROWS($A$4:A660))="","",INDEX(PatientCriteria[身分證號],ROWS($A$4:A660))),"")</f>
        <v/>
      </c>
      <c r="C660" s="26" t="str" cm="1">
        <f t="array" ref="C660">IF($B660="","",IFERROR(INDEX(PatientCriteria[生日],ROWS($A$4:A660)),""))</f>
        <v/>
      </c>
      <c r="D660" s="26" t="str" cm="1">
        <f t="array" ref="D660">IF($B660="","",IFERROR(INDEX(PatientCriteria[疾病組合],ROWS($A$4:A660)),""))</f>
        <v/>
      </c>
      <c r="E660" s="6" t="str" cm="1">
        <f t="array" ref="E660">IF($B660="","",IFERROR(INDEX(PatientCriteria[HbA1c達標標準],ROWS($A$4:A660)),""))</f>
        <v/>
      </c>
      <c r="F660" s="6" t="str">
        <f>IF($B660="","",IF($G660="","",IFERROR(SUMIFS(LabData2016[最近一次HbA1c檢查結果(%)],LabData2016[比對身分證前六碼],$AX660,LabData2016[最近一次HbA1c檢查日期],$G660,LabData2016[HbA1c唯一],1),"")))</f>
        <v/>
      </c>
      <c r="G660" s="36" t="str" cm="1">
        <f t="array" ref="G660">IF($B660="","",IFERROR(_xlfn.AGGREGATE(14,6,LabData2016[最近一次HbA1c檢查日期]/((LabData2016[比對身分證前六碼]=$AX660)*(LabData2016[HbA1c唯一]=1)),1),""))</f>
        <v/>
      </c>
      <c r="H660" s="6" t="str">
        <f>IF($B660="","",IF($I660="","",IFERROR(SUMIFS(LabData2016[最近一次HbA1c檢查結果(%)],LabData2016[比對身分證前六碼],$AX660,LabData2016[最近一次HbA1c檢查日期],$I660,LabData2016[HbA1c唯一],1),"")))</f>
        <v/>
      </c>
      <c r="I660" s="36" t="str" cm="1">
        <f t="array" ref="I660">IF($B660="","",IFERROR(_xlfn.AGGREGATE(14,6,LabData2016[最近一次HbA1c檢查日期]/((LabData2016[比對身分證前六碼]=$AX660)*(LabData2016[HbA1c唯一]=1)),2),""))</f>
        <v/>
      </c>
      <c r="J660" s="6" t="str">
        <f t="shared" si="135"/>
        <v/>
      </c>
      <c r="K660" s="27" t="str">
        <f ca="1">IF($B660="","",IF($E660="不適用","不適用",IF($F660="","未檢驗",IF(AND($AF660+$AG660&gt;=2,$AG660&gt;=1),IF(OR($F660&lt;VALUE(SUBSTITUTE(SUBSTITUTE($E660,"&lt;",""),"%","")),SUMIFS(LabData2016[HbA1c唯一],LabData2016[比對身分證前六碼],$AX660,LabData2016[最近一次HbA1c檢查結果(%)],"&lt;"&amp;VALUE(SUBSTITUTE(SUBSTITUTE($E660,"&lt;",""),"%","")),LabData2016[最近一次HbA1c檢查日期],"&gt;="&amp;DATE(YEAR(TODAY()),1,1),LabData2016[最近一次HbA1c檢查日期],"&lt;"&amp;DATE(YEAR(TODAY())+1,1,1))/($AF660+$AG660)&gt;=0.5),"控制達標",IF(ISNUMBER($H660),IF(AND($J660&gt;=84,$F660-$H660&lt;0),"進步達標","未達標"),"未達標")),"未達標"))))</f>
        <v/>
      </c>
      <c r="L660" s="33" t="str">
        <f ca="1">IF($B660="","",IF($K660="不適用","不適用",IF($K660="未檢驗","無檢驗資料","全年"&amp;($AF660+$AG660)&amp;"次／下半年"&amp;$AG660&amp;"次／"&amp;SUMIFS(LabData2016[HbA1c唯一],LabData2016[比對身分證前六碼],$AX660,LabData2016[最近一次HbA1c檢查結果(%)],"&lt;"&amp;VALUE(SUBSTITUTE(SUBSTITUTE($E660,"&lt;",""),"%","")),LabData2016[最近一次HbA1c檢查日期],"&gt;="&amp;DATE(YEAR(TODAY()),1,1),LabData2016[最近一次HbA1c檢查日期],"&lt;"&amp;DATE(YEAR(TODAY())+1,1,1))&amp;"/"&amp;($AF660+$AG660)&amp;"達標")))</f>
        <v/>
      </c>
      <c r="M660" s="6" t="str" cm="1">
        <f t="array" ref="M660">IF($B660="","",IFERROR(INDEX(PatientCriteria[LDL達標標準],ROWS($A$4:A660)),""))</f>
        <v/>
      </c>
      <c r="N660" s="6" t="str">
        <f>IF($B660="","",IF($O660="","",IFERROR(SUMIFS(LabData2016[最近一次LDL檢查結果(mg/dL)],LabData2016[比對身分證前六碼],$AX660,LabData2016[最近一次LDL檢查日期],$O660,LabData2016[LDL唯一],1),"")))</f>
        <v/>
      </c>
      <c r="O660" s="36" t="str" cm="1">
        <f t="array" ref="O660">IF($B660="","",IFERROR(_xlfn.AGGREGATE(14,6,LabData2016[最近一次LDL檢查日期]/((LabData2016[比對身分證前六碼]=$AX660)*(LabData2016[LDL唯一]=1)),1),""))</f>
        <v/>
      </c>
      <c r="P660" s="6" t="str">
        <f>IF($B660="","",IF($Q660="","",IFERROR(SUMIFS(LabData2016[最近一次LDL檢查結果(mg/dL)],LabData2016[比對身分證前六碼],$AX660,LabData2016[最近一次LDL檢查日期],$Q660,LabData2016[LDL唯一],1),"")))</f>
        <v/>
      </c>
      <c r="Q660" s="36" t="str" cm="1">
        <f t="array" ref="Q660">IF($B660="","",IFERROR(_xlfn.AGGREGATE(14,6,LabData2016[最近一次LDL檢查日期]/((LabData2016[比對身分證前六碼]=$AX660)*(LabData2016[LDL唯一]=1)),2),""))</f>
        <v/>
      </c>
      <c r="R660" s="6" t="str">
        <f t="shared" si="136"/>
        <v/>
      </c>
      <c r="S660" s="6" t="str" cm="1">
        <f t="array" ref="S660">IF($B660="","",IFERROR(_xlfn.AGGREGATE(15,6,LabData2016[最近一次LDL檢查結果(mg/dL)]/((LabData2016[比對身分證前六碼]=$AX660)*(LabData2016[LDL唯一]=1)),1),""))</f>
        <v/>
      </c>
      <c r="T660" s="28" t="str">
        <f ca="1">IF($B660="","",IF($M660="不適用","不適用",IF($N660="","未檢驗",IF(OR(AND($D660="DM only",$O660&gt;=DATE(YEAR(TODAY()),1,1),$O660&lt;DATE(YEAR(TODAY())+1,1,1),$N660&lt;VALUE(SUBSTITUTE($M660,"&lt;",""))),AND($AH660&gt;=1,$AI660&gt;=1,OR($N660&lt;VALUE(SUBSTITUTE($M660,"&lt;","")),SUMIFS(LabData2016[LDL唯一],LabData2016[比對身分證前六碼],$AX660,LabData2016[最近一次LDL檢查結果(mg/dL)],"&lt;"&amp;VALUE(SUBSTITUTE($M660,"&lt;","")),LabData2016[最近一次LDL檢查日期],"&gt;="&amp;DATE(YEAR(TODAY()),1,1),LabData2016[最近一次LDL檢查日期],"&lt;"&amp;DATE(YEAR(TODAY())+1,1,1))/($AH660+$AI660)&gt;=0.5))),"控制達標",IF(AND($AH660&gt;=1,$AI660&gt;=1,ISNUMBER($P660),$R660&gt;84,$N660-$P660&lt;0),"進步達標","未達標")))))</f>
        <v/>
      </c>
      <c r="U660" s="39" t="str">
        <f ca="1">IF($B660="","",IF($T660="不適用","不適用",IF($T660="未檢驗","無檢驗資料","全年"&amp;($AH660+$AI660)&amp;"次／下半年"&amp;$AI660&amp;"次／"&amp;SUMIFS(LabData2016[LDL唯一],LabData2016[比對身分證前六碼],$AX660,LabData2016[最近一次LDL檢查結果(mg/dL)],"&lt;"&amp;VALUE(SUBSTITUTE($M660,"&lt;","")),LabData2016[最近一次LDL檢查日期],"&gt;="&amp;DATE(YEAR(TODAY()),1,1),LabData2016[最近一次LDL檢查日期],"&lt;"&amp;DATE(YEAR(TODAY())+1,1,1))&amp;"/"&amp;($AH660+$AI660)&amp;"達標")))</f>
        <v/>
      </c>
      <c r="V660" s="6" t="str" cm="1">
        <f t="array" ref="V660">IF($B660="","",IFERROR(INDEX(PatientCriteria[UACR達標標準],ROWS($A$4:A660)),""))</f>
        <v/>
      </c>
      <c r="W660" s="6" t="str">
        <f>IF($B660="","",IF($X660="","",IFERROR(SUMIFS(LabData2016[最近一次UACR檢查結果(mg/gm)],LabData2016[比對身分證前六碼],$AX660,LabData2016[最近一次UACR檢查日期],$X660,LabData2016[UACR唯一],1),"")))</f>
        <v/>
      </c>
      <c r="X660" s="36" t="str" cm="1">
        <f t="array" ref="X660">IF($B660="","",IFERROR(_xlfn.AGGREGATE(14,6,LabData2016[最近一次UACR檢查日期]/((LabData2016[比對身分證前六碼]=$AX660)*(LabData2016[UACR唯一]=1)),1),""))</f>
        <v/>
      </c>
      <c r="Y660" s="6" t="str">
        <f>IF($B660="","",IF($Z660="","",IFERROR(SUMIFS(LabData2016[最近一次UACR檢查結果(mg/gm)],LabData2016[比對身分證前六碼],$AX660,LabData2016[最近一次UACR檢查日期],$Z660,LabData2016[UACR唯一],1),"")))</f>
        <v/>
      </c>
      <c r="Z660" s="36" t="str" cm="1">
        <f t="array" ref="Z660">IF($B660="","",IFERROR(_xlfn.AGGREGATE(14,6,LabData2016[最近一次UACR檢查日期]/((LabData2016[比對身分證前六碼]=$AX660)*(LabData2016[UACR唯一]=1)),2),""))</f>
        <v/>
      </c>
      <c r="AA660" s="6" t="str">
        <f t="shared" si="137"/>
        <v/>
      </c>
      <c r="AB660" s="29" t="str">
        <f ca="1">IF($B660="","",IF($V660="不適用","不適用",IF($W660="","未檢驗",IF(AND($AJ660+$AK660&gt;=2,$AK660&gt;=1),IF(OR($W660&lt;30,SUMIFS(LabData2016[UACR唯一],LabData2016[比對身分證前六碼],$AX660,LabData2016[最近一次UACR檢查結果(mg/gm)],"&lt;30",LabData2016[最近一次UACR檢查日期],"&gt;="&amp;DATE(YEAR(TODAY()),1,1),LabData2016[最近一次UACR檢查日期],"&lt;"&amp;DATE(YEAR(TODAY())+1,1,1))/($AJ660+$AK660)&gt;=0.5),"控制達標",IF(ISNUMBER($Y660),IF(AND($AA660&gt;=84,$W660-$Y660&lt;0),"進步達標","未達標"),"未達標")),"未達標"))))</f>
        <v/>
      </c>
      <c r="AC660" s="38" t="str">
        <f ca="1">IF($B660="","",IF($AB660="不適用","不適用",IF($AB660="未檢驗","無檢驗資料","全年"&amp;($AJ660+$AK660)&amp;"次／下半年"&amp;$AK660&amp;"次／"&amp;SUMIFS(LabData2016[UACR唯一],LabData2016[比對身分證前六碼],$AX660,LabData2016[最近一次UACR檢查結果(mg/gm)],"&lt;30",LabData2016[最近一次UACR檢查日期],"&gt;="&amp;DATE(YEAR(TODAY()),1,1),LabData2016[最近一次UACR檢查日期],"&lt;"&amp;DATE(YEAR(TODAY())+1,1,1))&amp;"/"&amp;($AJ660+$AK660)&amp;"達標")))</f>
        <v/>
      </c>
      <c r="AD660" s="6" t="str" cm="1">
        <f t="array" ref="AD660">IF($B660="","",IFERROR(INDEX(PatientCriteria[BP檢驗次數達標標準],ROWS($A$4:A660)),""))</f>
        <v/>
      </c>
      <c r="AE660" s="6" t="str" cm="1">
        <f t="array" aca="1" ref="AE660" ca="1">IF($B660="","",_xlfn.LET(_xlpm.bp,LabData2016[最近一次BP檢查日期],_xlpm.ym,IF(ISNUMBER(_xlpm.bp),TEXT(_xlpm.bp,"yyyy-mm"),LEFT(_xlpm.bp,7)),_xlpm.matched,_xlfn._xlws.FILTER(_xlpm.ym,(LabData2016[比對身分證前六碼]=$AX660)*(LabData2016[比對生日西元]=$AY660)*(_xlpm.ym&lt;&gt;"")*(LEFT(_xlpm.ym,4)=TEXT(YEAR(TODAY()),"0")),""),IF(INDEX(_xlpm.matched,1)="",0,ROWS(_xlfn.UNIQUE(_xlpm.matched)))))</f>
        <v/>
      </c>
      <c r="AF660" s="6" t="str">
        <f ca="1">IF($B660="","",SUMIFS(LabData2016[HbA1c唯一],LabData2016[比對身分證前六碼],$AX660,LabData2016[最近一次HbA1c檢查日期],"&gt;="&amp;DATE(YEAR(TODAY()),1,1),LabData2016[最近一次HbA1c檢查日期],"&lt;"&amp;DATE(YEAR(TODAY()),7,1)))</f>
        <v/>
      </c>
      <c r="AG660" s="6" t="str">
        <f ca="1">IF($B660="","",SUMIFS(LabData2016[HbA1c唯一],LabData2016[比對身分證前六碼],$AX660,LabData2016[最近一次HbA1c檢查日期],"&gt;="&amp;DATE(YEAR(TODAY()),7,1),LabData2016[最近一次HbA1c檢查日期],"&lt;"&amp;DATE(YEAR(TODAY())+1,1,1)))</f>
        <v/>
      </c>
      <c r="AH660" s="6" t="str">
        <f ca="1">IF($B660="","",SUMIFS(LabData2016[LDL唯一],LabData2016[比對身分證前六碼],$AX660,LabData2016[最近一次LDL檢查日期],"&gt;="&amp;DATE(YEAR(TODAY()),1,1),LabData2016[最近一次LDL檢查日期],"&lt;"&amp;DATE(YEAR(TODAY()),7,1)))</f>
        <v/>
      </c>
      <c r="AI660" s="6" t="str">
        <f ca="1">IF($B660="","",SUMIFS(LabData2016[LDL唯一],LabData2016[比對身分證前六碼],$AX660,LabData2016[最近一次LDL檢查日期],"&gt;="&amp;DATE(YEAR(TODAY()),7,1),LabData2016[最近一次LDL檢查日期],"&lt;"&amp;DATE(YEAR(TODAY())+1,1,1)))</f>
        <v/>
      </c>
      <c r="AJ660" s="6" t="str">
        <f ca="1">IF($B660="","",SUMIFS(LabData2016[UACR唯一],LabData2016[比對身分證前六碼],$AX660,LabData2016[最近一次UACR檢查日期],"&gt;="&amp;DATE(YEAR(TODAY()),1,1),LabData2016[最近一次UACR檢查日期],"&lt;"&amp;DATE(YEAR(TODAY()),7,1)))</f>
        <v/>
      </c>
      <c r="AK660" s="6" t="str">
        <f ca="1">IF($B660="","",SUMIFS(LabData2016[UACR唯一],LabData2016[比對身分證前六碼],$AX660,LabData2016[最近一次UACR檢查日期],"&gt;="&amp;DATE(YEAR(TODAY()),7,1),LabData2016[最近一次UACR檢查日期],"&lt;"&amp;DATE(YEAR(TODAY())+1,1,1)))</f>
        <v/>
      </c>
      <c r="AL660" s="6" t="str">
        <f t="shared" si="138"/>
        <v/>
      </c>
      <c r="AM660" s="6" t="str">
        <f t="shared" si="139"/>
        <v/>
      </c>
      <c r="AN660" s="6" t="str">
        <f t="shared" si="140"/>
        <v/>
      </c>
      <c r="AO660" s="6" t="str">
        <f t="shared" si="141"/>
        <v/>
      </c>
      <c r="AP660" s="6" t="str" cm="1">
        <f t="array" ref="AP660">IF($B660="","",IFERROR(INDEX(相容設定!$B$2:$E$9,MATCH($D660,相容設定!$A$2:$A$9,0),MIN(VALUE(LEFT($AQ660,FIND("/",$AQ660)-1)),3)+1),0))</f>
        <v/>
      </c>
      <c r="AQ660" s="6" t="str">
        <f t="shared" si="142"/>
        <v/>
      </c>
      <c r="AR660" s="30" t="str">
        <f t="shared" si="143"/>
        <v/>
      </c>
      <c r="AS660" s="30" t="str">
        <f>IF($B660="","",250+30+IF(OR(ISNUMBER(SEARCH("DM",$D660)),ISNUMBER(SEARCH("+",$D660))),100,0)+IFERROR(INDEX(相容設定!$F$2:$F$9,MATCH($D660,相容設定!$A$2:$A$9,0)),0))</f>
        <v/>
      </c>
      <c r="AT660" s="31" t="str">
        <f t="shared" si="144"/>
        <v/>
      </c>
      <c r="AU660" s="32" t="str">
        <f t="shared" si="145"/>
        <v/>
      </c>
      <c r="AW660" t="str">
        <f t="shared" si="146"/>
        <v/>
      </c>
    </row>
    <row r="661" spans="1:49" x14ac:dyDescent="0.35">
      <c r="A661" s="26" t="str" cm="1">
        <f t="array" ref="A661">IFERROR(IF(INDEX(PatientCriteria[身分證號],ROWS($A$4:A661))="","",ROWS($A$4:A661)),"")</f>
        <v/>
      </c>
      <c r="B661" s="26" t="str" cm="1">
        <f t="array" ref="B661">IFERROR(IF(INDEX(PatientCriteria[身分證號],ROWS($A$4:A661))="","",INDEX(PatientCriteria[身分證號],ROWS($A$4:A661))),"")</f>
        <v/>
      </c>
      <c r="C661" s="26" t="str" cm="1">
        <f t="array" ref="C661">IF($B661="","",IFERROR(INDEX(PatientCriteria[生日],ROWS($A$4:A661)),""))</f>
        <v/>
      </c>
      <c r="D661" s="26" t="str" cm="1">
        <f t="array" ref="D661">IF($B661="","",IFERROR(INDEX(PatientCriteria[疾病組合],ROWS($A$4:A661)),""))</f>
        <v/>
      </c>
      <c r="E661" s="6" t="str" cm="1">
        <f t="array" ref="E661">IF($B661="","",IFERROR(INDEX(PatientCriteria[HbA1c達標標準],ROWS($A$4:A661)),""))</f>
        <v/>
      </c>
      <c r="F661" s="6" t="str">
        <f>IF($B661="","",IF($G661="","",IFERROR(SUMIFS(LabData2016[最近一次HbA1c檢查結果(%)],LabData2016[比對身分證前六碼],$AX661,LabData2016[最近一次HbA1c檢查日期],$G661,LabData2016[HbA1c唯一],1),"")))</f>
        <v/>
      </c>
      <c r="G661" s="36" t="str" cm="1">
        <f t="array" ref="G661">IF($B661="","",IFERROR(_xlfn.AGGREGATE(14,6,LabData2016[最近一次HbA1c檢查日期]/((LabData2016[比對身分證前六碼]=$AX661)*(LabData2016[HbA1c唯一]=1)),1),""))</f>
        <v/>
      </c>
      <c r="H661" s="6" t="str">
        <f>IF($B661="","",IF($I661="","",IFERROR(SUMIFS(LabData2016[最近一次HbA1c檢查結果(%)],LabData2016[比對身分證前六碼],$AX661,LabData2016[最近一次HbA1c檢查日期],$I661,LabData2016[HbA1c唯一],1),"")))</f>
        <v/>
      </c>
      <c r="I661" s="36" t="str" cm="1">
        <f t="array" ref="I661">IF($B661="","",IFERROR(_xlfn.AGGREGATE(14,6,LabData2016[最近一次HbA1c檢查日期]/((LabData2016[比對身分證前六碼]=$AX661)*(LabData2016[HbA1c唯一]=1)),2),""))</f>
        <v/>
      </c>
      <c r="J661" s="6" t="str">
        <f t="shared" si="135"/>
        <v/>
      </c>
      <c r="K661" s="27" t="str">
        <f ca="1">IF($B661="","",IF($E661="不適用","不適用",IF($F661="","未檢驗",IF(AND($AF661+$AG661&gt;=2,$AG661&gt;=1),IF(OR($F661&lt;VALUE(SUBSTITUTE(SUBSTITUTE($E661,"&lt;",""),"%","")),SUMIFS(LabData2016[HbA1c唯一],LabData2016[比對身分證前六碼],$AX661,LabData2016[最近一次HbA1c檢查結果(%)],"&lt;"&amp;VALUE(SUBSTITUTE(SUBSTITUTE($E661,"&lt;",""),"%","")),LabData2016[最近一次HbA1c檢查日期],"&gt;="&amp;DATE(YEAR(TODAY()),1,1),LabData2016[最近一次HbA1c檢查日期],"&lt;"&amp;DATE(YEAR(TODAY())+1,1,1))/($AF661+$AG661)&gt;=0.5),"控制達標",IF(ISNUMBER($H661),IF(AND($J661&gt;=84,$F661-$H661&lt;0),"進步達標","未達標"),"未達標")),"未達標"))))</f>
        <v/>
      </c>
      <c r="L661" s="33" t="str">
        <f ca="1">IF($B661="","",IF($K661="不適用","不適用",IF($K661="未檢驗","無檢驗資料","全年"&amp;($AF661+$AG661)&amp;"次／下半年"&amp;$AG661&amp;"次／"&amp;SUMIFS(LabData2016[HbA1c唯一],LabData2016[比對身分證前六碼],$AX661,LabData2016[最近一次HbA1c檢查結果(%)],"&lt;"&amp;VALUE(SUBSTITUTE(SUBSTITUTE($E661,"&lt;",""),"%","")),LabData2016[最近一次HbA1c檢查日期],"&gt;="&amp;DATE(YEAR(TODAY()),1,1),LabData2016[最近一次HbA1c檢查日期],"&lt;"&amp;DATE(YEAR(TODAY())+1,1,1))&amp;"/"&amp;($AF661+$AG661)&amp;"達標")))</f>
        <v/>
      </c>
      <c r="M661" s="6" t="str" cm="1">
        <f t="array" ref="M661">IF($B661="","",IFERROR(INDEX(PatientCriteria[LDL達標標準],ROWS($A$4:A661)),""))</f>
        <v/>
      </c>
      <c r="N661" s="6" t="str">
        <f>IF($B661="","",IF($O661="","",IFERROR(SUMIFS(LabData2016[最近一次LDL檢查結果(mg/dL)],LabData2016[比對身分證前六碼],$AX661,LabData2016[最近一次LDL檢查日期],$O661,LabData2016[LDL唯一],1),"")))</f>
        <v/>
      </c>
      <c r="O661" s="36" t="str" cm="1">
        <f t="array" ref="O661">IF($B661="","",IFERROR(_xlfn.AGGREGATE(14,6,LabData2016[最近一次LDL檢查日期]/((LabData2016[比對身分證前六碼]=$AX661)*(LabData2016[LDL唯一]=1)),1),""))</f>
        <v/>
      </c>
      <c r="P661" s="6" t="str">
        <f>IF($B661="","",IF($Q661="","",IFERROR(SUMIFS(LabData2016[最近一次LDL檢查結果(mg/dL)],LabData2016[比對身分證前六碼],$AX661,LabData2016[最近一次LDL檢查日期],$Q661,LabData2016[LDL唯一],1),"")))</f>
        <v/>
      </c>
      <c r="Q661" s="36" t="str" cm="1">
        <f t="array" ref="Q661">IF($B661="","",IFERROR(_xlfn.AGGREGATE(14,6,LabData2016[最近一次LDL檢查日期]/((LabData2016[比對身分證前六碼]=$AX661)*(LabData2016[LDL唯一]=1)),2),""))</f>
        <v/>
      </c>
      <c r="R661" s="6" t="str">
        <f t="shared" si="136"/>
        <v/>
      </c>
      <c r="S661" s="6" t="str" cm="1">
        <f t="array" ref="S661">IF($B661="","",IFERROR(_xlfn.AGGREGATE(15,6,LabData2016[最近一次LDL檢查結果(mg/dL)]/((LabData2016[比對身分證前六碼]=$AX661)*(LabData2016[LDL唯一]=1)),1),""))</f>
        <v/>
      </c>
      <c r="T661" s="28" t="str">
        <f ca="1">IF($B661="","",IF($M661="不適用","不適用",IF($N661="","未檢驗",IF(OR(AND($D661="DM only",$O661&gt;=DATE(YEAR(TODAY()),1,1),$O661&lt;DATE(YEAR(TODAY())+1,1,1),$N661&lt;VALUE(SUBSTITUTE($M661,"&lt;",""))),AND($AH661&gt;=1,$AI661&gt;=1,OR($N661&lt;VALUE(SUBSTITUTE($M661,"&lt;","")),SUMIFS(LabData2016[LDL唯一],LabData2016[比對身分證前六碼],$AX661,LabData2016[最近一次LDL檢查結果(mg/dL)],"&lt;"&amp;VALUE(SUBSTITUTE($M661,"&lt;","")),LabData2016[最近一次LDL檢查日期],"&gt;="&amp;DATE(YEAR(TODAY()),1,1),LabData2016[最近一次LDL檢查日期],"&lt;"&amp;DATE(YEAR(TODAY())+1,1,1))/($AH661+$AI661)&gt;=0.5))),"控制達標",IF(AND($AH661&gt;=1,$AI661&gt;=1,ISNUMBER($P661),$R661&gt;84,$N661-$P661&lt;0),"進步達標","未達標")))))</f>
        <v/>
      </c>
      <c r="U661" s="39" t="str">
        <f ca="1">IF($B661="","",IF($T661="不適用","不適用",IF($T661="未檢驗","無檢驗資料","全年"&amp;($AH661+$AI661)&amp;"次／下半年"&amp;$AI661&amp;"次／"&amp;SUMIFS(LabData2016[LDL唯一],LabData2016[比對身分證前六碼],$AX661,LabData2016[最近一次LDL檢查結果(mg/dL)],"&lt;"&amp;VALUE(SUBSTITUTE($M661,"&lt;","")),LabData2016[最近一次LDL檢查日期],"&gt;="&amp;DATE(YEAR(TODAY()),1,1),LabData2016[最近一次LDL檢查日期],"&lt;"&amp;DATE(YEAR(TODAY())+1,1,1))&amp;"/"&amp;($AH661+$AI661)&amp;"達標")))</f>
        <v/>
      </c>
      <c r="V661" s="6" t="str" cm="1">
        <f t="array" ref="V661">IF($B661="","",IFERROR(INDEX(PatientCriteria[UACR達標標準],ROWS($A$4:A661)),""))</f>
        <v/>
      </c>
      <c r="W661" s="6" t="str">
        <f>IF($B661="","",IF($X661="","",IFERROR(SUMIFS(LabData2016[最近一次UACR檢查結果(mg/gm)],LabData2016[比對身分證前六碼],$AX661,LabData2016[最近一次UACR檢查日期],$X661,LabData2016[UACR唯一],1),"")))</f>
        <v/>
      </c>
      <c r="X661" s="36" t="str" cm="1">
        <f t="array" ref="X661">IF($B661="","",IFERROR(_xlfn.AGGREGATE(14,6,LabData2016[最近一次UACR檢查日期]/((LabData2016[比對身分證前六碼]=$AX661)*(LabData2016[UACR唯一]=1)),1),""))</f>
        <v/>
      </c>
      <c r="Y661" s="6" t="str">
        <f>IF($B661="","",IF($Z661="","",IFERROR(SUMIFS(LabData2016[最近一次UACR檢查結果(mg/gm)],LabData2016[比對身分證前六碼],$AX661,LabData2016[最近一次UACR檢查日期],$Z661,LabData2016[UACR唯一],1),"")))</f>
        <v/>
      </c>
      <c r="Z661" s="36" t="str" cm="1">
        <f t="array" ref="Z661">IF($B661="","",IFERROR(_xlfn.AGGREGATE(14,6,LabData2016[最近一次UACR檢查日期]/((LabData2016[比對身分證前六碼]=$AX661)*(LabData2016[UACR唯一]=1)),2),""))</f>
        <v/>
      </c>
      <c r="AA661" s="6" t="str">
        <f t="shared" si="137"/>
        <v/>
      </c>
      <c r="AB661" s="29" t="str">
        <f ca="1">IF($B661="","",IF($V661="不適用","不適用",IF($W661="","未檢驗",IF(AND($AJ661+$AK661&gt;=2,$AK661&gt;=1),IF(OR($W661&lt;30,SUMIFS(LabData2016[UACR唯一],LabData2016[比對身分證前六碼],$AX661,LabData2016[最近一次UACR檢查結果(mg/gm)],"&lt;30",LabData2016[最近一次UACR檢查日期],"&gt;="&amp;DATE(YEAR(TODAY()),1,1),LabData2016[最近一次UACR檢查日期],"&lt;"&amp;DATE(YEAR(TODAY())+1,1,1))/($AJ661+$AK661)&gt;=0.5),"控制達標",IF(ISNUMBER($Y661),IF(AND($AA661&gt;=84,$W661-$Y661&lt;0),"進步達標","未達標"),"未達標")),"未達標"))))</f>
        <v/>
      </c>
      <c r="AC661" s="38" t="str">
        <f ca="1">IF($B661="","",IF($AB661="不適用","不適用",IF($AB661="未檢驗","無檢驗資料","全年"&amp;($AJ661+$AK661)&amp;"次／下半年"&amp;$AK661&amp;"次／"&amp;SUMIFS(LabData2016[UACR唯一],LabData2016[比對身分證前六碼],$AX661,LabData2016[最近一次UACR檢查結果(mg/gm)],"&lt;30",LabData2016[最近一次UACR檢查日期],"&gt;="&amp;DATE(YEAR(TODAY()),1,1),LabData2016[最近一次UACR檢查日期],"&lt;"&amp;DATE(YEAR(TODAY())+1,1,1))&amp;"/"&amp;($AJ661+$AK661)&amp;"達標")))</f>
        <v/>
      </c>
      <c r="AD661" s="6" t="str" cm="1">
        <f t="array" ref="AD661">IF($B661="","",IFERROR(INDEX(PatientCriteria[BP檢驗次數達標標準],ROWS($A$4:A661)),""))</f>
        <v/>
      </c>
      <c r="AE661" s="6" t="str" cm="1">
        <f t="array" aca="1" ref="AE661" ca="1">IF($B661="","",_xlfn.LET(_xlpm.bp,LabData2016[最近一次BP檢查日期],_xlpm.ym,IF(ISNUMBER(_xlpm.bp),TEXT(_xlpm.bp,"yyyy-mm"),LEFT(_xlpm.bp,7)),_xlpm.matched,_xlfn._xlws.FILTER(_xlpm.ym,(LabData2016[比對身分證前六碼]=$AX661)*(LabData2016[比對生日西元]=$AY661)*(_xlpm.ym&lt;&gt;"")*(LEFT(_xlpm.ym,4)=TEXT(YEAR(TODAY()),"0")),""),IF(INDEX(_xlpm.matched,1)="",0,ROWS(_xlfn.UNIQUE(_xlpm.matched)))))</f>
        <v/>
      </c>
      <c r="AF661" s="6" t="str">
        <f ca="1">IF($B661="","",SUMIFS(LabData2016[HbA1c唯一],LabData2016[比對身分證前六碼],$AX661,LabData2016[最近一次HbA1c檢查日期],"&gt;="&amp;DATE(YEAR(TODAY()),1,1),LabData2016[最近一次HbA1c檢查日期],"&lt;"&amp;DATE(YEAR(TODAY()),7,1)))</f>
        <v/>
      </c>
      <c r="AG661" s="6" t="str">
        <f ca="1">IF($B661="","",SUMIFS(LabData2016[HbA1c唯一],LabData2016[比對身分證前六碼],$AX661,LabData2016[最近一次HbA1c檢查日期],"&gt;="&amp;DATE(YEAR(TODAY()),7,1),LabData2016[最近一次HbA1c檢查日期],"&lt;"&amp;DATE(YEAR(TODAY())+1,1,1)))</f>
        <v/>
      </c>
      <c r="AH661" s="6" t="str">
        <f ca="1">IF($B661="","",SUMIFS(LabData2016[LDL唯一],LabData2016[比對身分證前六碼],$AX661,LabData2016[最近一次LDL檢查日期],"&gt;="&amp;DATE(YEAR(TODAY()),1,1),LabData2016[最近一次LDL檢查日期],"&lt;"&amp;DATE(YEAR(TODAY()),7,1)))</f>
        <v/>
      </c>
      <c r="AI661" s="6" t="str">
        <f ca="1">IF($B661="","",SUMIFS(LabData2016[LDL唯一],LabData2016[比對身分證前六碼],$AX661,LabData2016[最近一次LDL檢查日期],"&gt;="&amp;DATE(YEAR(TODAY()),7,1),LabData2016[最近一次LDL檢查日期],"&lt;"&amp;DATE(YEAR(TODAY())+1,1,1)))</f>
        <v/>
      </c>
      <c r="AJ661" s="6" t="str">
        <f ca="1">IF($B661="","",SUMIFS(LabData2016[UACR唯一],LabData2016[比對身分證前六碼],$AX661,LabData2016[最近一次UACR檢查日期],"&gt;="&amp;DATE(YEAR(TODAY()),1,1),LabData2016[最近一次UACR檢查日期],"&lt;"&amp;DATE(YEAR(TODAY()),7,1)))</f>
        <v/>
      </c>
      <c r="AK661" s="6" t="str">
        <f ca="1">IF($B661="","",SUMIFS(LabData2016[UACR唯一],LabData2016[比對身分證前六碼],$AX661,LabData2016[最近一次UACR檢查日期],"&gt;="&amp;DATE(YEAR(TODAY()),7,1),LabData2016[最近一次UACR檢查日期],"&lt;"&amp;DATE(YEAR(TODAY())+1,1,1)))</f>
        <v/>
      </c>
      <c r="AL661" s="6" t="str">
        <f t="shared" si="138"/>
        <v/>
      </c>
      <c r="AM661" s="6" t="str">
        <f t="shared" si="139"/>
        <v/>
      </c>
      <c r="AN661" s="6" t="str">
        <f t="shared" si="140"/>
        <v/>
      </c>
      <c r="AO661" s="6" t="str">
        <f t="shared" si="141"/>
        <v/>
      </c>
      <c r="AP661" s="6" t="str" cm="1">
        <f t="array" ref="AP661">IF($B661="","",IFERROR(INDEX(相容設定!$B$2:$E$9,MATCH($D661,相容設定!$A$2:$A$9,0),MIN(VALUE(LEFT($AQ661,FIND("/",$AQ661)-1)),3)+1),0))</f>
        <v/>
      </c>
      <c r="AQ661" s="6" t="str">
        <f t="shared" si="142"/>
        <v/>
      </c>
      <c r="AR661" s="30" t="str">
        <f t="shared" si="143"/>
        <v/>
      </c>
      <c r="AS661" s="30" t="str">
        <f>IF($B661="","",250+30+IF(OR(ISNUMBER(SEARCH("DM",$D661)),ISNUMBER(SEARCH("+",$D661))),100,0)+IFERROR(INDEX(相容設定!$F$2:$F$9,MATCH($D661,相容設定!$A$2:$A$9,0)),0))</f>
        <v/>
      </c>
      <c r="AT661" s="31" t="str">
        <f t="shared" si="144"/>
        <v/>
      </c>
      <c r="AU661" s="32" t="str">
        <f t="shared" si="145"/>
        <v/>
      </c>
      <c r="AW661" t="str">
        <f t="shared" si="146"/>
        <v/>
      </c>
    </row>
    <row r="662" spans="1:49" x14ac:dyDescent="0.35">
      <c r="A662" s="26" t="str" cm="1">
        <f t="array" ref="A662">IFERROR(IF(INDEX(PatientCriteria[身分證號],ROWS($A$4:A662))="","",ROWS($A$4:A662)),"")</f>
        <v/>
      </c>
      <c r="B662" s="26" t="str" cm="1">
        <f t="array" ref="B662">IFERROR(IF(INDEX(PatientCriteria[身分證號],ROWS($A$4:A662))="","",INDEX(PatientCriteria[身分證號],ROWS($A$4:A662))),"")</f>
        <v/>
      </c>
      <c r="C662" s="26" t="str" cm="1">
        <f t="array" ref="C662">IF($B662="","",IFERROR(INDEX(PatientCriteria[生日],ROWS($A$4:A662)),""))</f>
        <v/>
      </c>
      <c r="D662" s="26" t="str" cm="1">
        <f t="array" ref="D662">IF($B662="","",IFERROR(INDEX(PatientCriteria[疾病組合],ROWS($A$4:A662)),""))</f>
        <v/>
      </c>
      <c r="E662" s="6" t="str" cm="1">
        <f t="array" ref="E662">IF($B662="","",IFERROR(INDEX(PatientCriteria[HbA1c達標標準],ROWS($A$4:A662)),""))</f>
        <v/>
      </c>
      <c r="F662" s="6" t="str">
        <f>IF($B662="","",IF($G662="","",IFERROR(SUMIFS(LabData2016[最近一次HbA1c檢查結果(%)],LabData2016[比對身分證前六碼],$AX662,LabData2016[最近一次HbA1c檢查日期],$G662,LabData2016[HbA1c唯一],1),"")))</f>
        <v/>
      </c>
      <c r="G662" s="36" t="str" cm="1">
        <f t="array" ref="G662">IF($B662="","",IFERROR(_xlfn.AGGREGATE(14,6,LabData2016[最近一次HbA1c檢查日期]/((LabData2016[比對身分證前六碼]=$AX662)*(LabData2016[HbA1c唯一]=1)),1),""))</f>
        <v/>
      </c>
      <c r="H662" s="6" t="str">
        <f>IF($B662="","",IF($I662="","",IFERROR(SUMIFS(LabData2016[最近一次HbA1c檢查結果(%)],LabData2016[比對身分證前六碼],$AX662,LabData2016[最近一次HbA1c檢查日期],$I662,LabData2016[HbA1c唯一],1),"")))</f>
        <v/>
      </c>
      <c r="I662" s="36" t="str" cm="1">
        <f t="array" ref="I662">IF($B662="","",IFERROR(_xlfn.AGGREGATE(14,6,LabData2016[最近一次HbA1c檢查日期]/((LabData2016[比對身分證前六碼]=$AX662)*(LabData2016[HbA1c唯一]=1)),2),""))</f>
        <v/>
      </c>
      <c r="J662" s="6" t="str">
        <f t="shared" si="135"/>
        <v/>
      </c>
      <c r="K662" s="27" t="str">
        <f ca="1">IF($B662="","",IF($E662="不適用","不適用",IF($F662="","未檢驗",IF(AND($AF662+$AG662&gt;=2,$AG662&gt;=1),IF(OR($F662&lt;VALUE(SUBSTITUTE(SUBSTITUTE($E662,"&lt;",""),"%","")),SUMIFS(LabData2016[HbA1c唯一],LabData2016[比對身分證前六碼],$AX662,LabData2016[最近一次HbA1c檢查結果(%)],"&lt;"&amp;VALUE(SUBSTITUTE(SUBSTITUTE($E662,"&lt;",""),"%","")),LabData2016[最近一次HbA1c檢查日期],"&gt;="&amp;DATE(YEAR(TODAY()),1,1),LabData2016[最近一次HbA1c檢查日期],"&lt;"&amp;DATE(YEAR(TODAY())+1,1,1))/($AF662+$AG662)&gt;=0.5),"控制達標",IF(ISNUMBER($H662),IF(AND($J662&gt;=84,$F662-$H662&lt;0),"進步達標","未達標"),"未達標")),"未達標"))))</f>
        <v/>
      </c>
      <c r="L662" s="33" t="str">
        <f ca="1">IF($B662="","",IF($K662="不適用","不適用",IF($K662="未檢驗","無檢驗資料","全年"&amp;($AF662+$AG662)&amp;"次／下半年"&amp;$AG662&amp;"次／"&amp;SUMIFS(LabData2016[HbA1c唯一],LabData2016[比對身分證前六碼],$AX662,LabData2016[最近一次HbA1c檢查結果(%)],"&lt;"&amp;VALUE(SUBSTITUTE(SUBSTITUTE($E662,"&lt;",""),"%","")),LabData2016[最近一次HbA1c檢查日期],"&gt;="&amp;DATE(YEAR(TODAY()),1,1),LabData2016[最近一次HbA1c檢查日期],"&lt;"&amp;DATE(YEAR(TODAY())+1,1,1))&amp;"/"&amp;($AF662+$AG662)&amp;"達標")))</f>
        <v/>
      </c>
      <c r="M662" s="6" t="str" cm="1">
        <f t="array" ref="M662">IF($B662="","",IFERROR(INDEX(PatientCriteria[LDL達標標準],ROWS($A$4:A662)),""))</f>
        <v/>
      </c>
      <c r="N662" s="6" t="str">
        <f>IF($B662="","",IF($O662="","",IFERROR(SUMIFS(LabData2016[最近一次LDL檢查結果(mg/dL)],LabData2016[比對身分證前六碼],$AX662,LabData2016[最近一次LDL檢查日期],$O662,LabData2016[LDL唯一],1),"")))</f>
        <v/>
      </c>
      <c r="O662" s="36" t="str" cm="1">
        <f t="array" ref="O662">IF($B662="","",IFERROR(_xlfn.AGGREGATE(14,6,LabData2016[最近一次LDL檢查日期]/((LabData2016[比對身分證前六碼]=$AX662)*(LabData2016[LDL唯一]=1)),1),""))</f>
        <v/>
      </c>
      <c r="P662" s="6" t="str">
        <f>IF($B662="","",IF($Q662="","",IFERROR(SUMIFS(LabData2016[最近一次LDL檢查結果(mg/dL)],LabData2016[比對身分證前六碼],$AX662,LabData2016[最近一次LDL檢查日期],$Q662,LabData2016[LDL唯一],1),"")))</f>
        <v/>
      </c>
      <c r="Q662" s="36" t="str" cm="1">
        <f t="array" ref="Q662">IF($B662="","",IFERROR(_xlfn.AGGREGATE(14,6,LabData2016[最近一次LDL檢查日期]/((LabData2016[比對身分證前六碼]=$AX662)*(LabData2016[LDL唯一]=1)),2),""))</f>
        <v/>
      </c>
      <c r="R662" s="6" t="str">
        <f t="shared" si="136"/>
        <v/>
      </c>
      <c r="S662" s="6" t="str" cm="1">
        <f t="array" ref="S662">IF($B662="","",IFERROR(_xlfn.AGGREGATE(15,6,LabData2016[最近一次LDL檢查結果(mg/dL)]/((LabData2016[比對身分證前六碼]=$AX662)*(LabData2016[LDL唯一]=1)),1),""))</f>
        <v/>
      </c>
      <c r="T662" s="28" t="str">
        <f ca="1">IF($B662="","",IF($M662="不適用","不適用",IF($N662="","未檢驗",IF(OR(AND($D662="DM only",$O662&gt;=DATE(YEAR(TODAY()),1,1),$O662&lt;DATE(YEAR(TODAY())+1,1,1),$N662&lt;VALUE(SUBSTITUTE($M662,"&lt;",""))),AND($AH662&gt;=1,$AI662&gt;=1,OR($N662&lt;VALUE(SUBSTITUTE($M662,"&lt;","")),SUMIFS(LabData2016[LDL唯一],LabData2016[比對身分證前六碼],$AX662,LabData2016[最近一次LDL檢查結果(mg/dL)],"&lt;"&amp;VALUE(SUBSTITUTE($M662,"&lt;","")),LabData2016[最近一次LDL檢查日期],"&gt;="&amp;DATE(YEAR(TODAY()),1,1),LabData2016[最近一次LDL檢查日期],"&lt;"&amp;DATE(YEAR(TODAY())+1,1,1))/($AH662+$AI662)&gt;=0.5))),"控制達標",IF(AND($AH662&gt;=1,$AI662&gt;=1,ISNUMBER($P662),$R662&gt;84,$N662-$P662&lt;0),"進步達標","未達標")))))</f>
        <v/>
      </c>
      <c r="U662" s="39" t="str">
        <f ca="1">IF($B662="","",IF($T662="不適用","不適用",IF($T662="未檢驗","無檢驗資料","全年"&amp;($AH662+$AI662)&amp;"次／下半年"&amp;$AI662&amp;"次／"&amp;SUMIFS(LabData2016[LDL唯一],LabData2016[比對身分證前六碼],$AX662,LabData2016[最近一次LDL檢查結果(mg/dL)],"&lt;"&amp;VALUE(SUBSTITUTE($M662,"&lt;","")),LabData2016[最近一次LDL檢查日期],"&gt;="&amp;DATE(YEAR(TODAY()),1,1),LabData2016[最近一次LDL檢查日期],"&lt;"&amp;DATE(YEAR(TODAY())+1,1,1))&amp;"/"&amp;($AH662+$AI662)&amp;"達標")))</f>
        <v/>
      </c>
      <c r="V662" s="6" t="str" cm="1">
        <f t="array" ref="V662">IF($B662="","",IFERROR(INDEX(PatientCriteria[UACR達標標準],ROWS($A$4:A662)),""))</f>
        <v/>
      </c>
      <c r="W662" s="6" t="str">
        <f>IF($B662="","",IF($X662="","",IFERROR(SUMIFS(LabData2016[最近一次UACR檢查結果(mg/gm)],LabData2016[比對身分證前六碼],$AX662,LabData2016[最近一次UACR檢查日期],$X662,LabData2016[UACR唯一],1),"")))</f>
        <v/>
      </c>
      <c r="X662" s="36" t="str" cm="1">
        <f t="array" ref="X662">IF($B662="","",IFERROR(_xlfn.AGGREGATE(14,6,LabData2016[最近一次UACR檢查日期]/((LabData2016[比對身分證前六碼]=$AX662)*(LabData2016[UACR唯一]=1)),1),""))</f>
        <v/>
      </c>
      <c r="Y662" s="6" t="str">
        <f>IF($B662="","",IF($Z662="","",IFERROR(SUMIFS(LabData2016[最近一次UACR檢查結果(mg/gm)],LabData2016[比對身分證前六碼],$AX662,LabData2016[最近一次UACR檢查日期],$Z662,LabData2016[UACR唯一],1),"")))</f>
        <v/>
      </c>
      <c r="Z662" s="36" t="str" cm="1">
        <f t="array" ref="Z662">IF($B662="","",IFERROR(_xlfn.AGGREGATE(14,6,LabData2016[最近一次UACR檢查日期]/((LabData2016[比對身分證前六碼]=$AX662)*(LabData2016[UACR唯一]=1)),2),""))</f>
        <v/>
      </c>
      <c r="AA662" s="6" t="str">
        <f t="shared" si="137"/>
        <v/>
      </c>
      <c r="AB662" s="29" t="str">
        <f ca="1">IF($B662="","",IF($V662="不適用","不適用",IF($W662="","未檢驗",IF(AND($AJ662+$AK662&gt;=2,$AK662&gt;=1),IF(OR($W662&lt;30,SUMIFS(LabData2016[UACR唯一],LabData2016[比對身分證前六碼],$AX662,LabData2016[最近一次UACR檢查結果(mg/gm)],"&lt;30",LabData2016[最近一次UACR檢查日期],"&gt;="&amp;DATE(YEAR(TODAY()),1,1),LabData2016[最近一次UACR檢查日期],"&lt;"&amp;DATE(YEAR(TODAY())+1,1,1))/($AJ662+$AK662)&gt;=0.5),"控制達標",IF(ISNUMBER($Y662),IF(AND($AA662&gt;=84,$W662-$Y662&lt;0),"進步達標","未達標"),"未達標")),"未達標"))))</f>
        <v/>
      </c>
      <c r="AC662" s="38" t="str">
        <f ca="1">IF($B662="","",IF($AB662="不適用","不適用",IF($AB662="未檢驗","無檢驗資料","全年"&amp;($AJ662+$AK662)&amp;"次／下半年"&amp;$AK662&amp;"次／"&amp;SUMIFS(LabData2016[UACR唯一],LabData2016[比對身分證前六碼],$AX662,LabData2016[最近一次UACR檢查結果(mg/gm)],"&lt;30",LabData2016[最近一次UACR檢查日期],"&gt;="&amp;DATE(YEAR(TODAY()),1,1),LabData2016[最近一次UACR檢查日期],"&lt;"&amp;DATE(YEAR(TODAY())+1,1,1))&amp;"/"&amp;($AJ662+$AK662)&amp;"達標")))</f>
        <v/>
      </c>
      <c r="AD662" s="6" t="str" cm="1">
        <f t="array" ref="AD662">IF($B662="","",IFERROR(INDEX(PatientCriteria[BP檢驗次數達標標準],ROWS($A$4:A662)),""))</f>
        <v/>
      </c>
      <c r="AE662" s="6" t="str" cm="1">
        <f t="array" aca="1" ref="AE662" ca="1">IF($B662="","",_xlfn.LET(_xlpm.bp,LabData2016[最近一次BP檢查日期],_xlpm.ym,IF(ISNUMBER(_xlpm.bp),TEXT(_xlpm.bp,"yyyy-mm"),LEFT(_xlpm.bp,7)),_xlpm.matched,_xlfn._xlws.FILTER(_xlpm.ym,(LabData2016[比對身分證前六碼]=$AX662)*(LabData2016[比對生日西元]=$AY662)*(_xlpm.ym&lt;&gt;"")*(LEFT(_xlpm.ym,4)=TEXT(YEAR(TODAY()),"0")),""),IF(INDEX(_xlpm.matched,1)="",0,ROWS(_xlfn.UNIQUE(_xlpm.matched)))))</f>
        <v/>
      </c>
      <c r="AF662" s="6" t="str">
        <f ca="1">IF($B662="","",SUMIFS(LabData2016[HbA1c唯一],LabData2016[比對身分證前六碼],$AX662,LabData2016[最近一次HbA1c檢查日期],"&gt;="&amp;DATE(YEAR(TODAY()),1,1),LabData2016[最近一次HbA1c檢查日期],"&lt;"&amp;DATE(YEAR(TODAY()),7,1)))</f>
        <v/>
      </c>
      <c r="AG662" s="6" t="str">
        <f ca="1">IF($B662="","",SUMIFS(LabData2016[HbA1c唯一],LabData2016[比對身分證前六碼],$AX662,LabData2016[最近一次HbA1c檢查日期],"&gt;="&amp;DATE(YEAR(TODAY()),7,1),LabData2016[最近一次HbA1c檢查日期],"&lt;"&amp;DATE(YEAR(TODAY())+1,1,1)))</f>
        <v/>
      </c>
      <c r="AH662" s="6" t="str">
        <f ca="1">IF($B662="","",SUMIFS(LabData2016[LDL唯一],LabData2016[比對身分證前六碼],$AX662,LabData2016[最近一次LDL檢查日期],"&gt;="&amp;DATE(YEAR(TODAY()),1,1),LabData2016[最近一次LDL檢查日期],"&lt;"&amp;DATE(YEAR(TODAY()),7,1)))</f>
        <v/>
      </c>
      <c r="AI662" s="6" t="str">
        <f ca="1">IF($B662="","",SUMIFS(LabData2016[LDL唯一],LabData2016[比對身分證前六碼],$AX662,LabData2016[最近一次LDL檢查日期],"&gt;="&amp;DATE(YEAR(TODAY()),7,1),LabData2016[最近一次LDL檢查日期],"&lt;"&amp;DATE(YEAR(TODAY())+1,1,1)))</f>
        <v/>
      </c>
      <c r="AJ662" s="6" t="str">
        <f ca="1">IF($B662="","",SUMIFS(LabData2016[UACR唯一],LabData2016[比對身分證前六碼],$AX662,LabData2016[最近一次UACR檢查日期],"&gt;="&amp;DATE(YEAR(TODAY()),1,1),LabData2016[最近一次UACR檢查日期],"&lt;"&amp;DATE(YEAR(TODAY()),7,1)))</f>
        <v/>
      </c>
      <c r="AK662" s="6" t="str">
        <f ca="1">IF($B662="","",SUMIFS(LabData2016[UACR唯一],LabData2016[比對身分證前六碼],$AX662,LabData2016[最近一次UACR檢查日期],"&gt;="&amp;DATE(YEAR(TODAY()),7,1),LabData2016[最近一次UACR檢查日期],"&lt;"&amp;DATE(YEAR(TODAY())+1,1,1)))</f>
        <v/>
      </c>
      <c r="AL662" s="6" t="str">
        <f t="shared" si="138"/>
        <v/>
      </c>
      <c r="AM662" s="6" t="str">
        <f t="shared" si="139"/>
        <v/>
      </c>
      <c r="AN662" s="6" t="str">
        <f t="shared" si="140"/>
        <v/>
      </c>
      <c r="AO662" s="6" t="str">
        <f t="shared" si="141"/>
        <v/>
      </c>
      <c r="AP662" s="6" t="str" cm="1">
        <f t="array" ref="AP662">IF($B662="","",IFERROR(INDEX(相容設定!$B$2:$E$9,MATCH($D662,相容設定!$A$2:$A$9,0),MIN(VALUE(LEFT($AQ662,FIND("/",$AQ662)-1)),3)+1),0))</f>
        <v/>
      </c>
      <c r="AQ662" s="6" t="str">
        <f t="shared" si="142"/>
        <v/>
      </c>
      <c r="AR662" s="30" t="str">
        <f t="shared" si="143"/>
        <v/>
      </c>
      <c r="AS662" s="30" t="str">
        <f>IF($B662="","",250+30+IF(OR(ISNUMBER(SEARCH("DM",$D662)),ISNUMBER(SEARCH("+",$D662))),100,0)+IFERROR(INDEX(相容設定!$F$2:$F$9,MATCH($D662,相容設定!$A$2:$A$9,0)),0))</f>
        <v/>
      </c>
      <c r="AT662" s="31" t="str">
        <f t="shared" si="144"/>
        <v/>
      </c>
      <c r="AU662" s="32" t="str">
        <f t="shared" si="145"/>
        <v/>
      </c>
      <c r="AW662" t="str">
        <f t="shared" si="146"/>
        <v/>
      </c>
    </row>
    <row r="663" spans="1:49" x14ac:dyDescent="0.35">
      <c r="A663" s="26" t="str" cm="1">
        <f t="array" ref="A663">IFERROR(IF(INDEX(PatientCriteria[身分證號],ROWS($A$4:A663))="","",ROWS($A$4:A663)),"")</f>
        <v/>
      </c>
      <c r="B663" s="26" t="str" cm="1">
        <f t="array" ref="B663">IFERROR(IF(INDEX(PatientCriteria[身分證號],ROWS($A$4:A663))="","",INDEX(PatientCriteria[身分證號],ROWS($A$4:A663))),"")</f>
        <v/>
      </c>
      <c r="C663" s="26" t="str" cm="1">
        <f t="array" ref="C663">IF($B663="","",IFERROR(INDEX(PatientCriteria[生日],ROWS($A$4:A663)),""))</f>
        <v/>
      </c>
      <c r="D663" s="26" t="str" cm="1">
        <f t="array" ref="D663">IF($B663="","",IFERROR(INDEX(PatientCriteria[疾病組合],ROWS($A$4:A663)),""))</f>
        <v/>
      </c>
      <c r="E663" s="6" t="str" cm="1">
        <f t="array" ref="E663">IF($B663="","",IFERROR(INDEX(PatientCriteria[HbA1c達標標準],ROWS($A$4:A663)),""))</f>
        <v/>
      </c>
      <c r="F663" s="6" t="str">
        <f>IF($B663="","",IF($G663="","",IFERROR(SUMIFS(LabData2016[最近一次HbA1c檢查結果(%)],LabData2016[比對身分證前六碼],$AX663,LabData2016[最近一次HbA1c檢查日期],$G663,LabData2016[HbA1c唯一],1),"")))</f>
        <v/>
      </c>
      <c r="G663" s="36" t="str" cm="1">
        <f t="array" ref="G663">IF($B663="","",IFERROR(_xlfn.AGGREGATE(14,6,LabData2016[最近一次HbA1c檢查日期]/((LabData2016[比對身分證前六碼]=$AX663)*(LabData2016[HbA1c唯一]=1)),1),""))</f>
        <v/>
      </c>
      <c r="H663" s="6" t="str">
        <f>IF($B663="","",IF($I663="","",IFERROR(SUMIFS(LabData2016[最近一次HbA1c檢查結果(%)],LabData2016[比對身分證前六碼],$AX663,LabData2016[最近一次HbA1c檢查日期],$I663,LabData2016[HbA1c唯一],1),"")))</f>
        <v/>
      </c>
      <c r="I663" s="36" t="str" cm="1">
        <f t="array" ref="I663">IF($B663="","",IFERROR(_xlfn.AGGREGATE(14,6,LabData2016[最近一次HbA1c檢查日期]/((LabData2016[比對身分證前六碼]=$AX663)*(LabData2016[HbA1c唯一]=1)),2),""))</f>
        <v/>
      </c>
      <c r="J663" s="6" t="str">
        <f t="shared" si="135"/>
        <v/>
      </c>
      <c r="K663" s="27" t="str">
        <f ca="1">IF($B663="","",IF($E663="不適用","不適用",IF($F663="","未檢驗",IF(AND($AF663+$AG663&gt;=2,$AG663&gt;=1),IF(OR($F663&lt;VALUE(SUBSTITUTE(SUBSTITUTE($E663,"&lt;",""),"%","")),SUMIFS(LabData2016[HbA1c唯一],LabData2016[比對身分證前六碼],$AX663,LabData2016[最近一次HbA1c檢查結果(%)],"&lt;"&amp;VALUE(SUBSTITUTE(SUBSTITUTE($E663,"&lt;",""),"%","")),LabData2016[最近一次HbA1c檢查日期],"&gt;="&amp;DATE(YEAR(TODAY()),1,1),LabData2016[最近一次HbA1c檢查日期],"&lt;"&amp;DATE(YEAR(TODAY())+1,1,1))/($AF663+$AG663)&gt;=0.5),"控制達標",IF(ISNUMBER($H663),IF(AND($J663&gt;=84,$F663-$H663&lt;0),"進步達標","未達標"),"未達標")),"未達標"))))</f>
        <v/>
      </c>
      <c r="L663" s="33" t="str">
        <f ca="1">IF($B663="","",IF($K663="不適用","不適用",IF($K663="未檢驗","無檢驗資料","全年"&amp;($AF663+$AG663)&amp;"次／下半年"&amp;$AG663&amp;"次／"&amp;SUMIFS(LabData2016[HbA1c唯一],LabData2016[比對身分證前六碼],$AX663,LabData2016[最近一次HbA1c檢查結果(%)],"&lt;"&amp;VALUE(SUBSTITUTE(SUBSTITUTE($E663,"&lt;",""),"%","")),LabData2016[最近一次HbA1c檢查日期],"&gt;="&amp;DATE(YEAR(TODAY()),1,1),LabData2016[最近一次HbA1c檢查日期],"&lt;"&amp;DATE(YEAR(TODAY())+1,1,1))&amp;"/"&amp;($AF663+$AG663)&amp;"達標")))</f>
        <v/>
      </c>
      <c r="M663" s="6" t="str" cm="1">
        <f t="array" ref="M663">IF($B663="","",IFERROR(INDEX(PatientCriteria[LDL達標標準],ROWS($A$4:A663)),""))</f>
        <v/>
      </c>
      <c r="N663" s="6" t="str">
        <f>IF($B663="","",IF($O663="","",IFERROR(SUMIFS(LabData2016[最近一次LDL檢查結果(mg/dL)],LabData2016[比對身分證前六碼],$AX663,LabData2016[最近一次LDL檢查日期],$O663,LabData2016[LDL唯一],1),"")))</f>
        <v/>
      </c>
      <c r="O663" s="36" t="str" cm="1">
        <f t="array" ref="O663">IF($B663="","",IFERROR(_xlfn.AGGREGATE(14,6,LabData2016[最近一次LDL檢查日期]/((LabData2016[比對身分證前六碼]=$AX663)*(LabData2016[LDL唯一]=1)),1),""))</f>
        <v/>
      </c>
      <c r="P663" s="6" t="str">
        <f>IF($B663="","",IF($Q663="","",IFERROR(SUMIFS(LabData2016[最近一次LDL檢查結果(mg/dL)],LabData2016[比對身分證前六碼],$AX663,LabData2016[最近一次LDL檢查日期],$Q663,LabData2016[LDL唯一],1),"")))</f>
        <v/>
      </c>
      <c r="Q663" s="36" t="str" cm="1">
        <f t="array" ref="Q663">IF($B663="","",IFERROR(_xlfn.AGGREGATE(14,6,LabData2016[最近一次LDL檢查日期]/((LabData2016[比對身分證前六碼]=$AX663)*(LabData2016[LDL唯一]=1)),2),""))</f>
        <v/>
      </c>
      <c r="R663" s="6" t="str">
        <f t="shared" si="136"/>
        <v/>
      </c>
      <c r="S663" s="6" t="str" cm="1">
        <f t="array" ref="S663">IF($B663="","",IFERROR(_xlfn.AGGREGATE(15,6,LabData2016[最近一次LDL檢查結果(mg/dL)]/((LabData2016[比對身分證前六碼]=$AX663)*(LabData2016[LDL唯一]=1)),1),""))</f>
        <v/>
      </c>
      <c r="T663" s="28" t="str">
        <f ca="1">IF($B663="","",IF($M663="不適用","不適用",IF($N663="","未檢驗",IF(OR(AND($D663="DM only",$O663&gt;=DATE(YEAR(TODAY()),1,1),$O663&lt;DATE(YEAR(TODAY())+1,1,1),$N663&lt;VALUE(SUBSTITUTE($M663,"&lt;",""))),AND($AH663&gt;=1,$AI663&gt;=1,OR($N663&lt;VALUE(SUBSTITUTE($M663,"&lt;","")),SUMIFS(LabData2016[LDL唯一],LabData2016[比對身分證前六碼],$AX663,LabData2016[最近一次LDL檢查結果(mg/dL)],"&lt;"&amp;VALUE(SUBSTITUTE($M663,"&lt;","")),LabData2016[最近一次LDL檢查日期],"&gt;="&amp;DATE(YEAR(TODAY()),1,1),LabData2016[最近一次LDL檢查日期],"&lt;"&amp;DATE(YEAR(TODAY())+1,1,1))/($AH663+$AI663)&gt;=0.5))),"控制達標",IF(AND($AH663&gt;=1,$AI663&gt;=1,ISNUMBER($P663),$R663&gt;84,$N663-$P663&lt;0),"進步達標","未達標")))))</f>
        <v/>
      </c>
      <c r="U663" s="39" t="str">
        <f ca="1">IF($B663="","",IF($T663="不適用","不適用",IF($T663="未檢驗","無檢驗資料","全年"&amp;($AH663+$AI663)&amp;"次／下半年"&amp;$AI663&amp;"次／"&amp;SUMIFS(LabData2016[LDL唯一],LabData2016[比對身分證前六碼],$AX663,LabData2016[最近一次LDL檢查結果(mg/dL)],"&lt;"&amp;VALUE(SUBSTITUTE($M663,"&lt;","")),LabData2016[最近一次LDL檢查日期],"&gt;="&amp;DATE(YEAR(TODAY()),1,1),LabData2016[最近一次LDL檢查日期],"&lt;"&amp;DATE(YEAR(TODAY())+1,1,1))&amp;"/"&amp;($AH663+$AI663)&amp;"達標")))</f>
        <v/>
      </c>
      <c r="V663" s="6" t="str" cm="1">
        <f t="array" ref="V663">IF($B663="","",IFERROR(INDEX(PatientCriteria[UACR達標標準],ROWS($A$4:A663)),""))</f>
        <v/>
      </c>
      <c r="W663" s="6" t="str">
        <f>IF($B663="","",IF($X663="","",IFERROR(SUMIFS(LabData2016[最近一次UACR檢查結果(mg/gm)],LabData2016[比對身分證前六碼],$AX663,LabData2016[最近一次UACR檢查日期],$X663,LabData2016[UACR唯一],1),"")))</f>
        <v/>
      </c>
      <c r="X663" s="36" t="str" cm="1">
        <f t="array" ref="X663">IF($B663="","",IFERROR(_xlfn.AGGREGATE(14,6,LabData2016[最近一次UACR檢查日期]/((LabData2016[比對身分證前六碼]=$AX663)*(LabData2016[UACR唯一]=1)),1),""))</f>
        <v/>
      </c>
      <c r="Y663" s="6" t="str">
        <f>IF($B663="","",IF($Z663="","",IFERROR(SUMIFS(LabData2016[最近一次UACR檢查結果(mg/gm)],LabData2016[比對身分證前六碼],$AX663,LabData2016[最近一次UACR檢查日期],$Z663,LabData2016[UACR唯一],1),"")))</f>
        <v/>
      </c>
      <c r="Z663" s="36" t="str" cm="1">
        <f t="array" ref="Z663">IF($B663="","",IFERROR(_xlfn.AGGREGATE(14,6,LabData2016[最近一次UACR檢查日期]/((LabData2016[比對身分證前六碼]=$AX663)*(LabData2016[UACR唯一]=1)),2),""))</f>
        <v/>
      </c>
      <c r="AA663" s="6" t="str">
        <f t="shared" si="137"/>
        <v/>
      </c>
      <c r="AB663" s="29" t="str">
        <f ca="1">IF($B663="","",IF($V663="不適用","不適用",IF($W663="","未檢驗",IF(AND($AJ663+$AK663&gt;=2,$AK663&gt;=1),IF(OR($W663&lt;30,SUMIFS(LabData2016[UACR唯一],LabData2016[比對身分證前六碼],$AX663,LabData2016[最近一次UACR檢查結果(mg/gm)],"&lt;30",LabData2016[最近一次UACR檢查日期],"&gt;="&amp;DATE(YEAR(TODAY()),1,1),LabData2016[最近一次UACR檢查日期],"&lt;"&amp;DATE(YEAR(TODAY())+1,1,1))/($AJ663+$AK663)&gt;=0.5),"控制達標",IF(ISNUMBER($Y663),IF(AND($AA663&gt;=84,$W663-$Y663&lt;0),"進步達標","未達標"),"未達標")),"未達標"))))</f>
        <v/>
      </c>
      <c r="AC663" s="38" t="str">
        <f ca="1">IF($B663="","",IF($AB663="不適用","不適用",IF($AB663="未檢驗","無檢驗資料","全年"&amp;($AJ663+$AK663)&amp;"次／下半年"&amp;$AK663&amp;"次／"&amp;SUMIFS(LabData2016[UACR唯一],LabData2016[比對身分證前六碼],$AX663,LabData2016[最近一次UACR檢查結果(mg/gm)],"&lt;30",LabData2016[最近一次UACR檢查日期],"&gt;="&amp;DATE(YEAR(TODAY()),1,1),LabData2016[最近一次UACR檢查日期],"&lt;"&amp;DATE(YEAR(TODAY())+1,1,1))&amp;"/"&amp;($AJ663+$AK663)&amp;"達標")))</f>
        <v/>
      </c>
      <c r="AD663" s="6" t="str" cm="1">
        <f t="array" ref="AD663">IF($B663="","",IFERROR(INDEX(PatientCriteria[BP檢驗次數達標標準],ROWS($A$4:A663)),""))</f>
        <v/>
      </c>
      <c r="AE663" s="6" t="str" cm="1">
        <f t="array" aca="1" ref="AE663" ca="1">IF($B663="","",_xlfn.LET(_xlpm.bp,LabData2016[最近一次BP檢查日期],_xlpm.ym,IF(ISNUMBER(_xlpm.bp),TEXT(_xlpm.bp,"yyyy-mm"),LEFT(_xlpm.bp,7)),_xlpm.matched,_xlfn._xlws.FILTER(_xlpm.ym,(LabData2016[比對身分證前六碼]=$AX663)*(LabData2016[比對生日西元]=$AY663)*(_xlpm.ym&lt;&gt;"")*(LEFT(_xlpm.ym,4)=TEXT(YEAR(TODAY()),"0")),""),IF(INDEX(_xlpm.matched,1)="",0,ROWS(_xlfn.UNIQUE(_xlpm.matched)))))</f>
        <v/>
      </c>
      <c r="AF663" s="6" t="str">
        <f ca="1">IF($B663="","",SUMIFS(LabData2016[HbA1c唯一],LabData2016[比對身分證前六碼],$AX663,LabData2016[最近一次HbA1c檢查日期],"&gt;="&amp;DATE(YEAR(TODAY()),1,1),LabData2016[最近一次HbA1c檢查日期],"&lt;"&amp;DATE(YEAR(TODAY()),7,1)))</f>
        <v/>
      </c>
      <c r="AG663" s="6" t="str">
        <f ca="1">IF($B663="","",SUMIFS(LabData2016[HbA1c唯一],LabData2016[比對身分證前六碼],$AX663,LabData2016[最近一次HbA1c檢查日期],"&gt;="&amp;DATE(YEAR(TODAY()),7,1),LabData2016[最近一次HbA1c檢查日期],"&lt;"&amp;DATE(YEAR(TODAY())+1,1,1)))</f>
        <v/>
      </c>
      <c r="AH663" s="6" t="str">
        <f ca="1">IF($B663="","",SUMIFS(LabData2016[LDL唯一],LabData2016[比對身分證前六碼],$AX663,LabData2016[最近一次LDL檢查日期],"&gt;="&amp;DATE(YEAR(TODAY()),1,1),LabData2016[最近一次LDL檢查日期],"&lt;"&amp;DATE(YEAR(TODAY()),7,1)))</f>
        <v/>
      </c>
      <c r="AI663" s="6" t="str">
        <f ca="1">IF($B663="","",SUMIFS(LabData2016[LDL唯一],LabData2016[比對身分證前六碼],$AX663,LabData2016[最近一次LDL檢查日期],"&gt;="&amp;DATE(YEAR(TODAY()),7,1),LabData2016[最近一次LDL檢查日期],"&lt;"&amp;DATE(YEAR(TODAY())+1,1,1)))</f>
        <v/>
      </c>
      <c r="AJ663" s="6" t="str">
        <f ca="1">IF($B663="","",SUMIFS(LabData2016[UACR唯一],LabData2016[比對身分證前六碼],$AX663,LabData2016[最近一次UACR檢查日期],"&gt;="&amp;DATE(YEAR(TODAY()),1,1),LabData2016[最近一次UACR檢查日期],"&lt;"&amp;DATE(YEAR(TODAY()),7,1)))</f>
        <v/>
      </c>
      <c r="AK663" s="6" t="str">
        <f ca="1">IF($B663="","",SUMIFS(LabData2016[UACR唯一],LabData2016[比對身分證前六碼],$AX663,LabData2016[最近一次UACR檢查日期],"&gt;="&amp;DATE(YEAR(TODAY()),7,1),LabData2016[最近一次UACR檢查日期],"&lt;"&amp;DATE(YEAR(TODAY())+1,1,1)))</f>
        <v/>
      </c>
      <c r="AL663" s="6" t="str">
        <f t="shared" si="138"/>
        <v/>
      </c>
      <c r="AM663" s="6" t="str">
        <f t="shared" si="139"/>
        <v/>
      </c>
      <c r="AN663" s="6" t="str">
        <f t="shared" si="140"/>
        <v/>
      </c>
      <c r="AO663" s="6" t="str">
        <f t="shared" si="141"/>
        <v/>
      </c>
      <c r="AP663" s="6" t="str" cm="1">
        <f t="array" ref="AP663">IF($B663="","",IFERROR(INDEX(相容設定!$B$2:$E$9,MATCH($D663,相容設定!$A$2:$A$9,0),MIN(VALUE(LEFT($AQ663,FIND("/",$AQ663)-1)),3)+1),0))</f>
        <v/>
      </c>
      <c r="AQ663" s="6" t="str">
        <f t="shared" si="142"/>
        <v/>
      </c>
      <c r="AR663" s="30" t="str">
        <f t="shared" si="143"/>
        <v/>
      </c>
      <c r="AS663" s="30" t="str">
        <f>IF($B663="","",250+30+IF(OR(ISNUMBER(SEARCH("DM",$D663)),ISNUMBER(SEARCH("+",$D663))),100,0)+IFERROR(INDEX(相容設定!$F$2:$F$9,MATCH($D663,相容設定!$A$2:$A$9,0)),0))</f>
        <v/>
      </c>
      <c r="AT663" s="31" t="str">
        <f t="shared" si="144"/>
        <v/>
      </c>
      <c r="AU663" s="32" t="str">
        <f t="shared" si="145"/>
        <v/>
      </c>
      <c r="AW663" t="str">
        <f t="shared" si="146"/>
        <v/>
      </c>
    </row>
    <row r="664" spans="1:49" x14ac:dyDescent="0.35">
      <c r="A664" s="26" t="str" cm="1">
        <f t="array" ref="A664">IFERROR(IF(INDEX(PatientCriteria[身分證號],ROWS($A$4:A664))="","",ROWS($A$4:A664)),"")</f>
        <v/>
      </c>
      <c r="B664" s="26" t="str" cm="1">
        <f t="array" ref="B664">IFERROR(IF(INDEX(PatientCriteria[身分證號],ROWS($A$4:A664))="","",INDEX(PatientCriteria[身分證號],ROWS($A$4:A664))),"")</f>
        <v/>
      </c>
      <c r="C664" s="26" t="str" cm="1">
        <f t="array" ref="C664">IF($B664="","",IFERROR(INDEX(PatientCriteria[生日],ROWS($A$4:A664)),""))</f>
        <v/>
      </c>
      <c r="D664" s="26" t="str" cm="1">
        <f t="array" ref="D664">IF($B664="","",IFERROR(INDEX(PatientCriteria[疾病組合],ROWS($A$4:A664)),""))</f>
        <v/>
      </c>
      <c r="E664" s="6" t="str" cm="1">
        <f t="array" ref="E664">IF($B664="","",IFERROR(INDEX(PatientCriteria[HbA1c達標標準],ROWS($A$4:A664)),""))</f>
        <v/>
      </c>
      <c r="F664" s="6" t="str">
        <f>IF($B664="","",IF($G664="","",IFERROR(SUMIFS(LabData2016[最近一次HbA1c檢查結果(%)],LabData2016[比對身分證前六碼],$AX664,LabData2016[最近一次HbA1c檢查日期],$G664,LabData2016[HbA1c唯一],1),"")))</f>
        <v/>
      </c>
      <c r="G664" s="36" t="str" cm="1">
        <f t="array" ref="G664">IF($B664="","",IFERROR(_xlfn.AGGREGATE(14,6,LabData2016[最近一次HbA1c檢查日期]/((LabData2016[比對身分證前六碼]=$AX664)*(LabData2016[HbA1c唯一]=1)),1),""))</f>
        <v/>
      </c>
      <c r="H664" s="6" t="str">
        <f>IF($B664="","",IF($I664="","",IFERROR(SUMIFS(LabData2016[最近一次HbA1c檢查結果(%)],LabData2016[比對身分證前六碼],$AX664,LabData2016[最近一次HbA1c檢查日期],$I664,LabData2016[HbA1c唯一],1),"")))</f>
        <v/>
      </c>
      <c r="I664" s="36" t="str" cm="1">
        <f t="array" ref="I664">IF($B664="","",IFERROR(_xlfn.AGGREGATE(14,6,LabData2016[最近一次HbA1c檢查日期]/((LabData2016[比對身分證前六碼]=$AX664)*(LabData2016[HbA1c唯一]=1)),2),""))</f>
        <v/>
      </c>
      <c r="J664" s="6" t="str">
        <f t="shared" si="135"/>
        <v/>
      </c>
      <c r="K664" s="27" t="str">
        <f ca="1">IF($B664="","",IF($E664="不適用","不適用",IF($F664="","未檢驗",IF(AND($AF664+$AG664&gt;=2,$AG664&gt;=1),IF(OR($F664&lt;VALUE(SUBSTITUTE(SUBSTITUTE($E664,"&lt;",""),"%","")),SUMIFS(LabData2016[HbA1c唯一],LabData2016[比對身分證前六碼],$AX664,LabData2016[最近一次HbA1c檢查結果(%)],"&lt;"&amp;VALUE(SUBSTITUTE(SUBSTITUTE($E664,"&lt;",""),"%","")),LabData2016[最近一次HbA1c檢查日期],"&gt;="&amp;DATE(YEAR(TODAY()),1,1),LabData2016[最近一次HbA1c檢查日期],"&lt;"&amp;DATE(YEAR(TODAY())+1,1,1))/($AF664+$AG664)&gt;=0.5),"控制達標",IF(ISNUMBER($H664),IF(AND($J664&gt;=84,$F664-$H664&lt;0),"進步達標","未達標"),"未達標")),"未達標"))))</f>
        <v/>
      </c>
      <c r="L664" s="33" t="str">
        <f ca="1">IF($B664="","",IF($K664="不適用","不適用",IF($K664="未檢驗","無檢驗資料","全年"&amp;($AF664+$AG664)&amp;"次／下半年"&amp;$AG664&amp;"次／"&amp;SUMIFS(LabData2016[HbA1c唯一],LabData2016[比對身分證前六碼],$AX664,LabData2016[最近一次HbA1c檢查結果(%)],"&lt;"&amp;VALUE(SUBSTITUTE(SUBSTITUTE($E664,"&lt;",""),"%","")),LabData2016[最近一次HbA1c檢查日期],"&gt;="&amp;DATE(YEAR(TODAY()),1,1),LabData2016[最近一次HbA1c檢查日期],"&lt;"&amp;DATE(YEAR(TODAY())+1,1,1))&amp;"/"&amp;($AF664+$AG664)&amp;"達標")))</f>
        <v/>
      </c>
      <c r="M664" s="6" t="str" cm="1">
        <f t="array" ref="M664">IF($B664="","",IFERROR(INDEX(PatientCriteria[LDL達標標準],ROWS($A$4:A664)),""))</f>
        <v/>
      </c>
      <c r="N664" s="6" t="str">
        <f>IF($B664="","",IF($O664="","",IFERROR(SUMIFS(LabData2016[最近一次LDL檢查結果(mg/dL)],LabData2016[比對身分證前六碼],$AX664,LabData2016[最近一次LDL檢查日期],$O664,LabData2016[LDL唯一],1),"")))</f>
        <v/>
      </c>
      <c r="O664" s="36" t="str" cm="1">
        <f t="array" ref="O664">IF($B664="","",IFERROR(_xlfn.AGGREGATE(14,6,LabData2016[最近一次LDL檢查日期]/((LabData2016[比對身分證前六碼]=$AX664)*(LabData2016[LDL唯一]=1)),1),""))</f>
        <v/>
      </c>
      <c r="P664" s="6" t="str">
        <f>IF($B664="","",IF($Q664="","",IFERROR(SUMIFS(LabData2016[最近一次LDL檢查結果(mg/dL)],LabData2016[比對身分證前六碼],$AX664,LabData2016[最近一次LDL檢查日期],$Q664,LabData2016[LDL唯一],1),"")))</f>
        <v/>
      </c>
      <c r="Q664" s="36" t="str" cm="1">
        <f t="array" ref="Q664">IF($B664="","",IFERROR(_xlfn.AGGREGATE(14,6,LabData2016[最近一次LDL檢查日期]/((LabData2016[比對身分證前六碼]=$AX664)*(LabData2016[LDL唯一]=1)),2),""))</f>
        <v/>
      </c>
      <c r="R664" s="6" t="str">
        <f t="shared" si="136"/>
        <v/>
      </c>
      <c r="S664" s="6" t="str" cm="1">
        <f t="array" ref="S664">IF($B664="","",IFERROR(_xlfn.AGGREGATE(15,6,LabData2016[最近一次LDL檢查結果(mg/dL)]/((LabData2016[比對身分證前六碼]=$AX664)*(LabData2016[LDL唯一]=1)),1),""))</f>
        <v/>
      </c>
      <c r="T664" s="28" t="str">
        <f ca="1">IF($B664="","",IF($M664="不適用","不適用",IF($N664="","未檢驗",IF(OR(AND($D664="DM only",$O664&gt;=DATE(YEAR(TODAY()),1,1),$O664&lt;DATE(YEAR(TODAY())+1,1,1),$N664&lt;VALUE(SUBSTITUTE($M664,"&lt;",""))),AND($AH664&gt;=1,$AI664&gt;=1,OR($N664&lt;VALUE(SUBSTITUTE($M664,"&lt;","")),SUMIFS(LabData2016[LDL唯一],LabData2016[比對身分證前六碼],$AX664,LabData2016[最近一次LDL檢查結果(mg/dL)],"&lt;"&amp;VALUE(SUBSTITUTE($M664,"&lt;","")),LabData2016[最近一次LDL檢查日期],"&gt;="&amp;DATE(YEAR(TODAY()),1,1),LabData2016[最近一次LDL檢查日期],"&lt;"&amp;DATE(YEAR(TODAY())+1,1,1))/($AH664+$AI664)&gt;=0.5))),"控制達標",IF(AND($AH664&gt;=1,$AI664&gt;=1,ISNUMBER($P664),$R664&gt;84,$N664-$P664&lt;0),"進步達標","未達標")))))</f>
        <v/>
      </c>
      <c r="U664" s="39" t="str">
        <f ca="1">IF($B664="","",IF($T664="不適用","不適用",IF($T664="未檢驗","無檢驗資料","全年"&amp;($AH664+$AI664)&amp;"次／下半年"&amp;$AI664&amp;"次／"&amp;SUMIFS(LabData2016[LDL唯一],LabData2016[比對身分證前六碼],$AX664,LabData2016[最近一次LDL檢查結果(mg/dL)],"&lt;"&amp;VALUE(SUBSTITUTE($M664,"&lt;","")),LabData2016[最近一次LDL檢查日期],"&gt;="&amp;DATE(YEAR(TODAY()),1,1),LabData2016[最近一次LDL檢查日期],"&lt;"&amp;DATE(YEAR(TODAY())+1,1,1))&amp;"/"&amp;($AH664+$AI664)&amp;"達標")))</f>
        <v/>
      </c>
      <c r="V664" s="6" t="str" cm="1">
        <f t="array" ref="V664">IF($B664="","",IFERROR(INDEX(PatientCriteria[UACR達標標準],ROWS($A$4:A664)),""))</f>
        <v/>
      </c>
      <c r="W664" s="6" t="str">
        <f>IF($B664="","",IF($X664="","",IFERROR(SUMIFS(LabData2016[最近一次UACR檢查結果(mg/gm)],LabData2016[比對身分證前六碼],$AX664,LabData2016[最近一次UACR檢查日期],$X664,LabData2016[UACR唯一],1),"")))</f>
        <v/>
      </c>
      <c r="X664" s="36" t="str" cm="1">
        <f t="array" ref="X664">IF($B664="","",IFERROR(_xlfn.AGGREGATE(14,6,LabData2016[最近一次UACR檢查日期]/((LabData2016[比對身分證前六碼]=$AX664)*(LabData2016[UACR唯一]=1)),1),""))</f>
        <v/>
      </c>
      <c r="Y664" s="6" t="str">
        <f>IF($B664="","",IF($Z664="","",IFERROR(SUMIFS(LabData2016[最近一次UACR檢查結果(mg/gm)],LabData2016[比對身分證前六碼],$AX664,LabData2016[最近一次UACR檢查日期],$Z664,LabData2016[UACR唯一],1),"")))</f>
        <v/>
      </c>
      <c r="Z664" s="36" t="str" cm="1">
        <f t="array" ref="Z664">IF($B664="","",IFERROR(_xlfn.AGGREGATE(14,6,LabData2016[最近一次UACR檢查日期]/((LabData2016[比對身分證前六碼]=$AX664)*(LabData2016[UACR唯一]=1)),2),""))</f>
        <v/>
      </c>
      <c r="AA664" s="6" t="str">
        <f t="shared" si="137"/>
        <v/>
      </c>
      <c r="AB664" s="29" t="str">
        <f ca="1">IF($B664="","",IF($V664="不適用","不適用",IF($W664="","未檢驗",IF(AND($AJ664+$AK664&gt;=2,$AK664&gt;=1),IF(OR($W664&lt;30,SUMIFS(LabData2016[UACR唯一],LabData2016[比對身分證前六碼],$AX664,LabData2016[最近一次UACR檢查結果(mg/gm)],"&lt;30",LabData2016[最近一次UACR檢查日期],"&gt;="&amp;DATE(YEAR(TODAY()),1,1),LabData2016[最近一次UACR檢查日期],"&lt;"&amp;DATE(YEAR(TODAY())+1,1,1))/($AJ664+$AK664)&gt;=0.5),"控制達標",IF(ISNUMBER($Y664),IF(AND($AA664&gt;=84,$W664-$Y664&lt;0),"進步達標","未達標"),"未達標")),"未達標"))))</f>
        <v/>
      </c>
      <c r="AC664" s="38" t="str">
        <f ca="1">IF($B664="","",IF($AB664="不適用","不適用",IF($AB664="未檢驗","無檢驗資料","全年"&amp;($AJ664+$AK664)&amp;"次／下半年"&amp;$AK664&amp;"次／"&amp;SUMIFS(LabData2016[UACR唯一],LabData2016[比對身分證前六碼],$AX664,LabData2016[最近一次UACR檢查結果(mg/gm)],"&lt;30",LabData2016[最近一次UACR檢查日期],"&gt;="&amp;DATE(YEAR(TODAY()),1,1),LabData2016[最近一次UACR檢查日期],"&lt;"&amp;DATE(YEAR(TODAY())+1,1,1))&amp;"/"&amp;($AJ664+$AK664)&amp;"達標")))</f>
        <v/>
      </c>
      <c r="AD664" s="6" t="str" cm="1">
        <f t="array" ref="AD664">IF($B664="","",IFERROR(INDEX(PatientCriteria[BP檢驗次數達標標準],ROWS($A$4:A664)),""))</f>
        <v/>
      </c>
      <c r="AE664" s="6" t="str" cm="1">
        <f t="array" aca="1" ref="AE664" ca="1">IF($B664="","",_xlfn.LET(_xlpm.bp,LabData2016[最近一次BP檢查日期],_xlpm.ym,IF(ISNUMBER(_xlpm.bp),TEXT(_xlpm.bp,"yyyy-mm"),LEFT(_xlpm.bp,7)),_xlpm.matched,_xlfn._xlws.FILTER(_xlpm.ym,(LabData2016[比對身分證前六碼]=$AX664)*(LabData2016[比對生日西元]=$AY664)*(_xlpm.ym&lt;&gt;"")*(LEFT(_xlpm.ym,4)=TEXT(YEAR(TODAY()),"0")),""),IF(INDEX(_xlpm.matched,1)="",0,ROWS(_xlfn.UNIQUE(_xlpm.matched)))))</f>
        <v/>
      </c>
      <c r="AF664" s="6" t="str">
        <f ca="1">IF($B664="","",SUMIFS(LabData2016[HbA1c唯一],LabData2016[比對身分證前六碼],$AX664,LabData2016[最近一次HbA1c檢查日期],"&gt;="&amp;DATE(YEAR(TODAY()),1,1),LabData2016[最近一次HbA1c檢查日期],"&lt;"&amp;DATE(YEAR(TODAY()),7,1)))</f>
        <v/>
      </c>
      <c r="AG664" s="6" t="str">
        <f ca="1">IF($B664="","",SUMIFS(LabData2016[HbA1c唯一],LabData2016[比對身分證前六碼],$AX664,LabData2016[最近一次HbA1c檢查日期],"&gt;="&amp;DATE(YEAR(TODAY()),7,1),LabData2016[最近一次HbA1c檢查日期],"&lt;"&amp;DATE(YEAR(TODAY())+1,1,1)))</f>
        <v/>
      </c>
      <c r="AH664" s="6" t="str">
        <f ca="1">IF($B664="","",SUMIFS(LabData2016[LDL唯一],LabData2016[比對身分證前六碼],$AX664,LabData2016[最近一次LDL檢查日期],"&gt;="&amp;DATE(YEAR(TODAY()),1,1),LabData2016[最近一次LDL檢查日期],"&lt;"&amp;DATE(YEAR(TODAY()),7,1)))</f>
        <v/>
      </c>
      <c r="AI664" s="6" t="str">
        <f ca="1">IF($B664="","",SUMIFS(LabData2016[LDL唯一],LabData2016[比對身分證前六碼],$AX664,LabData2016[最近一次LDL檢查日期],"&gt;="&amp;DATE(YEAR(TODAY()),7,1),LabData2016[最近一次LDL檢查日期],"&lt;"&amp;DATE(YEAR(TODAY())+1,1,1)))</f>
        <v/>
      </c>
      <c r="AJ664" s="6" t="str">
        <f ca="1">IF($B664="","",SUMIFS(LabData2016[UACR唯一],LabData2016[比對身分證前六碼],$AX664,LabData2016[最近一次UACR檢查日期],"&gt;="&amp;DATE(YEAR(TODAY()),1,1),LabData2016[最近一次UACR檢查日期],"&lt;"&amp;DATE(YEAR(TODAY()),7,1)))</f>
        <v/>
      </c>
      <c r="AK664" s="6" t="str">
        <f ca="1">IF($B664="","",SUMIFS(LabData2016[UACR唯一],LabData2016[比對身分證前六碼],$AX664,LabData2016[最近一次UACR檢查日期],"&gt;="&amp;DATE(YEAR(TODAY()),7,1),LabData2016[最近一次UACR檢查日期],"&lt;"&amp;DATE(YEAR(TODAY())+1,1,1)))</f>
        <v/>
      </c>
      <c r="AL664" s="6" t="str">
        <f t="shared" si="138"/>
        <v/>
      </c>
      <c r="AM664" s="6" t="str">
        <f t="shared" si="139"/>
        <v/>
      </c>
      <c r="AN664" s="6" t="str">
        <f t="shared" si="140"/>
        <v/>
      </c>
      <c r="AO664" s="6" t="str">
        <f t="shared" si="141"/>
        <v/>
      </c>
      <c r="AP664" s="6" t="str" cm="1">
        <f t="array" ref="AP664">IF($B664="","",IFERROR(INDEX(相容設定!$B$2:$E$9,MATCH($D664,相容設定!$A$2:$A$9,0),MIN(VALUE(LEFT($AQ664,FIND("/",$AQ664)-1)),3)+1),0))</f>
        <v/>
      </c>
      <c r="AQ664" s="6" t="str">
        <f t="shared" si="142"/>
        <v/>
      </c>
      <c r="AR664" s="30" t="str">
        <f t="shared" si="143"/>
        <v/>
      </c>
      <c r="AS664" s="30" t="str">
        <f>IF($B664="","",250+30+IF(OR(ISNUMBER(SEARCH("DM",$D664)),ISNUMBER(SEARCH("+",$D664))),100,0)+IFERROR(INDEX(相容設定!$F$2:$F$9,MATCH($D664,相容設定!$A$2:$A$9,0)),0))</f>
        <v/>
      </c>
      <c r="AT664" s="31" t="str">
        <f t="shared" si="144"/>
        <v/>
      </c>
      <c r="AU664" s="32" t="str">
        <f t="shared" si="145"/>
        <v/>
      </c>
      <c r="AW664" t="str">
        <f t="shared" si="146"/>
        <v/>
      </c>
    </row>
    <row r="665" spans="1:49" x14ac:dyDescent="0.35">
      <c r="A665" s="26" t="str" cm="1">
        <f t="array" ref="A665">IFERROR(IF(INDEX(PatientCriteria[身分證號],ROWS($A$4:A665))="","",ROWS($A$4:A665)),"")</f>
        <v/>
      </c>
      <c r="B665" s="26" t="str" cm="1">
        <f t="array" ref="B665">IFERROR(IF(INDEX(PatientCriteria[身分證號],ROWS($A$4:A665))="","",INDEX(PatientCriteria[身分證號],ROWS($A$4:A665))),"")</f>
        <v/>
      </c>
      <c r="C665" s="26" t="str" cm="1">
        <f t="array" ref="C665">IF($B665="","",IFERROR(INDEX(PatientCriteria[生日],ROWS($A$4:A665)),""))</f>
        <v/>
      </c>
      <c r="D665" s="26" t="str" cm="1">
        <f t="array" ref="D665">IF($B665="","",IFERROR(INDEX(PatientCriteria[疾病組合],ROWS($A$4:A665)),""))</f>
        <v/>
      </c>
      <c r="E665" s="6" t="str" cm="1">
        <f t="array" ref="E665">IF($B665="","",IFERROR(INDEX(PatientCriteria[HbA1c達標標準],ROWS($A$4:A665)),""))</f>
        <v/>
      </c>
      <c r="F665" s="6" t="str">
        <f>IF($B665="","",IF($G665="","",IFERROR(SUMIFS(LabData2016[最近一次HbA1c檢查結果(%)],LabData2016[比對身分證前六碼],$AX665,LabData2016[最近一次HbA1c檢查日期],$G665,LabData2016[HbA1c唯一],1),"")))</f>
        <v/>
      </c>
      <c r="G665" s="36" t="str" cm="1">
        <f t="array" ref="G665">IF($B665="","",IFERROR(_xlfn.AGGREGATE(14,6,LabData2016[最近一次HbA1c檢查日期]/((LabData2016[比對身分證前六碼]=$AX665)*(LabData2016[HbA1c唯一]=1)),1),""))</f>
        <v/>
      </c>
      <c r="H665" s="6" t="str">
        <f>IF($B665="","",IF($I665="","",IFERROR(SUMIFS(LabData2016[最近一次HbA1c檢查結果(%)],LabData2016[比對身分證前六碼],$AX665,LabData2016[最近一次HbA1c檢查日期],$I665,LabData2016[HbA1c唯一],1),"")))</f>
        <v/>
      </c>
      <c r="I665" s="36" t="str" cm="1">
        <f t="array" ref="I665">IF($B665="","",IFERROR(_xlfn.AGGREGATE(14,6,LabData2016[最近一次HbA1c檢查日期]/((LabData2016[比對身分證前六碼]=$AX665)*(LabData2016[HbA1c唯一]=1)),2),""))</f>
        <v/>
      </c>
      <c r="J665" s="6" t="str">
        <f t="shared" si="135"/>
        <v/>
      </c>
      <c r="K665" s="27" t="str">
        <f ca="1">IF($B665="","",IF($E665="不適用","不適用",IF($F665="","未檢驗",IF(AND($AF665+$AG665&gt;=2,$AG665&gt;=1),IF(OR($F665&lt;VALUE(SUBSTITUTE(SUBSTITUTE($E665,"&lt;",""),"%","")),SUMIFS(LabData2016[HbA1c唯一],LabData2016[比對身分證前六碼],$AX665,LabData2016[最近一次HbA1c檢查結果(%)],"&lt;"&amp;VALUE(SUBSTITUTE(SUBSTITUTE($E665,"&lt;",""),"%","")),LabData2016[最近一次HbA1c檢查日期],"&gt;="&amp;DATE(YEAR(TODAY()),1,1),LabData2016[最近一次HbA1c檢查日期],"&lt;"&amp;DATE(YEAR(TODAY())+1,1,1))/($AF665+$AG665)&gt;=0.5),"控制達標",IF(ISNUMBER($H665),IF(AND($J665&gt;=84,$F665-$H665&lt;0),"進步達標","未達標"),"未達標")),"未達標"))))</f>
        <v/>
      </c>
      <c r="L665" s="33" t="str">
        <f ca="1">IF($B665="","",IF($K665="不適用","不適用",IF($K665="未檢驗","無檢驗資料","全年"&amp;($AF665+$AG665)&amp;"次／下半年"&amp;$AG665&amp;"次／"&amp;SUMIFS(LabData2016[HbA1c唯一],LabData2016[比對身分證前六碼],$AX665,LabData2016[最近一次HbA1c檢查結果(%)],"&lt;"&amp;VALUE(SUBSTITUTE(SUBSTITUTE($E665,"&lt;",""),"%","")),LabData2016[最近一次HbA1c檢查日期],"&gt;="&amp;DATE(YEAR(TODAY()),1,1),LabData2016[最近一次HbA1c檢查日期],"&lt;"&amp;DATE(YEAR(TODAY())+1,1,1))&amp;"/"&amp;($AF665+$AG665)&amp;"達標")))</f>
        <v/>
      </c>
      <c r="M665" s="6" t="str" cm="1">
        <f t="array" ref="M665">IF($B665="","",IFERROR(INDEX(PatientCriteria[LDL達標標準],ROWS($A$4:A665)),""))</f>
        <v/>
      </c>
      <c r="N665" s="6" t="str">
        <f>IF($B665="","",IF($O665="","",IFERROR(SUMIFS(LabData2016[最近一次LDL檢查結果(mg/dL)],LabData2016[比對身分證前六碼],$AX665,LabData2016[最近一次LDL檢查日期],$O665,LabData2016[LDL唯一],1),"")))</f>
        <v/>
      </c>
      <c r="O665" s="36" t="str" cm="1">
        <f t="array" ref="O665">IF($B665="","",IFERROR(_xlfn.AGGREGATE(14,6,LabData2016[最近一次LDL檢查日期]/((LabData2016[比對身分證前六碼]=$AX665)*(LabData2016[LDL唯一]=1)),1),""))</f>
        <v/>
      </c>
      <c r="P665" s="6" t="str">
        <f>IF($B665="","",IF($Q665="","",IFERROR(SUMIFS(LabData2016[最近一次LDL檢查結果(mg/dL)],LabData2016[比對身分證前六碼],$AX665,LabData2016[最近一次LDL檢查日期],$Q665,LabData2016[LDL唯一],1),"")))</f>
        <v/>
      </c>
      <c r="Q665" s="36" t="str" cm="1">
        <f t="array" ref="Q665">IF($B665="","",IFERROR(_xlfn.AGGREGATE(14,6,LabData2016[最近一次LDL檢查日期]/((LabData2016[比對身分證前六碼]=$AX665)*(LabData2016[LDL唯一]=1)),2),""))</f>
        <v/>
      </c>
      <c r="R665" s="6" t="str">
        <f t="shared" si="136"/>
        <v/>
      </c>
      <c r="S665" s="6" t="str" cm="1">
        <f t="array" ref="S665">IF($B665="","",IFERROR(_xlfn.AGGREGATE(15,6,LabData2016[最近一次LDL檢查結果(mg/dL)]/((LabData2016[比對身分證前六碼]=$AX665)*(LabData2016[LDL唯一]=1)),1),""))</f>
        <v/>
      </c>
      <c r="T665" s="28" t="str">
        <f ca="1">IF($B665="","",IF($M665="不適用","不適用",IF($N665="","未檢驗",IF(OR(AND($D665="DM only",$O665&gt;=DATE(YEAR(TODAY()),1,1),$O665&lt;DATE(YEAR(TODAY())+1,1,1),$N665&lt;VALUE(SUBSTITUTE($M665,"&lt;",""))),AND($AH665&gt;=1,$AI665&gt;=1,OR($N665&lt;VALUE(SUBSTITUTE($M665,"&lt;","")),SUMIFS(LabData2016[LDL唯一],LabData2016[比對身分證前六碼],$AX665,LabData2016[最近一次LDL檢查結果(mg/dL)],"&lt;"&amp;VALUE(SUBSTITUTE($M665,"&lt;","")),LabData2016[最近一次LDL檢查日期],"&gt;="&amp;DATE(YEAR(TODAY()),1,1),LabData2016[最近一次LDL檢查日期],"&lt;"&amp;DATE(YEAR(TODAY())+1,1,1))/($AH665+$AI665)&gt;=0.5))),"控制達標",IF(AND($AH665&gt;=1,$AI665&gt;=1,ISNUMBER($P665),$R665&gt;84,$N665-$P665&lt;0),"進步達標","未達標")))))</f>
        <v/>
      </c>
      <c r="U665" s="39" t="str">
        <f ca="1">IF($B665="","",IF($T665="不適用","不適用",IF($T665="未檢驗","無檢驗資料","全年"&amp;($AH665+$AI665)&amp;"次／下半年"&amp;$AI665&amp;"次／"&amp;SUMIFS(LabData2016[LDL唯一],LabData2016[比對身分證前六碼],$AX665,LabData2016[最近一次LDL檢查結果(mg/dL)],"&lt;"&amp;VALUE(SUBSTITUTE($M665,"&lt;","")),LabData2016[最近一次LDL檢查日期],"&gt;="&amp;DATE(YEAR(TODAY()),1,1),LabData2016[最近一次LDL檢查日期],"&lt;"&amp;DATE(YEAR(TODAY())+1,1,1))&amp;"/"&amp;($AH665+$AI665)&amp;"達標")))</f>
        <v/>
      </c>
      <c r="V665" s="6" t="str" cm="1">
        <f t="array" ref="V665">IF($B665="","",IFERROR(INDEX(PatientCriteria[UACR達標標準],ROWS($A$4:A665)),""))</f>
        <v/>
      </c>
      <c r="W665" s="6" t="str">
        <f>IF($B665="","",IF($X665="","",IFERROR(SUMIFS(LabData2016[最近一次UACR檢查結果(mg/gm)],LabData2016[比對身分證前六碼],$AX665,LabData2016[最近一次UACR檢查日期],$X665,LabData2016[UACR唯一],1),"")))</f>
        <v/>
      </c>
      <c r="X665" s="36" t="str" cm="1">
        <f t="array" ref="X665">IF($B665="","",IFERROR(_xlfn.AGGREGATE(14,6,LabData2016[最近一次UACR檢查日期]/((LabData2016[比對身分證前六碼]=$AX665)*(LabData2016[UACR唯一]=1)),1),""))</f>
        <v/>
      </c>
      <c r="Y665" s="6" t="str">
        <f>IF($B665="","",IF($Z665="","",IFERROR(SUMIFS(LabData2016[最近一次UACR檢查結果(mg/gm)],LabData2016[比對身分證前六碼],$AX665,LabData2016[最近一次UACR檢查日期],$Z665,LabData2016[UACR唯一],1),"")))</f>
        <v/>
      </c>
      <c r="Z665" s="36" t="str" cm="1">
        <f t="array" ref="Z665">IF($B665="","",IFERROR(_xlfn.AGGREGATE(14,6,LabData2016[最近一次UACR檢查日期]/((LabData2016[比對身分證前六碼]=$AX665)*(LabData2016[UACR唯一]=1)),2),""))</f>
        <v/>
      </c>
      <c r="AA665" s="6" t="str">
        <f t="shared" si="137"/>
        <v/>
      </c>
      <c r="AB665" s="29" t="str">
        <f ca="1">IF($B665="","",IF($V665="不適用","不適用",IF($W665="","未檢驗",IF(AND($AJ665+$AK665&gt;=2,$AK665&gt;=1),IF(OR($W665&lt;30,SUMIFS(LabData2016[UACR唯一],LabData2016[比對身分證前六碼],$AX665,LabData2016[最近一次UACR檢查結果(mg/gm)],"&lt;30",LabData2016[最近一次UACR檢查日期],"&gt;="&amp;DATE(YEAR(TODAY()),1,1),LabData2016[最近一次UACR檢查日期],"&lt;"&amp;DATE(YEAR(TODAY())+1,1,1))/($AJ665+$AK665)&gt;=0.5),"控制達標",IF(ISNUMBER($Y665),IF(AND($AA665&gt;=84,$W665-$Y665&lt;0),"進步達標","未達標"),"未達標")),"未達標"))))</f>
        <v/>
      </c>
      <c r="AC665" s="38" t="str">
        <f ca="1">IF($B665="","",IF($AB665="不適用","不適用",IF($AB665="未檢驗","無檢驗資料","全年"&amp;($AJ665+$AK665)&amp;"次／下半年"&amp;$AK665&amp;"次／"&amp;SUMIFS(LabData2016[UACR唯一],LabData2016[比對身分證前六碼],$AX665,LabData2016[最近一次UACR檢查結果(mg/gm)],"&lt;30",LabData2016[最近一次UACR檢查日期],"&gt;="&amp;DATE(YEAR(TODAY()),1,1),LabData2016[最近一次UACR檢查日期],"&lt;"&amp;DATE(YEAR(TODAY())+1,1,1))&amp;"/"&amp;($AJ665+$AK665)&amp;"達標")))</f>
        <v/>
      </c>
      <c r="AD665" s="6" t="str" cm="1">
        <f t="array" ref="AD665">IF($B665="","",IFERROR(INDEX(PatientCriteria[BP檢驗次數達標標準],ROWS($A$4:A665)),""))</f>
        <v/>
      </c>
      <c r="AE665" s="6" t="str" cm="1">
        <f t="array" aca="1" ref="AE665" ca="1">IF($B665="","",_xlfn.LET(_xlpm.bp,LabData2016[最近一次BP檢查日期],_xlpm.ym,IF(ISNUMBER(_xlpm.bp),TEXT(_xlpm.bp,"yyyy-mm"),LEFT(_xlpm.bp,7)),_xlpm.matched,_xlfn._xlws.FILTER(_xlpm.ym,(LabData2016[比對身分證前六碼]=$AX665)*(LabData2016[比對生日西元]=$AY665)*(_xlpm.ym&lt;&gt;"")*(LEFT(_xlpm.ym,4)=TEXT(YEAR(TODAY()),"0")),""),IF(INDEX(_xlpm.matched,1)="",0,ROWS(_xlfn.UNIQUE(_xlpm.matched)))))</f>
        <v/>
      </c>
      <c r="AF665" s="6" t="str">
        <f ca="1">IF($B665="","",SUMIFS(LabData2016[HbA1c唯一],LabData2016[比對身分證前六碼],$AX665,LabData2016[最近一次HbA1c檢查日期],"&gt;="&amp;DATE(YEAR(TODAY()),1,1),LabData2016[最近一次HbA1c檢查日期],"&lt;"&amp;DATE(YEAR(TODAY()),7,1)))</f>
        <v/>
      </c>
      <c r="AG665" s="6" t="str">
        <f ca="1">IF($B665="","",SUMIFS(LabData2016[HbA1c唯一],LabData2016[比對身分證前六碼],$AX665,LabData2016[最近一次HbA1c檢查日期],"&gt;="&amp;DATE(YEAR(TODAY()),7,1),LabData2016[最近一次HbA1c檢查日期],"&lt;"&amp;DATE(YEAR(TODAY())+1,1,1)))</f>
        <v/>
      </c>
      <c r="AH665" s="6" t="str">
        <f ca="1">IF($B665="","",SUMIFS(LabData2016[LDL唯一],LabData2016[比對身分證前六碼],$AX665,LabData2016[最近一次LDL檢查日期],"&gt;="&amp;DATE(YEAR(TODAY()),1,1),LabData2016[最近一次LDL檢查日期],"&lt;"&amp;DATE(YEAR(TODAY()),7,1)))</f>
        <v/>
      </c>
      <c r="AI665" s="6" t="str">
        <f ca="1">IF($B665="","",SUMIFS(LabData2016[LDL唯一],LabData2016[比對身分證前六碼],$AX665,LabData2016[最近一次LDL檢查日期],"&gt;="&amp;DATE(YEAR(TODAY()),7,1),LabData2016[最近一次LDL檢查日期],"&lt;"&amp;DATE(YEAR(TODAY())+1,1,1)))</f>
        <v/>
      </c>
      <c r="AJ665" s="6" t="str">
        <f ca="1">IF($B665="","",SUMIFS(LabData2016[UACR唯一],LabData2016[比對身分證前六碼],$AX665,LabData2016[最近一次UACR檢查日期],"&gt;="&amp;DATE(YEAR(TODAY()),1,1),LabData2016[最近一次UACR檢查日期],"&lt;"&amp;DATE(YEAR(TODAY()),7,1)))</f>
        <v/>
      </c>
      <c r="AK665" s="6" t="str">
        <f ca="1">IF($B665="","",SUMIFS(LabData2016[UACR唯一],LabData2016[比對身分證前六碼],$AX665,LabData2016[最近一次UACR檢查日期],"&gt;="&amp;DATE(YEAR(TODAY()),7,1),LabData2016[最近一次UACR檢查日期],"&lt;"&amp;DATE(YEAR(TODAY())+1,1,1)))</f>
        <v/>
      </c>
      <c r="AL665" s="6" t="str">
        <f t="shared" si="138"/>
        <v/>
      </c>
      <c r="AM665" s="6" t="str">
        <f t="shared" si="139"/>
        <v/>
      </c>
      <c r="AN665" s="6" t="str">
        <f t="shared" si="140"/>
        <v/>
      </c>
      <c r="AO665" s="6" t="str">
        <f t="shared" si="141"/>
        <v/>
      </c>
      <c r="AP665" s="6" t="str" cm="1">
        <f t="array" ref="AP665">IF($B665="","",IFERROR(INDEX(相容設定!$B$2:$E$9,MATCH($D665,相容設定!$A$2:$A$9,0),MIN(VALUE(LEFT($AQ665,FIND("/",$AQ665)-1)),3)+1),0))</f>
        <v/>
      </c>
      <c r="AQ665" s="6" t="str">
        <f t="shared" si="142"/>
        <v/>
      </c>
      <c r="AR665" s="30" t="str">
        <f t="shared" si="143"/>
        <v/>
      </c>
      <c r="AS665" s="30" t="str">
        <f>IF($B665="","",250+30+IF(OR(ISNUMBER(SEARCH("DM",$D665)),ISNUMBER(SEARCH("+",$D665))),100,0)+IFERROR(INDEX(相容設定!$F$2:$F$9,MATCH($D665,相容設定!$A$2:$A$9,0)),0))</f>
        <v/>
      </c>
      <c r="AT665" s="31" t="str">
        <f t="shared" si="144"/>
        <v/>
      </c>
      <c r="AU665" s="32" t="str">
        <f t="shared" si="145"/>
        <v/>
      </c>
      <c r="AW665" t="str">
        <f t="shared" si="146"/>
        <v/>
      </c>
    </row>
    <row r="666" spans="1:49" x14ac:dyDescent="0.35">
      <c r="A666" s="26" t="str" cm="1">
        <f t="array" ref="A666">IFERROR(IF(INDEX(PatientCriteria[身分證號],ROWS($A$4:A666))="","",ROWS($A$4:A666)),"")</f>
        <v/>
      </c>
      <c r="B666" s="26" t="str" cm="1">
        <f t="array" ref="B666">IFERROR(IF(INDEX(PatientCriteria[身分證號],ROWS($A$4:A666))="","",INDEX(PatientCriteria[身分證號],ROWS($A$4:A666))),"")</f>
        <v/>
      </c>
      <c r="C666" s="26" t="str" cm="1">
        <f t="array" ref="C666">IF($B666="","",IFERROR(INDEX(PatientCriteria[生日],ROWS($A$4:A666)),""))</f>
        <v/>
      </c>
      <c r="D666" s="26" t="str" cm="1">
        <f t="array" ref="D666">IF($B666="","",IFERROR(INDEX(PatientCriteria[疾病組合],ROWS($A$4:A666)),""))</f>
        <v/>
      </c>
      <c r="E666" s="6" t="str" cm="1">
        <f t="array" ref="E666">IF($B666="","",IFERROR(INDEX(PatientCriteria[HbA1c達標標準],ROWS($A$4:A666)),""))</f>
        <v/>
      </c>
      <c r="F666" s="6" t="str">
        <f>IF($B666="","",IF($G666="","",IFERROR(SUMIFS(LabData2016[最近一次HbA1c檢查結果(%)],LabData2016[比對身分證前六碼],$AX666,LabData2016[最近一次HbA1c檢查日期],$G666,LabData2016[HbA1c唯一],1),"")))</f>
        <v/>
      </c>
      <c r="G666" s="36" t="str" cm="1">
        <f t="array" ref="G666">IF($B666="","",IFERROR(_xlfn.AGGREGATE(14,6,LabData2016[最近一次HbA1c檢查日期]/((LabData2016[比對身分證前六碼]=$AX666)*(LabData2016[HbA1c唯一]=1)),1),""))</f>
        <v/>
      </c>
      <c r="H666" s="6" t="str">
        <f>IF($B666="","",IF($I666="","",IFERROR(SUMIFS(LabData2016[最近一次HbA1c檢查結果(%)],LabData2016[比對身分證前六碼],$AX666,LabData2016[最近一次HbA1c檢查日期],$I666,LabData2016[HbA1c唯一],1),"")))</f>
        <v/>
      </c>
      <c r="I666" s="36" t="str" cm="1">
        <f t="array" ref="I666">IF($B666="","",IFERROR(_xlfn.AGGREGATE(14,6,LabData2016[最近一次HbA1c檢查日期]/((LabData2016[比對身分證前六碼]=$AX666)*(LabData2016[HbA1c唯一]=1)),2),""))</f>
        <v/>
      </c>
      <c r="J666" s="6" t="str">
        <f t="shared" si="135"/>
        <v/>
      </c>
      <c r="K666" s="27" t="str">
        <f ca="1">IF($B666="","",IF($E666="不適用","不適用",IF($F666="","未檢驗",IF(AND($AF666+$AG666&gt;=2,$AG666&gt;=1),IF(OR($F666&lt;VALUE(SUBSTITUTE(SUBSTITUTE($E666,"&lt;",""),"%","")),SUMIFS(LabData2016[HbA1c唯一],LabData2016[比對身分證前六碼],$AX666,LabData2016[最近一次HbA1c檢查結果(%)],"&lt;"&amp;VALUE(SUBSTITUTE(SUBSTITUTE($E666,"&lt;",""),"%","")),LabData2016[最近一次HbA1c檢查日期],"&gt;="&amp;DATE(YEAR(TODAY()),1,1),LabData2016[最近一次HbA1c檢查日期],"&lt;"&amp;DATE(YEAR(TODAY())+1,1,1))/($AF666+$AG666)&gt;=0.5),"控制達標",IF(ISNUMBER($H666),IF(AND($J666&gt;=84,$F666-$H666&lt;0),"進步達標","未達標"),"未達標")),"未達標"))))</f>
        <v/>
      </c>
      <c r="L666" s="33" t="str">
        <f ca="1">IF($B666="","",IF($K666="不適用","不適用",IF($K666="未檢驗","無檢驗資料","全年"&amp;($AF666+$AG666)&amp;"次／下半年"&amp;$AG666&amp;"次／"&amp;SUMIFS(LabData2016[HbA1c唯一],LabData2016[比對身分證前六碼],$AX666,LabData2016[最近一次HbA1c檢查結果(%)],"&lt;"&amp;VALUE(SUBSTITUTE(SUBSTITUTE($E666,"&lt;",""),"%","")),LabData2016[最近一次HbA1c檢查日期],"&gt;="&amp;DATE(YEAR(TODAY()),1,1),LabData2016[最近一次HbA1c檢查日期],"&lt;"&amp;DATE(YEAR(TODAY())+1,1,1))&amp;"/"&amp;($AF666+$AG666)&amp;"達標")))</f>
        <v/>
      </c>
      <c r="M666" s="6" t="str" cm="1">
        <f t="array" ref="M666">IF($B666="","",IFERROR(INDEX(PatientCriteria[LDL達標標準],ROWS($A$4:A666)),""))</f>
        <v/>
      </c>
      <c r="N666" s="6" t="str">
        <f>IF($B666="","",IF($O666="","",IFERROR(SUMIFS(LabData2016[最近一次LDL檢查結果(mg/dL)],LabData2016[比對身分證前六碼],$AX666,LabData2016[最近一次LDL檢查日期],$O666,LabData2016[LDL唯一],1),"")))</f>
        <v/>
      </c>
      <c r="O666" s="36" t="str" cm="1">
        <f t="array" ref="O666">IF($B666="","",IFERROR(_xlfn.AGGREGATE(14,6,LabData2016[最近一次LDL檢查日期]/((LabData2016[比對身分證前六碼]=$AX666)*(LabData2016[LDL唯一]=1)),1),""))</f>
        <v/>
      </c>
      <c r="P666" s="6" t="str">
        <f>IF($B666="","",IF($Q666="","",IFERROR(SUMIFS(LabData2016[最近一次LDL檢查結果(mg/dL)],LabData2016[比對身分證前六碼],$AX666,LabData2016[最近一次LDL檢查日期],$Q666,LabData2016[LDL唯一],1),"")))</f>
        <v/>
      </c>
      <c r="Q666" s="36" t="str" cm="1">
        <f t="array" ref="Q666">IF($B666="","",IFERROR(_xlfn.AGGREGATE(14,6,LabData2016[最近一次LDL檢查日期]/((LabData2016[比對身分證前六碼]=$AX666)*(LabData2016[LDL唯一]=1)),2),""))</f>
        <v/>
      </c>
      <c r="R666" s="6" t="str">
        <f t="shared" si="136"/>
        <v/>
      </c>
      <c r="S666" s="6" t="str" cm="1">
        <f t="array" ref="S666">IF($B666="","",IFERROR(_xlfn.AGGREGATE(15,6,LabData2016[最近一次LDL檢查結果(mg/dL)]/((LabData2016[比對身分證前六碼]=$AX666)*(LabData2016[LDL唯一]=1)),1),""))</f>
        <v/>
      </c>
      <c r="T666" s="28" t="str">
        <f ca="1">IF($B666="","",IF($M666="不適用","不適用",IF($N666="","未檢驗",IF(OR(AND($D666="DM only",$O666&gt;=DATE(YEAR(TODAY()),1,1),$O666&lt;DATE(YEAR(TODAY())+1,1,1),$N666&lt;VALUE(SUBSTITUTE($M666,"&lt;",""))),AND($AH666&gt;=1,$AI666&gt;=1,OR($N666&lt;VALUE(SUBSTITUTE($M666,"&lt;","")),SUMIFS(LabData2016[LDL唯一],LabData2016[比對身分證前六碼],$AX666,LabData2016[最近一次LDL檢查結果(mg/dL)],"&lt;"&amp;VALUE(SUBSTITUTE($M666,"&lt;","")),LabData2016[最近一次LDL檢查日期],"&gt;="&amp;DATE(YEAR(TODAY()),1,1),LabData2016[最近一次LDL檢查日期],"&lt;"&amp;DATE(YEAR(TODAY())+1,1,1))/($AH666+$AI666)&gt;=0.5))),"控制達標",IF(AND($AH666&gt;=1,$AI666&gt;=1,ISNUMBER($P666),$R666&gt;84,$N666-$P666&lt;0),"進步達標","未達標")))))</f>
        <v/>
      </c>
      <c r="U666" s="39" t="str">
        <f ca="1">IF($B666="","",IF($T666="不適用","不適用",IF($T666="未檢驗","無檢驗資料","全年"&amp;($AH666+$AI666)&amp;"次／下半年"&amp;$AI666&amp;"次／"&amp;SUMIFS(LabData2016[LDL唯一],LabData2016[比對身分證前六碼],$AX666,LabData2016[最近一次LDL檢查結果(mg/dL)],"&lt;"&amp;VALUE(SUBSTITUTE($M666,"&lt;","")),LabData2016[最近一次LDL檢查日期],"&gt;="&amp;DATE(YEAR(TODAY()),1,1),LabData2016[最近一次LDL檢查日期],"&lt;"&amp;DATE(YEAR(TODAY())+1,1,1))&amp;"/"&amp;($AH666+$AI666)&amp;"達標")))</f>
        <v/>
      </c>
      <c r="V666" s="6" t="str" cm="1">
        <f t="array" ref="V666">IF($B666="","",IFERROR(INDEX(PatientCriteria[UACR達標標準],ROWS($A$4:A666)),""))</f>
        <v/>
      </c>
      <c r="W666" s="6" t="str">
        <f>IF($B666="","",IF($X666="","",IFERROR(SUMIFS(LabData2016[最近一次UACR檢查結果(mg/gm)],LabData2016[比對身分證前六碼],$AX666,LabData2016[最近一次UACR檢查日期],$X666,LabData2016[UACR唯一],1),"")))</f>
        <v/>
      </c>
      <c r="X666" s="36" t="str" cm="1">
        <f t="array" ref="X666">IF($B666="","",IFERROR(_xlfn.AGGREGATE(14,6,LabData2016[最近一次UACR檢查日期]/((LabData2016[比對身分證前六碼]=$AX666)*(LabData2016[UACR唯一]=1)),1),""))</f>
        <v/>
      </c>
      <c r="Y666" s="6" t="str">
        <f>IF($B666="","",IF($Z666="","",IFERROR(SUMIFS(LabData2016[最近一次UACR檢查結果(mg/gm)],LabData2016[比對身分證前六碼],$AX666,LabData2016[最近一次UACR檢查日期],$Z666,LabData2016[UACR唯一],1),"")))</f>
        <v/>
      </c>
      <c r="Z666" s="36" t="str" cm="1">
        <f t="array" ref="Z666">IF($B666="","",IFERROR(_xlfn.AGGREGATE(14,6,LabData2016[最近一次UACR檢查日期]/((LabData2016[比對身分證前六碼]=$AX666)*(LabData2016[UACR唯一]=1)),2),""))</f>
        <v/>
      </c>
      <c r="AA666" s="6" t="str">
        <f t="shared" si="137"/>
        <v/>
      </c>
      <c r="AB666" s="29" t="str">
        <f ca="1">IF($B666="","",IF($V666="不適用","不適用",IF($W666="","未檢驗",IF(AND($AJ666+$AK666&gt;=2,$AK666&gt;=1),IF(OR($W666&lt;30,SUMIFS(LabData2016[UACR唯一],LabData2016[比對身分證前六碼],$AX666,LabData2016[最近一次UACR檢查結果(mg/gm)],"&lt;30",LabData2016[最近一次UACR檢查日期],"&gt;="&amp;DATE(YEAR(TODAY()),1,1),LabData2016[最近一次UACR檢查日期],"&lt;"&amp;DATE(YEAR(TODAY())+1,1,1))/($AJ666+$AK666)&gt;=0.5),"控制達標",IF(ISNUMBER($Y666),IF(AND($AA666&gt;=84,$W666-$Y666&lt;0),"進步達標","未達標"),"未達標")),"未達標"))))</f>
        <v/>
      </c>
      <c r="AC666" s="38" t="str">
        <f ca="1">IF($B666="","",IF($AB666="不適用","不適用",IF($AB666="未檢驗","無檢驗資料","全年"&amp;($AJ666+$AK666)&amp;"次／下半年"&amp;$AK666&amp;"次／"&amp;SUMIFS(LabData2016[UACR唯一],LabData2016[比對身分證前六碼],$AX666,LabData2016[最近一次UACR檢查結果(mg/gm)],"&lt;30",LabData2016[最近一次UACR檢查日期],"&gt;="&amp;DATE(YEAR(TODAY()),1,1),LabData2016[最近一次UACR檢查日期],"&lt;"&amp;DATE(YEAR(TODAY())+1,1,1))&amp;"/"&amp;($AJ666+$AK666)&amp;"達標")))</f>
        <v/>
      </c>
      <c r="AD666" s="6" t="str" cm="1">
        <f t="array" ref="AD666">IF($B666="","",IFERROR(INDEX(PatientCriteria[BP檢驗次數達標標準],ROWS($A$4:A666)),""))</f>
        <v/>
      </c>
      <c r="AE666" s="6" t="str" cm="1">
        <f t="array" aca="1" ref="AE666" ca="1">IF($B666="","",_xlfn.LET(_xlpm.bp,LabData2016[最近一次BP檢查日期],_xlpm.ym,IF(ISNUMBER(_xlpm.bp),TEXT(_xlpm.bp,"yyyy-mm"),LEFT(_xlpm.bp,7)),_xlpm.matched,_xlfn._xlws.FILTER(_xlpm.ym,(LabData2016[比對身分證前六碼]=$AX666)*(LabData2016[比對生日西元]=$AY666)*(_xlpm.ym&lt;&gt;"")*(LEFT(_xlpm.ym,4)=TEXT(YEAR(TODAY()),"0")),""),IF(INDEX(_xlpm.matched,1)="",0,ROWS(_xlfn.UNIQUE(_xlpm.matched)))))</f>
        <v/>
      </c>
      <c r="AF666" s="6" t="str">
        <f ca="1">IF($B666="","",SUMIFS(LabData2016[HbA1c唯一],LabData2016[比對身分證前六碼],$AX666,LabData2016[最近一次HbA1c檢查日期],"&gt;="&amp;DATE(YEAR(TODAY()),1,1),LabData2016[最近一次HbA1c檢查日期],"&lt;"&amp;DATE(YEAR(TODAY()),7,1)))</f>
        <v/>
      </c>
      <c r="AG666" s="6" t="str">
        <f ca="1">IF($B666="","",SUMIFS(LabData2016[HbA1c唯一],LabData2016[比對身分證前六碼],$AX666,LabData2016[最近一次HbA1c檢查日期],"&gt;="&amp;DATE(YEAR(TODAY()),7,1),LabData2016[最近一次HbA1c檢查日期],"&lt;"&amp;DATE(YEAR(TODAY())+1,1,1)))</f>
        <v/>
      </c>
      <c r="AH666" s="6" t="str">
        <f ca="1">IF($B666="","",SUMIFS(LabData2016[LDL唯一],LabData2016[比對身分證前六碼],$AX666,LabData2016[最近一次LDL檢查日期],"&gt;="&amp;DATE(YEAR(TODAY()),1,1),LabData2016[最近一次LDL檢查日期],"&lt;"&amp;DATE(YEAR(TODAY()),7,1)))</f>
        <v/>
      </c>
      <c r="AI666" s="6" t="str">
        <f ca="1">IF($B666="","",SUMIFS(LabData2016[LDL唯一],LabData2016[比對身分證前六碼],$AX666,LabData2016[最近一次LDL檢查日期],"&gt;="&amp;DATE(YEAR(TODAY()),7,1),LabData2016[最近一次LDL檢查日期],"&lt;"&amp;DATE(YEAR(TODAY())+1,1,1)))</f>
        <v/>
      </c>
      <c r="AJ666" s="6" t="str">
        <f ca="1">IF($B666="","",SUMIFS(LabData2016[UACR唯一],LabData2016[比對身分證前六碼],$AX666,LabData2016[最近一次UACR檢查日期],"&gt;="&amp;DATE(YEAR(TODAY()),1,1),LabData2016[最近一次UACR檢查日期],"&lt;"&amp;DATE(YEAR(TODAY()),7,1)))</f>
        <v/>
      </c>
      <c r="AK666" s="6" t="str">
        <f ca="1">IF($B666="","",SUMIFS(LabData2016[UACR唯一],LabData2016[比對身分證前六碼],$AX666,LabData2016[最近一次UACR檢查日期],"&gt;="&amp;DATE(YEAR(TODAY()),7,1),LabData2016[最近一次UACR檢查日期],"&lt;"&amp;DATE(YEAR(TODAY())+1,1,1)))</f>
        <v/>
      </c>
      <c r="AL666" s="6" t="str">
        <f t="shared" si="138"/>
        <v/>
      </c>
      <c r="AM666" s="6" t="str">
        <f t="shared" si="139"/>
        <v/>
      </c>
      <c r="AN666" s="6" t="str">
        <f t="shared" si="140"/>
        <v/>
      </c>
      <c r="AO666" s="6" t="str">
        <f t="shared" si="141"/>
        <v/>
      </c>
      <c r="AP666" s="6" t="str" cm="1">
        <f t="array" ref="AP666">IF($B666="","",IFERROR(INDEX(相容設定!$B$2:$E$9,MATCH($D666,相容設定!$A$2:$A$9,0),MIN(VALUE(LEFT($AQ666,FIND("/",$AQ666)-1)),3)+1),0))</f>
        <v/>
      </c>
      <c r="AQ666" s="6" t="str">
        <f t="shared" si="142"/>
        <v/>
      </c>
      <c r="AR666" s="30" t="str">
        <f t="shared" si="143"/>
        <v/>
      </c>
      <c r="AS666" s="30" t="str">
        <f>IF($B666="","",250+30+IF(OR(ISNUMBER(SEARCH("DM",$D666)),ISNUMBER(SEARCH("+",$D666))),100,0)+IFERROR(INDEX(相容設定!$F$2:$F$9,MATCH($D666,相容設定!$A$2:$A$9,0)),0))</f>
        <v/>
      </c>
      <c r="AT666" s="31" t="str">
        <f t="shared" si="144"/>
        <v/>
      </c>
      <c r="AU666" s="32" t="str">
        <f t="shared" si="145"/>
        <v/>
      </c>
      <c r="AW666" t="str">
        <f t="shared" si="146"/>
        <v/>
      </c>
    </row>
    <row r="667" spans="1:49" x14ac:dyDescent="0.35">
      <c r="A667" s="26" t="str" cm="1">
        <f t="array" ref="A667">IFERROR(IF(INDEX(PatientCriteria[身分證號],ROWS($A$4:A667))="","",ROWS($A$4:A667)),"")</f>
        <v/>
      </c>
      <c r="B667" s="26" t="str" cm="1">
        <f t="array" ref="B667">IFERROR(IF(INDEX(PatientCriteria[身分證號],ROWS($A$4:A667))="","",INDEX(PatientCriteria[身分證號],ROWS($A$4:A667))),"")</f>
        <v/>
      </c>
      <c r="C667" s="26" t="str" cm="1">
        <f t="array" ref="C667">IF($B667="","",IFERROR(INDEX(PatientCriteria[生日],ROWS($A$4:A667)),""))</f>
        <v/>
      </c>
      <c r="D667" s="26" t="str" cm="1">
        <f t="array" ref="D667">IF($B667="","",IFERROR(INDEX(PatientCriteria[疾病組合],ROWS($A$4:A667)),""))</f>
        <v/>
      </c>
      <c r="E667" s="6" t="str" cm="1">
        <f t="array" ref="E667">IF($B667="","",IFERROR(INDEX(PatientCriteria[HbA1c達標標準],ROWS($A$4:A667)),""))</f>
        <v/>
      </c>
      <c r="F667" s="6" t="str">
        <f>IF($B667="","",IF($G667="","",IFERROR(SUMIFS(LabData2016[最近一次HbA1c檢查結果(%)],LabData2016[比對身分證前六碼],$AX667,LabData2016[最近一次HbA1c檢查日期],$G667,LabData2016[HbA1c唯一],1),"")))</f>
        <v/>
      </c>
      <c r="G667" s="36" t="str" cm="1">
        <f t="array" ref="G667">IF($B667="","",IFERROR(_xlfn.AGGREGATE(14,6,LabData2016[最近一次HbA1c檢查日期]/((LabData2016[比對身分證前六碼]=$AX667)*(LabData2016[HbA1c唯一]=1)),1),""))</f>
        <v/>
      </c>
      <c r="H667" s="6" t="str">
        <f>IF($B667="","",IF($I667="","",IFERROR(SUMIFS(LabData2016[最近一次HbA1c檢查結果(%)],LabData2016[比對身分證前六碼],$AX667,LabData2016[最近一次HbA1c檢查日期],$I667,LabData2016[HbA1c唯一],1),"")))</f>
        <v/>
      </c>
      <c r="I667" s="36" t="str" cm="1">
        <f t="array" ref="I667">IF($B667="","",IFERROR(_xlfn.AGGREGATE(14,6,LabData2016[最近一次HbA1c檢查日期]/((LabData2016[比對身分證前六碼]=$AX667)*(LabData2016[HbA1c唯一]=1)),2),""))</f>
        <v/>
      </c>
      <c r="J667" s="6" t="str">
        <f t="shared" si="135"/>
        <v/>
      </c>
      <c r="K667" s="27" t="str">
        <f ca="1">IF($B667="","",IF($E667="不適用","不適用",IF($F667="","未檢驗",IF(AND($AF667+$AG667&gt;=2,$AG667&gt;=1),IF(OR($F667&lt;VALUE(SUBSTITUTE(SUBSTITUTE($E667,"&lt;",""),"%","")),SUMIFS(LabData2016[HbA1c唯一],LabData2016[比對身分證前六碼],$AX667,LabData2016[最近一次HbA1c檢查結果(%)],"&lt;"&amp;VALUE(SUBSTITUTE(SUBSTITUTE($E667,"&lt;",""),"%","")),LabData2016[最近一次HbA1c檢查日期],"&gt;="&amp;DATE(YEAR(TODAY()),1,1),LabData2016[最近一次HbA1c檢查日期],"&lt;"&amp;DATE(YEAR(TODAY())+1,1,1))/($AF667+$AG667)&gt;=0.5),"控制達標",IF(ISNUMBER($H667),IF(AND($J667&gt;=84,$F667-$H667&lt;0),"進步達標","未達標"),"未達標")),"未達標"))))</f>
        <v/>
      </c>
      <c r="L667" s="33" t="str">
        <f ca="1">IF($B667="","",IF($K667="不適用","不適用",IF($K667="未檢驗","無檢驗資料","全年"&amp;($AF667+$AG667)&amp;"次／下半年"&amp;$AG667&amp;"次／"&amp;SUMIFS(LabData2016[HbA1c唯一],LabData2016[比對身分證前六碼],$AX667,LabData2016[最近一次HbA1c檢查結果(%)],"&lt;"&amp;VALUE(SUBSTITUTE(SUBSTITUTE($E667,"&lt;",""),"%","")),LabData2016[最近一次HbA1c檢查日期],"&gt;="&amp;DATE(YEAR(TODAY()),1,1),LabData2016[最近一次HbA1c檢查日期],"&lt;"&amp;DATE(YEAR(TODAY())+1,1,1))&amp;"/"&amp;($AF667+$AG667)&amp;"達標")))</f>
        <v/>
      </c>
      <c r="M667" s="6" t="str" cm="1">
        <f t="array" ref="M667">IF($B667="","",IFERROR(INDEX(PatientCriteria[LDL達標標準],ROWS($A$4:A667)),""))</f>
        <v/>
      </c>
      <c r="N667" s="6" t="str">
        <f>IF($B667="","",IF($O667="","",IFERROR(SUMIFS(LabData2016[最近一次LDL檢查結果(mg/dL)],LabData2016[比對身分證前六碼],$AX667,LabData2016[最近一次LDL檢查日期],$O667,LabData2016[LDL唯一],1),"")))</f>
        <v/>
      </c>
      <c r="O667" s="36" t="str" cm="1">
        <f t="array" ref="O667">IF($B667="","",IFERROR(_xlfn.AGGREGATE(14,6,LabData2016[最近一次LDL檢查日期]/((LabData2016[比對身分證前六碼]=$AX667)*(LabData2016[LDL唯一]=1)),1),""))</f>
        <v/>
      </c>
      <c r="P667" s="6" t="str">
        <f>IF($B667="","",IF($Q667="","",IFERROR(SUMIFS(LabData2016[最近一次LDL檢查結果(mg/dL)],LabData2016[比對身分證前六碼],$AX667,LabData2016[最近一次LDL檢查日期],$Q667,LabData2016[LDL唯一],1),"")))</f>
        <v/>
      </c>
      <c r="Q667" s="36" t="str" cm="1">
        <f t="array" ref="Q667">IF($B667="","",IFERROR(_xlfn.AGGREGATE(14,6,LabData2016[最近一次LDL檢查日期]/((LabData2016[比對身分證前六碼]=$AX667)*(LabData2016[LDL唯一]=1)),2),""))</f>
        <v/>
      </c>
      <c r="R667" s="6" t="str">
        <f t="shared" si="136"/>
        <v/>
      </c>
      <c r="S667" s="6" t="str" cm="1">
        <f t="array" ref="S667">IF($B667="","",IFERROR(_xlfn.AGGREGATE(15,6,LabData2016[最近一次LDL檢查結果(mg/dL)]/((LabData2016[比對身分證前六碼]=$AX667)*(LabData2016[LDL唯一]=1)),1),""))</f>
        <v/>
      </c>
      <c r="T667" s="28" t="str">
        <f ca="1">IF($B667="","",IF($M667="不適用","不適用",IF($N667="","未檢驗",IF(OR(AND($D667="DM only",$O667&gt;=DATE(YEAR(TODAY()),1,1),$O667&lt;DATE(YEAR(TODAY())+1,1,1),$N667&lt;VALUE(SUBSTITUTE($M667,"&lt;",""))),AND($AH667&gt;=1,$AI667&gt;=1,OR($N667&lt;VALUE(SUBSTITUTE($M667,"&lt;","")),SUMIFS(LabData2016[LDL唯一],LabData2016[比對身分證前六碼],$AX667,LabData2016[最近一次LDL檢查結果(mg/dL)],"&lt;"&amp;VALUE(SUBSTITUTE($M667,"&lt;","")),LabData2016[最近一次LDL檢查日期],"&gt;="&amp;DATE(YEAR(TODAY()),1,1),LabData2016[最近一次LDL檢查日期],"&lt;"&amp;DATE(YEAR(TODAY())+1,1,1))/($AH667+$AI667)&gt;=0.5))),"控制達標",IF(AND($AH667&gt;=1,$AI667&gt;=1,ISNUMBER($P667),$R667&gt;84,$N667-$P667&lt;0),"進步達標","未達標")))))</f>
        <v/>
      </c>
      <c r="U667" s="39" t="str">
        <f ca="1">IF($B667="","",IF($T667="不適用","不適用",IF($T667="未檢驗","無檢驗資料","全年"&amp;($AH667+$AI667)&amp;"次／下半年"&amp;$AI667&amp;"次／"&amp;SUMIFS(LabData2016[LDL唯一],LabData2016[比對身分證前六碼],$AX667,LabData2016[最近一次LDL檢查結果(mg/dL)],"&lt;"&amp;VALUE(SUBSTITUTE($M667,"&lt;","")),LabData2016[最近一次LDL檢查日期],"&gt;="&amp;DATE(YEAR(TODAY()),1,1),LabData2016[最近一次LDL檢查日期],"&lt;"&amp;DATE(YEAR(TODAY())+1,1,1))&amp;"/"&amp;($AH667+$AI667)&amp;"達標")))</f>
        <v/>
      </c>
      <c r="V667" s="6" t="str" cm="1">
        <f t="array" ref="V667">IF($B667="","",IFERROR(INDEX(PatientCriteria[UACR達標標準],ROWS($A$4:A667)),""))</f>
        <v/>
      </c>
      <c r="W667" s="6" t="str">
        <f>IF($B667="","",IF($X667="","",IFERROR(SUMIFS(LabData2016[最近一次UACR檢查結果(mg/gm)],LabData2016[比對身分證前六碼],$AX667,LabData2016[最近一次UACR檢查日期],$X667,LabData2016[UACR唯一],1),"")))</f>
        <v/>
      </c>
      <c r="X667" s="36" t="str" cm="1">
        <f t="array" ref="X667">IF($B667="","",IFERROR(_xlfn.AGGREGATE(14,6,LabData2016[最近一次UACR檢查日期]/((LabData2016[比對身分證前六碼]=$AX667)*(LabData2016[UACR唯一]=1)),1),""))</f>
        <v/>
      </c>
      <c r="Y667" s="6" t="str">
        <f>IF($B667="","",IF($Z667="","",IFERROR(SUMIFS(LabData2016[最近一次UACR檢查結果(mg/gm)],LabData2016[比對身分證前六碼],$AX667,LabData2016[最近一次UACR檢查日期],$Z667,LabData2016[UACR唯一],1),"")))</f>
        <v/>
      </c>
      <c r="Z667" s="36" t="str" cm="1">
        <f t="array" ref="Z667">IF($B667="","",IFERROR(_xlfn.AGGREGATE(14,6,LabData2016[最近一次UACR檢查日期]/((LabData2016[比對身分證前六碼]=$AX667)*(LabData2016[UACR唯一]=1)),2),""))</f>
        <v/>
      </c>
      <c r="AA667" s="6" t="str">
        <f t="shared" si="137"/>
        <v/>
      </c>
      <c r="AB667" s="29" t="str">
        <f ca="1">IF($B667="","",IF($V667="不適用","不適用",IF($W667="","未檢驗",IF(AND($AJ667+$AK667&gt;=2,$AK667&gt;=1),IF(OR($W667&lt;30,SUMIFS(LabData2016[UACR唯一],LabData2016[比對身分證前六碼],$AX667,LabData2016[最近一次UACR檢查結果(mg/gm)],"&lt;30",LabData2016[最近一次UACR檢查日期],"&gt;="&amp;DATE(YEAR(TODAY()),1,1),LabData2016[最近一次UACR檢查日期],"&lt;"&amp;DATE(YEAR(TODAY())+1,1,1))/($AJ667+$AK667)&gt;=0.5),"控制達標",IF(ISNUMBER($Y667),IF(AND($AA667&gt;=84,$W667-$Y667&lt;0),"進步達標","未達標"),"未達標")),"未達標"))))</f>
        <v/>
      </c>
      <c r="AC667" s="38" t="str">
        <f ca="1">IF($B667="","",IF($AB667="不適用","不適用",IF($AB667="未檢驗","無檢驗資料","全年"&amp;($AJ667+$AK667)&amp;"次／下半年"&amp;$AK667&amp;"次／"&amp;SUMIFS(LabData2016[UACR唯一],LabData2016[比對身分證前六碼],$AX667,LabData2016[最近一次UACR檢查結果(mg/gm)],"&lt;30",LabData2016[最近一次UACR檢查日期],"&gt;="&amp;DATE(YEAR(TODAY()),1,1),LabData2016[最近一次UACR檢查日期],"&lt;"&amp;DATE(YEAR(TODAY())+1,1,1))&amp;"/"&amp;($AJ667+$AK667)&amp;"達標")))</f>
        <v/>
      </c>
      <c r="AD667" s="6" t="str" cm="1">
        <f t="array" ref="AD667">IF($B667="","",IFERROR(INDEX(PatientCriteria[BP檢驗次數達標標準],ROWS($A$4:A667)),""))</f>
        <v/>
      </c>
      <c r="AE667" s="6" t="str" cm="1">
        <f t="array" aca="1" ref="AE667" ca="1">IF($B667="","",_xlfn.LET(_xlpm.bp,LabData2016[最近一次BP檢查日期],_xlpm.ym,IF(ISNUMBER(_xlpm.bp),TEXT(_xlpm.bp,"yyyy-mm"),LEFT(_xlpm.bp,7)),_xlpm.matched,_xlfn._xlws.FILTER(_xlpm.ym,(LabData2016[比對身分證前六碼]=$AX667)*(LabData2016[比對生日西元]=$AY667)*(_xlpm.ym&lt;&gt;"")*(LEFT(_xlpm.ym,4)=TEXT(YEAR(TODAY()),"0")),""),IF(INDEX(_xlpm.matched,1)="",0,ROWS(_xlfn.UNIQUE(_xlpm.matched)))))</f>
        <v/>
      </c>
      <c r="AF667" s="6" t="str">
        <f ca="1">IF($B667="","",SUMIFS(LabData2016[HbA1c唯一],LabData2016[比對身分證前六碼],$AX667,LabData2016[最近一次HbA1c檢查日期],"&gt;="&amp;DATE(YEAR(TODAY()),1,1),LabData2016[最近一次HbA1c檢查日期],"&lt;"&amp;DATE(YEAR(TODAY()),7,1)))</f>
        <v/>
      </c>
      <c r="AG667" s="6" t="str">
        <f ca="1">IF($B667="","",SUMIFS(LabData2016[HbA1c唯一],LabData2016[比對身分證前六碼],$AX667,LabData2016[最近一次HbA1c檢查日期],"&gt;="&amp;DATE(YEAR(TODAY()),7,1),LabData2016[最近一次HbA1c檢查日期],"&lt;"&amp;DATE(YEAR(TODAY())+1,1,1)))</f>
        <v/>
      </c>
      <c r="AH667" s="6" t="str">
        <f ca="1">IF($B667="","",SUMIFS(LabData2016[LDL唯一],LabData2016[比對身分證前六碼],$AX667,LabData2016[最近一次LDL檢查日期],"&gt;="&amp;DATE(YEAR(TODAY()),1,1),LabData2016[最近一次LDL檢查日期],"&lt;"&amp;DATE(YEAR(TODAY()),7,1)))</f>
        <v/>
      </c>
      <c r="AI667" s="6" t="str">
        <f ca="1">IF($B667="","",SUMIFS(LabData2016[LDL唯一],LabData2016[比對身分證前六碼],$AX667,LabData2016[最近一次LDL檢查日期],"&gt;="&amp;DATE(YEAR(TODAY()),7,1),LabData2016[最近一次LDL檢查日期],"&lt;"&amp;DATE(YEAR(TODAY())+1,1,1)))</f>
        <v/>
      </c>
      <c r="AJ667" s="6" t="str">
        <f ca="1">IF($B667="","",SUMIFS(LabData2016[UACR唯一],LabData2016[比對身分證前六碼],$AX667,LabData2016[最近一次UACR檢查日期],"&gt;="&amp;DATE(YEAR(TODAY()),1,1),LabData2016[最近一次UACR檢查日期],"&lt;"&amp;DATE(YEAR(TODAY()),7,1)))</f>
        <v/>
      </c>
      <c r="AK667" s="6" t="str">
        <f ca="1">IF($B667="","",SUMIFS(LabData2016[UACR唯一],LabData2016[比對身分證前六碼],$AX667,LabData2016[最近一次UACR檢查日期],"&gt;="&amp;DATE(YEAR(TODAY()),7,1),LabData2016[最近一次UACR檢查日期],"&lt;"&amp;DATE(YEAR(TODAY())+1,1,1)))</f>
        <v/>
      </c>
      <c r="AL667" s="6" t="str">
        <f t="shared" si="138"/>
        <v/>
      </c>
      <c r="AM667" s="6" t="str">
        <f t="shared" si="139"/>
        <v/>
      </c>
      <c r="AN667" s="6" t="str">
        <f t="shared" si="140"/>
        <v/>
      </c>
      <c r="AO667" s="6" t="str">
        <f t="shared" si="141"/>
        <v/>
      </c>
      <c r="AP667" s="6" t="str" cm="1">
        <f t="array" ref="AP667">IF($B667="","",IFERROR(INDEX(相容設定!$B$2:$E$9,MATCH($D667,相容設定!$A$2:$A$9,0),MIN(VALUE(LEFT($AQ667,FIND("/",$AQ667)-1)),3)+1),0))</f>
        <v/>
      </c>
      <c r="AQ667" s="6" t="str">
        <f t="shared" si="142"/>
        <v/>
      </c>
      <c r="AR667" s="30" t="str">
        <f t="shared" si="143"/>
        <v/>
      </c>
      <c r="AS667" s="30" t="str">
        <f>IF($B667="","",250+30+IF(OR(ISNUMBER(SEARCH("DM",$D667)),ISNUMBER(SEARCH("+",$D667))),100,0)+IFERROR(INDEX(相容設定!$F$2:$F$9,MATCH($D667,相容設定!$A$2:$A$9,0)),0))</f>
        <v/>
      </c>
      <c r="AT667" s="31" t="str">
        <f t="shared" si="144"/>
        <v/>
      </c>
      <c r="AU667" s="32" t="str">
        <f t="shared" si="145"/>
        <v/>
      </c>
      <c r="AW667" t="str">
        <f t="shared" si="146"/>
        <v/>
      </c>
    </row>
    <row r="668" spans="1:49" x14ac:dyDescent="0.35">
      <c r="A668" s="26" t="str" cm="1">
        <f t="array" ref="A668">IFERROR(IF(INDEX(PatientCriteria[身分證號],ROWS($A$4:A668))="","",ROWS($A$4:A668)),"")</f>
        <v/>
      </c>
      <c r="B668" s="26" t="str" cm="1">
        <f t="array" ref="B668">IFERROR(IF(INDEX(PatientCriteria[身分證號],ROWS($A$4:A668))="","",INDEX(PatientCriteria[身分證號],ROWS($A$4:A668))),"")</f>
        <v/>
      </c>
      <c r="C668" s="26" t="str" cm="1">
        <f t="array" ref="C668">IF($B668="","",IFERROR(INDEX(PatientCriteria[生日],ROWS($A$4:A668)),""))</f>
        <v/>
      </c>
      <c r="D668" s="26" t="str" cm="1">
        <f t="array" ref="D668">IF($B668="","",IFERROR(INDEX(PatientCriteria[疾病組合],ROWS($A$4:A668)),""))</f>
        <v/>
      </c>
      <c r="E668" s="6" t="str" cm="1">
        <f t="array" ref="E668">IF($B668="","",IFERROR(INDEX(PatientCriteria[HbA1c達標標準],ROWS($A$4:A668)),""))</f>
        <v/>
      </c>
      <c r="F668" s="6" t="str">
        <f>IF($B668="","",IF($G668="","",IFERROR(SUMIFS(LabData2016[最近一次HbA1c檢查結果(%)],LabData2016[比對身分證前六碼],$AX668,LabData2016[最近一次HbA1c檢查日期],$G668,LabData2016[HbA1c唯一],1),"")))</f>
        <v/>
      </c>
      <c r="G668" s="36" t="str" cm="1">
        <f t="array" ref="G668">IF($B668="","",IFERROR(_xlfn.AGGREGATE(14,6,LabData2016[最近一次HbA1c檢查日期]/((LabData2016[比對身分證前六碼]=$AX668)*(LabData2016[HbA1c唯一]=1)),1),""))</f>
        <v/>
      </c>
      <c r="H668" s="6" t="str">
        <f>IF($B668="","",IF($I668="","",IFERROR(SUMIFS(LabData2016[最近一次HbA1c檢查結果(%)],LabData2016[比對身分證前六碼],$AX668,LabData2016[最近一次HbA1c檢查日期],$I668,LabData2016[HbA1c唯一],1),"")))</f>
        <v/>
      </c>
      <c r="I668" s="36" t="str" cm="1">
        <f t="array" ref="I668">IF($B668="","",IFERROR(_xlfn.AGGREGATE(14,6,LabData2016[最近一次HbA1c檢查日期]/((LabData2016[比對身分證前六碼]=$AX668)*(LabData2016[HbA1c唯一]=1)),2),""))</f>
        <v/>
      </c>
      <c r="J668" s="6" t="str">
        <f t="shared" si="135"/>
        <v/>
      </c>
      <c r="K668" s="27" t="str">
        <f ca="1">IF($B668="","",IF($E668="不適用","不適用",IF($F668="","未檢驗",IF(AND($AF668+$AG668&gt;=2,$AG668&gt;=1),IF(OR($F668&lt;VALUE(SUBSTITUTE(SUBSTITUTE($E668,"&lt;",""),"%","")),SUMIFS(LabData2016[HbA1c唯一],LabData2016[比對身分證前六碼],$AX668,LabData2016[最近一次HbA1c檢查結果(%)],"&lt;"&amp;VALUE(SUBSTITUTE(SUBSTITUTE($E668,"&lt;",""),"%","")),LabData2016[最近一次HbA1c檢查日期],"&gt;="&amp;DATE(YEAR(TODAY()),1,1),LabData2016[最近一次HbA1c檢查日期],"&lt;"&amp;DATE(YEAR(TODAY())+1,1,1))/($AF668+$AG668)&gt;=0.5),"控制達標",IF(ISNUMBER($H668),IF(AND($J668&gt;=84,$F668-$H668&lt;0),"進步達標","未達標"),"未達標")),"未達標"))))</f>
        <v/>
      </c>
      <c r="L668" s="33" t="str">
        <f ca="1">IF($B668="","",IF($K668="不適用","不適用",IF($K668="未檢驗","無檢驗資料","全年"&amp;($AF668+$AG668)&amp;"次／下半年"&amp;$AG668&amp;"次／"&amp;SUMIFS(LabData2016[HbA1c唯一],LabData2016[比對身分證前六碼],$AX668,LabData2016[最近一次HbA1c檢查結果(%)],"&lt;"&amp;VALUE(SUBSTITUTE(SUBSTITUTE($E668,"&lt;",""),"%","")),LabData2016[最近一次HbA1c檢查日期],"&gt;="&amp;DATE(YEAR(TODAY()),1,1),LabData2016[最近一次HbA1c檢查日期],"&lt;"&amp;DATE(YEAR(TODAY())+1,1,1))&amp;"/"&amp;($AF668+$AG668)&amp;"達標")))</f>
        <v/>
      </c>
      <c r="M668" s="6" t="str" cm="1">
        <f t="array" ref="M668">IF($B668="","",IFERROR(INDEX(PatientCriteria[LDL達標標準],ROWS($A$4:A668)),""))</f>
        <v/>
      </c>
      <c r="N668" s="6" t="str">
        <f>IF($B668="","",IF($O668="","",IFERROR(SUMIFS(LabData2016[最近一次LDL檢查結果(mg/dL)],LabData2016[比對身分證前六碼],$AX668,LabData2016[最近一次LDL檢查日期],$O668,LabData2016[LDL唯一],1),"")))</f>
        <v/>
      </c>
      <c r="O668" s="36" t="str" cm="1">
        <f t="array" ref="O668">IF($B668="","",IFERROR(_xlfn.AGGREGATE(14,6,LabData2016[最近一次LDL檢查日期]/((LabData2016[比對身分證前六碼]=$AX668)*(LabData2016[LDL唯一]=1)),1),""))</f>
        <v/>
      </c>
      <c r="P668" s="6" t="str">
        <f>IF($B668="","",IF($Q668="","",IFERROR(SUMIFS(LabData2016[最近一次LDL檢查結果(mg/dL)],LabData2016[比對身分證前六碼],$AX668,LabData2016[最近一次LDL檢查日期],$Q668,LabData2016[LDL唯一],1),"")))</f>
        <v/>
      </c>
      <c r="Q668" s="36" t="str" cm="1">
        <f t="array" ref="Q668">IF($B668="","",IFERROR(_xlfn.AGGREGATE(14,6,LabData2016[最近一次LDL檢查日期]/((LabData2016[比對身分證前六碼]=$AX668)*(LabData2016[LDL唯一]=1)),2),""))</f>
        <v/>
      </c>
      <c r="R668" s="6" t="str">
        <f t="shared" si="136"/>
        <v/>
      </c>
      <c r="S668" s="6" t="str" cm="1">
        <f t="array" ref="S668">IF($B668="","",IFERROR(_xlfn.AGGREGATE(15,6,LabData2016[最近一次LDL檢查結果(mg/dL)]/((LabData2016[比對身分證前六碼]=$AX668)*(LabData2016[LDL唯一]=1)),1),""))</f>
        <v/>
      </c>
      <c r="T668" s="28" t="str">
        <f ca="1">IF($B668="","",IF($M668="不適用","不適用",IF($N668="","未檢驗",IF(OR(AND($D668="DM only",$O668&gt;=DATE(YEAR(TODAY()),1,1),$O668&lt;DATE(YEAR(TODAY())+1,1,1),$N668&lt;VALUE(SUBSTITUTE($M668,"&lt;",""))),AND($AH668&gt;=1,$AI668&gt;=1,OR($N668&lt;VALUE(SUBSTITUTE($M668,"&lt;","")),SUMIFS(LabData2016[LDL唯一],LabData2016[比對身分證前六碼],$AX668,LabData2016[最近一次LDL檢查結果(mg/dL)],"&lt;"&amp;VALUE(SUBSTITUTE($M668,"&lt;","")),LabData2016[最近一次LDL檢查日期],"&gt;="&amp;DATE(YEAR(TODAY()),1,1),LabData2016[最近一次LDL檢查日期],"&lt;"&amp;DATE(YEAR(TODAY())+1,1,1))/($AH668+$AI668)&gt;=0.5))),"控制達標",IF(AND($AH668&gt;=1,$AI668&gt;=1,ISNUMBER($P668),$R668&gt;84,$N668-$P668&lt;0),"進步達標","未達標")))))</f>
        <v/>
      </c>
      <c r="U668" s="39" t="str">
        <f ca="1">IF($B668="","",IF($T668="不適用","不適用",IF($T668="未檢驗","無檢驗資料","全年"&amp;($AH668+$AI668)&amp;"次／下半年"&amp;$AI668&amp;"次／"&amp;SUMIFS(LabData2016[LDL唯一],LabData2016[比對身分證前六碼],$AX668,LabData2016[最近一次LDL檢查結果(mg/dL)],"&lt;"&amp;VALUE(SUBSTITUTE($M668,"&lt;","")),LabData2016[最近一次LDL檢查日期],"&gt;="&amp;DATE(YEAR(TODAY()),1,1),LabData2016[最近一次LDL檢查日期],"&lt;"&amp;DATE(YEAR(TODAY())+1,1,1))&amp;"/"&amp;($AH668+$AI668)&amp;"達標")))</f>
        <v/>
      </c>
      <c r="V668" s="6" t="str" cm="1">
        <f t="array" ref="V668">IF($B668="","",IFERROR(INDEX(PatientCriteria[UACR達標標準],ROWS($A$4:A668)),""))</f>
        <v/>
      </c>
      <c r="W668" s="6" t="str">
        <f>IF($B668="","",IF($X668="","",IFERROR(SUMIFS(LabData2016[最近一次UACR檢查結果(mg/gm)],LabData2016[比對身分證前六碼],$AX668,LabData2016[最近一次UACR檢查日期],$X668,LabData2016[UACR唯一],1),"")))</f>
        <v/>
      </c>
      <c r="X668" s="36" t="str" cm="1">
        <f t="array" ref="X668">IF($B668="","",IFERROR(_xlfn.AGGREGATE(14,6,LabData2016[最近一次UACR檢查日期]/((LabData2016[比對身分證前六碼]=$AX668)*(LabData2016[UACR唯一]=1)),1),""))</f>
        <v/>
      </c>
      <c r="Y668" s="6" t="str">
        <f>IF($B668="","",IF($Z668="","",IFERROR(SUMIFS(LabData2016[最近一次UACR檢查結果(mg/gm)],LabData2016[比對身分證前六碼],$AX668,LabData2016[最近一次UACR檢查日期],$Z668,LabData2016[UACR唯一],1),"")))</f>
        <v/>
      </c>
      <c r="Z668" s="36" t="str" cm="1">
        <f t="array" ref="Z668">IF($B668="","",IFERROR(_xlfn.AGGREGATE(14,6,LabData2016[最近一次UACR檢查日期]/((LabData2016[比對身分證前六碼]=$AX668)*(LabData2016[UACR唯一]=1)),2),""))</f>
        <v/>
      </c>
      <c r="AA668" s="6" t="str">
        <f t="shared" si="137"/>
        <v/>
      </c>
      <c r="AB668" s="29" t="str">
        <f ca="1">IF($B668="","",IF($V668="不適用","不適用",IF($W668="","未檢驗",IF(AND($AJ668+$AK668&gt;=2,$AK668&gt;=1),IF(OR($W668&lt;30,SUMIFS(LabData2016[UACR唯一],LabData2016[比對身分證前六碼],$AX668,LabData2016[最近一次UACR檢查結果(mg/gm)],"&lt;30",LabData2016[最近一次UACR檢查日期],"&gt;="&amp;DATE(YEAR(TODAY()),1,1),LabData2016[最近一次UACR檢查日期],"&lt;"&amp;DATE(YEAR(TODAY())+1,1,1))/($AJ668+$AK668)&gt;=0.5),"控制達標",IF(ISNUMBER($Y668),IF(AND($AA668&gt;=84,$W668-$Y668&lt;0),"進步達標","未達標"),"未達標")),"未達標"))))</f>
        <v/>
      </c>
      <c r="AC668" s="38" t="str">
        <f ca="1">IF($B668="","",IF($AB668="不適用","不適用",IF($AB668="未檢驗","無檢驗資料","全年"&amp;($AJ668+$AK668)&amp;"次／下半年"&amp;$AK668&amp;"次／"&amp;SUMIFS(LabData2016[UACR唯一],LabData2016[比對身分證前六碼],$AX668,LabData2016[最近一次UACR檢查結果(mg/gm)],"&lt;30",LabData2016[最近一次UACR檢查日期],"&gt;="&amp;DATE(YEAR(TODAY()),1,1),LabData2016[最近一次UACR檢查日期],"&lt;"&amp;DATE(YEAR(TODAY())+1,1,1))&amp;"/"&amp;($AJ668+$AK668)&amp;"達標")))</f>
        <v/>
      </c>
      <c r="AD668" s="6" t="str" cm="1">
        <f t="array" ref="AD668">IF($B668="","",IFERROR(INDEX(PatientCriteria[BP檢驗次數達標標準],ROWS($A$4:A668)),""))</f>
        <v/>
      </c>
      <c r="AE668" s="6" t="str" cm="1">
        <f t="array" aca="1" ref="AE668" ca="1">IF($B668="","",_xlfn.LET(_xlpm.bp,LabData2016[最近一次BP檢查日期],_xlpm.ym,IF(ISNUMBER(_xlpm.bp),TEXT(_xlpm.bp,"yyyy-mm"),LEFT(_xlpm.bp,7)),_xlpm.matched,_xlfn._xlws.FILTER(_xlpm.ym,(LabData2016[比對身分證前六碼]=$AX668)*(LabData2016[比對生日西元]=$AY668)*(_xlpm.ym&lt;&gt;"")*(LEFT(_xlpm.ym,4)=TEXT(YEAR(TODAY()),"0")),""),IF(INDEX(_xlpm.matched,1)="",0,ROWS(_xlfn.UNIQUE(_xlpm.matched)))))</f>
        <v/>
      </c>
      <c r="AF668" s="6" t="str">
        <f ca="1">IF($B668="","",SUMIFS(LabData2016[HbA1c唯一],LabData2016[比對身分證前六碼],$AX668,LabData2016[最近一次HbA1c檢查日期],"&gt;="&amp;DATE(YEAR(TODAY()),1,1),LabData2016[最近一次HbA1c檢查日期],"&lt;"&amp;DATE(YEAR(TODAY()),7,1)))</f>
        <v/>
      </c>
      <c r="AG668" s="6" t="str">
        <f ca="1">IF($B668="","",SUMIFS(LabData2016[HbA1c唯一],LabData2016[比對身分證前六碼],$AX668,LabData2016[最近一次HbA1c檢查日期],"&gt;="&amp;DATE(YEAR(TODAY()),7,1),LabData2016[最近一次HbA1c檢查日期],"&lt;"&amp;DATE(YEAR(TODAY())+1,1,1)))</f>
        <v/>
      </c>
      <c r="AH668" s="6" t="str">
        <f ca="1">IF($B668="","",SUMIFS(LabData2016[LDL唯一],LabData2016[比對身分證前六碼],$AX668,LabData2016[最近一次LDL檢查日期],"&gt;="&amp;DATE(YEAR(TODAY()),1,1),LabData2016[最近一次LDL檢查日期],"&lt;"&amp;DATE(YEAR(TODAY()),7,1)))</f>
        <v/>
      </c>
      <c r="AI668" s="6" t="str">
        <f ca="1">IF($B668="","",SUMIFS(LabData2016[LDL唯一],LabData2016[比對身分證前六碼],$AX668,LabData2016[最近一次LDL檢查日期],"&gt;="&amp;DATE(YEAR(TODAY()),7,1),LabData2016[最近一次LDL檢查日期],"&lt;"&amp;DATE(YEAR(TODAY())+1,1,1)))</f>
        <v/>
      </c>
      <c r="AJ668" s="6" t="str">
        <f ca="1">IF($B668="","",SUMIFS(LabData2016[UACR唯一],LabData2016[比對身分證前六碼],$AX668,LabData2016[最近一次UACR檢查日期],"&gt;="&amp;DATE(YEAR(TODAY()),1,1),LabData2016[最近一次UACR檢查日期],"&lt;"&amp;DATE(YEAR(TODAY()),7,1)))</f>
        <v/>
      </c>
      <c r="AK668" s="6" t="str">
        <f ca="1">IF($B668="","",SUMIFS(LabData2016[UACR唯一],LabData2016[比對身分證前六碼],$AX668,LabData2016[最近一次UACR檢查日期],"&gt;="&amp;DATE(YEAR(TODAY()),7,1),LabData2016[最近一次UACR檢查日期],"&lt;"&amp;DATE(YEAR(TODAY())+1,1,1)))</f>
        <v/>
      </c>
      <c r="AL668" s="6" t="str">
        <f t="shared" si="138"/>
        <v/>
      </c>
      <c r="AM668" s="6" t="str">
        <f t="shared" si="139"/>
        <v/>
      </c>
      <c r="AN668" s="6" t="str">
        <f t="shared" si="140"/>
        <v/>
      </c>
      <c r="AO668" s="6" t="str">
        <f t="shared" si="141"/>
        <v/>
      </c>
      <c r="AP668" s="6" t="str" cm="1">
        <f t="array" ref="AP668">IF($B668="","",IFERROR(INDEX(相容設定!$B$2:$E$9,MATCH($D668,相容設定!$A$2:$A$9,0),MIN(VALUE(LEFT($AQ668,FIND("/",$AQ668)-1)),3)+1),0))</f>
        <v/>
      </c>
      <c r="AQ668" s="6" t="str">
        <f t="shared" si="142"/>
        <v/>
      </c>
      <c r="AR668" s="30" t="str">
        <f t="shared" si="143"/>
        <v/>
      </c>
      <c r="AS668" s="30" t="str">
        <f>IF($B668="","",250+30+IF(OR(ISNUMBER(SEARCH("DM",$D668)),ISNUMBER(SEARCH("+",$D668))),100,0)+IFERROR(INDEX(相容設定!$F$2:$F$9,MATCH($D668,相容設定!$A$2:$A$9,0)),0))</f>
        <v/>
      </c>
      <c r="AT668" s="31" t="str">
        <f t="shared" si="144"/>
        <v/>
      </c>
      <c r="AU668" s="32" t="str">
        <f t="shared" si="145"/>
        <v/>
      </c>
      <c r="AW668" t="str">
        <f t="shared" si="146"/>
        <v/>
      </c>
    </row>
    <row r="669" spans="1:49" x14ac:dyDescent="0.35">
      <c r="A669" s="26" t="str" cm="1">
        <f t="array" ref="A669">IFERROR(IF(INDEX(PatientCriteria[身分證號],ROWS($A$4:A669))="","",ROWS($A$4:A669)),"")</f>
        <v/>
      </c>
      <c r="B669" s="26" t="str" cm="1">
        <f t="array" ref="B669">IFERROR(IF(INDEX(PatientCriteria[身分證號],ROWS($A$4:A669))="","",INDEX(PatientCriteria[身分證號],ROWS($A$4:A669))),"")</f>
        <v/>
      </c>
      <c r="C669" s="26" t="str" cm="1">
        <f t="array" ref="C669">IF($B669="","",IFERROR(INDEX(PatientCriteria[生日],ROWS($A$4:A669)),""))</f>
        <v/>
      </c>
      <c r="D669" s="26" t="str" cm="1">
        <f t="array" ref="D669">IF($B669="","",IFERROR(INDEX(PatientCriteria[疾病組合],ROWS($A$4:A669)),""))</f>
        <v/>
      </c>
      <c r="E669" s="6" t="str" cm="1">
        <f t="array" ref="E669">IF($B669="","",IFERROR(INDEX(PatientCriteria[HbA1c達標標準],ROWS($A$4:A669)),""))</f>
        <v/>
      </c>
      <c r="F669" s="6" t="str">
        <f>IF($B669="","",IF($G669="","",IFERROR(SUMIFS(LabData2016[最近一次HbA1c檢查結果(%)],LabData2016[比對身分證前六碼],$AX669,LabData2016[最近一次HbA1c檢查日期],$G669,LabData2016[HbA1c唯一],1),"")))</f>
        <v/>
      </c>
      <c r="G669" s="36" t="str" cm="1">
        <f t="array" ref="G669">IF($B669="","",IFERROR(_xlfn.AGGREGATE(14,6,LabData2016[最近一次HbA1c檢查日期]/((LabData2016[比對身分證前六碼]=$AX669)*(LabData2016[HbA1c唯一]=1)),1),""))</f>
        <v/>
      </c>
      <c r="H669" s="6" t="str">
        <f>IF($B669="","",IF($I669="","",IFERROR(SUMIFS(LabData2016[最近一次HbA1c檢查結果(%)],LabData2016[比對身分證前六碼],$AX669,LabData2016[最近一次HbA1c檢查日期],$I669,LabData2016[HbA1c唯一],1),"")))</f>
        <v/>
      </c>
      <c r="I669" s="36" t="str" cm="1">
        <f t="array" ref="I669">IF($B669="","",IFERROR(_xlfn.AGGREGATE(14,6,LabData2016[最近一次HbA1c檢查日期]/((LabData2016[比對身分證前六碼]=$AX669)*(LabData2016[HbA1c唯一]=1)),2),""))</f>
        <v/>
      </c>
      <c r="J669" s="6" t="str">
        <f t="shared" si="135"/>
        <v/>
      </c>
      <c r="K669" s="27" t="str">
        <f ca="1">IF($B669="","",IF($E669="不適用","不適用",IF($F669="","未檢驗",IF(AND($AF669+$AG669&gt;=2,$AG669&gt;=1),IF(OR($F669&lt;VALUE(SUBSTITUTE(SUBSTITUTE($E669,"&lt;",""),"%","")),SUMIFS(LabData2016[HbA1c唯一],LabData2016[比對身分證前六碼],$AX669,LabData2016[最近一次HbA1c檢查結果(%)],"&lt;"&amp;VALUE(SUBSTITUTE(SUBSTITUTE($E669,"&lt;",""),"%","")),LabData2016[最近一次HbA1c檢查日期],"&gt;="&amp;DATE(YEAR(TODAY()),1,1),LabData2016[最近一次HbA1c檢查日期],"&lt;"&amp;DATE(YEAR(TODAY())+1,1,1))/($AF669+$AG669)&gt;=0.5),"控制達標",IF(ISNUMBER($H669),IF(AND($J669&gt;=84,$F669-$H669&lt;0),"進步達標","未達標"),"未達標")),"未達標"))))</f>
        <v/>
      </c>
      <c r="L669" s="33" t="str">
        <f ca="1">IF($B669="","",IF($K669="不適用","不適用",IF($K669="未檢驗","無檢驗資料","全年"&amp;($AF669+$AG669)&amp;"次／下半年"&amp;$AG669&amp;"次／"&amp;SUMIFS(LabData2016[HbA1c唯一],LabData2016[比對身分證前六碼],$AX669,LabData2016[最近一次HbA1c檢查結果(%)],"&lt;"&amp;VALUE(SUBSTITUTE(SUBSTITUTE($E669,"&lt;",""),"%","")),LabData2016[最近一次HbA1c檢查日期],"&gt;="&amp;DATE(YEAR(TODAY()),1,1),LabData2016[最近一次HbA1c檢查日期],"&lt;"&amp;DATE(YEAR(TODAY())+1,1,1))&amp;"/"&amp;($AF669+$AG669)&amp;"達標")))</f>
        <v/>
      </c>
      <c r="M669" s="6" t="str" cm="1">
        <f t="array" ref="M669">IF($B669="","",IFERROR(INDEX(PatientCriteria[LDL達標標準],ROWS($A$4:A669)),""))</f>
        <v/>
      </c>
      <c r="N669" s="6" t="str">
        <f>IF($B669="","",IF($O669="","",IFERROR(SUMIFS(LabData2016[最近一次LDL檢查結果(mg/dL)],LabData2016[比對身分證前六碼],$AX669,LabData2016[最近一次LDL檢查日期],$O669,LabData2016[LDL唯一],1),"")))</f>
        <v/>
      </c>
      <c r="O669" s="36" t="str" cm="1">
        <f t="array" ref="O669">IF($B669="","",IFERROR(_xlfn.AGGREGATE(14,6,LabData2016[最近一次LDL檢查日期]/((LabData2016[比對身分證前六碼]=$AX669)*(LabData2016[LDL唯一]=1)),1),""))</f>
        <v/>
      </c>
      <c r="P669" s="6" t="str">
        <f>IF($B669="","",IF($Q669="","",IFERROR(SUMIFS(LabData2016[最近一次LDL檢查結果(mg/dL)],LabData2016[比對身分證前六碼],$AX669,LabData2016[最近一次LDL檢查日期],$Q669,LabData2016[LDL唯一],1),"")))</f>
        <v/>
      </c>
      <c r="Q669" s="36" t="str" cm="1">
        <f t="array" ref="Q669">IF($B669="","",IFERROR(_xlfn.AGGREGATE(14,6,LabData2016[最近一次LDL檢查日期]/((LabData2016[比對身分證前六碼]=$AX669)*(LabData2016[LDL唯一]=1)),2),""))</f>
        <v/>
      </c>
      <c r="R669" s="6" t="str">
        <f t="shared" si="136"/>
        <v/>
      </c>
      <c r="S669" s="6" t="str" cm="1">
        <f t="array" ref="S669">IF($B669="","",IFERROR(_xlfn.AGGREGATE(15,6,LabData2016[最近一次LDL檢查結果(mg/dL)]/((LabData2016[比對身分證前六碼]=$AX669)*(LabData2016[LDL唯一]=1)),1),""))</f>
        <v/>
      </c>
      <c r="T669" s="28" t="str">
        <f ca="1">IF($B669="","",IF($M669="不適用","不適用",IF($N669="","未檢驗",IF(OR(AND($D669="DM only",$O669&gt;=DATE(YEAR(TODAY()),1,1),$O669&lt;DATE(YEAR(TODAY())+1,1,1),$N669&lt;VALUE(SUBSTITUTE($M669,"&lt;",""))),AND($AH669&gt;=1,$AI669&gt;=1,OR($N669&lt;VALUE(SUBSTITUTE($M669,"&lt;","")),SUMIFS(LabData2016[LDL唯一],LabData2016[比對身分證前六碼],$AX669,LabData2016[最近一次LDL檢查結果(mg/dL)],"&lt;"&amp;VALUE(SUBSTITUTE($M669,"&lt;","")),LabData2016[最近一次LDL檢查日期],"&gt;="&amp;DATE(YEAR(TODAY()),1,1),LabData2016[最近一次LDL檢查日期],"&lt;"&amp;DATE(YEAR(TODAY())+1,1,1))/($AH669+$AI669)&gt;=0.5))),"控制達標",IF(AND($AH669&gt;=1,$AI669&gt;=1,ISNUMBER($P669),$R669&gt;84,$N669-$P669&lt;0),"進步達標","未達標")))))</f>
        <v/>
      </c>
      <c r="U669" s="39" t="str">
        <f ca="1">IF($B669="","",IF($T669="不適用","不適用",IF($T669="未檢驗","無檢驗資料","全年"&amp;($AH669+$AI669)&amp;"次／下半年"&amp;$AI669&amp;"次／"&amp;SUMIFS(LabData2016[LDL唯一],LabData2016[比對身分證前六碼],$AX669,LabData2016[最近一次LDL檢查結果(mg/dL)],"&lt;"&amp;VALUE(SUBSTITUTE($M669,"&lt;","")),LabData2016[最近一次LDL檢查日期],"&gt;="&amp;DATE(YEAR(TODAY()),1,1),LabData2016[最近一次LDL檢查日期],"&lt;"&amp;DATE(YEAR(TODAY())+1,1,1))&amp;"/"&amp;($AH669+$AI669)&amp;"達標")))</f>
        <v/>
      </c>
      <c r="V669" s="6" t="str" cm="1">
        <f t="array" ref="V669">IF($B669="","",IFERROR(INDEX(PatientCriteria[UACR達標標準],ROWS($A$4:A669)),""))</f>
        <v/>
      </c>
      <c r="W669" s="6" t="str">
        <f>IF($B669="","",IF($X669="","",IFERROR(SUMIFS(LabData2016[最近一次UACR檢查結果(mg/gm)],LabData2016[比對身分證前六碼],$AX669,LabData2016[最近一次UACR檢查日期],$X669,LabData2016[UACR唯一],1),"")))</f>
        <v/>
      </c>
      <c r="X669" s="36" t="str" cm="1">
        <f t="array" ref="X669">IF($B669="","",IFERROR(_xlfn.AGGREGATE(14,6,LabData2016[最近一次UACR檢查日期]/((LabData2016[比對身分證前六碼]=$AX669)*(LabData2016[UACR唯一]=1)),1),""))</f>
        <v/>
      </c>
      <c r="Y669" s="6" t="str">
        <f>IF($B669="","",IF($Z669="","",IFERROR(SUMIFS(LabData2016[最近一次UACR檢查結果(mg/gm)],LabData2016[比對身分證前六碼],$AX669,LabData2016[最近一次UACR檢查日期],$Z669,LabData2016[UACR唯一],1),"")))</f>
        <v/>
      </c>
      <c r="Z669" s="36" t="str" cm="1">
        <f t="array" ref="Z669">IF($B669="","",IFERROR(_xlfn.AGGREGATE(14,6,LabData2016[最近一次UACR檢查日期]/((LabData2016[比對身分證前六碼]=$AX669)*(LabData2016[UACR唯一]=1)),2),""))</f>
        <v/>
      </c>
      <c r="AA669" s="6" t="str">
        <f t="shared" si="137"/>
        <v/>
      </c>
      <c r="AB669" s="29" t="str">
        <f ca="1">IF($B669="","",IF($V669="不適用","不適用",IF($W669="","未檢驗",IF(AND($AJ669+$AK669&gt;=2,$AK669&gt;=1),IF(OR($W669&lt;30,SUMIFS(LabData2016[UACR唯一],LabData2016[比對身分證前六碼],$AX669,LabData2016[最近一次UACR檢查結果(mg/gm)],"&lt;30",LabData2016[最近一次UACR檢查日期],"&gt;="&amp;DATE(YEAR(TODAY()),1,1),LabData2016[最近一次UACR檢查日期],"&lt;"&amp;DATE(YEAR(TODAY())+1,1,1))/($AJ669+$AK669)&gt;=0.5),"控制達標",IF(ISNUMBER($Y669),IF(AND($AA669&gt;=84,$W669-$Y669&lt;0),"進步達標","未達標"),"未達標")),"未達標"))))</f>
        <v/>
      </c>
      <c r="AC669" s="38" t="str">
        <f ca="1">IF($B669="","",IF($AB669="不適用","不適用",IF($AB669="未檢驗","無檢驗資料","全年"&amp;($AJ669+$AK669)&amp;"次／下半年"&amp;$AK669&amp;"次／"&amp;SUMIFS(LabData2016[UACR唯一],LabData2016[比對身分證前六碼],$AX669,LabData2016[最近一次UACR檢查結果(mg/gm)],"&lt;30",LabData2016[最近一次UACR檢查日期],"&gt;="&amp;DATE(YEAR(TODAY()),1,1),LabData2016[最近一次UACR檢查日期],"&lt;"&amp;DATE(YEAR(TODAY())+1,1,1))&amp;"/"&amp;($AJ669+$AK669)&amp;"達標")))</f>
        <v/>
      </c>
      <c r="AD669" s="6" t="str" cm="1">
        <f t="array" ref="AD669">IF($B669="","",IFERROR(INDEX(PatientCriteria[BP檢驗次數達標標準],ROWS($A$4:A669)),""))</f>
        <v/>
      </c>
      <c r="AE669" s="6" t="str" cm="1">
        <f t="array" aca="1" ref="AE669" ca="1">IF($B669="","",_xlfn.LET(_xlpm.bp,LabData2016[最近一次BP檢查日期],_xlpm.ym,IF(ISNUMBER(_xlpm.bp),TEXT(_xlpm.bp,"yyyy-mm"),LEFT(_xlpm.bp,7)),_xlpm.matched,_xlfn._xlws.FILTER(_xlpm.ym,(LabData2016[比對身分證前六碼]=$AX669)*(LabData2016[比對生日西元]=$AY669)*(_xlpm.ym&lt;&gt;"")*(LEFT(_xlpm.ym,4)=TEXT(YEAR(TODAY()),"0")),""),IF(INDEX(_xlpm.matched,1)="",0,ROWS(_xlfn.UNIQUE(_xlpm.matched)))))</f>
        <v/>
      </c>
      <c r="AF669" s="6" t="str">
        <f ca="1">IF($B669="","",SUMIFS(LabData2016[HbA1c唯一],LabData2016[比對身分證前六碼],$AX669,LabData2016[最近一次HbA1c檢查日期],"&gt;="&amp;DATE(YEAR(TODAY()),1,1),LabData2016[最近一次HbA1c檢查日期],"&lt;"&amp;DATE(YEAR(TODAY()),7,1)))</f>
        <v/>
      </c>
      <c r="AG669" s="6" t="str">
        <f ca="1">IF($B669="","",SUMIFS(LabData2016[HbA1c唯一],LabData2016[比對身分證前六碼],$AX669,LabData2016[最近一次HbA1c檢查日期],"&gt;="&amp;DATE(YEAR(TODAY()),7,1),LabData2016[最近一次HbA1c檢查日期],"&lt;"&amp;DATE(YEAR(TODAY())+1,1,1)))</f>
        <v/>
      </c>
      <c r="AH669" s="6" t="str">
        <f ca="1">IF($B669="","",SUMIFS(LabData2016[LDL唯一],LabData2016[比對身分證前六碼],$AX669,LabData2016[最近一次LDL檢查日期],"&gt;="&amp;DATE(YEAR(TODAY()),1,1),LabData2016[最近一次LDL檢查日期],"&lt;"&amp;DATE(YEAR(TODAY()),7,1)))</f>
        <v/>
      </c>
      <c r="AI669" s="6" t="str">
        <f ca="1">IF($B669="","",SUMIFS(LabData2016[LDL唯一],LabData2016[比對身分證前六碼],$AX669,LabData2016[最近一次LDL檢查日期],"&gt;="&amp;DATE(YEAR(TODAY()),7,1),LabData2016[最近一次LDL檢查日期],"&lt;"&amp;DATE(YEAR(TODAY())+1,1,1)))</f>
        <v/>
      </c>
      <c r="AJ669" s="6" t="str">
        <f ca="1">IF($B669="","",SUMIFS(LabData2016[UACR唯一],LabData2016[比對身分證前六碼],$AX669,LabData2016[最近一次UACR檢查日期],"&gt;="&amp;DATE(YEAR(TODAY()),1,1),LabData2016[最近一次UACR檢查日期],"&lt;"&amp;DATE(YEAR(TODAY()),7,1)))</f>
        <v/>
      </c>
      <c r="AK669" s="6" t="str">
        <f ca="1">IF($B669="","",SUMIFS(LabData2016[UACR唯一],LabData2016[比對身分證前六碼],$AX669,LabData2016[最近一次UACR檢查日期],"&gt;="&amp;DATE(YEAR(TODAY()),7,1),LabData2016[最近一次UACR檢查日期],"&lt;"&amp;DATE(YEAR(TODAY())+1,1,1)))</f>
        <v/>
      </c>
      <c r="AL669" s="6" t="str">
        <f t="shared" si="138"/>
        <v/>
      </c>
      <c r="AM669" s="6" t="str">
        <f t="shared" si="139"/>
        <v/>
      </c>
      <c r="AN669" s="6" t="str">
        <f t="shared" si="140"/>
        <v/>
      </c>
      <c r="AO669" s="6" t="str">
        <f t="shared" si="141"/>
        <v/>
      </c>
      <c r="AP669" s="6" t="str" cm="1">
        <f t="array" ref="AP669">IF($B669="","",IFERROR(INDEX(相容設定!$B$2:$E$9,MATCH($D669,相容設定!$A$2:$A$9,0),MIN(VALUE(LEFT($AQ669,FIND("/",$AQ669)-1)),3)+1),0))</f>
        <v/>
      </c>
      <c r="AQ669" s="6" t="str">
        <f t="shared" si="142"/>
        <v/>
      </c>
      <c r="AR669" s="30" t="str">
        <f t="shared" si="143"/>
        <v/>
      </c>
      <c r="AS669" s="30" t="str">
        <f>IF($B669="","",250+30+IF(OR(ISNUMBER(SEARCH("DM",$D669)),ISNUMBER(SEARCH("+",$D669))),100,0)+IFERROR(INDEX(相容設定!$F$2:$F$9,MATCH($D669,相容設定!$A$2:$A$9,0)),0))</f>
        <v/>
      </c>
      <c r="AT669" s="31" t="str">
        <f t="shared" si="144"/>
        <v/>
      </c>
      <c r="AU669" s="32" t="str">
        <f t="shared" si="145"/>
        <v/>
      </c>
      <c r="AW669" t="str">
        <f t="shared" si="146"/>
        <v/>
      </c>
    </row>
    <row r="670" spans="1:49" x14ac:dyDescent="0.35">
      <c r="A670" s="26" t="str" cm="1">
        <f t="array" ref="A670">IFERROR(IF(INDEX(PatientCriteria[身分證號],ROWS($A$4:A670))="","",ROWS($A$4:A670)),"")</f>
        <v/>
      </c>
      <c r="B670" s="26" t="str" cm="1">
        <f t="array" ref="B670">IFERROR(IF(INDEX(PatientCriteria[身分證號],ROWS($A$4:A670))="","",INDEX(PatientCriteria[身分證號],ROWS($A$4:A670))),"")</f>
        <v/>
      </c>
      <c r="C670" s="26" t="str" cm="1">
        <f t="array" ref="C670">IF($B670="","",IFERROR(INDEX(PatientCriteria[生日],ROWS($A$4:A670)),""))</f>
        <v/>
      </c>
      <c r="D670" s="26" t="str" cm="1">
        <f t="array" ref="D670">IF($B670="","",IFERROR(INDEX(PatientCriteria[疾病組合],ROWS($A$4:A670)),""))</f>
        <v/>
      </c>
      <c r="E670" s="6" t="str" cm="1">
        <f t="array" ref="E670">IF($B670="","",IFERROR(INDEX(PatientCriteria[HbA1c達標標準],ROWS($A$4:A670)),""))</f>
        <v/>
      </c>
      <c r="F670" s="6" t="str">
        <f>IF($B670="","",IF($G670="","",IFERROR(SUMIFS(LabData2016[最近一次HbA1c檢查結果(%)],LabData2016[比對身分證前六碼],$AX670,LabData2016[最近一次HbA1c檢查日期],$G670,LabData2016[HbA1c唯一],1),"")))</f>
        <v/>
      </c>
      <c r="G670" s="36" t="str" cm="1">
        <f t="array" ref="G670">IF($B670="","",IFERROR(_xlfn.AGGREGATE(14,6,LabData2016[最近一次HbA1c檢查日期]/((LabData2016[比對身分證前六碼]=$AX670)*(LabData2016[HbA1c唯一]=1)),1),""))</f>
        <v/>
      </c>
      <c r="H670" s="6" t="str">
        <f>IF($B670="","",IF($I670="","",IFERROR(SUMIFS(LabData2016[最近一次HbA1c檢查結果(%)],LabData2016[比對身分證前六碼],$AX670,LabData2016[最近一次HbA1c檢查日期],$I670,LabData2016[HbA1c唯一],1),"")))</f>
        <v/>
      </c>
      <c r="I670" s="36" t="str" cm="1">
        <f t="array" ref="I670">IF($B670="","",IFERROR(_xlfn.AGGREGATE(14,6,LabData2016[最近一次HbA1c檢查日期]/((LabData2016[比對身分證前六碼]=$AX670)*(LabData2016[HbA1c唯一]=1)),2),""))</f>
        <v/>
      </c>
      <c r="J670" s="6" t="str">
        <f t="shared" si="135"/>
        <v/>
      </c>
      <c r="K670" s="27" t="str">
        <f ca="1">IF($B670="","",IF($E670="不適用","不適用",IF($F670="","未檢驗",IF(AND($AF670+$AG670&gt;=2,$AG670&gt;=1),IF(OR($F670&lt;VALUE(SUBSTITUTE(SUBSTITUTE($E670,"&lt;",""),"%","")),SUMIFS(LabData2016[HbA1c唯一],LabData2016[比對身分證前六碼],$AX670,LabData2016[最近一次HbA1c檢查結果(%)],"&lt;"&amp;VALUE(SUBSTITUTE(SUBSTITUTE($E670,"&lt;",""),"%","")),LabData2016[最近一次HbA1c檢查日期],"&gt;="&amp;DATE(YEAR(TODAY()),1,1),LabData2016[最近一次HbA1c檢查日期],"&lt;"&amp;DATE(YEAR(TODAY())+1,1,1))/($AF670+$AG670)&gt;=0.5),"控制達標",IF(ISNUMBER($H670),IF(AND($J670&gt;=84,$F670-$H670&lt;0),"進步達標","未達標"),"未達標")),"未達標"))))</f>
        <v/>
      </c>
      <c r="L670" s="33" t="str">
        <f ca="1">IF($B670="","",IF($K670="不適用","不適用",IF($K670="未檢驗","無檢驗資料","全年"&amp;($AF670+$AG670)&amp;"次／下半年"&amp;$AG670&amp;"次／"&amp;SUMIFS(LabData2016[HbA1c唯一],LabData2016[比對身分證前六碼],$AX670,LabData2016[最近一次HbA1c檢查結果(%)],"&lt;"&amp;VALUE(SUBSTITUTE(SUBSTITUTE($E670,"&lt;",""),"%","")),LabData2016[最近一次HbA1c檢查日期],"&gt;="&amp;DATE(YEAR(TODAY()),1,1),LabData2016[最近一次HbA1c檢查日期],"&lt;"&amp;DATE(YEAR(TODAY())+1,1,1))&amp;"/"&amp;($AF670+$AG670)&amp;"達標")))</f>
        <v/>
      </c>
      <c r="M670" s="6" t="str" cm="1">
        <f t="array" ref="M670">IF($B670="","",IFERROR(INDEX(PatientCriteria[LDL達標標準],ROWS($A$4:A670)),""))</f>
        <v/>
      </c>
      <c r="N670" s="6" t="str">
        <f>IF($B670="","",IF($O670="","",IFERROR(SUMIFS(LabData2016[最近一次LDL檢查結果(mg/dL)],LabData2016[比對身分證前六碼],$AX670,LabData2016[最近一次LDL檢查日期],$O670,LabData2016[LDL唯一],1),"")))</f>
        <v/>
      </c>
      <c r="O670" s="36" t="str" cm="1">
        <f t="array" ref="O670">IF($B670="","",IFERROR(_xlfn.AGGREGATE(14,6,LabData2016[最近一次LDL檢查日期]/((LabData2016[比對身分證前六碼]=$AX670)*(LabData2016[LDL唯一]=1)),1),""))</f>
        <v/>
      </c>
      <c r="P670" s="6" t="str">
        <f>IF($B670="","",IF($Q670="","",IFERROR(SUMIFS(LabData2016[最近一次LDL檢查結果(mg/dL)],LabData2016[比對身分證前六碼],$AX670,LabData2016[最近一次LDL檢查日期],$Q670,LabData2016[LDL唯一],1),"")))</f>
        <v/>
      </c>
      <c r="Q670" s="36" t="str" cm="1">
        <f t="array" ref="Q670">IF($B670="","",IFERROR(_xlfn.AGGREGATE(14,6,LabData2016[最近一次LDL檢查日期]/((LabData2016[比對身分證前六碼]=$AX670)*(LabData2016[LDL唯一]=1)),2),""))</f>
        <v/>
      </c>
      <c r="R670" s="6" t="str">
        <f t="shared" si="136"/>
        <v/>
      </c>
      <c r="S670" s="6" t="str" cm="1">
        <f t="array" ref="S670">IF($B670="","",IFERROR(_xlfn.AGGREGATE(15,6,LabData2016[最近一次LDL檢查結果(mg/dL)]/((LabData2016[比對身分證前六碼]=$AX670)*(LabData2016[LDL唯一]=1)),1),""))</f>
        <v/>
      </c>
      <c r="T670" s="28" t="str">
        <f ca="1">IF($B670="","",IF($M670="不適用","不適用",IF($N670="","未檢驗",IF(OR(AND($D670="DM only",$O670&gt;=DATE(YEAR(TODAY()),1,1),$O670&lt;DATE(YEAR(TODAY())+1,1,1),$N670&lt;VALUE(SUBSTITUTE($M670,"&lt;",""))),AND($AH670&gt;=1,$AI670&gt;=1,OR($N670&lt;VALUE(SUBSTITUTE($M670,"&lt;","")),SUMIFS(LabData2016[LDL唯一],LabData2016[比對身分證前六碼],$AX670,LabData2016[最近一次LDL檢查結果(mg/dL)],"&lt;"&amp;VALUE(SUBSTITUTE($M670,"&lt;","")),LabData2016[最近一次LDL檢查日期],"&gt;="&amp;DATE(YEAR(TODAY()),1,1),LabData2016[最近一次LDL檢查日期],"&lt;"&amp;DATE(YEAR(TODAY())+1,1,1))/($AH670+$AI670)&gt;=0.5))),"控制達標",IF(AND($AH670&gt;=1,$AI670&gt;=1,ISNUMBER($P670),$R670&gt;84,$N670-$P670&lt;0),"進步達標","未達標")))))</f>
        <v/>
      </c>
      <c r="U670" s="39" t="str">
        <f ca="1">IF($B670="","",IF($T670="不適用","不適用",IF($T670="未檢驗","無檢驗資料","全年"&amp;($AH670+$AI670)&amp;"次／下半年"&amp;$AI670&amp;"次／"&amp;SUMIFS(LabData2016[LDL唯一],LabData2016[比對身分證前六碼],$AX670,LabData2016[最近一次LDL檢查結果(mg/dL)],"&lt;"&amp;VALUE(SUBSTITUTE($M670,"&lt;","")),LabData2016[最近一次LDL檢查日期],"&gt;="&amp;DATE(YEAR(TODAY()),1,1),LabData2016[最近一次LDL檢查日期],"&lt;"&amp;DATE(YEAR(TODAY())+1,1,1))&amp;"/"&amp;($AH670+$AI670)&amp;"達標")))</f>
        <v/>
      </c>
      <c r="V670" s="6" t="str" cm="1">
        <f t="array" ref="V670">IF($B670="","",IFERROR(INDEX(PatientCriteria[UACR達標標準],ROWS($A$4:A670)),""))</f>
        <v/>
      </c>
      <c r="W670" s="6" t="str">
        <f>IF($B670="","",IF($X670="","",IFERROR(SUMIFS(LabData2016[最近一次UACR檢查結果(mg/gm)],LabData2016[比對身分證前六碼],$AX670,LabData2016[最近一次UACR檢查日期],$X670,LabData2016[UACR唯一],1),"")))</f>
        <v/>
      </c>
      <c r="X670" s="36" t="str" cm="1">
        <f t="array" ref="X670">IF($B670="","",IFERROR(_xlfn.AGGREGATE(14,6,LabData2016[最近一次UACR檢查日期]/((LabData2016[比對身分證前六碼]=$AX670)*(LabData2016[UACR唯一]=1)),1),""))</f>
        <v/>
      </c>
      <c r="Y670" s="6" t="str">
        <f>IF($B670="","",IF($Z670="","",IFERROR(SUMIFS(LabData2016[最近一次UACR檢查結果(mg/gm)],LabData2016[比對身分證前六碼],$AX670,LabData2016[最近一次UACR檢查日期],$Z670,LabData2016[UACR唯一],1),"")))</f>
        <v/>
      </c>
      <c r="Z670" s="36" t="str" cm="1">
        <f t="array" ref="Z670">IF($B670="","",IFERROR(_xlfn.AGGREGATE(14,6,LabData2016[最近一次UACR檢查日期]/((LabData2016[比對身分證前六碼]=$AX670)*(LabData2016[UACR唯一]=1)),2),""))</f>
        <v/>
      </c>
      <c r="AA670" s="6" t="str">
        <f t="shared" si="137"/>
        <v/>
      </c>
      <c r="AB670" s="29" t="str">
        <f ca="1">IF($B670="","",IF($V670="不適用","不適用",IF($W670="","未檢驗",IF(AND($AJ670+$AK670&gt;=2,$AK670&gt;=1),IF(OR($W670&lt;30,SUMIFS(LabData2016[UACR唯一],LabData2016[比對身分證前六碼],$AX670,LabData2016[最近一次UACR檢查結果(mg/gm)],"&lt;30",LabData2016[最近一次UACR檢查日期],"&gt;="&amp;DATE(YEAR(TODAY()),1,1),LabData2016[最近一次UACR檢查日期],"&lt;"&amp;DATE(YEAR(TODAY())+1,1,1))/($AJ670+$AK670)&gt;=0.5),"控制達標",IF(ISNUMBER($Y670),IF(AND($AA670&gt;=84,$W670-$Y670&lt;0),"進步達標","未達標"),"未達標")),"未達標"))))</f>
        <v/>
      </c>
      <c r="AC670" s="38" t="str">
        <f ca="1">IF($B670="","",IF($AB670="不適用","不適用",IF($AB670="未檢驗","無檢驗資料","全年"&amp;($AJ670+$AK670)&amp;"次／下半年"&amp;$AK670&amp;"次／"&amp;SUMIFS(LabData2016[UACR唯一],LabData2016[比對身分證前六碼],$AX670,LabData2016[最近一次UACR檢查結果(mg/gm)],"&lt;30",LabData2016[最近一次UACR檢查日期],"&gt;="&amp;DATE(YEAR(TODAY()),1,1),LabData2016[最近一次UACR檢查日期],"&lt;"&amp;DATE(YEAR(TODAY())+1,1,1))&amp;"/"&amp;($AJ670+$AK670)&amp;"達標")))</f>
        <v/>
      </c>
      <c r="AD670" s="6" t="str" cm="1">
        <f t="array" ref="AD670">IF($B670="","",IFERROR(INDEX(PatientCriteria[BP檢驗次數達標標準],ROWS($A$4:A670)),""))</f>
        <v/>
      </c>
      <c r="AE670" s="6" t="str" cm="1">
        <f t="array" aca="1" ref="AE670" ca="1">IF($B670="","",_xlfn.LET(_xlpm.bp,LabData2016[最近一次BP檢查日期],_xlpm.ym,IF(ISNUMBER(_xlpm.bp),TEXT(_xlpm.bp,"yyyy-mm"),LEFT(_xlpm.bp,7)),_xlpm.matched,_xlfn._xlws.FILTER(_xlpm.ym,(LabData2016[比對身分證前六碼]=$AX670)*(LabData2016[比對生日西元]=$AY670)*(_xlpm.ym&lt;&gt;"")*(LEFT(_xlpm.ym,4)=TEXT(YEAR(TODAY()),"0")),""),IF(INDEX(_xlpm.matched,1)="",0,ROWS(_xlfn.UNIQUE(_xlpm.matched)))))</f>
        <v/>
      </c>
      <c r="AF670" s="6" t="str">
        <f ca="1">IF($B670="","",SUMIFS(LabData2016[HbA1c唯一],LabData2016[比對身分證前六碼],$AX670,LabData2016[最近一次HbA1c檢查日期],"&gt;="&amp;DATE(YEAR(TODAY()),1,1),LabData2016[最近一次HbA1c檢查日期],"&lt;"&amp;DATE(YEAR(TODAY()),7,1)))</f>
        <v/>
      </c>
      <c r="AG670" s="6" t="str">
        <f ca="1">IF($B670="","",SUMIFS(LabData2016[HbA1c唯一],LabData2016[比對身分證前六碼],$AX670,LabData2016[最近一次HbA1c檢查日期],"&gt;="&amp;DATE(YEAR(TODAY()),7,1),LabData2016[最近一次HbA1c檢查日期],"&lt;"&amp;DATE(YEAR(TODAY())+1,1,1)))</f>
        <v/>
      </c>
      <c r="AH670" s="6" t="str">
        <f ca="1">IF($B670="","",SUMIFS(LabData2016[LDL唯一],LabData2016[比對身分證前六碼],$AX670,LabData2016[最近一次LDL檢查日期],"&gt;="&amp;DATE(YEAR(TODAY()),1,1),LabData2016[最近一次LDL檢查日期],"&lt;"&amp;DATE(YEAR(TODAY()),7,1)))</f>
        <v/>
      </c>
      <c r="AI670" s="6" t="str">
        <f ca="1">IF($B670="","",SUMIFS(LabData2016[LDL唯一],LabData2016[比對身分證前六碼],$AX670,LabData2016[最近一次LDL檢查日期],"&gt;="&amp;DATE(YEAR(TODAY()),7,1),LabData2016[最近一次LDL檢查日期],"&lt;"&amp;DATE(YEAR(TODAY())+1,1,1)))</f>
        <v/>
      </c>
      <c r="AJ670" s="6" t="str">
        <f ca="1">IF($B670="","",SUMIFS(LabData2016[UACR唯一],LabData2016[比對身分證前六碼],$AX670,LabData2016[最近一次UACR檢查日期],"&gt;="&amp;DATE(YEAR(TODAY()),1,1),LabData2016[最近一次UACR檢查日期],"&lt;"&amp;DATE(YEAR(TODAY()),7,1)))</f>
        <v/>
      </c>
      <c r="AK670" s="6" t="str">
        <f ca="1">IF($B670="","",SUMIFS(LabData2016[UACR唯一],LabData2016[比對身分證前六碼],$AX670,LabData2016[最近一次UACR檢查日期],"&gt;="&amp;DATE(YEAR(TODAY()),7,1),LabData2016[最近一次UACR檢查日期],"&lt;"&amp;DATE(YEAR(TODAY())+1,1,1)))</f>
        <v/>
      </c>
      <c r="AL670" s="6" t="str">
        <f t="shared" si="138"/>
        <v/>
      </c>
      <c r="AM670" s="6" t="str">
        <f t="shared" si="139"/>
        <v/>
      </c>
      <c r="AN670" s="6" t="str">
        <f t="shared" si="140"/>
        <v/>
      </c>
      <c r="AO670" s="6" t="str">
        <f t="shared" si="141"/>
        <v/>
      </c>
      <c r="AP670" s="6" t="str" cm="1">
        <f t="array" ref="AP670">IF($B670="","",IFERROR(INDEX(相容設定!$B$2:$E$9,MATCH($D670,相容設定!$A$2:$A$9,0),MIN(VALUE(LEFT($AQ670,FIND("/",$AQ670)-1)),3)+1),0))</f>
        <v/>
      </c>
      <c r="AQ670" s="6" t="str">
        <f t="shared" si="142"/>
        <v/>
      </c>
      <c r="AR670" s="30" t="str">
        <f t="shared" si="143"/>
        <v/>
      </c>
      <c r="AS670" s="30" t="str">
        <f>IF($B670="","",250+30+IF(OR(ISNUMBER(SEARCH("DM",$D670)),ISNUMBER(SEARCH("+",$D670))),100,0)+IFERROR(INDEX(相容設定!$F$2:$F$9,MATCH($D670,相容設定!$A$2:$A$9,0)),0))</f>
        <v/>
      </c>
      <c r="AT670" s="31" t="str">
        <f t="shared" si="144"/>
        <v/>
      </c>
      <c r="AU670" s="32" t="str">
        <f t="shared" si="145"/>
        <v/>
      </c>
      <c r="AW670" t="str">
        <f t="shared" si="146"/>
        <v/>
      </c>
    </row>
    <row r="671" spans="1:49" x14ac:dyDescent="0.35">
      <c r="A671" s="26" t="str" cm="1">
        <f t="array" ref="A671">IFERROR(IF(INDEX(PatientCriteria[身分證號],ROWS($A$4:A671))="","",ROWS($A$4:A671)),"")</f>
        <v/>
      </c>
      <c r="B671" s="26" t="str" cm="1">
        <f t="array" ref="B671">IFERROR(IF(INDEX(PatientCriteria[身分證號],ROWS($A$4:A671))="","",INDEX(PatientCriteria[身分證號],ROWS($A$4:A671))),"")</f>
        <v/>
      </c>
      <c r="C671" s="26" t="str" cm="1">
        <f t="array" ref="C671">IF($B671="","",IFERROR(INDEX(PatientCriteria[生日],ROWS($A$4:A671)),""))</f>
        <v/>
      </c>
      <c r="D671" s="26" t="str" cm="1">
        <f t="array" ref="D671">IF($B671="","",IFERROR(INDEX(PatientCriteria[疾病組合],ROWS($A$4:A671)),""))</f>
        <v/>
      </c>
      <c r="E671" s="6" t="str" cm="1">
        <f t="array" ref="E671">IF($B671="","",IFERROR(INDEX(PatientCriteria[HbA1c達標標準],ROWS($A$4:A671)),""))</f>
        <v/>
      </c>
      <c r="F671" s="6" t="str">
        <f>IF($B671="","",IF($G671="","",IFERROR(SUMIFS(LabData2016[最近一次HbA1c檢查結果(%)],LabData2016[比對身分證前六碼],$AX671,LabData2016[最近一次HbA1c檢查日期],$G671,LabData2016[HbA1c唯一],1),"")))</f>
        <v/>
      </c>
      <c r="G671" s="36" t="str" cm="1">
        <f t="array" ref="G671">IF($B671="","",IFERROR(_xlfn.AGGREGATE(14,6,LabData2016[最近一次HbA1c檢查日期]/((LabData2016[比對身分證前六碼]=$AX671)*(LabData2016[HbA1c唯一]=1)),1),""))</f>
        <v/>
      </c>
      <c r="H671" s="6" t="str">
        <f>IF($B671="","",IF($I671="","",IFERROR(SUMIFS(LabData2016[最近一次HbA1c檢查結果(%)],LabData2016[比對身分證前六碼],$AX671,LabData2016[最近一次HbA1c檢查日期],$I671,LabData2016[HbA1c唯一],1),"")))</f>
        <v/>
      </c>
      <c r="I671" s="36" t="str" cm="1">
        <f t="array" ref="I671">IF($B671="","",IFERROR(_xlfn.AGGREGATE(14,6,LabData2016[最近一次HbA1c檢查日期]/((LabData2016[比對身分證前六碼]=$AX671)*(LabData2016[HbA1c唯一]=1)),2),""))</f>
        <v/>
      </c>
      <c r="J671" s="6" t="str">
        <f t="shared" si="135"/>
        <v/>
      </c>
      <c r="K671" s="27" t="str">
        <f ca="1">IF($B671="","",IF($E671="不適用","不適用",IF($F671="","未檢驗",IF(AND($AF671+$AG671&gt;=2,$AG671&gt;=1),IF(OR($F671&lt;VALUE(SUBSTITUTE(SUBSTITUTE($E671,"&lt;",""),"%","")),SUMIFS(LabData2016[HbA1c唯一],LabData2016[比對身分證前六碼],$AX671,LabData2016[最近一次HbA1c檢查結果(%)],"&lt;"&amp;VALUE(SUBSTITUTE(SUBSTITUTE($E671,"&lt;",""),"%","")),LabData2016[最近一次HbA1c檢查日期],"&gt;="&amp;DATE(YEAR(TODAY()),1,1),LabData2016[最近一次HbA1c檢查日期],"&lt;"&amp;DATE(YEAR(TODAY())+1,1,1))/($AF671+$AG671)&gt;=0.5),"控制達標",IF(ISNUMBER($H671),IF(AND($J671&gt;=84,$F671-$H671&lt;0),"進步達標","未達標"),"未達標")),"未達標"))))</f>
        <v/>
      </c>
      <c r="L671" s="33" t="str">
        <f ca="1">IF($B671="","",IF($K671="不適用","不適用",IF($K671="未檢驗","無檢驗資料","全年"&amp;($AF671+$AG671)&amp;"次／下半年"&amp;$AG671&amp;"次／"&amp;SUMIFS(LabData2016[HbA1c唯一],LabData2016[比對身分證前六碼],$AX671,LabData2016[最近一次HbA1c檢查結果(%)],"&lt;"&amp;VALUE(SUBSTITUTE(SUBSTITUTE($E671,"&lt;",""),"%","")),LabData2016[最近一次HbA1c檢查日期],"&gt;="&amp;DATE(YEAR(TODAY()),1,1),LabData2016[最近一次HbA1c檢查日期],"&lt;"&amp;DATE(YEAR(TODAY())+1,1,1))&amp;"/"&amp;($AF671+$AG671)&amp;"達標")))</f>
        <v/>
      </c>
      <c r="M671" s="6" t="str" cm="1">
        <f t="array" ref="M671">IF($B671="","",IFERROR(INDEX(PatientCriteria[LDL達標標準],ROWS($A$4:A671)),""))</f>
        <v/>
      </c>
      <c r="N671" s="6" t="str">
        <f>IF($B671="","",IF($O671="","",IFERROR(SUMIFS(LabData2016[最近一次LDL檢查結果(mg/dL)],LabData2016[比對身分證前六碼],$AX671,LabData2016[最近一次LDL檢查日期],$O671,LabData2016[LDL唯一],1),"")))</f>
        <v/>
      </c>
      <c r="O671" s="36" t="str" cm="1">
        <f t="array" ref="O671">IF($B671="","",IFERROR(_xlfn.AGGREGATE(14,6,LabData2016[最近一次LDL檢查日期]/((LabData2016[比對身分證前六碼]=$AX671)*(LabData2016[LDL唯一]=1)),1),""))</f>
        <v/>
      </c>
      <c r="P671" s="6" t="str">
        <f>IF($B671="","",IF($Q671="","",IFERROR(SUMIFS(LabData2016[最近一次LDL檢查結果(mg/dL)],LabData2016[比對身分證前六碼],$AX671,LabData2016[最近一次LDL檢查日期],$Q671,LabData2016[LDL唯一],1),"")))</f>
        <v/>
      </c>
      <c r="Q671" s="36" t="str" cm="1">
        <f t="array" ref="Q671">IF($B671="","",IFERROR(_xlfn.AGGREGATE(14,6,LabData2016[最近一次LDL檢查日期]/((LabData2016[比對身分證前六碼]=$AX671)*(LabData2016[LDL唯一]=1)),2),""))</f>
        <v/>
      </c>
      <c r="R671" s="6" t="str">
        <f t="shared" si="136"/>
        <v/>
      </c>
      <c r="S671" s="6" t="str" cm="1">
        <f t="array" ref="S671">IF($B671="","",IFERROR(_xlfn.AGGREGATE(15,6,LabData2016[最近一次LDL檢查結果(mg/dL)]/((LabData2016[比對身分證前六碼]=$AX671)*(LabData2016[LDL唯一]=1)),1),""))</f>
        <v/>
      </c>
      <c r="T671" s="28" t="str">
        <f ca="1">IF($B671="","",IF($M671="不適用","不適用",IF($N671="","未檢驗",IF(OR(AND($D671="DM only",$O671&gt;=DATE(YEAR(TODAY()),1,1),$O671&lt;DATE(YEAR(TODAY())+1,1,1),$N671&lt;VALUE(SUBSTITUTE($M671,"&lt;",""))),AND($AH671&gt;=1,$AI671&gt;=1,OR($N671&lt;VALUE(SUBSTITUTE($M671,"&lt;","")),SUMIFS(LabData2016[LDL唯一],LabData2016[比對身分證前六碼],$AX671,LabData2016[最近一次LDL檢查結果(mg/dL)],"&lt;"&amp;VALUE(SUBSTITUTE($M671,"&lt;","")),LabData2016[最近一次LDL檢查日期],"&gt;="&amp;DATE(YEAR(TODAY()),1,1),LabData2016[最近一次LDL檢查日期],"&lt;"&amp;DATE(YEAR(TODAY())+1,1,1))/($AH671+$AI671)&gt;=0.5))),"控制達標",IF(AND($AH671&gt;=1,$AI671&gt;=1,ISNUMBER($P671),$R671&gt;84,$N671-$P671&lt;0),"進步達標","未達標")))))</f>
        <v/>
      </c>
      <c r="U671" s="39" t="str">
        <f ca="1">IF($B671="","",IF($T671="不適用","不適用",IF($T671="未檢驗","無檢驗資料","全年"&amp;($AH671+$AI671)&amp;"次／下半年"&amp;$AI671&amp;"次／"&amp;SUMIFS(LabData2016[LDL唯一],LabData2016[比對身分證前六碼],$AX671,LabData2016[最近一次LDL檢查結果(mg/dL)],"&lt;"&amp;VALUE(SUBSTITUTE($M671,"&lt;","")),LabData2016[最近一次LDL檢查日期],"&gt;="&amp;DATE(YEAR(TODAY()),1,1),LabData2016[最近一次LDL檢查日期],"&lt;"&amp;DATE(YEAR(TODAY())+1,1,1))&amp;"/"&amp;($AH671+$AI671)&amp;"達標")))</f>
        <v/>
      </c>
      <c r="V671" s="6" t="str" cm="1">
        <f t="array" ref="V671">IF($B671="","",IFERROR(INDEX(PatientCriteria[UACR達標標準],ROWS($A$4:A671)),""))</f>
        <v/>
      </c>
      <c r="W671" s="6" t="str">
        <f>IF($B671="","",IF($X671="","",IFERROR(SUMIFS(LabData2016[最近一次UACR檢查結果(mg/gm)],LabData2016[比對身分證前六碼],$AX671,LabData2016[最近一次UACR檢查日期],$X671,LabData2016[UACR唯一],1),"")))</f>
        <v/>
      </c>
      <c r="X671" s="36" t="str" cm="1">
        <f t="array" ref="X671">IF($B671="","",IFERROR(_xlfn.AGGREGATE(14,6,LabData2016[最近一次UACR檢查日期]/((LabData2016[比對身分證前六碼]=$AX671)*(LabData2016[UACR唯一]=1)),1),""))</f>
        <v/>
      </c>
      <c r="Y671" s="6" t="str">
        <f>IF($B671="","",IF($Z671="","",IFERROR(SUMIFS(LabData2016[最近一次UACR檢查結果(mg/gm)],LabData2016[比對身分證前六碼],$AX671,LabData2016[最近一次UACR檢查日期],$Z671,LabData2016[UACR唯一],1),"")))</f>
        <v/>
      </c>
      <c r="Z671" s="36" t="str" cm="1">
        <f t="array" ref="Z671">IF($B671="","",IFERROR(_xlfn.AGGREGATE(14,6,LabData2016[最近一次UACR檢查日期]/((LabData2016[比對身分證前六碼]=$AX671)*(LabData2016[UACR唯一]=1)),2),""))</f>
        <v/>
      </c>
      <c r="AA671" s="6" t="str">
        <f t="shared" si="137"/>
        <v/>
      </c>
      <c r="AB671" s="29" t="str">
        <f ca="1">IF($B671="","",IF($V671="不適用","不適用",IF($W671="","未檢驗",IF(AND($AJ671+$AK671&gt;=2,$AK671&gt;=1),IF(OR($W671&lt;30,SUMIFS(LabData2016[UACR唯一],LabData2016[比對身分證前六碼],$AX671,LabData2016[最近一次UACR檢查結果(mg/gm)],"&lt;30",LabData2016[最近一次UACR檢查日期],"&gt;="&amp;DATE(YEAR(TODAY()),1,1),LabData2016[最近一次UACR檢查日期],"&lt;"&amp;DATE(YEAR(TODAY())+1,1,1))/($AJ671+$AK671)&gt;=0.5),"控制達標",IF(ISNUMBER($Y671),IF(AND($AA671&gt;=84,$W671-$Y671&lt;0),"進步達標","未達標"),"未達標")),"未達標"))))</f>
        <v/>
      </c>
      <c r="AC671" s="38" t="str">
        <f ca="1">IF($B671="","",IF($AB671="不適用","不適用",IF($AB671="未檢驗","無檢驗資料","全年"&amp;($AJ671+$AK671)&amp;"次／下半年"&amp;$AK671&amp;"次／"&amp;SUMIFS(LabData2016[UACR唯一],LabData2016[比對身分證前六碼],$AX671,LabData2016[最近一次UACR檢查結果(mg/gm)],"&lt;30",LabData2016[最近一次UACR檢查日期],"&gt;="&amp;DATE(YEAR(TODAY()),1,1),LabData2016[最近一次UACR檢查日期],"&lt;"&amp;DATE(YEAR(TODAY())+1,1,1))&amp;"/"&amp;($AJ671+$AK671)&amp;"達標")))</f>
        <v/>
      </c>
      <c r="AD671" s="6" t="str" cm="1">
        <f t="array" ref="AD671">IF($B671="","",IFERROR(INDEX(PatientCriteria[BP檢驗次數達標標準],ROWS($A$4:A671)),""))</f>
        <v/>
      </c>
      <c r="AE671" s="6" t="str" cm="1">
        <f t="array" aca="1" ref="AE671" ca="1">IF($B671="","",_xlfn.LET(_xlpm.bp,LabData2016[最近一次BP檢查日期],_xlpm.ym,IF(ISNUMBER(_xlpm.bp),TEXT(_xlpm.bp,"yyyy-mm"),LEFT(_xlpm.bp,7)),_xlpm.matched,_xlfn._xlws.FILTER(_xlpm.ym,(LabData2016[比對身分證前六碼]=$AX671)*(LabData2016[比對生日西元]=$AY671)*(_xlpm.ym&lt;&gt;"")*(LEFT(_xlpm.ym,4)=TEXT(YEAR(TODAY()),"0")),""),IF(INDEX(_xlpm.matched,1)="",0,ROWS(_xlfn.UNIQUE(_xlpm.matched)))))</f>
        <v/>
      </c>
      <c r="AF671" s="6" t="str">
        <f ca="1">IF($B671="","",SUMIFS(LabData2016[HbA1c唯一],LabData2016[比對身分證前六碼],$AX671,LabData2016[最近一次HbA1c檢查日期],"&gt;="&amp;DATE(YEAR(TODAY()),1,1),LabData2016[最近一次HbA1c檢查日期],"&lt;"&amp;DATE(YEAR(TODAY()),7,1)))</f>
        <v/>
      </c>
      <c r="AG671" s="6" t="str">
        <f ca="1">IF($B671="","",SUMIFS(LabData2016[HbA1c唯一],LabData2016[比對身分證前六碼],$AX671,LabData2016[最近一次HbA1c檢查日期],"&gt;="&amp;DATE(YEAR(TODAY()),7,1),LabData2016[最近一次HbA1c檢查日期],"&lt;"&amp;DATE(YEAR(TODAY())+1,1,1)))</f>
        <v/>
      </c>
      <c r="AH671" s="6" t="str">
        <f ca="1">IF($B671="","",SUMIFS(LabData2016[LDL唯一],LabData2016[比對身分證前六碼],$AX671,LabData2016[最近一次LDL檢查日期],"&gt;="&amp;DATE(YEAR(TODAY()),1,1),LabData2016[最近一次LDL檢查日期],"&lt;"&amp;DATE(YEAR(TODAY()),7,1)))</f>
        <v/>
      </c>
      <c r="AI671" s="6" t="str">
        <f ca="1">IF($B671="","",SUMIFS(LabData2016[LDL唯一],LabData2016[比對身分證前六碼],$AX671,LabData2016[最近一次LDL檢查日期],"&gt;="&amp;DATE(YEAR(TODAY()),7,1),LabData2016[最近一次LDL檢查日期],"&lt;"&amp;DATE(YEAR(TODAY())+1,1,1)))</f>
        <v/>
      </c>
      <c r="AJ671" s="6" t="str">
        <f ca="1">IF($B671="","",SUMIFS(LabData2016[UACR唯一],LabData2016[比對身分證前六碼],$AX671,LabData2016[最近一次UACR檢查日期],"&gt;="&amp;DATE(YEAR(TODAY()),1,1),LabData2016[最近一次UACR檢查日期],"&lt;"&amp;DATE(YEAR(TODAY()),7,1)))</f>
        <v/>
      </c>
      <c r="AK671" s="6" t="str">
        <f ca="1">IF($B671="","",SUMIFS(LabData2016[UACR唯一],LabData2016[比對身分證前六碼],$AX671,LabData2016[最近一次UACR檢查日期],"&gt;="&amp;DATE(YEAR(TODAY()),7,1),LabData2016[最近一次UACR檢查日期],"&lt;"&amp;DATE(YEAR(TODAY())+1,1,1)))</f>
        <v/>
      </c>
      <c r="AL671" s="6" t="str">
        <f t="shared" si="138"/>
        <v/>
      </c>
      <c r="AM671" s="6" t="str">
        <f t="shared" si="139"/>
        <v/>
      </c>
      <c r="AN671" s="6" t="str">
        <f t="shared" si="140"/>
        <v/>
      </c>
      <c r="AO671" s="6" t="str">
        <f t="shared" si="141"/>
        <v/>
      </c>
      <c r="AP671" s="6" t="str" cm="1">
        <f t="array" ref="AP671">IF($B671="","",IFERROR(INDEX(相容設定!$B$2:$E$9,MATCH($D671,相容設定!$A$2:$A$9,0),MIN(VALUE(LEFT($AQ671,FIND("/",$AQ671)-1)),3)+1),0))</f>
        <v/>
      </c>
      <c r="AQ671" s="6" t="str">
        <f t="shared" si="142"/>
        <v/>
      </c>
      <c r="AR671" s="30" t="str">
        <f t="shared" si="143"/>
        <v/>
      </c>
      <c r="AS671" s="30" t="str">
        <f>IF($B671="","",250+30+IF(OR(ISNUMBER(SEARCH("DM",$D671)),ISNUMBER(SEARCH("+",$D671))),100,0)+IFERROR(INDEX(相容設定!$F$2:$F$9,MATCH($D671,相容設定!$A$2:$A$9,0)),0))</f>
        <v/>
      </c>
      <c r="AT671" s="31" t="str">
        <f t="shared" si="144"/>
        <v/>
      </c>
      <c r="AU671" s="32" t="str">
        <f t="shared" si="145"/>
        <v/>
      </c>
      <c r="AW671" t="str">
        <f t="shared" si="146"/>
        <v/>
      </c>
    </row>
    <row r="672" spans="1:49" x14ac:dyDescent="0.35">
      <c r="A672" s="26" t="str" cm="1">
        <f t="array" ref="A672">IFERROR(IF(INDEX(PatientCriteria[身分證號],ROWS($A$4:A672))="","",ROWS($A$4:A672)),"")</f>
        <v/>
      </c>
      <c r="B672" s="26" t="str" cm="1">
        <f t="array" ref="B672">IFERROR(IF(INDEX(PatientCriteria[身分證號],ROWS($A$4:A672))="","",INDEX(PatientCriteria[身分證號],ROWS($A$4:A672))),"")</f>
        <v/>
      </c>
      <c r="C672" s="26" t="str" cm="1">
        <f t="array" ref="C672">IF($B672="","",IFERROR(INDEX(PatientCriteria[生日],ROWS($A$4:A672)),""))</f>
        <v/>
      </c>
      <c r="D672" s="26" t="str" cm="1">
        <f t="array" ref="D672">IF($B672="","",IFERROR(INDEX(PatientCriteria[疾病組合],ROWS($A$4:A672)),""))</f>
        <v/>
      </c>
      <c r="E672" s="6" t="str" cm="1">
        <f t="array" ref="E672">IF($B672="","",IFERROR(INDEX(PatientCriteria[HbA1c達標標準],ROWS($A$4:A672)),""))</f>
        <v/>
      </c>
      <c r="F672" s="6" t="str">
        <f>IF($B672="","",IF($G672="","",IFERROR(SUMIFS(LabData2016[最近一次HbA1c檢查結果(%)],LabData2016[比對身分證前六碼],$AX672,LabData2016[最近一次HbA1c檢查日期],$G672,LabData2016[HbA1c唯一],1),"")))</f>
        <v/>
      </c>
      <c r="G672" s="36" t="str" cm="1">
        <f t="array" ref="G672">IF($B672="","",IFERROR(_xlfn.AGGREGATE(14,6,LabData2016[最近一次HbA1c檢查日期]/((LabData2016[比對身分證前六碼]=$AX672)*(LabData2016[HbA1c唯一]=1)),1),""))</f>
        <v/>
      </c>
      <c r="H672" s="6" t="str">
        <f>IF($B672="","",IF($I672="","",IFERROR(SUMIFS(LabData2016[最近一次HbA1c檢查結果(%)],LabData2016[比對身分證前六碼],$AX672,LabData2016[最近一次HbA1c檢查日期],$I672,LabData2016[HbA1c唯一],1),"")))</f>
        <v/>
      </c>
      <c r="I672" s="36" t="str" cm="1">
        <f t="array" ref="I672">IF($B672="","",IFERROR(_xlfn.AGGREGATE(14,6,LabData2016[最近一次HbA1c檢查日期]/((LabData2016[比對身分證前六碼]=$AX672)*(LabData2016[HbA1c唯一]=1)),2),""))</f>
        <v/>
      </c>
      <c r="J672" s="6" t="str">
        <f t="shared" si="135"/>
        <v/>
      </c>
      <c r="K672" s="27" t="str">
        <f ca="1">IF($B672="","",IF($E672="不適用","不適用",IF($F672="","未檢驗",IF(AND($AF672+$AG672&gt;=2,$AG672&gt;=1),IF(OR($F672&lt;VALUE(SUBSTITUTE(SUBSTITUTE($E672,"&lt;",""),"%","")),SUMIFS(LabData2016[HbA1c唯一],LabData2016[比對身分證前六碼],$AX672,LabData2016[最近一次HbA1c檢查結果(%)],"&lt;"&amp;VALUE(SUBSTITUTE(SUBSTITUTE($E672,"&lt;",""),"%","")),LabData2016[最近一次HbA1c檢查日期],"&gt;="&amp;DATE(YEAR(TODAY()),1,1),LabData2016[最近一次HbA1c檢查日期],"&lt;"&amp;DATE(YEAR(TODAY())+1,1,1))/($AF672+$AG672)&gt;=0.5),"控制達標",IF(ISNUMBER($H672),IF(AND($J672&gt;=84,$F672-$H672&lt;0),"進步達標","未達標"),"未達標")),"未達標"))))</f>
        <v/>
      </c>
      <c r="L672" s="33" t="str">
        <f ca="1">IF($B672="","",IF($K672="不適用","不適用",IF($K672="未檢驗","無檢驗資料","全年"&amp;($AF672+$AG672)&amp;"次／下半年"&amp;$AG672&amp;"次／"&amp;SUMIFS(LabData2016[HbA1c唯一],LabData2016[比對身分證前六碼],$AX672,LabData2016[最近一次HbA1c檢查結果(%)],"&lt;"&amp;VALUE(SUBSTITUTE(SUBSTITUTE($E672,"&lt;",""),"%","")),LabData2016[最近一次HbA1c檢查日期],"&gt;="&amp;DATE(YEAR(TODAY()),1,1),LabData2016[最近一次HbA1c檢查日期],"&lt;"&amp;DATE(YEAR(TODAY())+1,1,1))&amp;"/"&amp;($AF672+$AG672)&amp;"達標")))</f>
        <v/>
      </c>
      <c r="M672" s="6" t="str" cm="1">
        <f t="array" ref="M672">IF($B672="","",IFERROR(INDEX(PatientCriteria[LDL達標標準],ROWS($A$4:A672)),""))</f>
        <v/>
      </c>
      <c r="N672" s="6" t="str">
        <f>IF($B672="","",IF($O672="","",IFERROR(SUMIFS(LabData2016[最近一次LDL檢查結果(mg/dL)],LabData2016[比對身分證前六碼],$AX672,LabData2016[最近一次LDL檢查日期],$O672,LabData2016[LDL唯一],1),"")))</f>
        <v/>
      </c>
      <c r="O672" s="36" t="str" cm="1">
        <f t="array" ref="O672">IF($B672="","",IFERROR(_xlfn.AGGREGATE(14,6,LabData2016[最近一次LDL檢查日期]/((LabData2016[比對身分證前六碼]=$AX672)*(LabData2016[LDL唯一]=1)),1),""))</f>
        <v/>
      </c>
      <c r="P672" s="6" t="str">
        <f>IF($B672="","",IF($Q672="","",IFERROR(SUMIFS(LabData2016[最近一次LDL檢查結果(mg/dL)],LabData2016[比對身分證前六碼],$AX672,LabData2016[最近一次LDL檢查日期],$Q672,LabData2016[LDL唯一],1),"")))</f>
        <v/>
      </c>
      <c r="Q672" s="36" t="str" cm="1">
        <f t="array" ref="Q672">IF($B672="","",IFERROR(_xlfn.AGGREGATE(14,6,LabData2016[最近一次LDL檢查日期]/((LabData2016[比對身分證前六碼]=$AX672)*(LabData2016[LDL唯一]=1)),2),""))</f>
        <v/>
      </c>
      <c r="R672" s="6" t="str">
        <f t="shared" si="136"/>
        <v/>
      </c>
      <c r="S672" s="6" t="str" cm="1">
        <f t="array" ref="S672">IF($B672="","",IFERROR(_xlfn.AGGREGATE(15,6,LabData2016[最近一次LDL檢查結果(mg/dL)]/((LabData2016[比對身分證前六碼]=$AX672)*(LabData2016[LDL唯一]=1)),1),""))</f>
        <v/>
      </c>
      <c r="T672" s="28" t="str">
        <f ca="1">IF($B672="","",IF($M672="不適用","不適用",IF($N672="","未檢驗",IF(OR(AND($D672="DM only",$O672&gt;=DATE(YEAR(TODAY()),1,1),$O672&lt;DATE(YEAR(TODAY())+1,1,1),$N672&lt;VALUE(SUBSTITUTE($M672,"&lt;",""))),AND($AH672&gt;=1,$AI672&gt;=1,OR($N672&lt;VALUE(SUBSTITUTE($M672,"&lt;","")),SUMIFS(LabData2016[LDL唯一],LabData2016[比對身分證前六碼],$AX672,LabData2016[最近一次LDL檢查結果(mg/dL)],"&lt;"&amp;VALUE(SUBSTITUTE($M672,"&lt;","")),LabData2016[最近一次LDL檢查日期],"&gt;="&amp;DATE(YEAR(TODAY()),1,1),LabData2016[最近一次LDL檢查日期],"&lt;"&amp;DATE(YEAR(TODAY())+1,1,1))/($AH672+$AI672)&gt;=0.5))),"控制達標",IF(AND($AH672&gt;=1,$AI672&gt;=1,ISNUMBER($P672),$R672&gt;84,$N672-$P672&lt;0),"進步達標","未達標")))))</f>
        <v/>
      </c>
      <c r="U672" s="39" t="str">
        <f ca="1">IF($B672="","",IF($T672="不適用","不適用",IF($T672="未檢驗","無檢驗資料","全年"&amp;($AH672+$AI672)&amp;"次／下半年"&amp;$AI672&amp;"次／"&amp;SUMIFS(LabData2016[LDL唯一],LabData2016[比對身分證前六碼],$AX672,LabData2016[最近一次LDL檢查結果(mg/dL)],"&lt;"&amp;VALUE(SUBSTITUTE($M672,"&lt;","")),LabData2016[最近一次LDL檢查日期],"&gt;="&amp;DATE(YEAR(TODAY()),1,1),LabData2016[最近一次LDL檢查日期],"&lt;"&amp;DATE(YEAR(TODAY())+1,1,1))&amp;"/"&amp;($AH672+$AI672)&amp;"達標")))</f>
        <v/>
      </c>
      <c r="V672" s="6" t="str" cm="1">
        <f t="array" ref="V672">IF($B672="","",IFERROR(INDEX(PatientCriteria[UACR達標標準],ROWS($A$4:A672)),""))</f>
        <v/>
      </c>
      <c r="W672" s="6" t="str">
        <f>IF($B672="","",IF($X672="","",IFERROR(SUMIFS(LabData2016[最近一次UACR檢查結果(mg/gm)],LabData2016[比對身分證前六碼],$AX672,LabData2016[最近一次UACR檢查日期],$X672,LabData2016[UACR唯一],1),"")))</f>
        <v/>
      </c>
      <c r="X672" s="36" t="str" cm="1">
        <f t="array" ref="X672">IF($B672="","",IFERROR(_xlfn.AGGREGATE(14,6,LabData2016[最近一次UACR檢查日期]/((LabData2016[比對身分證前六碼]=$AX672)*(LabData2016[UACR唯一]=1)),1),""))</f>
        <v/>
      </c>
      <c r="Y672" s="6" t="str">
        <f>IF($B672="","",IF($Z672="","",IFERROR(SUMIFS(LabData2016[最近一次UACR檢查結果(mg/gm)],LabData2016[比對身分證前六碼],$AX672,LabData2016[最近一次UACR檢查日期],$Z672,LabData2016[UACR唯一],1),"")))</f>
        <v/>
      </c>
      <c r="Z672" s="36" t="str" cm="1">
        <f t="array" ref="Z672">IF($B672="","",IFERROR(_xlfn.AGGREGATE(14,6,LabData2016[最近一次UACR檢查日期]/((LabData2016[比對身分證前六碼]=$AX672)*(LabData2016[UACR唯一]=1)),2),""))</f>
        <v/>
      </c>
      <c r="AA672" s="6" t="str">
        <f t="shared" si="137"/>
        <v/>
      </c>
      <c r="AB672" s="29" t="str">
        <f ca="1">IF($B672="","",IF($V672="不適用","不適用",IF($W672="","未檢驗",IF(AND($AJ672+$AK672&gt;=2,$AK672&gt;=1),IF(OR($W672&lt;30,SUMIFS(LabData2016[UACR唯一],LabData2016[比對身分證前六碼],$AX672,LabData2016[最近一次UACR檢查結果(mg/gm)],"&lt;30",LabData2016[最近一次UACR檢查日期],"&gt;="&amp;DATE(YEAR(TODAY()),1,1),LabData2016[最近一次UACR檢查日期],"&lt;"&amp;DATE(YEAR(TODAY())+1,1,1))/($AJ672+$AK672)&gt;=0.5),"控制達標",IF(ISNUMBER($Y672),IF(AND($AA672&gt;=84,$W672-$Y672&lt;0),"進步達標","未達標"),"未達標")),"未達標"))))</f>
        <v/>
      </c>
      <c r="AC672" s="38" t="str">
        <f ca="1">IF($B672="","",IF($AB672="不適用","不適用",IF($AB672="未檢驗","無檢驗資料","全年"&amp;($AJ672+$AK672)&amp;"次／下半年"&amp;$AK672&amp;"次／"&amp;SUMIFS(LabData2016[UACR唯一],LabData2016[比對身分證前六碼],$AX672,LabData2016[最近一次UACR檢查結果(mg/gm)],"&lt;30",LabData2016[最近一次UACR檢查日期],"&gt;="&amp;DATE(YEAR(TODAY()),1,1),LabData2016[最近一次UACR檢查日期],"&lt;"&amp;DATE(YEAR(TODAY())+1,1,1))&amp;"/"&amp;($AJ672+$AK672)&amp;"達標")))</f>
        <v/>
      </c>
      <c r="AD672" s="6" t="str" cm="1">
        <f t="array" ref="AD672">IF($B672="","",IFERROR(INDEX(PatientCriteria[BP檢驗次數達標標準],ROWS($A$4:A672)),""))</f>
        <v/>
      </c>
      <c r="AE672" s="6" t="str" cm="1">
        <f t="array" aca="1" ref="AE672" ca="1">IF($B672="","",_xlfn.LET(_xlpm.bp,LabData2016[最近一次BP檢查日期],_xlpm.ym,IF(ISNUMBER(_xlpm.bp),TEXT(_xlpm.bp,"yyyy-mm"),LEFT(_xlpm.bp,7)),_xlpm.matched,_xlfn._xlws.FILTER(_xlpm.ym,(LabData2016[比對身分證前六碼]=$AX672)*(LabData2016[比對生日西元]=$AY672)*(_xlpm.ym&lt;&gt;"")*(LEFT(_xlpm.ym,4)=TEXT(YEAR(TODAY()),"0")),""),IF(INDEX(_xlpm.matched,1)="",0,ROWS(_xlfn.UNIQUE(_xlpm.matched)))))</f>
        <v/>
      </c>
      <c r="AF672" s="6" t="str">
        <f ca="1">IF($B672="","",SUMIFS(LabData2016[HbA1c唯一],LabData2016[比對身分證前六碼],$AX672,LabData2016[最近一次HbA1c檢查日期],"&gt;="&amp;DATE(YEAR(TODAY()),1,1),LabData2016[最近一次HbA1c檢查日期],"&lt;"&amp;DATE(YEAR(TODAY()),7,1)))</f>
        <v/>
      </c>
      <c r="AG672" s="6" t="str">
        <f ca="1">IF($B672="","",SUMIFS(LabData2016[HbA1c唯一],LabData2016[比對身分證前六碼],$AX672,LabData2016[最近一次HbA1c檢查日期],"&gt;="&amp;DATE(YEAR(TODAY()),7,1),LabData2016[最近一次HbA1c檢查日期],"&lt;"&amp;DATE(YEAR(TODAY())+1,1,1)))</f>
        <v/>
      </c>
      <c r="AH672" s="6" t="str">
        <f ca="1">IF($B672="","",SUMIFS(LabData2016[LDL唯一],LabData2016[比對身分證前六碼],$AX672,LabData2016[最近一次LDL檢查日期],"&gt;="&amp;DATE(YEAR(TODAY()),1,1),LabData2016[最近一次LDL檢查日期],"&lt;"&amp;DATE(YEAR(TODAY()),7,1)))</f>
        <v/>
      </c>
      <c r="AI672" s="6" t="str">
        <f ca="1">IF($B672="","",SUMIFS(LabData2016[LDL唯一],LabData2016[比對身分證前六碼],$AX672,LabData2016[最近一次LDL檢查日期],"&gt;="&amp;DATE(YEAR(TODAY()),7,1),LabData2016[最近一次LDL檢查日期],"&lt;"&amp;DATE(YEAR(TODAY())+1,1,1)))</f>
        <v/>
      </c>
      <c r="AJ672" s="6" t="str">
        <f ca="1">IF($B672="","",SUMIFS(LabData2016[UACR唯一],LabData2016[比對身分證前六碼],$AX672,LabData2016[最近一次UACR檢查日期],"&gt;="&amp;DATE(YEAR(TODAY()),1,1),LabData2016[最近一次UACR檢查日期],"&lt;"&amp;DATE(YEAR(TODAY()),7,1)))</f>
        <v/>
      </c>
      <c r="AK672" s="6" t="str">
        <f ca="1">IF($B672="","",SUMIFS(LabData2016[UACR唯一],LabData2016[比對身分證前六碼],$AX672,LabData2016[最近一次UACR檢查日期],"&gt;="&amp;DATE(YEAR(TODAY()),7,1),LabData2016[最近一次UACR檢查日期],"&lt;"&amp;DATE(YEAR(TODAY())+1,1,1)))</f>
        <v/>
      </c>
      <c r="AL672" s="6" t="str">
        <f t="shared" si="138"/>
        <v/>
      </c>
      <c r="AM672" s="6" t="str">
        <f t="shared" si="139"/>
        <v/>
      </c>
      <c r="AN672" s="6" t="str">
        <f t="shared" si="140"/>
        <v/>
      </c>
      <c r="AO672" s="6" t="str">
        <f t="shared" si="141"/>
        <v/>
      </c>
      <c r="AP672" s="6" t="str" cm="1">
        <f t="array" ref="AP672">IF($B672="","",IFERROR(INDEX(相容設定!$B$2:$E$9,MATCH($D672,相容設定!$A$2:$A$9,0),MIN(VALUE(LEFT($AQ672,FIND("/",$AQ672)-1)),3)+1),0))</f>
        <v/>
      </c>
      <c r="AQ672" s="6" t="str">
        <f t="shared" si="142"/>
        <v/>
      </c>
      <c r="AR672" s="30" t="str">
        <f t="shared" si="143"/>
        <v/>
      </c>
      <c r="AS672" s="30" t="str">
        <f>IF($B672="","",250+30+IF(OR(ISNUMBER(SEARCH("DM",$D672)),ISNUMBER(SEARCH("+",$D672))),100,0)+IFERROR(INDEX(相容設定!$F$2:$F$9,MATCH($D672,相容設定!$A$2:$A$9,0)),0))</f>
        <v/>
      </c>
      <c r="AT672" s="31" t="str">
        <f t="shared" si="144"/>
        <v/>
      </c>
      <c r="AU672" s="32" t="str">
        <f t="shared" si="145"/>
        <v/>
      </c>
      <c r="AW672" t="str">
        <f t="shared" si="146"/>
        <v/>
      </c>
    </row>
    <row r="673" spans="1:49" x14ac:dyDescent="0.35">
      <c r="A673" s="26" t="str" cm="1">
        <f t="array" ref="A673">IFERROR(IF(INDEX(PatientCriteria[身分證號],ROWS($A$4:A673))="","",ROWS($A$4:A673)),"")</f>
        <v/>
      </c>
      <c r="B673" s="26" t="str" cm="1">
        <f t="array" ref="B673">IFERROR(IF(INDEX(PatientCriteria[身分證號],ROWS($A$4:A673))="","",INDEX(PatientCriteria[身分證號],ROWS($A$4:A673))),"")</f>
        <v/>
      </c>
      <c r="C673" s="26" t="str" cm="1">
        <f t="array" ref="C673">IF($B673="","",IFERROR(INDEX(PatientCriteria[生日],ROWS($A$4:A673)),""))</f>
        <v/>
      </c>
      <c r="D673" s="26" t="str" cm="1">
        <f t="array" ref="D673">IF($B673="","",IFERROR(INDEX(PatientCriteria[疾病組合],ROWS($A$4:A673)),""))</f>
        <v/>
      </c>
      <c r="E673" s="6" t="str" cm="1">
        <f t="array" ref="E673">IF($B673="","",IFERROR(INDEX(PatientCriteria[HbA1c達標標準],ROWS($A$4:A673)),""))</f>
        <v/>
      </c>
      <c r="F673" s="6" t="str">
        <f>IF($B673="","",IF($G673="","",IFERROR(SUMIFS(LabData2016[最近一次HbA1c檢查結果(%)],LabData2016[比對身分證前六碼],$AX673,LabData2016[最近一次HbA1c檢查日期],$G673,LabData2016[HbA1c唯一],1),"")))</f>
        <v/>
      </c>
      <c r="G673" s="36" t="str" cm="1">
        <f t="array" ref="G673">IF($B673="","",IFERROR(_xlfn.AGGREGATE(14,6,LabData2016[最近一次HbA1c檢查日期]/((LabData2016[比對身分證前六碼]=$AX673)*(LabData2016[HbA1c唯一]=1)),1),""))</f>
        <v/>
      </c>
      <c r="H673" s="6" t="str">
        <f>IF($B673="","",IF($I673="","",IFERROR(SUMIFS(LabData2016[最近一次HbA1c檢查結果(%)],LabData2016[比對身分證前六碼],$AX673,LabData2016[最近一次HbA1c檢查日期],$I673,LabData2016[HbA1c唯一],1),"")))</f>
        <v/>
      </c>
      <c r="I673" s="36" t="str" cm="1">
        <f t="array" ref="I673">IF($B673="","",IFERROR(_xlfn.AGGREGATE(14,6,LabData2016[最近一次HbA1c檢查日期]/((LabData2016[比對身分證前六碼]=$AX673)*(LabData2016[HbA1c唯一]=1)),2),""))</f>
        <v/>
      </c>
      <c r="J673" s="6" t="str">
        <f t="shared" si="135"/>
        <v/>
      </c>
      <c r="K673" s="27" t="str">
        <f ca="1">IF($B673="","",IF($E673="不適用","不適用",IF($F673="","未檢驗",IF(AND($AF673+$AG673&gt;=2,$AG673&gt;=1),IF(OR($F673&lt;VALUE(SUBSTITUTE(SUBSTITUTE($E673,"&lt;",""),"%","")),SUMIFS(LabData2016[HbA1c唯一],LabData2016[比對身分證前六碼],$AX673,LabData2016[最近一次HbA1c檢查結果(%)],"&lt;"&amp;VALUE(SUBSTITUTE(SUBSTITUTE($E673,"&lt;",""),"%","")),LabData2016[最近一次HbA1c檢查日期],"&gt;="&amp;DATE(YEAR(TODAY()),1,1),LabData2016[最近一次HbA1c檢查日期],"&lt;"&amp;DATE(YEAR(TODAY())+1,1,1))/($AF673+$AG673)&gt;=0.5),"控制達標",IF(ISNUMBER($H673),IF(AND($J673&gt;=84,$F673-$H673&lt;0),"進步達標","未達標"),"未達標")),"未達標"))))</f>
        <v/>
      </c>
      <c r="L673" s="33" t="str">
        <f ca="1">IF($B673="","",IF($K673="不適用","不適用",IF($K673="未檢驗","無檢驗資料","全年"&amp;($AF673+$AG673)&amp;"次／下半年"&amp;$AG673&amp;"次／"&amp;SUMIFS(LabData2016[HbA1c唯一],LabData2016[比對身分證前六碼],$AX673,LabData2016[最近一次HbA1c檢查結果(%)],"&lt;"&amp;VALUE(SUBSTITUTE(SUBSTITUTE($E673,"&lt;",""),"%","")),LabData2016[最近一次HbA1c檢查日期],"&gt;="&amp;DATE(YEAR(TODAY()),1,1),LabData2016[最近一次HbA1c檢查日期],"&lt;"&amp;DATE(YEAR(TODAY())+1,1,1))&amp;"/"&amp;($AF673+$AG673)&amp;"達標")))</f>
        <v/>
      </c>
      <c r="M673" s="6" t="str" cm="1">
        <f t="array" ref="M673">IF($B673="","",IFERROR(INDEX(PatientCriteria[LDL達標標準],ROWS($A$4:A673)),""))</f>
        <v/>
      </c>
      <c r="N673" s="6" t="str">
        <f>IF($B673="","",IF($O673="","",IFERROR(SUMIFS(LabData2016[最近一次LDL檢查結果(mg/dL)],LabData2016[比對身分證前六碼],$AX673,LabData2016[最近一次LDL檢查日期],$O673,LabData2016[LDL唯一],1),"")))</f>
        <v/>
      </c>
      <c r="O673" s="36" t="str" cm="1">
        <f t="array" ref="O673">IF($B673="","",IFERROR(_xlfn.AGGREGATE(14,6,LabData2016[最近一次LDL檢查日期]/((LabData2016[比對身分證前六碼]=$AX673)*(LabData2016[LDL唯一]=1)),1),""))</f>
        <v/>
      </c>
      <c r="P673" s="6" t="str">
        <f>IF($B673="","",IF($Q673="","",IFERROR(SUMIFS(LabData2016[最近一次LDL檢查結果(mg/dL)],LabData2016[比對身分證前六碼],$AX673,LabData2016[最近一次LDL檢查日期],$Q673,LabData2016[LDL唯一],1),"")))</f>
        <v/>
      </c>
      <c r="Q673" s="36" t="str" cm="1">
        <f t="array" ref="Q673">IF($B673="","",IFERROR(_xlfn.AGGREGATE(14,6,LabData2016[最近一次LDL檢查日期]/((LabData2016[比對身分證前六碼]=$AX673)*(LabData2016[LDL唯一]=1)),2),""))</f>
        <v/>
      </c>
      <c r="R673" s="6" t="str">
        <f t="shared" si="136"/>
        <v/>
      </c>
      <c r="S673" s="6" t="str" cm="1">
        <f t="array" ref="S673">IF($B673="","",IFERROR(_xlfn.AGGREGATE(15,6,LabData2016[最近一次LDL檢查結果(mg/dL)]/((LabData2016[比對身分證前六碼]=$AX673)*(LabData2016[LDL唯一]=1)),1),""))</f>
        <v/>
      </c>
      <c r="T673" s="28" t="str">
        <f ca="1">IF($B673="","",IF($M673="不適用","不適用",IF($N673="","未檢驗",IF(OR(AND($D673="DM only",$O673&gt;=DATE(YEAR(TODAY()),1,1),$O673&lt;DATE(YEAR(TODAY())+1,1,1),$N673&lt;VALUE(SUBSTITUTE($M673,"&lt;",""))),AND($AH673&gt;=1,$AI673&gt;=1,OR($N673&lt;VALUE(SUBSTITUTE($M673,"&lt;","")),SUMIFS(LabData2016[LDL唯一],LabData2016[比對身分證前六碼],$AX673,LabData2016[最近一次LDL檢查結果(mg/dL)],"&lt;"&amp;VALUE(SUBSTITUTE($M673,"&lt;","")),LabData2016[最近一次LDL檢查日期],"&gt;="&amp;DATE(YEAR(TODAY()),1,1),LabData2016[最近一次LDL檢查日期],"&lt;"&amp;DATE(YEAR(TODAY())+1,1,1))/($AH673+$AI673)&gt;=0.5))),"控制達標",IF(AND($AH673&gt;=1,$AI673&gt;=1,ISNUMBER($P673),$R673&gt;84,$N673-$P673&lt;0),"進步達標","未達標")))))</f>
        <v/>
      </c>
      <c r="U673" s="39" t="str">
        <f ca="1">IF($B673="","",IF($T673="不適用","不適用",IF($T673="未檢驗","無檢驗資料","全年"&amp;($AH673+$AI673)&amp;"次／下半年"&amp;$AI673&amp;"次／"&amp;SUMIFS(LabData2016[LDL唯一],LabData2016[比對身分證前六碼],$AX673,LabData2016[最近一次LDL檢查結果(mg/dL)],"&lt;"&amp;VALUE(SUBSTITUTE($M673,"&lt;","")),LabData2016[最近一次LDL檢查日期],"&gt;="&amp;DATE(YEAR(TODAY()),1,1),LabData2016[最近一次LDL檢查日期],"&lt;"&amp;DATE(YEAR(TODAY())+1,1,1))&amp;"/"&amp;($AH673+$AI673)&amp;"達標")))</f>
        <v/>
      </c>
      <c r="V673" s="6" t="str" cm="1">
        <f t="array" ref="V673">IF($B673="","",IFERROR(INDEX(PatientCriteria[UACR達標標準],ROWS($A$4:A673)),""))</f>
        <v/>
      </c>
      <c r="W673" s="6" t="str">
        <f>IF($B673="","",IF($X673="","",IFERROR(SUMIFS(LabData2016[最近一次UACR檢查結果(mg/gm)],LabData2016[比對身分證前六碼],$AX673,LabData2016[最近一次UACR檢查日期],$X673,LabData2016[UACR唯一],1),"")))</f>
        <v/>
      </c>
      <c r="X673" s="36" t="str" cm="1">
        <f t="array" ref="X673">IF($B673="","",IFERROR(_xlfn.AGGREGATE(14,6,LabData2016[最近一次UACR檢查日期]/((LabData2016[比對身分證前六碼]=$AX673)*(LabData2016[UACR唯一]=1)),1),""))</f>
        <v/>
      </c>
      <c r="Y673" s="6" t="str">
        <f>IF($B673="","",IF($Z673="","",IFERROR(SUMIFS(LabData2016[最近一次UACR檢查結果(mg/gm)],LabData2016[比對身分證前六碼],$AX673,LabData2016[最近一次UACR檢查日期],$Z673,LabData2016[UACR唯一],1),"")))</f>
        <v/>
      </c>
      <c r="Z673" s="36" t="str" cm="1">
        <f t="array" ref="Z673">IF($B673="","",IFERROR(_xlfn.AGGREGATE(14,6,LabData2016[最近一次UACR檢查日期]/((LabData2016[比對身分證前六碼]=$AX673)*(LabData2016[UACR唯一]=1)),2),""))</f>
        <v/>
      </c>
      <c r="AA673" s="6" t="str">
        <f t="shared" si="137"/>
        <v/>
      </c>
      <c r="AB673" s="29" t="str">
        <f ca="1">IF($B673="","",IF($V673="不適用","不適用",IF($W673="","未檢驗",IF(AND($AJ673+$AK673&gt;=2,$AK673&gt;=1),IF(OR($W673&lt;30,SUMIFS(LabData2016[UACR唯一],LabData2016[比對身分證前六碼],$AX673,LabData2016[最近一次UACR檢查結果(mg/gm)],"&lt;30",LabData2016[最近一次UACR檢查日期],"&gt;="&amp;DATE(YEAR(TODAY()),1,1),LabData2016[最近一次UACR檢查日期],"&lt;"&amp;DATE(YEAR(TODAY())+1,1,1))/($AJ673+$AK673)&gt;=0.5),"控制達標",IF(ISNUMBER($Y673),IF(AND($AA673&gt;=84,$W673-$Y673&lt;0),"進步達標","未達標"),"未達標")),"未達標"))))</f>
        <v/>
      </c>
      <c r="AC673" s="38" t="str">
        <f ca="1">IF($B673="","",IF($AB673="不適用","不適用",IF($AB673="未檢驗","無檢驗資料","全年"&amp;($AJ673+$AK673)&amp;"次／下半年"&amp;$AK673&amp;"次／"&amp;SUMIFS(LabData2016[UACR唯一],LabData2016[比對身分證前六碼],$AX673,LabData2016[最近一次UACR檢查結果(mg/gm)],"&lt;30",LabData2016[最近一次UACR檢查日期],"&gt;="&amp;DATE(YEAR(TODAY()),1,1),LabData2016[最近一次UACR檢查日期],"&lt;"&amp;DATE(YEAR(TODAY())+1,1,1))&amp;"/"&amp;($AJ673+$AK673)&amp;"達標")))</f>
        <v/>
      </c>
      <c r="AD673" s="6" t="str" cm="1">
        <f t="array" ref="AD673">IF($B673="","",IFERROR(INDEX(PatientCriteria[BP檢驗次數達標標準],ROWS($A$4:A673)),""))</f>
        <v/>
      </c>
      <c r="AE673" s="6" t="str" cm="1">
        <f t="array" aca="1" ref="AE673" ca="1">IF($B673="","",_xlfn.LET(_xlpm.bp,LabData2016[最近一次BP檢查日期],_xlpm.ym,IF(ISNUMBER(_xlpm.bp),TEXT(_xlpm.bp,"yyyy-mm"),LEFT(_xlpm.bp,7)),_xlpm.matched,_xlfn._xlws.FILTER(_xlpm.ym,(LabData2016[比對身分證前六碼]=$AX673)*(LabData2016[比對生日西元]=$AY673)*(_xlpm.ym&lt;&gt;"")*(LEFT(_xlpm.ym,4)=TEXT(YEAR(TODAY()),"0")),""),IF(INDEX(_xlpm.matched,1)="",0,ROWS(_xlfn.UNIQUE(_xlpm.matched)))))</f>
        <v/>
      </c>
      <c r="AF673" s="6" t="str">
        <f ca="1">IF($B673="","",SUMIFS(LabData2016[HbA1c唯一],LabData2016[比對身分證前六碼],$AX673,LabData2016[最近一次HbA1c檢查日期],"&gt;="&amp;DATE(YEAR(TODAY()),1,1),LabData2016[最近一次HbA1c檢查日期],"&lt;"&amp;DATE(YEAR(TODAY()),7,1)))</f>
        <v/>
      </c>
      <c r="AG673" s="6" t="str">
        <f ca="1">IF($B673="","",SUMIFS(LabData2016[HbA1c唯一],LabData2016[比對身分證前六碼],$AX673,LabData2016[最近一次HbA1c檢查日期],"&gt;="&amp;DATE(YEAR(TODAY()),7,1),LabData2016[最近一次HbA1c檢查日期],"&lt;"&amp;DATE(YEAR(TODAY())+1,1,1)))</f>
        <v/>
      </c>
      <c r="AH673" s="6" t="str">
        <f ca="1">IF($B673="","",SUMIFS(LabData2016[LDL唯一],LabData2016[比對身分證前六碼],$AX673,LabData2016[最近一次LDL檢查日期],"&gt;="&amp;DATE(YEAR(TODAY()),1,1),LabData2016[最近一次LDL檢查日期],"&lt;"&amp;DATE(YEAR(TODAY()),7,1)))</f>
        <v/>
      </c>
      <c r="AI673" s="6" t="str">
        <f ca="1">IF($B673="","",SUMIFS(LabData2016[LDL唯一],LabData2016[比對身分證前六碼],$AX673,LabData2016[最近一次LDL檢查日期],"&gt;="&amp;DATE(YEAR(TODAY()),7,1),LabData2016[最近一次LDL檢查日期],"&lt;"&amp;DATE(YEAR(TODAY())+1,1,1)))</f>
        <v/>
      </c>
      <c r="AJ673" s="6" t="str">
        <f ca="1">IF($B673="","",SUMIFS(LabData2016[UACR唯一],LabData2016[比對身分證前六碼],$AX673,LabData2016[最近一次UACR檢查日期],"&gt;="&amp;DATE(YEAR(TODAY()),1,1),LabData2016[最近一次UACR檢查日期],"&lt;"&amp;DATE(YEAR(TODAY()),7,1)))</f>
        <v/>
      </c>
      <c r="AK673" s="6" t="str">
        <f ca="1">IF($B673="","",SUMIFS(LabData2016[UACR唯一],LabData2016[比對身分證前六碼],$AX673,LabData2016[最近一次UACR檢查日期],"&gt;="&amp;DATE(YEAR(TODAY()),7,1),LabData2016[最近一次UACR檢查日期],"&lt;"&amp;DATE(YEAR(TODAY())+1,1,1)))</f>
        <v/>
      </c>
      <c r="AL673" s="6" t="str">
        <f t="shared" si="138"/>
        <v/>
      </c>
      <c r="AM673" s="6" t="str">
        <f t="shared" si="139"/>
        <v/>
      </c>
      <c r="AN673" s="6" t="str">
        <f t="shared" si="140"/>
        <v/>
      </c>
      <c r="AO673" s="6" t="str">
        <f t="shared" si="141"/>
        <v/>
      </c>
      <c r="AP673" s="6" t="str" cm="1">
        <f t="array" ref="AP673">IF($B673="","",IFERROR(INDEX(相容設定!$B$2:$E$9,MATCH($D673,相容設定!$A$2:$A$9,0),MIN(VALUE(LEFT($AQ673,FIND("/",$AQ673)-1)),3)+1),0))</f>
        <v/>
      </c>
      <c r="AQ673" s="6" t="str">
        <f t="shared" si="142"/>
        <v/>
      </c>
      <c r="AR673" s="30" t="str">
        <f t="shared" si="143"/>
        <v/>
      </c>
      <c r="AS673" s="30" t="str">
        <f>IF($B673="","",250+30+IF(OR(ISNUMBER(SEARCH("DM",$D673)),ISNUMBER(SEARCH("+",$D673))),100,0)+IFERROR(INDEX(相容設定!$F$2:$F$9,MATCH($D673,相容設定!$A$2:$A$9,0)),0))</f>
        <v/>
      </c>
      <c r="AT673" s="31" t="str">
        <f t="shared" si="144"/>
        <v/>
      </c>
      <c r="AU673" s="32" t="str">
        <f t="shared" si="145"/>
        <v/>
      </c>
      <c r="AW673" t="str">
        <f t="shared" si="146"/>
        <v/>
      </c>
    </row>
    <row r="674" spans="1:49" x14ac:dyDescent="0.35">
      <c r="A674" s="26" t="str" cm="1">
        <f t="array" ref="A674">IFERROR(IF(INDEX(PatientCriteria[身分證號],ROWS($A$4:A674))="","",ROWS($A$4:A674)),"")</f>
        <v/>
      </c>
      <c r="B674" s="26" t="str" cm="1">
        <f t="array" ref="B674">IFERROR(IF(INDEX(PatientCriteria[身分證號],ROWS($A$4:A674))="","",INDEX(PatientCriteria[身分證號],ROWS($A$4:A674))),"")</f>
        <v/>
      </c>
      <c r="C674" s="26" t="str" cm="1">
        <f t="array" ref="C674">IF($B674="","",IFERROR(INDEX(PatientCriteria[生日],ROWS($A$4:A674)),""))</f>
        <v/>
      </c>
      <c r="D674" s="26" t="str" cm="1">
        <f t="array" ref="D674">IF($B674="","",IFERROR(INDEX(PatientCriteria[疾病組合],ROWS($A$4:A674)),""))</f>
        <v/>
      </c>
      <c r="E674" s="6" t="str" cm="1">
        <f t="array" ref="E674">IF($B674="","",IFERROR(INDEX(PatientCriteria[HbA1c達標標準],ROWS($A$4:A674)),""))</f>
        <v/>
      </c>
      <c r="F674" s="6" t="str">
        <f>IF($B674="","",IF($G674="","",IFERROR(SUMIFS(LabData2016[最近一次HbA1c檢查結果(%)],LabData2016[比對身分證前六碼],$AX674,LabData2016[最近一次HbA1c檢查日期],$G674,LabData2016[HbA1c唯一],1),"")))</f>
        <v/>
      </c>
      <c r="G674" s="36" t="str" cm="1">
        <f t="array" ref="G674">IF($B674="","",IFERROR(_xlfn.AGGREGATE(14,6,LabData2016[最近一次HbA1c檢查日期]/((LabData2016[比對身分證前六碼]=$AX674)*(LabData2016[HbA1c唯一]=1)),1),""))</f>
        <v/>
      </c>
      <c r="H674" s="6" t="str">
        <f>IF($B674="","",IF($I674="","",IFERROR(SUMIFS(LabData2016[最近一次HbA1c檢查結果(%)],LabData2016[比對身分證前六碼],$AX674,LabData2016[最近一次HbA1c檢查日期],$I674,LabData2016[HbA1c唯一],1),"")))</f>
        <v/>
      </c>
      <c r="I674" s="36" t="str" cm="1">
        <f t="array" ref="I674">IF($B674="","",IFERROR(_xlfn.AGGREGATE(14,6,LabData2016[最近一次HbA1c檢查日期]/((LabData2016[比對身分證前六碼]=$AX674)*(LabData2016[HbA1c唯一]=1)),2),""))</f>
        <v/>
      </c>
      <c r="J674" s="6" t="str">
        <f t="shared" si="135"/>
        <v/>
      </c>
      <c r="K674" s="27" t="str">
        <f ca="1">IF($B674="","",IF($E674="不適用","不適用",IF($F674="","未檢驗",IF(AND($AF674+$AG674&gt;=2,$AG674&gt;=1),IF(OR($F674&lt;VALUE(SUBSTITUTE(SUBSTITUTE($E674,"&lt;",""),"%","")),SUMIFS(LabData2016[HbA1c唯一],LabData2016[比對身分證前六碼],$AX674,LabData2016[最近一次HbA1c檢查結果(%)],"&lt;"&amp;VALUE(SUBSTITUTE(SUBSTITUTE($E674,"&lt;",""),"%","")),LabData2016[最近一次HbA1c檢查日期],"&gt;="&amp;DATE(YEAR(TODAY()),1,1),LabData2016[最近一次HbA1c檢查日期],"&lt;"&amp;DATE(YEAR(TODAY())+1,1,1))/($AF674+$AG674)&gt;=0.5),"控制達標",IF(ISNUMBER($H674),IF(AND($J674&gt;=84,$F674-$H674&lt;0),"進步達標","未達標"),"未達標")),"未達標"))))</f>
        <v/>
      </c>
      <c r="L674" s="33" t="str">
        <f ca="1">IF($B674="","",IF($K674="不適用","不適用",IF($K674="未檢驗","無檢驗資料","全年"&amp;($AF674+$AG674)&amp;"次／下半年"&amp;$AG674&amp;"次／"&amp;SUMIFS(LabData2016[HbA1c唯一],LabData2016[比對身分證前六碼],$AX674,LabData2016[最近一次HbA1c檢查結果(%)],"&lt;"&amp;VALUE(SUBSTITUTE(SUBSTITUTE($E674,"&lt;",""),"%","")),LabData2016[最近一次HbA1c檢查日期],"&gt;="&amp;DATE(YEAR(TODAY()),1,1),LabData2016[最近一次HbA1c檢查日期],"&lt;"&amp;DATE(YEAR(TODAY())+1,1,1))&amp;"/"&amp;($AF674+$AG674)&amp;"達標")))</f>
        <v/>
      </c>
      <c r="M674" s="6" t="str" cm="1">
        <f t="array" ref="M674">IF($B674="","",IFERROR(INDEX(PatientCriteria[LDL達標標準],ROWS($A$4:A674)),""))</f>
        <v/>
      </c>
      <c r="N674" s="6" t="str">
        <f>IF($B674="","",IF($O674="","",IFERROR(SUMIFS(LabData2016[最近一次LDL檢查結果(mg/dL)],LabData2016[比對身分證前六碼],$AX674,LabData2016[最近一次LDL檢查日期],$O674,LabData2016[LDL唯一],1),"")))</f>
        <v/>
      </c>
      <c r="O674" s="36" t="str" cm="1">
        <f t="array" ref="O674">IF($B674="","",IFERROR(_xlfn.AGGREGATE(14,6,LabData2016[最近一次LDL檢查日期]/((LabData2016[比對身分證前六碼]=$AX674)*(LabData2016[LDL唯一]=1)),1),""))</f>
        <v/>
      </c>
      <c r="P674" s="6" t="str">
        <f>IF($B674="","",IF($Q674="","",IFERROR(SUMIFS(LabData2016[最近一次LDL檢查結果(mg/dL)],LabData2016[比對身分證前六碼],$AX674,LabData2016[最近一次LDL檢查日期],$Q674,LabData2016[LDL唯一],1),"")))</f>
        <v/>
      </c>
      <c r="Q674" s="36" t="str" cm="1">
        <f t="array" ref="Q674">IF($B674="","",IFERROR(_xlfn.AGGREGATE(14,6,LabData2016[最近一次LDL檢查日期]/((LabData2016[比對身分證前六碼]=$AX674)*(LabData2016[LDL唯一]=1)),2),""))</f>
        <v/>
      </c>
      <c r="R674" s="6" t="str">
        <f t="shared" si="136"/>
        <v/>
      </c>
      <c r="S674" s="6" t="str" cm="1">
        <f t="array" ref="S674">IF($B674="","",IFERROR(_xlfn.AGGREGATE(15,6,LabData2016[最近一次LDL檢查結果(mg/dL)]/((LabData2016[比對身分證前六碼]=$AX674)*(LabData2016[LDL唯一]=1)),1),""))</f>
        <v/>
      </c>
      <c r="T674" s="28" t="str">
        <f ca="1">IF($B674="","",IF($M674="不適用","不適用",IF($N674="","未檢驗",IF(OR(AND($D674="DM only",$O674&gt;=DATE(YEAR(TODAY()),1,1),$O674&lt;DATE(YEAR(TODAY())+1,1,1),$N674&lt;VALUE(SUBSTITUTE($M674,"&lt;",""))),AND($AH674&gt;=1,$AI674&gt;=1,OR($N674&lt;VALUE(SUBSTITUTE($M674,"&lt;","")),SUMIFS(LabData2016[LDL唯一],LabData2016[比對身分證前六碼],$AX674,LabData2016[最近一次LDL檢查結果(mg/dL)],"&lt;"&amp;VALUE(SUBSTITUTE($M674,"&lt;","")),LabData2016[最近一次LDL檢查日期],"&gt;="&amp;DATE(YEAR(TODAY()),1,1),LabData2016[最近一次LDL檢查日期],"&lt;"&amp;DATE(YEAR(TODAY())+1,1,1))/($AH674+$AI674)&gt;=0.5))),"控制達標",IF(AND($AH674&gt;=1,$AI674&gt;=1,ISNUMBER($P674),$R674&gt;84,$N674-$P674&lt;0),"進步達標","未達標")))))</f>
        <v/>
      </c>
      <c r="U674" s="39" t="str">
        <f ca="1">IF($B674="","",IF($T674="不適用","不適用",IF($T674="未檢驗","無檢驗資料","全年"&amp;($AH674+$AI674)&amp;"次／下半年"&amp;$AI674&amp;"次／"&amp;SUMIFS(LabData2016[LDL唯一],LabData2016[比對身分證前六碼],$AX674,LabData2016[最近一次LDL檢查結果(mg/dL)],"&lt;"&amp;VALUE(SUBSTITUTE($M674,"&lt;","")),LabData2016[最近一次LDL檢查日期],"&gt;="&amp;DATE(YEAR(TODAY()),1,1),LabData2016[最近一次LDL檢查日期],"&lt;"&amp;DATE(YEAR(TODAY())+1,1,1))&amp;"/"&amp;($AH674+$AI674)&amp;"達標")))</f>
        <v/>
      </c>
      <c r="V674" s="6" t="str" cm="1">
        <f t="array" ref="V674">IF($B674="","",IFERROR(INDEX(PatientCriteria[UACR達標標準],ROWS($A$4:A674)),""))</f>
        <v/>
      </c>
      <c r="W674" s="6" t="str">
        <f>IF($B674="","",IF($X674="","",IFERROR(SUMIFS(LabData2016[最近一次UACR檢查結果(mg/gm)],LabData2016[比對身分證前六碼],$AX674,LabData2016[最近一次UACR檢查日期],$X674,LabData2016[UACR唯一],1),"")))</f>
        <v/>
      </c>
      <c r="X674" s="36" t="str" cm="1">
        <f t="array" ref="X674">IF($B674="","",IFERROR(_xlfn.AGGREGATE(14,6,LabData2016[最近一次UACR檢查日期]/((LabData2016[比對身分證前六碼]=$AX674)*(LabData2016[UACR唯一]=1)),1),""))</f>
        <v/>
      </c>
      <c r="Y674" s="6" t="str">
        <f>IF($B674="","",IF($Z674="","",IFERROR(SUMIFS(LabData2016[最近一次UACR檢查結果(mg/gm)],LabData2016[比對身分證前六碼],$AX674,LabData2016[最近一次UACR檢查日期],$Z674,LabData2016[UACR唯一],1),"")))</f>
        <v/>
      </c>
      <c r="Z674" s="36" t="str" cm="1">
        <f t="array" ref="Z674">IF($B674="","",IFERROR(_xlfn.AGGREGATE(14,6,LabData2016[最近一次UACR檢查日期]/((LabData2016[比對身分證前六碼]=$AX674)*(LabData2016[UACR唯一]=1)),2),""))</f>
        <v/>
      </c>
      <c r="AA674" s="6" t="str">
        <f t="shared" si="137"/>
        <v/>
      </c>
      <c r="AB674" s="29" t="str">
        <f ca="1">IF($B674="","",IF($V674="不適用","不適用",IF($W674="","未檢驗",IF(AND($AJ674+$AK674&gt;=2,$AK674&gt;=1),IF(OR($W674&lt;30,SUMIFS(LabData2016[UACR唯一],LabData2016[比對身分證前六碼],$AX674,LabData2016[最近一次UACR檢查結果(mg/gm)],"&lt;30",LabData2016[最近一次UACR檢查日期],"&gt;="&amp;DATE(YEAR(TODAY()),1,1),LabData2016[最近一次UACR檢查日期],"&lt;"&amp;DATE(YEAR(TODAY())+1,1,1))/($AJ674+$AK674)&gt;=0.5),"控制達標",IF(ISNUMBER($Y674),IF(AND($AA674&gt;=84,$W674-$Y674&lt;0),"進步達標","未達標"),"未達標")),"未達標"))))</f>
        <v/>
      </c>
      <c r="AC674" s="38" t="str">
        <f ca="1">IF($B674="","",IF($AB674="不適用","不適用",IF($AB674="未檢驗","無檢驗資料","全年"&amp;($AJ674+$AK674)&amp;"次／下半年"&amp;$AK674&amp;"次／"&amp;SUMIFS(LabData2016[UACR唯一],LabData2016[比對身分證前六碼],$AX674,LabData2016[最近一次UACR檢查結果(mg/gm)],"&lt;30",LabData2016[最近一次UACR檢查日期],"&gt;="&amp;DATE(YEAR(TODAY()),1,1),LabData2016[最近一次UACR檢查日期],"&lt;"&amp;DATE(YEAR(TODAY())+1,1,1))&amp;"/"&amp;($AJ674+$AK674)&amp;"達標")))</f>
        <v/>
      </c>
      <c r="AD674" s="6" t="str" cm="1">
        <f t="array" ref="AD674">IF($B674="","",IFERROR(INDEX(PatientCriteria[BP檢驗次數達標標準],ROWS($A$4:A674)),""))</f>
        <v/>
      </c>
      <c r="AE674" s="6" t="str" cm="1">
        <f t="array" aca="1" ref="AE674" ca="1">IF($B674="","",_xlfn.LET(_xlpm.bp,LabData2016[最近一次BP檢查日期],_xlpm.ym,IF(ISNUMBER(_xlpm.bp),TEXT(_xlpm.bp,"yyyy-mm"),LEFT(_xlpm.bp,7)),_xlpm.matched,_xlfn._xlws.FILTER(_xlpm.ym,(LabData2016[比對身分證前六碼]=$AX674)*(LabData2016[比對生日西元]=$AY674)*(_xlpm.ym&lt;&gt;"")*(LEFT(_xlpm.ym,4)=TEXT(YEAR(TODAY()),"0")),""),IF(INDEX(_xlpm.matched,1)="",0,ROWS(_xlfn.UNIQUE(_xlpm.matched)))))</f>
        <v/>
      </c>
      <c r="AF674" s="6" t="str">
        <f ca="1">IF($B674="","",SUMIFS(LabData2016[HbA1c唯一],LabData2016[比對身分證前六碼],$AX674,LabData2016[最近一次HbA1c檢查日期],"&gt;="&amp;DATE(YEAR(TODAY()),1,1),LabData2016[最近一次HbA1c檢查日期],"&lt;"&amp;DATE(YEAR(TODAY()),7,1)))</f>
        <v/>
      </c>
      <c r="AG674" s="6" t="str">
        <f ca="1">IF($B674="","",SUMIFS(LabData2016[HbA1c唯一],LabData2016[比對身分證前六碼],$AX674,LabData2016[最近一次HbA1c檢查日期],"&gt;="&amp;DATE(YEAR(TODAY()),7,1),LabData2016[最近一次HbA1c檢查日期],"&lt;"&amp;DATE(YEAR(TODAY())+1,1,1)))</f>
        <v/>
      </c>
      <c r="AH674" s="6" t="str">
        <f ca="1">IF($B674="","",SUMIFS(LabData2016[LDL唯一],LabData2016[比對身分證前六碼],$AX674,LabData2016[最近一次LDL檢查日期],"&gt;="&amp;DATE(YEAR(TODAY()),1,1),LabData2016[最近一次LDL檢查日期],"&lt;"&amp;DATE(YEAR(TODAY()),7,1)))</f>
        <v/>
      </c>
      <c r="AI674" s="6" t="str">
        <f ca="1">IF($B674="","",SUMIFS(LabData2016[LDL唯一],LabData2016[比對身分證前六碼],$AX674,LabData2016[最近一次LDL檢查日期],"&gt;="&amp;DATE(YEAR(TODAY()),7,1),LabData2016[最近一次LDL檢查日期],"&lt;"&amp;DATE(YEAR(TODAY())+1,1,1)))</f>
        <v/>
      </c>
      <c r="AJ674" s="6" t="str">
        <f ca="1">IF($B674="","",SUMIFS(LabData2016[UACR唯一],LabData2016[比對身分證前六碼],$AX674,LabData2016[最近一次UACR檢查日期],"&gt;="&amp;DATE(YEAR(TODAY()),1,1),LabData2016[最近一次UACR檢查日期],"&lt;"&amp;DATE(YEAR(TODAY()),7,1)))</f>
        <v/>
      </c>
      <c r="AK674" s="6" t="str">
        <f ca="1">IF($B674="","",SUMIFS(LabData2016[UACR唯一],LabData2016[比對身分證前六碼],$AX674,LabData2016[最近一次UACR檢查日期],"&gt;="&amp;DATE(YEAR(TODAY()),7,1),LabData2016[最近一次UACR檢查日期],"&lt;"&amp;DATE(YEAR(TODAY())+1,1,1)))</f>
        <v/>
      </c>
      <c r="AL674" s="6" t="str">
        <f t="shared" si="138"/>
        <v/>
      </c>
      <c r="AM674" s="6" t="str">
        <f t="shared" si="139"/>
        <v/>
      </c>
      <c r="AN674" s="6" t="str">
        <f t="shared" si="140"/>
        <v/>
      </c>
      <c r="AO674" s="6" t="str">
        <f t="shared" si="141"/>
        <v/>
      </c>
      <c r="AP674" s="6" t="str" cm="1">
        <f t="array" ref="AP674">IF($B674="","",IFERROR(INDEX(相容設定!$B$2:$E$9,MATCH($D674,相容設定!$A$2:$A$9,0),MIN(VALUE(LEFT($AQ674,FIND("/",$AQ674)-1)),3)+1),0))</f>
        <v/>
      </c>
      <c r="AQ674" s="6" t="str">
        <f t="shared" si="142"/>
        <v/>
      </c>
      <c r="AR674" s="30" t="str">
        <f t="shared" si="143"/>
        <v/>
      </c>
      <c r="AS674" s="30" t="str">
        <f>IF($B674="","",250+30+IF(OR(ISNUMBER(SEARCH("DM",$D674)),ISNUMBER(SEARCH("+",$D674))),100,0)+IFERROR(INDEX(相容設定!$F$2:$F$9,MATCH($D674,相容設定!$A$2:$A$9,0)),0))</f>
        <v/>
      </c>
      <c r="AT674" s="31" t="str">
        <f t="shared" si="144"/>
        <v/>
      </c>
      <c r="AU674" s="32" t="str">
        <f t="shared" si="145"/>
        <v/>
      </c>
      <c r="AW674" t="str">
        <f t="shared" si="146"/>
        <v/>
      </c>
    </row>
    <row r="675" spans="1:49" x14ac:dyDescent="0.35">
      <c r="A675" s="26" t="str" cm="1">
        <f t="array" ref="A675">IFERROR(IF(INDEX(PatientCriteria[身分證號],ROWS($A$4:A675))="","",ROWS($A$4:A675)),"")</f>
        <v/>
      </c>
      <c r="B675" s="26" t="str" cm="1">
        <f t="array" ref="B675">IFERROR(IF(INDEX(PatientCriteria[身分證號],ROWS($A$4:A675))="","",INDEX(PatientCriteria[身分證號],ROWS($A$4:A675))),"")</f>
        <v/>
      </c>
      <c r="C675" s="26" t="str" cm="1">
        <f t="array" ref="C675">IF($B675="","",IFERROR(INDEX(PatientCriteria[生日],ROWS($A$4:A675)),""))</f>
        <v/>
      </c>
      <c r="D675" s="26" t="str" cm="1">
        <f t="array" ref="D675">IF($B675="","",IFERROR(INDEX(PatientCriteria[疾病組合],ROWS($A$4:A675)),""))</f>
        <v/>
      </c>
      <c r="E675" s="6" t="str" cm="1">
        <f t="array" ref="E675">IF($B675="","",IFERROR(INDEX(PatientCriteria[HbA1c達標標準],ROWS($A$4:A675)),""))</f>
        <v/>
      </c>
      <c r="F675" s="6" t="str">
        <f>IF($B675="","",IF($G675="","",IFERROR(SUMIFS(LabData2016[最近一次HbA1c檢查結果(%)],LabData2016[比對身分證前六碼],$AX675,LabData2016[最近一次HbA1c檢查日期],$G675,LabData2016[HbA1c唯一],1),"")))</f>
        <v/>
      </c>
      <c r="G675" s="36" t="str" cm="1">
        <f t="array" ref="G675">IF($B675="","",IFERROR(_xlfn.AGGREGATE(14,6,LabData2016[最近一次HbA1c檢查日期]/((LabData2016[比對身分證前六碼]=$AX675)*(LabData2016[HbA1c唯一]=1)),1),""))</f>
        <v/>
      </c>
      <c r="H675" s="6" t="str">
        <f>IF($B675="","",IF($I675="","",IFERROR(SUMIFS(LabData2016[最近一次HbA1c檢查結果(%)],LabData2016[比對身分證前六碼],$AX675,LabData2016[最近一次HbA1c檢查日期],$I675,LabData2016[HbA1c唯一],1),"")))</f>
        <v/>
      </c>
      <c r="I675" s="36" t="str" cm="1">
        <f t="array" ref="I675">IF($B675="","",IFERROR(_xlfn.AGGREGATE(14,6,LabData2016[最近一次HbA1c檢查日期]/((LabData2016[比對身分證前六碼]=$AX675)*(LabData2016[HbA1c唯一]=1)),2),""))</f>
        <v/>
      </c>
      <c r="J675" s="6" t="str">
        <f t="shared" si="135"/>
        <v/>
      </c>
      <c r="K675" s="27" t="str">
        <f ca="1">IF($B675="","",IF($E675="不適用","不適用",IF($F675="","未檢驗",IF(AND($AF675+$AG675&gt;=2,$AG675&gt;=1),IF(OR($F675&lt;VALUE(SUBSTITUTE(SUBSTITUTE($E675,"&lt;",""),"%","")),SUMIFS(LabData2016[HbA1c唯一],LabData2016[比對身分證前六碼],$AX675,LabData2016[最近一次HbA1c檢查結果(%)],"&lt;"&amp;VALUE(SUBSTITUTE(SUBSTITUTE($E675,"&lt;",""),"%","")),LabData2016[最近一次HbA1c檢查日期],"&gt;="&amp;DATE(YEAR(TODAY()),1,1),LabData2016[最近一次HbA1c檢查日期],"&lt;"&amp;DATE(YEAR(TODAY())+1,1,1))/($AF675+$AG675)&gt;=0.5),"控制達標",IF(ISNUMBER($H675),IF(AND($J675&gt;=84,$F675-$H675&lt;0),"進步達標","未達標"),"未達標")),"未達標"))))</f>
        <v/>
      </c>
      <c r="L675" s="33" t="str">
        <f ca="1">IF($B675="","",IF($K675="不適用","不適用",IF($K675="未檢驗","無檢驗資料","全年"&amp;($AF675+$AG675)&amp;"次／下半年"&amp;$AG675&amp;"次／"&amp;SUMIFS(LabData2016[HbA1c唯一],LabData2016[比對身分證前六碼],$AX675,LabData2016[最近一次HbA1c檢查結果(%)],"&lt;"&amp;VALUE(SUBSTITUTE(SUBSTITUTE($E675,"&lt;",""),"%","")),LabData2016[最近一次HbA1c檢查日期],"&gt;="&amp;DATE(YEAR(TODAY()),1,1),LabData2016[最近一次HbA1c檢查日期],"&lt;"&amp;DATE(YEAR(TODAY())+1,1,1))&amp;"/"&amp;($AF675+$AG675)&amp;"達標")))</f>
        <v/>
      </c>
      <c r="M675" s="6" t="str" cm="1">
        <f t="array" ref="M675">IF($B675="","",IFERROR(INDEX(PatientCriteria[LDL達標標準],ROWS($A$4:A675)),""))</f>
        <v/>
      </c>
      <c r="N675" s="6" t="str">
        <f>IF($B675="","",IF($O675="","",IFERROR(SUMIFS(LabData2016[最近一次LDL檢查結果(mg/dL)],LabData2016[比對身分證前六碼],$AX675,LabData2016[最近一次LDL檢查日期],$O675,LabData2016[LDL唯一],1),"")))</f>
        <v/>
      </c>
      <c r="O675" s="36" t="str" cm="1">
        <f t="array" ref="O675">IF($B675="","",IFERROR(_xlfn.AGGREGATE(14,6,LabData2016[最近一次LDL檢查日期]/((LabData2016[比對身分證前六碼]=$AX675)*(LabData2016[LDL唯一]=1)),1),""))</f>
        <v/>
      </c>
      <c r="P675" s="6" t="str">
        <f>IF($B675="","",IF($Q675="","",IFERROR(SUMIFS(LabData2016[最近一次LDL檢查結果(mg/dL)],LabData2016[比對身分證前六碼],$AX675,LabData2016[最近一次LDL檢查日期],$Q675,LabData2016[LDL唯一],1),"")))</f>
        <v/>
      </c>
      <c r="Q675" s="36" t="str" cm="1">
        <f t="array" ref="Q675">IF($B675="","",IFERROR(_xlfn.AGGREGATE(14,6,LabData2016[最近一次LDL檢查日期]/((LabData2016[比對身分證前六碼]=$AX675)*(LabData2016[LDL唯一]=1)),2),""))</f>
        <v/>
      </c>
      <c r="R675" s="6" t="str">
        <f t="shared" si="136"/>
        <v/>
      </c>
      <c r="S675" s="6" t="str" cm="1">
        <f t="array" ref="S675">IF($B675="","",IFERROR(_xlfn.AGGREGATE(15,6,LabData2016[最近一次LDL檢查結果(mg/dL)]/((LabData2016[比對身分證前六碼]=$AX675)*(LabData2016[LDL唯一]=1)),1),""))</f>
        <v/>
      </c>
      <c r="T675" s="28" t="str">
        <f ca="1">IF($B675="","",IF($M675="不適用","不適用",IF($N675="","未檢驗",IF(OR(AND($D675="DM only",$O675&gt;=DATE(YEAR(TODAY()),1,1),$O675&lt;DATE(YEAR(TODAY())+1,1,1),$N675&lt;VALUE(SUBSTITUTE($M675,"&lt;",""))),AND($AH675&gt;=1,$AI675&gt;=1,OR($N675&lt;VALUE(SUBSTITUTE($M675,"&lt;","")),SUMIFS(LabData2016[LDL唯一],LabData2016[比對身分證前六碼],$AX675,LabData2016[最近一次LDL檢查結果(mg/dL)],"&lt;"&amp;VALUE(SUBSTITUTE($M675,"&lt;","")),LabData2016[最近一次LDL檢查日期],"&gt;="&amp;DATE(YEAR(TODAY()),1,1),LabData2016[最近一次LDL檢查日期],"&lt;"&amp;DATE(YEAR(TODAY())+1,1,1))/($AH675+$AI675)&gt;=0.5))),"控制達標",IF(AND($AH675&gt;=1,$AI675&gt;=1,ISNUMBER($P675),$R675&gt;84,$N675-$P675&lt;0),"進步達標","未達標")))))</f>
        <v/>
      </c>
      <c r="U675" s="39" t="str">
        <f ca="1">IF($B675="","",IF($T675="不適用","不適用",IF($T675="未檢驗","無檢驗資料","全年"&amp;($AH675+$AI675)&amp;"次／下半年"&amp;$AI675&amp;"次／"&amp;SUMIFS(LabData2016[LDL唯一],LabData2016[比對身分證前六碼],$AX675,LabData2016[最近一次LDL檢查結果(mg/dL)],"&lt;"&amp;VALUE(SUBSTITUTE($M675,"&lt;","")),LabData2016[最近一次LDL檢查日期],"&gt;="&amp;DATE(YEAR(TODAY()),1,1),LabData2016[最近一次LDL檢查日期],"&lt;"&amp;DATE(YEAR(TODAY())+1,1,1))&amp;"/"&amp;($AH675+$AI675)&amp;"達標")))</f>
        <v/>
      </c>
      <c r="V675" s="6" t="str" cm="1">
        <f t="array" ref="V675">IF($B675="","",IFERROR(INDEX(PatientCriteria[UACR達標標準],ROWS($A$4:A675)),""))</f>
        <v/>
      </c>
      <c r="W675" s="6" t="str">
        <f>IF($B675="","",IF($X675="","",IFERROR(SUMIFS(LabData2016[最近一次UACR檢查結果(mg/gm)],LabData2016[比對身分證前六碼],$AX675,LabData2016[最近一次UACR檢查日期],$X675,LabData2016[UACR唯一],1),"")))</f>
        <v/>
      </c>
      <c r="X675" s="36" t="str" cm="1">
        <f t="array" ref="X675">IF($B675="","",IFERROR(_xlfn.AGGREGATE(14,6,LabData2016[最近一次UACR檢查日期]/((LabData2016[比對身分證前六碼]=$AX675)*(LabData2016[UACR唯一]=1)),1),""))</f>
        <v/>
      </c>
      <c r="Y675" s="6" t="str">
        <f>IF($B675="","",IF($Z675="","",IFERROR(SUMIFS(LabData2016[最近一次UACR檢查結果(mg/gm)],LabData2016[比對身分證前六碼],$AX675,LabData2016[最近一次UACR檢查日期],$Z675,LabData2016[UACR唯一],1),"")))</f>
        <v/>
      </c>
      <c r="Z675" s="36" t="str" cm="1">
        <f t="array" ref="Z675">IF($B675="","",IFERROR(_xlfn.AGGREGATE(14,6,LabData2016[最近一次UACR檢查日期]/((LabData2016[比對身分證前六碼]=$AX675)*(LabData2016[UACR唯一]=1)),2),""))</f>
        <v/>
      </c>
      <c r="AA675" s="6" t="str">
        <f t="shared" si="137"/>
        <v/>
      </c>
      <c r="AB675" s="29" t="str">
        <f ca="1">IF($B675="","",IF($V675="不適用","不適用",IF($W675="","未檢驗",IF(AND($AJ675+$AK675&gt;=2,$AK675&gt;=1),IF(OR($W675&lt;30,SUMIFS(LabData2016[UACR唯一],LabData2016[比對身分證前六碼],$AX675,LabData2016[最近一次UACR檢查結果(mg/gm)],"&lt;30",LabData2016[最近一次UACR檢查日期],"&gt;="&amp;DATE(YEAR(TODAY()),1,1),LabData2016[最近一次UACR檢查日期],"&lt;"&amp;DATE(YEAR(TODAY())+1,1,1))/($AJ675+$AK675)&gt;=0.5),"控制達標",IF(ISNUMBER($Y675),IF(AND($AA675&gt;=84,$W675-$Y675&lt;0),"進步達標","未達標"),"未達標")),"未達標"))))</f>
        <v/>
      </c>
      <c r="AC675" s="38" t="str">
        <f ca="1">IF($B675="","",IF($AB675="不適用","不適用",IF($AB675="未檢驗","無檢驗資料","全年"&amp;($AJ675+$AK675)&amp;"次／下半年"&amp;$AK675&amp;"次／"&amp;SUMIFS(LabData2016[UACR唯一],LabData2016[比對身分證前六碼],$AX675,LabData2016[最近一次UACR檢查結果(mg/gm)],"&lt;30",LabData2016[最近一次UACR檢查日期],"&gt;="&amp;DATE(YEAR(TODAY()),1,1),LabData2016[最近一次UACR檢查日期],"&lt;"&amp;DATE(YEAR(TODAY())+1,1,1))&amp;"/"&amp;($AJ675+$AK675)&amp;"達標")))</f>
        <v/>
      </c>
      <c r="AD675" s="6" t="str" cm="1">
        <f t="array" ref="AD675">IF($B675="","",IFERROR(INDEX(PatientCriteria[BP檢驗次數達標標準],ROWS($A$4:A675)),""))</f>
        <v/>
      </c>
      <c r="AE675" s="6" t="str" cm="1">
        <f t="array" aca="1" ref="AE675" ca="1">IF($B675="","",_xlfn.LET(_xlpm.bp,LabData2016[最近一次BP檢查日期],_xlpm.ym,IF(ISNUMBER(_xlpm.bp),TEXT(_xlpm.bp,"yyyy-mm"),LEFT(_xlpm.bp,7)),_xlpm.matched,_xlfn._xlws.FILTER(_xlpm.ym,(LabData2016[比對身分證前六碼]=$AX675)*(LabData2016[比對生日西元]=$AY675)*(_xlpm.ym&lt;&gt;"")*(LEFT(_xlpm.ym,4)=TEXT(YEAR(TODAY()),"0")),""),IF(INDEX(_xlpm.matched,1)="",0,ROWS(_xlfn.UNIQUE(_xlpm.matched)))))</f>
        <v/>
      </c>
      <c r="AF675" s="6" t="str">
        <f ca="1">IF($B675="","",SUMIFS(LabData2016[HbA1c唯一],LabData2016[比對身分證前六碼],$AX675,LabData2016[最近一次HbA1c檢查日期],"&gt;="&amp;DATE(YEAR(TODAY()),1,1),LabData2016[最近一次HbA1c檢查日期],"&lt;"&amp;DATE(YEAR(TODAY()),7,1)))</f>
        <v/>
      </c>
      <c r="AG675" s="6" t="str">
        <f ca="1">IF($B675="","",SUMIFS(LabData2016[HbA1c唯一],LabData2016[比對身分證前六碼],$AX675,LabData2016[最近一次HbA1c檢查日期],"&gt;="&amp;DATE(YEAR(TODAY()),7,1),LabData2016[最近一次HbA1c檢查日期],"&lt;"&amp;DATE(YEAR(TODAY())+1,1,1)))</f>
        <v/>
      </c>
      <c r="AH675" s="6" t="str">
        <f ca="1">IF($B675="","",SUMIFS(LabData2016[LDL唯一],LabData2016[比對身分證前六碼],$AX675,LabData2016[最近一次LDL檢查日期],"&gt;="&amp;DATE(YEAR(TODAY()),1,1),LabData2016[最近一次LDL檢查日期],"&lt;"&amp;DATE(YEAR(TODAY()),7,1)))</f>
        <v/>
      </c>
      <c r="AI675" s="6" t="str">
        <f ca="1">IF($B675="","",SUMIFS(LabData2016[LDL唯一],LabData2016[比對身分證前六碼],$AX675,LabData2016[最近一次LDL檢查日期],"&gt;="&amp;DATE(YEAR(TODAY()),7,1),LabData2016[最近一次LDL檢查日期],"&lt;"&amp;DATE(YEAR(TODAY())+1,1,1)))</f>
        <v/>
      </c>
      <c r="AJ675" s="6" t="str">
        <f ca="1">IF($B675="","",SUMIFS(LabData2016[UACR唯一],LabData2016[比對身分證前六碼],$AX675,LabData2016[最近一次UACR檢查日期],"&gt;="&amp;DATE(YEAR(TODAY()),1,1),LabData2016[最近一次UACR檢查日期],"&lt;"&amp;DATE(YEAR(TODAY()),7,1)))</f>
        <v/>
      </c>
      <c r="AK675" s="6" t="str">
        <f ca="1">IF($B675="","",SUMIFS(LabData2016[UACR唯一],LabData2016[比對身分證前六碼],$AX675,LabData2016[最近一次UACR檢查日期],"&gt;="&amp;DATE(YEAR(TODAY()),7,1),LabData2016[最近一次UACR檢查日期],"&lt;"&amp;DATE(YEAR(TODAY())+1,1,1)))</f>
        <v/>
      </c>
      <c r="AL675" s="6" t="str">
        <f t="shared" si="138"/>
        <v/>
      </c>
      <c r="AM675" s="6" t="str">
        <f t="shared" si="139"/>
        <v/>
      </c>
      <c r="AN675" s="6" t="str">
        <f t="shared" si="140"/>
        <v/>
      </c>
      <c r="AO675" s="6" t="str">
        <f t="shared" si="141"/>
        <v/>
      </c>
      <c r="AP675" s="6" t="str" cm="1">
        <f t="array" ref="AP675">IF($B675="","",IFERROR(INDEX(相容設定!$B$2:$E$9,MATCH($D675,相容設定!$A$2:$A$9,0),MIN(VALUE(LEFT($AQ675,FIND("/",$AQ675)-1)),3)+1),0))</f>
        <v/>
      </c>
      <c r="AQ675" s="6" t="str">
        <f t="shared" si="142"/>
        <v/>
      </c>
      <c r="AR675" s="30" t="str">
        <f t="shared" si="143"/>
        <v/>
      </c>
      <c r="AS675" s="30" t="str">
        <f>IF($B675="","",250+30+IF(OR(ISNUMBER(SEARCH("DM",$D675)),ISNUMBER(SEARCH("+",$D675))),100,0)+IFERROR(INDEX(相容設定!$F$2:$F$9,MATCH($D675,相容設定!$A$2:$A$9,0)),0))</f>
        <v/>
      </c>
      <c r="AT675" s="31" t="str">
        <f t="shared" si="144"/>
        <v/>
      </c>
      <c r="AU675" s="32" t="str">
        <f t="shared" si="145"/>
        <v/>
      </c>
      <c r="AW675" t="str">
        <f t="shared" si="146"/>
        <v/>
      </c>
    </row>
    <row r="676" spans="1:49" x14ac:dyDescent="0.35">
      <c r="A676" s="26" t="str" cm="1">
        <f t="array" ref="A676">IFERROR(IF(INDEX(PatientCriteria[身分證號],ROWS($A$4:A676))="","",ROWS($A$4:A676)),"")</f>
        <v/>
      </c>
      <c r="B676" s="26" t="str" cm="1">
        <f t="array" ref="B676">IFERROR(IF(INDEX(PatientCriteria[身分證號],ROWS($A$4:A676))="","",INDEX(PatientCriteria[身分證號],ROWS($A$4:A676))),"")</f>
        <v/>
      </c>
      <c r="C676" s="26" t="str" cm="1">
        <f t="array" ref="C676">IF($B676="","",IFERROR(INDEX(PatientCriteria[生日],ROWS($A$4:A676)),""))</f>
        <v/>
      </c>
      <c r="D676" s="26" t="str" cm="1">
        <f t="array" ref="D676">IF($B676="","",IFERROR(INDEX(PatientCriteria[疾病組合],ROWS($A$4:A676)),""))</f>
        <v/>
      </c>
      <c r="E676" s="6" t="str" cm="1">
        <f t="array" ref="E676">IF($B676="","",IFERROR(INDEX(PatientCriteria[HbA1c達標標準],ROWS($A$4:A676)),""))</f>
        <v/>
      </c>
      <c r="F676" s="6" t="str">
        <f>IF($B676="","",IF($G676="","",IFERROR(SUMIFS(LabData2016[最近一次HbA1c檢查結果(%)],LabData2016[比對身分證前六碼],$AX676,LabData2016[最近一次HbA1c檢查日期],$G676,LabData2016[HbA1c唯一],1),"")))</f>
        <v/>
      </c>
      <c r="G676" s="36" t="str" cm="1">
        <f t="array" ref="G676">IF($B676="","",IFERROR(_xlfn.AGGREGATE(14,6,LabData2016[最近一次HbA1c檢查日期]/((LabData2016[比對身分證前六碼]=$AX676)*(LabData2016[HbA1c唯一]=1)),1),""))</f>
        <v/>
      </c>
      <c r="H676" s="6" t="str">
        <f>IF($B676="","",IF($I676="","",IFERROR(SUMIFS(LabData2016[最近一次HbA1c檢查結果(%)],LabData2016[比對身分證前六碼],$AX676,LabData2016[最近一次HbA1c檢查日期],$I676,LabData2016[HbA1c唯一],1),"")))</f>
        <v/>
      </c>
      <c r="I676" s="36" t="str" cm="1">
        <f t="array" ref="I676">IF($B676="","",IFERROR(_xlfn.AGGREGATE(14,6,LabData2016[最近一次HbA1c檢查日期]/((LabData2016[比對身分證前六碼]=$AX676)*(LabData2016[HbA1c唯一]=1)),2),""))</f>
        <v/>
      </c>
      <c r="J676" s="6" t="str">
        <f t="shared" si="135"/>
        <v/>
      </c>
      <c r="K676" s="27" t="str">
        <f ca="1">IF($B676="","",IF($E676="不適用","不適用",IF($F676="","未檢驗",IF(AND($AF676+$AG676&gt;=2,$AG676&gt;=1),IF(OR($F676&lt;VALUE(SUBSTITUTE(SUBSTITUTE($E676,"&lt;",""),"%","")),SUMIFS(LabData2016[HbA1c唯一],LabData2016[比對身分證前六碼],$AX676,LabData2016[最近一次HbA1c檢查結果(%)],"&lt;"&amp;VALUE(SUBSTITUTE(SUBSTITUTE($E676,"&lt;",""),"%","")),LabData2016[最近一次HbA1c檢查日期],"&gt;="&amp;DATE(YEAR(TODAY()),1,1),LabData2016[最近一次HbA1c檢查日期],"&lt;"&amp;DATE(YEAR(TODAY())+1,1,1))/($AF676+$AG676)&gt;=0.5),"控制達標",IF(ISNUMBER($H676),IF(AND($J676&gt;=84,$F676-$H676&lt;0),"進步達標","未達標"),"未達標")),"未達標"))))</f>
        <v/>
      </c>
      <c r="L676" s="33" t="str">
        <f ca="1">IF($B676="","",IF($K676="不適用","不適用",IF($K676="未檢驗","無檢驗資料","全年"&amp;($AF676+$AG676)&amp;"次／下半年"&amp;$AG676&amp;"次／"&amp;SUMIFS(LabData2016[HbA1c唯一],LabData2016[比對身分證前六碼],$AX676,LabData2016[最近一次HbA1c檢查結果(%)],"&lt;"&amp;VALUE(SUBSTITUTE(SUBSTITUTE($E676,"&lt;",""),"%","")),LabData2016[最近一次HbA1c檢查日期],"&gt;="&amp;DATE(YEAR(TODAY()),1,1),LabData2016[最近一次HbA1c檢查日期],"&lt;"&amp;DATE(YEAR(TODAY())+1,1,1))&amp;"/"&amp;($AF676+$AG676)&amp;"達標")))</f>
        <v/>
      </c>
      <c r="M676" s="6" t="str" cm="1">
        <f t="array" ref="M676">IF($B676="","",IFERROR(INDEX(PatientCriteria[LDL達標標準],ROWS($A$4:A676)),""))</f>
        <v/>
      </c>
      <c r="N676" s="6" t="str">
        <f>IF($B676="","",IF($O676="","",IFERROR(SUMIFS(LabData2016[最近一次LDL檢查結果(mg/dL)],LabData2016[比對身分證前六碼],$AX676,LabData2016[最近一次LDL檢查日期],$O676,LabData2016[LDL唯一],1),"")))</f>
        <v/>
      </c>
      <c r="O676" s="36" t="str" cm="1">
        <f t="array" ref="O676">IF($B676="","",IFERROR(_xlfn.AGGREGATE(14,6,LabData2016[最近一次LDL檢查日期]/((LabData2016[比對身分證前六碼]=$AX676)*(LabData2016[LDL唯一]=1)),1),""))</f>
        <v/>
      </c>
      <c r="P676" s="6" t="str">
        <f>IF($B676="","",IF($Q676="","",IFERROR(SUMIFS(LabData2016[最近一次LDL檢查結果(mg/dL)],LabData2016[比對身分證前六碼],$AX676,LabData2016[最近一次LDL檢查日期],$Q676,LabData2016[LDL唯一],1),"")))</f>
        <v/>
      </c>
      <c r="Q676" s="36" t="str" cm="1">
        <f t="array" ref="Q676">IF($B676="","",IFERROR(_xlfn.AGGREGATE(14,6,LabData2016[最近一次LDL檢查日期]/((LabData2016[比對身分證前六碼]=$AX676)*(LabData2016[LDL唯一]=1)),2),""))</f>
        <v/>
      </c>
      <c r="R676" s="6" t="str">
        <f t="shared" si="136"/>
        <v/>
      </c>
      <c r="S676" s="6" t="str" cm="1">
        <f t="array" ref="S676">IF($B676="","",IFERROR(_xlfn.AGGREGATE(15,6,LabData2016[最近一次LDL檢查結果(mg/dL)]/((LabData2016[比對身分證前六碼]=$AX676)*(LabData2016[LDL唯一]=1)),1),""))</f>
        <v/>
      </c>
      <c r="T676" s="28" t="str">
        <f ca="1">IF($B676="","",IF($M676="不適用","不適用",IF($N676="","未檢驗",IF(OR(AND($D676="DM only",$O676&gt;=DATE(YEAR(TODAY()),1,1),$O676&lt;DATE(YEAR(TODAY())+1,1,1),$N676&lt;VALUE(SUBSTITUTE($M676,"&lt;",""))),AND($AH676&gt;=1,$AI676&gt;=1,OR($N676&lt;VALUE(SUBSTITUTE($M676,"&lt;","")),SUMIFS(LabData2016[LDL唯一],LabData2016[比對身分證前六碼],$AX676,LabData2016[最近一次LDL檢查結果(mg/dL)],"&lt;"&amp;VALUE(SUBSTITUTE($M676,"&lt;","")),LabData2016[最近一次LDL檢查日期],"&gt;="&amp;DATE(YEAR(TODAY()),1,1),LabData2016[最近一次LDL檢查日期],"&lt;"&amp;DATE(YEAR(TODAY())+1,1,1))/($AH676+$AI676)&gt;=0.5))),"控制達標",IF(AND($AH676&gt;=1,$AI676&gt;=1,ISNUMBER($P676),$R676&gt;84,$N676-$P676&lt;0),"進步達標","未達標")))))</f>
        <v/>
      </c>
      <c r="U676" s="39" t="str">
        <f ca="1">IF($B676="","",IF($T676="不適用","不適用",IF($T676="未檢驗","無檢驗資料","全年"&amp;($AH676+$AI676)&amp;"次／下半年"&amp;$AI676&amp;"次／"&amp;SUMIFS(LabData2016[LDL唯一],LabData2016[比對身分證前六碼],$AX676,LabData2016[最近一次LDL檢查結果(mg/dL)],"&lt;"&amp;VALUE(SUBSTITUTE($M676,"&lt;","")),LabData2016[最近一次LDL檢查日期],"&gt;="&amp;DATE(YEAR(TODAY()),1,1),LabData2016[最近一次LDL檢查日期],"&lt;"&amp;DATE(YEAR(TODAY())+1,1,1))&amp;"/"&amp;($AH676+$AI676)&amp;"達標")))</f>
        <v/>
      </c>
      <c r="V676" s="6" t="str" cm="1">
        <f t="array" ref="V676">IF($B676="","",IFERROR(INDEX(PatientCriteria[UACR達標標準],ROWS($A$4:A676)),""))</f>
        <v/>
      </c>
      <c r="W676" s="6" t="str">
        <f>IF($B676="","",IF($X676="","",IFERROR(SUMIFS(LabData2016[最近一次UACR檢查結果(mg/gm)],LabData2016[比對身分證前六碼],$AX676,LabData2016[最近一次UACR檢查日期],$X676,LabData2016[UACR唯一],1),"")))</f>
        <v/>
      </c>
      <c r="X676" s="36" t="str" cm="1">
        <f t="array" ref="X676">IF($B676="","",IFERROR(_xlfn.AGGREGATE(14,6,LabData2016[最近一次UACR檢查日期]/((LabData2016[比對身分證前六碼]=$AX676)*(LabData2016[UACR唯一]=1)),1),""))</f>
        <v/>
      </c>
      <c r="Y676" s="6" t="str">
        <f>IF($B676="","",IF($Z676="","",IFERROR(SUMIFS(LabData2016[最近一次UACR檢查結果(mg/gm)],LabData2016[比對身分證前六碼],$AX676,LabData2016[最近一次UACR檢查日期],$Z676,LabData2016[UACR唯一],1),"")))</f>
        <v/>
      </c>
      <c r="Z676" s="36" t="str" cm="1">
        <f t="array" ref="Z676">IF($B676="","",IFERROR(_xlfn.AGGREGATE(14,6,LabData2016[最近一次UACR檢查日期]/((LabData2016[比對身分證前六碼]=$AX676)*(LabData2016[UACR唯一]=1)),2),""))</f>
        <v/>
      </c>
      <c r="AA676" s="6" t="str">
        <f t="shared" si="137"/>
        <v/>
      </c>
      <c r="AB676" s="29" t="str">
        <f ca="1">IF($B676="","",IF($V676="不適用","不適用",IF($W676="","未檢驗",IF(AND($AJ676+$AK676&gt;=2,$AK676&gt;=1),IF(OR($W676&lt;30,SUMIFS(LabData2016[UACR唯一],LabData2016[比對身分證前六碼],$AX676,LabData2016[最近一次UACR檢查結果(mg/gm)],"&lt;30",LabData2016[最近一次UACR檢查日期],"&gt;="&amp;DATE(YEAR(TODAY()),1,1),LabData2016[最近一次UACR檢查日期],"&lt;"&amp;DATE(YEAR(TODAY())+1,1,1))/($AJ676+$AK676)&gt;=0.5),"控制達標",IF(ISNUMBER($Y676),IF(AND($AA676&gt;=84,$W676-$Y676&lt;0),"進步達標","未達標"),"未達標")),"未達標"))))</f>
        <v/>
      </c>
      <c r="AC676" s="38" t="str">
        <f ca="1">IF($B676="","",IF($AB676="不適用","不適用",IF($AB676="未檢驗","無檢驗資料","全年"&amp;($AJ676+$AK676)&amp;"次／下半年"&amp;$AK676&amp;"次／"&amp;SUMIFS(LabData2016[UACR唯一],LabData2016[比對身分證前六碼],$AX676,LabData2016[最近一次UACR檢查結果(mg/gm)],"&lt;30",LabData2016[最近一次UACR檢查日期],"&gt;="&amp;DATE(YEAR(TODAY()),1,1),LabData2016[最近一次UACR檢查日期],"&lt;"&amp;DATE(YEAR(TODAY())+1,1,1))&amp;"/"&amp;($AJ676+$AK676)&amp;"達標")))</f>
        <v/>
      </c>
      <c r="AD676" s="6" t="str" cm="1">
        <f t="array" ref="AD676">IF($B676="","",IFERROR(INDEX(PatientCriteria[BP檢驗次數達標標準],ROWS($A$4:A676)),""))</f>
        <v/>
      </c>
      <c r="AE676" s="6" t="str" cm="1">
        <f t="array" aca="1" ref="AE676" ca="1">IF($B676="","",_xlfn.LET(_xlpm.bp,LabData2016[最近一次BP檢查日期],_xlpm.ym,IF(ISNUMBER(_xlpm.bp),TEXT(_xlpm.bp,"yyyy-mm"),LEFT(_xlpm.bp,7)),_xlpm.matched,_xlfn._xlws.FILTER(_xlpm.ym,(LabData2016[比對身分證前六碼]=$AX676)*(LabData2016[比對生日西元]=$AY676)*(_xlpm.ym&lt;&gt;"")*(LEFT(_xlpm.ym,4)=TEXT(YEAR(TODAY()),"0")),""),IF(INDEX(_xlpm.matched,1)="",0,ROWS(_xlfn.UNIQUE(_xlpm.matched)))))</f>
        <v/>
      </c>
      <c r="AF676" s="6" t="str">
        <f ca="1">IF($B676="","",SUMIFS(LabData2016[HbA1c唯一],LabData2016[比對身分證前六碼],$AX676,LabData2016[最近一次HbA1c檢查日期],"&gt;="&amp;DATE(YEAR(TODAY()),1,1),LabData2016[最近一次HbA1c檢查日期],"&lt;"&amp;DATE(YEAR(TODAY()),7,1)))</f>
        <v/>
      </c>
      <c r="AG676" s="6" t="str">
        <f ca="1">IF($B676="","",SUMIFS(LabData2016[HbA1c唯一],LabData2016[比對身分證前六碼],$AX676,LabData2016[最近一次HbA1c檢查日期],"&gt;="&amp;DATE(YEAR(TODAY()),7,1),LabData2016[最近一次HbA1c檢查日期],"&lt;"&amp;DATE(YEAR(TODAY())+1,1,1)))</f>
        <v/>
      </c>
      <c r="AH676" s="6" t="str">
        <f ca="1">IF($B676="","",SUMIFS(LabData2016[LDL唯一],LabData2016[比對身分證前六碼],$AX676,LabData2016[最近一次LDL檢查日期],"&gt;="&amp;DATE(YEAR(TODAY()),1,1),LabData2016[最近一次LDL檢查日期],"&lt;"&amp;DATE(YEAR(TODAY()),7,1)))</f>
        <v/>
      </c>
      <c r="AI676" s="6" t="str">
        <f ca="1">IF($B676="","",SUMIFS(LabData2016[LDL唯一],LabData2016[比對身分證前六碼],$AX676,LabData2016[最近一次LDL檢查日期],"&gt;="&amp;DATE(YEAR(TODAY()),7,1),LabData2016[最近一次LDL檢查日期],"&lt;"&amp;DATE(YEAR(TODAY())+1,1,1)))</f>
        <v/>
      </c>
      <c r="AJ676" s="6" t="str">
        <f ca="1">IF($B676="","",SUMIFS(LabData2016[UACR唯一],LabData2016[比對身分證前六碼],$AX676,LabData2016[最近一次UACR檢查日期],"&gt;="&amp;DATE(YEAR(TODAY()),1,1),LabData2016[最近一次UACR檢查日期],"&lt;"&amp;DATE(YEAR(TODAY()),7,1)))</f>
        <v/>
      </c>
      <c r="AK676" s="6" t="str">
        <f ca="1">IF($B676="","",SUMIFS(LabData2016[UACR唯一],LabData2016[比對身分證前六碼],$AX676,LabData2016[最近一次UACR檢查日期],"&gt;="&amp;DATE(YEAR(TODAY()),7,1),LabData2016[最近一次UACR檢查日期],"&lt;"&amp;DATE(YEAR(TODAY())+1,1,1)))</f>
        <v/>
      </c>
      <c r="AL676" s="6" t="str">
        <f t="shared" si="138"/>
        <v/>
      </c>
      <c r="AM676" s="6" t="str">
        <f t="shared" si="139"/>
        <v/>
      </c>
      <c r="AN676" s="6" t="str">
        <f t="shared" si="140"/>
        <v/>
      </c>
      <c r="AO676" s="6" t="str">
        <f t="shared" si="141"/>
        <v/>
      </c>
      <c r="AP676" s="6" t="str" cm="1">
        <f t="array" ref="AP676">IF($B676="","",IFERROR(INDEX(相容設定!$B$2:$E$9,MATCH($D676,相容設定!$A$2:$A$9,0),MIN(VALUE(LEFT($AQ676,FIND("/",$AQ676)-1)),3)+1),0))</f>
        <v/>
      </c>
      <c r="AQ676" s="6" t="str">
        <f t="shared" si="142"/>
        <v/>
      </c>
      <c r="AR676" s="30" t="str">
        <f t="shared" si="143"/>
        <v/>
      </c>
      <c r="AS676" s="30" t="str">
        <f>IF($B676="","",250+30+IF(OR(ISNUMBER(SEARCH("DM",$D676)),ISNUMBER(SEARCH("+",$D676))),100,0)+IFERROR(INDEX(相容設定!$F$2:$F$9,MATCH($D676,相容設定!$A$2:$A$9,0)),0))</f>
        <v/>
      </c>
      <c r="AT676" s="31" t="str">
        <f t="shared" si="144"/>
        <v/>
      </c>
      <c r="AU676" s="32" t="str">
        <f t="shared" si="145"/>
        <v/>
      </c>
      <c r="AW676" t="str">
        <f t="shared" si="146"/>
        <v/>
      </c>
    </row>
    <row r="677" spans="1:49" x14ac:dyDescent="0.35">
      <c r="A677" s="26" t="str" cm="1">
        <f t="array" ref="A677">IFERROR(IF(INDEX(PatientCriteria[身分證號],ROWS($A$4:A677))="","",ROWS($A$4:A677)),"")</f>
        <v/>
      </c>
      <c r="B677" s="26" t="str" cm="1">
        <f t="array" ref="B677">IFERROR(IF(INDEX(PatientCriteria[身分證號],ROWS($A$4:A677))="","",INDEX(PatientCriteria[身分證號],ROWS($A$4:A677))),"")</f>
        <v/>
      </c>
      <c r="C677" s="26" t="str" cm="1">
        <f t="array" ref="C677">IF($B677="","",IFERROR(INDEX(PatientCriteria[生日],ROWS($A$4:A677)),""))</f>
        <v/>
      </c>
      <c r="D677" s="26" t="str" cm="1">
        <f t="array" ref="D677">IF($B677="","",IFERROR(INDEX(PatientCriteria[疾病組合],ROWS($A$4:A677)),""))</f>
        <v/>
      </c>
      <c r="E677" s="6" t="str" cm="1">
        <f t="array" ref="E677">IF($B677="","",IFERROR(INDEX(PatientCriteria[HbA1c達標標準],ROWS($A$4:A677)),""))</f>
        <v/>
      </c>
      <c r="F677" s="6" t="str">
        <f>IF($B677="","",IF($G677="","",IFERROR(SUMIFS(LabData2016[最近一次HbA1c檢查結果(%)],LabData2016[比對身分證前六碼],$AX677,LabData2016[最近一次HbA1c檢查日期],$G677,LabData2016[HbA1c唯一],1),"")))</f>
        <v/>
      </c>
      <c r="G677" s="36" t="str" cm="1">
        <f t="array" ref="G677">IF($B677="","",IFERROR(_xlfn.AGGREGATE(14,6,LabData2016[最近一次HbA1c檢查日期]/((LabData2016[比對身分證前六碼]=$AX677)*(LabData2016[HbA1c唯一]=1)),1),""))</f>
        <v/>
      </c>
      <c r="H677" s="6" t="str">
        <f>IF($B677="","",IF($I677="","",IFERROR(SUMIFS(LabData2016[最近一次HbA1c檢查結果(%)],LabData2016[比對身分證前六碼],$AX677,LabData2016[最近一次HbA1c檢查日期],$I677,LabData2016[HbA1c唯一],1),"")))</f>
        <v/>
      </c>
      <c r="I677" s="36" t="str" cm="1">
        <f t="array" ref="I677">IF($B677="","",IFERROR(_xlfn.AGGREGATE(14,6,LabData2016[最近一次HbA1c檢查日期]/((LabData2016[比對身分證前六碼]=$AX677)*(LabData2016[HbA1c唯一]=1)),2),""))</f>
        <v/>
      </c>
      <c r="J677" s="6" t="str">
        <f t="shared" si="135"/>
        <v/>
      </c>
      <c r="K677" s="27" t="str">
        <f ca="1">IF($B677="","",IF($E677="不適用","不適用",IF($F677="","未檢驗",IF(AND($AF677+$AG677&gt;=2,$AG677&gt;=1),IF(OR($F677&lt;VALUE(SUBSTITUTE(SUBSTITUTE($E677,"&lt;",""),"%","")),SUMIFS(LabData2016[HbA1c唯一],LabData2016[比對身分證前六碼],$AX677,LabData2016[最近一次HbA1c檢查結果(%)],"&lt;"&amp;VALUE(SUBSTITUTE(SUBSTITUTE($E677,"&lt;",""),"%","")),LabData2016[最近一次HbA1c檢查日期],"&gt;="&amp;DATE(YEAR(TODAY()),1,1),LabData2016[最近一次HbA1c檢查日期],"&lt;"&amp;DATE(YEAR(TODAY())+1,1,1))/($AF677+$AG677)&gt;=0.5),"控制達標",IF(ISNUMBER($H677),IF(AND($J677&gt;=84,$F677-$H677&lt;0),"進步達標","未達標"),"未達標")),"未達標"))))</f>
        <v/>
      </c>
      <c r="L677" s="33" t="str">
        <f ca="1">IF($B677="","",IF($K677="不適用","不適用",IF($K677="未檢驗","無檢驗資料","全年"&amp;($AF677+$AG677)&amp;"次／下半年"&amp;$AG677&amp;"次／"&amp;SUMIFS(LabData2016[HbA1c唯一],LabData2016[比對身分證前六碼],$AX677,LabData2016[最近一次HbA1c檢查結果(%)],"&lt;"&amp;VALUE(SUBSTITUTE(SUBSTITUTE($E677,"&lt;",""),"%","")),LabData2016[最近一次HbA1c檢查日期],"&gt;="&amp;DATE(YEAR(TODAY()),1,1),LabData2016[最近一次HbA1c檢查日期],"&lt;"&amp;DATE(YEAR(TODAY())+1,1,1))&amp;"/"&amp;($AF677+$AG677)&amp;"達標")))</f>
        <v/>
      </c>
      <c r="M677" s="6" t="str" cm="1">
        <f t="array" ref="M677">IF($B677="","",IFERROR(INDEX(PatientCriteria[LDL達標標準],ROWS($A$4:A677)),""))</f>
        <v/>
      </c>
      <c r="N677" s="6" t="str">
        <f>IF($B677="","",IF($O677="","",IFERROR(SUMIFS(LabData2016[最近一次LDL檢查結果(mg/dL)],LabData2016[比對身分證前六碼],$AX677,LabData2016[最近一次LDL檢查日期],$O677,LabData2016[LDL唯一],1),"")))</f>
        <v/>
      </c>
      <c r="O677" s="36" t="str" cm="1">
        <f t="array" ref="O677">IF($B677="","",IFERROR(_xlfn.AGGREGATE(14,6,LabData2016[最近一次LDL檢查日期]/((LabData2016[比對身分證前六碼]=$AX677)*(LabData2016[LDL唯一]=1)),1),""))</f>
        <v/>
      </c>
      <c r="P677" s="6" t="str">
        <f>IF($B677="","",IF($Q677="","",IFERROR(SUMIFS(LabData2016[最近一次LDL檢查結果(mg/dL)],LabData2016[比對身分證前六碼],$AX677,LabData2016[最近一次LDL檢查日期],$Q677,LabData2016[LDL唯一],1),"")))</f>
        <v/>
      </c>
      <c r="Q677" s="36" t="str" cm="1">
        <f t="array" ref="Q677">IF($B677="","",IFERROR(_xlfn.AGGREGATE(14,6,LabData2016[最近一次LDL檢查日期]/((LabData2016[比對身分證前六碼]=$AX677)*(LabData2016[LDL唯一]=1)),2),""))</f>
        <v/>
      </c>
      <c r="R677" s="6" t="str">
        <f t="shared" si="136"/>
        <v/>
      </c>
      <c r="S677" s="6" t="str" cm="1">
        <f t="array" ref="S677">IF($B677="","",IFERROR(_xlfn.AGGREGATE(15,6,LabData2016[最近一次LDL檢查結果(mg/dL)]/((LabData2016[比對身分證前六碼]=$AX677)*(LabData2016[LDL唯一]=1)),1),""))</f>
        <v/>
      </c>
      <c r="T677" s="28" t="str">
        <f ca="1">IF($B677="","",IF($M677="不適用","不適用",IF($N677="","未檢驗",IF(OR(AND($D677="DM only",$O677&gt;=DATE(YEAR(TODAY()),1,1),$O677&lt;DATE(YEAR(TODAY())+1,1,1),$N677&lt;VALUE(SUBSTITUTE($M677,"&lt;",""))),AND($AH677&gt;=1,$AI677&gt;=1,OR($N677&lt;VALUE(SUBSTITUTE($M677,"&lt;","")),SUMIFS(LabData2016[LDL唯一],LabData2016[比對身分證前六碼],$AX677,LabData2016[最近一次LDL檢查結果(mg/dL)],"&lt;"&amp;VALUE(SUBSTITUTE($M677,"&lt;","")),LabData2016[最近一次LDL檢查日期],"&gt;="&amp;DATE(YEAR(TODAY()),1,1),LabData2016[最近一次LDL檢查日期],"&lt;"&amp;DATE(YEAR(TODAY())+1,1,1))/($AH677+$AI677)&gt;=0.5))),"控制達標",IF(AND($AH677&gt;=1,$AI677&gt;=1,ISNUMBER($P677),$R677&gt;84,$N677-$P677&lt;0),"進步達標","未達標")))))</f>
        <v/>
      </c>
      <c r="U677" s="39" t="str">
        <f ca="1">IF($B677="","",IF($T677="不適用","不適用",IF($T677="未檢驗","無檢驗資料","全年"&amp;($AH677+$AI677)&amp;"次／下半年"&amp;$AI677&amp;"次／"&amp;SUMIFS(LabData2016[LDL唯一],LabData2016[比對身分證前六碼],$AX677,LabData2016[最近一次LDL檢查結果(mg/dL)],"&lt;"&amp;VALUE(SUBSTITUTE($M677,"&lt;","")),LabData2016[最近一次LDL檢查日期],"&gt;="&amp;DATE(YEAR(TODAY()),1,1),LabData2016[最近一次LDL檢查日期],"&lt;"&amp;DATE(YEAR(TODAY())+1,1,1))&amp;"/"&amp;($AH677+$AI677)&amp;"達標")))</f>
        <v/>
      </c>
      <c r="V677" s="6" t="str" cm="1">
        <f t="array" ref="V677">IF($B677="","",IFERROR(INDEX(PatientCriteria[UACR達標標準],ROWS($A$4:A677)),""))</f>
        <v/>
      </c>
      <c r="W677" s="6" t="str">
        <f>IF($B677="","",IF($X677="","",IFERROR(SUMIFS(LabData2016[最近一次UACR檢查結果(mg/gm)],LabData2016[比對身分證前六碼],$AX677,LabData2016[最近一次UACR檢查日期],$X677,LabData2016[UACR唯一],1),"")))</f>
        <v/>
      </c>
      <c r="X677" s="36" t="str" cm="1">
        <f t="array" ref="X677">IF($B677="","",IFERROR(_xlfn.AGGREGATE(14,6,LabData2016[最近一次UACR檢查日期]/((LabData2016[比對身分證前六碼]=$AX677)*(LabData2016[UACR唯一]=1)),1),""))</f>
        <v/>
      </c>
      <c r="Y677" s="6" t="str">
        <f>IF($B677="","",IF($Z677="","",IFERROR(SUMIFS(LabData2016[最近一次UACR檢查結果(mg/gm)],LabData2016[比對身分證前六碼],$AX677,LabData2016[最近一次UACR檢查日期],$Z677,LabData2016[UACR唯一],1),"")))</f>
        <v/>
      </c>
      <c r="Z677" s="36" t="str" cm="1">
        <f t="array" ref="Z677">IF($B677="","",IFERROR(_xlfn.AGGREGATE(14,6,LabData2016[最近一次UACR檢查日期]/((LabData2016[比對身分證前六碼]=$AX677)*(LabData2016[UACR唯一]=1)),2),""))</f>
        <v/>
      </c>
      <c r="AA677" s="6" t="str">
        <f t="shared" si="137"/>
        <v/>
      </c>
      <c r="AB677" s="29" t="str">
        <f ca="1">IF($B677="","",IF($V677="不適用","不適用",IF($W677="","未檢驗",IF(AND($AJ677+$AK677&gt;=2,$AK677&gt;=1),IF(OR($W677&lt;30,SUMIFS(LabData2016[UACR唯一],LabData2016[比對身分證前六碼],$AX677,LabData2016[最近一次UACR檢查結果(mg/gm)],"&lt;30",LabData2016[最近一次UACR檢查日期],"&gt;="&amp;DATE(YEAR(TODAY()),1,1),LabData2016[最近一次UACR檢查日期],"&lt;"&amp;DATE(YEAR(TODAY())+1,1,1))/($AJ677+$AK677)&gt;=0.5),"控制達標",IF(ISNUMBER($Y677),IF(AND($AA677&gt;=84,$W677-$Y677&lt;0),"進步達標","未達標"),"未達標")),"未達標"))))</f>
        <v/>
      </c>
      <c r="AC677" s="38" t="str">
        <f ca="1">IF($B677="","",IF($AB677="不適用","不適用",IF($AB677="未檢驗","無檢驗資料","全年"&amp;($AJ677+$AK677)&amp;"次／下半年"&amp;$AK677&amp;"次／"&amp;SUMIFS(LabData2016[UACR唯一],LabData2016[比對身分證前六碼],$AX677,LabData2016[最近一次UACR檢查結果(mg/gm)],"&lt;30",LabData2016[最近一次UACR檢查日期],"&gt;="&amp;DATE(YEAR(TODAY()),1,1),LabData2016[最近一次UACR檢查日期],"&lt;"&amp;DATE(YEAR(TODAY())+1,1,1))&amp;"/"&amp;($AJ677+$AK677)&amp;"達標")))</f>
        <v/>
      </c>
      <c r="AD677" s="6" t="str" cm="1">
        <f t="array" ref="AD677">IF($B677="","",IFERROR(INDEX(PatientCriteria[BP檢驗次數達標標準],ROWS($A$4:A677)),""))</f>
        <v/>
      </c>
      <c r="AE677" s="6" t="str" cm="1">
        <f t="array" aca="1" ref="AE677" ca="1">IF($B677="","",_xlfn.LET(_xlpm.bp,LabData2016[最近一次BP檢查日期],_xlpm.ym,IF(ISNUMBER(_xlpm.bp),TEXT(_xlpm.bp,"yyyy-mm"),LEFT(_xlpm.bp,7)),_xlpm.matched,_xlfn._xlws.FILTER(_xlpm.ym,(LabData2016[比對身分證前六碼]=$AX677)*(LabData2016[比對生日西元]=$AY677)*(_xlpm.ym&lt;&gt;"")*(LEFT(_xlpm.ym,4)=TEXT(YEAR(TODAY()),"0")),""),IF(INDEX(_xlpm.matched,1)="",0,ROWS(_xlfn.UNIQUE(_xlpm.matched)))))</f>
        <v/>
      </c>
      <c r="AF677" s="6" t="str">
        <f ca="1">IF($B677="","",SUMIFS(LabData2016[HbA1c唯一],LabData2016[比對身分證前六碼],$AX677,LabData2016[最近一次HbA1c檢查日期],"&gt;="&amp;DATE(YEAR(TODAY()),1,1),LabData2016[最近一次HbA1c檢查日期],"&lt;"&amp;DATE(YEAR(TODAY()),7,1)))</f>
        <v/>
      </c>
      <c r="AG677" s="6" t="str">
        <f ca="1">IF($B677="","",SUMIFS(LabData2016[HbA1c唯一],LabData2016[比對身分證前六碼],$AX677,LabData2016[最近一次HbA1c檢查日期],"&gt;="&amp;DATE(YEAR(TODAY()),7,1),LabData2016[最近一次HbA1c檢查日期],"&lt;"&amp;DATE(YEAR(TODAY())+1,1,1)))</f>
        <v/>
      </c>
      <c r="AH677" s="6" t="str">
        <f ca="1">IF($B677="","",SUMIFS(LabData2016[LDL唯一],LabData2016[比對身分證前六碼],$AX677,LabData2016[最近一次LDL檢查日期],"&gt;="&amp;DATE(YEAR(TODAY()),1,1),LabData2016[最近一次LDL檢查日期],"&lt;"&amp;DATE(YEAR(TODAY()),7,1)))</f>
        <v/>
      </c>
      <c r="AI677" s="6" t="str">
        <f ca="1">IF($B677="","",SUMIFS(LabData2016[LDL唯一],LabData2016[比對身分證前六碼],$AX677,LabData2016[最近一次LDL檢查日期],"&gt;="&amp;DATE(YEAR(TODAY()),7,1),LabData2016[最近一次LDL檢查日期],"&lt;"&amp;DATE(YEAR(TODAY())+1,1,1)))</f>
        <v/>
      </c>
      <c r="AJ677" s="6" t="str">
        <f ca="1">IF($B677="","",SUMIFS(LabData2016[UACR唯一],LabData2016[比對身分證前六碼],$AX677,LabData2016[最近一次UACR檢查日期],"&gt;="&amp;DATE(YEAR(TODAY()),1,1),LabData2016[最近一次UACR檢查日期],"&lt;"&amp;DATE(YEAR(TODAY()),7,1)))</f>
        <v/>
      </c>
      <c r="AK677" s="6" t="str">
        <f ca="1">IF($B677="","",SUMIFS(LabData2016[UACR唯一],LabData2016[比對身分證前六碼],$AX677,LabData2016[最近一次UACR檢查日期],"&gt;="&amp;DATE(YEAR(TODAY()),7,1),LabData2016[最近一次UACR檢查日期],"&lt;"&amp;DATE(YEAR(TODAY())+1,1,1)))</f>
        <v/>
      </c>
      <c r="AL677" s="6" t="str">
        <f t="shared" si="138"/>
        <v/>
      </c>
      <c r="AM677" s="6" t="str">
        <f t="shared" si="139"/>
        <v/>
      </c>
      <c r="AN677" s="6" t="str">
        <f t="shared" si="140"/>
        <v/>
      </c>
      <c r="AO677" s="6" t="str">
        <f t="shared" si="141"/>
        <v/>
      </c>
      <c r="AP677" s="6" t="str" cm="1">
        <f t="array" ref="AP677">IF($B677="","",IFERROR(INDEX(相容設定!$B$2:$E$9,MATCH($D677,相容設定!$A$2:$A$9,0),MIN(VALUE(LEFT($AQ677,FIND("/",$AQ677)-1)),3)+1),0))</f>
        <v/>
      </c>
      <c r="AQ677" s="6" t="str">
        <f t="shared" si="142"/>
        <v/>
      </c>
      <c r="AR677" s="30" t="str">
        <f t="shared" si="143"/>
        <v/>
      </c>
      <c r="AS677" s="30" t="str">
        <f>IF($B677="","",250+30+IF(OR(ISNUMBER(SEARCH("DM",$D677)),ISNUMBER(SEARCH("+",$D677))),100,0)+IFERROR(INDEX(相容設定!$F$2:$F$9,MATCH($D677,相容設定!$A$2:$A$9,0)),0))</f>
        <v/>
      </c>
      <c r="AT677" s="31" t="str">
        <f t="shared" si="144"/>
        <v/>
      </c>
      <c r="AU677" s="32" t="str">
        <f t="shared" si="145"/>
        <v/>
      </c>
      <c r="AW677" t="str">
        <f t="shared" si="146"/>
        <v/>
      </c>
    </row>
    <row r="678" spans="1:49" x14ac:dyDescent="0.35">
      <c r="A678" s="26" t="str" cm="1">
        <f t="array" ref="A678">IFERROR(IF(INDEX(PatientCriteria[身分證號],ROWS($A$4:A678))="","",ROWS($A$4:A678)),"")</f>
        <v/>
      </c>
      <c r="B678" s="26" t="str" cm="1">
        <f t="array" ref="B678">IFERROR(IF(INDEX(PatientCriteria[身分證號],ROWS($A$4:A678))="","",INDEX(PatientCriteria[身分證號],ROWS($A$4:A678))),"")</f>
        <v/>
      </c>
      <c r="C678" s="26" t="str" cm="1">
        <f t="array" ref="C678">IF($B678="","",IFERROR(INDEX(PatientCriteria[生日],ROWS($A$4:A678)),""))</f>
        <v/>
      </c>
      <c r="D678" s="26" t="str" cm="1">
        <f t="array" ref="D678">IF($B678="","",IFERROR(INDEX(PatientCriteria[疾病組合],ROWS($A$4:A678)),""))</f>
        <v/>
      </c>
      <c r="E678" s="6" t="str" cm="1">
        <f t="array" ref="E678">IF($B678="","",IFERROR(INDEX(PatientCriteria[HbA1c達標標準],ROWS($A$4:A678)),""))</f>
        <v/>
      </c>
      <c r="F678" s="6" t="str">
        <f>IF($B678="","",IF($G678="","",IFERROR(SUMIFS(LabData2016[最近一次HbA1c檢查結果(%)],LabData2016[比對身分證前六碼],$AX678,LabData2016[最近一次HbA1c檢查日期],$G678,LabData2016[HbA1c唯一],1),"")))</f>
        <v/>
      </c>
      <c r="G678" s="36" t="str" cm="1">
        <f t="array" ref="G678">IF($B678="","",IFERROR(_xlfn.AGGREGATE(14,6,LabData2016[最近一次HbA1c檢查日期]/((LabData2016[比對身分證前六碼]=$AX678)*(LabData2016[HbA1c唯一]=1)),1),""))</f>
        <v/>
      </c>
      <c r="H678" s="6" t="str">
        <f>IF($B678="","",IF($I678="","",IFERROR(SUMIFS(LabData2016[最近一次HbA1c檢查結果(%)],LabData2016[比對身分證前六碼],$AX678,LabData2016[最近一次HbA1c檢查日期],$I678,LabData2016[HbA1c唯一],1),"")))</f>
        <v/>
      </c>
      <c r="I678" s="36" t="str" cm="1">
        <f t="array" ref="I678">IF($B678="","",IFERROR(_xlfn.AGGREGATE(14,6,LabData2016[最近一次HbA1c檢查日期]/((LabData2016[比對身分證前六碼]=$AX678)*(LabData2016[HbA1c唯一]=1)),2),""))</f>
        <v/>
      </c>
      <c r="J678" s="6" t="str">
        <f t="shared" si="135"/>
        <v/>
      </c>
      <c r="K678" s="27" t="str">
        <f ca="1">IF($B678="","",IF($E678="不適用","不適用",IF($F678="","未檢驗",IF(AND($AF678+$AG678&gt;=2,$AG678&gt;=1),IF(OR($F678&lt;VALUE(SUBSTITUTE(SUBSTITUTE($E678,"&lt;",""),"%","")),SUMIFS(LabData2016[HbA1c唯一],LabData2016[比對身分證前六碼],$AX678,LabData2016[最近一次HbA1c檢查結果(%)],"&lt;"&amp;VALUE(SUBSTITUTE(SUBSTITUTE($E678,"&lt;",""),"%","")),LabData2016[最近一次HbA1c檢查日期],"&gt;="&amp;DATE(YEAR(TODAY()),1,1),LabData2016[最近一次HbA1c檢查日期],"&lt;"&amp;DATE(YEAR(TODAY())+1,1,1))/($AF678+$AG678)&gt;=0.5),"控制達標",IF(ISNUMBER($H678),IF(AND($J678&gt;=84,$F678-$H678&lt;0),"進步達標","未達標"),"未達標")),"未達標"))))</f>
        <v/>
      </c>
      <c r="L678" s="33" t="str">
        <f ca="1">IF($B678="","",IF($K678="不適用","不適用",IF($K678="未檢驗","無檢驗資料","全年"&amp;($AF678+$AG678)&amp;"次／下半年"&amp;$AG678&amp;"次／"&amp;SUMIFS(LabData2016[HbA1c唯一],LabData2016[比對身分證前六碼],$AX678,LabData2016[最近一次HbA1c檢查結果(%)],"&lt;"&amp;VALUE(SUBSTITUTE(SUBSTITUTE($E678,"&lt;",""),"%","")),LabData2016[最近一次HbA1c檢查日期],"&gt;="&amp;DATE(YEAR(TODAY()),1,1),LabData2016[最近一次HbA1c檢查日期],"&lt;"&amp;DATE(YEAR(TODAY())+1,1,1))&amp;"/"&amp;($AF678+$AG678)&amp;"達標")))</f>
        <v/>
      </c>
      <c r="M678" s="6" t="str" cm="1">
        <f t="array" ref="M678">IF($B678="","",IFERROR(INDEX(PatientCriteria[LDL達標標準],ROWS($A$4:A678)),""))</f>
        <v/>
      </c>
      <c r="N678" s="6" t="str">
        <f>IF($B678="","",IF($O678="","",IFERROR(SUMIFS(LabData2016[最近一次LDL檢查結果(mg/dL)],LabData2016[比對身分證前六碼],$AX678,LabData2016[最近一次LDL檢查日期],$O678,LabData2016[LDL唯一],1),"")))</f>
        <v/>
      </c>
      <c r="O678" s="36" t="str" cm="1">
        <f t="array" ref="O678">IF($B678="","",IFERROR(_xlfn.AGGREGATE(14,6,LabData2016[最近一次LDL檢查日期]/((LabData2016[比對身分證前六碼]=$AX678)*(LabData2016[LDL唯一]=1)),1),""))</f>
        <v/>
      </c>
      <c r="P678" s="6" t="str">
        <f>IF($B678="","",IF($Q678="","",IFERROR(SUMIFS(LabData2016[最近一次LDL檢查結果(mg/dL)],LabData2016[比對身分證前六碼],$AX678,LabData2016[最近一次LDL檢查日期],$Q678,LabData2016[LDL唯一],1),"")))</f>
        <v/>
      </c>
      <c r="Q678" s="36" t="str" cm="1">
        <f t="array" ref="Q678">IF($B678="","",IFERROR(_xlfn.AGGREGATE(14,6,LabData2016[最近一次LDL檢查日期]/((LabData2016[比對身分證前六碼]=$AX678)*(LabData2016[LDL唯一]=1)),2),""))</f>
        <v/>
      </c>
      <c r="R678" s="6" t="str">
        <f t="shared" si="136"/>
        <v/>
      </c>
      <c r="S678" s="6" t="str" cm="1">
        <f t="array" ref="S678">IF($B678="","",IFERROR(_xlfn.AGGREGATE(15,6,LabData2016[最近一次LDL檢查結果(mg/dL)]/((LabData2016[比對身分證前六碼]=$AX678)*(LabData2016[LDL唯一]=1)),1),""))</f>
        <v/>
      </c>
      <c r="T678" s="28" t="str">
        <f ca="1">IF($B678="","",IF($M678="不適用","不適用",IF($N678="","未檢驗",IF(OR(AND($D678="DM only",$O678&gt;=DATE(YEAR(TODAY()),1,1),$O678&lt;DATE(YEAR(TODAY())+1,1,1),$N678&lt;VALUE(SUBSTITUTE($M678,"&lt;",""))),AND($AH678&gt;=1,$AI678&gt;=1,OR($N678&lt;VALUE(SUBSTITUTE($M678,"&lt;","")),SUMIFS(LabData2016[LDL唯一],LabData2016[比對身分證前六碼],$AX678,LabData2016[最近一次LDL檢查結果(mg/dL)],"&lt;"&amp;VALUE(SUBSTITUTE($M678,"&lt;","")),LabData2016[最近一次LDL檢查日期],"&gt;="&amp;DATE(YEAR(TODAY()),1,1),LabData2016[最近一次LDL檢查日期],"&lt;"&amp;DATE(YEAR(TODAY())+1,1,1))/($AH678+$AI678)&gt;=0.5))),"控制達標",IF(AND($AH678&gt;=1,$AI678&gt;=1,ISNUMBER($P678),$R678&gt;84,$N678-$P678&lt;0),"進步達標","未達標")))))</f>
        <v/>
      </c>
      <c r="U678" s="39" t="str">
        <f ca="1">IF($B678="","",IF($T678="不適用","不適用",IF($T678="未檢驗","無檢驗資料","全年"&amp;($AH678+$AI678)&amp;"次／下半年"&amp;$AI678&amp;"次／"&amp;SUMIFS(LabData2016[LDL唯一],LabData2016[比對身分證前六碼],$AX678,LabData2016[最近一次LDL檢查結果(mg/dL)],"&lt;"&amp;VALUE(SUBSTITUTE($M678,"&lt;","")),LabData2016[最近一次LDL檢查日期],"&gt;="&amp;DATE(YEAR(TODAY()),1,1),LabData2016[最近一次LDL檢查日期],"&lt;"&amp;DATE(YEAR(TODAY())+1,1,1))&amp;"/"&amp;($AH678+$AI678)&amp;"達標")))</f>
        <v/>
      </c>
      <c r="V678" s="6" t="str" cm="1">
        <f t="array" ref="V678">IF($B678="","",IFERROR(INDEX(PatientCriteria[UACR達標標準],ROWS($A$4:A678)),""))</f>
        <v/>
      </c>
      <c r="W678" s="6" t="str">
        <f>IF($B678="","",IF($X678="","",IFERROR(SUMIFS(LabData2016[最近一次UACR檢查結果(mg/gm)],LabData2016[比對身分證前六碼],$AX678,LabData2016[最近一次UACR檢查日期],$X678,LabData2016[UACR唯一],1),"")))</f>
        <v/>
      </c>
      <c r="X678" s="36" t="str" cm="1">
        <f t="array" ref="X678">IF($B678="","",IFERROR(_xlfn.AGGREGATE(14,6,LabData2016[最近一次UACR檢查日期]/((LabData2016[比對身分證前六碼]=$AX678)*(LabData2016[UACR唯一]=1)),1),""))</f>
        <v/>
      </c>
      <c r="Y678" s="6" t="str">
        <f>IF($B678="","",IF($Z678="","",IFERROR(SUMIFS(LabData2016[最近一次UACR檢查結果(mg/gm)],LabData2016[比對身分證前六碼],$AX678,LabData2016[最近一次UACR檢查日期],$Z678,LabData2016[UACR唯一],1),"")))</f>
        <v/>
      </c>
      <c r="Z678" s="36" t="str" cm="1">
        <f t="array" ref="Z678">IF($B678="","",IFERROR(_xlfn.AGGREGATE(14,6,LabData2016[最近一次UACR檢查日期]/((LabData2016[比對身分證前六碼]=$AX678)*(LabData2016[UACR唯一]=1)),2),""))</f>
        <v/>
      </c>
      <c r="AA678" s="6" t="str">
        <f t="shared" si="137"/>
        <v/>
      </c>
      <c r="AB678" s="29" t="str">
        <f ca="1">IF($B678="","",IF($V678="不適用","不適用",IF($W678="","未檢驗",IF(AND($AJ678+$AK678&gt;=2,$AK678&gt;=1),IF(OR($W678&lt;30,SUMIFS(LabData2016[UACR唯一],LabData2016[比對身分證前六碼],$AX678,LabData2016[最近一次UACR檢查結果(mg/gm)],"&lt;30",LabData2016[最近一次UACR檢查日期],"&gt;="&amp;DATE(YEAR(TODAY()),1,1),LabData2016[最近一次UACR檢查日期],"&lt;"&amp;DATE(YEAR(TODAY())+1,1,1))/($AJ678+$AK678)&gt;=0.5),"控制達標",IF(ISNUMBER($Y678),IF(AND($AA678&gt;=84,$W678-$Y678&lt;0),"進步達標","未達標"),"未達標")),"未達標"))))</f>
        <v/>
      </c>
      <c r="AC678" s="38" t="str">
        <f ca="1">IF($B678="","",IF($AB678="不適用","不適用",IF($AB678="未檢驗","無檢驗資料","全年"&amp;($AJ678+$AK678)&amp;"次／下半年"&amp;$AK678&amp;"次／"&amp;SUMIFS(LabData2016[UACR唯一],LabData2016[比對身分證前六碼],$AX678,LabData2016[最近一次UACR檢查結果(mg/gm)],"&lt;30",LabData2016[最近一次UACR檢查日期],"&gt;="&amp;DATE(YEAR(TODAY()),1,1),LabData2016[最近一次UACR檢查日期],"&lt;"&amp;DATE(YEAR(TODAY())+1,1,1))&amp;"/"&amp;($AJ678+$AK678)&amp;"達標")))</f>
        <v/>
      </c>
      <c r="AD678" s="6" t="str" cm="1">
        <f t="array" ref="AD678">IF($B678="","",IFERROR(INDEX(PatientCriteria[BP檢驗次數達標標準],ROWS($A$4:A678)),""))</f>
        <v/>
      </c>
      <c r="AE678" s="6" t="str" cm="1">
        <f t="array" aca="1" ref="AE678" ca="1">IF($B678="","",_xlfn.LET(_xlpm.bp,LabData2016[最近一次BP檢查日期],_xlpm.ym,IF(ISNUMBER(_xlpm.bp),TEXT(_xlpm.bp,"yyyy-mm"),LEFT(_xlpm.bp,7)),_xlpm.matched,_xlfn._xlws.FILTER(_xlpm.ym,(LabData2016[比對身分證前六碼]=$AX678)*(LabData2016[比對生日西元]=$AY678)*(_xlpm.ym&lt;&gt;"")*(LEFT(_xlpm.ym,4)=TEXT(YEAR(TODAY()),"0")),""),IF(INDEX(_xlpm.matched,1)="",0,ROWS(_xlfn.UNIQUE(_xlpm.matched)))))</f>
        <v/>
      </c>
      <c r="AF678" s="6" t="str">
        <f ca="1">IF($B678="","",SUMIFS(LabData2016[HbA1c唯一],LabData2016[比對身分證前六碼],$AX678,LabData2016[最近一次HbA1c檢查日期],"&gt;="&amp;DATE(YEAR(TODAY()),1,1),LabData2016[最近一次HbA1c檢查日期],"&lt;"&amp;DATE(YEAR(TODAY()),7,1)))</f>
        <v/>
      </c>
      <c r="AG678" s="6" t="str">
        <f ca="1">IF($B678="","",SUMIFS(LabData2016[HbA1c唯一],LabData2016[比對身分證前六碼],$AX678,LabData2016[最近一次HbA1c檢查日期],"&gt;="&amp;DATE(YEAR(TODAY()),7,1),LabData2016[最近一次HbA1c檢查日期],"&lt;"&amp;DATE(YEAR(TODAY())+1,1,1)))</f>
        <v/>
      </c>
      <c r="AH678" s="6" t="str">
        <f ca="1">IF($B678="","",SUMIFS(LabData2016[LDL唯一],LabData2016[比對身分證前六碼],$AX678,LabData2016[最近一次LDL檢查日期],"&gt;="&amp;DATE(YEAR(TODAY()),1,1),LabData2016[最近一次LDL檢查日期],"&lt;"&amp;DATE(YEAR(TODAY()),7,1)))</f>
        <v/>
      </c>
      <c r="AI678" s="6" t="str">
        <f ca="1">IF($B678="","",SUMIFS(LabData2016[LDL唯一],LabData2016[比對身分證前六碼],$AX678,LabData2016[最近一次LDL檢查日期],"&gt;="&amp;DATE(YEAR(TODAY()),7,1),LabData2016[最近一次LDL檢查日期],"&lt;"&amp;DATE(YEAR(TODAY())+1,1,1)))</f>
        <v/>
      </c>
      <c r="AJ678" s="6" t="str">
        <f ca="1">IF($B678="","",SUMIFS(LabData2016[UACR唯一],LabData2016[比對身分證前六碼],$AX678,LabData2016[最近一次UACR檢查日期],"&gt;="&amp;DATE(YEAR(TODAY()),1,1),LabData2016[最近一次UACR檢查日期],"&lt;"&amp;DATE(YEAR(TODAY()),7,1)))</f>
        <v/>
      </c>
      <c r="AK678" s="6" t="str">
        <f ca="1">IF($B678="","",SUMIFS(LabData2016[UACR唯一],LabData2016[比對身分證前六碼],$AX678,LabData2016[最近一次UACR檢查日期],"&gt;="&amp;DATE(YEAR(TODAY()),7,1),LabData2016[最近一次UACR檢查日期],"&lt;"&amp;DATE(YEAR(TODAY())+1,1,1)))</f>
        <v/>
      </c>
      <c r="AL678" s="6" t="str">
        <f t="shared" si="138"/>
        <v/>
      </c>
      <c r="AM678" s="6" t="str">
        <f t="shared" si="139"/>
        <v/>
      </c>
      <c r="AN678" s="6" t="str">
        <f t="shared" si="140"/>
        <v/>
      </c>
      <c r="AO678" s="6" t="str">
        <f t="shared" si="141"/>
        <v/>
      </c>
      <c r="AP678" s="6" t="str" cm="1">
        <f t="array" ref="AP678">IF($B678="","",IFERROR(INDEX(相容設定!$B$2:$E$9,MATCH($D678,相容設定!$A$2:$A$9,0),MIN(VALUE(LEFT($AQ678,FIND("/",$AQ678)-1)),3)+1),0))</f>
        <v/>
      </c>
      <c r="AQ678" s="6" t="str">
        <f t="shared" si="142"/>
        <v/>
      </c>
      <c r="AR678" s="30" t="str">
        <f t="shared" si="143"/>
        <v/>
      </c>
      <c r="AS678" s="30" t="str">
        <f>IF($B678="","",250+30+IF(OR(ISNUMBER(SEARCH("DM",$D678)),ISNUMBER(SEARCH("+",$D678))),100,0)+IFERROR(INDEX(相容設定!$F$2:$F$9,MATCH($D678,相容設定!$A$2:$A$9,0)),0))</f>
        <v/>
      </c>
      <c r="AT678" s="31" t="str">
        <f t="shared" si="144"/>
        <v/>
      </c>
      <c r="AU678" s="32" t="str">
        <f t="shared" si="145"/>
        <v/>
      </c>
      <c r="AW678" t="str">
        <f t="shared" si="146"/>
        <v/>
      </c>
    </row>
    <row r="679" spans="1:49" x14ac:dyDescent="0.35">
      <c r="A679" s="26" t="str" cm="1">
        <f t="array" ref="A679">IFERROR(IF(INDEX(PatientCriteria[身分證號],ROWS($A$4:A679))="","",ROWS($A$4:A679)),"")</f>
        <v/>
      </c>
      <c r="B679" s="26" t="str" cm="1">
        <f t="array" ref="B679">IFERROR(IF(INDEX(PatientCriteria[身分證號],ROWS($A$4:A679))="","",INDEX(PatientCriteria[身分證號],ROWS($A$4:A679))),"")</f>
        <v/>
      </c>
      <c r="C679" s="26" t="str" cm="1">
        <f t="array" ref="C679">IF($B679="","",IFERROR(INDEX(PatientCriteria[生日],ROWS($A$4:A679)),""))</f>
        <v/>
      </c>
      <c r="D679" s="26" t="str" cm="1">
        <f t="array" ref="D679">IF($B679="","",IFERROR(INDEX(PatientCriteria[疾病組合],ROWS($A$4:A679)),""))</f>
        <v/>
      </c>
      <c r="E679" s="6" t="str" cm="1">
        <f t="array" ref="E679">IF($B679="","",IFERROR(INDEX(PatientCriteria[HbA1c達標標準],ROWS($A$4:A679)),""))</f>
        <v/>
      </c>
      <c r="F679" s="6" t="str">
        <f>IF($B679="","",IF($G679="","",IFERROR(SUMIFS(LabData2016[最近一次HbA1c檢查結果(%)],LabData2016[比對身分證前六碼],$AX679,LabData2016[最近一次HbA1c檢查日期],$G679,LabData2016[HbA1c唯一],1),"")))</f>
        <v/>
      </c>
      <c r="G679" s="36" t="str" cm="1">
        <f t="array" ref="G679">IF($B679="","",IFERROR(_xlfn.AGGREGATE(14,6,LabData2016[最近一次HbA1c檢查日期]/((LabData2016[比對身分證前六碼]=$AX679)*(LabData2016[HbA1c唯一]=1)),1),""))</f>
        <v/>
      </c>
      <c r="H679" s="6" t="str">
        <f>IF($B679="","",IF($I679="","",IFERROR(SUMIFS(LabData2016[最近一次HbA1c檢查結果(%)],LabData2016[比對身分證前六碼],$AX679,LabData2016[最近一次HbA1c檢查日期],$I679,LabData2016[HbA1c唯一],1),"")))</f>
        <v/>
      </c>
      <c r="I679" s="36" t="str" cm="1">
        <f t="array" ref="I679">IF($B679="","",IFERROR(_xlfn.AGGREGATE(14,6,LabData2016[最近一次HbA1c檢查日期]/((LabData2016[比對身分證前六碼]=$AX679)*(LabData2016[HbA1c唯一]=1)),2),""))</f>
        <v/>
      </c>
      <c r="J679" s="6" t="str">
        <f t="shared" si="135"/>
        <v/>
      </c>
      <c r="K679" s="27" t="str">
        <f ca="1">IF($B679="","",IF($E679="不適用","不適用",IF($F679="","未檢驗",IF(AND($AF679+$AG679&gt;=2,$AG679&gt;=1),IF(OR($F679&lt;VALUE(SUBSTITUTE(SUBSTITUTE($E679,"&lt;",""),"%","")),SUMIFS(LabData2016[HbA1c唯一],LabData2016[比對身分證前六碼],$AX679,LabData2016[最近一次HbA1c檢查結果(%)],"&lt;"&amp;VALUE(SUBSTITUTE(SUBSTITUTE($E679,"&lt;",""),"%","")),LabData2016[最近一次HbA1c檢查日期],"&gt;="&amp;DATE(YEAR(TODAY()),1,1),LabData2016[最近一次HbA1c檢查日期],"&lt;"&amp;DATE(YEAR(TODAY())+1,1,1))/($AF679+$AG679)&gt;=0.5),"控制達標",IF(ISNUMBER($H679),IF(AND($J679&gt;=84,$F679-$H679&lt;0),"進步達標","未達標"),"未達標")),"未達標"))))</f>
        <v/>
      </c>
      <c r="L679" s="33" t="str">
        <f ca="1">IF($B679="","",IF($K679="不適用","不適用",IF($K679="未檢驗","無檢驗資料","全年"&amp;($AF679+$AG679)&amp;"次／下半年"&amp;$AG679&amp;"次／"&amp;SUMIFS(LabData2016[HbA1c唯一],LabData2016[比對身分證前六碼],$AX679,LabData2016[最近一次HbA1c檢查結果(%)],"&lt;"&amp;VALUE(SUBSTITUTE(SUBSTITUTE($E679,"&lt;",""),"%","")),LabData2016[最近一次HbA1c檢查日期],"&gt;="&amp;DATE(YEAR(TODAY()),1,1),LabData2016[最近一次HbA1c檢查日期],"&lt;"&amp;DATE(YEAR(TODAY())+1,1,1))&amp;"/"&amp;($AF679+$AG679)&amp;"達標")))</f>
        <v/>
      </c>
      <c r="M679" s="6" t="str" cm="1">
        <f t="array" ref="M679">IF($B679="","",IFERROR(INDEX(PatientCriteria[LDL達標標準],ROWS($A$4:A679)),""))</f>
        <v/>
      </c>
      <c r="N679" s="6" t="str">
        <f>IF($B679="","",IF($O679="","",IFERROR(SUMIFS(LabData2016[最近一次LDL檢查結果(mg/dL)],LabData2016[比對身分證前六碼],$AX679,LabData2016[最近一次LDL檢查日期],$O679,LabData2016[LDL唯一],1),"")))</f>
        <v/>
      </c>
      <c r="O679" s="36" t="str" cm="1">
        <f t="array" ref="O679">IF($B679="","",IFERROR(_xlfn.AGGREGATE(14,6,LabData2016[最近一次LDL檢查日期]/((LabData2016[比對身分證前六碼]=$AX679)*(LabData2016[LDL唯一]=1)),1),""))</f>
        <v/>
      </c>
      <c r="P679" s="6" t="str">
        <f>IF($B679="","",IF($Q679="","",IFERROR(SUMIFS(LabData2016[最近一次LDL檢查結果(mg/dL)],LabData2016[比對身分證前六碼],$AX679,LabData2016[最近一次LDL檢查日期],$Q679,LabData2016[LDL唯一],1),"")))</f>
        <v/>
      </c>
      <c r="Q679" s="36" t="str" cm="1">
        <f t="array" ref="Q679">IF($B679="","",IFERROR(_xlfn.AGGREGATE(14,6,LabData2016[最近一次LDL檢查日期]/((LabData2016[比對身分證前六碼]=$AX679)*(LabData2016[LDL唯一]=1)),2),""))</f>
        <v/>
      </c>
      <c r="R679" s="6" t="str">
        <f t="shared" si="136"/>
        <v/>
      </c>
      <c r="S679" s="6" t="str" cm="1">
        <f t="array" ref="S679">IF($B679="","",IFERROR(_xlfn.AGGREGATE(15,6,LabData2016[最近一次LDL檢查結果(mg/dL)]/((LabData2016[比對身分證前六碼]=$AX679)*(LabData2016[LDL唯一]=1)),1),""))</f>
        <v/>
      </c>
      <c r="T679" s="28" t="str">
        <f ca="1">IF($B679="","",IF($M679="不適用","不適用",IF($N679="","未檢驗",IF(OR(AND($D679="DM only",$O679&gt;=DATE(YEAR(TODAY()),1,1),$O679&lt;DATE(YEAR(TODAY())+1,1,1),$N679&lt;VALUE(SUBSTITUTE($M679,"&lt;",""))),AND($AH679&gt;=1,$AI679&gt;=1,OR($N679&lt;VALUE(SUBSTITUTE($M679,"&lt;","")),SUMIFS(LabData2016[LDL唯一],LabData2016[比對身分證前六碼],$AX679,LabData2016[最近一次LDL檢查結果(mg/dL)],"&lt;"&amp;VALUE(SUBSTITUTE($M679,"&lt;","")),LabData2016[最近一次LDL檢查日期],"&gt;="&amp;DATE(YEAR(TODAY()),1,1),LabData2016[最近一次LDL檢查日期],"&lt;"&amp;DATE(YEAR(TODAY())+1,1,1))/($AH679+$AI679)&gt;=0.5))),"控制達標",IF(AND($AH679&gt;=1,$AI679&gt;=1,ISNUMBER($P679),$R679&gt;84,$N679-$P679&lt;0),"進步達標","未達標")))))</f>
        <v/>
      </c>
      <c r="U679" s="39" t="str">
        <f ca="1">IF($B679="","",IF($T679="不適用","不適用",IF($T679="未檢驗","無檢驗資料","全年"&amp;($AH679+$AI679)&amp;"次／下半年"&amp;$AI679&amp;"次／"&amp;SUMIFS(LabData2016[LDL唯一],LabData2016[比對身分證前六碼],$AX679,LabData2016[最近一次LDL檢查結果(mg/dL)],"&lt;"&amp;VALUE(SUBSTITUTE($M679,"&lt;","")),LabData2016[最近一次LDL檢查日期],"&gt;="&amp;DATE(YEAR(TODAY()),1,1),LabData2016[最近一次LDL檢查日期],"&lt;"&amp;DATE(YEAR(TODAY())+1,1,1))&amp;"/"&amp;($AH679+$AI679)&amp;"達標")))</f>
        <v/>
      </c>
      <c r="V679" s="6" t="str" cm="1">
        <f t="array" ref="V679">IF($B679="","",IFERROR(INDEX(PatientCriteria[UACR達標標準],ROWS($A$4:A679)),""))</f>
        <v/>
      </c>
      <c r="W679" s="6" t="str">
        <f>IF($B679="","",IF($X679="","",IFERROR(SUMIFS(LabData2016[最近一次UACR檢查結果(mg/gm)],LabData2016[比對身分證前六碼],$AX679,LabData2016[最近一次UACR檢查日期],$X679,LabData2016[UACR唯一],1),"")))</f>
        <v/>
      </c>
      <c r="X679" s="36" t="str" cm="1">
        <f t="array" ref="X679">IF($B679="","",IFERROR(_xlfn.AGGREGATE(14,6,LabData2016[最近一次UACR檢查日期]/((LabData2016[比對身分證前六碼]=$AX679)*(LabData2016[UACR唯一]=1)),1),""))</f>
        <v/>
      </c>
      <c r="Y679" s="6" t="str">
        <f>IF($B679="","",IF($Z679="","",IFERROR(SUMIFS(LabData2016[最近一次UACR檢查結果(mg/gm)],LabData2016[比對身分證前六碼],$AX679,LabData2016[最近一次UACR檢查日期],$Z679,LabData2016[UACR唯一],1),"")))</f>
        <v/>
      </c>
      <c r="Z679" s="36" t="str" cm="1">
        <f t="array" ref="Z679">IF($B679="","",IFERROR(_xlfn.AGGREGATE(14,6,LabData2016[最近一次UACR檢查日期]/((LabData2016[比對身分證前六碼]=$AX679)*(LabData2016[UACR唯一]=1)),2),""))</f>
        <v/>
      </c>
      <c r="AA679" s="6" t="str">
        <f t="shared" si="137"/>
        <v/>
      </c>
      <c r="AB679" s="29" t="str">
        <f ca="1">IF($B679="","",IF($V679="不適用","不適用",IF($W679="","未檢驗",IF(AND($AJ679+$AK679&gt;=2,$AK679&gt;=1),IF(OR($W679&lt;30,SUMIFS(LabData2016[UACR唯一],LabData2016[比對身分證前六碼],$AX679,LabData2016[最近一次UACR檢查結果(mg/gm)],"&lt;30",LabData2016[最近一次UACR檢查日期],"&gt;="&amp;DATE(YEAR(TODAY()),1,1),LabData2016[最近一次UACR檢查日期],"&lt;"&amp;DATE(YEAR(TODAY())+1,1,1))/($AJ679+$AK679)&gt;=0.5),"控制達標",IF(ISNUMBER($Y679),IF(AND($AA679&gt;=84,$W679-$Y679&lt;0),"進步達標","未達標"),"未達標")),"未達標"))))</f>
        <v/>
      </c>
      <c r="AC679" s="38" t="str">
        <f ca="1">IF($B679="","",IF($AB679="不適用","不適用",IF($AB679="未檢驗","無檢驗資料","全年"&amp;($AJ679+$AK679)&amp;"次／下半年"&amp;$AK679&amp;"次／"&amp;SUMIFS(LabData2016[UACR唯一],LabData2016[比對身分證前六碼],$AX679,LabData2016[最近一次UACR檢查結果(mg/gm)],"&lt;30",LabData2016[最近一次UACR檢查日期],"&gt;="&amp;DATE(YEAR(TODAY()),1,1),LabData2016[最近一次UACR檢查日期],"&lt;"&amp;DATE(YEAR(TODAY())+1,1,1))&amp;"/"&amp;($AJ679+$AK679)&amp;"達標")))</f>
        <v/>
      </c>
      <c r="AD679" s="6" t="str" cm="1">
        <f t="array" ref="AD679">IF($B679="","",IFERROR(INDEX(PatientCriteria[BP檢驗次數達標標準],ROWS($A$4:A679)),""))</f>
        <v/>
      </c>
      <c r="AE679" s="6" t="str" cm="1">
        <f t="array" aca="1" ref="AE679" ca="1">IF($B679="","",_xlfn.LET(_xlpm.bp,LabData2016[最近一次BP檢查日期],_xlpm.ym,IF(ISNUMBER(_xlpm.bp),TEXT(_xlpm.bp,"yyyy-mm"),LEFT(_xlpm.bp,7)),_xlpm.matched,_xlfn._xlws.FILTER(_xlpm.ym,(LabData2016[比對身分證前六碼]=$AX679)*(LabData2016[比對生日西元]=$AY679)*(_xlpm.ym&lt;&gt;"")*(LEFT(_xlpm.ym,4)=TEXT(YEAR(TODAY()),"0")),""),IF(INDEX(_xlpm.matched,1)="",0,ROWS(_xlfn.UNIQUE(_xlpm.matched)))))</f>
        <v/>
      </c>
      <c r="AF679" s="6" t="str">
        <f ca="1">IF($B679="","",SUMIFS(LabData2016[HbA1c唯一],LabData2016[比對身分證前六碼],$AX679,LabData2016[最近一次HbA1c檢查日期],"&gt;="&amp;DATE(YEAR(TODAY()),1,1),LabData2016[最近一次HbA1c檢查日期],"&lt;"&amp;DATE(YEAR(TODAY()),7,1)))</f>
        <v/>
      </c>
      <c r="AG679" s="6" t="str">
        <f ca="1">IF($B679="","",SUMIFS(LabData2016[HbA1c唯一],LabData2016[比對身分證前六碼],$AX679,LabData2016[最近一次HbA1c檢查日期],"&gt;="&amp;DATE(YEAR(TODAY()),7,1),LabData2016[最近一次HbA1c檢查日期],"&lt;"&amp;DATE(YEAR(TODAY())+1,1,1)))</f>
        <v/>
      </c>
      <c r="AH679" s="6" t="str">
        <f ca="1">IF($B679="","",SUMIFS(LabData2016[LDL唯一],LabData2016[比對身分證前六碼],$AX679,LabData2016[最近一次LDL檢查日期],"&gt;="&amp;DATE(YEAR(TODAY()),1,1),LabData2016[最近一次LDL檢查日期],"&lt;"&amp;DATE(YEAR(TODAY()),7,1)))</f>
        <v/>
      </c>
      <c r="AI679" s="6" t="str">
        <f ca="1">IF($B679="","",SUMIFS(LabData2016[LDL唯一],LabData2016[比對身分證前六碼],$AX679,LabData2016[最近一次LDL檢查日期],"&gt;="&amp;DATE(YEAR(TODAY()),7,1),LabData2016[最近一次LDL檢查日期],"&lt;"&amp;DATE(YEAR(TODAY())+1,1,1)))</f>
        <v/>
      </c>
      <c r="AJ679" s="6" t="str">
        <f ca="1">IF($B679="","",SUMIFS(LabData2016[UACR唯一],LabData2016[比對身分證前六碼],$AX679,LabData2016[最近一次UACR檢查日期],"&gt;="&amp;DATE(YEAR(TODAY()),1,1),LabData2016[最近一次UACR檢查日期],"&lt;"&amp;DATE(YEAR(TODAY()),7,1)))</f>
        <v/>
      </c>
      <c r="AK679" s="6" t="str">
        <f ca="1">IF($B679="","",SUMIFS(LabData2016[UACR唯一],LabData2016[比對身分證前六碼],$AX679,LabData2016[最近一次UACR檢查日期],"&gt;="&amp;DATE(YEAR(TODAY()),7,1),LabData2016[最近一次UACR檢查日期],"&lt;"&amp;DATE(YEAR(TODAY())+1,1,1)))</f>
        <v/>
      </c>
      <c r="AL679" s="6" t="str">
        <f t="shared" si="138"/>
        <v/>
      </c>
      <c r="AM679" s="6" t="str">
        <f t="shared" si="139"/>
        <v/>
      </c>
      <c r="AN679" s="6" t="str">
        <f t="shared" si="140"/>
        <v/>
      </c>
      <c r="AO679" s="6" t="str">
        <f t="shared" si="141"/>
        <v/>
      </c>
      <c r="AP679" s="6" t="str" cm="1">
        <f t="array" ref="AP679">IF($B679="","",IFERROR(INDEX(相容設定!$B$2:$E$9,MATCH($D679,相容設定!$A$2:$A$9,0),MIN(VALUE(LEFT($AQ679,FIND("/",$AQ679)-1)),3)+1),0))</f>
        <v/>
      </c>
      <c r="AQ679" s="6" t="str">
        <f t="shared" si="142"/>
        <v/>
      </c>
      <c r="AR679" s="30" t="str">
        <f t="shared" si="143"/>
        <v/>
      </c>
      <c r="AS679" s="30" t="str">
        <f>IF($B679="","",250+30+IF(OR(ISNUMBER(SEARCH("DM",$D679)),ISNUMBER(SEARCH("+",$D679))),100,0)+IFERROR(INDEX(相容設定!$F$2:$F$9,MATCH($D679,相容設定!$A$2:$A$9,0)),0))</f>
        <v/>
      </c>
      <c r="AT679" s="31" t="str">
        <f t="shared" si="144"/>
        <v/>
      </c>
      <c r="AU679" s="32" t="str">
        <f t="shared" si="145"/>
        <v/>
      </c>
      <c r="AW679" t="str">
        <f t="shared" si="146"/>
        <v/>
      </c>
    </row>
    <row r="680" spans="1:49" x14ac:dyDescent="0.35">
      <c r="A680" s="26" t="str" cm="1">
        <f t="array" ref="A680">IFERROR(IF(INDEX(PatientCriteria[身分證號],ROWS($A$4:A680))="","",ROWS($A$4:A680)),"")</f>
        <v/>
      </c>
      <c r="B680" s="26" t="str" cm="1">
        <f t="array" ref="B680">IFERROR(IF(INDEX(PatientCriteria[身分證號],ROWS($A$4:A680))="","",INDEX(PatientCriteria[身分證號],ROWS($A$4:A680))),"")</f>
        <v/>
      </c>
      <c r="C680" s="26" t="str" cm="1">
        <f t="array" ref="C680">IF($B680="","",IFERROR(INDEX(PatientCriteria[生日],ROWS($A$4:A680)),""))</f>
        <v/>
      </c>
      <c r="D680" s="26" t="str" cm="1">
        <f t="array" ref="D680">IF($B680="","",IFERROR(INDEX(PatientCriteria[疾病組合],ROWS($A$4:A680)),""))</f>
        <v/>
      </c>
      <c r="E680" s="6" t="str" cm="1">
        <f t="array" ref="E680">IF($B680="","",IFERROR(INDEX(PatientCriteria[HbA1c達標標準],ROWS($A$4:A680)),""))</f>
        <v/>
      </c>
      <c r="F680" s="6" t="str">
        <f>IF($B680="","",IF($G680="","",IFERROR(SUMIFS(LabData2016[最近一次HbA1c檢查結果(%)],LabData2016[比對身分證前六碼],$AX680,LabData2016[最近一次HbA1c檢查日期],$G680,LabData2016[HbA1c唯一],1),"")))</f>
        <v/>
      </c>
      <c r="G680" s="36" t="str" cm="1">
        <f t="array" ref="G680">IF($B680="","",IFERROR(_xlfn.AGGREGATE(14,6,LabData2016[最近一次HbA1c檢查日期]/((LabData2016[比對身分證前六碼]=$AX680)*(LabData2016[HbA1c唯一]=1)),1),""))</f>
        <v/>
      </c>
      <c r="H680" s="6" t="str">
        <f>IF($B680="","",IF($I680="","",IFERROR(SUMIFS(LabData2016[最近一次HbA1c檢查結果(%)],LabData2016[比對身分證前六碼],$AX680,LabData2016[最近一次HbA1c檢查日期],$I680,LabData2016[HbA1c唯一],1),"")))</f>
        <v/>
      </c>
      <c r="I680" s="36" t="str" cm="1">
        <f t="array" ref="I680">IF($B680="","",IFERROR(_xlfn.AGGREGATE(14,6,LabData2016[最近一次HbA1c檢查日期]/((LabData2016[比對身分證前六碼]=$AX680)*(LabData2016[HbA1c唯一]=1)),2),""))</f>
        <v/>
      </c>
      <c r="J680" s="6" t="str">
        <f t="shared" si="135"/>
        <v/>
      </c>
      <c r="K680" s="27" t="str">
        <f ca="1">IF($B680="","",IF($E680="不適用","不適用",IF($F680="","未檢驗",IF(AND($AF680+$AG680&gt;=2,$AG680&gt;=1),IF(OR($F680&lt;VALUE(SUBSTITUTE(SUBSTITUTE($E680,"&lt;",""),"%","")),SUMIFS(LabData2016[HbA1c唯一],LabData2016[比對身分證前六碼],$AX680,LabData2016[最近一次HbA1c檢查結果(%)],"&lt;"&amp;VALUE(SUBSTITUTE(SUBSTITUTE($E680,"&lt;",""),"%","")),LabData2016[最近一次HbA1c檢查日期],"&gt;="&amp;DATE(YEAR(TODAY()),1,1),LabData2016[最近一次HbA1c檢查日期],"&lt;"&amp;DATE(YEAR(TODAY())+1,1,1))/($AF680+$AG680)&gt;=0.5),"控制達標",IF(ISNUMBER($H680),IF(AND($J680&gt;=84,$F680-$H680&lt;0),"進步達標","未達標"),"未達標")),"未達標"))))</f>
        <v/>
      </c>
      <c r="L680" s="33" t="str">
        <f ca="1">IF($B680="","",IF($K680="不適用","不適用",IF($K680="未檢驗","無檢驗資料","全年"&amp;($AF680+$AG680)&amp;"次／下半年"&amp;$AG680&amp;"次／"&amp;SUMIFS(LabData2016[HbA1c唯一],LabData2016[比對身分證前六碼],$AX680,LabData2016[最近一次HbA1c檢查結果(%)],"&lt;"&amp;VALUE(SUBSTITUTE(SUBSTITUTE($E680,"&lt;",""),"%","")),LabData2016[最近一次HbA1c檢查日期],"&gt;="&amp;DATE(YEAR(TODAY()),1,1),LabData2016[最近一次HbA1c檢查日期],"&lt;"&amp;DATE(YEAR(TODAY())+1,1,1))&amp;"/"&amp;($AF680+$AG680)&amp;"達標")))</f>
        <v/>
      </c>
      <c r="M680" s="6" t="str" cm="1">
        <f t="array" ref="M680">IF($B680="","",IFERROR(INDEX(PatientCriteria[LDL達標標準],ROWS($A$4:A680)),""))</f>
        <v/>
      </c>
      <c r="N680" s="6" t="str">
        <f>IF($B680="","",IF($O680="","",IFERROR(SUMIFS(LabData2016[最近一次LDL檢查結果(mg/dL)],LabData2016[比對身分證前六碼],$AX680,LabData2016[最近一次LDL檢查日期],$O680,LabData2016[LDL唯一],1),"")))</f>
        <v/>
      </c>
      <c r="O680" s="36" t="str" cm="1">
        <f t="array" ref="O680">IF($B680="","",IFERROR(_xlfn.AGGREGATE(14,6,LabData2016[最近一次LDL檢查日期]/((LabData2016[比對身分證前六碼]=$AX680)*(LabData2016[LDL唯一]=1)),1),""))</f>
        <v/>
      </c>
      <c r="P680" s="6" t="str">
        <f>IF($B680="","",IF($Q680="","",IFERROR(SUMIFS(LabData2016[最近一次LDL檢查結果(mg/dL)],LabData2016[比對身分證前六碼],$AX680,LabData2016[最近一次LDL檢查日期],$Q680,LabData2016[LDL唯一],1),"")))</f>
        <v/>
      </c>
      <c r="Q680" s="36" t="str" cm="1">
        <f t="array" ref="Q680">IF($B680="","",IFERROR(_xlfn.AGGREGATE(14,6,LabData2016[最近一次LDL檢查日期]/((LabData2016[比對身分證前六碼]=$AX680)*(LabData2016[LDL唯一]=1)),2),""))</f>
        <v/>
      </c>
      <c r="R680" s="6" t="str">
        <f t="shared" si="136"/>
        <v/>
      </c>
      <c r="S680" s="6" t="str" cm="1">
        <f t="array" ref="S680">IF($B680="","",IFERROR(_xlfn.AGGREGATE(15,6,LabData2016[最近一次LDL檢查結果(mg/dL)]/((LabData2016[比對身分證前六碼]=$AX680)*(LabData2016[LDL唯一]=1)),1),""))</f>
        <v/>
      </c>
      <c r="T680" s="28" t="str">
        <f ca="1">IF($B680="","",IF($M680="不適用","不適用",IF($N680="","未檢驗",IF(OR(AND($D680="DM only",$O680&gt;=DATE(YEAR(TODAY()),1,1),$O680&lt;DATE(YEAR(TODAY())+1,1,1),$N680&lt;VALUE(SUBSTITUTE($M680,"&lt;",""))),AND($AH680&gt;=1,$AI680&gt;=1,OR($N680&lt;VALUE(SUBSTITUTE($M680,"&lt;","")),SUMIFS(LabData2016[LDL唯一],LabData2016[比對身分證前六碼],$AX680,LabData2016[最近一次LDL檢查結果(mg/dL)],"&lt;"&amp;VALUE(SUBSTITUTE($M680,"&lt;","")),LabData2016[最近一次LDL檢查日期],"&gt;="&amp;DATE(YEAR(TODAY()),1,1),LabData2016[最近一次LDL檢查日期],"&lt;"&amp;DATE(YEAR(TODAY())+1,1,1))/($AH680+$AI680)&gt;=0.5))),"控制達標",IF(AND($AH680&gt;=1,$AI680&gt;=1,ISNUMBER($P680),$R680&gt;84,$N680-$P680&lt;0),"進步達標","未達標")))))</f>
        <v/>
      </c>
      <c r="U680" s="39" t="str">
        <f ca="1">IF($B680="","",IF($T680="不適用","不適用",IF($T680="未檢驗","無檢驗資料","全年"&amp;($AH680+$AI680)&amp;"次／下半年"&amp;$AI680&amp;"次／"&amp;SUMIFS(LabData2016[LDL唯一],LabData2016[比對身分證前六碼],$AX680,LabData2016[最近一次LDL檢查結果(mg/dL)],"&lt;"&amp;VALUE(SUBSTITUTE($M680,"&lt;","")),LabData2016[最近一次LDL檢查日期],"&gt;="&amp;DATE(YEAR(TODAY()),1,1),LabData2016[最近一次LDL檢查日期],"&lt;"&amp;DATE(YEAR(TODAY())+1,1,1))&amp;"/"&amp;($AH680+$AI680)&amp;"達標")))</f>
        <v/>
      </c>
      <c r="V680" s="6" t="str" cm="1">
        <f t="array" ref="V680">IF($B680="","",IFERROR(INDEX(PatientCriteria[UACR達標標準],ROWS($A$4:A680)),""))</f>
        <v/>
      </c>
      <c r="W680" s="6" t="str">
        <f>IF($B680="","",IF($X680="","",IFERROR(SUMIFS(LabData2016[最近一次UACR檢查結果(mg/gm)],LabData2016[比對身分證前六碼],$AX680,LabData2016[最近一次UACR檢查日期],$X680,LabData2016[UACR唯一],1),"")))</f>
        <v/>
      </c>
      <c r="X680" s="36" t="str" cm="1">
        <f t="array" ref="X680">IF($B680="","",IFERROR(_xlfn.AGGREGATE(14,6,LabData2016[最近一次UACR檢查日期]/((LabData2016[比對身分證前六碼]=$AX680)*(LabData2016[UACR唯一]=1)),1),""))</f>
        <v/>
      </c>
      <c r="Y680" s="6" t="str">
        <f>IF($B680="","",IF($Z680="","",IFERROR(SUMIFS(LabData2016[最近一次UACR檢查結果(mg/gm)],LabData2016[比對身分證前六碼],$AX680,LabData2016[最近一次UACR檢查日期],$Z680,LabData2016[UACR唯一],1),"")))</f>
        <v/>
      </c>
      <c r="Z680" s="36" t="str" cm="1">
        <f t="array" ref="Z680">IF($B680="","",IFERROR(_xlfn.AGGREGATE(14,6,LabData2016[最近一次UACR檢查日期]/((LabData2016[比對身分證前六碼]=$AX680)*(LabData2016[UACR唯一]=1)),2),""))</f>
        <v/>
      </c>
      <c r="AA680" s="6" t="str">
        <f t="shared" si="137"/>
        <v/>
      </c>
      <c r="AB680" s="29" t="str">
        <f ca="1">IF($B680="","",IF($V680="不適用","不適用",IF($W680="","未檢驗",IF(AND($AJ680+$AK680&gt;=2,$AK680&gt;=1),IF(OR($W680&lt;30,SUMIFS(LabData2016[UACR唯一],LabData2016[比對身分證前六碼],$AX680,LabData2016[最近一次UACR檢查結果(mg/gm)],"&lt;30",LabData2016[最近一次UACR檢查日期],"&gt;="&amp;DATE(YEAR(TODAY()),1,1),LabData2016[最近一次UACR檢查日期],"&lt;"&amp;DATE(YEAR(TODAY())+1,1,1))/($AJ680+$AK680)&gt;=0.5),"控制達標",IF(ISNUMBER($Y680),IF(AND($AA680&gt;=84,$W680-$Y680&lt;0),"進步達標","未達標"),"未達標")),"未達標"))))</f>
        <v/>
      </c>
      <c r="AC680" s="38" t="str">
        <f ca="1">IF($B680="","",IF($AB680="不適用","不適用",IF($AB680="未檢驗","無檢驗資料","全年"&amp;($AJ680+$AK680)&amp;"次／下半年"&amp;$AK680&amp;"次／"&amp;SUMIFS(LabData2016[UACR唯一],LabData2016[比對身分證前六碼],$AX680,LabData2016[最近一次UACR檢查結果(mg/gm)],"&lt;30",LabData2016[最近一次UACR檢查日期],"&gt;="&amp;DATE(YEAR(TODAY()),1,1),LabData2016[最近一次UACR檢查日期],"&lt;"&amp;DATE(YEAR(TODAY())+1,1,1))&amp;"/"&amp;($AJ680+$AK680)&amp;"達標")))</f>
        <v/>
      </c>
      <c r="AD680" s="6" t="str" cm="1">
        <f t="array" ref="AD680">IF($B680="","",IFERROR(INDEX(PatientCriteria[BP檢驗次數達標標準],ROWS($A$4:A680)),""))</f>
        <v/>
      </c>
      <c r="AE680" s="6" t="str" cm="1">
        <f t="array" aca="1" ref="AE680" ca="1">IF($B680="","",_xlfn.LET(_xlpm.bp,LabData2016[最近一次BP檢查日期],_xlpm.ym,IF(ISNUMBER(_xlpm.bp),TEXT(_xlpm.bp,"yyyy-mm"),LEFT(_xlpm.bp,7)),_xlpm.matched,_xlfn._xlws.FILTER(_xlpm.ym,(LabData2016[比對身分證前六碼]=$AX680)*(LabData2016[比對生日西元]=$AY680)*(_xlpm.ym&lt;&gt;"")*(LEFT(_xlpm.ym,4)=TEXT(YEAR(TODAY()),"0")),""),IF(INDEX(_xlpm.matched,1)="",0,ROWS(_xlfn.UNIQUE(_xlpm.matched)))))</f>
        <v/>
      </c>
      <c r="AF680" s="6" t="str">
        <f ca="1">IF($B680="","",SUMIFS(LabData2016[HbA1c唯一],LabData2016[比對身分證前六碼],$AX680,LabData2016[最近一次HbA1c檢查日期],"&gt;="&amp;DATE(YEAR(TODAY()),1,1),LabData2016[最近一次HbA1c檢查日期],"&lt;"&amp;DATE(YEAR(TODAY()),7,1)))</f>
        <v/>
      </c>
      <c r="AG680" s="6" t="str">
        <f ca="1">IF($B680="","",SUMIFS(LabData2016[HbA1c唯一],LabData2016[比對身分證前六碼],$AX680,LabData2016[最近一次HbA1c檢查日期],"&gt;="&amp;DATE(YEAR(TODAY()),7,1),LabData2016[最近一次HbA1c檢查日期],"&lt;"&amp;DATE(YEAR(TODAY())+1,1,1)))</f>
        <v/>
      </c>
      <c r="AH680" s="6" t="str">
        <f ca="1">IF($B680="","",SUMIFS(LabData2016[LDL唯一],LabData2016[比對身分證前六碼],$AX680,LabData2016[最近一次LDL檢查日期],"&gt;="&amp;DATE(YEAR(TODAY()),1,1),LabData2016[最近一次LDL檢查日期],"&lt;"&amp;DATE(YEAR(TODAY()),7,1)))</f>
        <v/>
      </c>
      <c r="AI680" s="6" t="str">
        <f ca="1">IF($B680="","",SUMIFS(LabData2016[LDL唯一],LabData2016[比對身分證前六碼],$AX680,LabData2016[最近一次LDL檢查日期],"&gt;="&amp;DATE(YEAR(TODAY()),7,1),LabData2016[最近一次LDL檢查日期],"&lt;"&amp;DATE(YEAR(TODAY())+1,1,1)))</f>
        <v/>
      </c>
      <c r="AJ680" s="6" t="str">
        <f ca="1">IF($B680="","",SUMIFS(LabData2016[UACR唯一],LabData2016[比對身分證前六碼],$AX680,LabData2016[最近一次UACR檢查日期],"&gt;="&amp;DATE(YEAR(TODAY()),1,1),LabData2016[最近一次UACR檢查日期],"&lt;"&amp;DATE(YEAR(TODAY()),7,1)))</f>
        <v/>
      </c>
      <c r="AK680" s="6" t="str">
        <f ca="1">IF($B680="","",SUMIFS(LabData2016[UACR唯一],LabData2016[比對身分證前六碼],$AX680,LabData2016[最近一次UACR檢查日期],"&gt;="&amp;DATE(YEAR(TODAY()),7,1),LabData2016[最近一次UACR檢查日期],"&lt;"&amp;DATE(YEAR(TODAY())+1,1,1)))</f>
        <v/>
      </c>
      <c r="AL680" s="6" t="str">
        <f t="shared" si="138"/>
        <v/>
      </c>
      <c r="AM680" s="6" t="str">
        <f t="shared" si="139"/>
        <v/>
      </c>
      <c r="AN680" s="6" t="str">
        <f t="shared" si="140"/>
        <v/>
      </c>
      <c r="AO680" s="6" t="str">
        <f t="shared" si="141"/>
        <v/>
      </c>
      <c r="AP680" s="6" t="str" cm="1">
        <f t="array" ref="AP680">IF($B680="","",IFERROR(INDEX(相容設定!$B$2:$E$9,MATCH($D680,相容設定!$A$2:$A$9,0),MIN(VALUE(LEFT($AQ680,FIND("/",$AQ680)-1)),3)+1),0))</f>
        <v/>
      </c>
      <c r="AQ680" s="6" t="str">
        <f t="shared" si="142"/>
        <v/>
      </c>
      <c r="AR680" s="30" t="str">
        <f t="shared" si="143"/>
        <v/>
      </c>
      <c r="AS680" s="30" t="str">
        <f>IF($B680="","",250+30+IF(OR(ISNUMBER(SEARCH("DM",$D680)),ISNUMBER(SEARCH("+",$D680))),100,0)+IFERROR(INDEX(相容設定!$F$2:$F$9,MATCH($D680,相容設定!$A$2:$A$9,0)),0))</f>
        <v/>
      </c>
      <c r="AT680" s="31" t="str">
        <f t="shared" si="144"/>
        <v/>
      </c>
      <c r="AU680" s="32" t="str">
        <f t="shared" si="145"/>
        <v/>
      </c>
      <c r="AW680" t="str">
        <f t="shared" si="146"/>
        <v/>
      </c>
    </row>
    <row r="681" spans="1:49" x14ac:dyDescent="0.35">
      <c r="A681" s="26" t="str" cm="1">
        <f t="array" ref="A681">IFERROR(IF(INDEX(PatientCriteria[身分證號],ROWS($A$4:A681))="","",ROWS($A$4:A681)),"")</f>
        <v/>
      </c>
      <c r="B681" s="26" t="str" cm="1">
        <f t="array" ref="B681">IFERROR(IF(INDEX(PatientCriteria[身分證號],ROWS($A$4:A681))="","",INDEX(PatientCriteria[身分證號],ROWS($A$4:A681))),"")</f>
        <v/>
      </c>
      <c r="C681" s="26" t="str" cm="1">
        <f t="array" ref="C681">IF($B681="","",IFERROR(INDEX(PatientCriteria[生日],ROWS($A$4:A681)),""))</f>
        <v/>
      </c>
      <c r="D681" s="26" t="str" cm="1">
        <f t="array" ref="D681">IF($B681="","",IFERROR(INDEX(PatientCriteria[疾病組合],ROWS($A$4:A681)),""))</f>
        <v/>
      </c>
      <c r="E681" s="6" t="str" cm="1">
        <f t="array" ref="E681">IF($B681="","",IFERROR(INDEX(PatientCriteria[HbA1c達標標準],ROWS($A$4:A681)),""))</f>
        <v/>
      </c>
      <c r="F681" s="6" t="str">
        <f>IF($B681="","",IF($G681="","",IFERROR(SUMIFS(LabData2016[最近一次HbA1c檢查結果(%)],LabData2016[比對身分證前六碼],$AX681,LabData2016[最近一次HbA1c檢查日期],$G681,LabData2016[HbA1c唯一],1),"")))</f>
        <v/>
      </c>
      <c r="G681" s="36" t="str" cm="1">
        <f t="array" ref="G681">IF($B681="","",IFERROR(_xlfn.AGGREGATE(14,6,LabData2016[最近一次HbA1c檢查日期]/((LabData2016[比對身分證前六碼]=$AX681)*(LabData2016[HbA1c唯一]=1)),1),""))</f>
        <v/>
      </c>
      <c r="H681" s="6" t="str">
        <f>IF($B681="","",IF($I681="","",IFERROR(SUMIFS(LabData2016[最近一次HbA1c檢查結果(%)],LabData2016[比對身分證前六碼],$AX681,LabData2016[最近一次HbA1c檢查日期],$I681,LabData2016[HbA1c唯一],1),"")))</f>
        <v/>
      </c>
      <c r="I681" s="36" t="str" cm="1">
        <f t="array" ref="I681">IF($B681="","",IFERROR(_xlfn.AGGREGATE(14,6,LabData2016[最近一次HbA1c檢查日期]/((LabData2016[比對身分證前六碼]=$AX681)*(LabData2016[HbA1c唯一]=1)),2),""))</f>
        <v/>
      </c>
      <c r="J681" s="6" t="str">
        <f t="shared" si="135"/>
        <v/>
      </c>
      <c r="K681" s="27" t="str">
        <f ca="1">IF($B681="","",IF($E681="不適用","不適用",IF($F681="","未檢驗",IF(AND($AF681+$AG681&gt;=2,$AG681&gt;=1),IF(OR($F681&lt;VALUE(SUBSTITUTE(SUBSTITUTE($E681,"&lt;",""),"%","")),SUMIFS(LabData2016[HbA1c唯一],LabData2016[比對身分證前六碼],$AX681,LabData2016[最近一次HbA1c檢查結果(%)],"&lt;"&amp;VALUE(SUBSTITUTE(SUBSTITUTE($E681,"&lt;",""),"%","")),LabData2016[最近一次HbA1c檢查日期],"&gt;="&amp;DATE(YEAR(TODAY()),1,1),LabData2016[最近一次HbA1c檢查日期],"&lt;"&amp;DATE(YEAR(TODAY())+1,1,1))/($AF681+$AG681)&gt;=0.5),"控制達標",IF(ISNUMBER($H681),IF(AND($J681&gt;=84,$F681-$H681&lt;0),"進步達標","未達標"),"未達標")),"未達標"))))</f>
        <v/>
      </c>
      <c r="L681" s="33" t="str">
        <f ca="1">IF($B681="","",IF($K681="不適用","不適用",IF($K681="未檢驗","無檢驗資料","全年"&amp;($AF681+$AG681)&amp;"次／下半年"&amp;$AG681&amp;"次／"&amp;SUMIFS(LabData2016[HbA1c唯一],LabData2016[比對身分證前六碼],$AX681,LabData2016[最近一次HbA1c檢查結果(%)],"&lt;"&amp;VALUE(SUBSTITUTE(SUBSTITUTE($E681,"&lt;",""),"%","")),LabData2016[最近一次HbA1c檢查日期],"&gt;="&amp;DATE(YEAR(TODAY()),1,1),LabData2016[最近一次HbA1c檢查日期],"&lt;"&amp;DATE(YEAR(TODAY())+1,1,1))&amp;"/"&amp;($AF681+$AG681)&amp;"達標")))</f>
        <v/>
      </c>
      <c r="M681" s="6" t="str" cm="1">
        <f t="array" ref="M681">IF($B681="","",IFERROR(INDEX(PatientCriteria[LDL達標標準],ROWS($A$4:A681)),""))</f>
        <v/>
      </c>
      <c r="N681" s="6" t="str">
        <f>IF($B681="","",IF($O681="","",IFERROR(SUMIFS(LabData2016[最近一次LDL檢查結果(mg/dL)],LabData2016[比對身分證前六碼],$AX681,LabData2016[最近一次LDL檢查日期],$O681,LabData2016[LDL唯一],1),"")))</f>
        <v/>
      </c>
      <c r="O681" s="36" t="str" cm="1">
        <f t="array" ref="O681">IF($B681="","",IFERROR(_xlfn.AGGREGATE(14,6,LabData2016[最近一次LDL檢查日期]/((LabData2016[比對身分證前六碼]=$AX681)*(LabData2016[LDL唯一]=1)),1),""))</f>
        <v/>
      </c>
      <c r="P681" s="6" t="str">
        <f>IF($B681="","",IF($Q681="","",IFERROR(SUMIFS(LabData2016[最近一次LDL檢查結果(mg/dL)],LabData2016[比對身分證前六碼],$AX681,LabData2016[最近一次LDL檢查日期],$Q681,LabData2016[LDL唯一],1),"")))</f>
        <v/>
      </c>
      <c r="Q681" s="36" t="str" cm="1">
        <f t="array" ref="Q681">IF($B681="","",IFERROR(_xlfn.AGGREGATE(14,6,LabData2016[最近一次LDL檢查日期]/((LabData2016[比對身分證前六碼]=$AX681)*(LabData2016[LDL唯一]=1)),2),""))</f>
        <v/>
      </c>
      <c r="R681" s="6" t="str">
        <f t="shared" si="136"/>
        <v/>
      </c>
      <c r="S681" s="6" t="str" cm="1">
        <f t="array" ref="S681">IF($B681="","",IFERROR(_xlfn.AGGREGATE(15,6,LabData2016[最近一次LDL檢查結果(mg/dL)]/((LabData2016[比對身分證前六碼]=$AX681)*(LabData2016[LDL唯一]=1)),1),""))</f>
        <v/>
      </c>
      <c r="T681" s="28" t="str">
        <f ca="1">IF($B681="","",IF($M681="不適用","不適用",IF($N681="","未檢驗",IF(OR(AND($D681="DM only",$O681&gt;=DATE(YEAR(TODAY()),1,1),$O681&lt;DATE(YEAR(TODAY())+1,1,1),$N681&lt;VALUE(SUBSTITUTE($M681,"&lt;",""))),AND($AH681&gt;=1,$AI681&gt;=1,OR($N681&lt;VALUE(SUBSTITUTE($M681,"&lt;","")),SUMIFS(LabData2016[LDL唯一],LabData2016[比對身分證前六碼],$AX681,LabData2016[最近一次LDL檢查結果(mg/dL)],"&lt;"&amp;VALUE(SUBSTITUTE($M681,"&lt;","")),LabData2016[最近一次LDL檢查日期],"&gt;="&amp;DATE(YEAR(TODAY()),1,1),LabData2016[最近一次LDL檢查日期],"&lt;"&amp;DATE(YEAR(TODAY())+1,1,1))/($AH681+$AI681)&gt;=0.5))),"控制達標",IF(AND($AH681&gt;=1,$AI681&gt;=1,ISNUMBER($P681),$R681&gt;84,$N681-$P681&lt;0),"進步達標","未達標")))))</f>
        <v/>
      </c>
      <c r="U681" s="39" t="str">
        <f ca="1">IF($B681="","",IF($T681="不適用","不適用",IF($T681="未檢驗","無檢驗資料","全年"&amp;($AH681+$AI681)&amp;"次／下半年"&amp;$AI681&amp;"次／"&amp;SUMIFS(LabData2016[LDL唯一],LabData2016[比對身分證前六碼],$AX681,LabData2016[最近一次LDL檢查結果(mg/dL)],"&lt;"&amp;VALUE(SUBSTITUTE($M681,"&lt;","")),LabData2016[最近一次LDL檢查日期],"&gt;="&amp;DATE(YEAR(TODAY()),1,1),LabData2016[最近一次LDL檢查日期],"&lt;"&amp;DATE(YEAR(TODAY())+1,1,1))&amp;"/"&amp;($AH681+$AI681)&amp;"達標")))</f>
        <v/>
      </c>
      <c r="V681" s="6" t="str" cm="1">
        <f t="array" ref="V681">IF($B681="","",IFERROR(INDEX(PatientCriteria[UACR達標標準],ROWS($A$4:A681)),""))</f>
        <v/>
      </c>
      <c r="W681" s="6" t="str">
        <f>IF($B681="","",IF($X681="","",IFERROR(SUMIFS(LabData2016[最近一次UACR檢查結果(mg/gm)],LabData2016[比對身分證前六碼],$AX681,LabData2016[最近一次UACR檢查日期],$X681,LabData2016[UACR唯一],1),"")))</f>
        <v/>
      </c>
      <c r="X681" s="36" t="str" cm="1">
        <f t="array" ref="X681">IF($B681="","",IFERROR(_xlfn.AGGREGATE(14,6,LabData2016[最近一次UACR檢查日期]/((LabData2016[比對身分證前六碼]=$AX681)*(LabData2016[UACR唯一]=1)),1),""))</f>
        <v/>
      </c>
      <c r="Y681" s="6" t="str">
        <f>IF($B681="","",IF($Z681="","",IFERROR(SUMIFS(LabData2016[最近一次UACR檢查結果(mg/gm)],LabData2016[比對身分證前六碼],$AX681,LabData2016[最近一次UACR檢查日期],$Z681,LabData2016[UACR唯一],1),"")))</f>
        <v/>
      </c>
      <c r="Z681" s="36" t="str" cm="1">
        <f t="array" ref="Z681">IF($B681="","",IFERROR(_xlfn.AGGREGATE(14,6,LabData2016[最近一次UACR檢查日期]/((LabData2016[比對身分證前六碼]=$AX681)*(LabData2016[UACR唯一]=1)),2),""))</f>
        <v/>
      </c>
      <c r="AA681" s="6" t="str">
        <f t="shared" si="137"/>
        <v/>
      </c>
      <c r="AB681" s="29" t="str">
        <f ca="1">IF($B681="","",IF($V681="不適用","不適用",IF($W681="","未檢驗",IF(AND($AJ681+$AK681&gt;=2,$AK681&gt;=1),IF(OR($W681&lt;30,SUMIFS(LabData2016[UACR唯一],LabData2016[比對身分證前六碼],$AX681,LabData2016[最近一次UACR檢查結果(mg/gm)],"&lt;30",LabData2016[最近一次UACR檢查日期],"&gt;="&amp;DATE(YEAR(TODAY()),1,1),LabData2016[最近一次UACR檢查日期],"&lt;"&amp;DATE(YEAR(TODAY())+1,1,1))/($AJ681+$AK681)&gt;=0.5),"控制達標",IF(ISNUMBER($Y681),IF(AND($AA681&gt;=84,$W681-$Y681&lt;0),"進步達標","未達標"),"未達標")),"未達標"))))</f>
        <v/>
      </c>
      <c r="AC681" s="38" t="str">
        <f ca="1">IF($B681="","",IF($AB681="不適用","不適用",IF($AB681="未檢驗","無檢驗資料","全年"&amp;($AJ681+$AK681)&amp;"次／下半年"&amp;$AK681&amp;"次／"&amp;SUMIFS(LabData2016[UACR唯一],LabData2016[比對身分證前六碼],$AX681,LabData2016[最近一次UACR檢查結果(mg/gm)],"&lt;30",LabData2016[最近一次UACR檢查日期],"&gt;="&amp;DATE(YEAR(TODAY()),1,1),LabData2016[最近一次UACR檢查日期],"&lt;"&amp;DATE(YEAR(TODAY())+1,1,1))&amp;"/"&amp;($AJ681+$AK681)&amp;"達標")))</f>
        <v/>
      </c>
      <c r="AD681" s="6" t="str" cm="1">
        <f t="array" ref="AD681">IF($B681="","",IFERROR(INDEX(PatientCriteria[BP檢驗次數達標標準],ROWS($A$4:A681)),""))</f>
        <v/>
      </c>
      <c r="AE681" s="6" t="str" cm="1">
        <f t="array" aca="1" ref="AE681" ca="1">IF($B681="","",_xlfn.LET(_xlpm.bp,LabData2016[最近一次BP檢查日期],_xlpm.ym,IF(ISNUMBER(_xlpm.bp),TEXT(_xlpm.bp,"yyyy-mm"),LEFT(_xlpm.bp,7)),_xlpm.matched,_xlfn._xlws.FILTER(_xlpm.ym,(LabData2016[比對身分證前六碼]=$AX681)*(LabData2016[比對生日西元]=$AY681)*(_xlpm.ym&lt;&gt;"")*(LEFT(_xlpm.ym,4)=TEXT(YEAR(TODAY()),"0")),""),IF(INDEX(_xlpm.matched,1)="",0,ROWS(_xlfn.UNIQUE(_xlpm.matched)))))</f>
        <v/>
      </c>
      <c r="AF681" s="6" t="str">
        <f ca="1">IF($B681="","",SUMIFS(LabData2016[HbA1c唯一],LabData2016[比對身分證前六碼],$AX681,LabData2016[最近一次HbA1c檢查日期],"&gt;="&amp;DATE(YEAR(TODAY()),1,1),LabData2016[最近一次HbA1c檢查日期],"&lt;"&amp;DATE(YEAR(TODAY()),7,1)))</f>
        <v/>
      </c>
      <c r="AG681" s="6" t="str">
        <f ca="1">IF($B681="","",SUMIFS(LabData2016[HbA1c唯一],LabData2016[比對身分證前六碼],$AX681,LabData2016[最近一次HbA1c檢查日期],"&gt;="&amp;DATE(YEAR(TODAY()),7,1),LabData2016[最近一次HbA1c檢查日期],"&lt;"&amp;DATE(YEAR(TODAY())+1,1,1)))</f>
        <v/>
      </c>
      <c r="AH681" s="6" t="str">
        <f ca="1">IF($B681="","",SUMIFS(LabData2016[LDL唯一],LabData2016[比對身分證前六碼],$AX681,LabData2016[最近一次LDL檢查日期],"&gt;="&amp;DATE(YEAR(TODAY()),1,1),LabData2016[最近一次LDL檢查日期],"&lt;"&amp;DATE(YEAR(TODAY()),7,1)))</f>
        <v/>
      </c>
      <c r="AI681" s="6" t="str">
        <f ca="1">IF($B681="","",SUMIFS(LabData2016[LDL唯一],LabData2016[比對身分證前六碼],$AX681,LabData2016[最近一次LDL檢查日期],"&gt;="&amp;DATE(YEAR(TODAY()),7,1),LabData2016[最近一次LDL檢查日期],"&lt;"&amp;DATE(YEAR(TODAY())+1,1,1)))</f>
        <v/>
      </c>
      <c r="AJ681" s="6" t="str">
        <f ca="1">IF($B681="","",SUMIFS(LabData2016[UACR唯一],LabData2016[比對身分證前六碼],$AX681,LabData2016[最近一次UACR檢查日期],"&gt;="&amp;DATE(YEAR(TODAY()),1,1),LabData2016[最近一次UACR檢查日期],"&lt;"&amp;DATE(YEAR(TODAY()),7,1)))</f>
        <v/>
      </c>
      <c r="AK681" s="6" t="str">
        <f ca="1">IF($B681="","",SUMIFS(LabData2016[UACR唯一],LabData2016[比對身分證前六碼],$AX681,LabData2016[最近一次UACR檢查日期],"&gt;="&amp;DATE(YEAR(TODAY()),7,1),LabData2016[最近一次UACR檢查日期],"&lt;"&amp;DATE(YEAR(TODAY())+1,1,1)))</f>
        <v/>
      </c>
      <c r="AL681" s="6" t="str">
        <f t="shared" si="138"/>
        <v/>
      </c>
      <c r="AM681" s="6" t="str">
        <f t="shared" si="139"/>
        <v/>
      </c>
      <c r="AN681" s="6" t="str">
        <f t="shared" si="140"/>
        <v/>
      </c>
      <c r="AO681" s="6" t="str">
        <f t="shared" si="141"/>
        <v/>
      </c>
      <c r="AP681" s="6" t="str" cm="1">
        <f t="array" ref="AP681">IF($B681="","",IFERROR(INDEX(相容設定!$B$2:$E$9,MATCH($D681,相容設定!$A$2:$A$9,0),MIN(VALUE(LEFT($AQ681,FIND("/",$AQ681)-1)),3)+1),0))</f>
        <v/>
      </c>
      <c r="AQ681" s="6" t="str">
        <f t="shared" si="142"/>
        <v/>
      </c>
      <c r="AR681" s="30" t="str">
        <f t="shared" si="143"/>
        <v/>
      </c>
      <c r="AS681" s="30" t="str">
        <f>IF($B681="","",250+30+IF(OR(ISNUMBER(SEARCH("DM",$D681)),ISNUMBER(SEARCH("+",$D681))),100,0)+IFERROR(INDEX(相容設定!$F$2:$F$9,MATCH($D681,相容設定!$A$2:$A$9,0)),0))</f>
        <v/>
      </c>
      <c r="AT681" s="31" t="str">
        <f t="shared" si="144"/>
        <v/>
      </c>
      <c r="AU681" s="32" t="str">
        <f t="shared" si="145"/>
        <v/>
      </c>
      <c r="AW681" t="str">
        <f t="shared" si="146"/>
        <v/>
      </c>
    </row>
    <row r="682" spans="1:49" x14ac:dyDescent="0.35">
      <c r="A682" s="26" t="str" cm="1">
        <f t="array" ref="A682">IFERROR(IF(INDEX(PatientCriteria[身分證號],ROWS($A$4:A682))="","",ROWS($A$4:A682)),"")</f>
        <v/>
      </c>
      <c r="B682" s="26" t="str" cm="1">
        <f t="array" ref="B682">IFERROR(IF(INDEX(PatientCriteria[身分證號],ROWS($A$4:A682))="","",INDEX(PatientCriteria[身分證號],ROWS($A$4:A682))),"")</f>
        <v/>
      </c>
      <c r="C682" s="26" t="str" cm="1">
        <f t="array" ref="C682">IF($B682="","",IFERROR(INDEX(PatientCriteria[生日],ROWS($A$4:A682)),""))</f>
        <v/>
      </c>
      <c r="D682" s="26" t="str" cm="1">
        <f t="array" ref="D682">IF($B682="","",IFERROR(INDEX(PatientCriteria[疾病組合],ROWS($A$4:A682)),""))</f>
        <v/>
      </c>
      <c r="E682" s="6" t="str" cm="1">
        <f t="array" ref="E682">IF($B682="","",IFERROR(INDEX(PatientCriteria[HbA1c達標標準],ROWS($A$4:A682)),""))</f>
        <v/>
      </c>
      <c r="F682" s="6" t="str">
        <f>IF($B682="","",IF($G682="","",IFERROR(SUMIFS(LabData2016[最近一次HbA1c檢查結果(%)],LabData2016[比對身分證前六碼],$AX682,LabData2016[最近一次HbA1c檢查日期],$G682,LabData2016[HbA1c唯一],1),"")))</f>
        <v/>
      </c>
      <c r="G682" s="36" t="str" cm="1">
        <f t="array" ref="G682">IF($B682="","",IFERROR(_xlfn.AGGREGATE(14,6,LabData2016[最近一次HbA1c檢查日期]/((LabData2016[比對身分證前六碼]=$AX682)*(LabData2016[HbA1c唯一]=1)),1),""))</f>
        <v/>
      </c>
      <c r="H682" s="6" t="str">
        <f>IF($B682="","",IF($I682="","",IFERROR(SUMIFS(LabData2016[最近一次HbA1c檢查結果(%)],LabData2016[比對身分證前六碼],$AX682,LabData2016[最近一次HbA1c檢查日期],$I682,LabData2016[HbA1c唯一],1),"")))</f>
        <v/>
      </c>
      <c r="I682" s="36" t="str" cm="1">
        <f t="array" ref="I682">IF($B682="","",IFERROR(_xlfn.AGGREGATE(14,6,LabData2016[最近一次HbA1c檢查日期]/((LabData2016[比對身分證前六碼]=$AX682)*(LabData2016[HbA1c唯一]=1)),2),""))</f>
        <v/>
      </c>
      <c r="J682" s="6" t="str">
        <f t="shared" si="135"/>
        <v/>
      </c>
      <c r="K682" s="27" t="str">
        <f ca="1">IF($B682="","",IF($E682="不適用","不適用",IF($F682="","未檢驗",IF(AND($AF682+$AG682&gt;=2,$AG682&gt;=1),IF(OR($F682&lt;VALUE(SUBSTITUTE(SUBSTITUTE($E682,"&lt;",""),"%","")),SUMIFS(LabData2016[HbA1c唯一],LabData2016[比對身分證前六碼],$AX682,LabData2016[最近一次HbA1c檢查結果(%)],"&lt;"&amp;VALUE(SUBSTITUTE(SUBSTITUTE($E682,"&lt;",""),"%","")),LabData2016[最近一次HbA1c檢查日期],"&gt;="&amp;DATE(YEAR(TODAY()),1,1),LabData2016[最近一次HbA1c檢查日期],"&lt;"&amp;DATE(YEAR(TODAY())+1,1,1))/($AF682+$AG682)&gt;=0.5),"控制達標",IF(ISNUMBER($H682),IF(AND($J682&gt;=84,$F682-$H682&lt;0),"進步達標","未達標"),"未達標")),"未達標"))))</f>
        <v/>
      </c>
      <c r="L682" s="33" t="str">
        <f ca="1">IF($B682="","",IF($K682="不適用","不適用",IF($K682="未檢驗","無檢驗資料","全年"&amp;($AF682+$AG682)&amp;"次／下半年"&amp;$AG682&amp;"次／"&amp;SUMIFS(LabData2016[HbA1c唯一],LabData2016[比對身分證前六碼],$AX682,LabData2016[最近一次HbA1c檢查結果(%)],"&lt;"&amp;VALUE(SUBSTITUTE(SUBSTITUTE($E682,"&lt;",""),"%","")),LabData2016[最近一次HbA1c檢查日期],"&gt;="&amp;DATE(YEAR(TODAY()),1,1),LabData2016[最近一次HbA1c檢查日期],"&lt;"&amp;DATE(YEAR(TODAY())+1,1,1))&amp;"/"&amp;($AF682+$AG682)&amp;"達標")))</f>
        <v/>
      </c>
      <c r="M682" s="6" t="str" cm="1">
        <f t="array" ref="M682">IF($B682="","",IFERROR(INDEX(PatientCriteria[LDL達標標準],ROWS($A$4:A682)),""))</f>
        <v/>
      </c>
      <c r="N682" s="6" t="str">
        <f>IF($B682="","",IF($O682="","",IFERROR(SUMIFS(LabData2016[最近一次LDL檢查結果(mg/dL)],LabData2016[比對身分證前六碼],$AX682,LabData2016[最近一次LDL檢查日期],$O682,LabData2016[LDL唯一],1),"")))</f>
        <v/>
      </c>
      <c r="O682" s="36" t="str" cm="1">
        <f t="array" ref="O682">IF($B682="","",IFERROR(_xlfn.AGGREGATE(14,6,LabData2016[最近一次LDL檢查日期]/((LabData2016[比對身分證前六碼]=$AX682)*(LabData2016[LDL唯一]=1)),1),""))</f>
        <v/>
      </c>
      <c r="P682" s="6" t="str">
        <f>IF($B682="","",IF($Q682="","",IFERROR(SUMIFS(LabData2016[最近一次LDL檢查結果(mg/dL)],LabData2016[比對身分證前六碼],$AX682,LabData2016[最近一次LDL檢查日期],$Q682,LabData2016[LDL唯一],1),"")))</f>
        <v/>
      </c>
      <c r="Q682" s="36" t="str" cm="1">
        <f t="array" ref="Q682">IF($B682="","",IFERROR(_xlfn.AGGREGATE(14,6,LabData2016[最近一次LDL檢查日期]/((LabData2016[比對身分證前六碼]=$AX682)*(LabData2016[LDL唯一]=1)),2),""))</f>
        <v/>
      </c>
      <c r="R682" s="6" t="str">
        <f t="shared" si="136"/>
        <v/>
      </c>
      <c r="S682" s="6" t="str" cm="1">
        <f t="array" ref="S682">IF($B682="","",IFERROR(_xlfn.AGGREGATE(15,6,LabData2016[最近一次LDL檢查結果(mg/dL)]/((LabData2016[比對身分證前六碼]=$AX682)*(LabData2016[LDL唯一]=1)),1),""))</f>
        <v/>
      </c>
      <c r="T682" s="28" t="str">
        <f ca="1">IF($B682="","",IF($M682="不適用","不適用",IF($N682="","未檢驗",IF(OR(AND($D682="DM only",$O682&gt;=DATE(YEAR(TODAY()),1,1),$O682&lt;DATE(YEAR(TODAY())+1,1,1),$N682&lt;VALUE(SUBSTITUTE($M682,"&lt;",""))),AND($AH682&gt;=1,$AI682&gt;=1,OR($N682&lt;VALUE(SUBSTITUTE($M682,"&lt;","")),SUMIFS(LabData2016[LDL唯一],LabData2016[比對身分證前六碼],$AX682,LabData2016[最近一次LDL檢查結果(mg/dL)],"&lt;"&amp;VALUE(SUBSTITUTE($M682,"&lt;","")),LabData2016[最近一次LDL檢查日期],"&gt;="&amp;DATE(YEAR(TODAY()),1,1),LabData2016[最近一次LDL檢查日期],"&lt;"&amp;DATE(YEAR(TODAY())+1,1,1))/($AH682+$AI682)&gt;=0.5))),"控制達標",IF(AND($AH682&gt;=1,$AI682&gt;=1,ISNUMBER($P682),$R682&gt;84,$N682-$P682&lt;0),"進步達標","未達標")))))</f>
        <v/>
      </c>
      <c r="U682" s="39" t="str">
        <f ca="1">IF($B682="","",IF($T682="不適用","不適用",IF($T682="未檢驗","無檢驗資料","全年"&amp;($AH682+$AI682)&amp;"次／下半年"&amp;$AI682&amp;"次／"&amp;SUMIFS(LabData2016[LDL唯一],LabData2016[比對身分證前六碼],$AX682,LabData2016[最近一次LDL檢查結果(mg/dL)],"&lt;"&amp;VALUE(SUBSTITUTE($M682,"&lt;","")),LabData2016[最近一次LDL檢查日期],"&gt;="&amp;DATE(YEAR(TODAY()),1,1),LabData2016[最近一次LDL檢查日期],"&lt;"&amp;DATE(YEAR(TODAY())+1,1,1))&amp;"/"&amp;($AH682+$AI682)&amp;"達標")))</f>
        <v/>
      </c>
      <c r="V682" s="6" t="str" cm="1">
        <f t="array" ref="V682">IF($B682="","",IFERROR(INDEX(PatientCriteria[UACR達標標準],ROWS($A$4:A682)),""))</f>
        <v/>
      </c>
      <c r="W682" s="6" t="str">
        <f>IF($B682="","",IF($X682="","",IFERROR(SUMIFS(LabData2016[最近一次UACR檢查結果(mg/gm)],LabData2016[比對身分證前六碼],$AX682,LabData2016[最近一次UACR檢查日期],$X682,LabData2016[UACR唯一],1),"")))</f>
        <v/>
      </c>
      <c r="X682" s="36" t="str" cm="1">
        <f t="array" ref="X682">IF($B682="","",IFERROR(_xlfn.AGGREGATE(14,6,LabData2016[最近一次UACR檢查日期]/((LabData2016[比對身分證前六碼]=$AX682)*(LabData2016[UACR唯一]=1)),1),""))</f>
        <v/>
      </c>
      <c r="Y682" s="6" t="str">
        <f>IF($B682="","",IF($Z682="","",IFERROR(SUMIFS(LabData2016[最近一次UACR檢查結果(mg/gm)],LabData2016[比對身分證前六碼],$AX682,LabData2016[最近一次UACR檢查日期],$Z682,LabData2016[UACR唯一],1),"")))</f>
        <v/>
      </c>
      <c r="Z682" s="36" t="str" cm="1">
        <f t="array" ref="Z682">IF($B682="","",IFERROR(_xlfn.AGGREGATE(14,6,LabData2016[最近一次UACR檢查日期]/((LabData2016[比對身分證前六碼]=$AX682)*(LabData2016[UACR唯一]=1)),2),""))</f>
        <v/>
      </c>
      <c r="AA682" s="6" t="str">
        <f t="shared" si="137"/>
        <v/>
      </c>
      <c r="AB682" s="29" t="str">
        <f ca="1">IF($B682="","",IF($V682="不適用","不適用",IF($W682="","未檢驗",IF(AND($AJ682+$AK682&gt;=2,$AK682&gt;=1),IF(OR($W682&lt;30,SUMIFS(LabData2016[UACR唯一],LabData2016[比對身分證前六碼],$AX682,LabData2016[最近一次UACR檢查結果(mg/gm)],"&lt;30",LabData2016[最近一次UACR檢查日期],"&gt;="&amp;DATE(YEAR(TODAY()),1,1),LabData2016[最近一次UACR檢查日期],"&lt;"&amp;DATE(YEAR(TODAY())+1,1,1))/($AJ682+$AK682)&gt;=0.5),"控制達標",IF(ISNUMBER($Y682),IF(AND($AA682&gt;=84,$W682-$Y682&lt;0),"進步達標","未達標"),"未達標")),"未達標"))))</f>
        <v/>
      </c>
      <c r="AC682" s="38" t="str">
        <f ca="1">IF($B682="","",IF($AB682="不適用","不適用",IF($AB682="未檢驗","無檢驗資料","全年"&amp;($AJ682+$AK682)&amp;"次／下半年"&amp;$AK682&amp;"次／"&amp;SUMIFS(LabData2016[UACR唯一],LabData2016[比對身分證前六碼],$AX682,LabData2016[最近一次UACR檢查結果(mg/gm)],"&lt;30",LabData2016[最近一次UACR檢查日期],"&gt;="&amp;DATE(YEAR(TODAY()),1,1),LabData2016[最近一次UACR檢查日期],"&lt;"&amp;DATE(YEAR(TODAY())+1,1,1))&amp;"/"&amp;($AJ682+$AK682)&amp;"達標")))</f>
        <v/>
      </c>
      <c r="AD682" s="6" t="str" cm="1">
        <f t="array" ref="AD682">IF($B682="","",IFERROR(INDEX(PatientCriteria[BP檢驗次數達標標準],ROWS($A$4:A682)),""))</f>
        <v/>
      </c>
      <c r="AE682" s="6" t="str" cm="1">
        <f t="array" aca="1" ref="AE682" ca="1">IF($B682="","",_xlfn.LET(_xlpm.bp,LabData2016[最近一次BP檢查日期],_xlpm.ym,IF(ISNUMBER(_xlpm.bp),TEXT(_xlpm.bp,"yyyy-mm"),LEFT(_xlpm.bp,7)),_xlpm.matched,_xlfn._xlws.FILTER(_xlpm.ym,(LabData2016[比對身分證前六碼]=$AX682)*(LabData2016[比對生日西元]=$AY682)*(_xlpm.ym&lt;&gt;"")*(LEFT(_xlpm.ym,4)=TEXT(YEAR(TODAY()),"0")),""),IF(INDEX(_xlpm.matched,1)="",0,ROWS(_xlfn.UNIQUE(_xlpm.matched)))))</f>
        <v/>
      </c>
      <c r="AF682" s="6" t="str">
        <f ca="1">IF($B682="","",SUMIFS(LabData2016[HbA1c唯一],LabData2016[比對身分證前六碼],$AX682,LabData2016[最近一次HbA1c檢查日期],"&gt;="&amp;DATE(YEAR(TODAY()),1,1),LabData2016[最近一次HbA1c檢查日期],"&lt;"&amp;DATE(YEAR(TODAY()),7,1)))</f>
        <v/>
      </c>
      <c r="AG682" s="6" t="str">
        <f ca="1">IF($B682="","",SUMIFS(LabData2016[HbA1c唯一],LabData2016[比對身分證前六碼],$AX682,LabData2016[最近一次HbA1c檢查日期],"&gt;="&amp;DATE(YEAR(TODAY()),7,1),LabData2016[最近一次HbA1c檢查日期],"&lt;"&amp;DATE(YEAR(TODAY())+1,1,1)))</f>
        <v/>
      </c>
      <c r="AH682" s="6" t="str">
        <f ca="1">IF($B682="","",SUMIFS(LabData2016[LDL唯一],LabData2016[比對身分證前六碼],$AX682,LabData2016[最近一次LDL檢查日期],"&gt;="&amp;DATE(YEAR(TODAY()),1,1),LabData2016[最近一次LDL檢查日期],"&lt;"&amp;DATE(YEAR(TODAY()),7,1)))</f>
        <v/>
      </c>
      <c r="AI682" s="6" t="str">
        <f ca="1">IF($B682="","",SUMIFS(LabData2016[LDL唯一],LabData2016[比對身分證前六碼],$AX682,LabData2016[最近一次LDL檢查日期],"&gt;="&amp;DATE(YEAR(TODAY()),7,1),LabData2016[最近一次LDL檢查日期],"&lt;"&amp;DATE(YEAR(TODAY())+1,1,1)))</f>
        <v/>
      </c>
      <c r="AJ682" s="6" t="str">
        <f ca="1">IF($B682="","",SUMIFS(LabData2016[UACR唯一],LabData2016[比對身分證前六碼],$AX682,LabData2016[最近一次UACR檢查日期],"&gt;="&amp;DATE(YEAR(TODAY()),1,1),LabData2016[最近一次UACR檢查日期],"&lt;"&amp;DATE(YEAR(TODAY()),7,1)))</f>
        <v/>
      </c>
      <c r="AK682" s="6" t="str">
        <f ca="1">IF($B682="","",SUMIFS(LabData2016[UACR唯一],LabData2016[比對身分證前六碼],$AX682,LabData2016[最近一次UACR檢查日期],"&gt;="&amp;DATE(YEAR(TODAY()),7,1),LabData2016[最近一次UACR檢查日期],"&lt;"&amp;DATE(YEAR(TODAY())+1,1,1)))</f>
        <v/>
      </c>
      <c r="AL682" s="6" t="str">
        <f t="shared" si="138"/>
        <v/>
      </c>
      <c r="AM682" s="6" t="str">
        <f t="shared" si="139"/>
        <v/>
      </c>
      <c r="AN682" s="6" t="str">
        <f t="shared" si="140"/>
        <v/>
      </c>
      <c r="AO682" s="6" t="str">
        <f t="shared" si="141"/>
        <v/>
      </c>
      <c r="AP682" s="6" t="str" cm="1">
        <f t="array" ref="AP682">IF($B682="","",IFERROR(INDEX(相容設定!$B$2:$E$9,MATCH($D682,相容設定!$A$2:$A$9,0),MIN(VALUE(LEFT($AQ682,FIND("/",$AQ682)-1)),3)+1),0))</f>
        <v/>
      </c>
      <c r="AQ682" s="6" t="str">
        <f t="shared" si="142"/>
        <v/>
      </c>
      <c r="AR682" s="30" t="str">
        <f t="shared" si="143"/>
        <v/>
      </c>
      <c r="AS682" s="30" t="str">
        <f>IF($B682="","",250+30+IF(OR(ISNUMBER(SEARCH("DM",$D682)),ISNUMBER(SEARCH("+",$D682))),100,0)+IFERROR(INDEX(相容設定!$F$2:$F$9,MATCH($D682,相容設定!$A$2:$A$9,0)),0))</f>
        <v/>
      </c>
      <c r="AT682" s="31" t="str">
        <f t="shared" si="144"/>
        <v/>
      </c>
      <c r="AU682" s="32" t="str">
        <f t="shared" si="145"/>
        <v/>
      </c>
      <c r="AW682" t="str">
        <f t="shared" si="146"/>
        <v/>
      </c>
    </row>
    <row r="683" spans="1:49" x14ac:dyDescent="0.35">
      <c r="A683" s="26" t="str" cm="1">
        <f t="array" ref="A683">IFERROR(IF(INDEX(PatientCriteria[身分證號],ROWS($A$4:A683))="","",ROWS($A$4:A683)),"")</f>
        <v/>
      </c>
      <c r="B683" s="26" t="str" cm="1">
        <f t="array" ref="B683">IFERROR(IF(INDEX(PatientCriteria[身分證號],ROWS($A$4:A683))="","",INDEX(PatientCriteria[身分證號],ROWS($A$4:A683))),"")</f>
        <v/>
      </c>
      <c r="C683" s="26" t="str" cm="1">
        <f t="array" ref="C683">IF($B683="","",IFERROR(INDEX(PatientCriteria[生日],ROWS($A$4:A683)),""))</f>
        <v/>
      </c>
      <c r="D683" s="26" t="str" cm="1">
        <f t="array" ref="D683">IF($B683="","",IFERROR(INDEX(PatientCriteria[疾病組合],ROWS($A$4:A683)),""))</f>
        <v/>
      </c>
      <c r="E683" s="6" t="str" cm="1">
        <f t="array" ref="E683">IF($B683="","",IFERROR(INDEX(PatientCriteria[HbA1c達標標準],ROWS($A$4:A683)),""))</f>
        <v/>
      </c>
      <c r="F683" s="6" t="str">
        <f>IF($B683="","",IF($G683="","",IFERROR(SUMIFS(LabData2016[最近一次HbA1c檢查結果(%)],LabData2016[比對身分證前六碼],$AX683,LabData2016[最近一次HbA1c檢查日期],$G683,LabData2016[HbA1c唯一],1),"")))</f>
        <v/>
      </c>
      <c r="G683" s="36" t="str" cm="1">
        <f t="array" ref="G683">IF($B683="","",IFERROR(_xlfn.AGGREGATE(14,6,LabData2016[最近一次HbA1c檢查日期]/((LabData2016[比對身分證前六碼]=$AX683)*(LabData2016[HbA1c唯一]=1)),1),""))</f>
        <v/>
      </c>
      <c r="H683" s="6" t="str">
        <f>IF($B683="","",IF($I683="","",IFERROR(SUMIFS(LabData2016[最近一次HbA1c檢查結果(%)],LabData2016[比對身分證前六碼],$AX683,LabData2016[最近一次HbA1c檢查日期],$I683,LabData2016[HbA1c唯一],1),"")))</f>
        <v/>
      </c>
      <c r="I683" s="36" t="str" cm="1">
        <f t="array" ref="I683">IF($B683="","",IFERROR(_xlfn.AGGREGATE(14,6,LabData2016[最近一次HbA1c檢查日期]/((LabData2016[比對身分證前六碼]=$AX683)*(LabData2016[HbA1c唯一]=1)),2),""))</f>
        <v/>
      </c>
      <c r="J683" s="6" t="str">
        <f t="shared" si="135"/>
        <v/>
      </c>
      <c r="K683" s="27" t="str">
        <f ca="1">IF($B683="","",IF($E683="不適用","不適用",IF($F683="","未檢驗",IF(AND($AF683+$AG683&gt;=2,$AG683&gt;=1),IF(OR($F683&lt;VALUE(SUBSTITUTE(SUBSTITUTE($E683,"&lt;",""),"%","")),SUMIFS(LabData2016[HbA1c唯一],LabData2016[比對身分證前六碼],$AX683,LabData2016[最近一次HbA1c檢查結果(%)],"&lt;"&amp;VALUE(SUBSTITUTE(SUBSTITUTE($E683,"&lt;",""),"%","")),LabData2016[最近一次HbA1c檢查日期],"&gt;="&amp;DATE(YEAR(TODAY()),1,1),LabData2016[最近一次HbA1c檢查日期],"&lt;"&amp;DATE(YEAR(TODAY())+1,1,1))/($AF683+$AG683)&gt;=0.5),"控制達標",IF(ISNUMBER($H683),IF(AND($J683&gt;=84,$F683-$H683&lt;0),"進步達標","未達標"),"未達標")),"未達標"))))</f>
        <v/>
      </c>
      <c r="L683" s="33" t="str">
        <f ca="1">IF($B683="","",IF($K683="不適用","不適用",IF($K683="未檢驗","無檢驗資料","全年"&amp;($AF683+$AG683)&amp;"次／下半年"&amp;$AG683&amp;"次／"&amp;SUMIFS(LabData2016[HbA1c唯一],LabData2016[比對身分證前六碼],$AX683,LabData2016[最近一次HbA1c檢查結果(%)],"&lt;"&amp;VALUE(SUBSTITUTE(SUBSTITUTE($E683,"&lt;",""),"%","")),LabData2016[最近一次HbA1c檢查日期],"&gt;="&amp;DATE(YEAR(TODAY()),1,1),LabData2016[最近一次HbA1c檢查日期],"&lt;"&amp;DATE(YEAR(TODAY())+1,1,1))&amp;"/"&amp;($AF683+$AG683)&amp;"達標")))</f>
        <v/>
      </c>
      <c r="M683" s="6" t="str" cm="1">
        <f t="array" ref="M683">IF($B683="","",IFERROR(INDEX(PatientCriteria[LDL達標標準],ROWS($A$4:A683)),""))</f>
        <v/>
      </c>
      <c r="N683" s="6" t="str">
        <f>IF($B683="","",IF($O683="","",IFERROR(SUMIFS(LabData2016[最近一次LDL檢查結果(mg/dL)],LabData2016[比對身分證前六碼],$AX683,LabData2016[最近一次LDL檢查日期],$O683,LabData2016[LDL唯一],1),"")))</f>
        <v/>
      </c>
      <c r="O683" s="36" t="str" cm="1">
        <f t="array" ref="O683">IF($B683="","",IFERROR(_xlfn.AGGREGATE(14,6,LabData2016[最近一次LDL檢查日期]/((LabData2016[比對身分證前六碼]=$AX683)*(LabData2016[LDL唯一]=1)),1),""))</f>
        <v/>
      </c>
      <c r="P683" s="6" t="str">
        <f>IF($B683="","",IF($Q683="","",IFERROR(SUMIFS(LabData2016[最近一次LDL檢查結果(mg/dL)],LabData2016[比對身分證前六碼],$AX683,LabData2016[最近一次LDL檢查日期],$Q683,LabData2016[LDL唯一],1),"")))</f>
        <v/>
      </c>
      <c r="Q683" s="36" t="str" cm="1">
        <f t="array" ref="Q683">IF($B683="","",IFERROR(_xlfn.AGGREGATE(14,6,LabData2016[最近一次LDL檢查日期]/((LabData2016[比對身分證前六碼]=$AX683)*(LabData2016[LDL唯一]=1)),2),""))</f>
        <v/>
      </c>
      <c r="R683" s="6" t="str">
        <f t="shared" si="136"/>
        <v/>
      </c>
      <c r="S683" s="6" t="str" cm="1">
        <f t="array" ref="S683">IF($B683="","",IFERROR(_xlfn.AGGREGATE(15,6,LabData2016[最近一次LDL檢查結果(mg/dL)]/((LabData2016[比對身分證前六碼]=$AX683)*(LabData2016[LDL唯一]=1)),1),""))</f>
        <v/>
      </c>
      <c r="T683" s="28" t="str">
        <f ca="1">IF($B683="","",IF($M683="不適用","不適用",IF($N683="","未檢驗",IF(OR(AND($D683="DM only",$O683&gt;=DATE(YEAR(TODAY()),1,1),$O683&lt;DATE(YEAR(TODAY())+1,1,1),$N683&lt;VALUE(SUBSTITUTE($M683,"&lt;",""))),AND($AH683&gt;=1,$AI683&gt;=1,OR($N683&lt;VALUE(SUBSTITUTE($M683,"&lt;","")),SUMIFS(LabData2016[LDL唯一],LabData2016[比對身分證前六碼],$AX683,LabData2016[最近一次LDL檢查結果(mg/dL)],"&lt;"&amp;VALUE(SUBSTITUTE($M683,"&lt;","")),LabData2016[最近一次LDL檢查日期],"&gt;="&amp;DATE(YEAR(TODAY()),1,1),LabData2016[最近一次LDL檢查日期],"&lt;"&amp;DATE(YEAR(TODAY())+1,1,1))/($AH683+$AI683)&gt;=0.5))),"控制達標",IF(AND($AH683&gt;=1,$AI683&gt;=1,ISNUMBER($P683),$R683&gt;84,$N683-$P683&lt;0),"進步達標","未達標")))))</f>
        <v/>
      </c>
      <c r="U683" s="39" t="str">
        <f ca="1">IF($B683="","",IF($T683="不適用","不適用",IF($T683="未檢驗","無檢驗資料","全年"&amp;($AH683+$AI683)&amp;"次／下半年"&amp;$AI683&amp;"次／"&amp;SUMIFS(LabData2016[LDL唯一],LabData2016[比對身分證前六碼],$AX683,LabData2016[最近一次LDL檢查結果(mg/dL)],"&lt;"&amp;VALUE(SUBSTITUTE($M683,"&lt;","")),LabData2016[最近一次LDL檢查日期],"&gt;="&amp;DATE(YEAR(TODAY()),1,1),LabData2016[最近一次LDL檢查日期],"&lt;"&amp;DATE(YEAR(TODAY())+1,1,1))&amp;"/"&amp;($AH683+$AI683)&amp;"達標")))</f>
        <v/>
      </c>
      <c r="V683" s="6" t="str" cm="1">
        <f t="array" ref="V683">IF($B683="","",IFERROR(INDEX(PatientCriteria[UACR達標標準],ROWS($A$4:A683)),""))</f>
        <v/>
      </c>
      <c r="W683" s="6" t="str">
        <f>IF($B683="","",IF($X683="","",IFERROR(SUMIFS(LabData2016[最近一次UACR檢查結果(mg/gm)],LabData2016[比對身分證前六碼],$AX683,LabData2016[最近一次UACR檢查日期],$X683,LabData2016[UACR唯一],1),"")))</f>
        <v/>
      </c>
      <c r="X683" s="36" t="str" cm="1">
        <f t="array" ref="X683">IF($B683="","",IFERROR(_xlfn.AGGREGATE(14,6,LabData2016[最近一次UACR檢查日期]/((LabData2016[比對身分證前六碼]=$AX683)*(LabData2016[UACR唯一]=1)),1),""))</f>
        <v/>
      </c>
      <c r="Y683" s="6" t="str">
        <f>IF($B683="","",IF($Z683="","",IFERROR(SUMIFS(LabData2016[最近一次UACR檢查結果(mg/gm)],LabData2016[比對身分證前六碼],$AX683,LabData2016[最近一次UACR檢查日期],$Z683,LabData2016[UACR唯一],1),"")))</f>
        <v/>
      </c>
      <c r="Z683" s="36" t="str" cm="1">
        <f t="array" ref="Z683">IF($B683="","",IFERROR(_xlfn.AGGREGATE(14,6,LabData2016[最近一次UACR檢查日期]/((LabData2016[比對身分證前六碼]=$AX683)*(LabData2016[UACR唯一]=1)),2),""))</f>
        <v/>
      </c>
      <c r="AA683" s="6" t="str">
        <f t="shared" si="137"/>
        <v/>
      </c>
      <c r="AB683" s="29" t="str">
        <f ca="1">IF($B683="","",IF($V683="不適用","不適用",IF($W683="","未檢驗",IF(AND($AJ683+$AK683&gt;=2,$AK683&gt;=1),IF(OR($W683&lt;30,SUMIFS(LabData2016[UACR唯一],LabData2016[比對身分證前六碼],$AX683,LabData2016[最近一次UACR檢查結果(mg/gm)],"&lt;30",LabData2016[最近一次UACR檢查日期],"&gt;="&amp;DATE(YEAR(TODAY()),1,1),LabData2016[最近一次UACR檢查日期],"&lt;"&amp;DATE(YEAR(TODAY())+1,1,1))/($AJ683+$AK683)&gt;=0.5),"控制達標",IF(ISNUMBER($Y683),IF(AND($AA683&gt;=84,$W683-$Y683&lt;0),"進步達標","未達標"),"未達標")),"未達標"))))</f>
        <v/>
      </c>
      <c r="AC683" s="38" t="str">
        <f ca="1">IF($B683="","",IF($AB683="不適用","不適用",IF($AB683="未檢驗","無檢驗資料","全年"&amp;($AJ683+$AK683)&amp;"次／下半年"&amp;$AK683&amp;"次／"&amp;SUMIFS(LabData2016[UACR唯一],LabData2016[比對身分證前六碼],$AX683,LabData2016[最近一次UACR檢查結果(mg/gm)],"&lt;30",LabData2016[最近一次UACR檢查日期],"&gt;="&amp;DATE(YEAR(TODAY()),1,1),LabData2016[最近一次UACR檢查日期],"&lt;"&amp;DATE(YEAR(TODAY())+1,1,1))&amp;"/"&amp;($AJ683+$AK683)&amp;"達標")))</f>
        <v/>
      </c>
      <c r="AD683" s="6" t="str" cm="1">
        <f t="array" ref="AD683">IF($B683="","",IFERROR(INDEX(PatientCriteria[BP檢驗次數達標標準],ROWS($A$4:A683)),""))</f>
        <v/>
      </c>
      <c r="AE683" s="6" t="str" cm="1">
        <f t="array" aca="1" ref="AE683" ca="1">IF($B683="","",_xlfn.LET(_xlpm.bp,LabData2016[最近一次BP檢查日期],_xlpm.ym,IF(ISNUMBER(_xlpm.bp),TEXT(_xlpm.bp,"yyyy-mm"),LEFT(_xlpm.bp,7)),_xlpm.matched,_xlfn._xlws.FILTER(_xlpm.ym,(LabData2016[比對身分證前六碼]=$AX683)*(LabData2016[比對生日西元]=$AY683)*(_xlpm.ym&lt;&gt;"")*(LEFT(_xlpm.ym,4)=TEXT(YEAR(TODAY()),"0")),""),IF(INDEX(_xlpm.matched,1)="",0,ROWS(_xlfn.UNIQUE(_xlpm.matched)))))</f>
        <v/>
      </c>
      <c r="AF683" s="6" t="str">
        <f ca="1">IF($B683="","",SUMIFS(LabData2016[HbA1c唯一],LabData2016[比對身分證前六碼],$AX683,LabData2016[最近一次HbA1c檢查日期],"&gt;="&amp;DATE(YEAR(TODAY()),1,1),LabData2016[最近一次HbA1c檢查日期],"&lt;"&amp;DATE(YEAR(TODAY()),7,1)))</f>
        <v/>
      </c>
      <c r="AG683" s="6" t="str">
        <f ca="1">IF($B683="","",SUMIFS(LabData2016[HbA1c唯一],LabData2016[比對身分證前六碼],$AX683,LabData2016[最近一次HbA1c檢查日期],"&gt;="&amp;DATE(YEAR(TODAY()),7,1),LabData2016[最近一次HbA1c檢查日期],"&lt;"&amp;DATE(YEAR(TODAY())+1,1,1)))</f>
        <v/>
      </c>
      <c r="AH683" s="6" t="str">
        <f ca="1">IF($B683="","",SUMIFS(LabData2016[LDL唯一],LabData2016[比對身分證前六碼],$AX683,LabData2016[最近一次LDL檢查日期],"&gt;="&amp;DATE(YEAR(TODAY()),1,1),LabData2016[最近一次LDL檢查日期],"&lt;"&amp;DATE(YEAR(TODAY()),7,1)))</f>
        <v/>
      </c>
      <c r="AI683" s="6" t="str">
        <f ca="1">IF($B683="","",SUMIFS(LabData2016[LDL唯一],LabData2016[比對身分證前六碼],$AX683,LabData2016[最近一次LDL檢查日期],"&gt;="&amp;DATE(YEAR(TODAY()),7,1),LabData2016[最近一次LDL檢查日期],"&lt;"&amp;DATE(YEAR(TODAY())+1,1,1)))</f>
        <v/>
      </c>
      <c r="AJ683" s="6" t="str">
        <f ca="1">IF($B683="","",SUMIFS(LabData2016[UACR唯一],LabData2016[比對身分證前六碼],$AX683,LabData2016[最近一次UACR檢查日期],"&gt;="&amp;DATE(YEAR(TODAY()),1,1),LabData2016[最近一次UACR檢查日期],"&lt;"&amp;DATE(YEAR(TODAY()),7,1)))</f>
        <v/>
      </c>
      <c r="AK683" s="6" t="str">
        <f ca="1">IF($B683="","",SUMIFS(LabData2016[UACR唯一],LabData2016[比對身分證前六碼],$AX683,LabData2016[最近一次UACR檢查日期],"&gt;="&amp;DATE(YEAR(TODAY()),7,1),LabData2016[最近一次UACR檢查日期],"&lt;"&amp;DATE(YEAR(TODAY())+1,1,1)))</f>
        <v/>
      </c>
      <c r="AL683" s="6" t="str">
        <f t="shared" si="138"/>
        <v/>
      </c>
      <c r="AM683" s="6" t="str">
        <f t="shared" si="139"/>
        <v/>
      </c>
      <c r="AN683" s="6" t="str">
        <f t="shared" si="140"/>
        <v/>
      </c>
      <c r="AO683" s="6" t="str">
        <f t="shared" si="141"/>
        <v/>
      </c>
      <c r="AP683" s="6" t="str" cm="1">
        <f t="array" ref="AP683">IF($B683="","",IFERROR(INDEX(相容設定!$B$2:$E$9,MATCH($D683,相容設定!$A$2:$A$9,0),MIN(VALUE(LEFT($AQ683,FIND("/",$AQ683)-1)),3)+1),0))</f>
        <v/>
      </c>
      <c r="AQ683" s="6" t="str">
        <f t="shared" si="142"/>
        <v/>
      </c>
      <c r="AR683" s="30" t="str">
        <f t="shared" si="143"/>
        <v/>
      </c>
      <c r="AS683" s="30" t="str">
        <f>IF($B683="","",250+30+IF(OR(ISNUMBER(SEARCH("DM",$D683)),ISNUMBER(SEARCH("+",$D683))),100,0)+IFERROR(INDEX(相容設定!$F$2:$F$9,MATCH($D683,相容設定!$A$2:$A$9,0)),0))</f>
        <v/>
      </c>
      <c r="AT683" s="31" t="str">
        <f t="shared" si="144"/>
        <v/>
      </c>
      <c r="AU683" s="32" t="str">
        <f t="shared" si="145"/>
        <v/>
      </c>
      <c r="AW683" t="str">
        <f t="shared" si="146"/>
        <v/>
      </c>
    </row>
    <row r="684" spans="1:49" x14ac:dyDescent="0.35">
      <c r="A684" s="26" t="str" cm="1">
        <f t="array" ref="A684">IFERROR(IF(INDEX(PatientCriteria[身分證號],ROWS($A$4:A684))="","",ROWS($A$4:A684)),"")</f>
        <v/>
      </c>
      <c r="B684" s="26" t="str" cm="1">
        <f t="array" ref="B684">IFERROR(IF(INDEX(PatientCriteria[身分證號],ROWS($A$4:A684))="","",INDEX(PatientCriteria[身分證號],ROWS($A$4:A684))),"")</f>
        <v/>
      </c>
      <c r="C684" s="26" t="str" cm="1">
        <f t="array" ref="C684">IF($B684="","",IFERROR(INDEX(PatientCriteria[生日],ROWS($A$4:A684)),""))</f>
        <v/>
      </c>
      <c r="D684" s="26" t="str" cm="1">
        <f t="array" ref="D684">IF($B684="","",IFERROR(INDEX(PatientCriteria[疾病組合],ROWS($A$4:A684)),""))</f>
        <v/>
      </c>
      <c r="E684" s="6" t="str" cm="1">
        <f t="array" ref="E684">IF($B684="","",IFERROR(INDEX(PatientCriteria[HbA1c達標標準],ROWS($A$4:A684)),""))</f>
        <v/>
      </c>
      <c r="F684" s="6" t="str">
        <f>IF($B684="","",IF($G684="","",IFERROR(SUMIFS(LabData2016[最近一次HbA1c檢查結果(%)],LabData2016[比對身分證前六碼],$AX684,LabData2016[最近一次HbA1c檢查日期],$G684,LabData2016[HbA1c唯一],1),"")))</f>
        <v/>
      </c>
      <c r="G684" s="36" t="str" cm="1">
        <f t="array" ref="G684">IF($B684="","",IFERROR(_xlfn.AGGREGATE(14,6,LabData2016[最近一次HbA1c檢查日期]/((LabData2016[比對身分證前六碼]=$AX684)*(LabData2016[HbA1c唯一]=1)),1),""))</f>
        <v/>
      </c>
      <c r="H684" s="6" t="str">
        <f>IF($B684="","",IF($I684="","",IFERROR(SUMIFS(LabData2016[最近一次HbA1c檢查結果(%)],LabData2016[比對身分證前六碼],$AX684,LabData2016[最近一次HbA1c檢查日期],$I684,LabData2016[HbA1c唯一],1),"")))</f>
        <v/>
      </c>
      <c r="I684" s="36" t="str" cm="1">
        <f t="array" ref="I684">IF($B684="","",IFERROR(_xlfn.AGGREGATE(14,6,LabData2016[最近一次HbA1c檢查日期]/((LabData2016[比對身分證前六碼]=$AX684)*(LabData2016[HbA1c唯一]=1)),2),""))</f>
        <v/>
      </c>
      <c r="J684" s="6" t="str">
        <f t="shared" si="135"/>
        <v/>
      </c>
      <c r="K684" s="27" t="str">
        <f ca="1">IF($B684="","",IF($E684="不適用","不適用",IF($F684="","未檢驗",IF(AND($AF684+$AG684&gt;=2,$AG684&gt;=1),IF(OR($F684&lt;VALUE(SUBSTITUTE(SUBSTITUTE($E684,"&lt;",""),"%","")),SUMIFS(LabData2016[HbA1c唯一],LabData2016[比對身分證前六碼],$AX684,LabData2016[最近一次HbA1c檢查結果(%)],"&lt;"&amp;VALUE(SUBSTITUTE(SUBSTITUTE($E684,"&lt;",""),"%","")),LabData2016[最近一次HbA1c檢查日期],"&gt;="&amp;DATE(YEAR(TODAY()),1,1),LabData2016[最近一次HbA1c檢查日期],"&lt;"&amp;DATE(YEAR(TODAY())+1,1,1))/($AF684+$AG684)&gt;=0.5),"控制達標",IF(ISNUMBER($H684),IF(AND($J684&gt;=84,$F684-$H684&lt;0),"進步達標","未達標"),"未達標")),"未達標"))))</f>
        <v/>
      </c>
      <c r="L684" s="33" t="str">
        <f ca="1">IF($B684="","",IF($K684="不適用","不適用",IF($K684="未檢驗","無檢驗資料","全年"&amp;($AF684+$AG684)&amp;"次／下半年"&amp;$AG684&amp;"次／"&amp;SUMIFS(LabData2016[HbA1c唯一],LabData2016[比對身分證前六碼],$AX684,LabData2016[最近一次HbA1c檢查結果(%)],"&lt;"&amp;VALUE(SUBSTITUTE(SUBSTITUTE($E684,"&lt;",""),"%","")),LabData2016[最近一次HbA1c檢查日期],"&gt;="&amp;DATE(YEAR(TODAY()),1,1),LabData2016[最近一次HbA1c檢查日期],"&lt;"&amp;DATE(YEAR(TODAY())+1,1,1))&amp;"/"&amp;($AF684+$AG684)&amp;"達標")))</f>
        <v/>
      </c>
      <c r="M684" s="6" t="str" cm="1">
        <f t="array" ref="M684">IF($B684="","",IFERROR(INDEX(PatientCriteria[LDL達標標準],ROWS($A$4:A684)),""))</f>
        <v/>
      </c>
      <c r="N684" s="6" t="str">
        <f>IF($B684="","",IF($O684="","",IFERROR(SUMIFS(LabData2016[最近一次LDL檢查結果(mg/dL)],LabData2016[比對身分證前六碼],$AX684,LabData2016[最近一次LDL檢查日期],$O684,LabData2016[LDL唯一],1),"")))</f>
        <v/>
      </c>
      <c r="O684" s="36" t="str" cm="1">
        <f t="array" ref="O684">IF($B684="","",IFERROR(_xlfn.AGGREGATE(14,6,LabData2016[最近一次LDL檢查日期]/((LabData2016[比對身分證前六碼]=$AX684)*(LabData2016[LDL唯一]=1)),1),""))</f>
        <v/>
      </c>
      <c r="P684" s="6" t="str">
        <f>IF($B684="","",IF($Q684="","",IFERROR(SUMIFS(LabData2016[最近一次LDL檢查結果(mg/dL)],LabData2016[比對身分證前六碼],$AX684,LabData2016[最近一次LDL檢查日期],$Q684,LabData2016[LDL唯一],1),"")))</f>
        <v/>
      </c>
      <c r="Q684" s="36" t="str" cm="1">
        <f t="array" ref="Q684">IF($B684="","",IFERROR(_xlfn.AGGREGATE(14,6,LabData2016[最近一次LDL檢查日期]/((LabData2016[比對身分證前六碼]=$AX684)*(LabData2016[LDL唯一]=1)),2),""))</f>
        <v/>
      </c>
      <c r="R684" s="6" t="str">
        <f t="shared" si="136"/>
        <v/>
      </c>
      <c r="S684" s="6" t="str" cm="1">
        <f t="array" ref="S684">IF($B684="","",IFERROR(_xlfn.AGGREGATE(15,6,LabData2016[最近一次LDL檢查結果(mg/dL)]/((LabData2016[比對身分證前六碼]=$AX684)*(LabData2016[LDL唯一]=1)),1),""))</f>
        <v/>
      </c>
      <c r="T684" s="28" t="str">
        <f ca="1">IF($B684="","",IF($M684="不適用","不適用",IF($N684="","未檢驗",IF(OR(AND($D684="DM only",$O684&gt;=DATE(YEAR(TODAY()),1,1),$O684&lt;DATE(YEAR(TODAY())+1,1,1),$N684&lt;VALUE(SUBSTITUTE($M684,"&lt;",""))),AND($AH684&gt;=1,$AI684&gt;=1,OR($N684&lt;VALUE(SUBSTITUTE($M684,"&lt;","")),SUMIFS(LabData2016[LDL唯一],LabData2016[比對身分證前六碼],$AX684,LabData2016[最近一次LDL檢查結果(mg/dL)],"&lt;"&amp;VALUE(SUBSTITUTE($M684,"&lt;","")),LabData2016[最近一次LDL檢查日期],"&gt;="&amp;DATE(YEAR(TODAY()),1,1),LabData2016[最近一次LDL檢查日期],"&lt;"&amp;DATE(YEAR(TODAY())+1,1,1))/($AH684+$AI684)&gt;=0.5))),"控制達標",IF(AND($AH684&gt;=1,$AI684&gt;=1,ISNUMBER($P684),$R684&gt;84,$N684-$P684&lt;0),"進步達標","未達標")))))</f>
        <v/>
      </c>
      <c r="U684" s="39" t="str">
        <f ca="1">IF($B684="","",IF($T684="不適用","不適用",IF($T684="未檢驗","無檢驗資料","全年"&amp;($AH684+$AI684)&amp;"次／下半年"&amp;$AI684&amp;"次／"&amp;SUMIFS(LabData2016[LDL唯一],LabData2016[比對身分證前六碼],$AX684,LabData2016[最近一次LDL檢查結果(mg/dL)],"&lt;"&amp;VALUE(SUBSTITUTE($M684,"&lt;","")),LabData2016[最近一次LDL檢查日期],"&gt;="&amp;DATE(YEAR(TODAY()),1,1),LabData2016[最近一次LDL檢查日期],"&lt;"&amp;DATE(YEAR(TODAY())+1,1,1))&amp;"/"&amp;($AH684+$AI684)&amp;"達標")))</f>
        <v/>
      </c>
      <c r="V684" s="6" t="str" cm="1">
        <f t="array" ref="V684">IF($B684="","",IFERROR(INDEX(PatientCriteria[UACR達標標準],ROWS($A$4:A684)),""))</f>
        <v/>
      </c>
      <c r="W684" s="6" t="str">
        <f>IF($B684="","",IF($X684="","",IFERROR(SUMIFS(LabData2016[最近一次UACR檢查結果(mg/gm)],LabData2016[比對身分證前六碼],$AX684,LabData2016[最近一次UACR檢查日期],$X684,LabData2016[UACR唯一],1),"")))</f>
        <v/>
      </c>
      <c r="X684" s="36" t="str" cm="1">
        <f t="array" ref="X684">IF($B684="","",IFERROR(_xlfn.AGGREGATE(14,6,LabData2016[最近一次UACR檢查日期]/((LabData2016[比對身分證前六碼]=$AX684)*(LabData2016[UACR唯一]=1)),1),""))</f>
        <v/>
      </c>
      <c r="Y684" s="6" t="str">
        <f>IF($B684="","",IF($Z684="","",IFERROR(SUMIFS(LabData2016[最近一次UACR檢查結果(mg/gm)],LabData2016[比對身分證前六碼],$AX684,LabData2016[最近一次UACR檢查日期],$Z684,LabData2016[UACR唯一],1),"")))</f>
        <v/>
      </c>
      <c r="Z684" s="36" t="str" cm="1">
        <f t="array" ref="Z684">IF($B684="","",IFERROR(_xlfn.AGGREGATE(14,6,LabData2016[最近一次UACR檢查日期]/((LabData2016[比對身分證前六碼]=$AX684)*(LabData2016[UACR唯一]=1)),2),""))</f>
        <v/>
      </c>
      <c r="AA684" s="6" t="str">
        <f t="shared" si="137"/>
        <v/>
      </c>
      <c r="AB684" s="29" t="str">
        <f ca="1">IF($B684="","",IF($V684="不適用","不適用",IF($W684="","未檢驗",IF(AND($AJ684+$AK684&gt;=2,$AK684&gt;=1),IF(OR($W684&lt;30,SUMIFS(LabData2016[UACR唯一],LabData2016[比對身分證前六碼],$AX684,LabData2016[最近一次UACR檢查結果(mg/gm)],"&lt;30",LabData2016[最近一次UACR檢查日期],"&gt;="&amp;DATE(YEAR(TODAY()),1,1),LabData2016[最近一次UACR檢查日期],"&lt;"&amp;DATE(YEAR(TODAY())+1,1,1))/($AJ684+$AK684)&gt;=0.5),"控制達標",IF(ISNUMBER($Y684),IF(AND($AA684&gt;=84,$W684-$Y684&lt;0),"進步達標","未達標"),"未達標")),"未達標"))))</f>
        <v/>
      </c>
      <c r="AC684" s="38" t="str">
        <f ca="1">IF($B684="","",IF($AB684="不適用","不適用",IF($AB684="未檢驗","無檢驗資料","全年"&amp;($AJ684+$AK684)&amp;"次／下半年"&amp;$AK684&amp;"次／"&amp;SUMIFS(LabData2016[UACR唯一],LabData2016[比對身分證前六碼],$AX684,LabData2016[最近一次UACR檢查結果(mg/gm)],"&lt;30",LabData2016[最近一次UACR檢查日期],"&gt;="&amp;DATE(YEAR(TODAY()),1,1),LabData2016[最近一次UACR檢查日期],"&lt;"&amp;DATE(YEAR(TODAY())+1,1,1))&amp;"/"&amp;($AJ684+$AK684)&amp;"達標")))</f>
        <v/>
      </c>
      <c r="AD684" s="6" t="str" cm="1">
        <f t="array" ref="AD684">IF($B684="","",IFERROR(INDEX(PatientCriteria[BP檢驗次數達標標準],ROWS($A$4:A684)),""))</f>
        <v/>
      </c>
      <c r="AE684" s="6" t="str" cm="1">
        <f t="array" aca="1" ref="AE684" ca="1">IF($B684="","",_xlfn.LET(_xlpm.bp,LabData2016[最近一次BP檢查日期],_xlpm.ym,IF(ISNUMBER(_xlpm.bp),TEXT(_xlpm.bp,"yyyy-mm"),LEFT(_xlpm.bp,7)),_xlpm.matched,_xlfn._xlws.FILTER(_xlpm.ym,(LabData2016[比對身分證前六碼]=$AX684)*(LabData2016[比對生日西元]=$AY684)*(_xlpm.ym&lt;&gt;"")*(LEFT(_xlpm.ym,4)=TEXT(YEAR(TODAY()),"0")),""),IF(INDEX(_xlpm.matched,1)="",0,ROWS(_xlfn.UNIQUE(_xlpm.matched)))))</f>
        <v/>
      </c>
      <c r="AF684" s="6" t="str">
        <f ca="1">IF($B684="","",SUMIFS(LabData2016[HbA1c唯一],LabData2016[比對身分證前六碼],$AX684,LabData2016[最近一次HbA1c檢查日期],"&gt;="&amp;DATE(YEAR(TODAY()),1,1),LabData2016[最近一次HbA1c檢查日期],"&lt;"&amp;DATE(YEAR(TODAY()),7,1)))</f>
        <v/>
      </c>
      <c r="AG684" s="6" t="str">
        <f ca="1">IF($B684="","",SUMIFS(LabData2016[HbA1c唯一],LabData2016[比對身分證前六碼],$AX684,LabData2016[最近一次HbA1c檢查日期],"&gt;="&amp;DATE(YEAR(TODAY()),7,1),LabData2016[最近一次HbA1c檢查日期],"&lt;"&amp;DATE(YEAR(TODAY())+1,1,1)))</f>
        <v/>
      </c>
      <c r="AH684" s="6" t="str">
        <f ca="1">IF($B684="","",SUMIFS(LabData2016[LDL唯一],LabData2016[比對身分證前六碼],$AX684,LabData2016[最近一次LDL檢查日期],"&gt;="&amp;DATE(YEAR(TODAY()),1,1),LabData2016[最近一次LDL檢查日期],"&lt;"&amp;DATE(YEAR(TODAY()),7,1)))</f>
        <v/>
      </c>
      <c r="AI684" s="6" t="str">
        <f ca="1">IF($B684="","",SUMIFS(LabData2016[LDL唯一],LabData2016[比對身分證前六碼],$AX684,LabData2016[最近一次LDL檢查日期],"&gt;="&amp;DATE(YEAR(TODAY()),7,1),LabData2016[最近一次LDL檢查日期],"&lt;"&amp;DATE(YEAR(TODAY())+1,1,1)))</f>
        <v/>
      </c>
      <c r="AJ684" s="6" t="str">
        <f ca="1">IF($B684="","",SUMIFS(LabData2016[UACR唯一],LabData2016[比對身分證前六碼],$AX684,LabData2016[最近一次UACR檢查日期],"&gt;="&amp;DATE(YEAR(TODAY()),1,1),LabData2016[最近一次UACR檢查日期],"&lt;"&amp;DATE(YEAR(TODAY()),7,1)))</f>
        <v/>
      </c>
      <c r="AK684" s="6" t="str">
        <f ca="1">IF($B684="","",SUMIFS(LabData2016[UACR唯一],LabData2016[比對身分證前六碼],$AX684,LabData2016[最近一次UACR檢查日期],"&gt;="&amp;DATE(YEAR(TODAY()),7,1),LabData2016[最近一次UACR檢查日期],"&lt;"&amp;DATE(YEAR(TODAY())+1,1,1)))</f>
        <v/>
      </c>
      <c r="AL684" s="6" t="str">
        <f t="shared" si="138"/>
        <v/>
      </c>
      <c r="AM684" s="6" t="str">
        <f t="shared" si="139"/>
        <v/>
      </c>
      <c r="AN684" s="6" t="str">
        <f t="shared" si="140"/>
        <v/>
      </c>
      <c r="AO684" s="6" t="str">
        <f t="shared" si="141"/>
        <v/>
      </c>
      <c r="AP684" s="6" t="str" cm="1">
        <f t="array" ref="AP684">IF($B684="","",IFERROR(INDEX(相容設定!$B$2:$E$9,MATCH($D684,相容設定!$A$2:$A$9,0),MIN(VALUE(LEFT($AQ684,FIND("/",$AQ684)-1)),3)+1),0))</f>
        <v/>
      </c>
      <c r="AQ684" s="6" t="str">
        <f t="shared" si="142"/>
        <v/>
      </c>
      <c r="AR684" s="30" t="str">
        <f t="shared" si="143"/>
        <v/>
      </c>
      <c r="AS684" s="30" t="str">
        <f>IF($B684="","",250+30+IF(OR(ISNUMBER(SEARCH("DM",$D684)),ISNUMBER(SEARCH("+",$D684))),100,0)+IFERROR(INDEX(相容設定!$F$2:$F$9,MATCH($D684,相容設定!$A$2:$A$9,0)),0))</f>
        <v/>
      </c>
      <c r="AT684" s="31" t="str">
        <f t="shared" si="144"/>
        <v/>
      </c>
      <c r="AU684" s="32" t="str">
        <f t="shared" si="145"/>
        <v/>
      </c>
      <c r="AW684" t="str">
        <f t="shared" si="146"/>
        <v/>
      </c>
    </row>
    <row r="685" spans="1:49" x14ac:dyDescent="0.35">
      <c r="A685" s="26" t="str" cm="1">
        <f t="array" ref="A685">IFERROR(IF(INDEX(PatientCriteria[身分證號],ROWS($A$4:A685))="","",ROWS($A$4:A685)),"")</f>
        <v/>
      </c>
      <c r="B685" s="26" t="str" cm="1">
        <f t="array" ref="B685">IFERROR(IF(INDEX(PatientCriteria[身分證號],ROWS($A$4:A685))="","",INDEX(PatientCriteria[身分證號],ROWS($A$4:A685))),"")</f>
        <v/>
      </c>
      <c r="C685" s="26" t="str" cm="1">
        <f t="array" ref="C685">IF($B685="","",IFERROR(INDEX(PatientCriteria[生日],ROWS($A$4:A685)),""))</f>
        <v/>
      </c>
      <c r="D685" s="26" t="str" cm="1">
        <f t="array" ref="D685">IF($B685="","",IFERROR(INDEX(PatientCriteria[疾病組合],ROWS($A$4:A685)),""))</f>
        <v/>
      </c>
      <c r="E685" s="6" t="str" cm="1">
        <f t="array" ref="E685">IF($B685="","",IFERROR(INDEX(PatientCriteria[HbA1c達標標準],ROWS($A$4:A685)),""))</f>
        <v/>
      </c>
      <c r="F685" s="6" t="str">
        <f>IF($B685="","",IF($G685="","",IFERROR(SUMIFS(LabData2016[最近一次HbA1c檢查結果(%)],LabData2016[比對身分證前六碼],$AX685,LabData2016[最近一次HbA1c檢查日期],$G685,LabData2016[HbA1c唯一],1),"")))</f>
        <v/>
      </c>
      <c r="G685" s="36" t="str" cm="1">
        <f t="array" ref="G685">IF($B685="","",IFERROR(_xlfn.AGGREGATE(14,6,LabData2016[最近一次HbA1c檢查日期]/((LabData2016[比對身分證前六碼]=$AX685)*(LabData2016[HbA1c唯一]=1)),1),""))</f>
        <v/>
      </c>
      <c r="H685" s="6" t="str">
        <f>IF($B685="","",IF($I685="","",IFERROR(SUMIFS(LabData2016[最近一次HbA1c檢查結果(%)],LabData2016[比對身分證前六碼],$AX685,LabData2016[最近一次HbA1c檢查日期],$I685,LabData2016[HbA1c唯一],1),"")))</f>
        <v/>
      </c>
      <c r="I685" s="36" t="str" cm="1">
        <f t="array" ref="I685">IF($B685="","",IFERROR(_xlfn.AGGREGATE(14,6,LabData2016[最近一次HbA1c檢查日期]/((LabData2016[比對身分證前六碼]=$AX685)*(LabData2016[HbA1c唯一]=1)),2),""))</f>
        <v/>
      </c>
      <c r="J685" s="6" t="str">
        <f t="shared" si="135"/>
        <v/>
      </c>
      <c r="K685" s="27" t="str">
        <f ca="1">IF($B685="","",IF($E685="不適用","不適用",IF($F685="","未檢驗",IF(AND($AF685+$AG685&gt;=2,$AG685&gt;=1),IF(OR($F685&lt;VALUE(SUBSTITUTE(SUBSTITUTE($E685,"&lt;",""),"%","")),SUMIFS(LabData2016[HbA1c唯一],LabData2016[比對身分證前六碼],$AX685,LabData2016[最近一次HbA1c檢查結果(%)],"&lt;"&amp;VALUE(SUBSTITUTE(SUBSTITUTE($E685,"&lt;",""),"%","")),LabData2016[最近一次HbA1c檢查日期],"&gt;="&amp;DATE(YEAR(TODAY()),1,1),LabData2016[最近一次HbA1c檢查日期],"&lt;"&amp;DATE(YEAR(TODAY())+1,1,1))/($AF685+$AG685)&gt;=0.5),"控制達標",IF(ISNUMBER($H685),IF(AND($J685&gt;=84,$F685-$H685&lt;0),"進步達標","未達標"),"未達標")),"未達標"))))</f>
        <v/>
      </c>
      <c r="L685" s="33" t="str">
        <f ca="1">IF($B685="","",IF($K685="不適用","不適用",IF($K685="未檢驗","無檢驗資料","全年"&amp;($AF685+$AG685)&amp;"次／下半年"&amp;$AG685&amp;"次／"&amp;SUMIFS(LabData2016[HbA1c唯一],LabData2016[比對身分證前六碼],$AX685,LabData2016[最近一次HbA1c檢查結果(%)],"&lt;"&amp;VALUE(SUBSTITUTE(SUBSTITUTE($E685,"&lt;",""),"%","")),LabData2016[最近一次HbA1c檢查日期],"&gt;="&amp;DATE(YEAR(TODAY()),1,1),LabData2016[最近一次HbA1c檢查日期],"&lt;"&amp;DATE(YEAR(TODAY())+1,1,1))&amp;"/"&amp;($AF685+$AG685)&amp;"達標")))</f>
        <v/>
      </c>
      <c r="M685" s="6" t="str" cm="1">
        <f t="array" ref="M685">IF($B685="","",IFERROR(INDEX(PatientCriteria[LDL達標標準],ROWS($A$4:A685)),""))</f>
        <v/>
      </c>
      <c r="N685" s="6" t="str">
        <f>IF($B685="","",IF($O685="","",IFERROR(SUMIFS(LabData2016[最近一次LDL檢查結果(mg/dL)],LabData2016[比對身分證前六碼],$AX685,LabData2016[最近一次LDL檢查日期],$O685,LabData2016[LDL唯一],1),"")))</f>
        <v/>
      </c>
      <c r="O685" s="36" t="str" cm="1">
        <f t="array" ref="O685">IF($B685="","",IFERROR(_xlfn.AGGREGATE(14,6,LabData2016[最近一次LDL檢查日期]/((LabData2016[比對身分證前六碼]=$AX685)*(LabData2016[LDL唯一]=1)),1),""))</f>
        <v/>
      </c>
      <c r="P685" s="6" t="str">
        <f>IF($B685="","",IF($Q685="","",IFERROR(SUMIFS(LabData2016[最近一次LDL檢查結果(mg/dL)],LabData2016[比對身分證前六碼],$AX685,LabData2016[最近一次LDL檢查日期],$Q685,LabData2016[LDL唯一],1),"")))</f>
        <v/>
      </c>
      <c r="Q685" s="36" t="str" cm="1">
        <f t="array" ref="Q685">IF($B685="","",IFERROR(_xlfn.AGGREGATE(14,6,LabData2016[最近一次LDL檢查日期]/((LabData2016[比對身分證前六碼]=$AX685)*(LabData2016[LDL唯一]=1)),2),""))</f>
        <v/>
      </c>
      <c r="R685" s="6" t="str">
        <f t="shared" si="136"/>
        <v/>
      </c>
      <c r="S685" s="6" t="str" cm="1">
        <f t="array" ref="S685">IF($B685="","",IFERROR(_xlfn.AGGREGATE(15,6,LabData2016[最近一次LDL檢查結果(mg/dL)]/((LabData2016[比對身分證前六碼]=$AX685)*(LabData2016[LDL唯一]=1)),1),""))</f>
        <v/>
      </c>
      <c r="T685" s="28" t="str">
        <f ca="1">IF($B685="","",IF($M685="不適用","不適用",IF($N685="","未檢驗",IF(OR(AND($D685="DM only",$O685&gt;=DATE(YEAR(TODAY()),1,1),$O685&lt;DATE(YEAR(TODAY())+1,1,1),$N685&lt;VALUE(SUBSTITUTE($M685,"&lt;",""))),AND($AH685&gt;=1,$AI685&gt;=1,OR($N685&lt;VALUE(SUBSTITUTE($M685,"&lt;","")),SUMIFS(LabData2016[LDL唯一],LabData2016[比對身分證前六碼],$AX685,LabData2016[最近一次LDL檢查結果(mg/dL)],"&lt;"&amp;VALUE(SUBSTITUTE($M685,"&lt;","")),LabData2016[最近一次LDL檢查日期],"&gt;="&amp;DATE(YEAR(TODAY()),1,1),LabData2016[最近一次LDL檢查日期],"&lt;"&amp;DATE(YEAR(TODAY())+1,1,1))/($AH685+$AI685)&gt;=0.5))),"控制達標",IF(AND($AH685&gt;=1,$AI685&gt;=1,ISNUMBER($P685),$R685&gt;84,$N685-$P685&lt;0),"進步達標","未達標")))))</f>
        <v/>
      </c>
      <c r="U685" s="39" t="str">
        <f ca="1">IF($B685="","",IF($T685="不適用","不適用",IF($T685="未檢驗","無檢驗資料","全年"&amp;($AH685+$AI685)&amp;"次／下半年"&amp;$AI685&amp;"次／"&amp;SUMIFS(LabData2016[LDL唯一],LabData2016[比對身分證前六碼],$AX685,LabData2016[最近一次LDL檢查結果(mg/dL)],"&lt;"&amp;VALUE(SUBSTITUTE($M685,"&lt;","")),LabData2016[最近一次LDL檢查日期],"&gt;="&amp;DATE(YEAR(TODAY()),1,1),LabData2016[最近一次LDL檢查日期],"&lt;"&amp;DATE(YEAR(TODAY())+1,1,1))&amp;"/"&amp;($AH685+$AI685)&amp;"達標")))</f>
        <v/>
      </c>
      <c r="V685" s="6" t="str" cm="1">
        <f t="array" ref="V685">IF($B685="","",IFERROR(INDEX(PatientCriteria[UACR達標標準],ROWS($A$4:A685)),""))</f>
        <v/>
      </c>
      <c r="W685" s="6" t="str">
        <f>IF($B685="","",IF($X685="","",IFERROR(SUMIFS(LabData2016[最近一次UACR檢查結果(mg/gm)],LabData2016[比對身分證前六碼],$AX685,LabData2016[最近一次UACR檢查日期],$X685,LabData2016[UACR唯一],1),"")))</f>
        <v/>
      </c>
      <c r="X685" s="36" t="str" cm="1">
        <f t="array" ref="X685">IF($B685="","",IFERROR(_xlfn.AGGREGATE(14,6,LabData2016[最近一次UACR檢查日期]/((LabData2016[比對身分證前六碼]=$AX685)*(LabData2016[UACR唯一]=1)),1),""))</f>
        <v/>
      </c>
      <c r="Y685" s="6" t="str">
        <f>IF($B685="","",IF($Z685="","",IFERROR(SUMIFS(LabData2016[最近一次UACR檢查結果(mg/gm)],LabData2016[比對身分證前六碼],$AX685,LabData2016[最近一次UACR檢查日期],$Z685,LabData2016[UACR唯一],1),"")))</f>
        <v/>
      </c>
      <c r="Z685" s="36" t="str" cm="1">
        <f t="array" ref="Z685">IF($B685="","",IFERROR(_xlfn.AGGREGATE(14,6,LabData2016[最近一次UACR檢查日期]/((LabData2016[比對身分證前六碼]=$AX685)*(LabData2016[UACR唯一]=1)),2),""))</f>
        <v/>
      </c>
      <c r="AA685" s="6" t="str">
        <f t="shared" si="137"/>
        <v/>
      </c>
      <c r="AB685" s="29" t="str">
        <f ca="1">IF($B685="","",IF($V685="不適用","不適用",IF($W685="","未檢驗",IF(AND($AJ685+$AK685&gt;=2,$AK685&gt;=1),IF(OR($W685&lt;30,SUMIFS(LabData2016[UACR唯一],LabData2016[比對身分證前六碼],$AX685,LabData2016[最近一次UACR檢查結果(mg/gm)],"&lt;30",LabData2016[最近一次UACR檢查日期],"&gt;="&amp;DATE(YEAR(TODAY()),1,1),LabData2016[最近一次UACR檢查日期],"&lt;"&amp;DATE(YEAR(TODAY())+1,1,1))/($AJ685+$AK685)&gt;=0.5),"控制達標",IF(ISNUMBER($Y685),IF(AND($AA685&gt;=84,$W685-$Y685&lt;0),"進步達標","未達標"),"未達標")),"未達標"))))</f>
        <v/>
      </c>
      <c r="AC685" s="38" t="str">
        <f ca="1">IF($B685="","",IF($AB685="不適用","不適用",IF($AB685="未檢驗","無檢驗資料","全年"&amp;($AJ685+$AK685)&amp;"次／下半年"&amp;$AK685&amp;"次／"&amp;SUMIFS(LabData2016[UACR唯一],LabData2016[比對身分證前六碼],$AX685,LabData2016[最近一次UACR檢查結果(mg/gm)],"&lt;30",LabData2016[最近一次UACR檢查日期],"&gt;="&amp;DATE(YEAR(TODAY()),1,1),LabData2016[最近一次UACR檢查日期],"&lt;"&amp;DATE(YEAR(TODAY())+1,1,1))&amp;"/"&amp;($AJ685+$AK685)&amp;"達標")))</f>
        <v/>
      </c>
      <c r="AD685" s="6" t="str" cm="1">
        <f t="array" ref="AD685">IF($B685="","",IFERROR(INDEX(PatientCriteria[BP檢驗次數達標標準],ROWS($A$4:A685)),""))</f>
        <v/>
      </c>
      <c r="AE685" s="6" t="str" cm="1">
        <f t="array" aca="1" ref="AE685" ca="1">IF($B685="","",_xlfn.LET(_xlpm.bp,LabData2016[最近一次BP檢查日期],_xlpm.ym,IF(ISNUMBER(_xlpm.bp),TEXT(_xlpm.bp,"yyyy-mm"),LEFT(_xlpm.bp,7)),_xlpm.matched,_xlfn._xlws.FILTER(_xlpm.ym,(LabData2016[比對身分證前六碼]=$AX685)*(LabData2016[比對生日西元]=$AY685)*(_xlpm.ym&lt;&gt;"")*(LEFT(_xlpm.ym,4)=TEXT(YEAR(TODAY()),"0")),""),IF(INDEX(_xlpm.matched,1)="",0,ROWS(_xlfn.UNIQUE(_xlpm.matched)))))</f>
        <v/>
      </c>
      <c r="AF685" s="6" t="str">
        <f ca="1">IF($B685="","",SUMIFS(LabData2016[HbA1c唯一],LabData2016[比對身分證前六碼],$AX685,LabData2016[最近一次HbA1c檢查日期],"&gt;="&amp;DATE(YEAR(TODAY()),1,1),LabData2016[最近一次HbA1c檢查日期],"&lt;"&amp;DATE(YEAR(TODAY()),7,1)))</f>
        <v/>
      </c>
      <c r="AG685" s="6" t="str">
        <f ca="1">IF($B685="","",SUMIFS(LabData2016[HbA1c唯一],LabData2016[比對身分證前六碼],$AX685,LabData2016[最近一次HbA1c檢查日期],"&gt;="&amp;DATE(YEAR(TODAY()),7,1),LabData2016[最近一次HbA1c檢查日期],"&lt;"&amp;DATE(YEAR(TODAY())+1,1,1)))</f>
        <v/>
      </c>
      <c r="AH685" s="6" t="str">
        <f ca="1">IF($B685="","",SUMIFS(LabData2016[LDL唯一],LabData2016[比對身分證前六碼],$AX685,LabData2016[最近一次LDL檢查日期],"&gt;="&amp;DATE(YEAR(TODAY()),1,1),LabData2016[最近一次LDL檢查日期],"&lt;"&amp;DATE(YEAR(TODAY()),7,1)))</f>
        <v/>
      </c>
      <c r="AI685" s="6" t="str">
        <f ca="1">IF($B685="","",SUMIFS(LabData2016[LDL唯一],LabData2016[比對身分證前六碼],$AX685,LabData2016[最近一次LDL檢查日期],"&gt;="&amp;DATE(YEAR(TODAY()),7,1),LabData2016[最近一次LDL檢查日期],"&lt;"&amp;DATE(YEAR(TODAY())+1,1,1)))</f>
        <v/>
      </c>
      <c r="AJ685" s="6" t="str">
        <f ca="1">IF($B685="","",SUMIFS(LabData2016[UACR唯一],LabData2016[比對身分證前六碼],$AX685,LabData2016[最近一次UACR檢查日期],"&gt;="&amp;DATE(YEAR(TODAY()),1,1),LabData2016[最近一次UACR檢查日期],"&lt;"&amp;DATE(YEAR(TODAY()),7,1)))</f>
        <v/>
      </c>
      <c r="AK685" s="6" t="str">
        <f ca="1">IF($B685="","",SUMIFS(LabData2016[UACR唯一],LabData2016[比對身分證前六碼],$AX685,LabData2016[最近一次UACR檢查日期],"&gt;="&amp;DATE(YEAR(TODAY()),7,1),LabData2016[最近一次UACR檢查日期],"&lt;"&amp;DATE(YEAR(TODAY())+1,1,1)))</f>
        <v/>
      </c>
      <c r="AL685" s="6" t="str">
        <f t="shared" si="138"/>
        <v/>
      </c>
      <c r="AM685" s="6" t="str">
        <f t="shared" si="139"/>
        <v/>
      </c>
      <c r="AN685" s="6" t="str">
        <f t="shared" si="140"/>
        <v/>
      </c>
      <c r="AO685" s="6" t="str">
        <f t="shared" si="141"/>
        <v/>
      </c>
      <c r="AP685" s="6" t="str" cm="1">
        <f t="array" ref="AP685">IF($B685="","",IFERROR(INDEX(相容設定!$B$2:$E$9,MATCH($D685,相容設定!$A$2:$A$9,0),MIN(VALUE(LEFT($AQ685,FIND("/",$AQ685)-1)),3)+1),0))</f>
        <v/>
      </c>
      <c r="AQ685" s="6" t="str">
        <f t="shared" si="142"/>
        <v/>
      </c>
      <c r="AR685" s="30" t="str">
        <f t="shared" si="143"/>
        <v/>
      </c>
      <c r="AS685" s="30" t="str">
        <f>IF($B685="","",250+30+IF(OR(ISNUMBER(SEARCH("DM",$D685)),ISNUMBER(SEARCH("+",$D685))),100,0)+IFERROR(INDEX(相容設定!$F$2:$F$9,MATCH($D685,相容設定!$A$2:$A$9,0)),0))</f>
        <v/>
      </c>
      <c r="AT685" s="31" t="str">
        <f t="shared" si="144"/>
        <v/>
      </c>
      <c r="AU685" s="32" t="str">
        <f t="shared" si="145"/>
        <v/>
      </c>
      <c r="AW685" t="str">
        <f t="shared" si="146"/>
        <v/>
      </c>
    </row>
    <row r="686" spans="1:49" x14ac:dyDescent="0.35">
      <c r="A686" s="26" t="str" cm="1">
        <f t="array" ref="A686">IFERROR(IF(INDEX(PatientCriteria[身分證號],ROWS($A$4:A686))="","",ROWS($A$4:A686)),"")</f>
        <v/>
      </c>
      <c r="B686" s="26" t="str" cm="1">
        <f t="array" ref="B686">IFERROR(IF(INDEX(PatientCriteria[身分證號],ROWS($A$4:A686))="","",INDEX(PatientCriteria[身分證號],ROWS($A$4:A686))),"")</f>
        <v/>
      </c>
      <c r="C686" s="26" t="str" cm="1">
        <f t="array" ref="C686">IF($B686="","",IFERROR(INDEX(PatientCriteria[生日],ROWS($A$4:A686)),""))</f>
        <v/>
      </c>
      <c r="D686" s="26" t="str" cm="1">
        <f t="array" ref="D686">IF($B686="","",IFERROR(INDEX(PatientCriteria[疾病組合],ROWS($A$4:A686)),""))</f>
        <v/>
      </c>
      <c r="E686" s="6" t="str" cm="1">
        <f t="array" ref="E686">IF($B686="","",IFERROR(INDEX(PatientCriteria[HbA1c達標標準],ROWS($A$4:A686)),""))</f>
        <v/>
      </c>
      <c r="F686" s="6" t="str">
        <f>IF($B686="","",IF($G686="","",IFERROR(SUMIFS(LabData2016[最近一次HbA1c檢查結果(%)],LabData2016[比對身分證前六碼],$AX686,LabData2016[最近一次HbA1c檢查日期],$G686,LabData2016[HbA1c唯一],1),"")))</f>
        <v/>
      </c>
      <c r="G686" s="36" t="str" cm="1">
        <f t="array" ref="G686">IF($B686="","",IFERROR(_xlfn.AGGREGATE(14,6,LabData2016[最近一次HbA1c檢查日期]/((LabData2016[比對身分證前六碼]=$AX686)*(LabData2016[HbA1c唯一]=1)),1),""))</f>
        <v/>
      </c>
      <c r="H686" s="6" t="str">
        <f>IF($B686="","",IF($I686="","",IFERROR(SUMIFS(LabData2016[最近一次HbA1c檢查結果(%)],LabData2016[比對身分證前六碼],$AX686,LabData2016[最近一次HbA1c檢查日期],$I686,LabData2016[HbA1c唯一],1),"")))</f>
        <v/>
      </c>
      <c r="I686" s="36" t="str" cm="1">
        <f t="array" ref="I686">IF($B686="","",IFERROR(_xlfn.AGGREGATE(14,6,LabData2016[最近一次HbA1c檢查日期]/((LabData2016[比對身分證前六碼]=$AX686)*(LabData2016[HbA1c唯一]=1)),2),""))</f>
        <v/>
      </c>
      <c r="J686" s="6" t="str">
        <f t="shared" si="135"/>
        <v/>
      </c>
      <c r="K686" s="27" t="str">
        <f ca="1">IF($B686="","",IF($E686="不適用","不適用",IF($F686="","未檢驗",IF(AND($AF686+$AG686&gt;=2,$AG686&gt;=1),IF(OR($F686&lt;VALUE(SUBSTITUTE(SUBSTITUTE($E686,"&lt;",""),"%","")),SUMIFS(LabData2016[HbA1c唯一],LabData2016[比對身分證前六碼],$AX686,LabData2016[最近一次HbA1c檢查結果(%)],"&lt;"&amp;VALUE(SUBSTITUTE(SUBSTITUTE($E686,"&lt;",""),"%","")),LabData2016[最近一次HbA1c檢查日期],"&gt;="&amp;DATE(YEAR(TODAY()),1,1),LabData2016[最近一次HbA1c檢查日期],"&lt;"&amp;DATE(YEAR(TODAY())+1,1,1))/($AF686+$AG686)&gt;=0.5),"控制達標",IF(ISNUMBER($H686),IF(AND($J686&gt;=84,$F686-$H686&lt;0),"進步達標","未達標"),"未達標")),"未達標"))))</f>
        <v/>
      </c>
      <c r="L686" s="33" t="str">
        <f ca="1">IF($B686="","",IF($K686="不適用","不適用",IF($K686="未檢驗","無檢驗資料","全年"&amp;($AF686+$AG686)&amp;"次／下半年"&amp;$AG686&amp;"次／"&amp;SUMIFS(LabData2016[HbA1c唯一],LabData2016[比對身分證前六碼],$AX686,LabData2016[最近一次HbA1c檢查結果(%)],"&lt;"&amp;VALUE(SUBSTITUTE(SUBSTITUTE($E686,"&lt;",""),"%","")),LabData2016[最近一次HbA1c檢查日期],"&gt;="&amp;DATE(YEAR(TODAY()),1,1),LabData2016[最近一次HbA1c檢查日期],"&lt;"&amp;DATE(YEAR(TODAY())+1,1,1))&amp;"/"&amp;($AF686+$AG686)&amp;"達標")))</f>
        <v/>
      </c>
      <c r="M686" s="6" t="str" cm="1">
        <f t="array" ref="M686">IF($B686="","",IFERROR(INDEX(PatientCriteria[LDL達標標準],ROWS($A$4:A686)),""))</f>
        <v/>
      </c>
      <c r="N686" s="6" t="str">
        <f>IF($B686="","",IF($O686="","",IFERROR(SUMIFS(LabData2016[最近一次LDL檢查結果(mg/dL)],LabData2016[比對身分證前六碼],$AX686,LabData2016[最近一次LDL檢查日期],$O686,LabData2016[LDL唯一],1),"")))</f>
        <v/>
      </c>
      <c r="O686" s="36" t="str" cm="1">
        <f t="array" ref="O686">IF($B686="","",IFERROR(_xlfn.AGGREGATE(14,6,LabData2016[最近一次LDL檢查日期]/((LabData2016[比對身分證前六碼]=$AX686)*(LabData2016[LDL唯一]=1)),1),""))</f>
        <v/>
      </c>
      <c r="P686" s="6" t="str">
        <f>IF($B686="","",IF($Q686="","",IFERROR(SUMIFS(LabData2016[最近一次LDL檢查結果(mg/dL)],LabData2016[比對身分證前六碼],$AX686,LabData2016[最近一次LDL檢查日期],$Q686,LabData2016[LDL唯一],1),"")))</f>
        <v/>
      </c>
      <c r="Q686" s="36" t="str" cm="1">
        <f t="array" ref="Q686">IF($B686="","",IFERROR(_xlfn.AGGREGATE(14,6,LabData2016[最近一次LDL檢查日期]/((LabData2016[比對身分證前六碼]=$AX686)*(LabData2016[LDL唯一]=1)),2),""))</f>
        <v/>
      </c>
      <c r="R686" s="6" t="str">
        <f t="shared" si="136"/>
        <v/>
      </c>
      <c r="S686" s="6" t="str" cm="1">
        <f t="array" ref="S686">IF($B686="","",IFERROR(_xlfn.AGGREGATE(15,6,LabData2016[最近一次LDL檢查結果(mg/dL)]/((LabData2016[比對身分證前六碼]=$AX686)*(LabData2016[LDL唯一]=1)),1),""))</f>
        <v/>
      </c>
      <c r="T686" s="28" t="str">
        <f ca="1">IF($B686="","",IF($M686="不適用","不適用",IF($N686="","未檢驗",IF(OR(AND($D686="DM only",$O686&gt;=DATE(YEAR(TODAY()),1,1),$O686&lt;DATE(YEAR(TODAY())+1,1,1),$N686&lt;VALUE(SUBSTITUTE($M686,"&lt;",""))),AND($AH686&gt;=1,$AI686&gt;=1,OR($N686&lt;VALUE(SUBSTITUTE($M686,"&lt;","")),SUMIFS(LabData2016[LDL唯一],LabData2016[比對身分證前六碼],$AX686,LabData2016[最近一次LDL檢查結果(mg/dL)],"&lt;"&amp;VALUE(SUBSTITUTE($M686,"&lt;","")),LabData2016[最近一次LDL檢查日期],"&gt;="&amp;DATE(YEAR(TODAY()),1,1),LabData2016[最近一次LDL檢查日期],"&lt;"&amp;DATE(YEAR(TODAY())+1,1,1))/($AH686+$AI686)&gt;=0.5))),"控制達標",IF(AND($AH686&gt;=1,$AI686&gt;=1,ISNUMBER($P686),$R686&gt;84,$N686-$P686&lt;0),"進步達標","未達標")))))</f>
        <v/>
      </c>
      <c r="U686" s="39" t="str">
        <f ca="1">IF($B686="","",IF($T686="不適用","不適用",IF($T686="未檢驗","無檢驗資料","全年"&amp;($AH686+$AI686)&amp;"次／下半年"&amp;$AI686&amp;"次／"&amp;SUMIFS(LabData2016[LDL唯一],LabData2016[比對身分證前六碼],$AX686,LabData2016[最近一次LDL檢查結果(mg/dL)],"&lt;"&amp;VALUE(SUBSTITUTE($M686,"&lt;","")),LabData2016[最近一次LDL檢查日期],"&gt;="&amp;DATE(YEAR(TODAY()),1,1),LabData2016[最近一次LDL檢查日期],"&lt;"&amp;DATE(YEAR(TODAY())+1,1,1))&amp;"/"&amp;($AH686+$AI686)&amp;"達標")))</f>
        <v/>
      </c>
      <c r="V686" s="6" t="str" cm="1">
        <f t="array" ref="V686">IF($B686="","",IFERROR(INDEX(PatientCriteria[UACR達標標準],ROWS($A$4:A686)),""))</f>
        <v/>
      </c>
      <c r="W686" s="6" t="str">
        <f>IF($B686="","",IF($X686="","",IFERROR(SUMIFS(LabData2016[最近一次UACR檢查結果(mg/gm)],LabData2016[比對身分證前六碼],$AX686,LabData2016[最近一次UACR檢查日期],$X686,LabData2016[UACR唯一],1),"")))</f>
        <v/>
      </c>
      <c r="X686" s="36" t="str" cm="1">
        <f t="array" ref="X686">IF($B686="","",IFERROR(_xlfn.AGGREGATE(14,6,LabData2016[最近一次UACR檢查日期]/((LabData2016[比對身分證前六碼]=$AX686)*(LabData2016[UACR唯一]=1)),1),""))</f>
        <v/>
      </c>
      <c r="Y686" s="6" t="str">
        <f>IF($B686="","",IF($Z686="","",IFERROR(SUMIFS(LabData2016[最近一次UACR檢查結果(mg/gm)],LabData2016[比對身分證前六碼],$AX686,LabData2016[最近一次UACR檢查日期],$Z686,LabData2016[UACR唯一],1),"")))</f>
        <v/>
      </c>
      <c r="Z686" s="36" t="str" cm="1">
        <f t="array" ref="Z686">IF($B686="","",IFERROR(_xlfn.AGGREGATE(14,6,LabData2016[最近一次UACR檢查日期]/((LabData2016[比對身分證前六碼]=$AX686)*(LabData2016[UACR唯一]=1)),2),""))</f>
        <v/>
      </c>
      <c r="AA686" s="6" t="str">
        <f t="shared" si="137"/>
        <v/>
      </c>
      <c r="AB686" s="29" t="str">
        <f ca="1">IF($B686="","",IF($V686="不適用","不適用",IF($W686="","未檢驗",IF(AND($AJ686+$AK686&gt;=2,$AK686&gt;=1),IF(OR($W686&lt;30,SUMIFS(LabData2016[UACR唯一],LabData2016[比對身分證前六碼],$AX686,LabData2016[最近一次UACR檢查結果(mg/gm)],"&lt;30",LabData2016[最近一次UACR檢查日期],"&gt;="&amp;DATE(YEAR(TODAY()),1,1),LabData2016[最近一次UACR檢查日期],"&lt;"&amp;DATE(YEAR(TODAY())+1,1,1))/($AJ686+$AK686)&gt;=0.5),"控制達標",IF(ISNUMBER($Y686),IF(AND($AA686&gt;=84,$W686-$Y686&lt;0),"進步達標","未達標"),"未達標")),"未達標"))))</f>
        <v/>
      </c>
      <c r="AC686" s="38" t="str">
        <f ca="1">IF($B686="","",IF($AB686="不適用","不適用",IF($AB686="未檢驗","無檢驗資料","全年"&amp;($AJ686+$AK686)&amp;"次／下半年"&amp;$AK686&amp;"次／"&amp;SUMIFS(LabData2016[UACR唯一],LabData2016[比對身分證前六碼],$AX686,LabData2016[最近一次UACR檢查結果(mg/gm)],"&lt;30",LabData2016[最近一次UACR檢查日期],"&gt;="&amp;DATE(YEAR(TODAY()),1,1),LabData2016[最近一次UACR檢查日期],"&lt;"&amp;DATE(YEAR(TODAY())+1,1,1))&amp;"/"&amp;($AJ686+$AK686)&amp;"達標")))</f>
        <v/>
      </c>
      <c r="AD686" s="6" t="str" cm="1">
        <f t="array" ref="AD686">IF($B686="","",IFERROR(INDEX(PatientCriteria[BP檢驗次數達標標準],ROWS($A$4:A686)),""))</f>
        <v/>
      </c>
      <c r="AE686" s="6" t="str" cm="1">
        <f t="array" aca="1" ref="AE686" ca="1">IF($B686="","",_xlfn.LET(_xlpm.bp,LabData2016[最近一次BP檢查日期],_xlpm.ym,IF(ISNUMBER(_xlpm.bp),TEXT(_xlpm.bp,"yyyy-mm"),LEFT(_xlpm.bp,7)),_xlpm.matched,_xlfn._xlws.FILTER(_xlpm.ym,(LabData2016[比對身分證前六碼]=$AX686)*(LabData2016[比對生日西元]=$AY686)*(_xlpm.ym&lt;&gt;"")*(LEFT(_xlpm.ym,4)=TEXT(YEAR(TODAY()),"0")),""),IF(INDEX(_xlpm.matched,1)="",0,ROWS(_xlfn.UNIQUE(_xlpm.matched)))))</f>
        <v/>
      </c>
      <c r="AF686" s="6" t="str">
        <f ca="1">IF($B686="","",SUMIFS(LabData2016[HbA1c唯一],LabData2016[比對身分證前六碼],$AX686,LabData2016[最近一次HbA1c檢查日期],"&gt;="&amp;DATE(YEAR(TODAY()),1,1),LabData2016[最近一次HbA1c檢查日期],"&lt;"&amp;DATE(YEAR(TODAY()),7,1)))</f>
        <v/>
      </c>
      <c r="AG686" s="6" t="str">
        <f ca="1">IF($B686="","",SUMIFS(LabData2016[HbA1c唯一],LabData2016[比對身分證前六碼],$AX686,LabData2016[最近一次HbA1c檢查日期],"&gt;="&amp;DATE(YEAR(TODAY()),7,1),LabData2016[最近一次HbA1c檢查日期],"&lt;"&amp;DATE(YEAR(TODAY())+1,1,1)))</f>
        <v/>
      </c>
      <c r="AH686" s="6" t="str">
        <f ca="1">IF($B686="","",SUMIFS(LabData2016[LDL唯一],LabData2016[比對身分證前六碼],$AX686,LabData2016[最近一次LDL檢查日期],"&gt;="&amp;DATE(YEAR(TODAY()),1,1),LabData2016[最近一次LDL檢查日期],"&lt;"&amp;DATE(YEAR(TODAY()),7,1)))</f>
        <v/>
      </c>
      <c r="AI686" s="6" t="str">
        <f ca="1">IF($B686="","",SUMIFS(LabData2016[LDL唯一],LabData2016[比對身分證前六碼],$AX686,LabData2016[最近一次LDL檢查日期],"&gt;="&amp;DATE(YEAR(TODAY()),7,1),LabData2016[最近一次LDL檢查日期],"&lt;"&amp;DATE(YEAR(TODAY())+1,1,1)))</f>
        <v/>
      </c>
      <c r="AJ686" s="6" t="str">
        <f ca="1">IF($B686="","",SUMIFS(LabData2016[UACR唯一],LabData2016[比對身分證前六碼],$AX686,LabData2016[最近一次UACR檢查日期],"&gt;="&amp;DATE(YEAR(TODAY()),1,1),LabData2016[最近一次UACR檢查日期],"&lt;"&amp;DATE(YEAR(TODAY()),7,1)))</f>
        <v/>
      </c>
      <c r="AK686" s="6" t="str">
        <f ca="1">IF($B686="","",SUMIFS(LabData2016[UACR唯一],LabData2016[比對身分證前六碼],$AX686,LabData2016[最近一次UACR檢查日期],"&gt;="&amp;DATE(YEAR(TODAY()),7,1),LabData2016[最近一次UACR檢查日期],"&lt;"&amp;DATE(YEAR(TODAY())+1,1,1)))</f>
        <v/>
      </c>
      <c r="AL686" s="6" t="str">
        <f t="shared" si="138"/>
        <v/>
      </c>
      <c r="AM686" s="6" t="str">
        <f t="shared" si="139"/>
        <v/>
      </c>
      <c r="AN686" s="6" t="str">
        <f t="shared" si="140"/>
        <v/>
      </c>
      <c r="AO686" s="6" t="str">
        <f t="shared" si="141"/>
        <v/>
      </c>
      <c r="AP686" s="6" t="str" cm="1">
        <f t="array" ref="AP686">IF($B686="","",IFERROR(INDEX(相容設定!$B$2:$E$9,MATCH($D686,相容設定!$A$2:$A$9,0),MIN(VALUE(LEFT($AQ686,FIND("/",$AQ686)-1)),3)+1),0))</f>
        <v/>
      </c>
      <c r="AQ686" s="6" t="str">
        <f t="shared" si="142"/>
        <v/>
      </c>
      <c r="AR686" s="30" t="str">
        <f t="shared" si="143"/>
        <v/>
      </c>
      <c r="AS686" s="30" t="str">
        <f>IF($B686="","",250+30+IF(OR(ISNUMBER(SEARCH("DM",$D686)),ISNUMBER(SEARCH("+",$D686))),100,0)+IFERROR(INDEX(相容設定!$F$2:$F$9,MATCH($D686,相容設定!$A$2:$A$9,0)),0))</f>
        <v/>
      </c>
      <c r="AT686" s="31" t="str">
        <f t="shared" si="144"/>
        <v/>
      </c>
      <c r="AU686" s="32" t="str">
        <f t="shared" si="145"/>
        <v/>
      </c>
      <c r="AW686" t="str">
        <f t="shared" si="146"/>
        <v/>
      </c>
    </row>
    <row r="687" spans="1:49" x14ac:dyDescent="0.35">
      <c r="A687" s="26" t="str" cm="1">
        <f t="array" ref="A687">IFERROR(IF(INDEX(PatientCriteria[身分證號],ROWS($A$4:A687))="","",ROWS($A$4:A687)),"")</f>
        <v/>
      </c>
      <c r="B687" s="26" t="str" cm="1">
        <f t="array" ref="B687">IFERROR(IF(INDEX(PatientCriteria[身分證號],ROWS($A$4:A687))="","",INDEX(PatientCriteria[身分證號],ROWS($A$4:A687))),"")</f>
        <v/>
      </c>
      <c r="C687" s="26" t="str" cm="1">
        <f t="array" ref="C687">IF($B687="","",IFERROR(INDEX(PatientCriteria[生日],ROWS($A$4:A687)),""))</f>
        <v/>
      </c>
      <c r="D687" s="26" t="str" cm="1">
        <f t="array" ref="D687">IF($B687="","",IFERROR(INDEX(PatientCriteria[疾病組合],ROWS($A$4:A687)),""))</f>
        <v/>
      </c>
      <c r="E687" s="6" t="str" cm="1">
        <f t="array" ref="E687">IF($B687="","",IFERROR(INDEX(PatientCriteria[HbA1c達標標準],ROWS($A$4:A687)),""))</f>
        <v/>
      </c>
      <c r="F687" s="6" t="str">
        <f>IF($B687="","",IF($G687="","",IFERROR(SUMIFS(LabData2016[最近一次HbA1c檢查結果(%)],LabData2016[比對身分證前六碼],$AX687,LabData2016[最近一次HbA1c檢查日期],$G687,LabData2016[HbA1c唯一],1),"")))</f>
        <v/>
      </c>
      <c r="G687" s="36" t="str" cm="1">
        <f t="array" ref="G687">IF($B687="","",IFERROR(_xlfn.AGGREGATE(14,6,LabData2016[最近一次HbA1c檢查日期]/((LabData2016[比對身分證前六碼]=$AX687)*(LabData2016[HbA1c唯一]=1)),1),""))</f>
        <v/>
      </c>
      <c r="H687" s="6" t="str">
        <f>IF($B687="","",IF($I687="","",IFERROR(SUMIFS(LabData2016[最近一次HbA1c檢查結果(%)],LabData2016[比對身分證前六碼],$AX687,LabData2016[最近一次HbA1c檢查日期],$I687,LabData2016[HbA1c唯一],1),"")))</f>
        <v/>
      </c>
      <c r="I687" s="36" t="str" cm="1">
        <f t="array" ref="I687">IF($B687="","",IFERROR(_xlfn.AGGREGATE(14,6,LabData2016[最近一次HbA1c檢查日期]/((LabData2016[比對身分證前六碼]=$AX687)*(LabData2016[HbA1c唯一]=1)),2),""))</f>
        <v/>
      </c>
      <c r="J687" s="6" t="str">
        <f t="shared" si="135"/>
        <v/>
      </c>
      <c r="K687" s="27" t="str">
        <f ca="1">IF($B687="","",IF($E687="不適用","不適用",IF($F687="","未檢驗",IF(AND($AF687+$AG687&gt;=2,$AG687&gt;=1),IF(OR($F687&lt;VALUE(SUBSTITUTE(SUBSTITUTE($E687,"&lt;",""),"%","")),SUMIFS(LabData2016[HbA1c唯一],LabData2016[比對身分證前六碼],$AX687,LabData2016[最近一次HbA1c檢查結果(%)],"&lt;"&amp;VALUE(SUBSTITUTE(SUBSTITUTE($E687,"&lt;",""),"%","")),LabData2016[最近一次HbA1c檢查日期],"&gt;="&amp;DATE(YEAR(TODAY()),1,1),LabData2016[最近一次HbA1c檢查日期],"&lt;"&amp;DATE(YEAR(TODAY())+1,1,1))/($AF687+$AG687)&gt;=0.5),"控制達標",IF(ISNUMBER($H687),IF(AND($J687&gt;=84,$F687-$H687&lt;0),"進步達標","未達標"),"未達標")),"未達標"))))</f>
        <v/>
      </c>
      <c r="L687" s="33" t="str">
        <f ca="1">IF($B687="","",IF($K687="不適用","不適用",IF($K687="未檢驗","無檢驗資料","全年"&amp;($AF687+$AG687)&amp;"次／下半年"&amp;$AG687&amp;"次／"&amp;SUMIFS(LabData2016[HbA1c唯一],LabData2016[比對身分證前六碼],$AX687,LabData2016[最近一次HbA1c檢查結果(%)],"&lt;"&amp;VALUE(SUBSTITUTE(SUBSTITUTE($E687,"&lt;",""),"%","")),LabData2016[最近一次HbA1c檢查日期],"&gt;="&amp;DATE(YEAR(TODAY()),1,1),LabData2016[最近一次HbA1c檢查日期],"&lt;"&amp;DATE(YEAR(TODAY())+1,1,1))&amp;"/"&amp;($AF687+$AG687)&amp;"達標")))</f>
        <v/>
      </c>
      <c r="M687" s="6" t="str" cm="1">
        <f t="array" ref="M687">IF($B687="","",IFERROR(INDEX(PatientCriteria[LDL達標標準],ROWS($A$4:A687)),""))</f>
        <v/>
      </c>
      <c r="N687" s="6" t="str">
        <f>IF($B687="","",IF($O687="","",IFERROR(SUMIFS(LabData2016[最近一次LDL檢查結果(mg/dL)],LabData2016[比對身分證前六碼],$AX687,LabData2016[最近一次LDL檢查日期],$O687,LabData2016[LDL唯一],1),"")))</f>
        <v/>
      </c>
      <c r="O687" s="36" t="str" cm="1">
        <f t="array" ref="O687">IF($B687="","",IFERROR(_xlfn.AGGREGATE(14,6,LabData2016[最近一次LDL檢查日期]/((LabData2016[比對身分證前六碼]=$AX687)*(LabData2016[LDL唯一]=1)),1),""))</f>
        <v/>
      </c>
      <c r="P687" s="6" t="str">
        <f>IF($B687="","",IF($Q687="","",IFERROR(SUMIFS(LabData2016[最近一次LDL檢查結果(mg/dL)],LabData2016[比對身分證前六碼],$AX687,LabData2016[最近一次LDL檢查日期],$Q687,LabData2016[LDL唯一],1),"")))</f>
        <v/>
      </c>
      <c r="Q687" s="36" t="str" cm="1">
        <f t="array" ref="Q687">IF($B687="","",IFERROR(_xlfn.AGGREGATE(14,6,LabData2016[最近一次LDL檢查日期]/((LabData2016[比對身分證前六碼]=$AX687)*(LabData2016[LDL唯一]=1)),2),""))</f>
        <v/>
      </c>
      <c r="R687" s="6" t="str">
        <f t="shared" si="136"/>
        <v/>
      </c>
      <c r="S687" s="6" t="str" cm="1">
        <f t="array" ref="S687">IF($B687="","",IFERROR(_xlfn.AGGREGATE(15,6,LabData2016[最近一次LDL檢查結果(mg/dL)]/((LabData2016[比對身分證前六碼]=$AX687)*(LabData2016[LDL唯一]=1)),1),""))</f>
        <v/>
      </c>
      <c r="T687" s="28" t="str">
        <f ca="1">IF($B687="","",IF($M687="不適用","不適用",IF($N687="","未檢驗",IF(OR(AND($D687="DM only",$O687&gt;=DATE(YEAR(TODAY()),1,1),$O687&lt;DATE(YEAR(TODAY())+1,1,1),$N687&lt;VALUE(SUBSTITUTE($M687,"&lt;",""))),AND($AH687&gt;=1,$AI687&gt;=1,OR($N687&lt;VALUE(SUBSTITUTE($M687,"&lt;","")),SUMIFS(LabData2016[LDL唯一],LabData2016[比對身分證前六碼],$AX687,LabData2016[最近一次LDL檢查結果(mg/dL)],"&lt;"&amp;VALUE(SUBSTITUTE($M687,"&lt;","")),LabData2016[最近一次LDL檢查日期],"&gt;="&amp;DATE(YEAR(TODAY()),1,1),LabData2016[最近一次LDL檢查日期],"&lt;"&amp;DATE(YEAR(TODAY())+1,1,1))/($AH687+$AI687)&gt;=0.5))),"控制達標",IF(AND($AH687&gt;=1,$AI687&gt;=1,ISNUMBER($P687),$R687&gt;84,$N687-$P687&lt;0),"進步達標","未達標")))))</f>
        <v/>
      </c>
      <c r="U687" s="39" t="str">
        <f ca="1">IF($B687="","",IF($T687="不適用","不適用",IF($T687="未檢驗","無檢驗資料","全年"&amp;($AH687+$AI687)&amp;"次／下半年"&amp;$AI687&amp;"次／"&amp;SUMIFS(LabData2016[LDL唯一],LabData2016[比對身分證前六碼],$AX687,LabData2016[最近一次LDL檢查結果(mg/dL)],"&lt;"&amp;VALUE(SUBSTITUTE($M687,"&lt;","")),LabData2016[最近一次LDL檢查日期],"&gt;="&amp;DATE(YEAR(TODAY()),1,1),LabData2016[最近一次LDL檢查日期],"&lt;"&amp;DATE(YEAR(TODAY())+1,1,1))&amp;"/"&amp;($AH687+$AI687)&amp;"達標")))</f>
        <v/>
      </c>
      <c r="V687" s="6" t="str" cm="1">
        <f t="array" ref="V687">IF($B687="","",IFERROR(INDEX(PatientCriteria[UACR達標標準],ROWS($A$4:A687)),""))</f>
        <v/>
      </c>
      <c r="W687" s="6" t="str">
        <f>IF($B687="","",IF($X687="","",IFERROR(SUMIFS(LabData2016[最近一次UACR檢查結果(mg/gm)],LabData2016[比對身分證前六碼],$AX687,LabData2016[最近一次UACR檢查日期],$X687,LabData2016[UACR唯一],1),"")))</f>
        <v/>
      </c>
      <c r="X687" s="36" t="str" cm="1">
        <f t="array" ref="X687">IF($B687="","",IFERROR(_xlfn.AGGREGATE(14,6,LabData2016[最近一次UACR檢查日期]/((LabData2016[比對身分證前六碼]=$AX687)*(LabData2016[UACR唯一]=1)),1),""))</f>
        <v/>
      </c>
      <c r="Y687" s="6" t="str">
        <f>IF($B687="","",IF($Z687="","",IFERROR(SUMIFS(LabData2016[最近一次UACR檢查結果(mg/gm)],LabData2016[比對身分證前六碼],$AX687,LabData2016[最近一次UACR檢查日期],$Z687,LabData2016[UACR唯一],1),"")))</f>
        <v/>
      </c>
      <c r="Z687" s="36" t="str" cm="1">
        <f t="array" ref="Z687">IF($B687="","",IFERROR(_xlfn.AGGREGATE(14,6,LabData2016[最近一次UACR檢查日期]/((LabData2016[比對身分證前六碼]=$AX687)*(LabData2016[UACR唯一]=1)),2),""))</f>
        <v/>
      </c>
      <c r="AA687" s="6" t="str">
        <f t="shared" si="137"/>
        <v/>
      </c>
      <c r="AB687" s="29" t="str">
        <f ca="1">IF($B687="","",IF($V687="不適用","不適用",IF($W687="","未檢驗",IF(AND($AJ687+$AK687&gt;=2,$AK687&gt;=1),IF(OR($W687&lt;30,SUMIFS(LabData2016[UACR唯一],LabData2016[比對身分證前六碼],$AX687,LabData2016[最近一次UACR檢查結果(mg/gm)],"&lt;30",LabData2016[最近一次UACR檢查日期],"&gt;="&amp;DATE(YEAR(TODAY()),1,1),LabData2016[最近一次UACR檢查日期],"&lt;"&amp;DATE(YEAR(TODAY())+1,1,1))/($AJ687+$AK687)&gt;=0.5),"控制達標",IF(ISNUMBER($Y687),IF(AND($AA687&gt;=84,$W687-$Y687&lt;0),"進步達標","未達標"),"未達標")),"未達標"))))</f>
        <v/>
      </c>
      <c r="AC687" s="38" t="str">
        <f ca="1">IF($B687="","",IF($AB687="不適用","不適用",IF($AB687="未檢驗","無檢驗資料","全年"&amp;($AJ687+$AK687)&amp;"次／下半年"&amp;$AK687&amp;"次／"&amp;SUMIFS(LabData2016[UACR唯一],LabData2016[比對身分證前六碼],$AX687,LabData2016[最近一次UACR檢查結果(mg/gm)],"&lt;30",LabData2016[最近一次UACR檢查日期],"&gt;="&amp;DATE(YEAR(TODAY()),1,1),LabData2016[最近一次UACR檢查日期],"&lt;"&amp;DATE(YEAR(TODAY())+1,1,1))&amp;"/"&amp;($AJ687+$AK687)&amp;"達標")))</f>
        <v/>
      </c>
      <c r="AD687" s="6" t="str" cm="1">
        <f t="array" ref="AD687">IF($B687="","",IFERROR(INDEX(PatientCriteria[BP檢驗次數達標標準],ROWS($A$4:A687)),""))</f>
        <v/>
      </c>
      <c r="AE687" s="6" t="str" cm="1">
        <f t="array" aca="1" ref="AE687" ca="1">IF($B687="","",_xlfn.LET(_xlpm.bp,LabData2016[最近一次BP檢查日期],_xlpm.ym,IF(ISNUMBER(_xlpm.bp),TEXT(_xlpm.bp,"yyyy-mm"),LEFT(_xlpm.bp,7)),_xlpm.matched,_xlfn._xlws.FILTER(_xlpm.ym,(LabData2016[比對身分證前六碼]=$AX687)*(LabData2016[比對生日西元]=$AY687)*(_xlpm.ym&lt;&gt;"")*(LEFT(_xlpm.ym,4)=TEXT(YEAR(TODAY()),"0")),""),IF(INDEX(_xlpm.matched,1)="",0,ROWS(_xlfn.UNIQUE(_xlpm.matched)))))</f>
        <v/>
      </c>
      <c r="AF687" s="6" t="str">
        <f ca="1">IF($B687="","",SUMIFS(LabData2016[HbA1c唯一],LabData2016[比對身分證前六碼],$AX687,LabData2016[最近一次HbA1c檢查日期],"&gt;="&amp;DATE(YEAR(TODAY()),1,1),LabData2016[最近一次HbA1c檢查日期],"&lt;"&amp;DATE(YEAR(TODAY()),7,1)))</f>
        <v/>
      </c>
      <c r="AG687" s="6" t="str">
        <f ca="1">IF($B687="","",SUMIFS(LabData2016[HbA1c唯一],LabData2016[比對身分證前六碼],$AX687,LabData2016[最近一次HbA1c檢查日期],"&gt;="&amp;DATE(YEAR(TODAY()),7,1),LabData2016[最近一次HbA1c檢查日期],"&lt;"&amp;DATE(YEAR(TODAY())+1,1,1)))</f>
        <v/>
      </c>
      <c r="AH687" s="6" t="str">
        <f ca="1">IF($B687="","",SUMIFS(LabData2016[LDL唯一],LabData2016[比對身分證前六碼],$AX687,LabData2016[最近一次LDL檢查日期],"&gt;="&amp;DATE(YEAR(TODAY()),1,1),LabData2016[最近一次LDL檢查日期],"&lt;"&amp;DATE(YEAR(TODAY()),7,1)))</f>
        <v/>
      </c>
      <c r="AI687" s="6" t="str">
        <f ca="1">IF($B687="","",SUMIFS(LabData2016[LDL唯一],LabData2016[比對身分證前六碼],$AX687,LabData2016[最近一次LDL檢查日期],"&gt;="&amp;DATE(YEAR(TODAY()),7,1),LabData2016[最近一次LDL檢查日期],"&lt;"&amp;DATE(YEAR(TODAY())+1,1,1)))</f>
        <v/>
      </c>
      <c r="AJ687" s="6" t="str">
        <f ca="1">IF($B687="","",SUMIFS(LabData2016[UACR唯一],LabData2016[比對身分證前六碼],$AX687,LabData2016[最近一次UACR檢查日期],"&gt;="&amp;DATE(YEAR(TODAY()),1,1),LabData2016[最近一次UACR檢查日期],"&lt;"&amp;DATE(YEAR(TODAY()),7,1)))</f>
        <v/>
      </c>
      <c r="AK687" s="6" t="str">
        <f ca="1">IF($B687="","",SUMIFS(LabData2016[UACR唯一],LabData2016[比對身分證前六碼],$AX687,LabData2016[最近一次UACR檢查日期],"&gt;="&amp;DATE(YEAR(TODAY()),7,1),LabData2016[最近一次UACR檢查日期],"&lt;"&amp;DATE(YEAR(TODAY())+1,1,1)))</f>
        <v/>
      </c>
      <c r="AL687" s="6" t="str">
        <f t="shared" si="138"/>
        <v/>
      </c>
      <c r="AM687" s="6" t="str">
        <f t="shared" si="139"/>
        <v/>
      </c>
      <c r="AN687" s="6" t="str">
        <f t="shared" si="140"/>
        <v/>
      </c>
      <c r="AO687" s="6" t="str">
        <f t="shared" si="141"/>
        <v/>
      </c>
      <c r="AP687" s="6" t="str" cm="1">
        <f t="array" ref="AP687">IF($B687="","",IFERROR(INDEX(相容設定!$B$2:$E$9,MATCH($D687,相容設定!$A$2:$A$9,0),MIN(VALUE(LEFT($AQ687,FIND("/",$AQ687)-1)),3)+1),0))</f>
        <v/>
      </c>
      <c r="AQ687" s="6" t="str">
        <f t="shared" si="142"/>
        <v/>
      </c>
      <c r="AR687" s="30" t="str">
        <f t="shared" si="143"/>
        <v/>
      </c>
      <c r="AS687" s="30" t="str">
        <f>IF($B687="","",250+30+IF(OR(ISNUMBER(SEARCH("DM",$D687)),ISNUMBER(SEARCH("+",$D687))),100,0)+IFERROR(INDEX(相容設定!$F$2:$F$9,MATCH($D687,相容設定!$A$2:$A$9,0)),0))</f>
        <v/>
      </c>
      <c r="AT687" s="31" t="str">
        <f t="shared" si="144"/>
        <v/>
      </c>
      <c r="AU687" s="32" t="str">
        <f t="shared" si="145"/>
        <v/>
      </c>
      <c r="AW687" t="str">
        <f t="shared" si="146"/>
        <v/>
      </c>
    </row>
    <row r="688" spans="1:49" x14ac:dyDescent="0.35">
      <c r="A688" s="26" t="str" cm="1">
        <f t="array" ref="A688">IFERROR(IF(INDEX(PatientCriteria[身分證號],ROWS($A$4:A688))="","",ROWS($A$4:A688)),"")</f>
        <v/>
      </c>
      <c r="B688" s="26" t="str" cm="1">
        <f t="array" ref="B688">IFERROR(IF(INDEX(PatientCriteria[身分證號],ROWS($A$4:A688))="","",INDEX(PatientCriteria[身分證號],ROWS($A$4:A688))),"")</f>
        <v/>
      </c>
      <c r="C688" s="26" t="str" cm="1">
        <f t="array" ref="C688">IF($B688="","",IFERROR(INDEX(PatientCriteria[生日],ROWS($A$4:A688)),""))</f>
        <v/>
      </c>
      <c r="D688" s="26" t="str" cm="1">
        <f t="array" ref="D688">IF($B688="","",IFERROR(INDEX(PatientCriteria[疾病組合],ROWS($A$4:A688)),""))</f>
        <v/>
      </c>
      <c r="E688" s="6" t="str" cm="1">
        <f t="array" ref="E688">IF($B688="","",IFERROR(INDEX(PatientCriteria[HbA1c達標標準],ROWS($A$4:A688)),""))</f>
        <v/>
      </c>
      <c r="F688" s="6" t="str">
        <f>IF($B688="","",IF($G688="","",IFERROR(SUMIFS(LabData2016[最近一次HbA1c檢查結果(%)],LabData2016[比對身分證前六碼],$AX688,LabData2016[最近一次HbA1c檢查日期],$G688,LabData2016[HbA1c唯一],1),"")))</f>
        <v/>
      </c>
      <c r="G688" s="36" t="str" cm="1">
        <f t="array" ref="G688">IF($B688="","",IFERROR(_xlfn.AGGREGATE(14,6,LabData2016[最近一次HbA1c檢查日期]/((LabData2016[比對身分證前六碼]=$AX688)*(LabData2016[HbA1c唯一]=1)),1),""))</f>
        <v/>
      </c>
      <c r="H688" s="6" t="str">
        <f>IF($B688="","",IF($I688="","",IFERROR(SUMIFS(LabData2016[最近一次HbA1c檢查結果(%)],LabData2016[比對身分證前六碼],$AX688,LabData2016[最近一次HbA1c檢查日期],$I688,LabData2016[HbA1c唯一],1),"")))</f>
        <v/>
      </c>
      <c r="I688" s="36" t="str" cm="1">
        <f t="array" ref="I688">IF($B688="","",IFERROR(_xlfn.AGGREGATE(14,6,LabData2016[最近一次HbA1c檢查日期]/((LabData2016[比對身分證前六碼]=$AX688)*(LabData2016[HbA1c唯一]=1)),2),""))</f>
        <v/>
      </c>
      <c r="J688" s="6" t="str">
        <f t="shared" si="135"/>
        <v/>
      </c>
      <c r="K688" s="27" t="str">
        <f ca="1">IF($B688="","",IF($E688="不適用","不適用",IF($F688="","未檢驗",IF(AND($AF688+$AG688&gt;=2,$AG688&gt;=1),IF(OR($F688&lt;VALUE(SUBSTITUTE(SUBSTITUTE($E688,"&lt;",""),"%","")),SUMIFS(LabData2016[HbA1c唯一],LabData2016[比對身分證前六碼],$AX688,LabData2016[最近一次HbA1c檢查結果(%)],"&lt;"&amp;VALUE(SUBSTITUTE(SUBSTITUTE($E688,"&lt;",""),"%","")),LabData2016[最近一次HbA1c檢查日期],"&gt;="&amp;DATE(YEAR(TODAY()),1,1),LabData2016[最近一次HbA1c檢查日期],"&lt;"&amp;DATE(YEAR(TODAY())+1,1,1))/($AF688+$AG688)&gt;=0.5),"控制達標",IF(ISNUMBER($H688),IF(AND($J688&gt;=84,$F688-$H688&lt;0),"進步達標","未達標"),"未達標")),"未達標"))))</f>
        <v/>
      </c>
      <c r="L688" s="33" t="str">
        <f ca="1">IF($B688="","",IF($K688="不適用","不適用",IF($K688="未檢驗","無檢驗資料","全年"&amp;($AF688+$AG688)&amp;"次／下半年"&amp;$AG688&amp;"次／"&amp;SUMIFS(LabData2016[HbA1c唯一],LabData2016[比對身分證前六碼],$AX688,LabData2016[最近一次HbA1c檢查結果(%)],"&lt;"&amp;VALUE(SUBSTITUTE(SUBSTITUTE($E688,"&lt;",""),"%","")),LabData2016[最近一次HbA1c檢查日期],"&gt;="&amp;DATE(YEAR(TODAY()),1,1),LabData2016[最近一次HbA1c檢查日期],"&lt;"&amp;DATE(YEAR(TODAY())+1,1,1))&amp;"/"&amp;($AF688+$AG688)&amp;"達標")))</f>
        <v/>
      </c>
      <c r="M688" s="6" t="str" cm="1">
        <f t="array" ref="M688">IF($B688="","",IFERROR(INDEX(PatientCriteria[LDL達標標準],ROWS($A$4:A688)),""))</f>
        <v/>
      </c>
      <c r="N688" s="6" t="str">
        <f>IF($B688="","",IF($O688="","",IFERROR(SUMIFS(LabData2016[最近一次LDL檢查結果(mg/dL)],LabData2016[比對身分證前六碼],$AX688,LabData2016[最近一次LDL檢查日期],$O688,LabData2016[LDL唯一],1),"")))</f>
        <v/>
      </c>
      <c r="O688" s="36" t="str" cm="1">
        <f t="array" ref="O688">IF($B688="","",IFERROR(_xlfn.AGGREGATE(14,6,LabData2016[最近一次LDL檢查日期]/((LabData2016[比對身分證前六碼]=$AX688)*(LabData2016[LDL唯一]=1)),1),""))</f>
        <v/>
      </c>
      <c r="P688" s="6" t="str">
        <f>IF($B688="","",IF($Q688="","",IFERROR(SUMIFS(LabData2016[最近一次LDL檢查結果(mg/dL)],LabData2016[比對身分證前六碼],$AX688,LabData2016[最近一次LDL檢查日期],$Q688,LabData2016[LDL唯一],1),"")))</f>
        <v/>
      </c>
      <c r="Q688" s="36" t="str" cm="1">
        <f t="array" ref="Q688">IF($B688="","",IFERROR(_xlfn.AGGREGATE(14,6,LabData2016[最近一次LDL檢查日期]/((LabData2016[比對身分證前六碼]=$AX688)*(LabData2016[LDL唯一]=1)),2),""))</f>
        <v/>
      </c>
      <c r="R688" s="6" t="str">
        <f t="shared" si="136"/>
        <v/>
      </c>
      <c r="S688" s="6" t="str" cm="1">
        <f t="array" ref="S688">IF($B688="","",IFERROR(_xlfn.AGGREGATE(15,6,LabData2016[最近一次LDL檢查結果(mg/dL)]/((LabData2016[比對身分證前六碼]=$AX688)*(LabData2016[LDL唯一]=1)),1),""))</f>
        <v/>
      </c>
      <c r="T688" s="28" t="str">
        <f ca="1">IF($B688="","",IF($M688="不適用","不適用",IF($N688="","未檢驗",IF(OR(AND($D688="DM only",$O688&gt;=DATE(YEAR(TODAY()),1,1),$O688&lt;DATE(YEAR(TODAY())+1,1,1),$N688&lt;VALUE(SUBSTITUTE($M688,"&lt;",""))),AND($AH688&gt;=1,$AI688&gt;=1,OR($N688&lt;VALUE(SUBSTITUTE($M688,"&lt;","")),SUMIFS(LabData2016[LDL唯一],LabData2016[比對身分證前六碼],$AX688,LabData2016[最近一次LDL檢查結果(mg/dL)],"&lt;"&amp;VALUE(SUBSTITUTE($M688,"&lt;","")),LabData2016[最近一次LDL檢查日期],"&gt;="&amp;DATE(YEAR(TODAY()),1,1),LabData2016[最近一次LDL檢查日期],"&lt;"&amp;DATE(YEAR(TODAY())+1,1,1))/($AH688+$AI688)&gt;=0.5))),"控制達標",IF(AND($AH688&gt;=1,$AI688&gt;=1,ISNUMBER($P688),$R688&gt;84,$N688-$P688&lt;0),"進步達標","未達標")))))</f>
        <v/>
      </c>
      <c r="U688" s="39" t="str">
        <f ca="1">IF($B688="","",IF($T688="不適用","不適用",IF($T688="未檢驗","無檢驗資料","全年"&amp;($AH688+$AI688)&amp;"次／下半年"&amp;$AI688&amp;"次／"&amp;SUMIFS(LabData2016[LDL唯一],LabData2016[比對身分證前六碼],$AX688,LabData2016[最近一次LDL檢查結果(mg/dL)],"&lt;"&amp;VALUE(SUBSTITUTE($M688,"&lt;","")),LabData2016[最近一次LDL檢查日期],"&gt;="&amp;DATE(YEAR(TODAY()),1,1),LabData2016[最近一次LDL檢查日期],"&lt;"&amp;DATE(YEAR(TODAY())+1,1,1))&amp;"/"&amp;($AH688+$AI688)&amp;"達標")))</f>
        <v/>
      </c>
      <c r="V688" s="6" t="str" cm="1">
        <f t="array" ref="V688">IF($B688="","",IFERROR(INDEX(PatientCriteria[UACR達標標準],ROWS($A$4:A688)),""))</f>
        <v/>
      </c>
      <c r="W688" s="6" t="str">
        <f>IF($B688="","",IF($X688="","",IFERROR(SUMIFS(LabData2016[最近一次UACR檢查結果(mg/gm)],LabData2016[比對身分證前六碼],$AX688,LabData2016[最近一次UACR檢查日期],$X688,LabData2016[UACR唯一],1),"")))</f>
        <v/>
      </c>
      <c r="X688" s="36" t="str" cm="1">
        <f t="array" ref="X688">IF($B688="","",IFERROR(_xlfn.AGGREGATE(14,6,LabData2016[最近一次UACR檢查日期]/((LabData2016[比對身分證前六碼]=$AX688)*(LabData2016[UACR唯一]=1)),1),""))</f>
        <v/>
      </c>
      <c r="Y688" s="6" t="str">
        <f>IF($B688="","",IF($Z688="","",IFERROR(SUMIFS(LabData2016[最近一次UACR檢查結果(mg/gm)],LabData2016[比對身分證前六碼],$AX688,LabData2016[最近一次UACR檢查日期],$Z688,LabData2016[UACR唯一],1),"")))</f>
        <v/>
      </c>
      <c r="Z688" s="36" t="str" cm="1">
        <f t="array" ref="Z688">IF($B688="","",IFERROR(_xlfn.AGGREGATE(14,6,LabData2016[最近一次UACR檢查日期]/((LabData2016[比對身分證前六碼]=$AX688)*(LabData2016[UACR唯一]=1)),2),""))</f>
        <v/>
      </c>
      <c r="AA688" s="6" t="str">
        <f t="shared" si="137"/>
        <v/>
      </c>
      <c r="AB688" s="29" t="str">
        <f ca="1">IF($B688="","",IF($V688="不適用","不適用",IF($W688="","未檢驗",IF(AND($AJ688+$AK688&gt;=2,$AK688&gt;=1),IF(OR($W688&lt;30,SUMIFS(LabData2016[UACR唯一],LabData2016[比對身分證前六碼],$AX688,LabData2016[最近一次UACR檢查結果(mg/gm)],"&lt;30",LabData2016[最近一次UACR檢查日期],"&gt;="&amp;DATE(YEAR(TODAY()),1,1),LabData2016[最近一次UACR檢查日期],"&lt;"&amp;DATE(YEAR(TODAY())+1,1,1))/($AJ688+$AK688)&gt;=0.5),"控制達標",IF(ISNUMBER($Y688),IF(AND($AA688&gt;=84,$W688-$Y688&lt;0),"進步達標","未達標"),"未達標")),"未達標"))))</f>
        <v/>
      </c>
      <c r="AC688" s="38" t="str">
        <f ca="1">IF($B688="","",IF($AB688="不適用","不適用",IF($AB688="未檢驗","無檢驗資料","全年"&amp;($AJ688+$AK688)&amp;"次／下半年"&amp;$AK688&amp;"次／"&amp;SUMIFS(LabData2016[UACR唯一],LabData2016[比對身分證前六碼],$AX688,LabData2016[最近一次UACR檢查結果(mg/gm)],"&lt;30",LabData2016[最近一次UACR檢查日期],"&gt;="&amp;DATE(YEAR(TODAY()),1,1),LabData2016[最近一次UACR檢查日期],"&lt;"&amp;DATE(YEAR(TODAY())+1,1,1))&amp;"/"&amp;($AJ688+$AK688)&amp;"達標")))</f>
        <v/>
      </c>
      <c r="AD688" s="6" t="str" cm="1">
        <f t="array" ref="AD688">IF($B688="","",IFERROR(INDEX(PatientCriteria[BP檢驗次數達標標準],ROWS($A$4:A688)),""))</f>
        <v/>
      </c>
      <c r="AE688" s="6" t="str" cm="1">
        <f t="array" aca="1" ref="AE688" ca="1">IF($B688="","",_xlfn.LET(_xlpm.bp,LabData2016[最近一次BP檢查日期],_xlpm.ym,IF(ISNUMBER(_xlpm.bp),TEXT(_xlpm.bp,"yyyy-mm"),LEFT(_xlpm.bp,7)),_xlpm.matched,_xlfn._xlws.FILTER(_xlpm.ym,(LabData2016[比對身分證前六碼]=$AX688)*(LabData2016[比對生日西元]=$AY688)*(_xlpm.ym&lt;&gt;"")*(LEFT(_xlpm.ym,4)=TEXT(YEAR(TODAY()),"0")),""),IF(INDEX(_xlpm.matched,1)="",0,ROWS(_xlfn.UNIQUE(_xlpm.matched)))))</f>
        <v/>
      </c>
      <c r="AF688" s="6" t="str">
        <f ca="1">IF($B688="","",SUMIFS(LabData2016[HbA1c唯一],LabData2016[比對身分證前六碼],$AX688,LabData2016[最近一次HbA1c檢查日期],"&gt;="&amp;DATE(YEAR(TODAY()),1,1),LabData2016[最近一次HbA1c檢查日期],"&lt;"&amp;DATE(YEAR(TODAY()),7,1)))</f>
        <v/>
      </c>
      <c r="AG688" s="6" t="str">
        <f ca="1">IF($B688="","",SUMIFS(LabData2016[HbA1c唯一],LabData2016[比對身分證前六碼],$AX688,LabData2016[最近一次HbA1c檢查日期],"&gt;="&amp;DATE(YEAR(TODAY()),7,1),LabData2016[最近一次HbA1c檢查日期],"&lt;"&amp;DATE(YEAR(TODAY())+1,1,1)))</f>
        <v/>
      </c>
      <c r="AH688" s="6" t="str">
        <f ca="1">IF($B688="","",SUMIFS(LabData2016[LDL唯一],LabData2016[比對身分證前六碼],$AX688,LabData2016[最近一次LDL檢查日期],"&gt;="&amp;DATE(YEAR(TODAY()),1,1),LabData2016[最近一次LDL檢查日期],"&lt;"&amp;DATE(YEAR(TODAY()),7,1)))</f>
        <v/>
      </c>
      <c r="AI688" s="6" t="str">
        <f ca="1">IF($B688="","",SUMIFS(LabData2016[LDL唯一],LabData2016[比對身分證前六碼],$AX688,LabData2016[最近一次LDL檢查日期],"&gt;="&amp;DATE(YEAR(TODAY()),7,1),LabData2016[最近一次LDL檢查日期],"&lt;"&amp;DATE(YEAR(TODAY())+1,1,1)))</f>
        <v/>
      </c>
      <c r="AJ688" s="6" t="str">
        <f ca="1">IF($B688="","",SUMIFS(LabData2016[UACR唯一],LabData2016[比對身分證前六碼],$AX688,LabData2016[最近一次UACR檢查日期],"&gt;="&amp;DATE(YEAR(TODAY()),1,1),LabData2016[最近一次UACR檢查日期],"&lt;"&amp;DATE(YEAR(TODAY()),7,1)))</f>
        <v/>
      </c>
      <c r="AK688" s="6" t="str">
        <f ca="1">IF($B688="","",SUMIFS(LabData2016[UACR唯一],LabData2016[比對身分證前六碼],$AX688,LabData2016[最近一次UACR檢查日期],"&gt;="&amp;DATE(YEAR(TODAY()),7,1),LabData2016[最近一次UACR檢查日期],"&lt;"&amp;DATE(YEAR(TODAY())+1,1,1)))</f>
        <v/>
      </c>
      <c r="AL688" s="6" t="str">
        <f t="shared" si="138"/>
        <v/>
      </c>
      <c r="AM688" s="6" t="str">
        <f t="shared" si="139"/>
        <v/>
      </c>
      <c r="AN688" s="6" t="str">
        <f t="shared" si="140"/>
        <v/>
      </c>
      <c r="AO688" s="6" t="str">
        <f t="shared" si="141"/>
        <v/>
      </c>
      <c r="AP688" s="6" t="str" cm="1">
        <f t="array" ref="AP688">IF($B688="","",IFERROR(INDEX(相容設定!$B$2:$E$9,MATCH($D688,相容設定!$A$2:$A$9,0),MIN(VALUE(LEFT($AQ688,FIND("/",$AQ688)-1)),3)+1),0))</f>
        <v/>
      </c>
      <c r="AQ688" s="6" t="str">
        <f t="shared" si="142"/>
        <v/>
      </c>
      <c r="AR688" s="30" t="str">
        <f t="shared" si="143"/>
        <v/>
      </c>
      <c r="AS688" s="30" t="str">
        <f>IF($B688="","",250+30+IF(OR(ISNUMBER(SEARCH("DM",$D688)),ISNUMBER(SEARCH("+",$D688))),100,0)+IFERROR(INDEX(相容設定!$F$2:$F$9,MATCH($D688,相容設定!$A$2:$A$9,0)),0))</f>
        <v/>
      </c>
      <c r="AT688" s="31" t="str">
        <f t="shared" si="144"/>
        <v/>
      </c>
      <c r="AU688" s="32" t="str">
        <f t="shared" si="145"/>
        <v/>
      </c>
      <c r="AW688" t="str">
        <f t="shared" si="146"/>
        <v/>
      </c>
    </row>
    <row r="689" spans="1:49" x14ac:dyDescent="0.35">
      <c r="A689" s="26" t="str" cm="1">
        <f t="array" ref="A689">IFERROR(IF(INDEX(PatientCriteria[身分證號],ROWS($A$4:A689))="","",ROWS($A$4:A689)),"")</f>
        <v/>
      </c>
      <c r="B689" s="26" t="str" cm="1">
        <f t="array" ref="B689">IFERROR(IF(INDEX(PatientCriteria[身分證號],ROWS($A$4:A689))="","",INDEX(PatientCriteria[身分證號],ROWS($A$4:A689))),"")</f>
        <v/>
      </c>
      <c r="C689" s="26" t="str" cm="1">
        <f t="array" ref="C689">IF($B689="","",IFERROR(INDEX(PatientCriteria[生日],ROWS($A$4:A689)),""))</f>
        <v/>
      </c>
      <c r="D689" s="26" t="str" cm="1">
        <f t="array" ref="D689">IF($B689="","",IFERROR(INDEX(PatientCriteria[疾病組合],ROWS($A$4:A689)),""))</f>
        <v/>
      </c>
      <c r="E689" s="6" t="str" cm="1">
        <f t="array" ref="E689">IF($B689="","",IFERROR(INDEX(PatientCriteria[HbA1c達標標準],ROWS($A$4:A689)),""))</f>
        <v/>
      </c>
      <c r="F689" s="6" t="str">
        <f>IF($B689="","",IF($G689="","",IFERROR(SUMIFS(LabData2016[最近一次HbA1c檢查結果(%)],LabData2016[比對身分證前六碼],$AX689,LabData2016[最近一次HbA1c檢查日期],$G689,LabData2016[HbA1c唯一],1),"")))</f>
        <v/>
      </c>
      <c r="G689" s="36" t="str" cm="1">
        <f t="array" ref="G689">IF($B689="","",IFERROR(_xlfn.AGGREGATE(14,6,LabData2016[最近一次HbA1c檢查日期]/((LabData2016[比對身分證前六碼]=$AX689)*(LabData2016[HbA1c唯一]=1)),1),""))</f>
        <v/>
      </c>
      <c r="H689" s="6" t="str">
        <f>IF($B689="","",IF($I689="","",IFERROR(SUMIFS(LabData2016[最近一次HbA1c檢查結果(%)],LabData2016[比對身分證前六碼],$AX689,LabData2016[最近一次HbA1c檢查日期],$I689,LabData2016[HbA1c唯一],1),"")))</f>
        <v/>
      </c>
      <c r="I689" s="36" t="str" cm="1">
        <f t="array" ref="I689">IF($B689="","",IFERROR(_xlfn.AGGREGATE(14,6,LabData2016[最近一次HbA1c檢查日期]/((LabData2016[比對身分證前六碼]=$AX689)*(LabData2016[HbA1c唯一]=1)),2),""))</f>
        <v/>
      </c>
      <c r="J689" s="6" t="str">
        <f t="shared" si="135"/>
        <v/>
      </c>
      <c r="K689" s="27" t="str">
        <f ca="1">IF($B689="","",IF($E689="不適用","不適用",IF($F689="","未檢驗",IF(AND($AF689+$AG689&gt;=2,$AG689&gt;=1),IF(OR($F689&lt;VALUE(SUBSTITUTE(SUBSTITUTE($E689,"&lt;",""),"%","")),SUMIFS(LabData2016[HbA1c唯一],LabData2016[比對身分證前六碼],$AX689,LabData2016[最近一次HbA1c檢查結果(%)],"&lt;"&amp;VALUE(SUBSTITUTE(SUBSTITUTE($E689,"&lt;",""),"%","")),LabData2016[最近一次HbA1c檢查日期],"&gt;="&amp;DATE(YEAR(TODAY()),1,1),LabData2016[最近一次HbA1c檢查日期],"&lt;"&amp;DATE(YEAR(TODAY())+1,1,1))/($AF689+$AG689)&gt;=0.5),"控制達標",IF(ISNUMBER($H689),IF(AND($J689&gt;=84,$F689-$H689&lt;0),"進步達標","未達標"),"未達標")),"未達標"))))</f>
        <v/>
      </c>
      <c r="L689" s="33" t="str">
        <f ca="1">IF($B689="","",IF($K689="不適用","不適用",IF($K689="未檢驗","無檢驗資料","全年"&amp;($AF689+$AG689)&amp;"次／下半年"&amp;$AG689&amp;"次／"&amp;SUMIFS(LabData2016[HbA1c唯一],LabData2016[比對身分證前六碼],$AX689,LabData2016[最近一次HbA1c檢查結果(%)],"&lt;"&amp;VALUE(SUBSTITUTE(SUBSTITUTE($E689,"&lt;",""),"%","")),LabData2016[最近一次HbA1c檢查日期],"&gt;="&amp;DATE(YEAR(TODAY()),1,1),LabData2016[最近一次HbA1c檢查日期],"&lt;"&amp;DATE(YEAR(TODAY())+1,1,1))&amp;"/"&amp;($AF689+$AG689)&amp;"達標")))</f>
        <v/>
      </c>
      <c r="M689" s="6" t="str" cm="1">
        <f t="array" ref="M689">IF($B689="","",IFERROR(INDEX(PatientCriteria[LDL達標標準],ROWS($A$4:A689)),""))</f>
        <v/>
      </c>
      <c r="N689" s="6" t="str">
        <f>IF($B689="","",IF($O689="","",IFERROR(SUMIFS(LabData2016[最近一次LDL檢查結果(mg/dL)],LabData2016[比對身分證前六碼],$AX689,LabData2016[最近一次LDL檢查日期],$O689,LabData2016[LDL唯一],1),"")))</f>
        <v/>
      </c>
      <c r="O689" s="36" t="str" cm="1">
        <f t="array" ref="O689">IF($B689="","",IFERROR(_xlfn.AGGREGATE(14,6,LabData2016[最近一次LDL檢查日期]/((LabData2016[比對身分證前六碼]=$AX689)*(LabData2016[LDL唯一]=1)),1),""))</f>
        <v/>
      </c>
      <c r="P689" s="6" t="str">
        <f>IF($B689="","",IF($Q689="","",IFERROR(SUMIFS(LabData2016[最近一次LDL檢查結果(mg/dL)],LabData2016[比對身分證前六碼],$AX689,LabData2016[最近一次LDL檢查日期],$Q689,LabData2016[LDL唯一],1),"")))</f>
        <v/>
      </c>
      <c r="Q689" s="36" t="str" cm="1">
        <f t="array" ref="Q689">IF($B689="","",IFERROR(_xlfn.AGGREGATE(14,6,LabData2016[最近一次LDL檢查日期]/((LabData2016[比對身分證前六碼]=$AX689)*(LabData2016[LDL唯一]=1)),2),""))</f>
        <v/>
      </c>
      <c r="R689" s="6" t="str">
        <f t="shared" si="136"/>
        <v/>
      </c>
      <c r="S689" s="6" t="str" cm="1">
        <f t="array" ref="S689">IF($B689="","",IFERROR(_xlfn.AGGREGATE(15,6,LabData2016[最近一次LDL檢查結果(mg/dL)]/((LabData2016[比對身分證前六碼]=$AX689)*(LabData2016[LDL唯一]=1)),1),""))</f>
        <v/>
      </c>
      <c r="T689" s="28" t="str">
        <f ca="1">IF($B689="","",IF($M689="不適用","不適用",IF($N689="","未檢驗",IF(OR(AND($D689="DM only",$O689&gt;=DATE(YEAR(TODAY()),1,1),$O689&lt;DATE(YEAR(TODAY())+1,1,1),$N689&lt;VALUE(SUBSTITUTE($M689,"&lt;",""))),AND($AH689&gt;=1,$AI689&gt;=1,OR($N689&lt;VALUE(SUBSTITUTE($M689,"&lt;","")),SUMIFS(LabData2016[LDL唯一],LabData2016[比對身分證前六碼],$AX689,LabData2016[最近一次LDL檢查結果(mg/dL)],"&lt;"&amp;VALUE(SUBSTITUTE($M689,"&lt;","")),LabData2016[最近一次LDL檢查日期],"&gt;="&amp;DATE(YEAR(TODAY()),1,1),LabData2016[最近一次LDL檢查日期],"&lt;"&amp;DATE(YEAR(TODAY())+1,1,1))/($AH689+$AI689)&gt;=0.5))),"控制達標",IF(AND($AH689&gt;=1,$AI689&gt;=1,ISNUMBER($P689),$R689&gt;84,$N689-$P689&lt;0),"進步達標","未達標")))))</f>
        <v/>
      </c>
      <c r="U689" s="39" t="str">
        <f ca="1">IF($B689="","",IF($T689="不適用","不適用",IF($T689="未檢驗","無檢驗資料","全年"&amp;($AH689+$AI689)&amp;"次／下半年"&amp;$AI689&amp;"次／"&amp;SUMIFS(LabData2016[LDL唯一],LabData2016[比對身分證前六碼],$AX689,LabData2016[最近一次LDL檢查結果(mg/dL)],"&lt;"&amp;VALUE(SUBSTITUTE($M689,"&lt;","")),LabData2016[最近一次LDL檢查日期],"&gt;="&amp;DATE(YEAR(TODAY()),1,1),LabData2016[最近一次LDL檢查日期],"&lt;"&amp;DATE(YEAR(TODAY())+1,1,1))&amp;"/"&amp;($AH689+$AI689)&amp;"達標")))</f>
        <v/>
      </c>
      <c r="V689" s="6" t="str" cm="1">
        <f t="array" ref="V689">IF($B689="","",IFERROR(INDEX(PatientCriteria[UACR達標標準],ROWS($A$4:A689)),""))</f>
        <v/>
      </c>
      <c r="W689" s="6" t="str">
        <f>IF($B689="","",IF($X689="","",IFERROR(SUMIFS(LabData2016[最近一次UACR檢查結果(mg/gm)],LabData2016[比對身分證前六碼],$AX689,LabData2016[最近一次UACR檢查日期],$X689,LabData2016[UACR唯一],1),"")))</f>
        <v/>
      </c>
      <c r="X689" s="36" t="str" cm="1">
        <f t="array" ref="X689">IF($B689="","",IFERROR(_xlfn.AGGREGATE(14,6,LabData2016[最近一次UACR檢查日期]/((LabData2016[比對身分證前六碼]=$AX689)*(LabData2016[UACR唯一]=1)),1),""))</f>
        <v/>
      </c>
      <c r="Y689" s="6" t="str">
        <f>IF($B689="","",IF($Z689="","",IFERROR(SUMIFS(LabData2016[最近一次UACR檢查結果(mg/gm)],LabData2016[比對身分證前六碼],$AX689,LabData2016[最近一次UACR檢查日期],$Z689,LabData2016[UACR唯一],1),"")))</f>
        <v/>
      </c>
      <c r="Z689" s="36" t="str" cm="1">
        <f t="array" ref="Z689">IF($B689="","",IFERROR(_xlfn.AGGREGATE(14,6,LabData2016[最近一次UACR檢查日期]/((LabData2016[比對身分證前六碼]=$AX689)*(LabData2016[UACR唯一]=1)),2),""))</f>
        <v/>
      </c>
      <c r="AA689" s="6" t="str">
        <f t="shared" si="137"/>
        <v/>
      </c>
      <c r="AB689" s="29" t="str">
        <f ca="1">IF($B689="","",IF($V689="不適用","不適用",IF($W689="","未檢驗",IF(AND($AJ689+$AK689&gt;=2,$AK689&gt;=1),IF(OR($W689&lt;30,SUMIFS(LabData2016[UACR唯一],LabData2016[比對身分證前六碼],$AX689,LabData2016[最近一次UACR檢查結果(mg/gm)],"&lt;30",LabData2016[最近一次UACR檢查日期],"&gt;="&amp;DATE(YEAR(TODAY()),1,1),LabData2016[最近一次UACR檢查日期],"&lt;"&amp;DATE(YEAR(TODAY())+1,1,1))/($AJ689+$AK689)&gt;=0.5),"控制達標",IF(ISNUMBER($Y689),IF(AND($AA689&gt;=84,$W689-$Y689&lt;0),"進步達標","未達標"),"未達標")),"未達標"))))</f>
        <v/>
      </c>
      <c r="AC689" s="38" t="str">
        <f ca="1">IF($B689="","",IF($AB689="不適用","不適用",IF($AB689="未檢驗","無檢驗資料","全年"&amp;($AJ689+$AK689)&amp;"次／下半年"&amp;$AK689&amp;"次／"&amp;SUMIFS(LabData2016[UACR唯一],LabData2016[比對身分證前六碼],$AX689,LabData2016[最近一次UACR檢查結果(mg/gm)],"&lt;30",LabData2016[最近一次UACR檢查日期],"&gt;="&amp;DATE(YEAR(TODAY()),1,1),LabData2016[最近一次UACR檢查日期],"&lt;"&amp;DATE(YEAR(TODAY())+1,1,1))&amp;"/"&amp;($AJ689+$AK689)&amp;"達標")))</f>
        <v/>
      </c>
      <c r="AD689" s="6" t="str" cm="1">
        <f t="array" ref="AD689">IF($B689="","",IFERROR(INDEX(PatientCriteria[BP檢驗次數達標標準],ROWS($A$4:A689)),""))</f>
        <v/>
      </c>
      <c r="AE689" s="6" t="str" cm="1">
        <f t="array" aca="1" ref="AE689" ca="1">IF($B689="","",_xlfn.LET(_xlpm.bp,LabData2016[最近一次BP檢查日期],_xlpm.ym,IF(ISNUMBER(_xlpm.bp),TEXT(_xlpm.bp,"yyyy-mm"),LEFT(_xlpm.bp,7)),_xlpm.matched,_xlfn._xlws.FILTER(_xlpm.ym,(LabData2016[比對身分證前六碼]=$AX689)*(LabData2016[比對生日西元]=$AY689)*(_xlpm.ym&lt;&gt;"")*(LEFT(_xlpm.ym,4)=TEXT(YEAR(TODAY()),"0")),""),IF(INDEX(_xlpm.matched,1)="",0,ROWS(_xlfn.UNIQUE(_xlpm.matched)))))</f>
        <v/>
      </c>
      <c r="AF689" s="6" t="str">
        <f ca="1">IF($B689="","",SUMIFS(LabData2016[HbA1c唯一],LabData2016[比對身分證前六碼],$AX689,LabData2016[最近一次HbA1c檢查日期],"&gt;="&amp;DATE(YEAR(TODAY()),1,1),LabData2016[最近一次HbA1c檢查日期],"&lt;"&amp;DATE(YEAR(TODAY()),7,1)))</f>
        <v/>
      </c>
      <c r="AG689" s="6" t="str">
        <f ca="1">IF($B689="","",SUMIFS(LabData2016[HbA1c唯一],LabData2016[比對身分證前六碼],$AX689,LabData2016[最近一次HbA1c檢查日期],"&gt;="&amp;DATE(YEAR(TODAY()),7,1),LabData2016[最近一次HbA1c檢查日期],"&lt;"&amp;DATE(YEAR(TODAY())+1,1,1)))</f>
        <v/>
      </c>
      <c r="AH689" s="6" t="str">
        <f ca="1">IF($B689="","",SUMIFS(LabData2016[LDL唯一],LabData2016[比對身分證前六碼],$AX689,LabData2016[最近一次LDL檢查日期],"&gt;="&amp;DATE(YEAR(TODAY()),1,1),LabData2016[最近一次LDL檢查日期],"&lt;"&amp;DATE(YEAR(TODAY()),7,1)))</f>
        <v/>
      </c>
      <c r="AI689" s="6" t="str">
        <f ca="1">IF($B689="","",SUMIFS(LabData2016[LDL唯一],LabData2016[比對身分證前六碼],$AX689,LabData2016[最近一次LDL檢查日期],"&gt;="&amp;DATE(YEAR(TODAY()),7,1),LabData2016[最近一次LDL檢查日期],"&lt;"&amp;DATE(YEAR(TODAY())+1,1,1)))</f>
        <v/>
      </c>
      <c r="AJ689" s="6" t="str">
        <f ca="1">IF($B689="","",SUMIFS(LabData2016[UACR唯一],LabData2016[比對身分證前六碼],$AX689,LabData2016[最近一次UACR檢查日期],"&gt;="&amp;DATE(YEAR(TODAY()),1,1),LabData2016[最近一次UACR檢查日期],"&lt;"&amp;DATE(YEAR(TODAY()),7,1)))</f>
        <v/>
      </c>
      <c r="AK689" s="6" t="str">
        <f ca="1">IF($B689="","",SUMIFS(LabData2016[UACR唯一],LabData2016[比對身分證前六碼],$AX689,LabData2016[最近一次UACR檢查日期],"&gt;="&amp;DATE(YEAR(TODAY()),7,1),LabData2016[最近一次UACR檢查日期],"&lt;"&amp;DATE(YEAR(TODAY())+1,1,1)))</f>
        <v/>
      </c>
      <c r="AL689" s="6" t="str">
        <f t="shared" si="138"/>
        <v/>
      </c>
      <c r="AM689" s="6" t="str">
        <f t="shared" si="139"/>
        <v/>
      </c>
      <c r="AN689" s="6" t="str">
        <f t="shared" si="140"/>
        <v/>
      </c>
      <c r="AO689" s="6" t="str">
        <f t="shared" si="141"/>
        <v/>
      </c>
      <c r="AP689" s="6" t="str" cm="1">
        <f t="array" ref="AP689">IF($B689="","",IFERROR(INDEX(相容設定!$B$2:$E$9,MATCH($D689,相容設定!$A$2:$A$9,0),MIN(VALUE(LEFT($AQ689,FIND("/",$AQ689)-1)),3)+1),0))</f>
        <v/>
      </c>
      <c r="AQ689" s="6" t="str">
        <f t="shared" si="142"/>
        <v/>
      </c>
      <c r="AR689" s="30" t="str">
        <f t="shared" si="143"/>
        <v/>
      </c>
      <c r="AS689" s="30" t="str">
        <f>IF($B689="","",250+30+IF(OR(ISNUMBER(SEARCH("DM",$D689)),ISNUMBER(SEARCH("+",$D689))),100,0)+IFERROR(INDEX(相容設定!$F$2:$F$9,MATCH($D689,相容設定!$A$2:$A$9,0)),0))</f>
        <v/>
      </c>
      <c r="AT689" s="31" t="str">
        <f t="shared" si="144"/>
        <v/>
      </c>
      <c r="AU689" s="32" t="str">
        <f t="shared" si="145"/>
        <v/>
      </c>
      <c r="AW689" t="str">
        <f t="shared" si="146"/>
        <v/>
      </c>
    </row>
    <row r="690" spans="1:49" x14ac:dyDescent="0.35">
      <c r="A690" s="26" t="str" cm="1">
        <f t="array" ref="A690">IFERROR(IF(INDEX(PatientCriteria[身分證號],ROWS($A$4:A690))="","",ROWS($A$4:A690)),"")</f>
        <v/>
      </c>
      <c r="B690" s="26" t="str" cm="1">
        <f t="array" ref="B690">IFERROR(IF(INDEX(PatientCriteria[身分證號],ROWS($A$4:A690))="","",INDEX(PatientCriteria[身分證號],ROWS($A$4:A690))),"")</f>
        <v/>
      </c>
      <c r="C690" s="26" t="str" cm="1">
        <f t="array" ref="C690">IF($B690="","",IFERROR(INDEX(PatientCriteria[生日],ROWS($A$4:A690)),""))</f>
        <v/>
      </c>
      <c r="D690" s="26" t="str" cm="1">
        <f t="array" ref="D690">IF($B690="","",IFERROR(INDEX(PatientCriteria[疾病組合],ROWS($A$4:A690)),""))</f>
        <v/>
      </c>
      <c r="E690" s="6" t="str" cm="1">
        <f t="array" ref="E690">IF($B690="","",IFERROR(INDEX(PatientCriteria[HbA1c達標標準],ROWS($A$4:A690)),""))</f>
        <v/>
      </c>
      <c r="F690" s="6" t="str">
        <f>IF($B690="","",IF($G690="","",IFERROR(SUMIFS(LabData2016[最近一次HbA1c檢查結果(%)],LabData2016[比對身分證前六碼],$AX690,LabData2016[最近一次HbA1c檢查日期],$G690,LabData2016[HbA1c唯一],1),"")))</f>
        <v/>
      </c>
      <c r="G690" s="36" t="str" cm="1">
        <f t="array" ref="G690">IF($B690="","",IFERROR(_xlfn.AGGREGATE(14,6,LabData2016[最近一次HbA1c檢查日期]/((LabData2016[比對身分證前六碼]=$AX690)*(LabData2016[HbA1c唯一]=1)),1),""))</f>
        <v/>
      </c>
      <c r="H690" s="6" t="str">
        <f>IF($B690="","",IF($I690="","",IFERROR(SUMIFS(LabData2016[最近一次HbA1c檢查結果(%)],LabData2016[比對身分證前六碼],$AX690,LabData2016[最近一次HbA1c檢查日期],$I690,LabData2016[HbA1c唯一],1),"")))</f>
        <v/>
      </c>
      <c r="I690" s="36" t="str" cm="1">
        <f t="array" ref="I690">IF($B690="","",IFERROR(_xlfn.AGGREGATE(14,6,LabData2016[最近一次HbA1c檢查日期]/((LabData2016[比對身分證前六碼]=$AX690)*(LabData2016[HbA1c唯一]=1)),2),""))</f>
        <v/>
      </c>
      <c r="J690" s="6" t="str">
        <f t="shared" si="135"/>
        <v/>
      </c>
      <c r="K690" s="27" t="str">
        <f ca="1">IF($B690="","",IF($E690="不適用","不適用",IF($F690="","未檢驗",IF(AND($AF690+$AG690&gt;=2,$AG690&gt;=1),IF(OR($F690&lt;VALUE(SUBSTITUTE(SUBSTITUTE($E690,"&lt;",""),"%","")),SUMIFS(LabData2016[HbA1c唯一],LabData2016[比對身分證前六碼],$AX690,LabData2016[最近一次HbA1c檢查結果(%)],"&lt;"&amp;VALUE(SUBSTITUTE(SUBSTITUTE($E690,"&lt;",""),"%","")),LabData2016[最近一次HbA1c檢查日期],"&gt;="&amp;DATE(YEAR(TODAY()),1,1),LabData2016[最近一次HbA1c檢查日期],"&lt;"&amp;DATE(YEAR(TODAY())+1,1,1))/($AF690+$AG690)&gt;=0.5),"控制達標",IF(ISNUMBER($H690),IF(AND($J690&gt;=84,$F690-$H690&lt;0),"進步達標","未達標"),"未達標")),"未達標"))))</f>
        <v/>
      </c>
      <c r="L690" s="33" t="str">
        <f ca="1">IF($B690="","",IF($K690="不適用","不適用",IF($K690="未檢驗","無檢驗資料","全年"&amp;($AF690+$AG690)&amp;"次／下半年"&amp;$AG690&amp;"次／"&amp;SUMIFS(LabData2016[HbA1c唯一],LabData2016[比對身分證前六碼],$AX690,LabData2016[最近一次HbA1c檢查結果(%)],"&lt;"&amp;VALUE(SUBSTITUTE(SUBSTITUTE($E690,"&lt;",""),"%","")),LabData2016[最近一次HbA1c檢查日期],"&gt;="&amp;DATE(YEAR(TODAY()),1,1),LabData2016[最近一次HbA1c檢查日期],"&lt;"&amp;DATE(YEAR(TODAY())+1,1,1))&amp;"/"&amp;($AF690+$AG690)&amp;"達標")))</f>
        <v/>
      </c>
      <c r="M690" s="6" t="str" cm="1">
        <f t="array" ref="M690">IF($B690="","",IFERROR(INDEX(PatientCriteria[LDL達標標準],ROWS($A$4:A690)),""))</f>
        <v/>
      </c>
      <c r="N690" s="6" t="str">
        <f>IF($B690="","",IF($O690="","",IFERROR(SUMIFS(LabData2016[最近一次LDL檢查結果(mg/dL)],LabData2016[比對身分證前六碼],$AX690,LabData2016[最近一次LDL檢查日期],$O690,LabData2016[LDL唯一],1),"")))</f>
        <v/>
      </c>
      <c r="O690" s="36" t="str" cm="1">
        <f t="array" ref="O690">IF($B690="","",IFERROR(_xlfn.AGGREGATE(14,6,LabData2016[最近一次LDL檢查日期]/((LabData2016[比對身分證前六碼]=$AX690)*(LabData2016[LDL唯一]=1)),1),""))</f>
        <v/>
      </c>
      <c r="P690" s="6" t="str">
        <f>IF($B690="","",IF($Q690="","",IFERROR(SUMIFS(LabData2016[最近一次LDL檢查結果(mg/dL)],LabData2016[比對身分證前六碼],$AX690,LabData2016[最近一次LDL檢查日期],$Q690,LabData2016[LDL唯一],1),"")))</f>
        <v/>
      </c>
      <c r="Q690" s="36" t="str" cm="1">
        <f t="array" ref="Q690">IF($B690="","",IFERROR(_xlfn.AGGREGATE(14,6,LabData2016[最近一次LDL檢查日期]/((LabData2016[比對身分證前六碼]=$AX690)*(LabData2016[LDL唯一]=1)),2),""))</f>
        <v/>
      </c>
      <c r="R690" s="6" t="str">
        <f t="shared" si="136"/>
        <v/>
      </c>
      <c r="S690" s="6" t="str" cm="1">
        <f t="array" ref="S690">IF($B690="","",IFERROR(_xlfn.AGGREGATE(15,6,LabData2016[最近一次LDL檢查結果(mg/dL)]/((LabData2016[比對身分證前六碼]=$AX690)*(LabData2016[LDL唯一]=1)),1),""))</f>
        <v/>
      </c>
      <c r="T690" s="28" t="str">
        <f ca="1">IF($B690="","",IF($M690="不適用","不適用",IF($N690="","未檢驗",IF(OR(AND($D690="DM only",$O690&gt;=DATE(YEAR(TODAY()),1,1),$O690&lt;DATE(YEAR(TODAY())+1,1,1),$N690&lt;VALUE(SUBSTITUTE($M690,"&lt;",""))),AND($AH690&gt;=1,$AI690&gt;=1,OR($N690&lt;VALUE(SUBSTITUTE($M690,"&lt;","")),SUMIFS(LabData2016[LDL唯一],LabData2016[比對身分證前六碼],$AX690,LabData2016[最近一次LDL檢查結果(mg/dL)],"&lt;"&amp;VALUE(SUBSTITUTE($M690,"&lt;","")),LabData2016[最近一次LDL檢查日期],"&gt;="&amp;DATE(YEAR(TODAY()),1,1),LabData2016[最近一次LDL檢查日期],"&lt;"&amp;DATE(YEAR(TODAY())+1,1,1))/($AH690+$AI690)&gt;=0.5))),"控制達標",IF(AND($AH690&gt;=1,$AI690&gt;=1,ISNUMBER($P690),$R690&gt;84,$N690-$P690&lt;0),"進步達標","未達標")))))</f>
        <v/>
      </c>
      <c r="U690" s="39" t="str">
        <f ca="1">IF($B690="","",IF($T690="不適用","不適用",IF($T690="未檢驗","無檢驗資料","全年"&amp;($AH690+$AI690)&amp;"次／下半年"&amp;$AI690&amp;"次／"&amp;SUMIFS(LabData2016[LDL唯一],LabData2016[比對身分證前六碼],$AX690,LabData2016[最近一次LDL檢查結果(mg/dL)],"&lt;"&amp;VALUE(SUBSTITUTE($M690,"&lt;","")),LabData2016[最近一次LDL檢查日期],"&gt;="&amp;DATE(YEAR(TODAY()),1,1),LabData2016[最近一次LDL檢查日期],"&lt;"&amp;DATE(YEAR(TODAY())+1,1,1))&amp;"/"&amp;($AH690+$AI690)&amp;"達標")))</f>
        <v/>
      </c>
      <c r="V690" s="6" t="str" cm="1">
        <f t="array" ref="V690">IF($B690="","",IFERROR(INDEX(PatientCriteria[UACR達標標準],ROWS($A$4:A690)),""))</f>
        <v/>
      </c>
      <c r="W690" s="6" t="str">
        <f>IF($B690="","",IF($X690="","",IFERROR(SUMIFS(LabData2016[最近一次UACR檢查結果(mg/gm)],LabData2016[比對身分證前六碼],$AX690,LabData2016[最近一次UACR檢查日期],$X690,LabData2016[UACR唯一],1),"")))</f>
        <v/>
      </c>
      <c r="X690" s="36" t="str" cm="1">
        <f t="array" ref="X690">IF($B690="","",IFERROR(_xlfn.AGGREGATE(14,6,LabData2016[最近一次UACR檢查日期]/((LabData2016[比對身分證前六碼]=$AX690)*(LabData2016[UACR唯一]=1)),1),""))</f>
        <v/>
      </c>
      <c r="Y690" s="6" t="str">
        <f>IF($B690="","",IF($Z690="","",IFERROR(SUMIFS(LabData2016[最近一次UACR檢查結果(mg/gm)],LabData2016[比對身分證前六碼],$AX690,LabData2016[最近一次UACR檢查日期],$Z690,LabData2016[UACR唯一],1),"")))</f>
        <v/>
      </c>
      <c r="Z690" s="36" t="str" cm="1">
        <f t="array" ref="Z690">IF($B690="","",IFERROR(_xlfn.AGGREGATE(14,6,LabData2016[最近一次UACR檢查日期]/((LabData2016[比對身分證前六碼]=$AX690)*(LabData2016[UACR唯一]=1)),2),""))</f>
        <v/>
      </c>
      <c r="AA690" s="6" t="str">
        <f t="shared" si="137"/>
        <v/>
      </c>
      <c r="AB690" s="29" t="str">
        <f ca="1">IF($B690="","",IF($V690="不適用","不適用",IF($W690="","未檢驗",IF(AND($AJ690+$AK690&gt;=2,$AK690&gt;=1),IF(OR($W690&lt;30,SUMIFS(LabData2016[UACR唯一],LabData2016[比對身分證前六碼],$AX690,LabData2016[最近一次UACR檢查結果(mg/gm)],"&lt;30",LabData2016[最近一次UACR檢查日期],"&gt;="&amp;DATE(YEAR(TODAY()),1,1),LabData2016[最近一次UACR檢查日期],"&lt;"&amp;DATE(YEAR(TODAY())+1,1,1))/($AJ690+$AK690)&gt;=0.5),"控制達標",IF(ISNUMBER($Y690),IF(AND($AA690&gt;=84,$W690-$Y690&lt;0),"進步達標","未達標"),"未達標")),"未達標"))))</f>
        <v/>
      </c>
      <c r="AC690" s="38" t="str">
        <f ca="1">IF($B690="","",IF($AB690="不適用","不適用",IF($AB690="未檢驗","無檢驗資料","全年"&amp;($AJ690+$AK690)&amp;"次／下半年"&amp;$AK690&amp;"次／"&amp;SUMIFS(LabData2016[UACR唯一],LabData2016[比對身分證前六碼],$AX690,LabData2016[最近一次UACR檢查結果(mg/gm)],"&lt;30",LabData2016[最近一次UACR檢查日期],"&gt;="&amp;DATE(YEAR(TODAY()),1,1),LabData2016[最近一次UACR檢查日期],"&lt;"&amp;DATE(YEAR(TODAY())+1,1,1))&amp;"/"&amp;($AJ690+$AK690)&amp;"達標")))</f>
        <v/>
      </c>
      <c r="AD690" s="6" t="str" cm="1">
        <f t="array" ref="AD690">IF($B690="","",IFERROR(INDEX(PatientCriteria[BP檢驗次數達標標準],ROWS($A$4:A690)),""))</f>
        <v/>
      </c>
      <c r="AE690" s="6" t="str" cm="1">
        <f t="array" aca="1" ref="AE690" ca="1">IF($B690="","",_xlfn.LET(_xlpm.bp,LabData2016[最近一次BP檢查日期],_xlpm.ym,IF(ISNUMBER(_xlpm.bp),TEXT(_xlpm.bp,"yyyy-mm"),LEFT(_xlpm.bp,7)),_xlpm.matched,_xlfn._xlws.FILTER(_xlpm.ym,(LabData2016[比對身分證前六碼]=$AX690)*(LabData2016[比對生日西元]=$AY690)*(_xlpm.ym&lt;&gt;"")*(LEFT(_xlpm.ym,4)=TEXT(YEAR(TODAY()),"0")),""),IF(INDEX(_xlpm.matched,1)="",0,ROWS(_xlfn.UNIQUE(_xlpm.matched)))))</f>
        <v/>
      </c>
      <c r="AF690" s="6" t="str">
        <f ca="1">IF($B690="","",SUMIFS(LabData2016[HbA1c唯一],LabData2016[比對身分證前六碼],$AX690,LabData2016[最近一次HbA1c檢查日期],"&gt;="&amp;DATE(YEAR(TODAY()),1,1),LabData2016[最近一次HbA1c檢查日期],"&lt;"&amp;DATE(YEAR(TODAY()),7,1)))</f>
        <v/>
      </c>
      <c r="AG690" s="6" t="str">
        <f ca="1">IF($B690="","",SUMIFS(LabData2016[HbA1c唯一],LabData2016[比對身分證前六碼],$AX690,LabData2016[最近一次HbA1c檢查日期],"&gt;="&amp;DATE(YEAR(TODAY()),7,1),LabData2016[最近一次HbA1c檢查日期],"&lt;"&amp;DATE(YEAR(TODAY())+1,1,1)))</f>
        <v/>
      </c>
      <c r="AH690" s="6" t="str">
        <f ca="1">IF($B690="","",SUMIFS(LabData2016[LDL唯一],LabData2016[比對身分證前六碼],$AX690,LabData2016[最近一次LDL檢查日期],"&gt;="&amp;DATE(YEAR(TODAY()),1,1),LabData2016[最近一次LDL檢查日期],"&lt;"&amp;DATE(YEAR(TODAY()),7,1)))</f>
        <v/>
      </c>
      <c r="AI690" s="6" t="str">
        <f ca="1">IF($B690="","",SUMIFS(LabData2016[LDL唯一],LabData2016[比對身分證前六碼],$AX690,LabData2016[最近一次LDL檢查日期],"&gt;="&amp;DATE(YEAR(TODAY()),7,1),LabData2016[最近一次LDL檢查日期],"&lt;"&amp;DATE(YEAR(TODAY())+1,1,1)))</f>
        <v/>
      </c>
      <c r="AJ690" s="6" t="str">
        <f ca="1">IF($B690="","",SUMIFS(LabData2016[UACR唯一],LabData2016[比對身分證前六碼],$AX690,LabData2016[最近一次UACR檢查日期],"&gt;="&amp;DATE(YEAR(TODAY()),1,1),LabData2016[最近一次UACR檢查日期],"&lt;"&amp;DATE(YEAR(TODAY()),7,1)))</f>
        <v/>
      </c>
      <c r="AK690" s="6" t="str">
        <f ca="1">IF($B690="","",SUMIFS(LabData2016[UACR唯一],LabData2016[比對身分證前六碼],$AX690,LabData2016[最近一次UACR檢查日期],"&gt;="&amp;DATE(YEAR(TODAY()),7,1),LabData2016[最近一次UACR檢查日期],"&lt;"&amp;DATE(YEAR(TODAY())+1,1,1)))</f>
        <v/>
      </c>
      <c r="AL690" s="6" t="str">
        <f t="shared" si="138"/>
        <v/>
      </c>
      <c r="AM690" s="6" t="str">
        <f t="shared" si="139"/>
        <v/>
      </c>
      <c r="AN690" s="6" t="str">
        <f t="shared" si="140"/>
        <v/>
      </c>
      <c r="AO690" s="6" t="str">
        <f t="shared" si="141"/>
        <v/>
      </c>
      <c r="AP690" s="6" t="str" cm="1">
        <f t="array" ref="AP690">IF($B690="","",IFERROR(INDEX(相容設定!$B$2:$E$9,MATCH($D690,相容設定!$A$2:$A$9,0),MIN(VALUE(LEFT($AQ690,FIND("/",$AQ690)-1)),3)+1),0))</f>
        <v/>
      </c>
      <c r="AQ690" s="6" t="str">
        <f t="shared" si="142"/>
        <v/>
      </c>
      <c r="AR690" s="30" t="str">
        <f t="shared" si="143"/>
        <v/>
      </c>
      <c r="AS690" s="30" t="str">
        <f>IF($B690="","",250+30+IF(OR(ISNUMBER(SEARCH("DM",$D690)),ISNUMBER(SEARCH("+",$D690))),100,0)+IFERROR(INDEX(相容設定!$F$2:$F$9,MATCH($D690,相容設定!$A$2:$A$9,0)),0))</f>
        <v/>
      </c>
      <c r="AT690" s="31" t="str">
        <f t="shared" si="144"/>
        <v/>
      </c>
      <c r="AU690" s="32" t="str">
        <f t="shared" si="145"/>
        <v/>
      </c>
      <c r="AW690" t="str">
        <f t="shared" si="146"/>
        <v/>
      </c>
    </row>
    <row r="691" spans="1:49" x14ac:dyDescent="0.35">
      <c r="A691" s="26" t="str" cm="1">
        <f t="array" ref="A691">IFERROR(IF(INDEX(PatientCriteria[身分證號],ROWS($A$4:A691))="","",ROWS($A$4:A691)),"")</f>
        <v/>
      </c>
      <c r="B691" s="26" t="str" cm="1">
        <f t="array" ref="B691">IFERROR(IF(INDEX(PatientCriteria[身分證號],ROWS($A$4:A691))="","",INDEX(PatientCriteria[身分證號],ROWS($A$4:A691))),"")</f>
        <v/>
      </c>
      <c r="C691" s="26" t="str" cm="1">
        <f t="array" ref="C691">IF($B691="","",IFERROR(INDEX(PatientCriteria[生日],ROWS($A$4:A691)),""))</f>
        <v/>
      </c>
      <c r="D691" s="26" t="str" cm="1">
        <f t="array" ref="D691">IF($B691="","",IFERROR(INDEX(PatientCriteria[疾病組合],ROWS($A$4:A691)),""))</f>
        <v/>
      </c>
      <c r="E691" s="6" t="str" cm="1">
        <f t="array" ref="E691">IF($B691="","",IFERROR(INDEX(PatientCriteria[HbA1c達標標準],ROWS($A$4:A691)),""))</f>
        <v/>
      </c>
      <c r="F691" s="6" t="str">
        <f>IF($B691="","",IF($G691="","",IFERROR(SUMIFS(LabData2016[最近一次HbA1c檢查結果(%)],LabData2016[比對身分證前六碼],$AX691,LabData2016[最近一次HbA1c檢查日期],$G691,LabData2016[HbA1c唯一],1),"")))</f>
        <v/>
      </c>
      <c r="G691" s="36" t="str" cm="1">
        <f t="array" ref="G691">IF($B691="","",IFERROR(_xlfn.AGGREGATE(14,6,LabData2016[最近一次HbA1c檢查日期]/((LabData2016[比對身分證前六碼]=$AX691)*(LabData2016[HbA1c唯一]=1)),1),""))</f>
        <v/>
      </c>
      <c r="H691" s="6" t="str">
        <f>IF($B691="","",IF($I691="","",IFERROR(SUMIFS(LabData2016[最近一次HbA1c檢查結果(%)],LabData2016[比對身分證前六碼],$AX691,LabData2016[最近一次HbA1c檢查日期],$I691,LabData2016[HbA1c唯一],1),"")))</f>
        <v/>
      </c>
      <c r="I691" s="36" t="str" cm="1">
        <f t="array" ref="I691">IF($B691="","",IFERROR(_xlfn.AGGREGATE(14,6,LabData2016[最近一次HbA1c檢查日期]/((LabData2016[比對身分證前六碼]=$AX691)*(LabData2016[HbA1c唯一]=1)),2),""))</f>
        <v/>
      </c>
      <c r="J691" s="6" t="str">
        <f t="shared" si="135"/>
        <v/>
      </c>
      <c r="K691" s="27" t="str">
        <f ca="1">IF($B691="","",IF($E691="不適用","不適用",IF($F691="","未檢驗",IF(AND($AF691+$AG691&gt;=2,$AG691&gt;=1),IF(OR($F691&lt;VALUE(SUBSTITUTE(SUBSTITUTE($E691,"&lt;",""),"%","")),SUMIFS(LabData2016[HbA1c唯一],LabData2016[比對身分證前六碼],$AX691,LabData2016[最近一次HbA1c檢查結果(%)],"&lt;"&amp;VALUE(SUBSTITUTE(SUBSTITUTE($E691,"&lt;",""),"%","")),LabData2016[最近一次HbA1c檢查日期],"&gt;="&amp;DATE(YEAR(TODAY()),1,1),LabData2016[最近一次HbA1c檢查日期],"&lt;"&amp;DATE(YEAR(TODAY())+1,1,1))/($AF691+$AG691)&gt;=0.5),"控制達標",IF(ISNUMBER($H691),IF(AND($J691&gt;=84,$F691-$H691&lt;0),"進步達標","未達標"),"未達標")),"未達標"))))</f>
        <v/>
      </c>
      <c r="L691" s="33" t="str">
        <f ca="1">IF($B691="","",IF($K691="不適用","不適用",IF($K691="未檢驗","無檢驗資料","全年"&amp;($AF691+$AG691)&amp;"次／下半年"&amp;$AG691&amp;"次／"&amp;SUMIFS(LabData2016[HbA1c唯一],LabData2016[比對身分證前六碼],$AX691,LabData2016[最近一次HbA1c檢查結果(%)],"&lt;"&amp;VALUE(SUBSTITUTE(SUBSTITUTE($E691,"&lt;",""),"%","")),LabData2016[最近一次HbA1c檢查日期],"&gt;="&amp;DATE(YEAR(TODAY()),1,1),LabData2016[最近一次HbA1c檢查日期],"&lt;"&amp;DATE(YEAR(TODAY())+1,1,1))&amp;"/"&amp;($AF691+$AG691)&amp;"達標")))</f>
        <v/>
      </c>
      <c r="M691" s="6" t="str" cm="1">
        <f t="array" ref="M691">IF($B691="","",IFERROR(INDEX(PatientCriteria[LDL達標標準],ROWS($A$4:A691)),""))</f>
        <v/>
      </c>
      <c r="N691" s="6" t="str">
        <f>IF($B691="","",IF($O691="","",IFERROR(SUMIFS(LabData2016[最近一次LDL檢查結果(mg/dL)],LabData2016[比對身分證前六碼],$AX691,LabData2016[最近一次LDL檢查日期],$O691,LabData2016[LDL唯一],1),"")))</f>
        <v/>
      </c>
      <c r="O691" s="36" t="str" cm="1">
        <f t="array" ref="O691">IF($B691="","",IFERROR(_xlfn.AGGREGATE(14,6,LabData2016[最近一次LDL檢查日期]/((LabData2016[比對身分證前六碼]=$AX691)*(LabData2016[LDL唯一]=1)),1),""))</f>
        <v/>
      </c>
      <c r="P691" s="6" t="str">
        <f>IF($B691="","",IF($Q691="","",IFERROR(SUMIFS(LabData2016[最近一次LDL檢查結果(mg/dL)],LabData2016[比對身分證前六碼],$AX691,LabData2016[最近一次LDL檢查日期],$Q691,LabData2016[LDL唯一],1),"")))</f>
        <v/>
      </c>
      <c r="Q691" s="36" t="str" cm="1">
        <f t="array" ref="Q691">IF($B691="","",IFERROR(_xlfn.AGGREGATE(14,6,LabData2016[最近一次LDL檢查日期]/((LabData2016[比對身分證前六碼]=$AX691)*(LabData2016[LDL唯一]=1)),2),""))</f>
        <v/>
      </c>
      <c r="R691" s="6" t="str">
        <f t="shared" si="136"/>
        <v/>
      </c>
      <c r="S691" s="6" t="str" cm="1">
        <f t="array" ref="S691">IF($B691="","",IFERROR(_xlfn.AGGREGATE(15,6,LabData2016[最近一次LDL檢查結果(mg/dL)]/((LabData2016[比對身分證前六碼]=$AX691)*(LabData2016[LDL唯一]=1)),1),""))</f>
        <v/>
      </c>
      <c r="T691" s="28" t="str">
        <f ca="1">IF($B691="","",IF($M691="不適用","不適用",IF($N691="","未檢驗",IF(OR(AND($D691="DM only",$O691&gt;=DATE(YEAR(TODAY()),1,1),$O691&lt;DATE(YEAR(TODAY())+1,1,1),$N691&lt;VALUE(SUBSTITUTE($M691,"&lt;",""))),AND($AH691&gt;=1,$AI691&gt;=1,OR($N691&lt;VALUE(SUBSTITUTE($M691,"&lt;","")),SUMIFS(LabData2016[LDL唯一],LabData2016[比對身分證前六碼],$AX691,LabData2016[最近一次LDL檢查結果(mg/dL)],"&lt;"&amp;VALUE(SUBSTITUTE($M691,"&lt;","")),LabData2016[最近一次LDL檢查日期],"&gt;="&amp;DATE(YEAR(TODAY()),1,1),LabData2016[最近一次LDL檢查日期],"&lt;"&amp;DATE(YEAR(TODAY())+1,1,1))/($AH691+$AI691)&gt;=0.5))),"控制達標",IF(AND($AH691&gt;=1,$AI691&gt;=1,ISNUMBER($P691),$R691&gt;84,$N691-$P691&lt;0),"進步達標","未達標")))))</f>
        <v/>
      </c>
      <c r="U691" s="39" t="str">
        <f ca="1">IF($B691="","",IF($T691="不適用","不適用",IF($T691="未檢驗","無檢驗資料","全年"&amp;($AH691+$AI691)&amp;"次／下半年"&amp;$AI691&amp;"次／"&amp;SUMIFS(LabData2016[LDL唯一],LabData2016[比對身分證前六碼],$AX691,LabData2016[最近一次LDL檢查結果(mg/dL)],"&lt;"&amp;VALUE(SUBSTITUTE($M691,"&lt;","")),LabData2016[最近一次LDL檢查日期],"&gt;="&amp;DATE(YEAR(TODAY()),1,1),LabData2016[最近一次LDL檢查日期],"&lt;"&amp;DATE(YEAR(TODAY())+1,1,1))&amp;"/"&amp;($AH691+$AI691)&amp;"達標")))</f>
        <v/>
      </c>
      <c r="V691" s="6" t="str" cm="1">
        <f t="array" ref="V691">IF($B691="","",IFERROR(INDEX(PatientCriteria[UACR達標標準],ROWS($A$4:A691)),""))</f>
        <v/>
      </c>
      <c r="W691" s="6" t="str">
        <f>IF($B691="","",IF($X691="","",IFERROR(SUMIFS(LabData2016[最近一次UACR檢查結果(mg/gm)],LabData2016[比對身分證前六碼],$AX691,LabData2016[最近一次UACR檢查日期],$X691,LabData2016[UACR唯一],1),"")))</f>
        <v/>
      </c>
      <c r="X691" s="36" t="str" cm="1">
        <f t="array" ref="X691">IF($B691="","",IFERROR(_xlfn.AGGREGATE(14,6,LabData2016[最近一次UACR檢查日期]/((LabData2016[比對身分證前六碼]=$AX691)*(LabData2016[UACR唯一]=1)),1),""))</f>
        <v/>
      </c>
      <c r="Y691" s="6" t="str">
        <f>IF($B691="","",IF($Z691="","",IFERROR(SUMIFS(LabData2016[最近一次UACR檢查結果(mg/gm)],LabData2016[比對身分證前六碼],$AX691,LabData2016[最近一次UACR檢查日期],$Z691,LabData2016[UACR唯一],1),"")))</f>
        <v/>
      </c>
      <c r="Z691" s="36" t="str" cm="1">
        <f t="array" ref="Z691">IF($B691="","",IFERROR(_xlfn.AGGREGATE(14,6,LabData2016[最近一次UACR檢查日期]/((LabData2016[比對身分證前六碼]=$AX691)*(LabData2016[UACR唯一]=1)),2),""))</f>
        <v/>
      </c>
      <c r="AA691" s="6" t="str">
        <f t="shared" si="137"/>
        <v/>
      </c>
      <c r="AB691" s="29" t="str">
        <f ca="1">IF($B691="","",IF($V691="不適用","不適用",IF($W691="","未檢驗",IF(AND($AJ691+$AK691&gt;=2,$AK691&gt;=1),IF(OR($W691&lt;30,SUMIFS(LabData2016[UACR唯一],LabData2016[比對身分證前六碼],$AX691,LabData2016[最近一次UACR檢查結果(mg/gm)],"&lt;30",LabData2016[最近一次UACR檢查日期],"&gt;="&amp;DATE(YEAR(TODAY()),1,1),LabData2016[最近一次UACR檢查日期],"&lt;"&amp;DATE(YEAR(TODAY())+1,1,1))/($AJ691+$AK691)&gt;=0.5),"控制達標",IF(ISNUMBER($Y691),IF(AND($AA691&gt;=84,$W691-$Y691&lt;0),"進步達標","未達標"),"未達標")),"未達標"))))</f>
        <v/>
      </c>
      <c r="AC691" s="38" t="str">
        <f ca="1">IF($B691="","",IF($AB691="不適用","不適用",IF($AB691="未檢驗","無檢驗資料","全年"&amp;($AJ691+$AK691)&amp;"次／下半年"&amp;$AK691&amp;"次／"&amp;SUMIFS(LabData2016[UACR唯一],LabData2016[比對身分證前六碼],$AX691,LabData2016[最近一次UACR檢查結果(mg/gm)],"&lt;30",LabData2016[最近一次UACR檢查日期],"&gt;="&amp;DATE(YEAR(TODAY()),1,1),LabData2016[最近一次UACR檢查日期],"&lt;"&amp;DATE(YEAR(TODAY())+1,1,1))&amp;"/"&amp;($AJ691+$AK691)&amp;"達標")))</f>
        <v/>
      </c>
      <c r="AD691" s="6" t="str" cm="1">
        <f t="array" ref="AD691">IF($B691="","",IFERROR(INDEX(PatientCriteria[BP檢驗次數達標標準],ROWS($A$4:A691)),""))</f>
        <v/>
      </c>
      <c r="AE691" s="6" t="str" cm="1">
        <f t="array" aca="1" ref="AE691" ca="1">IF($B691="","",_xlfn.LET(_xlpm.bp,LabData2016[最近一次BP檢查日期],_xlpm.ym,IF(ISNUMBER(_xlpm.bp),TEXT(_xlpm.bp,"yyyy-mm"),LEFT(_xlpm.bp,7)),_xlpm.matched,_xlfn._xlws.FILTER(_xlpm.ym,(LabData2016[比對身分證前六碼]=$AX691)*(LabData2016[比對生日西元]=$AY691)*(_xlpm.ym&lt;&gt;"")*(LEFT(_xlpm.ym,4)=TEXT(YEAR(TODAY()),"0")),""),IF(INDEX(_xlpm.matched,1)="",0,ROWS(_xlfn.UNIQUE(_xlpm.matched)))))</f>
        <v/>
      </c>
      <c r="AF691" s="6" t="str">
        <f ca="1">IF($B691="","",SUMIFS(LabData2016[HbA1c唯一],LabData2016[比對身分證前六碼],$AX691,LabData2016[最近一次HbA1c檢查日期],"&gt;="&amp;DATE(YEAR(TODAY()),1,1),LabData2016[最近一次HbA1c檢查日期],"&lt;"&amp;DATE(YEAR(TODAY()),7,1)))</f>
        <v/>
      </c>
      <c r="AG691" s="6" t="str">
        <f ca="1">IF($B691="","",SUMIFS(LabData2016[HbA1c唯一],LabData2016[比對身分證前六碼],$AX691,LabData2016[最近一次HbA1c檢查日期],"&gt;="&amp;DATE(YEAR(TODAY()),7,1),LabData2016[最近一次HbA1c檢查日期],"&lt;"&amp;DATE(YEAR(TODAY())+1,1,1)))</f>
        <v/>
      </c>
      <c r="AH691" s="6" t="str">
        <f ca="1">IF($B691="","",SUMIFS(LabData2016[LDL唯一],LabData2016[比對身分證前六碼],$AX691,LabData2016[最近一次LDL檢查日期],"&gt;="&amp;DATE(YEAR(TODAY()),1,1),LabData2016[最近一次LDL檢查日期],"&lt;"&amp;DATE(YEAR(TODAY()),7,1)))</f>
        <v/>
      </c>
      <c r="AI691" s="6" t="str">
        <f ca="1">IF($B691="","",SUMIFS(LabData2016[LDL唯一],LabData2016[比對身分證前六碼],$AX691,LabData2016[最近一次LDL檢查日期],"&gt;="&amp;DATE(YEAR(TODAY()),7,1),LabData2016[最近一次LDL檢查日期],"&lt;"&amp;DATE(YEAR(TODAY())+1,1,1)))</f>
        <v/>
      </c>
      <c r="AJ691" s="6" t="str">
        <f ca="1">IF($B691="","",SUMIFS(LabData2016[UACR唯一],LabData2016[比對身分證前六碼],$AX691,LabData2016[最近一次UACR檢查日期],"&gt;="&amp;DATE(YEAR(TODAY()),1,1),LabData2016[最近一次UACR檢查日期],"&lt;"&amp;DATE(YEAR(TODAY()),7,1)))</f>
        <v/>
      </c>
      <c r="AK691" s="6" t="str">
        <f ca="1">IF($B691="","",SUMIFS(LabData2016[UACR唯一],LabData2016[比對身分證前六碼],$AX691,LabData2016[最近一次UACR檢查日期],"&gt;="&amp;DATE(YEAR(TODAY()),7,1),LabData2016[最近一次UACR檢查日期],"&lt;"&amp;DATE(YEAR(TODAY())+1,1,1)))</f>
        <v/>
      </c>
      <c r="AL691" s="6" t="str">
        <f t="shared" si="138"/>
        <v/>
      </c>
      <c r="AM691" s="6" t="str">
        <f t="shared" si="139"/>
        <v/>
      </c>
      <c r="AN691" s="6" t="str">
        <f t="shared" si="140"/>
        <v/>
      </c>
      <c r="AO691" s="6" t="str">
        <f t="shared" si="141"/>
        <v/>
      </c>
      <c r="AP691" s="6" t="str" cm="1">
        <f t="array" ref="AP691">IF($B691="","",IFERROR(INDEX(相容設定!$B$2:$E$9,MATCH($D691,相容設定!$A$2:$A$9,0),MIN(VALUE(LEFT($AQ691,FIND("/",$AQ691)-1)),3)+1),0))</f>
        <v/>
      </c>
      <c r="AQ691" s="6" t="str">
        <f t="shared" si="142"/>
        <v/>
      </c>
      <c r="AR691" s="30" t="str">
        <f t="shared" si="143"/>
        <v/>
      </c>
      <c r="AS691" s="30" t="str">
        <f>IF($B691="","",250+30+IF(OR(ISNUMBER(SEARCH("DM",$D691)),ISNUMBER(SEARCH("+",$D691))),100,0)+IFERROR(INDEX(相容設定!$F$2:$F$9,MATCH($D691,相容設定!$A$2:$A$9,0)),0))</f>
        <v/>
      </c>
      <c r="AT691" s="31" t="str">
        <f t="shared" si="144"/>
        <v/>
      </c>
      <c r="AU691" s="32" t="str">
        <f t="shared" si="145"/>
        <v/>
      </c>
      <c r="AW691" t="str">
        <f t="shared" si="146"/>
        <v/>
      </c>
    </row>
    <row r="692" spans="1:49" x14ac:dyDescent="0.35">
      <c r="A692" s="26" t="str" cm="1">
        <f t="array" ref="A692">IFERROR(IF(INDEX(PatientCriteria[身分證號],ROWS($A$4:A692))="","",ROWS($A$4:A692)),"")</f>
        <v/>
      </c>
      <c r="B692" s="26" t="str" cm="1">
        <f t="array" ref="B692">IFERROR(IF(INDEX(PatientCriteria[身分證號],ROWS($A$4:A692))="","",INDEX(PatientCriteria[身分證號],ROWS($A$4:A692))),"")</f>
        <v/>
      </c>
      <c r="C692" s="26" t="str" cm="1">
        <f t="array" ref="C692">IF($B692="","",IFERROR(INDEX(PatientCriteria[生日],ROWS($A$4:A692)),""))</f>
        <v/>
      </c>
      <c r="D692" s="26" t="str" cm="1">
        <f t="array" ref="D692">IF($B692="","",IFERROR(INDEX(PatientCriteria[疾病組合],ROWS($A$4:A692)),""))</f>
        <v/>
      </c>
      <c r="E692" s="6" t="str" cm="1">
        <f t="array" ref="E692">IF($B692="","",IFERROR(INDEX(PatientCriteria[HbA1c達標標準],ROWS($A$4:A692)),""))</f>
        <v/>
      </c>
      <c r="F692" s="6" t="str">
        <f>IF($B692="","",IF($G692="","",IFERROR(SUMIFS(LabData2016[最近一次HbA1c檢查結果(%)],LabData2016[比對身分證前六碼],$AX692,LabData2016[最近一次HbA1c檢查日期],$G692,LabData2016[HbA1c唯一],1),"")))</f>
        <v/>
      </c>
      <c r="G692" s="36" t="str" cm="1">
        <f t="array" ref="G692">IF($B692="","",IFERROR(_xlfn.AGGREGATE(14,6,LabData2016[最近一次HbA1c檢查日期]/((LabData2016[比對身分證前六碼]=$AX692)*(LabData2016[HbA1c唯一]=1)),1),""))</f>
        <v/>
      </c>
      <c r="H692" s="6" t="str">
        <f>IF($B692="","",IF($I692="","",IFERROR(SUMIFS(LabData2016[最近一次HbA1c檢查結果(%)],LabData2016[比對身分證前六碼],$AX692,LabData2016[最近一次HbA1c檢查日期],$I692,LabData2016[HbA1c唯一],1),"")))</f>
        <v/>
      </c>
      <c r="I692" s="36" t="str" cm="1">
        <f t="array" ref="I692">IF($B692="","",IFERROR(_xlfn.AGGREGATE(14,6,LabData2016[最近一次HbA1c檢查日期]/((LabData2016[比對身分證前六碼]=$AX692)*(LabData2016[HbA1c唯一]=1)),2),""))</f>
        <v/>
      </c>
      <c r="J692" s="6" t="str">
        <f t="shared" si="135"/>
        <v/>
      </c>
      <c r="K692" s="27" t="str">
        <f ca="1">IF($B692="","",IF($E692="不適用","不適用",IF($F692="","未檢驗",IF(AND($AF692+$AG692&gt;=2,$AG692&gt;=1),IF(OR($F692&lt;VALUE(SUBSTITUTE(SUBSTITUTE($E692,"&lt;",""),"%","")),SUMIFS(LabData2016[HbA1c唯一],LabData2016[比對身分證前六碼],$AX692,LabData2016[最近一次HbA1c檢查結果(%)],"&lt;"&amp;VALUE(SUBSTITUTE(SUBSTITUTE($E692,"&lt;",""),"%","")),LabData2016[最近一次HbA1c檢查日期],"&gt;="&amp;DATE(YEAR(TODAY()),1,1),LabData2016[最近一次HbA1c檢查日期],"&lt;"&amp;DATE(YEAR(TODAY())+1,1,1))/($AF692+$AG692)&gt;=0.5),"控制達標",IF(ISNUMBER($H692),IF(AND($J692&gt;=84,$F692-$H692&lt;0),"進步達標","未達標"),"未達標")),"未達標"))))</f>
        <v/>
      </c>
      <c r="L692" s="33" t="str">
        <f ca="1">IF($B692="","",IF($K692="不適用","不適用",IF($K692="未檢驗","無檢驗資料","全年"&amp;($AF692+$AG692)&amp;"次／下半年"&amp;$AG692&amp;"次／"&amp;SUMIFS(LabData2016[HbA1c唯一],LabData2016[比對身分證前六碼],$AX692,LabData2016[最近一次HbA1c檢查結果(%)],"&lt;"&amp;VALUE(SUBSTITUTE(SUBSTITUTE($E692,"&lt;",""),"%","")),LabData2016[最近一次HbA1c檢查日期],"&gt;="&amp;DATE(YEAR(TODAY()),1,1),LabData2016[最近一次HbA1c檢查日期],"&lt;"&amp;DATE(YEAR(TODAY())+1,1,1))&amp;"/"&amp;($AF692+$AG692)&amp;"達標")))</f>
        <v/>
      </c>
      <c r="M692" s="6" t="str" cm="1">
        <f t="array" ref="M692">IF($B692="","",IFERROR(INDEX(PatientCriteria[LDL達標標準],ROWS($A$4:A692)),""))</f>
        <v/>
      </c>
      <c r="N692" s="6" t="str">
        <f>IF($B692="","",IF($O692="","",IFERROR(SUMIFS(LabData2016[最近一次LDL檢查結果(mg/dL)],LabData2016[比對身分證前六碼],$AX692,LabData2016[最近一次LDL檢查日期],$O692,LabData2016[LDL唯一],1),"")))</f>
        <v/>
      </c>
      <c r="O692" s="36" t="str" cm="1">
        <f t="array" ref="O692">IF($B692="","",IFERROR(_xlfn.AGGREGATE(14,6,LabData2016[最近一次LDL檢查日期]/((LabData2016[比對身分證前六碼]=$AX692)*(LabData2016[LDL唯一]=1)),1),""))</f>
        <v/>
      </c>
      <c r="P692" s="6" t="str">
        <f>IF($B692="","",IF($Q692="","",IFERROR(SUMIFS(LabData2016[最近一次LDL檢查結果(mg/dL)],LabData2016[比對身分證前六碼],$AX692,LabData2016[最近一次LDL檢查日期],$Q692,LabData2016[LDL唯一],1),"")))</f>
        <v/>
      </c>
      <c r="Q692" s="36" t="str" cm="1">
        <f t="array" ref="Q692">IF($B692="","",IFERROR(_xlfn.AGGREGATE(14,6,LabData2016[最近一次LDL檢查日期]/((LabData2016[比對身分證前六碼]=$AX692)*(LabData2016[LDL唯一]=1)),2),""))</f>
        <v/>
      </c>
      <c r="R692" s="6" t="str">
        <f t="shared" si="136"/>
        <v/>
      </c>
      <c r="S692" s="6" t="str" cm="1">
        <f t="array" ref="S692">IF($B692="","",IFERROR(_xlfn.AGGREGATE(15,6,LabData2016[最近一次LDL檢查結果(mg/dL)]/((LabData2016[比對身分證前六碼]=$AX692)*(LabData2016[LDL唯一]=1)),1),""))</f>
        <v/>
      </c>
      <c r="T692" s="28" t="str">
        <f ca="1">IF($B692="","",IF($M692="不適用","不適用",IF($N692="","未檢驗",IF(OR(AND($D692="DM only",$O692&gt;=DATE(YEAR(TODAY()),1,1),$O692&lt;DATE(YEAR(TODAY())+1,1,1),$N692&lt;VALUE(SUBSTITUTE($M692,"&lt;",""))),AND($AH692&gt;=1,$AI692&gt;=1,OR($N692&lt;VALUE(SUBSTITUTE($M692,"&lt;","")),SUMIFS(LabData2016[LDL唯一],LabData2016[比對身分證前六碼],$AX692,LabData2016[最近一次LDL檢查結果(mg/dL)],"&lt;"&amp;VALUE(SUBSTITUTE($M692,"&lt;","")),LabData2016[最近一次LDL檢查日期],"&gt;="&amp;DATE(YEAR(TODAY()),1,1),LabData2016[最近一次LDL檢查日期],"&lt;"&amp;DATE(YEAR(TODAY())+1,1,1))/($AH692+$AI692)&gt;=0.5))),"控制達標",IF(AND($AH692&gt;=1,$AI692&gt;=1,ISNUMBER($P692),$R692&gt;84,$N692-$P692&lt;0),"進步達標","未達標")))))</f>
        <v/>
      </c>
      <c r="U692" s="39" t="str">
        <f ca="1">IF($B692="","",IF($T692="不適用","不適用",IF($T692="未檢驗","無檢驗資料","全年"&amp;($AH692+$AI692)&amp;"次／下半年"&amp;$AI692&amp;"次／"&amp;SUMIFS(LabData2016[LDL唯一],LabData2016[比對身分證前六碼],$AX692,LabData2016[最近一次LDL檢查結果(mg/dL)],"&lt;"&amp;VALUE(SUBSTITUTE($M692,"&lt;","")),LabData2016[最近一次LDL檢查日期],"&gt;="&amp;DATE(YEAR(TODAY()),1,1),LabData2016[最近一次LDL檢查日期],"&lt;"&amp;DATE(YEAR(TODAY())+1,1,1))&amp;"/"&amp;($AH692+$AI692)&amp;"達標")))</f>
        <v/>
      </c>
      <c r="V692" s="6" t="str" cm="1">
        <f t="array" ref="V692">IF($B692="","",IFERROR(INDEX(PatientCriteria[UACR達標標準],ROWS($A$4:A692)),""))</f>
        <v/>
      </c>
      <c r="W692" s="6" t="str">
        <f>IF($B692="","",IF($X692="","",IFERROR(SUMIFS(LabData2016[最近一次UACR檢查結果(mg/gm)],LabData2016[比對身分證前六碼],$AX692,LabData2016[最近一次UACR檢查日期],$X692,LabData2016[UACR唯一],1),"")))</f>
        <v/>
      </c>
      <c r="X692" s="36" t="str" cm="1">
        <f t="array" ref="X692">IF($B692="","",IFERROR(_xlfn.AGGREGATE(14,6,LabData2016[最近一次UACR檢查日期]/((LabData2016[比對身分證前六碼]=$AX692)*(LabData2016[UACR唯一]=1)),1),""))</f>
        <v/>
      </c>
      <c r="Y692" s="6" t="str">
        <f>IF($B692="","",IF($Z692="","",IFERROR(SUMIFS(LabData2016[最近一次UACR檢查結果(mg/gm)],LabData2016[比對身分證前六碼],$AX692,LabData2016[最近一次UACR檢查日期],$Z692,LabData2016[UACR唯一],1),"")))</f>
        <v/>
      </c>
      <c r="Z692" s="36" t="str" cm="1">
        <f t="array" ref="Z692">IF($B692="","",IFERROR(_xlfn.AGGREGATE(14,6,LabData2016[最近一次UACR檢查日期]/((LabData2016[比對身分證前六碼]=$AX692)*(LabData2016[UACR唯一]=1)),2),""))</f>
        <v/>
      </c>
      <c r="AA692" s="6" t="str">
        <f t="shared" si="137"/>
        <v/>
      </c>
      <c r="AB692" s="29" t="str">
        <f ca="1">IF($B692="","",IF($V692="不適用","不適用",IF($W692="","未檢驗",IF(AND($AJ692+$AK692&gt;=2,$AK692&gt;=1),IF(OR($W692&lt;30,SUMIFS(LabData2016[UACR唯一],LabData2016[比對身分證前六碼],$AX692,LabData2016[最近一次UACR檢查結果(mg/gm)],"&lt;30",LabData2016[最近一次UACR檢查日期],"&gt;="&amp;DATE(YEAR(TODAY()),1,1),LabData2016[最近一次UACR檢查日期],"&lt;"&amp;DATE(YEAR(TODAY())+1,1,1))/($AJ692+$AK692)&gt;=0.5),"控制達標",IF(ISNUMBER($Y692),IF(AND($AA692&gt;=84,$W692-$Y692&lt;0),"進步達標","未達標"),"未達標")),"未達標"))))</f>
        <v/>
      </c>
      <c r="AC692" s="38" t="str">
        <f ca="1">IF($B692="","",IF($AB692="不適用","不適用",IF($AB692="未檢驗","無檢驗資料","全年"&amp;($AJ692+$AK692)&amp;"次／下半年"&amp;$AK692&amp;"次／"&amp;SUMIFS(LabData2016[UACR唯一],LabData2016[比對身分證前六碼],$AX692,LabData2016[最近一次UACR檢查結果(mg/gm)],"&lt;30",LabData2016[最近一次UACR檢查日期],"&gt;="&amp;DATE(YEAR(TODAY()),1,1),LabData2016[最近一次UACR檢查日期],"&lt;"&amp;DATE(YEAR(TODAY())+1,1,1))&amp;"/"&amp;($AJ692+$AK692)&amp;"達標")))</f>
        <v/>
      </c>
      <c r="AD692" s="6" t="str" cm="1">
        <f t="array" ref="AD692">IF($B692="","",IFERROR(INDEX(PatientCriteria[BP檢驗次數達標標準],ROWS($A$4:A692)),""))</f>
        <v/>
      </c>
      <c r="AE692" s="6" t="str" cm="1">
        <f t="array" aca="1" ref="AE692" ca="1">IF($B692="","",_xlfn.LET(_xlpm.bp,LabData2016[最近一次BP檢查日期],_xlpm.ym,IF(ISNUMBER(_xlpm.bp),TEXT(_xlpm.bp,"yyyy-mm"),LEFT(_xlpm.bp,7)),_xlpm.matched,_xlfn._xlws.FILTER(_xlpm.ym,(LabData2016[比對身分證前六碼]=$AX692)*(LabData2016[比對生日西元]=$AY692)*(_xlpm.ym&lt;&gt;"")*(LEFT(_xlpm.ym,4)=TEXT(YEAR(TODAY()),"0")),""),IF(INDEX(_xlpm.matched,1)="",0,ROWS(_xlfn.UNIQUE(_xlpm.matched)))))</f>
        <v/>
      </c>
      <c r="AF692" s="6" t="str">
        <f ca="1">IF($B692="","",SUMIFS(LabData2016[HbA1c唯一],LabData2016[比對身分證前六碼],$AX692,LabData2016[最近一次HbA1c檢查日期],"&gt;="&amp;DATE(YEAR(TODAY()),1,1),LabData2016[最近一次HbA1c檢查日期],"&lt;"&amp;DATE(YEAR(TODAY()),7,1)))</f>
        <v/>
      </c>
      <c r="AG692" s="6" t="str">
        <f ca="1">IF($B692="","",SUMIFS(LabData2016[HbA1c唯一],LabData2016[比對身分證前六碼],$AX692,LabData2016[最近一次HbA1c檢查日期],"&gt;="&amp;DATE(YEAR(TODAY()),7,1),LabData2016[最近一次HbA1c檢查日期],"&lt;"&amp;DATE(YEAR(TODAY())+1,1,1)))</f>
        <v/>
      </c>
      <c r="AH692" s="6" t="str">
        <f ca="1">IF($B692="","",SUMIFS(LabData2016[LDL唯一],LabData2016[比對身分證前六碼],$AX692,LabData2016[最近一次LDL檢查日期],"&gt;="&amp;DATE(YEAR(TODAY()),1,1),LabData2016[最近一次LDL檢查日期],"&lt;"&amp;DATE(YEAR(TODAY()),7,1)))</f>
        <v/>
      </c>
      <c r="AI692" s="6" t="str">
        <f ca="1">IF($B692="","",SUMIFS(LabData2016[LDL唯一],LabData2016[比對身分證前六碼],$AX692,LabData2016[最近一次LDL檢查日期],"&gt;="&amp;DATE(YEAR(TODAY()),7,1),LabData2016[最近一次LDL檢查日期],"&lt;"&amp;DATE(YEAR(TODAY())+1,1,1)))</f>
        <v/>
      </c>
      <c r="AJ692" s="6" t="str">
        <f ca="1">IF($B692="","",SUMIFS(LabData2016[UACR唯一],LabData2016[比對身分證前六碼],$AX692,LabData2016[最近一次UACR檢查日期],"&gt;="&amp;DATE(YEAR(TODAY()),1,1),LabData2016[最近一次UACR檢查日期],"&lt;"&amp;DATE(YEAR(TODAY()),7,1)))</f>
        <v/>
      </c>
      <c r="AK692" s="6" t="str">
        <f ca="1">IF($B692="","",SUMIFS(LabData2016[UACR唯一],LabData2016[比對身分證前六碼],$AX692,LabData2016[最近一次UACR檢查日期],"&gt;="&amp;DATE(YEAR(TODAY()),7,1),LabData2016[最近一次UACR檢查日期],"&lt;"&amp;DATE(YEAR(TODAY())+1,1,1)))</f>
        <v/>
      </c>
      <c r="AL692" s="6" t="str">
        <f t="shared" si="138"/>
        <v/>
      </c>
      <c r="AM692" s="6" t="str">
        <f t="shared" si="139"/>
        <v/>
      </c>
      <c r="AN692" s="6" t="str">
        <f t="shared" si="140"/>
        <v/>
      </c>
      <c r="AO692" s="6" t="str">
        <f t="shared" si="141"/>
        <v/>
      </c>
      <c r="AP692" s="6" t="str" cm="1">
        <f t="array" ref="AP692">IF($B692="","",IFERROR(INDEX(相容設定!$B$2:$E$9,MATCH($D692,相容設定!$A$2:$A$9,0),MIN(VALUE(LEFT($AQ692,FIND("/",$AQ692)-1)),3)+1),0))</f>
        <v/>
      </c>
      <c r="AQ692" s="6" t="str">
        <f t="shared" si="142"/>
        <v/>
      </c>
      <c r="AR692" s="30" t="str">
        <f t="shared" si="143"/>
        <v/>
      </c>
      <c r="AS692" s="30" t="str">
        <f>IF($B692="","",250+30+IF(OR(ISNUMBER(SEARCH("DM",$D692)),ISNUMBER(SEARCH("+",$D692))),100,0)+IFERROR(INDEX(相容設定!$F$2:$F$9,MATCH($D692,相容設定!$A$2:$A$9,0)),0))</f>
        <v/>
      </c>
      <c r="AT692" s="31" t="str">
        <f t="shared" si="144"/>
        <v/>
      </c>
      <c r="AU692" s="32" t="str">
        <f t="shared" si="145"/>
        <v/>
      </c>
      <c r="AW692" t="str">
        <f t="shared" si="146"/>
        <v/>
      </c>
    </row>
    <row r="693" spans="1:49" x14ac:dyDescent="0.35">
      <c r="A693" s="26" t="str" cm="1">
        <f t="array" ref="A693">IFERROR(IF(INDEX(PatientCriteria[身分證號],ROWS($A$4:A693))="","",ROWS($A$4:A693)),"")</f>
        <v/>
      </c>
      <c r="B693" s="26" t="str" cm="1">
        <f t="array" ref="B693">IFERROR(IF(INDEX(PatientCriteria[身分證號],ROWS($A$4:A693))="","",INDEX(PatientCriteria[身分證號],ROWS($A$4:A693))),"")</f>
        <v/>
      </c>
      <c r="C693" s="26" t="str" cm="1">
        <f t="array" ref="C693">IF($B693="","",IFERROR(INDEX(PatientCriteria[生日],ROWS($A$4:A693)),""))</f>
        <v/>
      </c>
      <c r="D693" s="26" t="str" cm="1">
        <f t="array" ref="D693">IF($B693="","",IFERROR(INDEX(PatientCriteria[疾病組合],ROWS($A$4:A693)),""))</f>
        <v/>
      </c>
      <c r="E693" s="6" t="str" cm="1">
        <f t="array" ref="E693">IF($B693="","",IFERROR(INDEX(PatientCriteria[HbA1c達標標準],ROWS($A$4:A693)),""))</f>
        <v/>
      </c>
      <c r="F693" s="6" t="str">
        <f>IF($B693="","",IF($G693="","",IFERROR(SUMIFS(LabData2016[最近一次HbA1c檢查結果(%)],LabData2016[比對身分證前六碼],$AX693,LabData2016[最近一次HbA1c檢查日期],$G693,LabData2016[HbA1c唯一],1),"")))</f>
        <v/>
      </c>
      <c r="G693" s="36" t="str" cm="1">
        <f t="array" ref="G693">IF($B693="","",IFERROR(_xlfn.AGGREGATE(14,6,LabData2016[最近一次HbA1c檢查日期]/((LabData2016[比對身分證前六碼]=$AX693)*(LabData2016[HbA1c唯一]=1)),1),""))</f>
        <v/>
      </c>
      <c r="H693" s="6" t="str">
        <f>IF($B693="","",IF($I693="","",IFERROR(SUMIFS(LabData2016[最近一次HbA1c檢查結果(%)],LabData2016[比對身分證前六碼],$AX693,LabData2016[最近一次HbA1c檢查日期],$I693,LabData2016[HbA1c唯一],1),"")))</f>
        <v/>
      </c>
      <c r="I693" s="36" t="str" cm="1">
        <f t="array" ref="I693">IF($B693="","",IFERROR(_xlfn.AGGREGATE(14,6,LabData2016[最近一次HbA1c檢查日期]/((LabData2016[比對身分證前六碼]=$AX693)*(LabData2016[HbA1c唯一]=1)),2),""))</f>
        <v/>
      </c>
      <c r="J693" s="6" t="str">
        <f t="shared" si="135"/>
        <v/>
      </c>
      <c r="K693" s="27" t="str">
        <f ca="1">IF($B693="","",IF($E693="不適用","不適用",IF($F693="","未檢驗",IF(AND($AF693+$AG693&gt;=2,$AG693&gt;=1),IF(OR($F693&lt;VALUE(SUBSTITUTE(SUBSTITUTE($E693,"&lt;",""),"%","")),SUMIFS(LabData2016[HbA1c唯一],LabData2016[比對身分證前六碼],$AX693,LabData2016[最近一次HbA1c檢查結果(%)],"&lt;"&amp;VALUE(SUBSTITUTE(SUBSTITUTE($E693,"&lt;",""),"%","")),LabData2016[最近一次HbA1c檢查日期],"&gt;="&amp;DATE(YEAR(TODAY()),1,1),LabData2016[最近一次HbA1c檢查日期],"&lt;"&amp;DATE(YEAR(TODAY())+1,1,1))/($AF693+$AG693)&gt;=0.5),"控制達標",IF(ISNUMBER($H693),IF(AND($J693&gt;=84,$F693-$H693&lt;0),"進步達標","未達標"),"未達標")),"未達標"))))</f>
        <v/>
      </c>
      <c r="L693" s="33" t="str">
        <f ca="1">IF($B693="","",IF($K693="不適用","不適用",IF($K693="未檢驗","無檢驗資料","全年"&amp;($AF693+$AG693)&amp;"次／下半年"&amp;$AG693&amp;"次／"&amp;SUMIFS(LabData2016[HbA1c唯一],LabData2016[比對身分證前六碼],$AX693,LabData2016[最近一次HbA1c檢查結果(%)],"&lt;"&amp;VALUE(SUBSTITUTE(SUBSTITUTE($E693,"&lt;",""),"%","")),LabData2016[最近一次HbA1c檢查日期],"&gt;="&amp;DATE(YEAR(TODAY()),1,1),LabData2016[最近一次HbA1c檢查日期],"&lt;"&amp;DATE(YEAR(TODAY())+1,1,1))&amp;"/"&amp;($AF693+$AG693)&amp;"達標")))</f>
        <v/>
      </c>
      <c r="M693" s="6" t="str" cm="1">
        <f t="array" ref="M693">IF($B693="","",IFERROR(INDEX(PatientCriteria[LDL達標標準],ROWS($A$4:A693)),""))</f>
        <v/>
      </c>
      <c r="N693" s="6" t="str">
        <f>IF($B693="","",IF($O693="","",IFERROR(SUMIFS(LabData2016[最近一次LDL檢查結果(mg/dL)],LabData2016[比對身分證前六碼],$AX693,LabData2016[最近一次LDL檢查日期],$O693,LabData2016[LDL唯一],1),"")))</f>
        <v/>
      </c>
      <c r="O693" s="36" t="str" cm="1">
        <f t="array" ref="O693">IF($B693="","",IFERROR(_xlfn.AGGREGATE(14,6,LabData2016[最近一次LDL檢查日期]/((LabData2016[比對身分證前六碼]=$AX693)*(LabData2016[LDL唯一]=1)),1),""))</f>
        <v/>
      </c>
      <c r="P693" s="6" t="str">
        <f>IF($B693="","",IF($Q693="","",IFERROR(SUMIFS(LabData2016[最近一次LDL檢查結果(mg/dL)],LabData2016[比對身分證前六碼],$AX693,LabData2016[最近一次LDL檢查日期],$Q693,LabData2016[LDL唯一],1),"")))</f>
        <v/>
      </c>
      <c r="Q693" s="36" t="str" cm="1">
        <f t="array" ref="Q693">IF($B693="","",IFERROR(_xlfn.AGGREGATE(14,6,LabData2016[最近一次LDL檢查日期]/((LabData2016[比對身分證前六碼]=$AX693)*(LabData2016[LDL唯一]=1)),2),""))</f>
        <v/>
      </c>
      <c r="R693" s="6" t="str">
        <f t="shared" si="136"/>
        <v/>
      </c>
      <c r="S693" s="6" t="str" cm="1">
        <f t="array" ref="S693">IF($B693="","",IFERROR(_xlfn.AGGREGATE(15,6,LabData2016[最近一次LDL檢查結果(mg/dL)]/((LabData2016[比對身分證前六碼]=$AX693)*(LabData2016[LDL唯一]=1)),1),""))</f>
        <v/>
      </c>
      <c r="T693" s="28" t="str">
        <f ca="1">IF($B693="","",IF($M693="不適用","不適用",IF($N693="","未檢驗",IF(OR(AND($D693="DM only",$O693&gt;=DATE(YEAR(TODAY()),1,1),$O693&lt;DATE(YEAR(TODAY())+1,1,1),$N693&lt;VALUE(SUBSTITUTE($M693,"&lt;",""))),AND($AH693&gt;=1,$AI693&gt;=1,OR($N693&lt;VALUE(SUBSTITUTE($M693,"&lt;","")),SUMIFS(LabData2016[LDL唯一],LabData2016[比對身分證前六碼],$AX693,LabData2016[最近一次LDL檢查結果(mg/dL)],"&lt;"&amp;VALUE(SUBSTITUTE($M693,"&lt;","")),LabData2016[最近一次LDL檢查日期],"&gt;="&amp;DATE(YEAR(TODAY()),1,1),LabData2016[最近一次LDL檢查日期],"&lt;"&amp;DATE(YEAR(TODAY())+1,1,1))/($AH693+$AI693)&gt;=0.5))),"控制達標",IF(AND($AH693&gt;=1,$AI693&gt;=1,ISNUMBER($P693),$R693&gt;84,$N693-$P693&lt;0),"進步達標","未達標")))))</f>
        <v/>
      </c>
      <c r="U693" s="39" t="str">
        <f ca="1">IF($B693="","",IF($T693="不適用","不適用",IF($T693="未檢驗","無檢驗資料","全年"&amp;($AH693+$AI693)&amp;"次／下半年"&amp;$AI693&amp;"次／"&amp;SUMIFS(LabData2016[LDL唯一],LabData2016[比對身分證前六碼],$AX693,LabData2016[最近一次LDL檢查結果(mg/dL)],"&lt;"&amp;VALUE(SUBSTITUTE($M693,"&lt;","")),LabData2016[最近一次LDL檢查日期],"&gt;="&amp;DATE(YEAR(TODAY()),1,1),LabData2016[最近一次LDL檢查日期],"&lt;"&amp;DATE(YEAR(TODAY())+1,1,1))&amp;"/"&amp;($AH693+$AI693)&amp;"達標")))</f>
        <v/>
      </c>
      <c r="V693" s="6" t="str" cm="1">
        <f t="array" ref="V693">IF($B693="","",IFERROR(INDEX(PatientCriteria[UACR達標標準],ROWS($A$4:A693)),""))</f>
        <v/>
      </c>
      <c r="W693" s="6" t="str">
        <f>IF($B693="","",IF($X693="","",IFERROR(SUMIFS(LabData2016[最近一次UACR檢查結果(mg/gm)],LabData2016[比對身分證前六碼],$AX693,LabData2016[最近一次UACR檢查日期],$X693,LabData2016[UACR唯一],1),"")))</f>
        <v/>
      </c>
      <c r="X693" s="36" t="str" cm="1">
        <f t="array" ref="X693">IF($B693="","",IFERROR(_xlfn.AGGREGATE(14,6,LabData2016[最近一次UACR檢查日期]/((LabData2016[比對身分證前六碼]=$AX693)*(LabData2016[UACR唯一]=1)),1),""))</f>
        <v/>
      </c>
      <c r="Y693" s="6" t="str">
        <f>IF($B693="","",IF($Z693="","",IFERROR(SUMIFS(LabData2016[最近一次UACR檢查結果(mg/gm)],LabData2016[比對身分證前六碼],$AX693,LabData2016[最近一次UACR檢查日期],$Z693,LabData2016[UACR唯一],1),"")))</f>
        <v/>
      </c>
      <c r="Z693" s="36" t="str" cm="1">
        <f t="array" ref="Z693">IF($B693="","",IFERROR(_xlfn.AGGREGATE(14,6,LabData2016[最近一次UACR檢查日期]/((LabData2016[比對身分證前六碼]=$AX693)*(LabData2016[UACR唯一]=1)),2),""))</f>
        <v/>
      </c>
      <c r="AA693" s="6" t="str">
        <f t="shared" si="137"/>
        <v/>
      </c>
      <c r="AB693" s="29" t="str">
        <f ca="1">IF($B693="","",IF($V693="不適用","不適用",IF($W693="","未檢驗",IF(AND($AJ693+$AK693&gt;=2,$AK693&gt;=1),IF(OR($W693&lt;30,SUMIFS(LabData2016[UACR唯一],LabData2016[比對身分證前六碼],$AX693,LabData2016[最近一次UACR檢查結果(mg/gm)],"&lt;30",LabData2016[最近一次UACR檢查日期],"&gt;="&amp;DATE(YEAR(TODAY()),1,1),LabData2016[最近一次UACR檢查日期],"&lt;"&amp;DATE(YEAR(TODAY())+1,1,1))/($AJ693+$AK693)&gt;=0.5),"控制達標",IF(ISNUMBER($Y693),IF(AND($AA693&gt;=84,$W693-$Y693&lt;0),"進步達標","未達標"),"未達標")),"未達標"))))</f>
        <v/>
      </c>
      <c r="AC693" s="38" t="str">
        <f ca="1">IF($B693="","",IF($AB693="不適用","不適用",IF($AB693="未檢驗","無檢驗資料","全年"&amp;($AJ693+$AK693)&amp;"次／下半年"&amp;$AK693&amp;"次／"&amp;SUMIFS(LabData2016[UACR唯一],LabData2016[比對身分證前六碼],$AX693,LabData2016[最近一次UACR檢查結果(mg/gm)],"&lt;30",LabData2016[最近一次UACR檢查日期],"&gt;="&amp;DATE(YEAR(TODAY()),1,1),LabData2016[最近一次UACR檢查日期],"&lt;"&amp;DATE(YEAR(TODAY())+1,1,1))&amp;"/"&amp;($AJ693+$AK693)&amp;"達標")))</f>
        <v/>
      </c>
      <c r="AD693" s="6" t="str" cm="1">
        <f t="array" ref="AD693">IF($B693="","",IFERROR(INDEX(PatientCriteria[BP檢驗次數達標標準],ROWS($A$4:A693)),""))</f>
        <v/>
      </c>
      <c r="AE693" s="6" t="str" cm="1">
        <f t="array" aca="1" ref="AE693" ca="1">IF($B693="","",_xlfn.LET(_xlpm.bp,LabData2016[最近一次BP檢查日期],_xlpm.ym,IF(ISNUMBER(_xlpm.bp),TEXT(_xlpm.bp,"yyyy-mm"),LEFT(_xlpm.bp,7)),_xlpm.matched,_xlfn._xlws.FILTER(_xlpm.ym,(LabData2016[比對身分證前六碼]=$AX693)*(LabData2016[比對生日西元]=$AY693)*(_xlpm.ym&lt;&gt;"")*(LEFT(_xlpm.ym,4)=TEXT(YEAR(TODAY()),"0")),""),IF(INDEX(_xlpm.matched,1)="",0,ROWS(_xlfn.UNIQUE(_xlpm.matched)))))</f>
        <v/>
      </c>
      <c r="AF693" s="6" t="str">
        <f ca="1">IF($B693="","",SUMIFS(LabData2016[HbA1c唯一],LabData2016[比對身分證前六碼],$AX693,LabData2016[最近一次HbA1c檢查日期],"&gt;="&amp;DATE(YEAR(TODAY()),1,1),LabData2016[最近一次HbA1c檢查日期],"&lt;"&amp;DATE(YEAR(TODAY()),7,1)))</f>
        <v/>
      </c>
      <c r="AG693" s="6" t="str">
        <f ca="1">IF($B693="","",SUMIFS(LabData2016[HbA1c唯一],LabData2016[比對身分證前六碼],$AX693,LabData2016[最近一次HbA1c檢查日期],"&gt;="&amp;DATE(YEAR(TODAY()),7,1),LabData2016[最近一次HbA1c檢查日期],"&lt;"&amp;DATE(YEAR(TODAY())+1,1,1)))</f>
        <v/>
      </c>
      <c r="AH693" s="6" t="str">
        <f ca="1">IF($B693="","",SUMIFS(LabData2016[LDL唯一],LabData2016[比對身分證前六碼],$AX693,LabData2016[最近一次LDL檢查日期],"&gt;="&amp;DATE(YEAR(TODAY()),1,1),LabData2016[最近一次LDL檢查日期],"&lt;"&amp;DATE(YEAR(TODAY()),7,1)))</f>
        <v/>
      </c>
      <c r="AI693" s="6" t="str">
        <f ca="1">IF($B693="","",SUMIFS(LabData2016[LDL唯一],LabData2016[比對身分證前六碼],$AX693,LabData2016[最近一次LDL檢查日期],"&gt;="&amp;DATE(YEAR(TODAY()),7,1),LabData2016[最近一次LDL檢查日期],"&lt;"&amp;DATE(YEAR(TODAY())+1,1,1)))</f>
        <v/>
      </c>
      <c r="AJ693" s="6" t="str">
        <f ca="1">IF($B693="","",SUMIFS(LabData2016[UACR唯一],LabData2016[比對身分證前六碼],$AX693,LabData2016[最近一次UACR檢查日期],"&gt;="&amp;DATE(YEAR(TODAY()),1,1),LabData2016[最近一次UACR檢查日期],"&lt;"&amp;DATE(YEAR(TODAY()),7,1)))</f>
        <v/>
      </c>
      <c r="AK693" s="6" t="str">
        <f ca="1">IF($B693="","",SUMIFS(LabData2016[UACR唯一],LabData2016[比對身分證前六碼],$AX693,LabData2016[最近一次UACR檢查日期],"&gt;="&amp;DATE(YEAR(TODAY()),7,1),LabData2016[最近一次UACR檢查日期],"&lt;"&amp;DATE(YEAR(TODAY())+1,1,1)))</f>
        <v/>
      </c>
      <c r="AL693" s="6" t="str">
        <f t="shared" si="138"/>
        <v/>
      </c>
      <c r="AM693" s="6" t="str">
        <f t="shared" si="139"/>
        <v/>
      </c>
      <c r="AN693" s="6" t="str">
        <f t="shared" si="140"/>
        <v/>
      </c>
      <c r="AO693" s="6" t="str">
        <f t="shared" si="141"/>
        <v/>
      </c>
      <c r="AP693" s="6" t="str" cm="1">
        <f t="array" ref="AP693">IF($B693="","",IFERROR(INDEX(相容設定!$B$2:$E$9,MATCH($D693,相容設定!$A$2:$A$9,0),MIN(VALUE(LEFT($AQ693,FIND("/",$AQ693)-1)),3)+1),0))</f>
        <v/>
      </c>
      <c r="AQ693" s="6" t="str">
        <f t="shared" si="142"/>
        <v/>
      </c>
      <c r="AR693" s="30" t="str">
        <f t="shared" si="143"/>
        <v/>
      </c>
      <c r="AS693" s="30" t="str">
        <f>IF($B693="","",250+30+IF(OR(ISNUMBER(SEARCH("DM",$D693)),ISNUMBER(SEARCH("+",$D693))),100,0)+IFERROR(INDEX(相容設定!$F$2:$F$9,MATCH($D693,相容設定!$A$2:$A$9,0)),0))</f>
        <v/>
      </c>
      <c r="AT693" s="31" t="str">
        <f t="shared" si="144"/>
        <v/>
      </c>
      <c r="AU693" s="32" t="str">
        <f t="shared" si="145"/>
        <v/>
      </c>
      <c r="AW693" t="str">
        <f t="shared" si="146"/>
        <v/>
      </c>
    </row>
    <row r="694" spans="1:49" x14ac:dyDescent="0.35">
      <c r="A694" s="26" t="str" cm="1">
        <f t="array" ref="A694">IFERROR(IF(INDEX(PatientCriteria[身分證號],ROWS($A$4:A694))="","",ROWS($A$4:A694)),"")</f>
        <v/>
      </c>
      <c r="B694" s="26" t="str" cm="1">
        <f t="array" ref="B694">IFERROR(IF(INDEX(PatientCriteria[身分證號],ROWS($A$4:A694))="","",INDEX(PatientCriteria[身分證號],ROWS($A$4:A694))),"")</f>
        <v/>
      </c>
      <c r="C694" s="26" t="str" cm="1">
        <f t="array" ref="C694">IF($B694="","",IFERROR(INDEX(PatientCriteria[生日],ROWS($A$4:A694)),""))</f>
        <v/>
      </c>
      <c r="D694" s="26" t="str" cm="1">
        <f t="array" ref="D694">IF($B694="","",IFERROR(INDEX(PatientCriteria[疾病組合],ROWS($A$4:A694)),""))</f>
        <v/>
      </c>
      <c r="E694" s="6" t="str" cm="1">
        <f t="array" ref="E694">IF($B694="","",IFERROR(INDEX(PatientCriteria[HbA1c達標標準],ROWS($A$4:A694)),""))</f>
        <v/>
      </c>
      <c r="F694" s="6" t="str">
        <f>IF($B694="","",IF($G694="","",IFERROR(SUMIFS(LabData2016[最近一次HbA1c檢查結果(%)],LabData2016[比對身分證前六碼],$AX694,LabData2016[最近一次HbA1c檢查日期],$G694,LabData2016[HbA1c唯一],1),"")))</f>
        <v/>
      </c>
      <c r="G694" s="36" t="str" cm="1">
        <f t="array" ref="G694">IF($B694="","",IFERROR(_xlfn.AGGREGATE(14,6,LabData2016[最近一次HbA1c檢查日期]/((LabData2016[比對身分證前六碼]=$AX694)*(LabData2016[HbA1c唯一]=1)),1),""))</f>
        <v/>
      </c>
      <c r="H694" s="6" t="str">
        <f>IF($B694="","",IF($I694="","",IFERROR(SUMIFS(LabData2016[最近一次HbA1c檢查結果(%)],LabData2016[比對身分證前六碼],$AX694,LabData2016[最近一次HbA1c檢查日期],$I694,LabData2016[HbA1c唯一],1),"")))</f>
        <v/>
      </c>
      <c r="I694" s="36" t="str" cm="1">
        <f t="array" ref="I694">IF($B694="","",IFERROR(_xlfn.AGGREGATE(14,6,LabData2016[最近一次HbA1c檢查日期]/((LabData2016[比對身分證前六碼]=$AX694)*(LabData2016[HbA1c唯一]=1)),2),""))</f>
        <v/>
      </c>
      <c r="J694" s="6" t="str">
        <f t="shared" si="135"/>
        <v/>
      </c>
      <c r="K694" s="27" t="str">
        <f ca="1">IF($B694="","",IF($E694="不適用","不適用",IF($F694="","未檢驗",IF(AND($AF694+$AG694&gt;=2,$AG694&gt;=1),IF(OR($F694&lt;VALUE(SUBSTITUTE(SUBSTITUTE($E694,"&lt;",""),"%","")),SUMIFS(LabData2016[HbA1c唯一],LabData2016[比對身分證前六碼],$AX694,LabData2016[最近一次HbA1c檢查結果(%)],"&lt;"&amp;VALUE(SUBSTITUTE(SUBSTITUTE($E694,"&lt;",""),"%","")),LabData2016[最近一次HbA1c檢查日期],"&gt;="&amp;DATE(YEAR(TODAY()),1,1),LabData2016[最近一次HbA1c檢查日期],"&lt;"&amp;DATE(YEAR(TODAY())+1,1,1))/($AF694+$AG694)&gt;=0.5),"控制達標",IF(ISNUMBER($H694),IF(AND($J694&gt;=84,$F694-$H694&lt;0),"進步達標","未達標"),"未達標")),"未達標"))))</f>
        <v/>
      </c>
      <c r="L694" s="33" t="str">
        <f ca="1">IF($B694="","",IF($K694="不適用","不適用",IF($K694="未檢驗","無檢驗資料","全年"&amp;($AF694+$AG694)&amp;"次／下半年"&amp;$AG694&amp;"次／"&amp;SUMIFS(LabData2016[HbA1c唯一],LabData2016[比對身分證前六碼],$AX694,LabData2016[最近一次HbA1c檢查結果(%)],"&lt;"&amp;VALUE(SUBSTITUTE(SUBSTITUTE($E694,"&lt;",""),"%","")),LabData2016[最近一次HbA1c檢查日期],"&gt;="&amp;DATE(YEAR(TODAY()),1,1),LabData2016[最近一次HbA1c檢查日期],"&lt;"&amp;DATE(YEAR(TODAY())+1,1,1))&amp;"/"&amp;($AF694+$AG694)&amp;"達標")))</f>
        <v/>
      </c>
      <c r="M694" s="6" t="str" cm="1">
        <f t="array" ref="M694">IF($B694="","",IFERROR(INDEX(PatientCriteria[LDL達標標準],ROWS($A$4:A694)),""))</f>
        <v/>
      </c>
      <c r="N694" s="6" t="str">
        <f>IF($B694="","",IF($O694="","",IFERROR(SUMIFS(LabData2016[最近一次LDL檢查結果(mg/dL)],LabData2016[比對身分證前六碼],$AX694,LabData2016[最近一次LDL檢查日期],$O694,LabData2016[LDL唯一],1),"")))</f>
        <v/>
      </c>
      <c r="O694" s="36" t="str" cm="1">
        <f t="array" ref="O694">IF($B694="","",IFERROR(_xlfn.AGGREGATE(14,6,LabData2016[最近一次LDL檢查日期]/((LabData2016[比對身分證前六碼]=$AX694)*(LabData2016[LDL唯一]=1)),1),""))</f>
        <v/>
      </c>
      <c r="P694" s="6" t="str">
        <f>IF($B694="","",IF($Q694="","",IFERROR(SUMIFS(LabData2016[最近一次LDL檢查結果(mg/dL)],LabData2016[比對身分證前六碼],$AX694,LabData2016[最近一次LDL檢查日期],$Q694,LabData2016[LDL唯一],1),"")))</f>
        <v/>
      </c>
      <c r="Q694" s="36" t="str" cm="1">
        <f t="array" ref="Q694">IF($B694="","",IFERROR(_xlfn.AGGREGATE(14,6,LabData2016[最近一次LDL檢查日期]/((LabData2016[比對身分證前六碼]=$AX694)*(LabData2016[LDL唯一]=1)),2),""))</f>
        <v/>
      </c>
      <c r="R694" s="6" t="str">
        <f t="shared" si="136"/>
        <v/>
      </c>
      <c r="S694" s="6" t="str" cm="1">
        <f t="array" ref="S694">IF($B694="","",IFERROR(_xlfn.AGGREGATE(15,6,LabData2016[最近一次LDL檢查結果(mg/dL)]/((LabData2016[比對身分證前六碼]=$AX694)*(LabData2016[LDL唯一]=1)),1),""))</f>
        <v/>
      </c>
      <c r="T694" s="28" t="str">
        <f ca="1">IF($B694="","",IF($M694="不適用","不適用",IF($N694="","未檢驗",IF(OR(AND($D694="DM only",$O694&gt;=DATE(YEAR(TODAY()),1,1),$O694&lt;DATE(YEAR(TODAY())+1,1,1),$N694&lt;VALUE(SUBSTITUTE($M694,"&lt;",""))),AND($AH694&gt;=1,$AI694&gt;=1,OR($N694&lt;VALUE(SUBSTITUTE($M694,"&lt;","")),SUMIFS(LabData2016[LDL唯一],LabData2016[比對身分證前六碼],$AX694,LabData2016[最近一次LDL檢查結果(mg/dL)],"&lt;"&amp;VALUE(SUBSTITUTE($M694,"&lt;","")),LabData2016[最近一次LDL檢查日期],"&gt;="&amp;DATE(YEAR(TODAY()),1,1),LabData2016[最近一次LDL檢查日期],"&lt;"&amp;DATE(YEAR(TODAY())+1,1,1))/($AH694+$AI694)&gt;=0.5))),"控制達標",IF(AND($AH694&gt;=1,$AI694&gt;=1,ISNUMBER($P694),$R694&gt;84,$N694-$P694&lt;0),"進步達標","未達標")))))</f>
        <v/>
      </c>
      <c r="U694" s="39" t="str">
        <f ca="1">IF($B694="","",IF($T694="不適用","不適用",IF($T694="未檢驗","無檢驗資料","全年"&amp;($AH694+$AI694)&amp;"次／下半年"&amp;$AI694&amp;"次／"&amp;SUMIFS(LabData2016[LDL唯一],LabData2016[比對身分證前六碼],$AX694,LabData2016[最近一次LDL檢查結果(mg/dL)],"&lt;"&amp;VALUE(SUBSTITUTE($M694,"&lt;","")),LabData2016[最近一次LDL檢查日期],"&gt;="&amp;DATE(YEAR(TODAY()),1,1),LabData2016[最近一次LDL檢查日期],"&lt;"&amp;DATE(YEAR(TODAY())+1,1,1))&amp;"/"&amp;($AH694+$AI694)&amp;"達標")))</f>
        <v/>
      </c>
      <c r="V694" s="6" t="str" cm="1">
        <f t="array" ref="V694">IF($B694="","",IFERROR(INDEX(PatientCriteria[UACR達標標準],ROWS($A$4:A694)),""))</f>
        <v/>
      </c>
      <c r="W694" s="6" t="str">
        <f>IF($B694="","",IF($X694="","",IFERROR(SUMIFS(LabData2016[最近一次UACR檢查結果(mg/gm)],LabData2016[比對身分證前六碼],$AX694,LabData2016[最近一次UACR檢查日期],$X694,LabData2016[UACR唯一],1),"")))</f>
        <v/>
      </c>
      <c r="X694" s="36" t="str" cm="1">
        <f t="array" ref="X694">IF($B694="","",IFERROR(_xlfn.AGGREGATE(14,6,LabData2016[最近一次UACR檢查日期]/((LabData2016[比對身分證前六碼]=$AX694)*(LabData2016[UACR唯一]=1)),1),""))</f>
        <v/>
      </c>
      <c r="Y694" s="6" t="str">
        <f>IF($B694="","",IF($Z694="","",IFERROR(SUMIFS(LabData2016[最近一次UACR檢查結果(mg/gm)],LabData2016[比對身分證前六碼],$AX694,LabData2016[最近一次UACR檢查日期],$Z694,LabData2016[UACR唯一],1),"")))</f>
        <v/>
      </c>
      <c r="Z694" s="36" t="str" cm="1">
        <f t="array" ref="Z694">IF($B694="","",IFERROR(_xlfn.AGGREGATE(14,6,LabData2016[最近一次UACR檢查日期]/((LabData2016[比對身分證前六碼]=$AX694)*(LabData2016[UACR唯一]=1)),2),""))</f>
        <v/>
      </c>
      <c r="AA694" s="6" t="str">
        <f t="shared" si="137"/>
        <v/>
      </c>
      <c r="AB694" s="29" t="str">
        <f ca="1">IF($B694="","",IF($V694="不適用","不適用",IF($W694="","未檢驗",IF(AND($AJ694+$AK694&gt;=2,$AK694&gt;=1),IF(OR($W694&lt;30,SUMIFS(LabData2016[UACR唯一],LabData2016[比對身分證前六碼],$AX694,LabData2016[最近一次UACR檢查結果(mg/gm)],"&lt;30",LabData2016[最近一次UACR檢查日期],"&gt;="&amp;DATE(YEAR(TODAY()),1,1),LabData2016[最近一次UACR檢查日期],"&lt;"&amp;DATE(YEAR(TODAY())+1,1,1))/($AJ694+$AK694)&gt;=0.5),"控制達標",IF(ISNUMBER($Y694),IF(AND($AA694&gt;=84,$W694-$Y694&lt;0),"進步達標","未達標"),"未達標")),"未達標"))))</f>
        <v/>
      </c>
      <c r="AC694" s="38" t="str">
        <f ca="1">IF($B694="","",IF($AB694="不適用","不適用",IF($AB694="未檢驗","無檢驗資料","全年"&amp;($AJ694+$AK694)&amp;"次／下半年"&amp;$AK694&amp;"次／"&amp;SUMIFS(LabData2016[UACR唯一],LabData2016[比對身分證前六碼],$AX694,LabData2016[最近一次UACR檢查結果(mg/gm)],"&lt;30",LabData2016[最近一次UACR檢查日期],"&gt;="&amp;DATE(YEAR(TODAY()),1,1),LabData2016[最近一次UACR檢查日期],"&lt;"&amp;DATE(YEAR(TODAY())+1,1,1))&amp;"/"&amp;($AJ694+$AK694)&amp;"達標")))</f>
        <v/>
      </c>
      <c r="AD694" s="6" t="str" cm="1">
        <f t="array" ref="AD694">IF($B694="","",IFERROR(INDEX(PatientCriteria[BP檢驗次數達標標準],ROWS($A$4:A694)),""))</f>
        <v/>
      </c>
      <c r="AE694" s="6" t="str" cm="1">
        <f t="array" aca="1" ref="AE694" ca="1">IF($B694="","",_xlfn.LET(_xlpm.bp,LabData2016[最近一次BP檢查日期],_xlpm.ym,IF(ISNUMBER(_xlpm.bp),TEXT(_xlpm.bp,"yyyy-mm"),LEFT(_xlpm.bp,7)),_xlpm.matched,_xlfn._xlws.FILTER(_xlpm.ym,(LabData2016[比對身分證前六碼]=$AX694)*(LabData2016[比對生日西元]=$AY694)*(_xlpm.ym&lt;&gt;"")*(LEFT(_xlpm.ym,4)=TEXT(YEAR(TODAY()),"0")),""),IF(INDEX(_xlpm.matched,1)="",0,ROWS(_xlfn.UNIQUE(_xlpm.matched)))))</f>
        <v/>
      </c>
      <c r="AF694" s="6" t="str">
        <f ca="1">IF($B694="","",SUMIFS(LabData2016[HbA1c唯一],LabData2016[比對身分證前六碼],$AX694,LabData2016[最近一次HbA1c檢查日期],"&gt;="&amp;DATE(YEAR(TODAY()),1,1),LabData2016[最近一次HbA1c檢查日期],"&lt;"&amp;DATE(YEAR(TODAY()),7,1)))</f>
        <v/>
      </c>
      <c r="AG694" s="6" t="str">
        <f ca="1">IF($B694="","",SUMIFS(LabData2016[HbA1c唯一],LabData2016[比對身分證前六碼],$AX694,LabData2016[最近一次HbA1c檢查日期],"&gt;="&amp;DATE(YEAR(TODAY()),7,1),LabData2016[最近一次HbA1c檢查日期],"&lt;"&amp;DATE(YEAR(TODAY())+1,1,1)))</f>
        <v/>
      </c>
      <c r="AH694" s="6" t="str">
        <f ca="1">IF($B694="","",SUMIFS(LabData2016[LDL唯一],LabData2016[比對身分證前六碼],$AX694,LabData2016[最近一次LDL檢查日期],"&gt;="&amp;DATE(YEAR(TODAY()),1,1),LabData2016[最近一次LDL檢查日期],"&lt;"&amp;DATE(YEAR(TODAY()),7,1)))</f>
        <v/>
      </c>
      <c r="AI694" s="6" t="str">
        <f ca="1">IF($B694="","",SUMIFS(LabData2016[LDL唯一],LabData2016[比對身分證前六碼],$AX694,LabData2016[最近一次LDL檢查日期],"&gt;="&amp;DATE(YEAR(TODAY()),7,1),LabData2016[最近一次LDL檢查日期],"&lt;"&amp;DATE(YEAR(TODAY())+1,1,1)))</f>
        <v/>
      </c>
      <c r="AJ694" s="6" t="str">
        <f ca="1">IF($B694="","",SUMIFS(LabData2016[UACR唯一],LabData2016[比對身分證前六碼],$AX694,LabData2016[最近一次UACR檢查日期],"&gt;="&amp;DATE(YEAR(TODAY()),1,1),LabData2016[最近一次UACR檢查日期],"&lt;"&amp;DATE(YEAR(TODAY()),7,1)))</f>
        <v/>
      </c>
      <c r="AK694" s="6" t="str">
        <f ca="1">IF($B694="","",SUMIFS(LabData2016[UACR唯一],LabData2016[比對身分證前六碼],$AX694,LabData2016[最近一次UACR檢查日期],"&gt;="&amp;DATE(YEAR(TODAY()),7,1),LabData2016[最近一次UACR檢查日期],"&lt;"&amp;DATE(YEAR(TODAY())+1,1,1)))</f>
        <v/>
      </c>
      <c r="AL694" s="6" t="str">
        <f t="shared" si="138"/>
        <v/>
      </c>
      <c r="AM694" s="6" t="str">
        <f t="shared" si="139"/>
        <v/>
      </c>
      <c r="AN694" s="6" t="str">
        <f t="shared" si="140"/>
        <v/>
      </c>
      <c r="AO694" s="6" t="str">
        <f t="shared" si="141"/>
        <v/>
      </c>
      <c r="AP694" s="6" t="str" cm="1">
        <f t="array" ref="AP694">IF($B694="","",IFERROR(INDEX(相容設定!$B$2:$E$9,MATCH($D694,相容設定!$A$2:$A$9,0),MIN(VALUE(LEFT($AQ694,FIND("/",$AQ694)-1)),3)+1),0))</f>
        <v/>
      </c>
      <c r="AQ694" s="6" t="str">
        <f t="shared" si="142"/>
        <v/>
      </c>
      <c r="AR694" s="30" t="str">
        <f t="shared" si="143"/>
        <v/>
      </c>
      <c r="AS694" s="30" t="str">
        <f>IF($B694="","",250+30+IF(OR(ISNUMBER(SEARCH("DM",$D694)),ISNUMBER(SEARCH("+",$D694))),100,0)+IFERROR(INDEX(相容設定!$F$2:$F$9,MATCH($D694,相容設定!$A$2:$A$9,0)),0))</f>
        <v/>
      </c>
      <c r="AT694" s="31" t="str">
        <f t="shared" si="144"/>
        <v/>
      </c>
      <c r="AU694" s="32" t="str">
        <f t="shared" si="145"/>
        <v/>
      </c>
      <c r="AW694" t="str">
        <f t="shared" si="146"/>
        <v/>
      </c>
    </row>
    <row r="695" spans="1:49" x14ac:dyDescent="0.35">
      <c r="A695" s="26" t="str" cm="1">
        <f t="array" ref="A695">IFERROR(IF(INDEX(PatientCriteria[身分證號],ROWS($A$4:A695))="","",ROWS($A$4:A695)),"")</f>
        <v/>
      </c>
      <c r="B695" s="26" t="str" cm="1">
        <f t="array" ref="B695">IFERROR(IF(INDEX(PatientCriteria[身分證號],ROWS($A$4:A695))="","",INDEX(PatientCriteria[身分證號],ROWS($A$4:A695))),"")</f>
        <v/>
      </c>
      <c r="C695" s="26" t="str" cm="1">
        <f t="array" ref="C695">IF($B695="","",IFERROR(INDEX(PatientCriteria[生日],ROWS($A$4:A695)),""))</f>
        <v/>
      </c>
      <c r="D695" s="26" t="str" cm="1">
        <f t="array" ref="D695">IF($B695="","",IFERROR(INDEX(PatientCriteria[疾病組合],ROWS($A$4:A695)),""))</f>
        <v/>
      </c>
      <c r="E695" s="6" t="str" cm="1">
        <f t="array" ref="E695">IF($B695="","",IFERROR(INDEX(PatientCriteria[HbA1c達標標準],ROWS($A$4:A695)),""))</f>
        <v/>
      </c>
      <c r="F695" s="6" t="str">
        <f>IF($B695="","",IF($G695="","",IFERROR(SUMIFS(LabData2016[最近一次HbA1c檢查結果(%)],LabData2016[比對身分證前六碼],$AX695,LabData2016[最近一次HbA1c檢查日期],$G695,LabData2016[HbA1c唯一],1),"")))</f>
        <v/>
      </c>
      <c r="G695" s="36" t="str" cm="1">
        <f t="array" ref="G695">IF($B695="","",IFERROR(_xlfn.AGGREGATE(14,6,LabData2016[最近一次HbA1c檢查日期]/((LabData2016[比對身分證前六碼]=$AX695)*(LabData2016[HbA1c唯一]=1)),1),""))</f>
        <v/>
      </c>
      <c r="H695" s="6" t="str">
        <f>IF($B695="","",IF($I695="","",IFERROR(SUMIFS(LabData2016[最近一次HbA1c檢查結果(%)],LabData2016[比對身分證前六碼],$AX695,LabData2016[最近一次HbA1c檢查日期],$I695,LabData2016[HbA1c唯一],1),"")))</f>
        <v/>
      </c>
      <c r="I695" s="36" t="str" cm="1">
        <f t="array" ref="I695">IF($B695="","",IFERROR(_xlfn.AGGREGATE(14,6,LabData2016[最近一次HbA1c檢查日期]/((LabData2016[比對身分證前六碼]=$AX695)*(LabData2016[HbA1c唯一]=1)),2),""))</f>
        <v/>
      </c>
      <c r="J695" s="6" t="str">
        <f t="shared" si="135"/>
        <v/>
      </c>
      <c r="K695" s="27" t="str">
        <f ca="1">IF($B695="","",IF($E695="不適用","不適用",IF($F695="","未檢驗",IF(AND($AF695+$AG695&gt;=2,$AG695&gt;=1),IF(OR($F695&lt;VALUE(SUBSTITUTE(SUBSTITUTE($E695,"&lt;",""),"%","")),SUMIFS(LabData2016[HbA1c唯一],LabData2016[比對身分證前六碼],$AX695,LabData2016[最近一次HbA1c檢查結果(%)],"&lt;"&amp;VALUE(SUBSTITUTE(SUBSTITUTE($E695,"&lt;",""),"%","")),LabData2016[最近一次HbA1c檢查日期],"&gt;="&amp;DATE(YEAR(TODAY()),1,1),LabData2016[最近一次HbA1c檢查日期],"&lt;"&amp;DATE(YEAR(TODAY())+1,1,1))/($AF695+$AG695)&gt;=0.5),"控制達標",IF(ISNUMBER($H695),IF(AND($J695&gt;=84,$F695-$H695&lt;0),"進步達標","未達標"),"未達標")),"未達標"))))</f>
        <v/>
      </c>
      <c r="L695" s="33" t="str">
        <f ca="1">IF($B695="","",IF($K695="不適用","不適用",IF($K695="未檢驗","無檢驗資料","全年"&amp;($AF695+$AG695)&amp;"次／下半年"&amp;$AG695&amp;"次／"&amp;SUMIFS(LabData2016[HbA1c唯一],LabData2016[比對身分證前六碼],$AX695,LabData2016[最近一次HbA1c檢查結果(%)],"&lt;"&amp;VALUE(SUBSTITUTE(SUBSTITUTE($E695,"&lt;",""),"%","")),LabData2016[最近一次HbA1c檢查日期],"&gt;="&amp;DATE(YEAR(TODAY()),1,1),LabData2016[最近一次HbA1c檢查日期],"&lt;"&amp;DATE(YEAR(TODAY())+1,1,1))&amp;"/"&amp;($AF695+$AG695)&amp;"達標")))</f>
        <v/>
      </c>
      <c r="M695" s="6" t="str" cm="1">
        <f t="array" ref="M695">IF($B695="","",IFERROR(INDEX(PatientCriteria[LDL達標標準],ROWS($A$4:A695)),""))</f>
        <v/>
      </c>
      <c r="N695" s="6" t="str">
        <f>IF($B695="","",IF($O695="","",IFERROR(SUMIFS(LabData2016[最近一次LDL檢查結果(mg/dL)],LabData2016[比對身分證前六碼],$AX695,LabData2016[最近一次LDL檢查日期],$O695,LabData2016[LDL唯一],1),"")))</f>
        <v/>
      </c>
      <c r="O695" s="36" t="str" cm="1">
        <f t="array" ref="O695">IF($B695="","",IFERROR(_xlfn.AGGREGATE(14,6,LabData2016[最近一次LDL檢查日期]/((LabData2016[比對身分證前六碼]=$AX695)*(LabData2016[LDL唯一]=1)),1),""))</f>
        <v/>
      </c>
      <c r="P695" s="6" t="str">
        <f>IF($B695="","",IF($Q695="","",IFERROR(SUMIFS(LabData2016[最近一次LDL檢查結果(mg/dL)],LabData2016[比對身分證前六碼],$AX695,LabData2016[最近一次LDL檢查日期],$Q695,LabData2016[LDL唯一],1),"")))</f>
        <v/>
      </c>
      <c r="Q695" s="36" t="str" cm="1">
        <f t="array" ref="Q695">IF($B695="","",IFERROR(_xlfn.AGGREGATE(14,6,LabData2016[最近一次LDL檢查日期]/((LabData2016[比對身分證前六碼]=$AX695)*(LabData2016[LDL唯一]=1)),2),""))</f>
        <v/>
      </c>
      <c r="R695" s="6" t="str">
        <f t="shared" si="136"/>
        <v/>
      </c>
      <c r="S695" s="6" t="str" cm="1">
        <f t="array" ref="S695">IF($B695="","",IFERROR(_xlfn.AGGREGATE(15,6,LabData2016[最近一次LDL檢查結果(mg/dL)]/((LabData2016[比對身分證前六碼]=$AX695)*(LabData2016[LDL唯一]=1)),1),""))</f>
        <v/>
      </c>
      <c r="T695" s="28" t="str">
        <f ca="1">IF($B695="","",IF($M695="不適用","不適用",IF($N695="","未檢驗",IF(OR(AND($D695="DM only",$O695&gt;=DATE(YEAR(TODAY()),1,1),$O695&lt;DATE(YEAR(TODAY())+1,1,1),$N695&lt;VALUE(SUBSTITUTE($M695,"&lt;",""))),AND($AH695&gt;=1,$AI695&gt;=1,OR($N695&lt;VALUE(SUBSTITUTE($M695,"&lt;","")),SUMIFS(LabData2016[LDL唯一],LabData2016[比對身分證前六碼],$AX695,LabData2016[最近一次LDL檢查結果(mg/dL)],"&lt;"&amp;VALUE(SUBSTITUTE($M695,"&lt;","")),LabData2016[最近一次LDL檢查日期],"&gt;="&amp;DATE(YEAR(TODAY()),1,1),LabData2016[最近一次LDL檢查日期],"&lt;"&amp;DATE(YEAR(TODAY())+1,1,1))/($AH695+$AI695)&gt;=0.5))),"控制達標",IF(AND($AH695&gt;=1,$AI695&gt;=1,ISNUMBER($P695),$R695&gt;84,$N695-$P695&lt;0),"進步達標","未達標")))))</f>
        <v/>
      </c>
      <c r="U695" s="39" t="str">
        <f ca="1">IF($B695="","",IF($T695="不適用","不適用",IF($T695="未檢驗","無檢驗資料","全年"&amp;($AH695+$AI695)&amp;"次／下半年"&amp;$AI695&amp;"次／"&amp;SUMIFS(LabData2016[LDL唯一],LabData2016[比對身分證前六碼],$AX695,LabData2016[最近一次LDL檢查結果(mg/dL)],"&lt;"&amp;VALUE(SUBSTITUTE($M695,"&lt;","")),LabData2016[最近一次LDL檢查日期],"&gt;="&amp;DATE(YEAR(TODAY()),1,1),LabData2016[最近一次LDL檢查日期],"&lt;"&amp;DATE(YEAR(TODAY())+1,1,1))&amp;"/"&amp;($AH695+$AI695)&amp;"達標")))</f>
        <v/>
      </c>
      <c r="V695" s="6" t="str" cm="1">
        <f t="array" ref="V695">IF($B695="","",IFERROR(INDEX(PatientCriteria[UACR達標標準],ROWS($A$4:A695)),""))</f>
        <v/>
      </c>
      <c r="W695" s="6" t="str">
        <f>IF($B695="","",IF($X695="","",IFERROR(SUMIFS(LabData2016[最近一次UACR檢查結果(mg/gm)],LabData2016[比對身分證前六碼],$AX695,LabData2016[最近一次UACR檢查日期],$X695,LabData2016[UACR唯一],1),"")))</f>
        <v/>
      </c>
      <c r="X695" s="36" t="str" cm="1">
        <f t="array" ref="X695">IF($B695="","",IFERROR(_xlfn.AGGREGATE(14,6,LabData2016[最近一次UACR檢查日期]/((LabData2016[比對身分證前六碼]=$AX695)*(LabData2016[UACR唯一]=1)),1),""))</f>
        <v/>
      </c>
      <c r="Y695" s="6" t="str">
        <f>IF($B695="","",IF($Z695="","",IFERROR(SUMIFS(LabData2016[最近一次UACR檢查結果(mg/gm)],LabData2016[比對身分證前六碼],$AX695,LabData2016[最近一次UACR檢查日期],$Z695,LabData2016[UACR唯一],1),"")))</f>
        <v/>
      </c>
      <c r="Z695" s="36" t="str" cm="1">
        <f t="array" ref="Z695">IF($B695="","",IFERROR(_xlfn.AGGREGATE(14,6,LabData2016[最近一次UACR檢查日期]/((LabData2016[比對身分證前六碼]=$AX695)*(LabData2016[UACR唯一]=1)),2),""))</f>
        <v/>
      </c>
      <c r="AA695" s="6" t="str">
        <f t="shared" si="137"/>
        <v/>
      </c>
      <c r="AB695" s="29" t="str">
        <f ca="1">IF($B695="","",IF($V695="不適用","不適用",IF($W695="","未檢驗",IF(AND($AJ695+$AK695&gt;=2,$AK695&gt;=1),IF(OR($W695&lt;30,SUMIFS(LabData2016[UACR唯一],LabData2016[比對身分證前六碼],$AX695,LabData2016[最近一次UACR檢查結果(mg/gm)],"&lt;30",LabData2016[最近一次UACR檢查日期],"&gt;="&amp;DATE(YEAR(TODAY()),1,1),LabData2016[最近一次UACR檢查日期],"&lt;"&amp;DATE(YEAR(TODAY())+1,1,1))/($AJ695+$AK695)&gt;=0.5),"控制達標",IF(ISNUMBER($Y695),IF(AND($AA695&gt;=84,$W695-$Y695&lt;0),"進步達標","未達標"),"未達標")),"未達標"))))</f>
        <v/>
      </c>
      <c r="AC695" s="38" t="str">
        <f ca="1">IF($B695="","",IF($AB695="不適用","不適用",IF($AB695="未檢驗","無檢驗資料","全年"&amp;($AJ695+$AK695)&amp;"次／下半年"&amp;$AK695&amp;"次／"&amp;SUMIFS(LabData2016[UACR唯一],LabData2016[比對身分證前六碼],$AX695,LabData2016[最近一次UACR檢查結果(mg/gm)],"&lt;30",LabData2016[最近一次UACR檢查日期],"&gt;="&amp;DATE(YEAR(TODAY()),1,1),LabData2016[最近一次UACR檢查日期],"&lt;"&amp;DATE(YEAR(TODAY())+1,1,1))&amp;"/"&amp;($AJ695+$AK695)&amp;"達標")))</f>
        <v/>
      </c>
      <c r="AD695" s="6" t="str" cm="1">
        <f t="array" ref="AD695">IF($B695="","",IFERROR(INDEX(PatientCriteria[BP檢驗次數達標標準],ROWS($A$4:A695)),""))</f>
        <v/>
      </c>
      <c r="AE695" s="6" t="str" cm="1">
        <f t="array" aca="1" ref="AE695" ca="1">IF($B695="","",_xlfn.LET(_xlpm.bp,LabData2016[最近一次BP檢查日期],_xlpm.ym,IF(ISNUMBER(_xlpm.bp),TEXT(_xlpm.bp,"yyyy-mm"),LEFT(_xlpm.bp,7)),_xlpm.matched,_xlfn._xlws.FILTER(_xlpm.ym,(LabData2016[比對身分證前六碼]=$AX695)*(LabData2016[比對生日西元]=$AY695)*(_xlpm.ym&lt;&gt;"")*(LEFT(_xlpm.ym,4)=TEXT(YEAR(TODAY()),"0")),""),IF(INDEX(_xlpm.matched,1)="",0,ROWS(_xlfn.UNIQUE(_xlpm.matched)))))</f>
        <v/>
      </c>
      <c r="AF695" s="6" t="str">
        <f ca="1">IF($B695="","",SUMIFS(LabData2016[HbA1c唯一],LabData2016[比對身分證前六碼],$AX695,LabData2016[最近一次HbA1c檢查日期],"&gt;="&amp;DATE(YEAR(TODAY()),1,1),LabData2016[最近一次HbA1c檢查日期],"&lt;"&amp;DATE(YEAR(TODAY()),7,1)))</f>
        <v/>
      </c>
      <c r="AG695" s="6" t="str">
        <f ca="1">IF($B695="","",SUMIFS(LabData2016[HbA1c唯一],LabData2016[比對身分證前六碼],$AX695,LabData2016[最近一次HbA1c檢查日期],"&gt;="&amp;DATE(YEAR(TODAY()),7,1),LabData2016[最近一次HbA1c檢查日期],"&lt;"&amp;DATE(YEAR(TODAY())+1,1,1)))</f>
        <v/>
      </c>
      <c r="AH695" s="6" t="str">
        <f ca="1">IF($B695="","",SUMIFS(LabData2016[LDL唯一],LabData2016[比對身分證前六碼],$AX695,LabData2016[最近一次LDL檢查日期],"&gt;="&amp;DATE(YEAR(TODAY()),1,1),LabData2016[最近一次LDL檢查日期],"&lt;"&amp;DATE(YEAR(TODAY()),7,1)))</f>
        <v/>
      </c>
      <c r="AI695" s="6" t="str">
        <f ca="1">IF($B695="","",SUMIFS(LabData2016[LDL唯一],LabData2016[比對身分證前六碼],$AX695,LabData2016[最近一次LDL檢查日期],"&gt;="&amp;DATE(YEAR(TODAY()),7,1),LabData2016[最近一次LDL檢查日期],"&lt;"&amp;DATE(YEAR(TODAY())+1,1,1)))</f>
        <v/>
      </c>
      <c r="AJ695" s="6" t="str">
        <f ca="1">IF($B695="","",SUMIFS(LabData2016[UACR唯一],LabData2016[比對身分證前六碼],$AX695,LabData2016[最近一次UACR檢查日期],"&gt;="&amp;DATE(YEAR(TODAY()),1,1),LabData2016[最近一次UACR檢查日期],"&lt;"&amp;DATE(YEAR(TODAY()),7,1)))</f>
        <v/>
      </c>
      <c r="AK695" s="6" t="str">
        <f ca="1">IF($B695="","",SUMIFS(LabData2016[UACR唯一],LabData2016[比對身分證前六碼],$AX695,LabData2016[最近一次UACR檢查日期],"&gt;="&amp;DATE(YEAR(TODAY()),7,1),LabData2016[最近一次UACR檢查日期],"&lt;"&amp;DATE(YEAR(TODAY())+1,1,1)))</f>
        <v/>
      </c>
      <c r="AL695" s="6" t="str">
        <f t="shared" si="138"/>
        <v/>
      </c>
      <c r="AM695" s="6" t="str">
        <f t="shared" si="139"/>
        <v/>
      </c>
      <c r="AN695" s="6" t="str">
        <f t="shared" si="140"/>
        <v/>
      </c>
      <c r="AO695" s="6" t="str">
        <f t="shared" si="141"/>
        <v/>
      </c>
      <c r="AP695" s="6" t="str" cm="1">
        <f t="array" ref="AP695">IF($B695="","",IFERROR(INDEX(相容設定!$B$2:$E$9,MATCH($D695,相容設定!$A$2:$A$9,0),MIN(VALUE(LEFT($AQ695,FIND("/",$AQ695)-1)),3)+1),0))</f>
        <v/>
      </c>
      <c r="AQ695" s="6" t="str">
        <f t="shared" si="142"/>
        <v/>
      </c>
      <c r="AR695" s="30" t="str">
        <f t="shared" si="143"/>
        <v/>
      </c>
      <c r="AS695" s="30" t="str">
        <f>IF($B695="","",250+30+IF(OR(ISNUMBER(SEARCH("DM",$D695)),ISNUMBER(SEARCH("+",$D695))),100,0)+IFERROR(INDEX(相容設定!$F$2:$F$9,MATCH($D695,相容設定!$A$2:$A$9,0)),0))</f>
        <v/>
      </c>
      <c r="AT695" s="31" t="str">
        <f t="shared" si="144"/>
        <v/>
      </c>
      <c r="AU695" s="32" t="str">
        <f t="shared" si="145"/>
        <v/>
      </c>
      <c r="AW695" t="str">
        <f t="shared" si="146"/>
        <v/>
      </c>
    </row>
  </sheetData>
  <sheetProtection sheet="1" objects="1" scenarios="1"/>
  <protectedRanges>
    <protectedRange sqref="AE1:AE1048576" name="Range1"/>
  </protectedRanges>
  <autoFilter ref="A1:AY695" xr:uid="{AB0C8E0F-EDD6-4CE8-85DD-D5BBEC0F86FD}">
    <filterColumn colId="0" showButton="0"/>
    <filterColumn colId="1" showButton="0"/>
    <filterColumn colId="2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4" showButton="0"/>
  </autoFilter>
  <mergeCells count="6">
    <mergeCell ref="AM1:AT1"/>
    <mergeCell ref="A1:D1"/>
    <mergeCell ref="E1:L1"/>
    <mergeCell ref="M1:U1"/>
    <mergeCell ref="V1:AC1"/>
    <mergeCell ref="AD1:AL1"/>
  </mergeCells>
  <conditionalFormatting sqref="K4:L695">
    <cfRule type="expression" dxfId="25" priority="64">
      <formula>$K4="控制達標"</formula>
    </cfRule>
    <cfRule type="expression" dxfId="24" priority="65">
      <formula>$K4="進步達標"</formula>
    </cfRule>
    <cfRule type="expression" dxfId="23" priority="66">
      <formula>$K4="未達標"</formula>
    </cfRule>
    <cfRule type="expression" dxfId="22" priority="67">
      <formula>$K4="不適用"</formula>
    </cfRule>
  </conditionalFormatting>
  <conditionalFormatting sqref="T4:U695">
    <cfRule type="expression" dxfId="21" priority="72">
      <formula>$T4="控制達標"</formula>
    </cfRule>
    <cfRule type="expression" dxfId="20" priority="73">
      <formula>$T4="進步達標"</formula>
    </cfRule>
    <cfRule type="expression" dxfId="19" priority="74">
      <formula>$T4="未達標"</formula>
    </cfRule>
    <cfRule type="expression" dxfId="18" priority="75">
      <formula>$T4="不適用"</formula>
    </cfRule>
  </conditionalFormatting>
  <conditionalFormatting sqref="AB4:AC695">
    <cfRule type="expression" dxfId="17" priority="68">
      <formula>$AB4="控制達標"</formula>
    </cfRule>
    <cfRule type="expression" dxfId="16" priority="69">
      <formula>$AB4="進步達標"</formula>
    </cfRule>
    <cfRule type="expression" dxfId="15" priority="70">
      <formula>$AB4="未達標"</formula>
    </cfRule>
    <cfRule type="expression" dxfId="14" priority="71">
      <formula>$AB4="不適用"</formula>
    </cfRule>
  </conditionalFormatting>
  <conditionalFormatting sqref="AL4:AL695">
    <cfRule type="expression" dxfId="13" priority="76">
      <formula>$AL4="達標"</formula>
    </cfRule>
    <cfRule type="expression" dxfId="12" priority="77">
      <formula>$AL4="未達標"</formula>
    </cfRule>
    <cfRule type="expression" dxfId="11" priority="78">
      <formula>$AL4="不適用"</formula>
    </cfRule>
  </conditionalFormatting>
  <conditionalFormatting sqref="AT4:AT695">
    <cfRule type="containsText" dxfId="10" priority="13" operator="containsText" text="🟢">
      <formula>NOT(ISERROR(SEARCH("🟢",AT4)))</formula>
    </cfRule>
    <cfRule type="containsText" dxfId="9" priority="14" operator="containsText" text="🟡">
      <formula>NOT(ISERROR(SEARCH("🟡",AT4)))</formula>
    </cfRule>
    <cfRule type="containsText" dxfId="8" priority="15" operator="containsText" text="🔴">
      <formula>NOT(ISERROR(SEARCH("🔴",AT4)))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4D5AE-72ED-419F-9B51-FD88226F8421}">
  <dimension ref="A1:J277"/>
  <sheetViews>
    <sheetView showGridLines="0" zoomScale="69" zoomScaleNormal="85" workbookViewId="0">
      <selection activeCell="G43" sqref="G43"/>
    </sheetView>
  </sheetViews>
  <sheetFormatPr defaultRowHeight="14.5" x14ac:dyDescent="0.35"/>
  <cols>
    <col min="1" max="1" width="16.90625" customWidth="1"/>
    <col min="2" max="2" width="13.54296875" customWidth="1"/>
    <col min="3" max="3" width="19.1796875" customWidth="1"/>
    <col min="4" max="6" width="13.54296875" customWidth="1"/>
    <col min="7" max="7" width="10.81640625" bestFit="1" customWidth="1"/>
    <col min="8" max="9" width="14.54296875" customWidth="1"/>
    <col min="10" max="10" width="12.7265625" customWidth="1"/>
    <col min="11" max="11" width="10" customWidth="1"/>
    <col min="12" max="12" width="6.81640625" bestFit="1" customWidth="1"/>
  </cols>
  <sheetData>
    <row r="1" spans="1:6" x14ac:dyDescent="0.35">
      <c r="A1" s="69" t="s">
        <v>69</v>
      </c>
      <c r="B1" s="69"/>
      <c r="C1" s="69"/>
      <c r="E1" s="70" t="s">
        <v>70</v>
      </c>
      <c r="F1" s="70"/>
    </row>
    <row r="2" spans="1:6" x14ac:dyDescent="0.35">
      <c r="A2" s="5" t="s">
        <v>71</v>
      </c>
      <c r="B2" s="5" t="s">
        <v>72</v>
      </c>
      <c r="C2" s="5" t="s">
        <v>73</v>
      </c>
      <c r="E2" s="5" t="s">
        <v>71</v>
      </c>
      <c r="F2" s="5" t="s">
        <v>74</v>
      </c>
    </row>
    <row r="3" spans="1:6" x14ac:dyDescent="0.35">
      <c r="A3" s="6" t="s">
        <v>75</v>
      </c>
      <c r="B3" s="7">
        <f>COUNT(達標一覽表!A4:A189)</f>
        <v>2</v>
      </c>
      <c r="C3" s="8">
        <f>IF(B3=0,0,1)</f>
        <v>1</v>
      </c>
      <c r="E3" s="6" t="s">
        <v>76</v>
      </c>
      <c r="F3" s="18">
        <f ca="1">SUM(達標一覽表!AR4:AR189)</f>
        <v>1460</v>
      </c>
    </row>
    <row r="4" spans="1:6" x14ac:dyDescent="0.35">
      <c r="A4" s="9" t="s">
        <v>77</v>
      </c>
      <c r="B4" s="12">
        <f ca="1">COUNTIF(達標一覽表!AT4:AT189,"🟢")</f>
        <v>0</v>
      </c>
      <c r="C4" s="13">
        <f ca="1">IFERROR(B4/B3,0)</f>
        <v>0</v>
      </c>
      <c r="E4" s="6" t="s">
        <v>78</v>
      </c>
      <c r="F4" s="18">
        <f>SUM(達標一覽表!AS4:AS189)</f>
        <v>2960</v>
      </c>
    </row>
    <row r="5" spans="1:6" x14ac:dyDescent="0.35">
      <c r="A5" s="10" t="s">
        <v>79</v>
      </c>
      <c r="B5" s="14">
        <f ca="1">COUNTIF(達標一覽表!AT4:AT189,"🟡")</f>
        <v>1</v>
      </c>
      <c r="C5" s="15">
        <f ca="1">IFERROR(B5/B3,0)</f>
        <v>0.5</v>
      </c>
      <c r="E5" s="6" t="s">
        <v>80</v>
      </c>
      <c r="F5" s="8">
        <f ca="1">IF($B$3=0,"",IFERROR($F$3/$F$4,0))</f>
        <v>0.49324324324324326</v>
      </c>
    </row>
    <row r="6" spans="1:6" x14ac:dyDescent="0.35">
      <c r="A6" s="11" t="s">
        <v>81</v>
      </c>
      <c r="B6" s="16">
        <f ca="1">COUNTIF(達標一覽表!AT4:AT189,"🔴")</f>
        <v>1</v>
      </c>
      <c r="C6" s="17">
        <f ca="1">IFERROR(B6/B3,0)</f>
        <v>0.5</v>
      </c>
      <c r="E6" s="6" t="s">
        <v>82</v>
      </c>
      <c r="F6" s="19">
        <f ca="1">IFERROR(F3/B3,0)</f>
        <v>730</v>
      </c>
    </row>
    <row r="8" spans="1:6" x14ac:dyDescent="0.35">
      <c r="A8" s="71" t="s">
        <v>83</v>
      </c>
      <c r="B8" s="71"/>
      <c r="D8" s="72" t="s">
        <v>84</v>
      </c>
      <c r="E8" s="72"/>
      <c r="F8" s="72"/>
    </row>
    <row r="9" spans="1:6" x14ac:dyDescent="0.35">
      <c r="A9" s="5" t="s">
        <v>16</v>
      </c>
      <c r="B9" s="5" t="s">
        <v>72</v>
      </c>
      <c r="D9" s="5" t="s">
        <v>85</v>
      </c>
      <c r="E9" s="5" t="s">
        <v>86</v>
      </c>
      <c r="F9" s="5" t="s">
        <v>87</v>
      </c>
    </row>
    <row r="10" spans="1:6" x14ac:dyDescent="0.35">
      <c r="A10" s="6" t="s">
        <v>88</v>
      </c>
      <c r="B10" s="7">
        <f>COUNTIF(達標一覽表!D4:D189,"DM only")</f>
        <v>0</v>
      </c>
      <c r="D10" s="6" t="s">
        <v>89</v>
      </c>
      <c r="E10" s="7">
        <f ca="1">COUNTIF(達標一覽表!K4:K189,"控制達標")+COUNTIF(達標一覽表!K4:K189,"進步達標")</f>
        <v>0</v>
      </c>
      <c r="F10" s="8" cm="1">
        <f t="array" aca="1" ref="F10" ca="1">IFERROR(E10/SUMPRODUCT(--(LEN(達標一覽表!K4:K189)&gt;0),--(達標一覽表!K4:K189&lt;&gt;"不適用")),0)</f>
        <v>0</v>
      </c>
    </row>
    <row r="11" spans="1:6" x14ac:dyDescent="0.35">
      <c r="A11" s="6" t="s">
        <v>90</v>
      </c>
      <c r="B11" s="7">
        <f>COUNTIF(達標一覽表!D4:D189,"CKD only")</f>
        <v>0</v>
      </c>
      <c r="D11" s="6" t="s">
        <v>91</v>
      </c>
      <c r="E11" s="7">
        <f ca="1">COUNTIF(達標一覽表!T4:T189,"控制達標")+COUNTIF(達標一覽表!T4:T189,"進步達標")</f>
        <v>1</v>
      </c>
      <c r="F11" s="8" cm="1">
        <f t="array" aca="1" ref="F11" ca="1">IFERROR(E11/SUMPRODUCT(--(LEN(達標一覽表!T4:T189)&gt;0),--(達標一覽表!T4:T189&lt;&gt;"不適用")),0)</f>
        <v>0.5</v>
      </c>
    </row>
    <row r="12" spans="1:6" x14ac:dyDescent="0.35">
      <c r="A12" s="6" t="s">
        <v>92</v>
      </c>
      <c r="B12" s="7">
        <f>COUNTIF(達標一覽表!D4:D189,"ASCVD only")</f>
        <v>0</v>
      </c>
      <c r="D12" s="6" t="s">
        <v>93</v>
      </c>
      <c r="E12" s="7">
        <f ca="1">COUNTIF(達標一覽表!AB4:AB189,"控制達標")+COUNTIF(達標一覽表!AB4:AB189,"進步達標")</f>
        <v>1</v>
      </c>
      <c r="F12" s="8" cm="1">
        <f t="array" aca="1" ref="F12" ca="1">IFERROR(E12/SUMPRODUCT(--(LEN(達標一覽表!AB4:AB189)&gt;0),--(達標一覽表!AB4:AB189&lt;&gt;"不適用")),0)</f>
        <v>0.5</v>
      </c>
    </row>
    <row r="13" spans="1:6" x14ac:dyDescent="0.35">
      <c r="A13" s="6" t="s">
        <v>94</v>
      </c>
      <c r="B13" s="7">
        <f>COUNTIF(達標一覽表!D4:D189,"DM+CKD")</f>
        <v>0</v>
      </c>
      <c r="D13" s="6" t="s">
        <v>95</v>
      </c>
      <c r="E13" s="7">
        <f ca="1">COUNTIF(達標一覽表!AL4:AL189,"達標")</f>
        <v>0</v>
      </c>
      <c r="F13" s="8" cm="1">
        <f t="array" aca="1" ref="F13" ca="1">IFERROR(E13/SUMPRODUCT(--(LEN(達標一覽表!AL4:AL189)&gt;0),--(LEN(達標一覽表!B4:B189)&gt;0)),0)</f>
        <v>0</v>
      </c>
    </row>
    <row r="14" spans="1:6" x14ac:dyDescent="0.35">
      <c r="A14" s="6" t="s">
        <v>96</v>
      </c>
      <c r="B14" s="7">
        <f>COUNTIF(達標一覽表!D4:D189,"DM+ASCVD")</f>
        <v>0</v>
      </c>
    </row>
    <row r="15" spans="1:6" x14ac:dyDescent="0.35">
      <c r="A15" s="6" t="s">
        <v>97</v>
      </c>
      <c r="B15" s="7">
        <f>COUNTIF(達標一覽表!D4:D189,"CKD+ASCVD")</f>
        <v>0</v>
      </c>
    </row>
    <row r="16" spans="1:6" x14ac:dyDescent="0.35">
      <c r="A16" s="6" t="s">
        <v>98</v>
      </c>
      <c r="B16" s="7">
        <f>COUNTIF(達標一覽表!D4:D189,"DM+CKD+ASCVD")</f>
        <v>2</v>
      </c>
    </row>
    <row r="17" spans="1:10" x14ac:dyDescent="0.35">
      <c r="A17" s="6" t="s">
        <v>99</v>
      </c>
      <c r="B17" s="7">
        <f>COUNTIF(達標一覽表!D4:D189,"無特定分類")</f>
        <v>0</v>
      </c>
    </row>
    <row r="19" spans="1:10" x14ac:dyDescent="0.35">
      <c r="A19" s="73" t="s">
        <v>100</v>
      </c>
      <c r="B19" s="74"/>
      <c r="C19" s="74"/>
      <c r="D19" s="74"/>
      <c r="E19" s="74"/>
      <c r="F19" s="74"/>
      <c r="G19" s="74"/>
      <c r="H19" s="74"/>
      <c r="I19" s="74"/>
      <c r="J19" s="74"/>
    </row>
    <row r="20" spans="1:10" ht="29" x14ac:dyDescent="0.35">
      <c r="A20" s="21" t="s">
        <v>1</v>
      </c>
      <c r="B20" s="21" t="s">
        <v>2</v>
      </c>
      <c r="C20" s="21" t="s">
        <v>16</v>
      </c>
      <c r="D20" s="21" t="s">
        <v>89</v>
      </c>
      <c r="E20" s="21" t="s">
        <v>91</v>
      </c>
      <c r="F20" s="21" t="s">
        <v>93</v>
      </c>
      <c r="G20" s="21" t="s">
        <v>59</v>
      </c>
      <c r="H20" s="21" t="s">
        <v>65</v>
      </c>
      <c r="I20" s="21" t="s">
        <v>66</v>
      </c>
      <c r="J20" s="21" t="s">
        <v>67</v>
      </c>
    </row>
    <row r="21" spans="1:10" x14ac:dyDescent="0.35">
      <c r="A21" s="6" t="str">
        <f>IF(達標一覽表!B4="","",達標一覽表!B4)</f>
        <v>A24104****</v>
      </c>
      <c r="B21" s="6" t="str">
        <f>IF(達標一覽表!B4="","",達標一覽表!C4)</f>
        <v>030/03/11</v>
      </c>
      <c r="C21" s="6" t="str">
        <f>IF(達標一覽表!B4="","",達標一覽表!D4)</f>
        <v>DM+CKD+ASCVD</v>
      </c>
      <c r="D21" s="51" t="str">
        <f ca="1">IF(達標一覽表!B4="","",達標一覽表!K4)</f>
        <v>未達標</v>
      </c>
      <c r="E21" s="51" t="str">
        <f ca="1">IF(達標一覽表!B4="","",達標一覽表!T4)</f>
        <v>進步達標</v>
      </c>
      <c r="F21" s="51" t="str">
        <f ca="1">IF(達標一覽表!B4="","",達標一覽表!AB4)</f>
        <v>控制達標</v>
      </c>
      <c r="G21" s="7" t="str">
        <f ca="1">IF(達標一覽表!B4="","",達標一覽表!AL4)</f>
        <v>未達標</v>
      </c>
      <c r="H21" s="18">
        <f ca="1">IF(達標一覽表!B4="","",達標一覽表!AR4)</f>
        <v>1180</v>
      </c>
      <c r="I21" s="18">
        <f>IF(達標一覽表!B4="","",達標一覽表!AS4)</f>
        <v>1480</v>
      </c>
      <c r="J21" s="7" t="str">
        <f ca="1">IF(達標一覽表!B4="","",達標一覽表!AT4)</f>
        <v>🟡</v>
      </c>
    </row>
    <row r="22" spans="1:10" x14ac:dyDescent="0.35">
      <c r="A22" s="6" t="str">
        <f>IF(達標一覽表!B5="","",達標一覽表!B5)</f>
        <v>C22666****</v>
      </c>
      <c r="B22" s="6" t="str">
        <f>IF(達標一覽表!B5="","",達標一覽表!C5)</f>
        <v>031/04/01</v>
      </c>
      <c r="C22" s="6" t="str">
        <f>IF(達標一覽表!B5="","",達標一覽表!D5)</f>
        <v>DM+CKD+ASCVD</v>
      </c>
      <c r="D22" s="53" t="str">
        <f ca="1">IF(達標一覽表!B5="","",達標一覽表!K5)</f>
        <v>未達標</v>
      </c>
      <c r="E22" s="53" t="str">
        <f ca="1">IF(達標一覽表!B5="","",達標一覽表!T5)</f>
        <v>未達標</v>
      </c>
      <c r="F22" s="52" t="str">
        <f ca="1">IF(達標一覽表!B5="","",達標一覽表!AB5)</f>
        <v>未達標</v>
      </c>
      <c r="G22" s="7" t="str">
        <f ca="1">IF(達標一覽表!B5="","",達標一覽表!AL5)</f>
        <v>未達標</v>
      </c>
      <c r="H22" s="18">
        <f ca="1">IF(達標一覽表!B5="","",達標一覽表!AR5)</f>
        <v>280</v>
      </c>
      <c r="I22" s="18">
        <f>IF(達標一覽表!B5="","",達標一覽表!AS5)</f>
        <v>1480</v>
      </c>
      <c r="J22" s="7" t="str">
        <f ca="1">IF(達標一覽表!B5="","",達標一覽表!AT5)</f>
        <v>🔴</v>
      </c>
    </row>
    <row r="23" spans="1:10" x14ac:dyDescent="0.35">
      <c r="A23" s="6" t="str">
        <f>IF(達標一覽表!B6="","",達標一覽表!B6)</f>
        <v/>
      </c>
      <c r="B23" s="6" t="str">
        <f>IF(達標一覽表!B6="","",達標一覽表!C6)</f>
        <v/>
      </c>
      <c r="C23" s="6" t="str">
        <f>IF(達標一覽表!B6="","",達標一覽表!D6)</f>
        <v/>
      </c>
      <c r="D23" s="51" t="str">
        <f>IF(達標一覽表!B6="","",達標一覽表!K6)</f>
        <v/>
      </c>
      <c r="E23" s="52" t="str">
        <f>IF(達標一覽表!B6="","",達標一覽表!T6)</f>
        <v/>
      </c>
      <c r="F23" s="52" t="str">
        <f>IF(達標一覽表!B6="","",達標一覽表!AB6)</f>
        <v/>
      </c>
      <c r="G23" s="7" t="str">
        <f>IF(達標一覽表!B6="","",達標一覽表!AL6)</f>
        <v/>
      </c>
      <c r="H23" s="18" t="str">
        <f>IF(達標一覽表!B6="","",達標一覽表!AR6)</f>
        <v/>
      </c>
      <c r="I23" s="18" t="str">
        <f>IF(達標一覽表!B6="","",達標一覽表!AS6)</f>
        <v/>
      </c>
      <c r="J23" s="7" t="str">
        <f>IF(達標一覽表!B6="","",達標一覽表!AT6)</f>
        <v/>
      </c>
    </row>
    <row r="24" spans="1:10" x14ac:dyDescent="0.35">
      <c r="A24" s="6" t="str">
        <f>IF(達標一覽表!B7="","",達標一覽表!B7)</f>
        <v/>
      </c>
      <c r="B24" s="6" t="str">
        <f>IF(達標一覽表!B7="","",達標一覽表!C7)</f>
        <v/>
      </c>
      <c r="C24" s="6" t="str">
        <f>IF(達標一覽表!B7="","",達標一覽表!D7)</f>
        <v/>
      </c>
      <c r="D24" s="52" t="str">
        <f>IF(達標一覽表!B7="","",達標一覽表!K7)</f>
        <v/>
      </c>
      <c r="E24" s="53" t="str">
        <f>IF(達標一覽表!B7="","",達標一覽表!T7)</f>
        <v/>
      </c>
      <c r="F24" s="51" t="str">
        <f>IF(達標一覽表!B7="","",達標一覽表!AB7)</f>
        <v/>
      </c>
      <c r="G24" s="7" t="str">
        <f>IF(達標一覽表!B7="","",達標一覽表!AL7)</f>
        <v/>
      </c>
      <c r="H24" s="18" t="str">
        <f>IF(達標一覽表!B7="","",達標一覽表!AR7)</f>
        <v/>
      </c>
      <c r="I24" s="18" t="str">
        <f>IF(達標一覽表!B7="","",達標一覽表!AS7)</f>
        <v/>
      </c>
      <c r="J24" s="7" t="str">
        <f>IF(達標一覽表!B7="","",達標一覽表!AT7)</f>
        <v/>
      </c>
    </row>
    <row r="25" spans="1:10" x14ac:dyDescent="0.35">
      <c r="A25" s="6" t="str">
        <f>IF(達標一覽表!B8="","",達標一覽表!B8)</f>
        <v/>
      </c>
      <c r="B25" s="6" t="str">
        <f>IF(達標一覽表!B8="","",達標一覽表!C8)</f>
        <v/>
      </c>
      <c r="C25" s="6" t="str">
        <f>IF(達標一覽表!B8="","",達標一覽表!D8)</f>
        <v/>
      </c>
      <c r="D25" s="52" t="str">
        <f>IF(達標一覽表!B8="","",達標一覽表!K8)</f>
        <v/>
      </c>
      <c r="E25" s="52" t="str">
        <f>IF(達標一覽表!B8="","",達標一覽表!T8)</f>
        <v/>
      </c>
      <c r="F25" s="51" t="str">
        <f>IF(達標一覽表!B8="","",達標一覽表!AB8)</f>
        <v/>
      </c>
      <c r="G25" s="7" t="str">
        <f>IF(達標一覽表!B8="","",達標一覽表!AL8)</f>
        <v/>
      </c>
      <c r="H25" s="18" t="str">
        <f>IF(達標一覽表!B8="","",達標一覽表!AR8)</f>
        <v/>
      </c>
      <c r="I25" s="18" t="str">
        <f>IF(達標一覽表!B8="","",達標一覽表!AS8)</f>
        <v/>
      </c>
      <c r="J25" s="7" t="str">
        <f>IF(達標一覽表!B8="","",達標一覽表!AT8)</f>
        <v/>
      </c>
    </row>
    <row r="26" spans="1:10" x14ac:dyDescent="0.35">
      <c r="A26" s="6" t="str">
        <f>IF(達標一覽表!B9="","",達標一覽表!B9)</f>
        <v/>
      </c>
      <c r="B26" s="6" t="str">
        <f>IF(達標一覽表!B9="","",達標一覽表!C9)</f>
        <v/>
      </c>
      <c r="C26" s="6" t="str">
        <f>IF(達標一覽表!B9="","",達標一覽表!D9)</f>
        <v/>
      </c>
      <c r="D26" s="51" t="str">
        <f>IF(達標一覽表!B9="","",達標一覽表!K9)</f>
        <v/>
      </c>
      <c r="E26" s="52" t="str">
        <f>IF(達標一覽表!B9="","",達標一覽表!T9)</f>
        <v/>
      </c>
      <c r="F26" s="51" t="str">
        <f>IF(達標一覽表!B9="","",達標一覽表!AB9)</f>
        <v/>
      </c>
      <c r="G26" s="7" t="str">
        <f>IF(達標一覽表!B9="","",達標一覽表!AL9)</f>
        <v/>
      </c>
      <c r="H26" s="18" t="str">
        <f>IF(達標一覽表!B9="","",達標一覽表!AR9)</f>
        <v/>
      </c>
      <c r="I26" s="18" t="str">
        <f>IF(達標一覽表!B9="","",達標一覽表!AS9)</f>
        <v/>
      </c>
      <c r="J26" s="7" t="str">
        <f>IF(達標一覽表!B9="","",達標一覽表!AT9)</f>
        <v/>
      </c>
    </row>
    <row r="27" spans="1:10" x14ac:dyDescent="0.35">
      <c r="A27" s="6" t="str">
        <f>IF(達標一覽表!B10="","",達標一覽表!B10)</f>
        <v/>
      </c>
      <c r="B27" s="6" t="str">
        <f>IF(達標一覽表!B10="","",達標一覽表!C10)</f>
        <v/>
      </c>
      <c r="C27" s="6" t="str">
        <f>IF(達標一覽表!B10="","",達標一覽表!D10)</f>
        <v/>
      </c>
      <c r="D27" s="51" t="str">
        <f>IF(達標一覽表!B10="","",達標一覽表!K10)</f>
        <v/>
      </c>
      <c r="E27" s="51" t="str">
        <f>IF(達標一覽表!B10="","",達標一覽表!T10)</f>
        <v/>
      </c>
      <c r="F27" s="51" t="str">
        <f>IF(達標一覽表!B10="","",達標一覽表!AB10)</f>
        <v/>
      </c>
      <c r="G27" s="7" t="str">
        <f>IF(達標一覽表!B10="","",達標一覽表!AL10)</f>
        <v/>
      </c>
      <c r="H27" s="18" t="str">
        <f>IF(達標一覽表!B10="","",達標一覽表!AR10)</f>
        <v/>
      </c>
      <c r="I27" s="18" t="str">
        <f>IF(達標一覽表!B10="","",達標一覽表!AS10)</f>
        <v/>
      </c>
      <c r="J27" s="7" t="str">
        <f>IF(達標一覽表!B10="","",達標一覽表!AT10)</f>
        <v/>
      </c>
    </row>
    <row r="28" spans="1:10" x14ac:dyDescent="0.35">
      <c r="A28" s="6" t="str">
        <f>IF(達標一覽表!B11="","",達標一覽表!B11)</f>
        <v/>
      </c>
      <c r="B28" s="6" t="str">
        <f>IF(達標一覽表!B11="","",達標一覽表!C11)</f>
        <v/>
      </c>
      <c r="C28" s="6" t="str">
        <f>IF(達標一覽表!B11="","",達標一覽表!D11)</f>
        <v/>
      </c>
      <c r="D28" s="52" t="str">
        <f>IF(達標一覽表!B11="","",達標一覽表!K11)</f>
        <v/>
      </c>
      <c r="E28" s="52" t="str">
        <f>IF(達標一覽表!B11="","",達標一覽表!T11)</f>
        <v/>
      </c>
      <c r="F28" s="52" t="str">
        <f>IF(達標一覽表!B11="","",達標一覽表!AB11)</f>
        <v/>
      </c>
      <c r="G28" s="7" t="str">
        <f>IF(達標一覽表!B11="","",達標一覽表!AL11)</f>
        <v/>
      </c>
      <c r="H28" s="18" t="str">
        <f>IF(達標一覽表!B11="","",達標一覽表!AR11)</f>
        <v/>
      </c>
      <c r="I28" s="18" t="str">
        <f>IF(達標一覽表!B11="","",達標一覽表!AS11)</f>
        <v/>
      </c>
      <c r="J28" s="7" t="str">
        <f>IF(達標一覽表!B11="","",達標一覽表!AT11)</f>
        <v/>
      </c>
    </row>
    <row r="29" spans="1:10" x14ac:dyDescent="0.35">
      <c r="A29" s="6" t="str">
        <f>IF(達標一覽表!B12="","",達標一覽表!B12)</f>
        <v/>
      </c>
      <c r="B29" s="6" t="str">
        <f>IF(達標一覽表!B12="","",達標一覽表!C12)</f>
        <v/>
      </c>
      <c r="C29" s="6" t="str">
        <f>IF(達標一覽表!B12="","",達標一覽表!D12)</f>
        <v/>
      </c>
      <c r="D29" s="51" t="str">
        <f>IF(達標一覽表!B12="","",達標一覽表!K12)</f>
        <v/>
      </c>
      <c r="E29" s="51" t="str">
        <f>IF(達標一覽表!B12="","",達標一覽表!T12)</f>
        <v/>
      </c>
      <c r="F29" s="51" t="str">
        <f>IF(達標一覽表!B12="","",達標一覽表!AB12)</f>
        <v/>
      </c>
      <c r="G29" s="7" t="str">
        <f>IF(達標一覽表!B12="","",達標一覽表!AL12)</f>
        <v/>
      </c>
      <c r="H29" s="18" t="str">
        <f>IF(達標一覽表!B12="","",達標一覽表!AR12)</f>
        <v/>
      </c>
      <c r="I29" s="18" t="str">
        <f>IF(達標一覽表!B12="","",達標一覽表!AS12)</f>
        <v/>
      </c>
      <c r="J29" s="7" t="str">
        <f>IF(達標一覽表!B12="","",達標一覽表!AT12)</f>
        <v/>
      </c>
    </row>
    <row r="30" spans="1:10" x14ac:dyDescent="0.35">
      <c r="A30" s="6" t="str">
        <f>IF(達標一覽表!B13="","",達標一覽表!B13)</f>
        <v/>
      </c>
      <c r="B30" s="6" t="str">
        <f>IF(達標一覽表!B13="","",達標一覽表!C13)</f>
        <v/>
      </c>
      <c r="C30" s="6" t="str">
        <f>IF(達標一覽表!B13="","",達標一覽表!D13)</f>
        <v/>
      </c>
      <c r="D30" s="53" t="str">
        <f>IF(達標一覽表!B13="","",達標一覽表!K13)</f>
        <v/>
      </c>
      <c r="E30" s="52" t="str">
        <f>IF(達標一覽表!B13="","",達標一覽表!T13)</f>
        <v/>
      </c>
      <c r="F30" s="52" t="str">
        <f>IF(達標一覽表!B13="","",達標一覽表!AB13)</f>
        <v/>
      </c>
      <c r="G30" s="7" t="str">
        <f>IF(達標一覽表!B13="","",達標一覽表!AL13)</f>
        <v/>
      </c>
      <c r="H30" s="18" t="str">
        <f>IF(達標一覽表!B13="","",達標一覽表!AR13)</f>
        <v/>
      </c>
      <c r="I30" s="18" t="str">
        <f>IF(達標一覽表!B13="","",達標一覽表!AS13)</f>
        <v/>
      </c>
      <c r="J30" s="7" t="str">
        <f>IF(達標一覽表!B13="","",達標一覽表!AT13)</f>
        <v/>
      </c>
    </row>
    <row r="31" spans="1:10" x14ac:dyDescent="0.35">
      <c r="A31" s="6" t="str">
        <f>IF(達標一覽表!B14="","",達標一覽表!B14)</f>
        <v/>
      </c>
      <c r="B31" s="6" t="str">
        <f>IF(達標一覽表!B14="","",達標一覽表!C14)</f>
        <v/>
      </c>
      <c r="C31" s="6" t="str">
        <f>IF(達標一覽表!B14="","",達標一覽表!D14)</f>
        <v/>
      </c>
      <c r="D31" s="51" t="str">
        <f>IF(達標一覽表!B14="","",達標一覽表!K14)</f>
        <v/>
      </c>
      <c r="E31" s="53" t="str">
        <f>IF(達標一覽表!B14="","",達標一覽表!T14)</f>
        <v/>
      </c>
      <c r="F31" s="52" t="str">
        <f>IF(達標一覽表!B14="","",達標一覽表!AB14)</f>
        <v/>
      </c>
      <c r="G31" s="7" t="str">
        <f>IF(達標一覽表!B14="","",達標一覽表!AL14)</f>
        <v/>
      </c>
      <c r="H31" s="18" t="str">
        <f>IF(達標一覽表!B14="","",達標一覽表!AR14)</f>
        <v/>
      </c>
      <c r="I31" s="18" t="str">
        <f>IF(達標一覽表!B14="","",達標一覽表!AS14)</f>
        <v/>
      </c>
      <c r="J31" s="7" t="str">
        <f>IF(達標一覽表!B14="","",達標一覽表!AT14)</f>
        <v/>
      </c>
    </row>
    <row r="32" spans="1:10" x14ac:dyDescent="0.35">
      <c r="A32" s="6" t="str">
        <f>IF(達標一覽表!B15="","",達標一覽表!B15)</f>
        <v/>
      </c>
      <c r="B32" s="6" t="str">
        <f>IF(達標一覽表!B15="","",達標一覽表!C15)</f>
        <v/>
      </c>
      <c r="C32" s="6" t="str">
        <f>IF(達標一覽表!B15="","",達標一覽表!D15)</f>
        <v/>
      </c>
      <c r="D32" s="51" t="str">
        <f>IF(達標一覽表!B15="","",達標一覽表!K15)</f>
        <v/>
      </c>
      <c r="E32" s="52" t="str">
        <f>IF(達標一覽表!B15="","",達標一覽表!T15)</f>
        <v/>
      </c>
      <c r="F32" s="51" t="str">
        <f>IF(達標一覽表!B15="","",達標一覽表!AB15)</f>
        <v/>
      </c>
      <c r="G32" s="7" t="str">
        <f>IF(達標一覽表!B15="","",達標一覽表!AL15)</f>
        <v/>
      </c>
      <c r="H32" s="18" t="str">
        <f>IF(達標一覽表!B15="","",達標一覽表!AR15)</f>
        <v/>
      </c>
      <c r="I32" s="18" t="str">
        <f>IF(達標一覽表!B15="","",達標一覽表!AS15)</f>
        <v/>
      </c>
      <c r="J32" s="7" t="str">
        <f>IF(達標一覽表!B15="","",達標一覽表!AT15)</f>
        <v/>
      </c>
    </row>
    <row r="33" spans="1:10" x14ac:dyDescent="0.35">
      <c r="A33" s="6" t="str">
        <f>IF(達標一覽表!B16="","",達標一覽表!B16)</f>
        <v/>
      </c>
      <c r="B33" s="6" t="str">
        <f>IF(達標一覽表!B16="","",達標一覽表!C16)</f>
        <v/>
      </c>
      <c r="C33" s="6" t="str">
        <f>IF(達標一覽表!B16="","",達標一覽表!D16)</f>
        <v/>
      </c>
      <c r="D33" s="52" t="str">
        <f>IF(達標一覽表!B16="","",達標一覽表!K16)</f>
        <v/>
      </c>
      <c r="E33" s="53" t="str">
        <f>IF(達標一覽表!B16="","",達標一覽表!T16)</f>
        <v/>
      </c>
      <c r="F33" s="53" t="str">
        <f>IF(達標一覽表!B16="","",達標一覽表!AB16)</f>
        <v/>
      </c>
      <c r="G33" s="7" t="str">
        <f>IF(達標一覽表!B16="","",達標一覽表!AL16)</f>
        <v/>
      </c>
      <c r="H33" s="18" t="str">
        <f>IF(達標一覽表!B16="","",達標一覽表!AR16)</f>
        <v/>
      </c>
      <c r="I33" s="18" t="str">
        <f>IF(達標一覽表!B16="","",達標一覽表!AS16)</f>
        <v/>
      </c>
      <c r="J33" s="7" t="str">
        <f>IF(達標一覽表!B16="","",達標一覽表!AT16)</f>
        <v/>
      </c>
    </row>
    <row r="34" spans="1:10" x14ac:dyDescent="0.35">
      <c r="A34" s="6" t="str">
        <f>IF(達標一覽表!B17="","",達標一覽表!B17)</f>
        <v/>
      </c>
      <c r="B34" s="6" t="str">
        <f>IF(達標一覽表!B17="","",達標一覽表!C17)</f>
        <v/>
      </c>
      <c r="C34" s="6" t="str">
        <f>IF(達標一覽表!B17="","",達標一覽表!D17)</f>
        <v/>
      </c>
      <c r="D34" s="52" t="str">
        <f>IF(達標一覽表!B17="","",達標一覽表!K17)</f>
        <v/>
      </c>
      <c r="E34" s="52" t="str">
        <f>IF(達標一覽表!B17="","",達標一覽表!T17)</f>
        <v/>
      </c>
      <c r="F34" s="51" t="str">
        <f>IF(達標一覽表!B17="","",達標一覽表!AB17)</f>
        <v/>
      </c>
      <c r="G34" s="7" t="str">
        <f>IF(達標一覽表!B17="","",達標一覽表!AL17)</f>
        <v/>
      </c>
      <c r="H34" s="18" t="str">
        <f>IF(達標一覽表!B17="","",達標一覽表!AR17)</f>
        <v/>
      </c>
      <c r="I34" s="18" t="str">
        <f>IF(達標一覽表!B17="","",達標一覽表!AS17)</f>
        <v/>
      </c>
      <c r="J34" s="7" t="str">
        <f>IF(達標一覽表!B17="","",達標一覽表!AT17)</f>
        <v/>
      </c>
    </row>
    <row r="35" spans="1:10" x14ac:dyDescent="0.35">
      <c r="A35" s="6" t="str">
        <f>IF(達標一覽表!B18="","",達標一覽表!B18)</f>
        <v/>
      </c>
      <c r="B35" s="6" t="str">
        <f>IF(達標一覽表!B18="","",達標一覽表!C18)</f>
        <v/>
      </c>
      <c r="C35" s="6" t="str">
        <f>IF(達標一覽表!B18="","",達標一覽表!D18)</f>
        <v/>
      </c>
      <c r="D35" s="51" t="str">
        <f>IF(達標一覽表!B18="","",達標一覽表!K18)</f>
        <v/>
      </c>
      <c r="E35" s="52" t="str">
        <f>IF(達標一覽表!B18="","",達標一覽表!T18)</f>
        <v/>
      </c>
      <c r="F35" s="52" t="str">
        <f>IF(達標一覽表!B18="","",達標一覽表!AB18)</f>
        <v/>
      </c>
      <c r="G35" s="7" t="str">
        <f>IF(達標一覽表!B18="","",達標一覽表!AL18)</f>
        <v/>
      </c>
      <c r="H35" s="18" t="str">
        <f>IF(達標一覽表!B18="","",達標一覽表!AR18)</f>
        <v/>
      </c>
      <c r="I35" s="18" t="str">
        <f>IF(達標一覽表!B18="","",達標一覽表!AS18)</f>
        <v/>
      </c>
      <c r="J35" s="7" t="str">
        <f>IF(達標一覽表!B18="","",達標一覽表!AT18)</f>
        <v/>
      </c>
    </row>
    <row r="36" spans="1:10" x14ac:dyDescent="0.35">
      <c r="A36" s="6" t="str">
        <f>IF(達標一覽表!B19="","",達標一覽表!B19)</f>
        <v/>
      </c>
      <c r="B36" s="6" t="str">
        <f>IF(達標一覽表!B19="","",達標一覽表!C19)</f>
        <v/>
      </c>
      <c r="C36" s="6" t="str">
        <f>IF(達標一覽表!B19="","",達標一覽表!D19)</f>
        <v/>
      </c>
      <c r="D36" s="52" t="str">
        <f>IF(達標一覽表!B19="","",達標一覽表!K19)</f>
        <v/>
      </c>
      <c r="E36" s="52" t="str">
        <f>IF(達標一覽表!B19="","",達標一覽表!T19)</f>
        <v/>
      </c>
      <c r="F36" s="52" t="str">
        <f>IF(達標一覽表!B19="","",達標一覽表!AB19)</f>
        <v/>
      </c>
      <c r="G36" s="7" t="str">
        <f>IF(達標一覽表!B19="","",達標一覽表!AL19)</f>
        <v/>
      </c>
      <c r="H36" s="18" t="str">
        <f>IF(達標一覽表!B19="","",達標一覽表!AR19)</f>
        <v/>
      </c>
      <c r="I36" s="18" t="str">
        <f>IF(達標一覽表!B19="","",達標一覽表!AS19)</f>
        <v/>
      </c>
      <c r="J36" s="7" t="str">
        <f>IF(達標一覽表!B19="","",達標一覽表!AT19)</f>
        <v/>
      </c>
    </row>
    <row r="37" spans="1:10" x14ac:dyDescent="0.35">
      <c r="A37" s="6" t="str">
        <f>IF(達標一覽表!B20="","",達標一覽表!B20)</f>
        <v/>
      </c>
      <c r="B37" s="6" t="str">
        <f>IF(達標一覽表!B20="","",達標一覽表!C20)</f>
        <v/>
      </c>
      <c r="C37" s="6" t="str">
        <f>IF(達標一覽表!B20="","",達標一覽表!D20)</f>
        <v/>
      </c>
      <c r="D37" s="51" t="str">
        <f>IF(達標一覽表!B20="","",達標一覽表!K20)</f>
        <v/>
      </c>
      <c r="E37" s="52" t="str">
        <f>IF(達標一覽表!B20="","",達標一覽表!T20)</f>
        <v/>
      </c>
      <c r="F37" s="51" t="str">
        <f>IF(達標一覽表!B20="","",達標一覽表!AB20)</f>
        <v/>
      </c>
      <c r="G37" s="7" t="str">
        <f>IF(達標一覽表!B20="","",達標一覽表!AL20)</f>
        <v/>
      </c>
      <c r="H37" s="18" t="str">
        <f>IF(達標一覽表!B20="","",達標一覽表!AR20)</f>
        <v/>
      </c>
      <c r="I37" s="18" t="str">
        <f>IF(達標一覽表!B20="","",達標一覽表!AS20)</f>
        <v/>
      </c>
      <c r="J37" s="7" t="str">
        <f>IF(達標一覽表!B20="","",達標一覽表!AT20)</f>
        <v/>
      </c>
    </row>
    <row r="38" spans="1:10" x14ac:dyDescent="0.35">
      <c r="A38" s="6" t="str">
        <f>IF(達標一覽表!B21="","",達標一覽表!B21)</f>
        <v/>
      </c>
      <c r="B38" s="6" t="str">
        <f>IF(達標一覽表!B21="","",達標一覽表!C21)</f>
        <v/>
      </c>
      <c r="C38" s="6" t="str">
        <f>IF(達標一覽表!B21="","",達標一覽表!D21)</f>
        <v/>
      </c>
      <c r="D38" s="52" t="str">
        <f>IF(達標一覽表!B21="","",達標一覽表!K21)</f>
        <v/>
      </c>
      <c r="E38" s="52" t="str">
        <f>IF(達標一覽表!B21="","",達標一覽表!T21)</f>
        <v/>
      </c>
      <c r="F38" s="51" t="str">
        <f>IF(達標一覽表!B21="","",達標一覽表!AB21)</f>
        <v/>
      </c>
      <c r="G38" s="7" t="str">
        <f>IF(達標一覽表!B21="","",達標一覽表!AL21)</f>
        <v/>
      </c>
      <c r="H38" s="18" t="str">
        <f>IF(達標一覽表!B21="","",達標一覽表!AR21)</f>
        <v/>
      </c>
      <c r="I38" s="18" t="str">
        <f>IF(達標一覽表!B21="","",達標一覽表!AS21)</f>
        <v/>
      </c>
      <c r="J38" s="7" t="str">
        <f>IF(達標一覽表!B21="","",達標一覽表!AT21)</f>
        <v/>
      </c>
    </row>
    <row r="39" spans="1:10" x14ac:dyDescent="0.35">
      <c r="A39" s="6" t="str">
        <f>IF(達標一覽表!B22="","",達標一覽表!B22)</f>
        <v/>
      </c>
      <c r="B39" s="6" t="str">
        <f>IF(達標一覽表!B22="","",達標一覽表!C22)</f>
        <v/>
      </c>
      <c r="C39" s="6" t="str">
        <f>IF(達標一覽表!B22="","",達標一覽表!D22)</f>
        <v/>
      </c>
      <c r="D39" s="53" t="str">
        <f>IF(達標一覽表!B22="","",達標一覽表!K22)</f>
        <v/>
      </c>
      <c r="E39" s="52" t="str">
        <f>IF(達標一覽表!B22="","",達標一覽表!T22)</f>
        <v/>
      </c>
      <c r="F39" s="52" t="str">
        <f>IF(達標一覽表!B22="","",達標一覽表!AB22)</f>
        <v/>
      </c>
      <c r="G39" s="7" t="str">
        <f>IF(達標一覽表!B22="","",達標一覽表!AL22)</f>
        <v/>
      </c>
      <c r="H39" s="18" t="str">
        <f>IF(達標一覽表!B22="","",達標一覽表!AR22)</f>
        <v/>
      </c>
      <c r="I39" s="18" t="str">
        <f>IF(達標一覽表!B22="","",達標一覽表!AS22)</f>
        <v/>
      </c>
      <c r="J39" s="7" t="str">
        <f>IF(達標一覽表!B22="","",達標一覽表!AT22)</f>
        <v/>
      </c>
    </row>
    <row r="40" spans="1:10" x14ac:dyDescent="0.35">
      <c r="A40" s="6" t="str">
        <f>IF(達標一覽表!B23="","",達標一覽表!B23)</f>
        <v/>
      </c>
      <c r="B40" s="6" t="str">
        <f>IF(達標一覽表!B23="","",達標一覽表!C23)</f>
        <v/>
      </c>
      <c r="C40" s="6" t="str">
        <f>IF(達標一覽表!B23="","",達標一覽表!D23)</f>
        <v/>
      </c>
      <c r="D40" s="51" t="str">
        <f>IF(達標一覽表!B23="","",達標一覽表!K23)</f>
        <v/>
      </c>
      <c r="E40" s="53" t="str">
        <f>IF(達標一覽表!B23="","",達標一覽表!T23)</f>
        <v/>
      </c>
      <c r="F40" s="52" t="str">
        <f>IF(達標一覽表!B23="","",達標一覽表!AB23)</f>
        <v/>
      </c>
      <c r="G40" s="7" t="str">
        <f>IF(達標一覽表!B23="","",達標一覽表!AL23)</f>
        <v/>
      </c>
      <c r="H40" s="18" t="str">
        <f>IF(達標一覽表!B23="","",達標一覽表!AR23)</f>
        <v/>
      </c>
      <c r="I40" s="18" t="str">
        <f>IF(達標一覽表!B23="","",達標一覽表!AS23)</f>
        <v/>
      </c>
      <c r="J40" s="7" t="str">
        <f>IF(達標一覽表!B23="","",達標一覽表!AT23)</f>
        <v/>
      </c>
    </row>
    <row r="41" spans="1:10" x14ac:dyDescent="0.35">
      <c r="A41" s="6" t="str">
        <f>IF(達標一覽表!B24="","",達標一覽表!B24)</f>
        <v/>
      </c>
      <c r="B41" s="6" t="str">
        <f>IF(達標一覽表!B24="","",達標一覽表!C24)</f>
        <v/>
      </c>
      <c r="C41" s="6" t="str">
        <f>IF(達標一覽表!B24="","",達標一覽表!D24)</f>
        <v/>
      </c>
      <c r="D41" s="53" t="str">
        <f>IF(達標一覽表!B24="","",達標一覽表!K24)</f>
        <v/>
      </c>
      <c r="E41" s="53" t="str">
        <f>IF(達標一覽表!B24="","",達標一覽表!T24)</f>
        <v/>
      </c>
      <c r="F41" s="51" t="str">
        <f>IF(達標一覽表!B24="","",達標一覽表!AB24)</f>
        <v/>
      </c>
      <c r="G41" s="7" t="str">
        <f>IF(達標一覽表!B24="","",達標一覽表!AL24)</f>
        <v/>
      </c>
      <c r="H41" s="18" t="str">
        <f>IF(達標一覽表!B24="","",達標一覽表!AR24)</f>
        <v/>
      </c>
      <c r="I41" s="18" t="str">
        <f>IF(達標一覽表!B24="","",達標一覽表!AS24)</f>
        <v/>
      </c>
      <c r="J41" s="7" t="str">
        <f>IF(達標一覽表!B24="","",達標一覽表!AT24)</f>
        <v/>
      </c>
    </row>
    <row r="42" spans="1:10" x14ac:dyDescent="0.35">
      <c r="A42" s="6" t="str">
        <f>IF(達標一覽表!B25="","",達標一覽表!B25)</f>
        <v/>
      </c>
      <c r="B42" s="6" t="str">
        <f>IF(達標一覽表!B25="","",達標一覽表!C25)</f>
        <v/>
      </c>
      <c r="C42" s="6" t="str">
        <f>IF(達標一覽表!B25="","",達標一覽表!D25)</f>
        <v/>
      </c>
      <c r="D42" s="51" t="str">
        <f>IF(達標一覽表!B25="","",達標一覽表!K25)</f>
        <v/>
      </c>
      <c r="E42" s="52" t="str">
        <f>IF(達標一覽表!B25="","",達標一覽表!T25)</f>
        <v/>
      </c>
      <c r="F42" s="52" t="str">
        <f>IF(達標一覽表!B25="","",達標一覽表!AB25)</f>
        <v/>
      </c>
      <c r="G42" s="7" t="str">
        <f>IF(達標一覽表!B25="","",達標一覽表!AL25)</f>
        <v/>
      </c>
      <c r="H42" s="18" t="str">
        <f>IF(達標一覽表!B25="","",達標一覽表!AR25)</f>
        <v/>
      </c>
      <c r="I42" s="18" t="str">
        <f>IF(達標一覽表!B25="","",達標一覽表!AS25)</f>
        <v/>
      </c>
      <c r="J42" s="7" t="str">
        <f>IF(達標一覽表!B25="","",達標一覽表!AT25)</f>
        <v/>
      </c>
    </row>
    <row r="43" spans="1:10" x14ac:dyDescent="0.35">
      <c r="A43" s="6" t="str">
        <f>IF(達標一覽表!B26="","",達標一覽表!B26)</f>
        <v/>
      </c>
      <c r="B43" s="6" t="str">
        <f>IF(達標一覽表!B26="","",達標一覽表!C26)</f>
        <v/>
      </c>
      <c r="C43" s="6" t="str">
        <f>IF(達標一覽表!B26="","",達標一覽表!D26)</f>
        <v/>
      </c>
      <c r="D43" s="52" t="str">
        <f>IF(達標一覽表!B26="","",達標一覽表!K26)</f>
        <v/>
      </c>
      <c r="E43" s="53" t="str">
        <f>IF(達標一覽表!B26="","",達標一覽表!T26)</f>
        <v/>
      </c>
      <c r="F43" s="51" t="str">
        <f>IF(達標一覽表!B26="","",達標一覽表!AB26)</f>
        <v/>
      </c>
      <c r="G43" s="7" t="str">
        <f>IF(達標一覽表!B26="","",達標一覽表!AL26)</f>
        <v/>
      </c>
      <c r="H43" s="18" t="str">
        <f>IF(達標一覽表!B26="","",達標一覽表!AR26)</f>
        <v/>
      </c>
      <c r="I43" s="18" t="str">
        <f>IF(達標一覽表!B26="","",達標一覽表!AS26)</f>
        <v/>
      </c>
      <c r="J43" s="7" t="str">
        <f>IF(達標一覽表!B26="","",達標一覽表!AT26)</f>
        <v/>
      </c>
    </row>
    <row r="44" spans="1:10" x14ac:dyDescent="0.35">
      <c r="A44" s="6" t="str">
        <f>IF(達標一覽表!B27="","",達標一覽表!B27)</f>
        <v/>
      </c>
      <c r="B44" s="6" t="str">
        <f>IF(達標一覽表!B27="","",達標一覽表!C27)</f>
        <v/>
      </c>
      <c r="C44" s="6" t="str">
        <f>IF(達標一覽表!B27="","",達標一覽表!D27)</f>
        <v/>
      </c>
      <c r="D44" s="51" t="str">
        <f>IF(達標一覽表!B27="","",達標一覽表!K27)</f>
        <v/>
      </c>
      <c r="E44" s="52" t="str">
        <f>IF(達標一覽表!B27="","",達標一覽表!T27)</f>
        <v/>
      </c>
      <c r="F44" s="52" t="str">
        <f>IF(達標一覽表!B27="","",達標一覽表!AB27)</f>
        <v/>
      </c>
      <c r="G44" s="7" t="str">
        <f>IF(達標一覽表!B27="","",達標一覽表!AL27)</f>
        <v/>
      </c>
      <c r="H44" s="18" t="str">
        <f>IF(達標一覽表!B27="","",達標一覽表!AR27)</f>
        <v/>
      </c>
      <c r="I44" s="18" t="str">
        <f>IF(達標一覽表!B27="","",達標一覽表!AS27)</f>
        <v/>
      </c>
      <c r="J44" s="7" t="str">
        <f>IF(達標一覽表!B27="","",達標一覽表!AT27)</f>
        <v/>
      </c>
    </row>
    <row r="45" spans="1:10" x14ac:dyDescent="0.35">
      <c r="A45" s="6" t="str">
        <f>IF(達標一覽表!B28="","",達標一覽表!B28)</f>
        <v/>
      </c>
      <c r="B45" s="6" t="str">
        <f>IF(達標一覽表!B28="","",達標一覽表!C28)</f>
        <v/>
      </c>
      <c r="C45" s="6" t="str">
        <f>IF(達標一覽表!B28="","",達標一覽表!D28)</f>
        <v/>
      </c>
      <c r="D45" s="7" t="str">
        <f>IF(達標一覽表!B28="","",達標一覽表!K28)</f>
        <v/>
      </c>
      <c r="E45" s="7" t="str">
        <f>IF(達標一覽表!B28="","",達標一覽表!T28)</f>
        <v/>
      </c>
      <c r="F45" s="7" t="str">
        <f>IF(達標一覽表!B28="","",達標一覽表!AB28)</f>
        <v/>
      </c>
      <c r="G45" s="7" t="str">
        <f>IF(達標一覽表!B28="","",達標一覽表!AL28)</f>
        <v/>
      </c>
      <c r="H45" s="18" t="str">
        <f>IF(達標一覽表!B28="","",達標一覽表!AR28)</f>
        <v/>
      </c>
      <c r="I45" s="18" t="str">
        <f>IF(達標一覽表!B28="","",達標一覽表!AS28)</f>
        <v/>
      </c>
      <c r="J45" s="7" t="str">
        <f>IF(達標一覽表!B28="","",達標一覽表!AT28)</f>
        <v/>
      </c>
    </row>
    <row r="46" spans="1:10" x14ac:dyDescent="0.35">
      <c r="A46" s="6" t="str">
        <f>IF(達標一覽表!B29="","",達標一覽表!B29)</f>
        <v/>
      </c>
      <c r="B46" s="6" t="str">
        <f>IF(達標一覽表!B29="","",達標一覽表!C29)</f>
        <v/>
      </c>
      <c r="C46" s="6" t="str">
        <f>IF(達標一覽表!B29="","",達標一覽表!D29)</f>
        <v/>
      </c>
      <c r="D46" s="7" t="str">
        <f>IF(達標一覽表!B29="","",達標一覽表!K29)</f>
        <v/>
      </c>
      <c r="E46" s="7" t="str">
        <f>IF(達標一覽表!B29="","",達標一覽表!T29)</f>
        <v/>
      </c>
      <c r="F46" s="7" t="str">
        <f>IF(達標一覽表!B29="","",達標一覽表!AB29)</f>
        <v/>
      </c>
      <c r="G46" s="7" t="str">
        <f>IF(達標一覽表!B29="","",達標一覽表!AL29)</f>
        <v/>
      </c>
      <c r="H46" s="18" t="str">
        <f>IF(達標一覽表!B29="","",達標一覽表!AR29)</f>
        <v/>
      </c>
      <c r="I46" s="18" t="str">
        <f>IF(達標一覽表!B29="","",達標一覽表!AS29)</f>
        <v/>
      </c>
      <c r="J46" s="7" t="str">
        <f>IF(達標一覽表!B29="","",達標一覽表!AT29)</f>
        <v/>
      </c>
    </row>
    <row r="47" spans="1:10" x14ac:dyDescent="0.35">
      <c r="A47" s="6" t="str">
        <f>IF(達標一覽表!B30="","",達標一覽表!B30)</f>
        <v/>
      </c>
      <c r="B47" s="6" t="str">
        <f>IF(達標一覽表!B30="","",達標一覽表!C30)</f>
        <v/>
      </c>
      <c r="C47" s="6" t="str">
        <f>IF(達標一覽表!B30="","",達標一覽表!D30)</f>
        <v/>
      </c>
      <c r="D47" s="7" t="str">
        <f>IF(達標一覽表!B30="","",達標一覽表!K30)</f>
        <v/>
      </c>
      <c r="E47" s="7" t="str">
        <f>IF(達標一覽表!B30="","",達標一覽表!T30)</f>
        <v/>
      </c>
      <c r="F47" s="7" t="str">
        <f>IF(達標一覽表!B30="","",達標一覽表!AB30)</f>
        <v/>
      </c>
      <c r="G47" s="7" t="str">
        <f>IF(達標一覽表!B30="","",達標一覽表!AL30)</f>
        <v/>
      </c>
      <c r="H47" s="18" t="str">
        <f>IF(達標一覽表!B30="","",達標一覽表!AR30)</f>
        <v/>
      </c>
      <c r="I47" s="18" t="str">
        <f>IF(達標一覽表!B30="","",達標一覽表!AS30)</f>
        <v/>
      </c>
      <c r="J47" s="7" t="str">
        <f>IF(達標一覽表!B30="","",達標一覽表!AT30)</f>
        <v/>
      </c>
    </row>
    <row r="48" spans="1:10" x14ac:dyDescent="0.35">
      <c r="A48" s="6" t="str">
        <f>IF(達標一覽表!B31="","",達標一覽表!B31)</f>
        <v/>
      </c>
      <c r="B48" s="6" t="str">
        <f>IF(達標一覽表!B31="","",達標一覽表!C31)</f>
        <v/>
      </c>
      <c r="C48" s="6" t="str">
        <f>IF(達標一覽表!B31="","",達標一覽表!D31)</f>
        <v/>
      </c>
      <c r="D48" s="7" t="str">
        <f>IF(達標一覽表!B31="","",達標一覽表!K31)</f>
        <v/>
      </c>
      <c r="E48" s="7" t="str">
        <f>IF(達標一覽表!B31="","",達標一覽表!T31)</f>
        <v/>
      </c>
      <c r="F48" s="7" t="str">
        <f>IF(達標一覽表!B31="","",達標一覽表!AB31)</f>
        <v/>
      </c>
      <c r="G48" s="7" t="str">
        <f>IF(達標一覽表!B31="","",達標一覽表!AL31)</f>
        <v/>
      </c>
      <c r="H48" s="18" t="str">
        <f>IF(達標一覽表!B31="","",達標一覽表!AR31)</f>
        <v/>
      </c>
      <c r="I48" s="18" t="str">
        <f>IF(達標一覽表!B31="","",達標一覽表!AS31)</f>
        <v/>
      </c>
      <c r="J48" s="7" t="str">
        <f>IF(達標一覽表!B31="","",達標一覽表!AT31)</f>
        <v/>
      </c>
    </row>
    <row r="49" spans="1:10" x14ac:dyDescent="0.35">
      <c r="A49" s="6" t="str">
        <f>IF(達標一覽表!B32="","",達標一覽表!B32)</f>
        <v/>
      </c>
      <c r="B49" s="6" t="str">
        <f>IF(達標一覽表!B32="","",達標一覽表!C32)</f>
        <v/>
      </c>
      <c r="C49" s="6" t="str">
        <f>IF(達標一覽表!B32="","",達標一覽表!D32)</f>
        <v/>
      </c>
      <c r="D49" s="7" t="str">
        <f>IF(達標一覽表!B32="","",達標一覽表!K32)</f>
        <v/>
      </c>
      <c r="E49" s="7" t="str">
        <f>IF(達標一覽表!B32="","",達標一覽表!T32)</f>
        <v/>
      </c>
      <c r="F49" s="7" t="str">
        <f>IF(達標一覽表!B32="","",達標一覽表!AB32)</f>
        <v/>
      </c>
      <c r="G49" s="7" t="str">
        <f>IF(達標一覽表!B32="","",達標一覽表!AL32)</f>
        <v/>
      </c>
      <c r="H49" s="18" t="str">
        <f>IF(達標一覽表!B32="","",達標一覽表!AR32)</f>
        <v/>
      </c>
      <c r="I49" s="18" t="str">
        <f>IF(達標一覽表!B32="","",達標一覽表!AS32)</f>
        <v/>
      </c>
      <c r="J49" s="7" t="str">
        <f>IF(達標一覽表!B32="","",達標一覽表!AT32)</f>
        <v/>
      </c>
    </row>
    <row r="50" spans="1:10" x14ac:dyDescent="0.35">
      <c r="A50" s="6" t="str">
        <f>IF(達標一覽表!B33="","",達標一覽表!B33)</f>
        <v/>
      </c>
      <c r="B50" s="6" t="str">
        <f>IF(達標一覽表!B33="","",達標一覽表!C33)</f>
        <v/>
      </c>
      <c r="C50" s="6" t="str">
        <f>IF(達標一覽表!B33="","",達標一覽表!D33)</f>
        <v/>
      </c>
      <c r="D50" s="7" t="str">
        <f>IF(達標一覽表!B33="","",達標一覽表!K33)</f>
        <v/>
      </c>
      <c r="E50" s="7" t="str">
        <f>IF(達標一覽表!B33="","",達標一覽表!T33)</f>
        <v/>
      </c>
      <c r="F50" s="7" t="str">
        <f>IF(達標一覽表!B33="","",達標一覽表!AB33)</f>
        <v/>
      </c>
      <c r="G50" s="7" t="str">
        <f>IF(達標一覽表!B33="","",達標一覽表!AL33)</f>
        <v/>
      </c>
      <c r="H50" s="18" t="str">
        <f>IF(達標一覽表!B33="","",達標一覽表!AR33)</f>
        <v/>
      </c>
      <c r="I50" s="18" t="str">
        <f>IF(達標一覽表!B33="","",達標一覽表!AS33)</f>
        <v/>
      </c>
      <c r="J50" s="7" t="str">
        <f>IF(達標一覽表!B33="","",達標一覽表!AT33)</f>
        <v/>
      </c>
    </row>
    <row r="51" spans="1:10" x14ac:dyDescent="0.35">
      <c r="A51" s="6" t="str">
        <f>IF(達標一覽表!B34="","",達標一覽表!B34)</f>
        <v/>
      </c>
      <c r="B51" s="6" t="str">
        <f>IF(達標一覽表!B34="","",達標一覽表!C34)</f>
        <v/>
      </c>
      <c r="C51" s="6" t="str">
        <f>IF(達標一覽表!B34="","",達標一覽表!D34)</f>
        <v/>
      </c>
      <c r="D51" s="7" t="str">
        <f>IF(達標一覽表!B34="","",達標一覽表!K34)</f>
        <v/>
      </c>
      <c r="E51" s="7" t="str">
        <f>IF(達標一覽表!B34="","",達標一覽表!T34)</f>
        <v/>
      </c>
      <c r="F51" s="7" t="str">
        <f>IF(達標一覽表!B34="","",達標一覽表!AB34)</f>
        <v/>
      </c>
      <c r="G51" s="7" t="str">
        <f>IF(達標一覽表!B34="","",達標一覽表!AL34)</f>
        <v/>
      </c>
      <c r="H51" s="18" t="str">
        <f>IF(達標一覽表!B34="","",達標一覽表!AR34)</f>
        <v/>
      </c>
      <c r="I51" s="18" t="str">
        <f>IF(達標一覽表!B34="","",達標一覽表!AS34)</f>
        <v/>
      </c>
      <c r="J51" s="7" t="str">
        <f>IF(達標一覽表!B34="","",達標一覽表!AT34)</f>
        <v/>
      </c>
    </row>
    <row r="52" spans="1:10" x14ac:dyDescent="0.35">
      <c r="A52" s="6" t="str">
        <f>IF(達標一覽表!B35="","",達標一覽表!B35)</f>
        <v/>
      </c>
      <c r="B52" s="6" t="str">
        <f>IF(達標一覽表!B35="","",達標一覽表!C35)</f>
        <v/>
      </c>
      <c r="C52" s="6" t="str">
        <f>IF(達標一覽表!B35="","",達標一覽表!D35)</f>
        <v/>
      </c>
      <c r="D52" s="7" t="str">
        <f>IF(達標一覽表!B35="","",達標一覽表!K35)</f>
        <v/>
      </c>
      <c r="E52" s="7" t="str">
        <f>IF(達標一覽表!B35="","",達標一覽表!T35)</f>
        <v/>
      </c>
      <c r="F52" s="7" t="str">
        <f>IF(達標一覽表!B35="","",達標一覽表!AB35)</f>
        <v/>
      </c>
      <c r="G52" s="7" t="str">
        <f>IF(達標一覽表!B35="","",達標一覽表!AL35)</f>
        <v/>
      </c>
      <c r="H52" s="18" t="str">
        <f>IF(達標一覽表!B35="","",達標一覽表!AR35)</f>
        <v/>
      </c>
      <c r="I52" s="18" t="str">
        <f>IF(達標一覽表!B35="","",達標一覽表!AS35)</f>
        <v/>
      </c>
      <c r="J52" s="7" t="str">
        <f>IF(達標一覽表!B35="","",達標一覽表!AT35)</f>
        <v/>
      </c>
    </row>
    <row r="53" spans="1:10" x14ac:dyDescent="0.35">
      <c r="A53" s="6" t="str">
        <f>IF(達標一覽表!B36="","",達標一覽表!B36)</f>
        <v/>
      </c>
      <c r="B53" s="6" t="str">
        <f>IF(達標一覽表!B36="","",達標一覽表!C36)</f>
        <v/>
      </c>
      <c r="C53" s="6" t="str">
        <f>IF(達標一覽表!B36="","",達標一覽表!D36)</f>
        <v/>
      </c>
      <c r="D53" s="7" t="str">
        <f>IF(達標一覽表!B36="","",達標一覽表!K36)</f>
        <v/>
      </c>
      <c r="E53" s="7" t="str">
        <f>IF(達標一覽表!B36="","",達標一覽表!T36)</f>
        <v/>
      </c>
      <c r="F53" s="7" t="str">
        <f>IF(達標一覽表!B36="","",達標一覽表!AB36)</f>
        <v/>
      </c>
      <c r="G53" s="7" t="str">
        <f>IF(達標一覽表!B36="","",達標一覽表!AL36)</f>
        <v/>
      </c>
      <c r="H53" s="18" t="str">
        <f>IF(達標一覽表!B36="","",達標一覽表!AR36)</f>
        <v/>
      </c>
      <c r="I53" s="18" t="str">
        <f>IF(達標一覽表!B36="","",達標一覽表!AS36)</f>
        <v/>
      </c>
      <c r="J53" s="7" t="str">
        <f>IF(達標一覽表!B36="","",達標一覽表!AT36)</f>
        <v/>
      </c>
    </row>
    <row r="54" spans="1:10" x14ac:dyDescent="0.35">
      <c r="A54" s="6" t="str">
        <f>IF(達標一覽表!B37="","",達標一覽表!B37)</f>
        <v/>
      </c>
      <c r="B54" s="6" t="str">
        <f>IF(達標一覽表!B37="","",達標一覽表!C37)</f>
        <v/>
      </c>
      <c r="C54" s="6" t="str">
        <f>IF(達標一覽表!B37="","",達標一覽表!D37)</f>
        <v/>
      </c>
      <c r="D54" s="7" t="str">
        <f>IF(達標一覽表!B37="","",達標一覽表!K37)</f>
        <v/>
      </c>
      <c r="E54" s="7" t="str">
        <f>IF(達標一覽表!B37="","",達標一覽表!T37)</f>
        <v/>
      </c>
      <c r="F54" s="7" t="str">
        <f>IF(達標一覽表!B37="","",達標一覽表!AB37)</f>
        <v/>
      </c>
      <c r="G54" s="7" t="str">
        <f>IF(達標一覽表!B37="","",達標一覽表!AL37)</f>
        <v/>
      </c>
      <c r="H54" s="18" t="str">
        <f>IF(達標一覽表!B37="","",達標一覽表!AR37)</f>
        <v/>
      </c>
      <c r="I54" s="18" t="str">
        <f>IF(達標一覽表!B37="","",達標一覽表!AS37)</f>
        <v/>
      </c>
      <c r="J54" s="7" t="str">
        <f>IF(達標一覽表!B37="","",達標一覽表!AT37)</f>
        <v/>
      </c>
    </row>
    <row r="55" spans="1:10" x14ac:dyDescent="0.35">
      <c r="A55" s="6" t="str">
        <f>IF(達標一覽表!B38="","",達標一覽表!B38)</f>
        <v/>
      </c>
      <c r="B55" s="6" t="str">
        <f>IF(達標一覽表!B38="","",達標一覽表!C38)</f>
        <v/>
      </c>
      <c r="C55" s="6" t="str">
        <f>IF(達標一覽表!B38="","",達標一覽表!D38)</f>
        <v/>
      </c>
      <c r="D55" s="7" t="str">
        <f>IF(達標一覽表!B38="","",達標一覽表!K38)</f>
        <v/>
      </c>
      <c r="E55" s="7" t="str">
        <f>IF(達標一覽表!B38="","",達標一覽表!T38)</f>
        <v/>
      </c>
      <c r="F55" s="7" t="str">
        <f>IF(達標一覽表!B38="","",達標一覽表!AB38)</f>
        <v/>
      </c>
      <c r="G55" s="7" t="str">
        <f>IF(達標一覽表!B38="","",達標一覽表!AL38)</f>
        <v/>
      </c>
      <c r="H55" s="18" t="str">
        <f>IF(達標一覽表!B38="","",達標一覽表!AR38)</f>
        <v/>
      </c>
      <c r="I55" s="18" t="str">
        <f>IF(達標一覽表!B38="","",達標一覽表!AS38)</f>
        <v/>
      </c>
      <c r="J55" s="7" t="str">
        <f>IF(達標一覽表!B38="","",達標一覽表!AT38)</f>
        <v/>
      </c>
    </row>
    <row r="56" spans="1:10" x14ac:dyDescent="0.35">
      <c r="A56" s="6" t="str">
        <f>IF(達標一覽表!B39="","",達標一覽表!B39)</f>
        <v/>
      </c>
      <c r="B56" s="6" t="str">
        <f>IF(達標一覽表!B39="","",達標一覽表!C39)</f>
        <v/>
      </c>
      <c r="C56" s="6" t="str">
        <f>IF(達標一覽表!B39="","",達標一覽表!D39)</f>
        <v/>
      </c>
      <c r="D56" s="7" t="str">
        <f>IF(達標一覽表!B39="","",達標一覽表!K39)</f>
        <v/>
      </c>
      <c r="E56" s="7" t="str">
        <f>IF(達標一覽表!B39="","",達標一覽表!T39)</f>
        <v/>
      </c>
      <c r="F56" s="7" t="str">
        <f>IF(達標一覽表!B39="","",達標一覽表!AB39)</f>
        <v/>
      </c>
      <c r="G56" s="7" t="str">
        <f>IF(達標一覽表!B39="","",達標一覽表!AL39)</f>
        <v/>
      </c>
      <c r="H56" s="18" t="str">
        <f>IF(達標一覽表!B39="","",達標一覽表!AR39)</f>
        <v/>
      </c>
      <c r="I56" s="18" t="str">
        <f>IF(達標一覽表!B39="","",達標一覽表!AS39)</f>
        <v/>
      </c>
      <c r="J56" s="7" t="str">
        <f>IF(達標一覽表!B39="","",達標一覽表!AT39)</f>
        <v/>
      </c>
    </row>
    <row r="57" spans="1:10" x14ac:dyDescent="0.35">
      <c r="A57" s="6" t="str">
        <f>IF(達標一覽表!B40="","",達標一覽表!B40)</f>
        <v/>
      </c>
      <c r="B57" s="6" t="str">
        <f>IF(達標一覽表!B40="","",達標一覽表!C40)</f>
        <v/>
      </c>
      <c r="C57" s="6" t="str">
        <f>IF(達標一覽表!B40="","",達標一覽表!D40)</f>
        <v/>
      </c>
      <c r="D57" s="7" t="str">
        <f>IF(達標一覽表!B40="","",達標一覽表!K40)</f>
        <v/>
      </c>
      <c r="E57" s="7" t="str">
        <f>IF(達標一覽表!B40="","",達標一覽表!T40)</f>
        <v/>
      </c>
      <c r="F57" s="7" t="str">
        <f>IF(達標一覽表!B40="","",達標一覽表!AB40)</f>
        <v/>
      </c>
      <c r="G57" s="7" t="str">
        <f>IF(達標一覽表!B40="","",達標一覽表!AL40)</f>
        <v/>
      </c>
      <c r="H57" s="18" t="str">
        <f>IF(達標一覽表!B40="","",達標一覽表!AR40)</f>
        <v/>
      </c>
      <c r="I57" s="18" t="str">
        <f>IF(達標一覽表!B40="","",達標一覽表!AS40)</f>
        <v/>
      </c>
      <c r="J57" s="7" t="str">
        <f>IF(達標一覽表!B40="","",達標一覽表!AT40)</f>
        <v/>
      </c>
    </row>
    <row r="58" spans="1:10" x14ac:dyDescent="0.35">
      <c r="A58" s="6" t="str">
        <f>IF(達標一覽表!B41="","",達標一覽表!B41)</f>
        <v/>
      </c>
      <c r="B58" s="6" t="str">
        <f>IF(達標一覽表!B41="","",達標一覽表!C41)</f>
        <v/>
      </c>
      <c r="C58" s="6" t="str">
        <f>IF(達標一覽表!B41="","",達標一覽表!D41)</f>
        <v/>
      </c>
      <c r="D58" s="7" t="str">
        <f>IF(達標一覽表!B41="","",達標一覽表!K41)</f>
        <v/>
      </c>
      <c r="E58" s="7" t="str">
        <f>IF(達標一覽表!B41="","",達標一覽表!T41)</f>
        <v/>
      </c>
      <c r="F58" s="7" t="str">
        <f>IF(達標一覽表!B41="","",達標一覽表!AB41)</f>
        <v/>
      </c>
      <c r="G58" s="7" t="str">
        <f>IF(達標一覽表!B41="","",達標一覽表!AL41)</f>
        <v/>
      </c>
      <c r="H58" s="18" t="str">
        <f>IF(達標一覽表!B41="","",達標一覽表!AR41)</f>
        <v/>
      </c>
      <c r="I58" s="18" t="str">
        <f>IF(達標一覽表!B41="","",達標一覽表!AS41)</f>
        <v/>
      </c>
      <c r="J58" s="7" t="str">
        <f>IF(達標一覽表!B41="","",達標一覽表!AT41)</f>
        <v/>
      </c>
    </row>
    <row r="59" spans="1:10" x14ac:dyDescent="0.35">
      <c r="A59" s="6" t="str">
        <f>IF(達標一覽表!B42="","",達標一覽表!B42)</f>
        <v/>
      </c>
      <c r="B59" s="6" t="str">
        <f>IF(達標一覽表!B42="","",達標一覽表!C42)</f>
        <v/>
      </c>
      <c r="C59" s="6" t="str">
        <f>IF(達標一覽表!B42="","",達標一覽表!D42)</f>
        <v/>
      </c>
      <c r="D59" s="7" t="str">
        <f>IF(達標一覽表!B42="","",達標一覽表!K42)</f>
        <v/>
      </c>
      <c r="E59" s="7" t="str">
        <f>IF(達標一覽表!B42="","",達標一覽表!T42)</f>
        <v/>
      </c>
      <c r="F59" s="7" t="str">
        <f>IF(達標一覽表!B42="","",達標一覽表!AB42)</f>
        <v/>
      </c>
      <c r="G59" s="7" t="str">
        <f>IF(達標一覽表!B42="","",達標一覽表!AL42)</f>
        <v/>
      </c>
      <c r="H59" s="18" t="str">
        <f>IF(達標一覽表!B42="","",達標一覽表!AR42)</f>
        <v/>
      </c>
      <c r="I59" s="18" t="str">
        <f>IF(達標一覽表!B42="","",達標一覽表!AS42)</f>
        <v/>
      </c>
      <c r="J59" s="7" t="str">
        <f>IF(達標一覽表!B42="","",達標一覽表!AT42)</f>
        <v/>
      </c>
    </row>
    <row r="60" spans="1:10" x14ac:dyDescent="0.35">
      <c r="A60" s="6" t="str">
        <f>IF(達標一覽表!B43="","",達標一覽表!B43)</f>
        <v/>
      </c>
      <c r="B60" s="6" t="str">
        <f>IF(達標一覽表!B43="","",達標一覽表!C43)</f>
        <v/>
      </c>
      <c r="C60" s="6" t="str">
        <f>IF(達標一覽表!B43="","",達標一覽表!D43)</f>
        <v/>
      </c>
      <c r="D60" s="7" t="str">
        <f>IF(達標一覽表!B43="","",達標一覽表!K43)</f>
        <v/>
      </c>
      <c r="E60" s="7" t="str">
        <f>IF(達標一覽表!B43="","",達標一覽表!T43)</f>
        <v/>
      </c>
      <c r="F60" s="7" t="str">
        <f>IF(達標一覽表!B43="","",達標一覽表!AB43)</f>
        <v/>
      </c>
      <c r="G60" s="7" t="str">
        <f>IF(達標一覽表!B43="","",達標一覽表!AL43)</f>
        <v/>
      </c>
      <c r="H60" s="18" t="str">
        <f>IF(達標一覽表!B43="","",達標一覽表!AR43)</f>
        <v/>
      </c>
      <c r="I60" s="18" t="str">
        <f>IF(達標一覽表!B43="","",達標一覽表!AS43)</f>
        <v/>
      </c>
      <c r="J60" s="7" t="str">
        <f>IF(達標一覽表!B43="","",達標一覽表!AT43)</f>
        <v/>
      </c>
    </row>
    <row r="61" spans="1:10" x14ac:dyDescent="0.35">
      <c r="A61" s="6" t="str">
        <f>IF(達標一覽表!B44="","",達標一覽表!B44)</f>
        <v/>
      </c>
      <c r="B61" s="6" t="str">
        <f>IF(達標一覽表!B44="","",達標一覽表!C44)</f>
        <v/>
      </c>
      <c r="C61" s="6" t="str">
        <f>IF(達標一覽表!B44="","",達標一覽表!D44)</f>
        <v/>
      </c>
      <c r="D61" s="7" t="str">
        <f>IF(達標一覽表!B44="","",達標一覽表!K44)</f>
        <v/>
      </c>
      <c r="E61" s="7" t="str">
        <f>IF(達標一覽表!B44="","",達標一覽表!T44)</f>
        <v/>
      </c>
      <c r="F61" s="7" t="str">
        <f>IF(達標一覽表!B44="","",達標一覽表!AB44)</f>
        <v/>
      </c>
      <c r="G61" s="7" t="str">
        <f>IF(達標一覽表!B44="","",達標一覽表!AL44)</f>
        <v/>
      </c>
      <c r="H61" s="18" t="str">
        <f>IF(達標一覽表!B44="","",達標一覽表!AR44)</f>
        <v/>
      </c>
      <c r="I61" s="18" t="str">
        <f>IF(達標一覽表!B44="","",達標一覽表!AS44)</f>
        <v/>
      </c>
      <c r="J61" s="7" t="str">
        <f>IF(達標一覽表!B44="","",達標一覽表!AT44)</f>
        <v/>
      </c>
    </row>
    <row r="62" spans="1:10" x14ac:dyDescent="0.35">
      <c r="A62" s="6" t="str">
        <f>IF(達標一覽表!B45="","",達標一覽表!B45)</f>
        <v/>
      </c>
      <c r="B62" s="6" t="str">
        <f>IF(達標一覽表!B45="","",達標一覽表!C45)</f>
        <v/>
      </c>
      <c r="C62" s="6" t="str">
        <f>IF(達標一覽表!B45="","",達標一覽表!D45)</f>
        <v/>
      </c>
      <c r="D62" s="7" t="str">
        <f>IF(達標一覽表!B45="","",達標一覽表!K45)</f>
        <v/>
      </c>
      <c r="E62" s="7" t="str">
        <f>IF(達標一覽表!B45="","",達標一覽表!T45)</f>
        <v/>
      </c>
      <c r="F62" s="7" t="str">
        <f>IF(達標一覽表!B45="","",達標一覽表!AB45)</f>
        <v/>
      </c>
      <c r="G62" s="7" t="str">
        <f>IF(達標一覽表!B45="","",達標一覽表!AL45)</f>
        <v/>
      </c>
      <c r="H62" s="18" t="str">
        <f>IF(達標一覽表!B45="","",達標一覽表!AR45)</f>
        <v/>
      </c>
      <c r="I62" s="18" t="str">
        <f>IF(達標一覽表!B45="","",達標一覽表!AS45)</f>
        <v/>
      </c>
      <c r="J62" s="7" t="str">
        <f>IF(達標一覽表!B45="","",達標一覽表!AT45)</f>
        <v/>
      </c>
    </row>
    <row r="63" spans="1:10" x14ac:dyDescent="0.35">
      <c r="A63" s="6" t="str">
        <f>IF(達標一覽表!B46="","",達標一覽表!B46)</f>
        <v/>
      </c>
      <c r="B63" s="6" t="str">
        <f>IF(達標一覽表!B46="","",達標一覽表!C46)</f>
        <v/>
      </c>
      <c r="C63" s="6" t="str">
        <f>IF(達標一覽表!B46="","",達標一覽表!D46)</f>
        <v/>
      </c>
      <c r="D63" s="7" t="str">
        <f>IF(達標一覽表!B46="","",達標一覽表!K46)</f>
        <v/>
      </c>
      <c r="E63" s="7" t="str">
        <f>IF(達標一覽表!B46="","",達標一覽表!T46)</f>
        <v/>
      </c>
      <c r="F63" s="7" t="str">
        <f>IF(達標一覽表!B46="","",達標一覽表!AB46)</f>
        <v/>
      </c>
      <c r="G63" s="7" t="str">
        <f>IF(達標一覽表!B46="","",達標一覽表!AL46)</f>
        <v/>
      </c>
      <c r="H63" s="18" t="str">
        <f>IF(達標一覽表!B46="","",達標一覽表!AR46)</f>
        <v/>
      </c>
      <c r="I63" s="18" t="str">
        <f>IF(達標一覽表!B46="","",達標一覽表!AS46)</f>
        <v/>
      </c>
      <c r="J63" s="7" t="str">
        <f>IF(達標一覽表!B46="","",達標一覽表!AT46)</f>
        <v/>
      </c>
    </row>
    <row r="64" spans="1:10" x14ac:dyDescent="0.35">
      <c r="A64" s="6" t="str">
        <f>IF(達標一覽表!B47="","",達標一覽表!B47)</f>
        <v/>
      </c>
      <c r="B64" s="6" t="str">
        <f>IF(達標一覽表!B47="","",達標一覽表!C47)</f>
        <v/>
      </c>
      <c r="C64" s="6" t="str">
        <f>IF(達標一覽表!B47="","",達標一覽表!D47)</f>
        <v/>
      </c>
      <c r="D64" s="7" t="str">
        <f>IF(達標一覽表!B47="","",達標一覽表!K47)</f>
        <v/>
      </c>
      <c r="E64" s="7" t="str">
        <f>IF(達標一覽表!B47="","",達標一覽表!T47)</f>
        <v/>
      </c>
      <c r="F64" s="7" t="str">
        <f>IF(達標一覽表!B47="","",達標一覽表!AB47)</f>
        <v/>
      </c>
      <c r="G64" s="7" t="str">
        <f>IF(達標一覽表!B47="","",達標一覽表!AL47)</f>
        <v/>
      </c>
      <c r="H64" s="18" t="str">
        <f>IF(達標一覽表!B47="","",達標一覽表!AR47)</f>
        <v/>
      </c>
      <c r="I64" s="18" t="str">
        <f>IF(達標一覽表!B47="","",達標一覽表!AS47)</f>
        <v/>
      </c>
      <c r="J64" s="7" t="str">
        <f>IF(達標一覽表!B47="","",達標一覽表!AT47)</f>
        <v/>
      </c>
    </row>
    <row r="65" spans="1:10" x14ac:dyDescent="0.35">
      <c r="A65" s="6" t="str">
        <f>IF(達標一覽表!B48="","",達標一覽表!B48)</f>
        <v/>
      </c>
      <c r="B65" s="6" t="str">
        <f>IF(達標一覽表!B48="","",達標一覽表!C48)</f>
        <v/>
      </c>
      <c r="C65" s="6" t="str">
        <f>IF(達標一覽表!B48="","",達標一覽表!D48)</f>
        <v/>
      </c>
      <c r="D65" s="7" t="str">
        <f>IF(達標一覽表!B48="","",達標一覽表!K48)</f>
        <v/>
      </c>
      <c r="E65" s="7" t="str">
        <f>IF(達標一覽表!B48="","",達標一覽表!T48)</f>
        <v/>
      </c>
      <c r="F65" s="7" t="str">
        <f>IF(達標一覽表!B48="","",達標一覽表!AB48)</f>
        <v/>
      </c>
      <c r="G65" s="7" t="str">
        <f>IF(達標一覽表!B48="","",達標一覽表!AL48)</f>
        <v/>
      </c>
      <c r="H65" s="18" t="str">
        <f>IF(達標一覽表!B48="","",達標一覽表!AR48)</f>
        <v/>
      </c>
      <c r="I65" s="18" t="str">
        <f>IF(達標一覽表!B48="","",達標一覽表!AS48)</f>
        <v/>
      </c>
      <c r="J65" s="7" t="str">
        <f>IF(達標一覽表!B48="","",達標一覽表!AT48)</f>
        <v/>
      </c>
    </row>
    <row r="66" spans="1:10" x14ac:dyDescent="0.35">
      <c r="A66" s="6" t="str">
        <f>IF(達標一覽表!B49="","",達標一覽表!B49)</f>
        <v/>
      </c>
      <c r="B66" s="6" t="str">
        <f>IF(達標一覽表!B49="","",達標一覽表!C49)</f>
        <v/>
      </c>
      <c r="C66" s="6" t="str">
        <f>IF(達標一覽表!B49="","",達標一覽表!D49)</f>
        <v/>
      </c>
      <c r="D66" s="7" t="str">
        <f>IF(達標一覽表!B49="","",達標一覽表!K49)</f>
        <v/>
      </c>
      <c r="E66" s="7" t="str">
        <f>IF(達標一覽表!B49="","",達標一覽表!T49)</f>
        <v/>
      </c>
      <c r="F66" s="7" t="str">
        <f>IF(達標一覽表!B49="","",達標一覽表!AB49)</f>
        <v/>
      </c>
      <c r="G66" s="7" t="str">
        <f>IF(達標一覽表!B49="","",達標一覽表!AL49)</f>
        <v/>
      </c>
      <c r="H66" s="18" t="str">
        <f>IF(達標一覽表!B49="","",達標一覽表!AR49)</f>
        <v/>
      </c>
      <c r="I66" s="18" t="str">
        <f>IF(達標一覽表!B49="","",達標一覽表!AS49)</f>
        <v/>
      </c>
      <c r="J66" s="7" t="str">
        <f>IF(達標一覽表!B49="","",達標一覽表!AT49)</f>
        <v/>
      </c>
    </row>
    <row r="67" spans="1:10" x14ac:dyDescent="0.35">
      <c r="A67" s="6" t="str">
        <f>IF(達標一覽表!B50="","",達標一覽表!B50)</f>
        <v/>
      </c>
      <c r="B67" s="6" t="str">
        <f>IF(達標一覽表!B50="","",達標一覽表!C50)</f>
        <v/>
      </c>
      <c r="C67" s="6" t="str">
        <f>IF(達標一覽表!B50="","",達標一覽表!D50)</f>
        <v/>
      </c>
      <c r="D67" s="7" t="str">
        <f>IF(達標一覽表!B50="","",達標一覽表!K50)</f>
        <v/>
      </c>
      <c r="E67" s="7" t="str">
        <f>IF(達標一覽表!B50="","",達標一覽表!T50)</f>
        <v/>
      </c>
      <c r="F67" s="7" t="str">
        <f>IF(達標一覽表!B50="","",達標一覽表!AB50)</f>
        <v/>
      </c>
      <c r="G67" s="7" t="str">
        <f>IF(達標一覽表!B50="","",達標一覽表!AL50)</f>
        <v/>
      </c>
      <c r="H67" s="18" t="str">
        <f>IF(達標一覽表!B50="","",達標一覽表!AR50)</f>
        <v/>
      </c>
      <c r="I67" s="18" t="str">
        <f>IF(達標一覽表!B50="","",達標一覽表!AS50)</f>
        <v/>
      </c>
      <c r="J67" s="7" t="str">
        <f>IF(達標一覽表!B50="","",達標一覽表!AT50)</f>
        <v/>
      </c>
    </row>
    <row r="68" spans="1:10" x14ac:dyDescent="0.35">
      <c r="A68" s="6" t="str">
        <f>IF(達標一覽表!B51="","",達標一覽表!B51)</f>
        <v/>
      </c>
      <c r="B68" s="6" t="str">
        <f>IF(達標一覽表!B51="","",達標一覽表!C51)</f>
        <v/>
      </c>
      <c r="C68" s="6" t="str">
        <f>IF(達標一覽表!B51="","",達標一覽表!D51)</f>
        <v/>
      </c>
      <c r="D68" s="7" t="str">
        <f>IF(達標一覽表!B51="","",達標一覽表!K51)</f>
        <v/>
      </c>
      <c r="E68" s="7" t="str">
        <f>IF(達標一覽表!B51="","",達標一覽表!T51)</f>
        <v/>
      </c>
      <c r="F68" s="7" t="str">
        <f>IF(達標一覽表!B51="","",達標一覽表!AB51)</f>
        <v/>
      </c>
      <c r="G68" s="7" t="str">
        <f>IF(達標一覽表!B51="","",達標一覽表!AL51)</f>
        <v/>
      </c>
      <c r="H68" s="18" t="str">
        <f>IF(達標一覽表!B51="","",達標一覽表!AR51)</f>
        <v/>
      </c>
      <c r="I68" s="18" t="str">
        <f>IF(達標一覽表!B51="","",達標一覽表!AS51)</f>
        <v/>
      </c>
      <c r="J68" s="7" t="str">
        <f>IF(達標一覽表!B51="","",達標一覽表!AT51)</f>
        <v/>
      </c>
    </row>
    <row r="69" spans="1:10" x14ac:dyDescent="0.35">
      <c r="A69" s="6" t="str">
        <f>IF(達標一覽表!B52="","",達標一覽表!B52)</f>
        <v/>
      </c>
      <c r="B69" s="6" t="str">
        <f>IF(達標一覽表!B52="","",達標一覽表!C52)</f>
        <v/>
      </c>
      <c r="C69" s="6" t="str">
        <f>IF(達標一覽表!B52="","",達標一覽表!D52)</f>
        <v/>
      </c>
      <c r="D69" s="7" t="str">
        <f>IF(達標一覽表!B52="","",達標一覽表!K52)</f>
        <v/>
      </c>
      <c r="E69" s="7" t="str">
        <f>IF(達標一覽表!B52="","",達標一覽表!T52)</f>
        <v/>
      </c>
      <c r="F69" s="7" t="str">
        <f>IF(達標一覽表!B52="","",達標一覽表!AB52)</f>
        <v/>
      </c>
      <c r="G69" s="7" t="str">
        <f>IF(達標一覽表!B52="","",達標一覽表!AL52)</f>
        <v/>
      </c>
      <c r="H69" s="18" t="str">
        <f>IF(達標一覽表!B52="","",達標一覽表!AR52)</f>
        <v/>
      </c>
      <c r="I69" s="18" t="str">
        <f>IF(達標一覽表!B52="","",達標一覽表!AS52)</f>
        <v/>
      </c>
      <c r="J69" s="7" t="str">
        <f>IF(達標一覽表!B52="","",達標一覽表!AT52)</f>
        <v/>
      </c>
    </row>
    <row r="70" spans="1:10" x14ac:dyDescent="0.35">
      <c r="A70" s="6" t="str">
        <f>IF(達標一覽表!B53="","",達標一覽表!B53)</f>
        <v/>
      </c>
      <c r="B70" s="6" t="str">
        <f>IF(達標一覽表!B53="","",達標一覽表!C53)</f>
        <v/>
      </c>
      <c r="C70" s="6" t="str">
        <f>IF(達標一覽表!B53="","",達標一覽表!D53)</f>
        <v/>
      </c>
      <c r="D70" s="7" t="str">
        <f>IF(達標一覽表!B53="","",達標一覽表!K53)</f>
        <v/>
      </c>
      <c r="E70" s="7" t="str">
        <f>IF(達標一覽表!B53="","",達標一覽表!T53)</f>
        <v/>
      </c>
      <c r="F70" s="7" t="str">
        <f>IF(達標一覽表!B53="","",達標一覽表!AB53)</f>
        <v/>
      </c>
      <c r="G70" s="7" t="str">
        <f>IF(達標一覽表!B53="","",達標一覽表!AL53)</f>
        <v/>
      </c>
      <c r="H70" s="18" t="str">
        <f>IF(達標一覽表!B53="","",達標一覽表!AR53)</f>
        <v/>
      </c>
      <c r="I70" s="18" t="str">
        <f>IF(達標一覽表!B53="","",達標一覽表!AS53)</f>
        <v/>
      </c>
      <c r="J70" s="7" t="str">
        <f>IF(達標一覽表!B53="","",達標一覽表!AT53)</f>
        <v/>
      </c>
    </row>
    <row r="71" spans="1:10" x14ac:dyDescent="0.35">
      <c r="A71" s="6" t="str">
        <f>IF(達標一覽表!B54="","",達標一覽表!B54)</f>
        <v/>
      </c>
      <c r="B71" s="6" t="str">
        <f>IF(達標一覽表!B54="","",達標一覽表!C54)</f>
        <v/>
      </c>
      <c r="C71" s="6" t="str">
        <f>IF(達標一覽表!B54="","",達標一覽表!D54)</f>
        <v/>
      </c>
      <c r="D71" s="7" t="str">
        <f>IF(達標一覽表!B54="","",達標一覽表!K54)</f>
        <v/>
      </c>
      <c r="E71" s="7" t="str">
        <f>IF(達標一覽表!B54="","",達標一覽表!T54)</f>
        <v/>
      </c>
      <c r="F71" s="7" t="str">
        <f>IF(達標一覽表!B54="","",達標一覽表!AB54)</f>
        <v/>
      </c>
      <c r="G71" s="7" t="str">
        <f>IF(達標一覽表!B54="","",達標一覽表!AL54)</f>
        <v/>
      </c>
      <c r="H71" s="18" t="str">
        <f>IF(達標一覽表!B54="","",達標一覽表!AR54)</f>
        <v/>
      </c>
      <c r="I71" s="18" t="str">
        <f>IF(達標一覽表!B54="","",達標一覽表!AS54)</f>
        <v/>
      </c>
      <c r="J71" s="7" t="str">
        <f>IF(達標一覽表!B54="","",達標一覽表!AT54)</f>
        <v/>
      </c>
    </row>
    <row r="72" spans="1:10" x14ac:dyDescent="0.35">
      <c r="A72" s="6" t="str">
        <f>IF(達標一覽表!B55="","",達標一覽表!B55)</f>
        <v/>
      </c>
      <c r="B72" s="6" t="str">
        <f>IF(達標一覽表!B55="","",達標一覽表!C55)</f>
        <v/>
      </c>
      <c r="C72" s="6" t="str">
        <f>IF(達標一覽表!B55="","",達標一覽表!D55)</f>
        <v/>
      </c>
      <c r="D72" s="7" t="str">
        <f>IF(達標一覽表!B55="","",達標一覽表!K55)</f>
        <v/>
      </c>
      <c r="E72" s="7" t="str">
        <f>IF(達標一覽表!B55="","",達標一覽表!T55)</f>
        <v/>
      </c>
      <c r="F72" s="7" t="str">
        <f>IF(達標一覽表!B55="","",達標一覽表!AB55)</f>
        <v/>
      </c>
      <c r="G72" s="7" t="str">
        <f>IF(達標一覽表!B55="","",達標一覽表!AL55)</f>
        <v/>
      </c>
      <c r="H72" s="18" t="str">
        <f>IF(達標一覽表!B55="","",達標一覽表!AR55)</f>
        <v/>
      </c>
      <c r="I72" s="18" t="str">
        <f>IF(達標一覽表!B55="","",達標一覽表!AS55)</f>
        <v/>
      </c>
      <c r="J72" s="7" t="str">
        <f>IF(達標一覽表!B55="","",達標一覽表!AT55)</f>
        <v/>
      </c>
    </row>
    <row r="73" spans="1:10" x14ac:dyDescent="0.35">
      <c r="A73" s="6" t="str">
        <f>IF(達標一覽表!B56="","",達標一覽表!B56)</f>
        <v/>
      </c>
      <c r="B73" s="6" t="str">
        <f>IF(達標一覽表!B56="","",達標一覽表!C56)</f>
        <v/>
      </c>
      <c r="C73" s="6" t="str">
        <f>IF(達標一覽表!B56="","",達標一覽表!D56)</f>
        <v/>
      </c>
      <c r="D73" s="7" t="str">
        <f>IF(達標一覽表!B56="","",達標一覽表!K56)</f>
        <v/>
      </c>
      <c r="E73" s="7" t="str">
        <f>IF(達標一覽表!B56="","",達標一覽表!T56)</f>
        <v/>
      </c>
      <c r="F73" s="7" t="str">
        <f>IF(達標一覽表!B56="","",達標一覽表!AB56)</f>
        <v/>
      </c>
      <c r="G73" s="7" t="str">
        <f>IF(達標一覽表!B56="","",達標一覽表!AL56)</f>
        <v/>
      </c>
      <c r="H73" s="18" t="str">
        <f>IF(達標一覽表!B56="","",達標一覽表!AR56)</f>
        <v/>
      </c>
      <c r="I73" s="18" t="str">
        <f>IF(達標一覽表!B56="","",達標一覽表!AS56)</f>
        <v/>
      </c>
      <c r="J73" s="7" t="str">
        <f>IF(達標一覽表!B56="","",達標一覽表!AT56)</f>
        <v/>
      </c>
    </row>
    <row r="74" spans="1:10" x14ac:dyDescent="0.35">
      <c r="A74" s="6" t="str">
        <f>IF(達標一覽表!B57="","",達標一覽表!B57)</f>
        <v/>
      </c>
      <c r="B74" s="6" t="str">
        <f>IF(達標一覽表!B57="","",達標一覽表!C57)</f>
        <v/>
      </c>
      <c r="C74" s="6" t="str">
        <f>IF(達標一覽表!B57="","",達標一覽表!D57)</f>
        <v/>
      </c>
      <c r="D74" s="7" t="str">
        <f>IF(達標一覽表!B57="","",達標一覽表!K57)</f>
        <v/>
      </c>
      <c r="E74" s="7" t="str">
        <f>IF(達標一覽表!B57="","",達標一覽表!T57)</f>
        <v/>
      </c>
      <c r="F74" s="7" t="str">
        <f>IF(達標一覽表!B57="","",達標一覽表!AB57)</f>
        <v/>
      </c>
      <c r="G74" s="7" t="str">
        <f>IF(達標一覽表!B57="","",達標一覽表!AL57)</f>
        <v/>
      </c>
      <c r="H74" s="18" t="str">
        <f>IF(達標一覽表!B57="","",達標一覽表!AR57)</f>
        <v/>
      </c>
      <c r="I74" s="18" t="str">
        <f>IF(達標一覽表!B57="","",達標一覽表!AS57)</f>
        <v/>
      </c>
      <c r="J74" s="7" t="str">
        <f>IF(達標一覽表!B57="","",達標一覽表!AT57)</f>
        <v/>
      </c>
    </row>
    <row r="75" spans="1:10" x14ac:dyDescent="0.35">
      <c r="A75" s="6" t="str">
        <f>IF(達標一覽表!B58="","",達標一覽表!B58)</f>
        <v/>
      </c>
      <c r="B75" s="6" t="str">
        <f>IF(達標一覽表!B58="","",達標一覽表!C58)</f>
        <v/>
      </c>
      <c r="C75" s="6" t="str">
        <f>IF(達標一覽表!B58="","",達標一覽表!D58)</f>
        <v/>
      </c>
      <c r="D75" s="7" t="str">
        <f>IF(達標一覽表!B58="","",達標一覽表!K58)</f>
        <v/>
      </c>
      <c r="E75" s="7" t="str">
        <f>IF(達標一覽表!B58="","",達標一覽表!T58)</f>
        <v/>
      </c>
      <c r="F75" s="7" t="str">
        <f>IF(達標一覽表!B58="","",達標一覽表!AB58)</f>
        <v/>
      </c>
      <c r="G75" s="7" t="str">
        <f>IF(達標一覽表!B58="","",達標一覽表!AL58)</f>
        <v/>
      </c>
      <c r="H75" s="18" t="str">
        <f>IF(達標一覽表!B58="","",達標一覽表!AR58)</f>
        <v/>
      </c>
      <c r="I75" s="18" t="str">
        <f>IF(達標一覽表!B58="","",達標一覽表!AS58)</f>
        <v/>
      </c>
      <c r="J75" s="7" t="str">
        <f>IF(達標一覽表!B58="","",達標一覽表!AT58)</f>
        <v/>
      </c>
    </row>
    <row r="76" spans="1:10" x14ac:dyDescent="0.35">
      <c r="A76" s="6" t="str">
        <f>IF(達標一覽表!B59="","",達標一覽表!B59)</f>
        <v/>
      </c>
      <c r="B76" s="6" t="str">
        <f>IF(達標一覽表!B59="","",達標一覽表!C59)</f>
        <v/>
      </c>
      <c r="C76" s="6" t="str">
        <f>IF(達標一覽表!B59="","",達標一覽表!D59)</f>
        <v/>
      </c>
      <c r="D76" s="7" t="str">
        <f>IF(達標一覽表!B59="","",達標一覽表!K59)</f>
        <v/>
      </c>
      <c r="E76" s="7" t="str">
        <f>IF(達標一覽表!B59="","",達標一覽表!T59)</f>
        <v/>
      </c>
      <c r="F76" s="7" t="str">
        <f>IF(達標一覽表!B59="","",達標一覽表!AB59)</f>
        <v/>
      </c>
      <c r="G76" s="7" t="str">
        <f>IF(達標一覽表!B59="","",達標一覽表!AL59)</f>
        <v/>
      </c>
      <c r="H76" s="18" t="str">
        <f>IF(達標一覽表!B59="","",達標一覽表!AR59)</f>
        <v/>
      </c>
      <c r="I76" s="18" t="str">
        <f>IF(達標一覽表!B59="","",達標一覽表!AS59)</f>
        <v/>
      </c>
      <c r="J76" s="7" t="str">
        <f>IF(達標一覽表!B59="","",達標一覽表!AT59)</f>
        <v/>
      </c>
    </row>
    <row r="77" spans="1:10" x14ac:dyDescent="0.35">
      <c r="A77" s="6" t="str">
        <f>IF(達標一覽表!B60="","",達標一覽表!B60)</f>
        <v/>
      </c>
      <c r="B77" s="6" t="str">
        <f>IF(達標一覽表!B60="","",達標一覽表!C60)</f>
        <v/>
      </c>
      <c r="C77" s="6" t="str">
        <f>IF(達標一覽表!B60="","",達標一覽表!D60)</f>
        <v/>
      </c>
      <c r="D77" s="7" t="str">
        <f>IF(達標一覽表!B60="","",達標一覽表!K60)</f>
        <v/>
      </c>
      <c r="E77" s="7" t="str">
        <f>IF(達標一覽表!B60="","",達標一覽表!T60)</f>
        <v/>
      </c>
      <c r="F77" s="7" t="str">
        <f>IF(達標一覽表!B60="","",達標一覽表!AB60)</f>
        <v/>
      </c>
      <c r="G77" s="7" t="str">
        <f>IF(達標一覽表!B60="","",達標一覽表!AL60)</f>
        <v/>
      </c>
      <c r="H77" s="18" t="str">
        <f>IF(達標一覽表!B60="","",達標一覽表!AR60)</f>
        <v/>
      </c>
      <c r="I77" s="18" t="str">
        <f>IF(達標一覽表!B60="","",達標一覽表!AS60)</f>
        <v/>
      </c>
      <c r="J77" s="7" t="str">
        <f>IF(達標一覽表!B60="","",達標一覽表!AT60)</f>
        <v/>
      </c>
    </row>
    <row r="78" spans="1:10" x14ac:dyDescent="0.35">
      <c r="A78" s="6" t="str">
        <f>IF(達標一覽表!B61="","",達標一覽表!B61)</f>
        <v/>
      </c>
      <c r="B78" s="6" t="str">
        <f>IF(達標一覽表!B61="","",達標一覽表!C61)</f>
        <v/>
      </c>
      <c r="C78" s="6" t="str">
        <f>IF(達標一覽表!B61="","",達標一覽表!D61)</f>
        <v/>
      </c>
      <c r="D78" s="7" t="str">
        <f>IF(達標一覽表!B61="","",達標一覽表!K61)</f>
        <v/>
      </c>
      <c r="E78" s="7" t="str">
        <f>IF(達標一覽表!B61="","",達標一覽表!T61)</f>
        <v/>
      </c>
      <c r="F78" s="7" t="str">
        <f>IF(達標一覽表!B61="","",達標一覽表!AB61)</f>
        <v/>
      </c>
      <c r="G78" s="7" t="str">
        <f>IF(達標一覽表!B61="","",達標一覽表!AL61)</f>
        <v/>
      </c>
      <c r="H78" s="18" t="str">
        <f>IF(達標一覽表!B61="","",達標一覽表!AR61)</f>
        <v/>
      </c>
      <c r="I78" s="18" t="str">
        <f>IF(達標一覽表!B61="","",達標一覽表!AS61)</f>
        <v/>
      </c>
      <c r="J78" s="7" t="str">
        <f>IF(達標一覽表!B61="","",達標一覽表!AT61)</f>
        <v/>
      </c>
    </row>
    <row r="79" spans="1:10" x14ac:dyDescent="0.35">
      <c r="A79" s="6" t="str">
        <f>IF(達標一覽表!B62="","",達標一覽表!B62)</f>
        <v/>
      </c>
      <c r="B79" s="6" t="str">
        <f>IF(達標一覽表!B62="","",達標一覽表!C62)</f>
        <v/>
      </c>
      <c r="C79" s="6" t="str">
        <f>IF(達標一覽表!B62="","",達標一覽表!D62)</f>
        <v/>
      </c>
      <c r="D79" s="7" t="str">
        <f>IF(達標一覽表!B62="","",達標一覽表!K62)</f>
        <v/>
      </c>
      <c r="E79" s="7" t="str">
        <f>IF(達標一覽表!B62="","",達標一覽表!T62)</f>
        <v/>
      </c>
      <c r="F79" s="7" t="str">
        <f>IF(達標一覽表!B62="","",達標一覽表!AB62)</f>
        <v/>
      </c>
      <c r="G79" s="7" t="str">
        <f>IF(達標一覽表!B62="","",達標一覽表!AL62)</f>
        <v/>
      </c>
      <c r="H79" s="18" t="str">
        <f>IF(達標一覽表!B62="","",達標一覽表!AR62)</f>
        <v/>
      </c>
      <c r="I79" s="18" t="str">
        <f>IF(達標一覽表!B62="","",達標一覽表!AS62)</f>
        <v/>
      </c>
      <c r="J79" s="7" t="str">
        <f>IF(達標一覽表!B62="","",達標一覽表!AT62)</f>
        <v/>
      </c>
    </row>
    <row r="80" spans="1:10" x14ac:dyDescent="0.35">
      <c r="A80" s="6" t="str">
        <f>IF(達標一覽表!B63="","",達標一覽表!B63)</f>
        <v/>
      </c>
      <c r="B80" s="6" t="str">
        <f>IF(達標一覽表!B63="","",達標一覽表!C63)</f>
        <v/>
      </c>
      <c r="C80" s="6" t="str">
        <f>IF(達標一覽表!B63="","",達標一覽表!D63)</f>
        <v/>
      </c>
      <c r="D80" s="7" t="str">
        <f>IF(達標一覽表!B63="","",達標一覽表!K63)</f>
        <v/>
      </c>
      <c r="E80" s="7" t="str">
        <f>IF(達標一覽表!B63="","",達標一覽表!T63)</f>
        <v/>
      </c>
      <c r="F80" s="7" t="str">
        <f>IF(達標一覽表!B63="","",達標一覽表!AB63)</f>
        <v/>
      </c>
      <c r="G80" s="7" t="str">
        <f>IF(達標一覽表!B63="","",達標一覽表!AL63)</f>
        <v/>
      </c>
      <c r="H80" s="18" t="str">
        <f>IF(達標一覽表!B63="","",達標一覽表!AR63)</f>
        <v/>
      </c>
      <c r="I80" s="18" t="str">
        <f>IF(達標一覽表!B63="","",達標一覽表!AS63)</f>
        <v/>
      </c>
      <c r="J80" s="7" t="str">
        <f>IF(達標一覽表!B63="","",達標一覽表!AT63)</f>
        <v/>
      </c>
    </row>
    <row r="81" spans="1:10" x14ac:dyDescent="0.35">
      <c r="A81" s="6" t="str">
        <f>IF(達標一覽表!B64="","",達標一覽表!B64)</f>
        <v/>
      </c>
      <c r="B81" s="6" t="str">
        <f>IF(達標一覽表!B64="","",達標一覽表!C64)</f>
        <v/>
      </c>
      <c r="C81" s="6" t="str">
        <f>IF(達標一覽表!B64="","",達標一覽表!D64)</f>
        <v/>
      </c>
      <c r="D81" s="7" t="str">
        <f>IF(達標一覽表!B64="","",達標一覽表!K64)</f>
        <v/>
      </c>
      <c r="E81" s="7" t="str">
        <f>IF(達標一覽表!B64="","",達標一覽表!T64)</f>
        <v/>
      </c>
      <c r="F81" s="7" t="str">
        <f>IF(達標一覽表!B64="","",達標一覽表!AB64)</f>
        <v/>
      </c>
      <c r="G81" s="7" t="str">
        <f>IF(達標一覽表!B64="","",達標一覽表!AL64)</f>
        <v/>
      </c>
      <c r="H81" s="18" t="str">
        <f>IF(達標一覽表!B64="","",達標一覽表!AR64)</f>
        <v/>
      </c>
      <c r="I81" s="18" t="str">
        <f>IF(達標一覽表!B64="","",達標一覽表!AS64)</f>
        <v/>
      </c>
      <c r="J81" s="7" t="str">
        <f>IF(達標一覽表!B64="","",達標一覽表!AT64)</f>
        <v/>
      </c>
    </row>
    <row r="82" spans="1:10" x14ac:dyDescent="0.35">
      <c r="A82" s="6" t="str">
        <f>IF(達標一覽表!B65="","",達標一覽表!B65)</f>
        <v/>
      </c>
      <c r="B82" s="6" t="str">
        <f>IF(達標一覽表!B65="","",達標一覽表!C65)</f>
        <v/>
      </c>
      <c r="C82" s="6" t="str">
        <f>IF(達標一覽表!B65="","",達標一覽表!D65)</f>
        <v/>
      </c>
      <c r="D82" s="7" t="str">
        <f>IF(達標一覽表!B65="","",達標一覽表!K65)</f>
        <v/>
      </c>
      <c r="E82" s="7" t="str">
        <f>IF(達標一覽表!B65="","",達標一覽表!T65)</f>
        <v/>
      </c>
      <c r="F82" s="7" t="str">
        <f>IF(達標一覽表!B65="","",達標一覽表!AB65)</f>
        <v/>
      </c>
      <c r="G82" s="7" t="str">
        <f>IF(達標一覽表!B65="","",達標一覽表!AL65)</f>
        <v/>
      </c>
      <c r="H82" s="18" t="str">
        <f>IF(達標一覽表!B65="","",達標一覽表!AR65)</f>
        <v/>
      </c>
      <c r="I82" s="18" t="str">
        <f>IF(達標一覽表!B65="","",達標一覽表!AS65)</f>
        <v/>
      </c>
      <c r="J82" s="7" t="str">
        <f>IF(達標一覽表!B65="","",達標一覽表!AT65)</f>
        <v/>
      </c>
    </row>
    <row r="83" spans="1:10" x14ac:dyDescent="0.35">
      <c r="A83" s="6" t="str">
        <f>IF(達標一覽表!B66="","",達標一覽表!B66)</f>
        <v/>
      </c>
      <c r="B83" s="6" t="str">
        <f>IF(達標一覽表!B66="","",達標一覽表!C66)</f>
        <v/>
      </c>
      <c r="C83" s="6" t="str">
        <f>IF(達標一覽表!B66="","",達標一覽表!D66)</f>
        <v/>
      </c>
      <c r="D83" s="7" t="str">
        <f>IF(達標一覽表!B66="","",達標一覽表!K66)</f>
        <v/>
      </c>
      <c r="E83" s="7" t="str">
        <f>IF(達標一覽表!B66="","",達標一覽表!T66)</f>
        <v/>
      </c>
      <c r="F83" s="7" t="str">
        <f>IF(達標一覽表!B66="","",達標一覽表!AB66)</f>
        <v/>
      </c>
      <c r="G83" s="7" t="str">
        <f>IF(達標一覽表!B66="","",達標一覽表!AL66)</f>
        <v/>
      </c>
      <c r="H83" s="18" t="str">
        <f>IF(達標一覽表!B66="","",達標一覽表!AR66)</f>
        <v/>
      </c>
      <c r="I83" s="18" t="str">
        <f>IF(達標一覽表!B66="","",達標一覽表!AS66)</f>
        <v/>
      </c>
      <c r="J83" s="7" t="str">
        <f>IF(達標一覽表!B66="","",達標一覽表!AT66)</f>
        <v/>
      </c>
    </row>
    <row r="84" spans="1:10" x14ac:dyDescent="0.35">
      <c r="A84" s="6" t="str">
        <f>IF(達標一覽表!B67="","",達標一覽表!B67)</f>
        <v/>
      </c>
      <c r="B84" s="6" t="str">
        <f>IF(達標一覽表!B67="","",達標一覽表!C67)</f>
        <v/>
      </c>
      <c r="C84" s="6" t="str">
        <f>IF(達標一覽表!B67="","",達標一覽表!D67)</f>
        <v/>
      </c>
      <c r="D84" s="7" t="str">
        <f>IF(達標一覽表!B67="","",達標一覽表!K67)</f>
        <v/>
      </c>
      <c r="E84" s="7" t="str">
        <f>IF(達標一覽表!B67="","",達標一覽表!T67)</f>
        <v/>
      </c>
      <c r="F84" s="7" t="str">
        <f>IF(達標一覽表!B67="","",達標一覽表!AB67)</f>
        <v/>
      </c>
      <c r="G84" s="7" t="str">
        <f>IF(達標一覽表!B67="","",達標一覽表!AL67)</f>
        <v/>
      </c>
      <c r="H84" s="18" t="str">
        <f>IF(達標一覽表!B67="","",達標一覽表!AR67)</f>
        <v/>
      </c>
      <c r="I84" s="18" t="str">
        <f>IF(達標一覽表!B67="","",達標一覽表!AS67)</f>
        <v/>
      </c>
      <c r="J84" s="7" t="str">
        <f>IF(達標一覽表!B67="","",達標一覽表!AT67)</f>
        <v/>
      </c>
    </row>
    <row r="85" spans="1:10" x14ac:dyDescent="0.35">
      <c r="A85" s="6" t="str">
        <f>IF(達標一覽表!B68="","",達標一覽表!B68)</f>
        <v/>
      </c>
      <c r="B85" s="6" t="str">
        <f>IF(達標一覽表!B68="","",達標一覽表!C68)</f>
        <v/>
      </c>
      <c r="C85" s="6" t="str">
        <f>IF(達標一覽表!B68="","",達標一覽表!D68)</f>
        <v/>
      </c>
      <c r="D85" s="7" t="str">
        <f>IF(達標一覽表!B68="","",達標一覽表!K68)</f>
        <v/>
      </c>
      <c r="E85" s="7" t="str">
        <f>IF(達標一覽表!B68="","",達標一覽表!T68)</f>
        <v/>
      </c>
      <c r="F85" s="7" t="str">
        <f>IF(達標一覽表!B68="","",達標一覽表!AB68)</f>
        <v/>
      </c>
      <c r="G85" s="7" t="str">
        <f>IF(達標一覽表!B68="","",達標一覽表!AL68)</f>
        <v/>
      </c>
      <c r="H85" s="18" t="str">
        <f>IF(達標一覽表!B68="","",達標一覽表!AR68)</f>
        <v/>
      </c>
      <c r="I85" s="18" t="str">
        <f>IF(達標一覽表!B68="","",達標一覽表!AS68)</f>
        <v/>
      </c>
      <c r="J85" s="7" t="str">
        <f>IF(達標一覽表!B68="","",達標一覽表!AT68)</f>
        <v/>
      </c>
    </row>
    <row r="86" spans="1:10" x14ac:dyDescent="0.35">
      <c r="A86" s="6" t="str">
        <f>IF(達標一覽表!B69="","",達標一覽表!B69)</f>
        <v/>
      </c>
      <c r="B86" s="6" t="str">
        <f>IF(達標一覽表!B69="","",達標一覽表!C69)</f>
        <v/>
      </c>
      <c r="C86" s="6" t="str">
        <f>IF(達標一覽表!B69="","",達標一覽表!D69)</f>
        <v/>
      </c>
      <c r="D86" s="7" t="str">
        <f>IF(達標一覽表!B69="","",達標一覽表!K69)</f>
        <v/>
      </c>
      <c r="E86" s="7" t="str">
        <f>IF(達標一覽表!B69="","",達標一覽表!T69)</f>
        <v/>
      </c>
      <c r="F86" s="7" t="str">
        <f>IF(達標一覽表!B69="","",達標一覽表!AB69)</f>
        <v/>
      </c>
      <c r="G86" s="7" t="str">
        <f>IF(達標一覽表!B69="","",達標一覽表!AL69)</f>
        <v/>
      </c>
      <c r="H86" s="18" t="str">
        <f>IF(達標一覽表!B69="","",達標一覽表!AR69)</f>
        <v/>
      </c>
      <c r="I86" s="18" t="str">
        <f>IF(達標一覽表!B69="","",達標一覽表!AS69)</f>
        <v/>
      </c>
      <c r="J86" s="7" t="str">
        <f>IF(達標一覽表!B69="","",達標一覽表!AT69)</f>
        <v/>
      </c>
    </row>
    <row r="87" spans="1:10" x14ac:dyDescent="0.35">
      <c r="A87" s="6" t="str">
        <f>IF(達標一覽表!B70="","",達標一覽表!B70)</f>
        <v/>
      </c>
      <c r="B87" s="6" t="str">
        <f>IF(達標一覽表!B70="","",達標一覽表!C70)</f>
        <v/>
      </c>
      <c r="C87" s="6" t="str">
        <f>IF(達標一覽表!B70="","",達標一覽表!D70)</f>
        <v/>
      </c>
      <c r="D87" s="7" t="str">
        <f>IF(達標一覽表!B70="","",達標一覽表!K70)</f>
        <v/>
      </c>
      <c r="E87" s="7" t="str">
        <f>IF(達標一覽表!B70="","",達標一覽表!T70)</f>
        <v/>
      </c>
      <c r="F87" s="7" t="str">
        <f>IF(達標一覽表!B70="","",達標一覽表!AB70)</f>
        <v/>
      </c>
      <c r="G87" s="7" t="str">
        <f>IF(達標一覽表!B70="","",達標一覽表!AL70)</f>
        <v/>
      </c>
      <c r="H87" s="18" t="str">
        <f>IF(達標一覽表!B70="","",達標一覽表!AR70)</f>
        <v/>
      </c>
      <c r="I87" s="18" t="str">
        <f>IF(達標一覽表!B70="","",達標一覽表!AS70)</f>
        <v/>
      </c>
      <c r="J87" s="7" t="str">
        <f>IF(達標一覽表!B70="","",達標一覽表!AT70)</f>
        <v/>
      </c>
    </row>
    <row r="88" spans="1:10" x14ac:dyDescent="0.35">
      <c r="A88" s="6" t="str">
        <f>IF(達標一覽表!B71="","",達標一覽表!B71)</f>
        <v/>
      </c>
      <c r="B88" s="6" t="str">
        <f>IF(達標一覽表!B71="","",達標一覽表!C71)</f>
        <v/>
      </c>
      <c r="C88" s="6" t="str">
        <f>IF(達標一覽表!B71="","",達標一覽表!D71)</f>
        <v/>
      </c>
      <c r="D88" s="7" t="str">
        <f>IF(達標一覽表!B71="","",達標一覽表!K71)</f>
        <v/>
      </c>
      <c r="E88" s="7" t="str">
        <f>IF(達標一覽表!B71="","",達標一覽表!T71)</f>
        <v/>
      </c>
      <c r="F88" s="7" t="str">
        <f>IF(達標一覽表!B71="","",達標一覽表!AB71)</f>
        <v/>
      </c>
      <c r="G88" s="7" t="str">
        <f>IF(達標一覽表!B71="","",達標一覽表!AL71)</f>
        <v/>
      </c>
      <c r="H88" s="18" t="str">
        <f>IF(達標一覽表!B71="","",達標一覽表!AR71)</f>
        <v/>
      </c>
      <c r="I88" s="18" t="str">
        <f>IF(達標一覽表!B71="","",達標一覽表!AS71)</f>
        <v/>
      </c>
      <c r="J88" s="7" t="str">
        <f>IF(達標一覽表!B71="","",達標一覽表!AT71)</f>
        <v/>
      </c>
    </row>
    <row r="89" spans="1:10" x14ac:dyDescent="0.35">
      <c r="A89" s="6" t="str">
        <f>IF(達標一覽表!B72="","",達標一覽表!B72)</f>
        <v/>
      </c>
      <c r="B89" s="6" t="str">
        <f>IF(達標一覽表!B72="","",達標一覽表!C72)</f>
        <v/>
      </c>
      <c r="C89" s="6" t="str">
        <f>IF(達標一覽表!B72="","",達標一覽表!D72)</f>
        <v/>
      </c>
      <c r="D89" s="7" t="str">
        <f>IF(達標一覽表!B72="","",達標一覽表!K72)</f>
        <v/>
      </c>
      <c r="E89" s="7" t="str">
        <f>IF(達標一覽表!B72="","",達標一覽表!T72)</f>
        <v/>
      </c>
      <c r="F89" s="7" t="str">
        <f>IF(達標一覽表!B72="","",達標一覽表!AB72)</f>
        <v/>
      </c>
      <c r="G89" s="7" t="str">
        <f>IF(達標一覽表!B72="","",達標一覽表!AL72)</f>
        <v/>
      </c>
      <c r="H89" s="18" t="str">
        <f>IF(達標一覽表!B72="","",達標一覽表!AR72)</f>
        <v/>
      </c>
      <c r="I89" s="18" t="str">
        <f>IF(達標一覽表!B72="","",達標一覽表!AS72)</f>
        <v/>
      </c>
      <c r="J89" s="7" t="str">
        <f>IF(達標一覽表!B72="","",達標一覽表!AT72)</f>
        <v/>
      </c>
    </row>
    <row r="90" spans="1:10" x14ac:dyDescent="0.35">
      <c r="A90" s="6" t="str">
        <f>IF(達標一覽表!B73="","",達標一覽表!B73)</f>
        <v/>
      </c>
      <c r="B90" s="6" t="str">
        <f>IF(達標一覽表!B73="","",達標一覽表!C73)</f>
        <v/>
      </c>
      <c r="C90" s="6" t="str">
        <f>IF(達標一覽表!B73="","",達標一覽表!D73)</f>
        <v/>
      </c>
      <c r="D90" s="7" t="str">
        <f>IF(達標一覽表!B73="","",達標一覽表!K73)</f>
        <v/>
      </c>
      <c r="E90" s="7" t="str">
        <f>IF(達標一覽表!B73="","",達標一覽表!T73)</f>
        <v/>
      </c>
      <c r="F90" s="7" t="str">
        <f>IF(達標一覽表!B73="","",達標一覽表!AB73)</f>
        <v/>
      </c>
      <c r="G90" s="7" t="str">
        <f>IF(達標一覽表!B73="","",達標一覽表!AL73)</f>
        <v/>
      </c>
      <c r="H90" s="18" t="str">
        <f>IF(達標一覽表!B73="","",達標一覽表!AR73)</f>
        <v/>
      </c>
      <c r="I90" s="18" t="str">
        <f>IF(達標一覽表!B73="","",達標一覽表!AS73)</f>
        <v/>
      </c>
      <c r="J90" s="7" t="str">
        <f>IF(達標一覽表!B73="","",達標一覽表!AT73)</f>
        <v/>
      </c>
    </row>
    <row r="91" spans="1:10" x14ac:dyDescent="0.35">
      <c r="A91" s="6" t="str">
        <f>IF(達標一覽表!B74="","",達標一覽表!B74)</f>
        <v/>
      </c>
      <c r="B91" s="6" t="str">
        <f>IF(達標一覽表!B74="","",達標一覽表!C74)</f>
        <v/>
      </c>
      <c r="C91" s="6" t="str">
        <f>IF(達標一覽表!B74="","",達標一覽表!D74)</f>
        <v/>
      </c>
      <c r="D91" s="7" t="str">
        <f>IF(達標一覽表!B74="","",達標一覽表!K74)</f>
        <v/>
      </c>
      <c r="E91" s="7" t="str">
        <f>IF(達標一覽表!B74="","",達標一覽表!T74)</f>
        <v/>
      </c>
      <c r="F91" s="7" t="str">
        <f>IF(達標一覽表!B74="","",達標一覽表!AB74)</f>
        <v/>
      </c>
      <c r="G91" s="7" t="str">
        <f>IF(達標一覽表!B74="","",達標一覽表!AL74)</f>
        <v/>
      </c>
      <c r="H91" s="18" t="str">
        <f>IF(達標一覽表!B74="","",達標一覽表!AR74)</f>
        <v/>
      </c>
      <c r="I91" s="18" t="str">
        <f>IF(達標一覽表!B74="","",達標一覽表!AS74)</f>
        <v/>
      </c>
      <c r="J91" s="7" t="str">
        <f>IF(達標一覽表!B74="","",達標一覽表!AT74)</f>
        <v/>
      </c>
    </row>
    <row r="92" spans="1:10" x14ac:dyDescent="0.35">
      <c r="A92" s="6" t="str">
        <f>IF(達標一覽表!B75="","",達標一覽表!B75)</f>
        <v/>
      </c>
      <c r="B92" s="6" t="str">
        <f>IF(達標一覽表!B75="","",達標一覽表!C75)</f>
        <v/>
      </c>
      <c r="C92" s="6" t="str">
        <f>IF(達標一覽表!B75="","",達標一覽表!D75)</f>
        <v/>
      </c>
      <c r="D92" s="7" t="str">
        <f>IF(達標一覽表!B75="","",達標一覽表!K75)</f>
        <v/>
      </c>
      <c r="E92" s="7" t="str">
        <f>IF(達標一覽表!B75="","",達標一覽表!T75)</f>
        <v/>
      </c>
      <c r="F92" s="7" t="str">
        <f>IF(達標一覽表!B75="","",達標一覽表!AB75)</f>
        <v/>
      </c>
      <c r="G92" s="7" t="str">
        <f>IF(達標一覽表!B75="","",達標一覽表!AL75)</f>
        <v/>
      </c>
      <c r="H92" s="18" t="str">
        <f>IF(達標一覽表!B75="","",達標一覽表!AR75)</f>
        <v/>
      </c>
      <c r="I92" s="18" t="str">
        <f>IF(達標一覽表!B75="","",達標一覽表!AS75)</f>
        <v/>
      </c>
      <c r="J92" s="7" t="str">
        <f>IF(達標一覽表!B75="","",達標一覽表!AT75)</f>
        <v/>
      </c>
    </row>
    <row r="93" spans="1:10" x14ac:dyDescent="0.35">
      <c r="A93" s="6" t="str">
        <f>IF(達標一覽表!B76="","",達標一覽表!B76)</f>
        <v/>
      </c>
      <c r="B93" s="6" t="str">
        <f>IF(達標一覽表!B76="","",達標一覽表!C76)</f>
        <v/>
      </c>
      <c r="C93" s="6" t="str">
        <f>IF(達標一覽表!B76="","",達標一覽表!D76)</f>
        <v/>
      </c>
      <c r="D93" s="7" t="str">
        <f>IF(達標一覽表!B76="","",達標一覽表!K76)</f>
        <v/>
      </c>
      <c r="E93" s="7" t="str">
        <f>IF(達標一覽表!B76="","",達標一覽表!T76)</f>
        <v/>
      </c>
      <c r="F93" s="7" t="str">
        <f>IF(達標一覽表!B76="","",達標一覽表!AB76)</f>
        <v/>
      </c>
      <c r="G93" s="7" t="str">
        <f>IF(達標一覽表!B76="","",達標一覽表!AL76)</f>
        <v/>
      </c>
      <c r="H93" s="18" t="str">
        <f>IF(達標一覽表!B76="","",達標一覽表!AR76)</f>
        <v/>
      </c>
      <c r="I93" s="18" t="str">
        <f>IF(達標一覽表!B76="","",達標一覽表!AS76)</f>
        <v/>
      </c>
      <c r="J93" s="7" t="str">
        <f>IF(達標一覽表!B76="","",達標一覽表!AT76)</f>
        <v/>
      </c>
    </row>
    <row r="94" spans="1:10" x14ac:dyDescent="0.35">
      <c r="A94" s="6" t="str">
        <f>IF(達標一覽表!B77="","",達標一覽表!B77)</f>
        <v/>
      </c>
      <c r="B94" s="6" t="str">
        <f>IF(達標一覽表!B77="","",達標一覽表!C77)</f>
        <v/>
      </c>
      <c r="C94" s="6" t="str">
        <f>IF(達標一覽表!B77="","",達標一覽表!D77)</f>
        <v/>
      </c>
      <c r="D94" s="7" t="str">
        <f>IF(達標一覽表!B77="","",達標一覽表!K77)</f>
        <v/>
      </c>
      <c r="E94" s="7" t="str">
        <f>IF(達標一覽表!B77="","",達標一覽表!T77)</f>
        <v/>
      </c>
      <c r="F94" s="7" t="str">
        <f>IF(達標一覽表!B77="","",達標一覽表!AB77)</f>
        <v/>
      </c>
      <c r="G94" s="7" t="str">
        <f>IF(達標一覽表!B77="","",達標一覽表!AL77)</f>
        <v/>
      </c>
      <c r="H94" s="18" t="str">
        <f>IF(達標一覽表!B77="","",達標一覽表!AR77)</f>
        <v/>
      </c>
      <c r="I94" s="18" t="str">
        <f>IF(達標一覽表!B77="","",達標一覽表!AS77)</f>
        <v/>
      </c>
      <c r="J94" s="7" t="str">
        <f>IF(達標一覽表!B77="","",達標一覽表!AT77)</f>
        <v/>
      </c>
    </row>
    <row r="95" spans="1:10" x14ac:dyDescent="0.35">
      <c r="A95" s="6" t="str">
        <f>IF(達標一覽表!B78="","",達標一覽表!B78)</f>
        <v/>
      </c>
      <c r="B95" s="6" t="str">
        <f>IF(達標一覽表!B78="","",達標一覽表!C78)</f>
        <v/>
      </c>
      <c r="C95" s="6" t="str">
        <f>IF(達標一覽表!B78="","",達標一覽表!D78)</f>
        <v/>
      </c>
      <c r="D95" s="7" t="str">
        <f>IF(達標一覽表!B78="","",達標一覽表!K78)</f>
        <v/>
      </c>
      <c r="E95" s="7" t="str">
        <f>IF(達標一覽表!B78="","",達標一覽表!T78)</f>
        <v/>
      </c>
      <c r="F95" s="7" t="str">
        <f>IF(達標一覽表!B78="","",達標一覽表!AB78)</f>
        <v/>
      </c>
      <c r="G95" s="7" t="str">
        <f>IF(達標一覽表!B78="","",達標一覽表!AL78)</f>
        <v/>
      </c>
      <c r="H95" s="18" t="str">
        <f>IF(達標一覽表!B78="","",達標一覽表!AR78)</f>
        <v/>
      </c>
      <c r="I95" s="18" t="str">
        <f>IF(達標一覽表!B78="","",達標一覽表!AS78)</f>
        <v/>
      </c>
      <c r="J95" s="7" t="str">
        <f>IF(達標一覽表!B78="","",達標一覽表!AT78)</f>
        <v/>
      </c>
    </row>
    <row r="96" spans="1:10" x14ac:dyDescent="0.35">
      <c r="A96" s="6" t="str">
        <f>IF(達標一覽表!B79="","",達標一覽表!B79)</f>
        <v/>
      </c>
      <c r="B96" s="6" t="str">
        <f>IF(達標一覽表!B79="","",達標一覽表!C79)</f>
        <v/>
      </c>
      <c r="C96" s="6" t="str">
        <f>IF(達標一覽表!B79="","",達標一覽表!D79)</f>
        <v/>
      </c>
      <c r="D96" s="7" t="str">
        <f>IF(達標一覽表!B79="","",達標一覽表!K79)</f>
        <v/>
      </c>
      <c r="E96" s="7" t="str">
        <f>IF(達標一覽表!B79="","",達標一覽表!T79)</f>
        <v/>
      </c>
      <c r="F96" s="7" t="str">
        <f>IF(達標一覽表!B79="","",達標一覽表!AB79)</f>
        <v/>
      </c>
      <c r="G96" s="7" t="str">
        <f>IF(達標一覽表!B79="","",達標一覽表!AL79)</f>
        <v/>
      </c>
      <c r="H96" s="18" t="str">
        <f>IF(達標一覽表!B79="","",達標一覽表!AR79)</f>
        <v/>
      </c>
      <c r="I96" s="18" t="str">
        <f>IF(達標一覽表!B79="","",達標一覽表!AS79)</f>
        <v/>
      </c>
      <c r="J96" s="7" t="str">
        <f>IF(達標一覽表!B79="","",達標一覽表!AT79)</f>
        <v/>
      </c>
    </row>
    <row r="97" spans="1:10" x14ac:dyDescent="0.35">
      <c r="A97" s="6" t="str">
        <f>IF(達標一覽表!B80="","",達標一覽表!B80)</f>
        <v/>
      </c>
      <c r="B97" s="6" t="str">
        <f>IF(達標一覽表!B80="","",達標一覽表!C80)</f>
        <v/>
      </c>
      <c r="C97" s="6" t="str">
        <f>IF(達標一覽表!B80="","",達標一覽表!D80)</f>
        <v/>
      </c>
      <c r="D97" s="7" t="str">
        <f>IF(達標一覽表!B80="","",達標一覽表!K80)</f>
        <v/>
      </c>
      <c r="E97" s="7" t="str">
        <f>IF(達標一覽表!B80="","",達標一覽表!T80)</f>
        <v/>
      </c>
      <c r="F97" s="7" t="str">
        <f>IF(達標一覽表!B80="","",達標一覽表!AB80)</f>
        <v/>
      </c>
      <c r="G97" s="7" t="str">
        <f>IF(達標一覽表!B80="","",達標一覽表!AL80)</f>
        <v/>
      </c>
      <c r="H97" s="18" t="str">
        <f>IF(達標一覽表!B80="","",達標一覽表!AR80)</f>
        <v/>
      </c>
      <c r="I97" s="18" t="str">
        <f>IF(達標一覽表!B80="","",達標一覽表!AS80)</f>
        <v/>
      </c>
      <c r="J97" s="7" t="str">
        <f>IF(達標一覽表!B80="","",達標一覽表!AT80)</f>
        <v/>
      </c>
    </row>
    <row r="98" spans="1:10" x14ac:dyDescent="0.35">
      <c r="A98" s="6" t="str">
        <f>IF(達標一覽表!B81="","",達標一覽表!B81)</f>
        <v/>
      </c>
      <c r="B98" s="6" t="str">
        <f>IF(達標一覽表!B81="","",達標一覽表!C81)</f>
        <v/>
      </c>
      <c r="C98" s="6" t="str">
        <f>IF(達標一覽表!B81="","",達標一覽表!D81)</f>
        <v/>
      </c>
      <c r="D98" s="7" t="str">
        <f>IF(達標一覽表!B81="","",達標一覽表!K81)</f>
        <v/>
      </c>
      <c r="E98" s="7" t="str">
        <f>IF(達標一覽表!B81="","",達標一覽表!T81)</f>
        <v/>
      </c>
      <c r="F98" s="7" t="str">
        <f>IF(達標一覽表!B81="","",達標一覽表!AB81)</f>
        <v/>
      </c>
      <c r="G98" s="7" t="str">
        <f>IF(達標一覽表!B81="","",達標一覽表!AL81)</f>
        <v/>
      </c>
      <c r="H98" s="18" t="str">
        <f>IF(達標一覽表!B81="","",達標一覽表!AR81)</f>
        <v/>
      </c>
      <c r="I98" s="18" t="str">
        <f>IF(達標一覽表!B81="","",達標一覽表!AS81)</f>
        <v/>
      </c>
      <c r="J98" s="7" t="str">
        <f>IF(達標一覽表!B81="","",達標一覽表!AT81)</f>
        <v/>
      </c>
    </row>
    <row r="99" spans="1:10" x14ac:dyDescent="0.35">
      <c r="A99" s="6" t="str">
        <f>IF(達標一覽表!B82="","",達標一覽表!B82)</f>
        <v/>
      </c>
      <c r="B99" s="6" t="str">
        <f>IF(達標一覽表!B82="","",達標一覽表!C82)</f>
        <v/>
      </c>
      <c r="C99" s="6" t="str">
        <f>IF(達標一覽表!B82="","",達標一覽表!D82)</f>
        <v/>
      </c>
      <c r="D99" s="7" t="str">
        <f>IF(達標一覽表!B82="","",達標一覽表!K82)</f>
        <v/>
      </c>
      <c r="E99" s="7" t="str">
        <f>IF(達標一覽表!B82="","",達標一覽表!T82)</f>
        <v/>
      </c>
      <c r="F99" s="7" t="str">
        <f>IF(達標一覽表!B82="","",達標一覽表!AB82)</f>
        <v/>
      </c>
      <c r="G99" s="7" t="str">
        <f>IF(達標一覽表!B82="","",達標一覽表!AL82)</f>
        <v/>
      </c>
      <c r="H99" s="18" t="str">
        <f>IF(達標一覽表!B82="","",達標一覽表!AR82)</f>
        <v/>
      </c>
      <c r="I99" s="18" t="str">
        <f>IF(達標一覽表!B82="","",達標一覽表!AS82)</f>
        <v/>
      </c>
      <c r="J99" s="7" t="str">
        <f>IF(達標一覽表!B82="","",達標一覽表!AT82)</f>
        <v/>
      </c>
    </row>
    <row r="100" spans="1:10" x14ac:dyDescent="0.35">
      <c r="A100" s="6" t="str">
        <f>IF(達標一覽表!B83="","",達標一覽表!B83)</f>
        <v/>
      </c>
      <c r="B100" s="6" t="str">
        <f>IF(達標一覽表!B83="","",達標一覽表!C83)</f>
        <v/>
      </c>
      <c r="C100" s="6" t="str">
        <f>IF(達標一覽表!B83="","",達標一覽表!D83)</f>
        <v/>
      </c>
      <c r="D100" s="7" t="str">
        <f>IF(達標一覽表!B83="","",達標一覽表!K83)</f>
        <v/>
      </c>
      <c r="E100" s="7" t="str">
        <f>IF(達標一覽表!B83="","",達標一覽表!T83)</f>
        <v/>
      </c>
      <c r="F100" s="7" t="str">
        <f>IF(達標一覽表!B83="","",達標一覽表!AB83)</f>
        <v/>
      </c>
      <c r="G100" s="7" t="str">
        <f>IF(達標一覽表!B83="","",達標一覽表!AL83)</f>
        <v/>
      </c>
      <c r="H100" s="18" t="str">
        <f>IF(達標一覽表!B83="","",達標一覽表!AR83)</f>
        <v/>
      </c>
      <c r="I100" s="18" t="str">
        <f>IF(達標一覽表!B83="","",達標一覽表!AS83)</f>
        <v/>
      </c>
      <c r="J100" s="7" t="str">
        <f>IF(達標一覽表!B83="","",達標一覽表!AT83)</f>
        <v/>
      </c>
    </row>
    <row r="101" spans="1:10" x14ac:dyDescent="0.35">
      <c r="A101" s="6" t="str">
        <f>IF(達標一覽表!B84="","",達標一覽表!B84)</f>
        <v/>
      </c>
      <c r="B101" s="6" t="str">
        <f>IF(達標一覽表!B84="","",達標一覽表!C84)</f>
        <v/>
      </c>
      <c r="C101" s="6" t="str">
        <f>IF(達標一覽表!B84="","",達標一覽表!D84)</f>
        <v/>
      </c>
      <c r="D101" s="7" t="str">
        <f>IF(達標一覽表!B84="","",達標一覽表!K84)</f>
        <v/>
      </c>
      <c r="E101" s="7" t="str">
        <f>IF(達標一覽表!B84="","",達標一覽表!T84)</f>
        <v/>
      </c>
      <c r="F101" s="7" t="str">
        <f>IF(達標一覽表!B84="","",達標一覽表!AB84)</f>
        <v/>
      </c>
      <c r="G101" s="7" t="str">
        <f>IF(達標一覽表!B84="","",達標一覽表!AL84)</f>
        <v/>
      </c>
      <c r="H101" s="18" t="str">
        <f>IF(達標一覽表!B84="","",達標一覽表!AR84)</f>
        <v/>
      </c>
      <c r="I101" s="18" t="str">
        <f>IF(達標一覽表!B84="","",達標一覽表!AS84)</f>
        <v/>
      </c>
      <c r="J101" s="7" t="str">
        <f>IF(達標一覽表!B84="","",達標一覽表!AT84)</f>
        <v/>
      </c>
    </row>
    <row r="102" spans="1:10" x14ac:dyDescent="0.35">
      <c r="A102" s="6" t="str">
        <f>IF(達標一覽表!B85="","",達標一覽表!B85)</f>
        <v/>
      </c>
      <c r="B102" s="6" t="str">
        <f>IF(達標一覽表!B85="","",達標一覽表!C85)</f>
        <v/>
      </c>
      <c r="C102" s="6" t="str">
        <f>IF(達標一覽表!B85="","",達標一覽表!D85)</f>
        <v/>
      </c>
      <c r="D102" s="7" t="str">
        <f>IF(達標一覽表!B85="","",達標一覽表!K85)</f>
        <v/>
      </c>
      <c r="E102" s="7" t="str">
        <f>IF(達標一覽表!B85="","",達標一覽表!T85)</f>
        <v/>
      </c>
      <c r="F102" s="7" t="str">
        <f>IF(達標一覽表!B85="","",達標一覽表!AB85)</f>
        <v/>
      </c>
      <c r="G102" s="7" t="str">
        <f>IF(達標一覽表!B85="","",達標一覽表!AL85)</f>
        <v/>
      </c>
      <c r="H102" s="18" t="str">
        <f>IF(達標一覽表!B85="","",達標一覽表!AR85)</f>
        <v/>
      </c>
      <c r="I102" s="18" t="str">
        <f>IF(達標一覽表!B85="","",達標一覽表!AS85)</f>
        <v/>
      </c>
      <c r="J102" s="7" t="str">
        <f>IF(達標一覽表!B85="","",達標一覽表!AT85)</f>
        <v/>
      </c>
    </row>
    <row r="103" spans="1:10" x14ac:dyDescent="0.35">
      <c r="A103" s="6" t="str">
        <f>IF(達標一覽表!B86="","",達標一覽表!B86)</f>
        <v/>
      </c>
      <c r="B103" s="6" t="str">
        <f>IF(達標一覽表!B86="","",達標一覽表!C86)</f>
        <v/>
      </c>
      <c r="C103" s="6" t="str">
        <f>IF(達標一覽表!B86="","",達標一覽表!D86)</f>
        <v/>
      </c>
      <c r="D103" s="7" t="str">
        <f>IF(達標一覽表!B86="","",達標一覽表!K86)</f>
        <v/>
      </c>
      <c r="E103" s="7" t="str">
        <f>IF(達標一覽表!B86="","",達標一覽表!T86)</f>
        <v/>
      </c>
      <c r="F103" s="7" t="str">
        <f>IF(達標一覽表!B86="","",達標一覽表!AB86)</f>
        <v/>
      </c>
      <c r="G103" s="7" t="str">
        <f>IF(達標一覽表!B86="","",達標一覽表!AL86)</f>
        <v/>
      </c>
      <c r="H103" s="18" t="str">
        <f>IF(達標一覽表!B86="","",達標一覽表!AR86)</f>
        <v/>
      </c>
      <c r="I103" s="18" t="str">
        <f>IF(達標一覽表!B86="","",達標一覽表!AS86)</f>
        <v/>
      </c>
      <c r="J103" s="7" t="str">
        <f>IF(達標一覽表!B86="","",達標一覽表!AT86)</f>
        <v/>
      </c>
    </row>
    <row r="104" spans="1:10" x14ac:dyDescent="0.35">
      <c r="A104" s="6" t="str">
        <f>IF(達標一覽表!B87="","",達標一覽表!B87)</f>
        <v/>
      </c>
      <c r="B104" s="6" t="str">
        <f>IF(達標一覽表!B87="","",達標一覽表!C87)</f>
        <v/>
      </c>
      <c r="C104" s="6" t="str">
        <f>IF(達標一覽表!B87="","",達標一覽表!D87)</f>
        <v/>
      </c>
      <c r="D104" s="7" t="str">
        <f>IF(達標一覽表!B87="","",達標一覽表!K87)</f>
        <v/>
      </c>
      <c r="E104" s="7" t="str">
        <f>IF(達標一覽表!B87="","",達標一覽表!T87)</f>
        <v/>
      </c>
      <c r="F104" s="7" t="str">
        <f>IF(達標一覽表!B87="","",達標一覽表!AB87)</f>
        <v/>
      </c>
      <c r="G104" s="7" t="str">
        <f>IF(達標一覽表!B87="","",達標一覽表!AL87)</f>
        <v/>
      </c>
      <c r="H104" s="18" t="str">
        <f>IF(達標一覽表!B87="","",達標一覽表!AR87)</f>
        <v/>
      </c>
      <c r="I104" s="18" t="str">
        <f>IF(達標一覽表!B87="","",達標一覽表!AS87)</f>
        <v/>
      </c>
      <c r="J104" s="7" t="str">
        <f>IF(達標一覽表!B87="","",達標一覽表!AT87)</f>
        <v/>
      </c>
    </row>
    <row r="105" spans="1:10" x14ac:dyDescent="0.35">
      <c r="A105" s="6" t="str">
        <f>IF(達標一覽表!B88="","",達標一覽表!B88)</f>
        <v/>
      </c>
      <c r="B105" s="6" t="str">
        <f>IF(達標一覽表!B88="","",達標一覽表!C88)</f>
        <v/>
      </c>
      <c r="C105" s="6" t="str">
        <f>IF(達標一覽表!B88="","",達標一覽表!D88)</f>
        <v/>
      </c>
      <c r="D105" s="7" t="str">
        <f>IF(達標一覽表!B88="","",達標一覽表!K88)</f>
        <v/>
      </c>
      <c r="E105" s="7" t="str">
        <f>IF(達標一覽表!B88="","",達標一覽表!T88)</f>
        <v/>
      </c>
      <c r="F105" s="7" t="str">
        <f>IF(達標一覽表!B88="","",達標一覽表!AB88)</f>
        <v/>
      </c>
      <c r="G105" s="7" t="str">
        <f>IF(達標一覽表!B88="","",達標一覽表!AL88)</f>
        <v/>
      </c>
      <c r="H105" s="18" t="str">
        <f>IF(達標一覽表!B88="","",達標一覽表!AR88)</f>
        <v/>
      </c>
      <c r="I105" s="18" t="str">
        <f>IF(達標一覽表!B88="","",達標一覽表!AS88)</f>
        <v/>
      </c>
      <c r="J105" s="7" t="str">
        <f>IF(達標一覽表!B88="","",達標一覽表!AT88)</f>
        <v/>
      </c>
    </row>
    <row r="106" spans="1:10" x14ac:dyDescent="0.35">
      <c r="A106" s="6" t="str">
        <f>IF(達標一覽表!B89="","",達標一覽表!B89)</f>
        <v/>
      </c>
      <c r="B106" s="6" t="str">
        <f>IF(達標一覽表!B89="","",達標一覽表!C89)</f>
        <v/>
      </c>
      <c r="C106" s="6" t="str">
        <f>IF(達標一覽表!B89="","",達標一覽表!D89)</f>
        <v/>
      </c>
      <c r="D106" s="7" t="str">
        <f>IF(達標一覽表!B89="","",達標一覽表!K89)</f>
        <v/>
      </c>
      <c r="E106" s="7" t="str">
        <f>IF(達標一覽表!B89="","",達標一覽表!T89)</f>
        <v/>
      </c>
      <c r="F106" s="7" t="str">
        <f>IF(達標一覽表!B89="","",達標一覽表!AB89)</f>
        <v/>
      </c>
      <c r="G106" s="7" t="str">
        <f>IF(達標一覽表!B89="","",達標一覽表!AL89)</f>
        <v/>
      </c>
      <c r="H106" s="18" t="str">
        <f>IF(達標一覽表!B89="","",達標一覽表!AR89)</f>
        <v/>
      </c>
      <c r="I106" s="18" t="str">
        <f>IF(達標一覽表!B89="","",達標一覽表!AS89)</f>
        <v/>
      </c>
      <c r="J106" s="7" t="str">
        <f>IF(達標一覽表!B89="","",達標一覽表!AT89)</f>
        <v/>
      </c>
    </row>
    <row r="107" spans="1:10" x14ac:dyDescent="0.35">
      <c r="A107" s="6" t="str">
        <f>IF(達標一覽表!B90="","",達標一覽表!B90)</f>
        <v/>
      </c>
      <c r="B107" s="6" t="str">
        <f>IF(達標一覽表!B90="","",達標一覽表!C90)</f>
        <v/>
      </c>
      <c r="C107" s="6" t="str">
        <f>IF(達標一覽表!B90="","",達標一覽表!D90)</f>
        <v/>
      </c>
      <c r="D107" s="7" t="str">
        <f>IF(達標一覽表!B90="","",達標一覽表!K90)</f>
        <v/>
      </c>
      <c r="E107" s="7" t="str">
        <f>IF(達標一覽表!B90="","",達標一覽表!T90)</f>
        <v/>
      </c>
      <c r="F107" s="7" t="str">
        <f>IF(達標一覽表!B90="","",達標一覽表!AB90)</f>
        <v/>
      </c>
      <c r="G107" s="7" t="str">
        <f>IF(達標一覽表!B90="","",達標一覽表!AL90)</f>
        <v/>
      </c>
      <c r="H107" s="18" t="str">
        <f>IF(達標一覽表!B90="","",達標一覽表!AR90)</f>
        <v/>
      </c>
      <c r="I107" s="18" t="str">
        <f>IF(達標一覽表!B90="","",達標一覽表!AS90)</f>
        <v/>
      </c>
      <c r="J107" s="7" t="str">
        <f>IF(達標一覽表!B90="","",達標一覽表!AT90)</f>
        <v/>
      </c>
    </row>
    <row r="108" spans="1:10" x14ac:dyDescent="0.35">
      <c r="A108" s="6" t="str">
        <f>IF(達標一覽表!B91="","",達標一覽表!B91)</f>
        <v/>
      </c>
      <c r="B108" s="6" t="str">
        <f>IF(達標一覽表!B91="","",達標一覽表!C91)</f>
        <v/>
      </c>
      <c r="C108" s="6" t="str">
        <f>IF(達標一覽表!B91="","",達標一覽表!D91)</f>
        <v/>
      </c>
      <c r="D108" s="7" t="str">
        <f>IF(達標一覽表!B91="","",達標一覽表!K91)</f>
        <v/>
      </c>
      <c r="E108" s="7" t="str">
        <f>IF(達標一覽表!B91="","",達標一覽表!T91)</f>
        <v/>
      </c>
      <c r="F108" s="7" t="str">
        <f>IF(達標一覽表!B91="","",達標一覽表!AB91)</f>
        <v/>
      </c>
      <c r="G108" s="7" t="str">
        <f>IF(達標一覽表!B91="","",達標一覽表!AL91)</f>
        <v/>
      </c>
      <c r="H108" s="18" t="str">
        <f>IF(達標一覽表!B91="","",達標一覽表!AR91)</f>
        <v/>
      </c>
      <c r="I108" s="18" t="str">
        <f>IF(達標一覽表!B91="","",達標一覽表!AS91)</f>
        <v/>
      </c>
      <c r="J108" s="7" t="str">
        <f>IF(達標一覽表!B91="","",達標一覽表!AT91)</f>
        <v/>
      </c>
    </row>
    <row r="109" spans="1:10" x14ac:dyDescent="0.35">
      <c r="A109" s="6" t="str">
        <f>IF(達標一覽表!B92="","",達標一覽表!B92)</f>
        <v/>
      </c>
      <c r="B109" s="6" t="str">
        <f>IF(達標一覽表!B92="","",達標一覽表!C92)</f>
        <v/>
      </c>
      <c r="C109" s="6" t="str">
        <f>IF(達標一覽表!B92="","",達標一覽表!D92)</f>
        <v/>
      </c>
      <c r="D109" s="7" t="str">
        <f>IF(達標一覽表!B92="","",達標一覽表!K92)</f>
        <v/>
      </c>
      <c r="E109" s="7" t="str">
        <f>IF(達標一覽表!B92="","",達標一覽表!T92)</f>
        <v/>
      </c>
      <c r="F109" s="7" t="str">
        <f>IF(達標一覽表!B92="","",達標一覽表!AB92)</f>
        <v/>
      </c>
      <c r="G109" s="7" t="str">
        <f>IF(達標一覽表!B92="","",達標一覽表!AL92)</f>
        <v/>
      </c>
      <c r="H109" s="18" t="str">
        <f>IF(達標一覽表!B92="","",達標一覽表!AR92)</f>
        <v/>
      </c>
      <c r="I109" s="18" t="str">
        <f>IF(達標一覽表!B92="","",達標一覽表!AS92)</f>
        <v/>
      </c>
      <c r="J109" s="7" t="str">
        <f>IF(達標一覽表!B92="","",達標一覽表!AT92)</f>
        <v/>
      </c>
    </row>
    <row r="110" spans="1:10" x14ac:dyDescent="0.35">
      <c r="A110" s="6" t="str">
        <f>IF(達標一覽表!B93="","",達標一覽表!B93)</f>
        <v/>
      </c>
      <c r="B110" s="6" t="str">
        <f>IF(達標一覽表!B93="","",達標一覽表!C93)</f>
        <v/>
      </c>
      <c r="C110" s="6" t="str">
        <f>IF(達標一覽表!B93="","",達標一覽表!D93)</f>
        <v/>
      </c>
      <c r="D110" s="7" t="str">
        <f>IF(達標一覽表!B93="","",達標一覽表!K93)</f>
        <v/>
      </c>
      <c r="E110" s="7" t="str">
        <f>IF(達標一覽表!B93="","",達標一覽表!T93)</f>
        <v/>
      </c>
      <c r="F110" s="7" t="str">
        <f>IF(達標一覽表!B93="","",達標一覽表!AB93)</f>
        <v/>
      </c>
      <c r="G110" s="7" t="str">
        <f>IF(達標一覽表!B93="","",達標一覽表!AL93)</f>
        <v/>
      </c>
      <c r="H110" s="18" t="str">
        <f>IF(達標一覽表!B93="","",達標一覽表!AR93)</f>
        <v/>
      </c>
      <c r="I110" s="18" t="str">
        <f>IF(達標一覽表!B93="","",達標一覽表!AS93)</f>
        <v/>
      </c>
      <c r="J110" s="7" t="str">
        <f>IF(達標一覽表!B93="","",達標一覽表!AT93)</f>
        <v/>
      </c>
    </row>
    <row r="111" spans="1:10" x14ac:dyDescent="0.35">
      <c r="A111" s="6" t="str">
        <f>IF(達標一覽表!B94="","",達標一覽表!B94)</f>
        <v/>
      </c>
      <c r="B111" s="6" t="str">
        <f>IF(達標一覽表!B94="","",達標一覽表!C94)</f>
        <v/>
      </c>
      <c r="C111" s="6" t="str">
        <f>IF(達標一覽表!B94="","",達標一覽表!D94)</f>
        <v/>
      </c>
      <c r="D111" s="7" t="str">
        <f>IF(達標一覽表!B94="","",達標一覽表!K94)</f>
        <v/>
      </c>
      <c r="E111" s="7" t="str">
        <f>IF(達標一覽表!B94="","",達標一覽表!T94)</f>
        <v/>
      </c>
      <c r="F111" s="7" t="str">
        <f>IF(達標一覽表!B94="","",達標一覽表!AB94)</f>
        <v/>
      </c>
      <c r="G111" s="7" t="str">
        <f>IF(達標一覽表!B94="","",達標一覽表!AL94)</f>
        <v/>
      </c>
      <c r="H111" s="18" t="str">
        <f>IF(達標一覽表!B94="","",達標一覽表!AR94)</f>
        <v/>
      </c>
      <c r="I111" s="18" t="str">
        <f>IF(達標一覽表!B94="","",達標一覽表!AS94)</f>
        <v/>
      </c>
      <c r="J111" s="7" t="str">
        <f>IF(達標一覽表!B94="","",達標一覽表!AT94)</f>
        <v/>
      </c>
    </row>
    <row r="112" spans="1:10" x14ac:dyDescent="0.35">
      <c r="A112" s="6" t="str">
        <f>IF(達標一覽表!B95="","",達標一覽表!B95)</f>
        <v/>
      </c>
      <c r="B112" s="6" t="str">
        <f>IF(達標一覽表!B95="","",達標一覽表!C95)</f>
        <v/>
      </c>
      <c r="C112" s="6" t="str">
        <f>IF(達標一覽表!B95="","",達標一覽表!D95)</f>
        <v/>
      </c>
      <c r="D112" s="7" t="str">
        <f>IF(達標一覽表!B95="","",達標一覽表!K95)</f>
        <v/>
      </c>
      <c r="E112" s="7" t="str">
        <f>IF(達標一覽表!B95="","",達標一覽表!T95)</f>
        <v/>
      </c>
      <c r="F112" s="7" t="str">
        <f>IF(達標一覽表!B95="","",達標一覽表!AB95)</f>
        <v/>
      </c>
      <c r="G112" s="7" t="str">
        <f>IF(達標一覽表!B95="","",達標一覽表!AL95)</f>
        <v/>
      </c>
      <c r="H112" s="18" t="str">
        <f>IF(達標一覽表!B95="","",達標一覽表!AR95)</f>
        <v/>
      </c>
      <c r="I112" s="18" t="str">
        <f>IF(達標一覽表!B95="","",達標一覽表!AS95)</f>
        <v/>
      </c>
      <c r="J112" s="7" t="str">
        <f>IF(達標一覽表!B95="","",達標一覽表!AT95)</f>
        <v/>
      </c>
    </row>
    <row r="113" spans="1:10" x14ac:dyDescent="0.35">
      <c r="A113" s="6" t="str">
        <f>IF(達標一覽表!B96="","",達標一覽表!B96)</f>
        <v/>
      </c>
      <c r="B113" s="6" t="str">
        <f>IF(達標一覽表!B96="","",達標一覽表!C96)</f>
        <v/>
      </c>
      <c r="C113" s="6" t="str">
        <f>IF(達標一覽表!B96="","",達標一覽表!D96)</f>
        <v/>
      </c>
      <c r="D113" s="7" t="str">
        <f>IF(達標一覽表!B96="","",達標一覽表!K96)</f>
        <v/>
      </c>
      <c r="E113" s="7" t="str">
        <f>IF(達標一覽表!B96="","",達標一覽表!T96)</f>
        <v/>
      </c>
      <c r="F113" s="7" t="str">
        <f>IF(達標一覽表!B96="","",達標一覽表!AB96)</f>
        <v/>
      </c>
      <c r="G113" s="7" t="str">
        <f>IF(達標一覽表!B96="","",達標一覽表!AL96)</f>
        <v/>
      </c>
      <c r="H113" s="18" t="str">
        <f>IF(達標一覽表!B96="","",達標一覽表!AR96)</f>
        <v/>
      </c>
      <c r="I113" s="18" t="str">
        <f>IF(達標一覽表!B96="","",達標一覽表!AS96)</f>
        <v/>
      </c>
      <c r="J113" s="7" t="str">
        <f>IF(達標一覽表!B96="","",達標一覽表!AT96)</f>
        <v/>
      </c>
    </row>
    <row r="114" spans="1:10" x14ac:dyDescent="0.35">
      <c r="A114" s="6" t="str">
        <f>IF(達標一覽表!B97="","",達標一覽表!B97)</f>
        <v/>
      </c>
      <c r="B114" s="6" t="str">
        <f>IF(達標一覽表!B97="","",達標一覽表!C97)</f>
        <v/>
      </c>
      <c r="C114" s="6" t="str">
        <f>IF(達標一覽表!B97="","",達標一覽表!D97)</f>
        <v/>
      </c>
      <c r="D114" s="7" t="str">
        <f>IF(達標一覽表!B97="","",達標一覽表!K97)</f>
        <v/>
      </c>
      <c r="E114" s="7" t="str">
        <f>IF(達標一覽表!B97="","",達標一覽表!T97)</f>
        <v/>
      </c>
      <c r="F114" s="7" t="str">
        <f>IF(達標一覽表!B97="","",達標一覽表!AB97)</f>
        <v/>
      </c>
      <c r="G114" s="7" t="str">
        <f>IF(達標一覽表!B97="","",達標一覽表!AL97)</f>
        <v/>
      </c>
      <c r="H114" s="18" t="str">
        <f>IF(達標一覽表!B97="","",達標一覽表!AR97)</f>
        <v/>
      </c>
      <c r="I114" s="18" t="str">
        <f>IF(達標一覽表!B97="","",達標一覽表!AS97)</f>
        <v/>
      </c>
      <c r="J114" s="7" t="str">
        <f>IF(達標一覽表!B97="","",達標一覽表!AT97)</f>
        <v/>
      </c>
    </row>
    <row r="115" spans="1:10" x14ac:dyDescent="0.35">
      <c r="A115" s="6" t="str">
        <f>IF(達標一覽表!B98="","",達標一覽表!B98)</f>
        <v/>
      </c>
      <c r="B115" s="6" t="str">
        <f>IF(達標一覽表!B98="","",達標一覽表!C98)</f>
        <v/>
      </c>
      <c r="C115" s="6" t="str">
        <f>IF(達標一覽表!B98="","",達標一覽表!D98)</f>
        <v/>
      </c>
      <c r="D115" s="7" t="str">
        <f>IF(達標一覽表!B98="","",達標一覽表!K98)</f>
        <v/>
      </c>
      <c r="E115" s="7" t="str">
        <f>IF(達標一覽表!B98="","",達標一覽表!T98)</f>
        <v/>
      </c>
      <c r="F115" s="7" t="str">
        <f>IF(達標一覽表!B98="","",達標一覽表!AB98)</f>
        <v/>
      </c>
      <c r="G115" s="7" t="str">
        <f>IF(達標一覽表!B98="","",達標一覽表!AL98)</f>
        <v/>
      </c>
      <c r="H115" s="18" t="str">
        <f>IF(達標一覽表!B98="","",達標一覽表!AR98)</f>
        <v/>
      </c>
      <c r="I115" s="18" t="str">
        <f>IF(達標一覽表!B98="","",達標一覽表!AS98)</f>
        <v/>
      </c>
      <c r="J115" s="7" t="str">
        <f>IF(達標一覽表!B98="","",達標一覽表!AT98)</f>
        <v/>
      </c>
    </row>
    <row r="116" spans="1:10" x14ac:dyDescent="0.35">
      <c r="A116" s="6" t="str">
        <f>IF(達標一覽表!B99="","",達標一覽表!B99)</f>
        <v/>
      </c>
      <c r="B116" s="6" t="str">
        <f>IF(達標一覽表!B99="","",達標一覽表!C99)</f>
        <v/>
      </c>
      <c r="C116" s="6" t="str">
        <f>IF(達標一覽表!B99="","",達標一覽表!D99)</f>
        <v/>
      </c>
      <c r="D116" s="7" t="str">
        <f>IF(達標一覽表!B99="","",達標一覽表!K99)</f>
        <v/>
      </c>
      <c r="E116" s="7" t="str">
        <f>IF(達標一覽表!B99="","",達標一覽表!T99)</f>
        <v/>
      </c>
      <c r="F116" s="7" t="str">
        <f>IF(達標一覽表!B99="","",達標一覽表!AB99)</f>
        <v/>
      </c>
      <c r="G116" s="7" t="str">
        <f>IF(達標一覽表!B99="","",達標一覽表!AL99)</f>
        <v/>
      </c>
      <c r="H116" s="18" t="str">
        <f>IF(達標一覽表!B99="","",達標一覽表!AR99)</f>
        <v/>
      </c>
      <c r="I116" s="18" t="str">
        <f>IF(達標一覽表!B99="","",達標一覽表!AS99)</f>
        <v/>
      </c>
      <c r="J116" s="7" t="str">
        <f>IF(達標一覽表!B99="","",達標一覽表!AT99)</f>
        <v/>
      </c>
    </row>
    <row r="117" spans="1:10" x14ac:dyDescent="0.35">
      <c r="A117" s="6" t="str">
        <f>IF(達標一覽表!B100="","",達標一覽表!B100)</f>
        <v/>
      </c>
      <c r="B117" s="6" t="str">
        <f>IF(達標一覽表!B100="","",達標一覽表!C100)</f>
        <v/>
      </c>
      <c r="C117" s="6" t="str">
        <f>IF(達標一覽表!B100="","",達標一覽表!D100)</f>
        <v/>
      </c>
      <c r="D117" s="7" t="str">
        <f>IF(達標一覽表!B100="","",達標一覽表!K100)</f>
        <v/>
      </c>
      <c r="E117" s="7" t="str">
        <f>IF(達標一覽表!B100="","",達標一覽表!T100)</f>
        <v/>
      </c>
      <c r="F117" s="7" t="str">
        <f>IF(達標一覽表!B100="","",達標一覽表!AB100)</f>
        <v/>
      </c>
      <c r="G117" s="7" t="str">
        <f>IF(達標一覽表!B100="","",達標一覽表!AL100)</f>
        <v/>
      </c>
      <c r="H117" s="18" t="str">
        <f>IF(達標一覽表!B100="","",達標一覽表!AR100)</f>
        <v/>
      </c>
      <c r="I117" s="18" t="str">
        <f>IF(達標一覽表!B100="","",達標一覽表!AS100)</f>
        <v/>
      </c>
      <c r="J117" s="7" t="str">
        <f>IF(達標一覽表!B100="","",達標一覽表!AT100)</f>
        <v/>
      </c>
    </row>
    <row r="118" spans="1:10" x14ac:dyDescent="0.35">
      <c r="A118" s="6" t="str">
        <f>IF(達標一覽表!B101="","",達標一覽表!B101)</f>
        <v/>
      </c>
      <c r="B118" s="6" t="str">
        <f>IF(達標一覽表!B101="","",達標一覽表!C101)</f>
        <v/>
      </c>
      <c r="C118" s="6" t="str">
        <f>IF(達標一覽表!B101="","",達標一覽表!D101)</f>
        <v/>
      </c>
      <c r="D118" s="7" t="str">
        <f>IF(達標一覽表!B101="","",達標一覽表!K101)</f>
        <v/>
      </c>
      <c r="E118" s="7" t="str">
        <f>IF(達標一覽表!B101="","",達標一覽表!T101)</f>
        <v/>
      </c>
      <c r="F118" s="7" t="str">
        <f>IF(達標一覽表!B101="","",達標一覽表!AB101)</f>
        <v/>
      </c>
      <c r="G118" s="7" t="str">
        <f>IF(達標一覽表!B101="","",達標一覽表!AL101)</f>
        <v/>
      </c>
      <c r="H118" s="18" t="str">
        <f>IF(達標一覽表!B101="","",達標一覽表!AR101)</f>
        <v/>
      </c>
      <c r="I118" s="18" t="str">
        <f>IF(達標一覽表!B101="","",達標一覽表!AS101)</f>
        <v/>
      </c>
      <c r="J118" s="7" t="str">
        <f>IF(達標一覽表!B101="","",達標一覽表!AT101)</f>
        <v/>
      </c>
    </row>
    <row r="119" spans="1:10" x14ac:dyDescent="0.35">
      <c r="A119" s="6" t="str">
        <f>IF(達標一覽表!B102="","",達標一覽表!B102)</f>
        <v/>
      </c>
      <c r="B119" s="6" t="str">
        <f>IF(達標一覽表!B102="","",達標一覽表!C102)</f>
        <v/>
      </c>
      <c r="C119" s="6" t="str">
        <f>IF(達標一覽表!B102="","",達標一覽表!D102)</f>
        <v/>
      </c>
      <c r="D119" s="7" t="str">
        <f>IF(達標一覽表!B102="","",達標一覽表!K102)</f>
        <v/>
      </c>
      <c r="E119" s="7" t="str">
        <f>IF(達標一覽表!B102="","",達標一覽表!T102)</f>
        <v/>
      </c>
      <c r="F119" s="7" t="str">
        <f>IF(達標一覽表!B102="","",達標一覽表!AB102)</f>
        <v/>
      </c>
      <c r="G119" s="7" t="str">
        <f>IF(達標一覽表!B102="","",達標一覽表!AL102)</f>
        <v/>
      </c>
      <c r="H119" s="18" t="str">
        <f>IF(達標一覽表!B102="","",達標一覽表!AR102)</f>
        <v/>
      </c>
      <c r="I119" s="18" t="str">
        <f>IF(達標一覽表!B102="","",達標一覽表!AS102)</f>
        <v/>
      </c>
      <c r="J119" s="7" t="str">
        <f>IF(達標一覽表!B102="","",達標一覽表!AT102)</f>
        <v/>
      </c>
    </row>
    <row r="120" spans="1:10" x14ac:dyDescent="0.35">
      <c r="A120" s="6" t="str">
        <f>IF(達標一覽表!B103="","",達標一覽表!B103)</f>
        <v/>
      </c>
      <c r="B120" s="6" t="str">
        <f>IF(達標一覽表!B103="","",達標一覽表!C103)</f>
        <v/>
      </c>
      <c r="C120" s="6" t="str">
        <f>IF(達標一覽表!B103="","",達標一覽表!D103)</f>
        <v/>
      </c>
      <c r="D120" s="7" t="str">
        <f>IF(達標一覽表!B103="","",達標一覽表!K103)</f>
        <v/>
      </c>
      <c r="E120" s="7" t="str">
        <f>IF(達標一覽表!B103="","",達標一覽表!T103)</f>
        <v/>
      </c>
      <c r="F120" s="7" t="str">
        <f>IF(達標一覽表!B103="","",達標一覽表!AB103)</f>
        <v/>
      </c>
      <c r="G120" s="7" t="str">
        <f>IF(達標一覽表!B103="","",達標一覽表!AL103)</f>
        <v/>
      </c>
      <c r="H120" s="18" t="str">
        <f>IF(達標一覽表!B103="","",達標一覽表!AR103)</f>
        <v/>
      </c>
      <c r="I120" s="18" t="str">
        <f>IF(達標一覽表!B103="","",達標一覽表!AS103)</f>
        <v/>
      </c>
      <c r="J120" s="7" t="str">
        <f>IF(達標一覽表!B103="","",達標一覽表!AT103)</f>
        <v/>
      </c>
    </row>
    <row r="121" spans="1:10" x14ac:dyDescent="0.35">
      <c r="A121" s="6" t="str">
        <f>IF(達標一覽表!B104="","",達標一覽表!B104)</f>
        <v/>
      </c>
      <c r="B121" s="6" t="str">
        <f>IF(達標一覽表!B104="","",達標一覽表!C104)</f>
        <v/>
      </c>
      <c r="C121" s="6" t="str">
        <f>IF(達標一覽表!B104="","",達標一覽表!D104)</f>
        <v/>
      </c>
      <c r="D121" s="7" t="str">
        <f>IF(達標一覽表!B104="","",達標一覽表!K104)</f>
        <v/>
      </c>
      <c r="E121" s="7" t="str">
        <f>IF(達標一覽表!B104="","",達標一覽表!T104)</f>
        <v/>
      </c>
      <c r="F121" s="7" t="str">
        <f>IF(達標一覽表!B104="","",達標一覽表!AB104)</f>
        <v/>
      </c>
      <c r="G121" s="7" t="str">
        <f>IF(達標一覽表!B104="","",達標一覽表!AL104)</f>
        <v/>
      </c>
      <c r="H121" s="18" t="str">
        <f>IF(達標一覽表!B104="","",達標一覽表!AR104)</f>
        <v/>
      </c>
      <c r="I121" s="18" t="str">
        <f>IF(達標一覽表!B104="","",達標一覽表!AS104)</f>
        <v/>
      </c>
      <c r="J121" s="7" t="str">
        <f>IF(達標一覽表!B104="","",達標一覽表!AT104)</f>
        <v/>
      </c>
    </row>
    <row r="122" spans="1:10" x14ac:dyDescent="0.35">
      <c r="A122" s="6" t="str">
        <f>IF(達標一覽表!B105="","",達標一覽表!B105)</f>
        <v/>
      </c>
      <c r="B122" s="6" t="str">
        <f>IF(達標一覽表!B105="","",達標一覽表!C105)</f>
        <v/>
      </c>
      <c r="C122" s="6" t="str">
        <f>IF(達標一覽表!B105="","",達標一覽表!D105)</f>
        <v/>
      </c>
      <c r="D122" s="7" t="str">
        <f>IF(達標一覽表!B105="","",達標一覽表!K105)</f>
        <v/>
      </c>
      <c r="E122" s="7" t="str">
        <f>IF(達標一覽表!B105="","",達標一覽表!T105)</f>
        <v/>
      </c>
      <c r="F122" s="7" t="str">
        <f>IF(達標一覽表!B105="","",達標一覽表!AB105)</f>
        <v/>
      </c>
      <c r="G122" s="7" t="str">
        <f>IF(達標一覽表!B105="","",達標一覽表!AL105)</f>
        <v/>
      </c>
      <c r="H122" s="18" t="str">
        <f>IF(達標一覽表!B105="","",達標一覽表!AR105)</f>
        <v/>
      </c>
      <c r="I122" s="18" t="str">
        <f>IF(達標一覽表!B105="","",達標一覽表!AS105)</f>
        <v/>
      </c>
      <c r="J122" s="7" t="str">
        <f>IF(達標一覽表!B105="","",達標一覽表!AT105)</f>
        <v/>
      </c>
    </row>
    <row r="123" spans="1:10" x14ac:dyDescent="0.35">
      <c r="A123" s="6" t="str">
        <f>IF(達標一覽表!B106="","",達標一覽表!B106)</f>
        <v/>
      </c>
      <c r="B123" s="6" t="str">
        <f>IF(達標一覽表!B106="","",達標一覽表!C106)</f>
        <v/>
      </c>
      <c r="C123" s="6" t="str">
        <f>IF(達標一覽表!B106="","",達標一覽表!D106)</f>
        <v/>
      </c>
      <c r="D123" s="7" t="str">
        <f>IF(達標一覽表!B106="","",達標一覽表!K106)</f>
        <v/>
      </c>
      <c r="E123" s="7" t="str">
        <f>IF(達標一覽表!B106="","",達標一覽表!T106)</f>
        <v/>
      </c>
      <c r="F123" s="7" t="str">
        <f>IF(達標一覽表!B106="","",達標一覽表!AB106)</f>
        <v/>
      </c>
      <c r="G123" s="7" t="str">
        <f>IF(達標一覽表!B106="","",達標一覽表!AL106)</f>
        <v/>
      </c>
      <c r="H123" s="18" t="str">
        <f>IF(達標一覽表!B106="","",達標一覽表!AR106)</f>
        <v/>
      </c>
      <c r="I123" s="18" t="str">
        <f>IF(達標一覽表!B106="","",達標一覽表!AS106)</f>
        <v/>
      </c>
      <c r="J123" s="7" t="str">
        <f>IF(達標一覽表!B106="","",達標一覽表!AT106)</f>
        <v/>
      </c>
    </row>
    <row r="124" spans="1:10" x14ac:dyDescent="0.35">
      <c r="A124" s="6" t="str">
        <f>IF(達標一覽表!B107="","",達標一覽表!B107)</f>
        <v/>
      </c>
      <c r="B124" s="6" t="str">
        <f>IF(達標一覽表!B107="","",達標一覽表!C107)</f>
        <v/>
      </c>
      <c r="C124" s="6" t="str">
        <f>IF(達標一覽表!B107="","",達標一覽表!D107)</f>
        <v/>
      </c>
      <c r="D124" s="7" t="str">
        <f>IF(達標一覽表!B107="","",達標一覽表!K107)</f>
        <v/>
      </c>
      <c r="E124" s="7" t="str">
        <f>IF(達標一覽表!B107="","",達標一覽表!T107)</f>
        <v/>
      </c>
      <c r="F124" s="7" t="str">
        <f>IF(達標一覽表!B107="","",達標一覽表!AB107)</f>
        <v/>
      </c>
      <c r="G124" s="7" t="str">
        <f>IF(達標一覽表!B107="","",達標一覽表!AL107)</f>
        <v/>
      </c>
      <c r="H124" s="18" t="str">
        <f>IF(達標一覽表!B107="","",達標一覽表!AR107)</f>
        <v/>
      </c>
      <c r="I124" s="18" t="str">
        <f>IF(達標一覽表!B107="","",達標一覽表!AS107)</f>
        <v/>
      </c>
      <c r="J124" s="7" t="str">
        <f>IF(達標一覽表!B107="","",達標一覽表!AT107)</f>
        <v/>
      </c>
    </row>
    <row r="125" spans="1:10" x14ac:dyDescent="0.35">
      <c r="A125" s="6" t="str">
        <f>IF(達標一覽表!B108="","",達標一覽表!B108)</f>
        <v/>
      </c>
      <c r="B125" s="6" t="str">
        <f>IF(達標一覽表!B108="","",達標一覽表!C108)</f>
        <v/>
      </c>
      <c r="C125" s="6" t="str">
        <f>IF(達標一覽表!B108="","",達標一覽表!D108)</f>
        <v/>
      </c>
      <c r="D125" s="7" t="str">
        <f>IF(達標一覽表!B108="","",達標一覽表!K108)</f>
        <v/>
      </c>
      <c r="E125" s="7" t="str">
        <f>IF(達標一覽表!B108="","",達標一覽表!T108)</f>
        <v/>
      </c>
      <c r="F125" s="7" t="str">
        <f>IF(達標一覽表!B108="","",達標一覽表!AB108)</f>
        <v/>
      </c>
      <c r="G125" s="7" t="str">
        <f>IF(達標一覽表!B108="","",達標一覽表!AL108)</f>
        <v/>
      </c>
      <c r="H125" s="18" t="str">
        <f>IF(達標一覽表!B108="","",達標一覽表!AR108)</f>
        <v/>
      </c>
      <c r="I125" s="18" t="str">
        <f>IF(達標一覽表!B108="","",達標一覽表!AS108)</f>
        <v/>
      </c>
      <c r="J125" s="7" t="str">
        <f>IF(達標一覽表!B108="","",達標一覽表!AT108)</f>
        <v/>
      </c>
    </row>
    <row r="126" spans="1:10" x14ac:dyDescent="0.35">
      <c r="A126" s="6" t="str">
        <f>IF(達標一覽表!B109="","",達標一覽表!B109)</f>
        <v/>
      </c>
      <c r="B126" s="6" t="str">
        <f>IF(達標一覽表!B109="","",達標一覽表!C109)</f>
        <v/>
      </c>
      <c r="C126" s="6" t="str">
        <f>IF(達標一覽表!B109="","",達標一覽表!D109)</f>
        <v/>
      </c>
      <c r="D126" s="7" t="str">
        <f>IF(達標一覽表!B109="","",達標一覽表!K109)</f>
        <v/>
      </c>
      <c r="E126" s="7" t="str">
        <f>IF(達標一覽表!B109="","",達標一覽表!T109)</f>
        <v/>
      </c>
      <c r="F126" s="7" t="str">
        <f>IF(達標一覽表!B109="","",達標一覽表!AB109)</f>
        <v/>
      </c>
      <c r="G126" s="7" t="str">
        <f>IF(達標一覽表!B109="","",達標一覽表!AL109)</f>
        <v/>
      </c>
      <c r="H126" s="18" t="str">
        <f>IF(達標一覽表!B109="","",達標一覽表!AR109)</f>
        <v/>
      </c>
      <c r="I126" s="18" t="str">
        <f>IF(達標一覽表!B109="","",達標一覽表!AS109)</f>
        <v/>
      </c>
      <c r="J126" s="7" t="str">
        <f>IF(達標一覽表!B109="","",達標一覽表!AT109)</f>
        <v/>
      </c>
    </row>
    <row r="127" spans="1:10" x14ac:dyDescent="0.35">
      <c r="A127" s="6" t="str">
        <f>IF(達標一覽表!B110="","",達標一覽表!B110)</f>
        <v/>
      </c>
      <c r="B127" s="6" t="str">
        <f>IF(達標一覽表!B110="","",達標一覽表!C110)</f>
        <v/>
      </c>
      <c r="C127" s="6" t="str">
        <f>IF(達標一覽表!B110="","",達標一覽表!D110)</f>
        <v/>
      </c>
      <c r="D127" s="7" t="str">
        <f>IF(達標一覽表!B110="","",達標一覽表!K110)</f>
        <v/>
      </c>
      <c r="E127" s="7" t="str">
        <f>IF(達標一覽表!B110="","",達標一覽表!T110)</f>
        <v/>
      </c>
      <c r="F127" s="7" t="str">
        <f>IF(達標一覽表!B110="","",達標一覽表!AB110)</f>
        <v/>
      </c>
      <c r="G127" s="7" t="str">
        <f>IF(達標一覽表!B110="","",達標一覽表!AL110)</f>
        <v/>
      </c>
      <c r="H127" s="18" t="str">
        <f>IF(達標一覽表!B110="","",達標一覽表!AR110)</f>
        <v/>
      </c>
      <c r="I127" s="18" t="str">
        <f>IF(達標一覽表!B110="","",達標一覽表!AS110)</f>
        <v/>
      </c>
      <c r="J127" s="7" t="str">
        <f>IF(達標一覽表!B110="","",達標一覽表!AT110)</f>
        <v/>
      </c>
    </row>
    <row r="128" spans="1:10" x14ac:dyDescent="0.35">
      <c r="A128" s="6" t="str">
        <f>IF(達標一覽表!B111="","",達標一覽表!B111)</f>
        <v/>
      </c>
      <c r="B128" s="6" t="str">
        <f>IF(達標一覽表!B111="","",達標一覽表!C111)</f>
        <v/>
      </c>
      <c r="C128" s="6" t="str">
        <f>IF(達標一覽表!B111="","",達標一覽表!D111)</f>
        <v/>
      </c>
      <c r="D128" s="7" t="str">
        <f>IF(達標一覽表!B111="","",達標一覽表!K111)</f>
        <v/>
      </c>
      <c r="E128" s="7" t="str">
        <f>IF(達標一覽表!B111="","",達標一覽表!T111)</f>
        <v/>
      </c>
      <c r="F128" s="7" t="str">
        <f>IF(達標一覽表!B111="","",達標一覽表!AB111)</f>
        <v/>
      </c>
      <c r="G128" s="7" t="str">
        <f>IF(達標一覽表!B111="","",達標一覽表!AL111)</f>
        <v/>
      </c>
      <c r="H128" s="18" t="str">
        <f>IF(達標一覽表!B111="","",達標一覽表!AR111)</f>
        <v/>
      </c>
      <c r="I128" s="18" t="str">
        <f>IF(達標一覽表!B111="","",達標一覽表!AS111)</f>
        <v/>
      </c>
      <c r="J128" s="7" t="str">
        <f>IF(達標一覽表!B111="","",達標一覽表!AT111)</f>
        <v/>
      </c>
    </row>
    <row r="129" spans="1:10" x14ac:dyDescent="0.35">
      <c r="A129" s="6" t="str">
        <f>IF(達標一覽表!B112="","",達標一覽表!B112)</f>
        <v/>
      </c>
      <c r="B129" s="6" t="str">
        <f>IF(達標一覽表!B112="","",達標一覽表!C112)</f>
        <v/>
      </c>
      <c r="C129" s="6" t="str">
        <f>IF(達標一覽表!B112="","",達標一覽表!D112)</f>
        <v/>
      </c>
      <c r="D129" s="7" t="str">
        <f>IF(達標一覽表!B112="","",達標一覽表!K112)</f>
        <v/>
      </c>
      <c r="E129" s="7" t="str">
        <f>IF(達標一覽表!B112="","",達標一覽表!T112)</f>
        <v/>
      </c>
      <c r="F129" s="7" t="str">
        <f>IF(達標一覽表!B112="","",達標一覽表!AB112)</f>
        <v/>
      </c>
      <c r="G129" s="7" t="str">
        <f>IF(達標一覽表!B112="","",達標一覽表!AL112)</f>
        <v/>
      </c>
      <c r="H129" s="18" t="str">
        <f>IF(達標一覽表!B112="","",達標一覽表!AR112)</f>
        <v/>
      </c>
      <c r="I129" s="18" t="str">
        <f>IF(達標一覽表!B112="","",達標一覽表!AS112)</f>
        <v/>
      </c>
      <c r="J129" s="7" t="str">
        <f>IF(達標一覽表!B112="","",達標一覽表!AT112)</f>
        <v/>
      </c>
    </row>
    <row r="130" spans="1:10" x14ac:dyDescent="0.35">
      <c r="A130" s="6" t="str">
        <f>IF(達標一覽表!B113="","",達標一覽表!B113)</f>
        <v/>
      </c>
      <c r="B130" s="6" t="str">
        <f>IF(達標一覽表!B113="","",達標一覽表!C113)</f>
        <v/>
      </c>
      <c r="C130" s="6" t="str">
        <f>IF(達標一覽表!B113="","",達標一覽表!D113)</f>
        <v/>
      </c>
      <c r="D130" s="7" t="str">
        <f>IF(達標一覽表!B113="","",達標一覽表!K113)</f>
        <v/>
      </c>
      <c r="E130" s="7" t="str">
        <f>IF(達標一覽表!B113="","",達標一覽表!T113)</f>
        <v/>
      </c>
      <c r="F130" s="7" t="str">
        <f>IF(達標一覽表!B113="","",達標一覽表!AB113)</f>
        <v/>
      </c>
      <c r="G130" s="7" t="str">
        <f>IF(達標一覽表!B113="","",達標一覽表!AL113)</f>
        <v/>
      </c>
      <c r="H130" s="18" t="str">
        <f>IF(達標一覽表!B113="","",達標一覽表!AR113)</f>
        <v/>
      </c>
      <c r="I130" s="18" t="str">
        <f>IF(達標一覽表!B113="","",達標一覽表!AS113)</f>
        <v/>
      </c>
      <c r="J130" s="7" t="str">
        <f>IF(達標一覽表!B113="","",達標一覽表!AT113)</f>
        <v/>
      </c>
    </row>
    <row r="131" spans="1:10" x14ac:dyDescent="0.35">
      <c r="A131" s="6" t="str">
        <f>IF(達標一覽表!B114="","",達標一覽表!B114)</f>
        <v/>
      </c>
      <c r="B131" s="6" t="str">
        <f>IF(達標一覽表!B114="","",達標一覽表!C114)</f>
        <v/>
      </c>
      <c r="C131" s="6" t="str">
        <f>IF(達標一覽表!B114="","",達標一覽表!D114)</f>
        <v/>
      </c>
      <c r="D131" s="7" t="str">
        <f>IF(達標一覽表!B114="","",達標一覽表!K114)</f>
        <v/>
      </c>
      <c r="E131" s="7" t="str">
        <f>IF(達標一覽表!B114="","",達標一覽表!T114)</f>
        <v/>
      </c>
      <c r="F131" s="7" t="str">
        <f>IF(達標一覽表!B114="","",達標一覽表!AB114)</f>
        <v/>
      </c>
      <c r="G131" s="7" t="str">
        <f>IF(達標一覽表!B114="","",達標一覽表!AL114)</f>
        <v/>
      </c>
      <c r="H131" s="18" t="str">
        <f>IF(達標一覽表!B114="","",達標一覽表!AR114)</f>
        <v/>
      </c>
      <c r="I131" s="18" t="str">
        <f>IF(達標一覽表!B114="","",達標一覽表!AS114)</f>
        <v/>
      </c>
      <c r="J131" s="7" t="str">
        <f>IF(達標一覽表!B114="","",達標一覽表!AT114)</f>
        <v/>
      </c>
    </row>
    <row r="132" spans="1:10" x14ac:dyDescent="0.35">
      <c r="A132" s="6" t="str">
        <f>IF(達標一覽表!B115="","",達標一覽表!B115)</f>
        <v/>
      </c>
      <c r="B132" s="6" t="str">
        <f>IF(達標一覽表!B115="","",達標一覽表!C115)</f>
        <v/>
      </c>
      <c r="C132" s="6" t="str">
        <f>IF(達標一覽表!B115="","",達標一覽表!D115)</f>
        <v/>
      </c>
      <c r="D132" s="7" t="str">
        <f>IF(達標一覽表!B115="","",達標一覽表!K115)</f>
        <v/>
      </c>
      <c r="E132" s="7" t="str">
        <f>IF(達標一覽表!B115="","",達標一覽表!T115)</f>
        <v/>
      </c>
      <c r="F132" s="7" t="str">
        <f>IF(達標一覽表!B115="","",達標一覽表!AB115)</f>
        <v/>
      </c>
      <c r="G132" s="7" t="str">
        <f>IF(達標一覽表!B115="","",達標一覽表!AL115)</f>
        <v/>
      </c>
      <c r="H132" s="18" t="str">
        <f>IF(達標一覽表!B115="","",達標一覽表!AR115)</f>
        <v/>
      </c>
      <c r="I132" s="18" t="str">
        <f>IF(達標一覽表!B115="","",達標一覽表!AS115)</f>
        <v/>
      </c>
      <c r="J132" s="7" t="str">
        <f>IF(達標一覽表!B115="","",達標一覽表!AT115)</f>
        <v/>
      </c>
    </row>
    <row r="133" spans="1:10" x14ac:dyDescent="0.35">
      <c r="A133" s="6" t="str">
        <f>IF(達標一覽表!B116="","",達標一覽表!B116)</f>
        <v/>
      </c>
      <c r="B133" s="6" t="str">
        <f>IF(達標一覽表!B116="","",達標一覽表!C116)</f>
        <v/>
      </c>
      <c r="C133" s="6" t="str">
        <f>IF(達標一覽表!B116="","",達標一覽表!D116)</f>
        <v/>
      </c>
      <c r="D133" s="7" t="str">
        <f>IF(達標一覽表!B116="","",達標一覽表!K116)</f>
        <v/>
      </c>
      <c r="E133" s="7" t="str">
        <f>IF(達標一覽表!B116="","",達標一覽表!T116)</f>
        <v/>
      </c>
      <c r="F133" s="7" t="str">
        <f>IF(達標一覽表!B116="","",達標一覽表!AB116)</f>
        <v/>
      </c>
      <c r="G133" s="7" t="str">
        <f>IF(達標一覽表!B116="","",達標一覽表!AL116)</f>
        <v/>
      </c>
      <c r="H133" s="18" t="str">
        <f>IF(達標一覽表!B116="","",達標一覽表!AR116)</f>
        <v/>
      </c>
      <c r="I133" s="18" t="str">
        <f>IF(達標一覽表!B116="","",達標一覽表!AS116)</f>
        <v/>
      </c>
      <c r="J133" s="7" t="str">
        <f>IF(達標一覽表!B116="","",達標一覽表!AT116)</f>
        <v/>
      </c>
    </row>
    <row r="134" spans="1:10" x14ac:dyDescent="0.35">
      <c r="A134" s="6" t="str">
        <f>IF(達標一覽表!B117="","",達標一覽表!B117)</f>
        <v/>
      </c>
      <c r="B134" s="6" t="str">
        <f>IF(達標一覽表!B117="","",達標一覽表!C117)</f>
        <v/>
      </c>
      <c r="C134" s="6" t="str">
        <f>IF(達標一覽表!B117="","",達標一覽表!D117)</f>
        <v/>
      </c>
      <c r="D134" s="7" t="str">
        <f>IF(達標一覽表!B117="","",達標一覽表!K117)</f>
        <v/>
      </c>
      <c r="E134" s="7" t="str">
        <f>IF(達標一覽表!B117="","",達標一覽表!T117)</f>
        <v/>
      </c>
      <c r="F134" s="7" t="str">
        <f>IF(達標一覽表!B117="","",達標一覽表!AB117)</f>
        <v/>
      </c>
      <c r="G134" s="7" t="str">
        <f>IF(達標一覽表!B117="","",達標一覽表!AL117)</f>
        <v/>
      </c>
      <c r="H134" s="18" t="str">
        <f>IF(達標一覽表!B117="","",達標一覽表!AR117)</f>
        <v/>
      </c>
      <c r="I134" s="18" t="str">
        <f>IF(達標一覽表!B117="","",達標一覽表!AS117)</f>
        <v/>
      </c>
      <c r="J134" s="7" t="str">
        <f>IF(達標一覽表!B117="","",達標一覽表!AT117)</f>
        <v/>
      </c>
    </row>
    <row r="135" spans="1:10" x14ac:dyDescent="0.35">
      <c r="A135" s="6" t="str">
        <f>IF(達標一覽表!B118="","",達標一覽表!B118)</f>
        <v/>
      </c>
      <c r="B135" s="6" t="str">
        <f>IF(達標一覽表!B118="","",達標一覽表!C118)</f>
        <v/>
      </c>
      <c r="C135" s="6" t="str">
        <f>IF(達標一覽表!B118="","",達標一覽表!D118)</f>
        <v/>
      </c>
      <c r="D135" s="7" t="str">
        <f>IF(達標一覽表!B118="","",達標一覽表!K118)</f>
        <v/>
      </c>
      <c r="E135" s="7" t="str">
        <f>IF(達標一覽表!B118="","",達標一覽表!T118)</f>
        <v/>
      </c>
      <c r="F135" s="7" t="str">
        <f>IF(達標一覽表!B118="","",達標一覽表!AB118)</f>
        <v/>
      </c>
      <c r="G135" s="7" t="str">
        <f>IF(達標一覽表!B118="","",達標一覽表!AL118)</f>
        <v/>
      </c>
      <c r="H135" s="18" t="str">
        <f>IF(達標一覽表!B118="","",達標一覽表!AR118)</f>
        <v/>
      </c>
      <c r="I135" s="18" t="str">
        <f>IF(達標一覽表!B118="","",達標一覽表!AS118)</f>
        <v/>
      </c>
      <c r="J135" s="7" t="str">
        <f>IF(達標一覽表!B118="","",達標一覽表!AT118)</f>
        <v/>
      </c>
    </row>
    <row r="136" spans="1:10" x14ac:dyDescent="0.35">
      <c r="A136" s="6" t="str">
        <f>IF(達標一覽表!B119="","",達標一覽表!B119)</f>
        <v/>
      </c>
      <c r="B136" s="6" t="str">
        <f>IF(達標一覽表!B119="","",達標一覽表!C119)</f>
        <v/>
      </c>
      <c r="C136" s="6" t="str">
        <f>IF(達標一覽表!B119="","",達標一覽表!D119)</f>
        <v/>
      </c>
      <c r="D136" s="7" t="str">
        <f>IF(達標一覽表!B119="","",達標一覽表!K119)</f>
        <v/>
      </c>
      <c r="E136" s="7" t="str">
        <f>IF(達標一覽表!B119="","",達標一覽表!T119)</f>
        <v/>
      </c>
      <c r="F136" s="7" t="str">
        <f>IF(達標一覽表!B119="","",達標一覽表!AB119)</f>
        <v/>
      </c>
      <c r="G136" s="7" t="str">
        <f>IF(達標一覽表!B119="","",達標一覽表!AL119)</f>
        <v/>
      </c>
      <c r="H136" s="18" t="str">
        <f>IF(達標一覽表!B119="","",達標一覽表!AR119)</f>
        <v/>
      </c>
      <c r="I136" s="18" t="str">
        <f>IF(達標一覽表!B119="","",達標一覽表!AS119)</f>
        <v/>
      </c>
      <c r="J136" s="7" t="str">
        <f>IF(達標一覽表!B119="","",達標一覽表!AT119)</f>
        <v/>
      </c>
    </row>
    <row r="137" spans="1:10" x14ac:dyDescent="0.35">
      <c r="A137" s="6" t="str">
        <f>IF(達標一覽表!B120="","",達標一覽表!B120)</f>
        <v/>
      </c>
      <c r="B137" s="6" t="str">
        <f>IF(達標一覽表!B120="","",達標一覽表!C120)</f>
        <v/>
      </c>
      <c r="C137" s="6" t="str">
        <f>IF(達標一覽表!B120="","",達標一覽表!D120)</f>
        <v/>
      </c>
      <c r="D137" s="7" t="str">
        <f>IF(達標一覽表!B120="","",達標一覽表!K120)</f>
        <v/>
      </c>
      <c r="E137" s="7" t="str">
        <f>IF(達標一覽表!B120="","",達標一覽表!T120)</f>
        <v/>
      </c>
      <c r="F137" s="7" t="str">
        <f>IF(達標一覽表!B120="","",達標一覽表!AB120)</f>
        <v/>
      </c>
      <c r="G137" s="7" t="str">
        <f>IF(達標一覽表!B120="","",達標一覽表!AL120)</f>
        <v/>
      </c>
      <c r="H137" s="18" t="str">
        <f>IF(達標一覽表!B120="","",達標一覽表!AR120)</f>
        <v/>
      </c>
      <c r="I137" s="18" t="str">
        <f>IF(達標一覽表!B120="","",達標一覽表!AS120)</f>
        <v/>
      </c>
      <c r="J137" s="7" t="str">
        <f>IF(達標一覽表!B120="","",達標一覽表!AT120)</f>
        <v/>
      </c>
    </row>
    <row r="138" spans="1:10" x14ac:dyDescent="0.35">
      <c r="A138" s="6" t="str">
        <f>IF(達標一覽表!B121="","",達標一覽表!B121)</f>
        <v/>
      </c>
      <c r="B138" s="6" t="str">
        <f>IF(達標一覽表!B121="","",達標一覽表!C121)</f>
        <v/>
      </c>
      <c r="C138" s="6" t="str">
        <f>IF(達標一覽表!B121="","",達標一覽表!D121)</f>
        <v/>
      </c>
      <c r="D138" s="7" t="str">
        <f>IF(達標一覽表!B121="","",達標一覽表!K121)</f>
        <v/>
      </c>
      <c r="E138" s="7" t="str">
        <f>IF(達標一覽表!B121="","",達標一覽表!T121)</f>
        <v/>
      </c>
      <c r="F138" s="7" t="str">
        <f>IF(達標一覽表!B121="","",達標一覽表!AB121)</f>
        <v/>
      </c>
      <c r="G138" s="7" t="str">
        <f>IF(達標一覽表!B121="","",達標一覽表!AL121)</f>
        <v/>
      </c>
      <c r="H138" s="18" t="str">
        <f>IF(達標一覽表!B121="","",達標一覽表!AR121)</f>
        <v/>
      </c>
      <c r="I138" s="18" t="str">
        <f>IF(達標一覽表!B121="","",達標一覽表!AS121)</f>
        <v/>
      </c>
      <c r="J138" s="7" t="str">
        <f>IF(達標一覽表!B121="","",達標一覽表!AT121)</f>
        <v/>
      </c>
    </row>
    <row r="139" spans="1:10" x14ac:dyDescent="0.35">
      <c r="A139" s="6" t="str">
        <f>IF(達標一覽表!B122="","",達標一覽表!B122)</f>
        <v/>
      </c>
      <c r="B139" s="6" t="str">
        <f>IF(達標一覽表!B122="","",達標一覽表!C122)</f>
        <v/>
      </c>
      <c r="C139" s="6" t="str">
        <f>IF(達標一覽表!B122="","",達標一覽表!D122)</f>
        <v/>
      </c>
      <c r="D139" s="7" t="str">
        <f>IF(達標一覽表!B122="","",達標一覽表!K122)</f>
        <v/>
      </c>
      <c r="E139" s="7" t="str">
        <f>IF(達標一覽表!B122="","",達標一覽表!T122)</f>
        <v/>
      </c>
      <c r="F139" s="7" t="str">
        <f>IF(達標一覽表!B122="","",達標一覽表!AB122)</f>
        <v/>
      </c>
      <c r="G139" s="7" t="str">
        <f>IF(達標一覽表!B122="","",達標一覽表!AL122)</f>
        <v/>
      </c>
      <c r="H139" s="18" t="str">
        <f>IF(達標一覽表!B122="","",達標一覽表!AR122)</f>
        <v/>
      </c>
      <c r="I139" s="18" t="str">
        <f>IF(達標一覽表!B122="","",達標一覽表!AS122)</f>
        <v/>
      </c>
      <c r="J139" s="7" t="str">
        <f>IF(達標一覽表!B122="","",達標一覽表!AT122)</f>
        <v/>
      </c>
    </row>
    <row r="140" spans="1:10" x14ac:dyDescent="0.35">
      <c r="A140" s="6" t="str">
        <f>IF(達標一覽表!B123="","",達標一覽表!B123)</f>
        <v/>
      </c>
      <c r="B140" s="6" t="str">
        <f>IF(達標一覽表!B123="","",達標一覽表!C123)</f>
        <v/>
      </c>
      <c r="C140" s="6" t="str">
        <f>IF(達標一覽表!B123="","",達標一覽表!D123)</f>
        <v/>
      </c>
      <c r="D140" s="7" t="str">
        <f>IF(達標一覽表!B123="","",達標一覽表!K123)</f>
        <v/>
      </c>
      <c r="E140" s="7" t="str">
        <f>IF(達標一覽表!B123="","",達標一覽表!T123)</f>
        <v/>
      </c>
      <c r="F140" s="7" t="str">
        <f>IF(達標一覽表!B123="","",達標一覽表!AB123)</f>
        <v/>
      </c>
      <c r="G140" s="7" t="str">
        <f>IF(達標一覽表!B123="","",達標一覽表!AL123)</f>
        <v/>
      </c>
      <c r="H140" s="18" t="str">
        <f>IF(達標一覽表!B123="","",達標一覽表!AR123)</f>
        <v/>
      </c>
      <c r="I140" s="18" t="str">
        <f>IF(達標一覽表!B123="","",達標一覽表!AS123)</f>
        <v/>
      </c>
      <c r="J140" s="7" t="str">
        <f>IF(達標一覽表!B123="","",達標一覽表!AT123)</f>
        <v/>
      </c>
    </row>
    <row r="141" spans="1:10" x14ac:dyDescent="0.35">
      <c r="A141" s="6" t="str">
        <f>IF(達標一覽表!B124="","",達標一覽表!B124)</f>
        <v/>
      </c>
      <c r="B141" s="6" t="str">
        <f>IF(達標一覽表!B124="","",達標一覽表!C124)</f>
        <v/>
      </c>
      <c r="C141" s="6" t="str">
        <f>IF(達標一覽表!B124="","",達標一覽表!D124)</f>
        <v/>
      </c>
      <c r="D141" s="7" t="str">
        <f>IF(達標一覽表!B124="","",達標一覽表!K124)</f>
        <v/>
      </c>
      <c r="E141" s="7" t="str">
        <f>IF(達標一覽表!B124="","",達標一覽表!T124)</f>
        <v/>
      </c>
      <c r="F141" s="7" t="str">
        <f>IF(達標一覽表!B124="","",達標一覽表!AB124)</f>
        <v/>
      </c>
      <c r="G141" s="7" t="str">
        <f>IF(達標一覽表!B124="","",達標一覽表!AL124)</f>
        <v/>
      </c>
      <c r="H141" s="18" t="str">
        <f>IF(達標一覽表!B124="","",達標一覽表!AR124)</f>
        <v/>
      </c>
      <c r="I141" s="18" t="str">
        <f>IF(達標一覽表!B124="","",達標一覽表!AS124)</f>
        <v/>
      </c>
      <c r="J141" s="7" t="str">
        <f>IF(達標一覽表!B124="","",達標一覽表!AT124)</f>
        <v/>
      </c>
    </row>
    <row r="142" spans="1:10" x14ac:dyDescent="0.35">
      <c r="A142" s="6" t="str">
        <f>IF(達標一覽表!B125="","",達標一覽表!B125)</f>
        <v/>
      </c>
      <c r="B142" s="6" t="str">
        <f>IF(達標一覽表!B125="","",達標一覽表!C125)</f>
        <v/>
      </c>
      <c r="C142" s="6" t="str">
        <f>IF(達標一覽表!B125="","",達標一覽表!D125)</f>
        <v/>
      </c>
      <c r="D142" s="7" t="str">
        <f>IF(達標一覽表!B125="","",達標一覽表!K125)</f>
        <v/>
      </c>
      <c r="E142" s="7" t="str">
        <f>IF(達標一覽表!B125="","",達標一覽表!T125)</f>
        <v/>
      </c>
      <c r="F142" s="7" t="str">
        <f>IF(達標一覽表!B125="","",達標一覽表!AB125)</f>
        <v/>
      </c>
      <c r="G142" s="7" t="str">
        <f>IF(達標一覽表!B125="","",達標一覽表!AL125)</f>
        <v/>
      </c>
      <c r="H142" s="18" t="str">
        <f>IF(達標一覽表!B125="","",達標一覽表!AR125)</f>
        <v/>
      </c>
      <c r="I142" s="18" t="str">
        <f>IF(達標一覽表!B125="","",達標一覽表!AS125)</f>
        <v/>
      </c>
      <c r="J142" s="7" t="str">
        <f>IF(達標一覽表!B125="","",達標一覽表!AT125)</f>
        <v/>
      </c>
    </row>
    <row r="143" spans="1:10" x14ac:dyDescent="0.35">
      <c r="A143" s="6" t="str">
        <f>IF(達標一覽表!B126="","",達標一覽表!B126)</f>
        <v/>
      </c>
      <c r="B143" s="6" t="str">
        <f>IF(達標一覽表!B126="","",達標一覽表!C126)</f>
        <v/>
      </c>
      <c r="C143" s="6" t="str">
        <f>IF(達標一覽表!B126="","",達標一覽表!D126)</f>
        <v/>
      </c>
      <c r="D143" s="7" t="str">
        <f>IF(達標一覽表!B126="","",達標一覽表!K126)</f>
        <v/>
      </c>
      <c r="E143" s="7" t="str">
        <f>IF(達標一覽表!B126="","",達標一覽表!T126)</f>
        <v/>
      </c>
      <c r="F143" s="7" t="str">
        <f>IF(達標一覽表!B126="","",達標一覽表!AB126)</f>
        <v/>
      </c>
      <c r="G143" s="7" t="str">
        <f>IF(達標一覽表!B126="","",達標一覽表!AL126)</f>
        <v/>
      </c>
      <c r="H143" s="18" t="str">
        <f>IF(達標一覽表!B126="","",達標一覽表!AR126)</f>
        <v/>
      </c>
      <c r="I143" s="18" t="str">
        <f>IF(達標一覽表!B126="","",達標一覽表!AS126)</f>
        <v/>
      </c>
      <c r="J143" s="7" t="str">
        <f>IF(達標一覽表!B126="","",達標一覽表!AT126)</f>
        <v/>
      </c>
    </row>
    <row r="144" spans="1:10" x14ac:dyDescent="0.35">
      <c r="A144" s="6" t="str">
        <f>IF(達標一覽表!B127="","",達標一覽表!B127)</f>
        <v/>
      </c>
      <c r="B144" s="6" t="str">
        <f>IF(達標一覽表!B127="","",達標一覽表!C127)</f>
        <v/>
      </c>
      <c r="C144" s="6" t="str">
        <f>IF(達標一覽表!B127="","",達標一覽表!D127)</f>
        <v/>
      </c>
      <c r="D144" s="7" t="str">
        <f>IF(達標一覽表!B127="","",達標一覽表!K127)</f>
        <v/>
      </c>
      <c r="E144" s="7" t="str">
        <f>IF(達標一覽表!B127="","",達標一覽表!T127)</f>
        <v/>
      </c>
      <c r="F144" s="7" t="str">
        <f>IF(達標一覽表!B127="","",達標一覽表!AB127)</f>
        <v/>
      </c>
      <c r="G144" s="7" t="str">
        <f>IF(達標一覽表!B127="","",達標一覽表!AL127)</f>
        <v/>
      </c>
      <c r="H144" s="18" t="str">
        <f>IF(達標一覽表!B127="","",達標一覽表!AR127)</f>
        <v/>
      </c>
      <c r="I144" s="18" t="str">
        <f>IF(達標一覽表!B127="","",達標一覽表!AS127)</f>
        <v/>
      </c>
      <c r="J144" s="7" t="str">
        <f>IF(達標一覽表!B127="","",達標一覽表!AT127)</f>
        <v/>
      </c>
    </row>
    <row r="145" spans="1:10" x14ac:dyDescent="0.35">
      <c r="A145" s="6" t="str">
        <f>IF(達標一覽表!B128="","",達標一覽表!B128)</f>
        <v/>
      </c>
      <c r="B145" s="6" t="str">
        <f>IF(達標一覽表!B128="","",達標一覽表!C128)</f>
        <v/>
      </c>
      <c r="C145" s="6" t="str">
        <f>IF(達標一覽表!B128="","",達標一覽表!D128)</f>
        <v/>
      </c>
      <c r="D145" s="7" t="str">
        <f>IF(達標一覽表!B128="","",達標一覽表!K128)</f>
        <v/>
      </c>
      <c r="E145" s="7" t="str">
        <f>IF(達標一覽表!B128="","",達標一覽表!T128)</f>
        <v/>
      </c>
      <c r="F145" s="7" t="str">
        <f>IF(達標一覽表!B128="","",達標一覽表!AB128)</f>
        <v/>
      </c>
      <c r="G145" s="7" t="str">
        <f>IF(達標一覽表!B128="","",達標一覽表!AL128)</f>
        <v/>
      </c>
      <c r="H145" s="18" t="str">
        <f>IF(達標一覽表!B128="","",達標一覽表!AR128)</f>
        <v/>
      </c>
      <c r="I145" s="18" t="str">
        <f>IF(達標一覽表!B128="","",達標一覽表!AS128)</f>
        <v/>
      </c>
      <c r="J145" s="7" t="str">
        <f>IF(達標一覽表!B128="","",達標一覽表!AT128)</f>
        <v/>
      </c>
    </row>
    <row r="146" spans="1:10" x14ac:dyDescent="0.35">
      <c r="A146" s="6" t="str">
        <f>IF(達標一覽表!B129="","",達標一覽表!B129)</f>
        <v/>
      </c>
      <c r="B146" s="6" t="str">
        <f>IF(達標一覽表!B129="","",達標一覽表!C129)</f>
        <v/>
      </c>
      <c r="C146" s="6" t="str">
        <f>IF(達標一覽表!B129="","",達標一覽表!D129)</f>
        <v/>
      </c>
      <c r="D146" s="7" t="str">
        <f>IF(達標一覽表!B129="","",達標一覽表!K129)</f>
        <v/>
      </c>
      <c r="E146" s="7" t="str">
        <f>IF(達標一覽表!B129="","",達標一覽表!T129)</f>
        <v/>
      </c>
      <c r="F146" s="7" t="str">
        <f>IF(達標一覽表!B129="","",達標一覽表!AB129)</f>
        <v/>
      </c>
      <c r="G146" s="7" t="str">
        <f>IF(達標一覽表!B129="","",達標一覽表!AL129)</f>
        <v/>
      </c>
      <c r="H146" s="18" t="str">
        <f>IF(達標一覽表!B129="","",達標一覽表!AR129)</f>
        <v/>
      </c>
      <c r="I146" s="18" t="str">
        <f>IF(達標一覽表!B129="","",達標一覽表!AS129)</f>
        <v/>
      </c>
      <c r="J146" s="7" t="str">
        <f>IF(達標一覽表!B129="","",達標一覽表!AT129)</f>
        <v/>
      </c>
    </row>
    <row r="147" spans="1:10" x14ac:dyDescent="0.35">
      <c r="A147" s="6" t="str">
        <f>IF(達標一覽表!B130="","",達標一覽表!B130)</f>
        <v/>
      </c>
      <c r="B147" s="6" t="str">
        <f>IF(達標一覽表!B130="","",達標一覽表!C130)</f>
        <v/>
      </c>
      <c r="C147" s="6" t="str">
        <f>IF(達標一覽表!B130="","",達標一覽表!D130)</f>
        <v/>
      </c>
      <c r="D147" s="7" t="str">
        <f>IF(達標一覽表!B130="","",達標一覽表!K130)</f>
        <v/>
      </c>
      <c r="E147" s="7" t="str">
        <f>IF(達標一覽表!B130="","",達標一覽表!T130)</f>
        <v/>
      </c>
      <c r="F147" s="7" t="str">
        <f>IF(達標一覽表!B130="","",達標一覽表!AB130)</f>
        <v/>
      </c>
      <c r="G147" s="7" t="str">
        <f>IF(達標一覽表!B130="","",達標一覽表!AL130)</f>
        <v/>
      </c>
      <c r="H147" s="18" t="str">
        <f>IF(達標一覽表!B130="","",達標一覽表!AR130)</f>
        <v/>
      </c>
      <c r="I147" s="18" t="str">
        <f>IF(達標一覽表!B130="","",達標一覽表!AS130)</f>
        <v/>
      </c>
      <c r="J147" s="7" t="str">
        <f>IF(達標一覽表!B130="","",達標一覽表!AT130)</f>
        <v/>
      </c>
    </row>
    <row r="148" spans="1:10" x14ac:dyDescent="0.35">
      <c r="A148" s="6" t="str">
        <f>IF(達標一覽表!B131="","",達標一覽表!B131)</f>
        <v/>
      </c>
      <c r="B148" s="6" t="str">
        <f>IF(達標一覽表!B131="","",達標一覽表!C131)</f>
        <v/>
      </c>
      <c r="C148" s="6" t="str">
        <f>IF(達標一覽表!B131="","",達標一覽表!D131)</f>
        <v/>
      </c>
      <c r="D148" s="7" t="str">
        <f>IF(達標一覽表!B131="","",達標一覽表!K131)</f>
        <v/>
      </c>
      <c r="E148" s="7" t="str">
        <f>IF(達標一覽表!B131="","",達標一覽表!T131)</f>
        <v/>
      </c>
      <c r="F148" s="7" t="str">
        <f>IF(達標一覽表!B131="","",達標一覽表!AB131)</f>
        <v/>
      </c>
      <c r="G148" s="7" t="str">
        <f>IF(達標一覽表!B131="","",達標一覽表!AL131)</f>
        <v/>
      </c>
      <c r="H148" s="18" t="str">
        <f>IF(達標一覽表!B131="","",達標一覽表!AR131)</f>
        <v/>
      </c>
      <c r="I148" s="18" t="str">
        <f>IF(達標一覽表!B131="","",達標一覽表!AS131)</f>
        <v/>
      </c>
      <c r="J148" s="7" t="str">
        <f>IF(達標一覽表!B131="","",達標一覽表!AT131)</f>
        <v/>
      </c>
    </row>
    <row r="149" spans="1:10" x14ac:dyDescent="0.35">
      <c r="A149" s="6" t="str">
        <f>IF(達標一覽表!B132="","",達標一覽表!B132)</f>
        <v/>
      </c>
      <c r="B149" s="6" t="str">
        <f>IF(達標一覽表!B132="","",達標一覽表!C132)</f>
        <v/>
      </c>
      <c r="C149" s="6" t="str">
        <f>IF(達標一覽表!B132="","",達標一覽表!D132)</f>
        <v/>
      </c>
      <c r="D149" s="7" t="str">
        <f>IF(達標一覽表!B132="","",達標一覽表!K132)</f>
        <v/>
      </c>
      <c r="E149" s="7" t="str">
        <f>IF(達標一覽表!B132="","",達標一覽表!T132)</f>
        <v/>
      </c>
      <c r="F149" s="7" t="str">
        <f>IF(達標一覽表!B132="","",達標一覽表!AB132)</f>
        <v/>
      </c>
      <c r="G149" s="7" t="str">
        <f>IF(達標一覽表!B132="","",達標一覽表!AL132)</f>
        <v/>
      </c>
      <c r="H149" s="18" t="str">
        <f>IF(達標一覽表!B132="","",達標一覽表!AR132)</f>
        <v/>
      </c>
      <c r="I149" s="18" t="str">
        <f>IF(達標一覽表!B132="","",達標一覽表!AS132)</f>
        <v/>
      </c>
      <c r="J149" s="7" t="str">
        <f>IF(達標一覽表!B132="","",達標一覽表!AT132)</f>
        <v/>
      </c>
    </row>
    <row r="150" spans="1:10" x14ac:dyDescent="0.35">
      <c r="A150" s="6" t="str">
        <f>IF(達標一覽表!B133="","",達標一覽表!B133)</f>
        <v/>
      </c>
      <c r="B150" s="6" t="str">
        <f>IF(達標一覽表!B133="","",達標一覽表!C133)</f>
        <v/>
      </c>
      <c r="C150" s="6" t="str">
        <f>IF(達標一覽表!B133="","",達標一覽表!D133)</f>
        <v/>
      </c>
      <c r="D150" s="7" t="str">
        <f>IF(達標一覽表!B133="","",達標一覽表!K133)</f>
        <v/>
      </c>
      <c r="E150" s="7" t="str">
        <f>IF(達標一覽表!B133="","",達標一覽表!T133)</f>
        <v/>
      </c>
      <c r="F150" s="7" t="str">
        <f>IF(達標一覽表!B133="","",達標一覽表!AB133)</f>
        <v/>
      </c>
      <c r="G150" s="7" t="str">
        <f>IF(達標一覽表!B133="","",達標一覽表!AL133)</f>
        <v/>
      </c>
      <c r="H150" s="18" t="str">
        <f>IF(達標一覽表!B133="","",達標一覽表!AR133)</f>
        <v/>
      </c>
      <c r="I150" s="18" t="str">
        <f>IF(達標一覽表!B133="","",達標一覽表!AS133)</f>
        <v/>
      </c>
      <c r="J150" s="7" t="str">
        <f>IF(達標一覽表!B133="","",達標一覽表!AT133)</f>
        <v/>
      </c>
    </row>
    <row r="151" spans="1:10" x14ac:dyDescent="0.35">
      <c r="A151" s="6" t="str">
        <f>IF(達標一覽表!B134="","",達標一覽表!B134)</f>
        <v/>
      </c>
      <c r="B151" s="6" t="str">
        <f>IF(達標一覽表!B134="","",達標一覽表!C134)</f>
        <v/>
      </c>
      <c r="C151" s="6" t="str">
        <f>IF(達標一覽表!B134="","",達標一覽表!D134)</f>
        <v/>
      </c>
      <c r="D151" s="7" t="str">
        <f>IF(達標一覽表!B134="","",達標一覽表!K134)</f>
        <v/>
      </c>
      <c r="E151" s="7" t="str">
        <f>IF(達標一覽表!B134="","",達標一覽表!T134)</f>
        <v/>
      </c>
      <c r="F151" s="7" t="str">
        <f>IF(達標一覽表!B134="","",達標一覽表!AB134)</f>
        <v/>
      </c>
      <c r="G151" s="7" t="str">
        <f>IF(達標一覽表!B134="","",達標一覽表!AL134)</f>
        <v/>
      </c>
      <c r="H151" s="18" t="str">
        <f>IF(達標一覽表!B134="","",達標一覽表!AR134)</f>
        <v/>
      </c>
      <c r="I151" s="18" t="str">
        <f>IF(達標一覽表!B134="","",達標一覽表!AS134)</f>
        <v/>
      </c>
      <c r="J151" s="7" t="str">
        <f>IF(達標一覽表!B134="","",達標一覽表!AT134)</f>
        <v/>
      </c>
    </row>
    <row r="152" spans="1:10" x14ac:dyDescent="0.35">
      <c r="A152" s="6" t="str">
        <f>IF(達標一覽表!B135="","",達標一覽表!B135)</f>
        <v/>
      </c>
      <c r="B152" s="6" t="str">
        <f>IF(達標一覽表!B135="","",達標一覽表!C135)</f>
        <v/>
      </c>
      <c r="C152" s="6" t="str">
        <f>IF(達標一覽表!B135="","",達標一覽表!D135)</f>
        <v/>
      </c>
      <c r="D152" s="7" t="str">
        <f>IF(達標一覽表!B135="","",達標一覽表!K135)</f>
        <v/>
      </c>
      <c r="E152" s="7" t="str">
        <f>IF(達標一覽表!B135="","",達標一覽表!T135)</f>
        <v/>
      </c>
      <c r="F152" s="7" t="str">
        <f>IF(達標一覽表!B135="","",達標一覽表!AB135)</f>
        <v/>
      </c>
      <c r="G152" s="7" t="str">
        <f>IF(達標一覽表!B135="","",達標一覽表!AL135)</f>
        <v/>
      </c>
      <c r="H152" s="18" t="str">
        <f>IF(達標一覽表!B135="","",達標一覽表!AR135)</f>
        <v/>
      </c>
      <c r="I152" s="18" t="str">
        <f>IF(達標一覽表!B135="","",達標一覽表!AS135)</f>
        <v/>
      </c>
      <c r="J152" s="7" t="str">
        <f>IF(達標一覽表!B135="","",達標一覽表!AT135)</f>
        <v/>
      </c>
    </row>
    <row r="153" spans="1:10" x14ac:dyDescent="0.35">
      <c r="A153" s="6" t="str">
        <f>IF(達標一覽表!B136="","",達標一覽表!B136)</f>
        <v/>
      </c>
      <c r="B153" s="6" t="str">
        <f>IF(達標一覽表!B136="","",達標一覽表!C136)</f>
        <v/>
      </c>
      <c r="C153" s="6" t="str">
        <f>IF(達標一覽表!B136="","",達標一覽表!D136)</f>
        <v/>
      </c>
      <c r="D153" s="7" t="str">
        <f>IF(達標一覽表!B136="","",達標一覽表!K136)</f>
        <v/>
      </c>
      <c r="E153" s="7" t="str">
        <f>IF(達標一覽表!B136="","",達標一覽表!T136)</f>
        <v/>
      </c>
      <c r="F153" s="7" t="str">
        <f>IF(達標一覽表!B136="","",達標一覽表!AB136)</f>
        <v/>
      </c>
      <c r="G153" s="7" t="str">
        <f>IF(達標一覽表!B136="","",達標一覽表!AL136)</f>
        <v/>
      </c>
      <c r="H153" s="18" t="str">
        <f>IF(達標一覽表!B136="","",達標一覽表!AR136)</f>
        <v/>
      </c>
      <c r="I153" s="18" t="str">
        <f>IF(達標一覽表!B136="","",達標一覽表!AS136)</f>
        <v/>
      </c>
      <c r="J153" s="7" t="str">
        <f>IF(達標一覽表!B136="","",達標一覽表!AT136)</f>
        <v/>
      </c>
    </row>
    <row r="154" spans="1:10" x14ac:dyDescent="0.35">
      <c r="A154" s="6" t="str">
        <f>IF(達標一覽表!B137="","",達標一覽表!B137)</f>
        <v/>
      </c>
      <c r="B154" s="6" t="str">
        <f>IF(達標一覽表!B137="","",達標一覽表!C137)</f>
        <v/>
      </c>
      <c r="C154" s="6" t="str">
        <f>IF(達標一覽表!B137="","",達標一覽表!D137)</f>
        <v/>
      </c>
      <c r="D154" s="7" t="str">
        <f>IF(達標一覽表!B137="","",達標一覽表!K137)</f>
        <v/>
      </c>
      <c r="E154" s="7" t="str">
        <f>IF(達標一覽表!B137="","",達標一覽表!T137)</f>
        <v/>
      </c>
      <c r="F154" s="7" t="str">
        <f>IF(達標一覽表!B137="","",達標一覽表!AB137)</f>
        <v/>
      </c>
      <c r="G154" s="7" t="str">
        <f>IF(達標一覽表!B137="","",達標一覽表!AL137)</f>
        <v/>
      </c>
      <c r="H154" s="18" t="str">
        <f>IF(達標一覽表!B137="","",達標一覽表!AR137)</f>
        <v/>
      </c>
      <c r="I154" s="18" t="str">
        <f>IF(達標一覽表!B137="","",達標一覽表!AS137)</f>
        <v/>
      </c>
      <c r="J154" s="7" t="str">
        <f>IF(達標一覽表!B137="","",達標一覽表!AT137)</f>
        <v/>
      </c>
    </row>
    <row r="155" spans="1:10" x14ac:dyDescent="0.35">
      <c r="A155" s="6" t="str">
        <f>IF(達標一覽表!B138="","",達標一覽表!B138)</f>
        <v/>
      </c>
      <c r="B155" s="6" t="str">
        <f>IF(達標一覽表!B138="","",達標一覽表!C138)</f>
        <v/>
      </c>
      <c r="C155" s="6" t="str">
        <f>IF(達標一覽表!B138="","",達標一覽表!D138)</f>
        <v/>
      </c>
      <c r="D155" s="7" t="str">
        <f>IF(達標一覽表!B138="","",達標一覽表!K138)</f>
        <v/>
      </c>
      <c r="E155" s="7" t="str">
        <f>IF(達標一覽表!B138="","",達標一覽表!T138)</f>
        <v/>
      </c>
      <c r="F155" s="7" t="str">
        <f>IF(達標一覽表!B138="","",達標一覽表!AB138)</f>
        <v/>
      </c>
      <c r="G155" s="7" t="str">
        <f>IF(達標一覽表!B138="","",達標一覽表!AL138)</f>
        <v/>
      </c>
      <c r="H155" s="18" t="str">
        <f>IF(達標一覽表!B138="","",達標一覽表!AR138)</f>
        <v/>
      </c>
      <c r="I155" s="18" t="str">
        <f>IF(達標一覽表!B138="","",達標一覽表!AS138)</f>
        <v/>
      </c>
      <c r="J155" s="7" t="str">
        <f>IF(達標一覽表!B138="","",達標一覽表!AT138)</f>
        <v/>
      </c>
    </row>
    <row r="156" spans="1:10" x14ac:dyDescent="0.35">
      <c r="A156" s="6" t="str">
        <f>IF(達標一覽表!B139="","",達標一覽表!B139)</f>
        <v/>
      </c>
      <c r="B156" s="6" t="str">
        <f>IF(達標一覽表!B139="","",達標一覽表!C139)</f>
        <v/>
      </c>
      <c r="C156" s="6" t="str">
        <f>IF(達標一覽表!B139="","",達標一覽表!D139)</f>
        <v/>
      </c>
      <c r="D156" s="7" t="str">
        <f>IF(達標一覽表!B139="","",達標一覽表!K139)</f>
        <v/>
      </c>
      <c r="E156" s="7" t="str">
        <f>IF(達標一覽表!B139="","",達標一覽表!T139)</f>
        <v/>
      </c>
      <c r="F156" s="7" t="str">
        <f>IF(達標一覽表!B139="","",達標一覽表!AB139)</f>
        <v/>
      </c>
      <c r="G156" s="7" t="str">
        <f>IF(達標一覽表!B139="","",達標一覽表!AL139)</f>
        <v/>
      </c>
      <c r="H156" s="18" t="str">
        <f>IF(達標一覽表!B139="","",達標一覽表!AR139)</f>
        <v/>
      </c>
      <c r="I156" s="18" t="str">
        <f>IF(達標一覽表!B139="","",達標一覽表!AS139)</f>
        <v/>
      </c>
      <c r="J156" s="7" t="str">
        <f>IF(達標一覽表!B139="","",達標一覽表!AT139)</f>
        <v/>
      </c>
    </row>
    <row r="157" spans="1:10" x14ac:dyDescent="0.35">
      <c r="A157" s="6" t="str">
        <f>IF(達標一覽表!B140="","",達標一覽表!B140)</f>
        <v/>
      </c>
      <c r="B157" s="6" t="str">
        <f>IF(達標一覽表!B140="","",達標一覽表!C140)</f>
        <v/>
      </c>
      <c r="C157" s="6" t="str">
        <f>IF(達標一覽表!B140="","",達標一覽表!D140)</f>
        <v/>
      </c>
      <c r="D157" s="7" t="str">
        <f>IF(達標一覽表!B140="","",達標一覽表!K140)</f>
        <v/>
      </c>
      <c r="E157" s="7" t="str">
        <f>IF(達標一覽表!B140="","",達標一覽表!T140)</f>
        <v/>
      </c>
      <c r="F157" s="7" t="str">
        <f>IF(達標一覽表!B140="","",達標一覽表!AB140)</f>
        <v/>
      </c>
      <c r="G157" s="7" t="str">
        <f>IF(達標一覽表!B140="","",達標一覽表!AL140)</f>
        <v/>
      </c>
      <c r="H157" s="18" t="str">
        <f>IF(達標一覽表!B140="","",達標一覽表!AR140)</f>
        <v/>
      </c>
      <c r="I157" s="18" t="str">
        <f>IF(達標一覽表!B140="","",達標一覽表!AS140)</f>
        <v/>
      </c>
      <c r="J157" s="7" t="str">
        <f>IF(達標一覽表!B140="","",達標一覽表!AT140)</f>
        <v/>
      </c>
    </row>
    <row r="158" spans="1:10" x14ac:dyDescent="0.35">
      <c r="A158" s="6" t="str">
        <f>IF(達標一覽表!B141="","",達標一覽表!B141)</f>
        <v/>
      </c>
      <c r="B158" s="6" t="str">
        <f>IF(達標一覽表!B141="","",達標一覽表!C141)</f>
        <v/>
      </c>
      <c r="C158" s="6" t="str">
        <f>IF(達標一覽表!B141="","",達標一覽表!D141)</f>
        <v/>
      </c>
      <c r="D158" s="7" t="str">
        <f>IF(達標一覽表!B141="","",達標一覽表!K141)</f>
        <v/>
      </c>
      <c r="E158" s="7" t="str">
        <f>IF(達標一覽表!B141="","",達標一覽表!T141)</f>
        <v/>
      </c>
      <c r="F158" s="7" t="str">
        <f>IF(達標一覽表!B141="","",達標一覽表!AB141)</f>
        <v/>
      </c>
      <c r="G158" s="7" t="str">
        <f>IF(達標一覽表!B141="","",達標一覽表!AL141)</f>
        <v/>
      </c>
      <c r="H158" s="18" t="str">
        <f>IF(達標一覽表!B141="","",達標一覽表!AR141)</f>
        <v/>
      </c>
      <c r="I158" s="18" t="str">
        <f>IF(達標一覽表!B141="","",達標一覽表!AS141)</f>
        <v/>
      </c>
      <c r="J158" s="7" t="str">
        <f>IF(達標一覽表!B141="","",達標一覽表!AT141)</f>
        <v/>
      </c>
    </row>
    <row r="159" spans="1:10" x14ac:dyDescent="0.35">
      <c r="A159" s="6" t="str">
        <f>IF(達標一覽表!B142="","",達標一覽表!B142)</f>
        <v/>
      </c>
      <c r="B159" s="6" t="str">
        <f>IF(達標一覽表!B142="","",達標一覽表!C142)</f>
        <v/>
      </c>
      <c r="C159" s="6" t="str">
        <f>IF(達標一覽表!B142="","",達標一覽表!D142)</f>
        <v/>
      </c>
      <c r="D159" s="7" t="str">
        <f>IF(達標一覽表!B142="","",達標一覽表!K142)</f>
        <v/>
      </c>
      <c r="E159" s="7" t="str">
        <f>IF(達標一覽表!B142="","",達標一覽表!T142)</f>
        <v/>
      </c>
      <c r="F159" s="7" t="str">
        <f>IF(達標一覽表!B142="","",達標一覽表!AB142)</f>
        <v/>
      </c>
      <c r="G159" s="7" t="str">
        <f>IF(達標一覽表!B142="","",達標一覽表!AL142)</f>
        <v/>
      </c>
      <c r="H159" s="18" t="str">
        <f>IF(達標一覽表!B142="","",達標一覽表!AR142)</f>
        <v/>
      </c>
      <c r="I159" s="18" t="str">
        <f>IF(達標一覽表!B142="","",達標一覽表!AS142)</f>
        <v/>
      </c>
      <c r="J159" s="7" t="str">
        <f>IF(達標一覽表!B142="","",達標一覽表!AT142)</f>
        <v/>
      </c>
    </row>
    <row r="160" spans="1:10" x14ac:dyDescent="0.35">
      <c r="A160" s="6" t="str">
        <f>IF(達標一覽表!B143="","",達標一覽表!B143)</f>
        <v/>
      </c>
      <c r="B160" s="6" t="str">
        <f>IF(達標一覽表!B143="","",達標一覽表!C143)</f>
        <v/>
      </c>
      <c r="C160" s="6" t="str">
        <f>IF(達標一覽表!B143="","",達標一覽表!D143)</f>
        <v/>
      </c>
      <c r="D160" s="7" t="str">
        <f>IF(達標一覽表!B143="","",達標一覽表!K143)</f>
        <v/>
      </c>
      <c r="E160" s="7" t="str">
        <f>IF(達標一覽表!B143="","",達標一覽表!T143)</f>
        <v/>
      </c>
      <c r="F160" s="7" t="str">
        <f>IF(達標一覽表!B143="","",達標一覽表!AB143)</f>
        <v/>
      </c>
      <c r="G160" s="7" t="str">
        <f>IF(達標一覽表!B143="","",達標一覽表!AL143)</f>
        <v/>
      </c>
      <c r="H160" s="18" t="str">
        <f>IF(達標一覽表!B143="","",達標一覽表!AR143)</f>
        <v/>
      </c>
      <c r="I160" s="18" t="str">
        <f>IF(達標一覽表!B143="","",達標一覽表!AS143)</f>
        <v/>
      </c>
      <c r="J160" s="7" t="str">
        <f>IF(達標一覽表!B143="","",達標一覽表!AT143)</f>
        <v/>
      </c>
    </row>
    <row r="161" spans="1:10" x14ac:dyDescent="0.35">
      <c r="A161" s="6" t="str">
        <f>IF(達標一覽表!B144="","",達標一覽表!B144)</f>
        <v/>
      </c>
      <c r="B161" s="6" t="str">
        <f>IF(達標一覽表!B144="","",達標一覽表!C144)</f>
        <v/>
      </c>
      <c r="C161" s="6" t="str">
        <f>IF(達標一覽表!B144="","",達標一覽表!D144)</f>
        <v/>
      </c>
      <c r="D161" s="7" t="str">
        <f>IF(達標一覽表!B144="","",達標一覽表!K144)</f>
        <v/>
      </c>
      <c r="E161" s="7" t="str">
        <f>IF(達標一覽表!B144="","",達標一覽表!T144)</f>
        <v/>
      </c>
      <c r="F161" s="7" t="str">
        <f>IF(達標一覽表!B144="","",達標一覽表!AB144)</f>
        <v/>
      </c>
      <c r="G161" s="7" t="str">
        <f>IF(達標一覽表!B144="","",達標一覽表!AL144)</f>
        <v/>
      </c>
      <c r="H161" s="18" t="str">
        <f>IF(達標一覽表!B144="","",達標一覽表!AR144)</f>
        <v/>
      </c>
      <c r="I161" s="18" t="str">
        <f>IF(達標一覽表!B144="","",達標一覽表!AS144)</f>
        <v/>
      </c>
      <c r="J161" s="7" t="str">
        <f>IF(達標一覽表!B144="","",達標一覽表!AT144)</f>
        <v/>
      </c>
    </row>
    <row r="162" spans="1:10" x14ac:dyDescent="0.35">
      <c r="A162" s="6" t="str">
        <f>IF(達標一覽表!B145="","",達標一覽表!B145)</f>
        <v/>
      </c>
      <c r="B162" s="6" t="str">
        <f>IF(達標一覽表!B145="","",達標一覽表!C145)</f>
        <v/>
      </c>
      <c r="C162" s="6" t="str">
        <f>IF(達標一覽表!B145="","",達標一覽表!D145)</f>
        <v/>
      </c>
      <c r="D162" s="7" t="str">
        <f>IF(達標一覽表!B145="","",達標一覽表!K145)</f>
        <v/>
      </c>
      <c r="E162" s="7" t="str">
        <f>IF(達標一覽表!B145="","",達標一覽表!T145)</f>
        <v/>
      </c>
      <c r="F162" s="7" t="str">
        <f>IF(達標一覽表!B145="","",達標一覽表!AB145)</f>
        <v/>
      </c>
      <c r="G162" s="7" t="str">
        <f>IF(達標一覽表!B145="","",達標一覽表!AL145)</f>
        <v/>
      </c>
      <c r="H162" s="18" t="str">
        <f>IF(達標一覽表!B145="","",達標一覽表!AR145)</f>
        <v/>
      </c>
      <c r="I162" s="18" t="str">
        <f>IF(達標一覽表!B145="","",達標一覽表!AS145)</f>
        <v/>
      </c>
      <c r="J162" s="7" t="str">
        <f>IF(達標一覽表!B145="","",達標一覽表!AT145)</f>
        <v/>
      </c>
    </row>
    <row r="163" spans="1:10" x14ac:dyDescent="0.35">
      <c r="A163" s="6" t="str">
        <f>IF(達標一覽表!B146="","",達標一覽表!B146)</f>
        <v/>
      </c>
      <c r="B163" s="6" t="str">
        <f>IF(達標一覽表!B146="","",達標一覽表!C146)</f>
        <v/>
      </c>
      <c r="C163" s="6" t="str">
        <f>IF(達標一覽表!B146="","",達標一覽表!D146)</f>
        <v/>
      </c>
      <c r="D163" s="7" t="str">
        <f>IF(達標一覽表!B146="","",達標一覽表!K146)</f>
        <v/>
      </c>
      <c r="E163" s="7" t="str">
        <f>IF(達標一覽表!B146="","",達標一覽表!T146)</f>
        <v/>
      </c>
      <c r="F163" s="7" t="str">
        <f>IF(達標一覽表!B146="","",達標一覽表!AB146)</f>
        <v/>
      </c>
      <c r="G163" s="7" t="str">
        <f>IF(達標一覽表!B146="","",達標一覽表!AL146)</f>
        <v/>
      </c>
      <c r="H163" s="18" t="str">
        <f>IF(達標一覽表!B146="","",達標一覽表!AR146)</f>
        <v/>
      </c>
      <c r="I163" s="18" t="str">
        <f>IF(達標一覽表!B146="","",達標一覽表!AS146)</f>
        <v/>
      </c>
      <c r="J163" s="7" t="str">
        <f>IF(達標一覽表!B146="","",達標一覽表!AT146)</f>
        <v/>
      </c>
    </row>
    <row r="164" spans="1:10" x14ac:dyDescent="0.35">
      <c r="A164" s="6" t="str">
        <f>IF(達標一覽表!B147="","",達標一覽表!B147)</f>
        <v/>
      </c>
      <c r="B164" s="6" t="str">
        <f>IF(達標一覽表!B147="","",達標一覽表!C147)</f>
        <v/>
      </c>
      <c r="C164" s="6" t="str">
        <f>IF(達標一覽表!B147="","",達標一覽表!D147)</f>
        <v/>
      </c>
      <c r="D164" s="7" t="str">
        <f>IF(達標一覽表!B147="","",達標一覽表!K147)</f>
        <v/>
      </c>
      <c r="E164" s="7" t="str">
        <f>IF(達標一覽表!B147="","",達標一覽表!T147)</f>
        <v/>
      </c>
      <c r="F164" s="7" t="str">
        <f>IF(達標一覽表!B147="","",達標一覽表!AB147)</f>
        <v/>
      </c>
      <c r="G164" s="7" t="str">
        <f>IF(達標一覽表!B147="","",達標一覽表!AL147)</f>
        <v/>
      </c>
      <c r="H164" s="18" t="str">
        <f>IF(達標一覽表!B147="","",達標一覽表!AR147)</f>
        <v/>
      </c>
      <c r="I164" s="18" t="str">
        <f>IF(達標一覽表!B147="","",達標一覽表!AS147)</f>
        <v/>
      </c>
      <c r="J164" s="7" t="str">
        <f>IF(達標一覽表!B147="","",達標一覽表!AT147)</f>
        <v/>
      </c>
    </row>
    <row r="165" spans="1:10" x14ac:dyDescent="0.35">
      <c r="A165" s="6" t="str">
        <f>IF(達標一覽表!B148="","",達標一覽表!B148)</f>
        <v/>
      </c>
      <c r="B165" s="6" t="str">
        <f>IF(達標一覽表!B148="","",達標一覽表!C148)</f>
        <v/>
      </c>
      <c r="C165" s="6" t="str">
        <f>IF(達標一覽表!B148="","",達標一覽表!D148)</f>
        <v/>
      </c>
      <c r="D165" s="7" t="str">
        <f>IF(達標一覽表!B148="","",達標一覽表!K148)</f>
        <v/>
      </c>
      <c r="E165" s="7" t="str">
        <f>IF(達標一覽表!B148="","",達標一覽表!T148)</f>
        <v/>
      </c>
      <c r="F165" s="7" t="str">
        <f>IF(達標一覽表!B148="","",達標一覽表!AB148)</f>
        <v/>
      </c>
      <c r="G165" s="7" t="str">
        <f>IF(達標一覽表!B148="","",達標一覽表!AL148)</f>
        <v/>
      </c>
      <c r="H165" s="18" t="str">
        <f>IF(達標一覽表!B148="","",達標一覽表!AR148)</f>
        <v/>
      </c>
      <c r="I165" s="18" t="str">
        <f>IF(達標一覽表!B148="","",達標一覽表!AS148)</f>
        <v/>
      </c>
      <c r="J165" s="7" t="str">
        <f>IF(達標一覽表!B148="","",達標一覽表!AT148)</f>
        <v/>
      </c>
    </row>
    <row r="166" spans="1:10" x14ac:dyDescent="0.35">
      <c r="A166" s="6" t="str">
        <f>IF(達標一覽表!B149="","",達標一覽表!B149)</f>
        <v/>
      </c>
      <c r="B166" s="6" t="str">
        <f>IF(達標一覽表!B149="","",達標一覽表!C149)</f>
        <v/>
      </c>
      <c r="C166" s="6" t="str">
        <f>IF(達標一覽表!B149="","",達標一覽表!D149)</f>
        <v/>
      </c>
      <c r="D166" s="7" t="str">
        <f>IF(達標一覽表!B149="","",達標一覽表!K149)</f>
        <v/>
      </c>
      <c r="E166" s="7" t="str">
        <f>IF(達標一覽表!B149="","",達標一覽表!T149)</f>
        <v/>
      </c>
      <c r="F166" s="7" t="str">
        <f>IF(達標一覽表!B149="","",達標一覽表!AB149)</f>
        <v/>
      </c>
      <c r="G166" s="7" t="str">
        <f>IF(達標一覽表!B149="","",達標一覽表!AL149)</f>
        <v/>
      </c>
      <c r="H166" s="18" t="str">
        <f>IF(達標一覽表!B149="","",達標一覽表!AR149)</f>
        <v/>
      </c>
      <c r="I166" s="18" t="str">
        <f>IF(達標一覽表!B149="","",達標一覽表!AS149)</f>
        <v/>
      </c>
      <c r="J166" s="7" t="str">
        <f>IF(達標一覽表!B149="","",達標一覽表!AT149)</f>
        <v/>
      </c>
    </row>
    <row r="167" spans="1:10" x14ac:dyDescent="0.35">
      <c r="A167" s="6" t="str">
        <f>IF(達標一覽表!B150="","",達標一覽表!B150)</f>
        <v/>
      </c>
      <c r="B167" s="6" t="str">
        <f>IF(達標一覽表!B150="","",達標一覽表!C150)</f>
        <v/>
      </c>
      <c r="C167" s="6" t="str">
        <f>IF(達標一覽表!B150="","",達標一覽表!D150)</f>
        <v/>
      </c>
      <c r="D167" s="7" t="str">
        <f>IF(達標一覽表!B150="","",達標一覽表!K150)</f>
        <v/>
      </c>
      <c r="E167" s="7" t="str">
        <f>IF(達標一覽表!B150="","",達標一覽表!T150)</f>
        <v/>
      </c>
      <c r="F167" s="7" t="str">
        <f>IF(達標一覽表!B150="","",達標一覽表!AB150)</f>
        <v/>
      </c>
      <c r="G167" s="7" t="str">
        <f>IF(達標一覽表!B150="","",達標一覽表!AL150)</f>
        <v/>
      </c>
      <c r="H167" s="18" t="str">
        <f>IF(達標一覽表!B150="","",達標一覽表!AR150)</f>
        <v/>
      </c>
      <c r="I167" s="18" t="str">
        <f>IF(達標一覽表!B150="","",達標一覽表!AS150)</f>
        <v/>
      </c>
      <c r="J167" s="7" t="str">
        <f>IF(達標一覽表!B150="","",達標一覽表!AT150)</f>
        <v/>
      </c>
    </row>
    <row r="168" spans="1:10" x14ac:dyDescent="0.35">
      <c r="A168" s="6" t="str">
        <f>IF(達標一覽表!B151="","",達標一覽表!B151)</f>
        <v/>
      </c>
      <c r="B168" s="6" t="str">
        <f>IF(達標一覽表!B151="","",達標一覽表!C151)</f>
        <v/>
      </c>
      <c r="C168" s="6" t="str">
        <f>IF(達標一覽表!B151="","",達標一覽表!D151)</f>
        <v/>
      </c>
      <c r="D168" s="7" t="str">
        <f>IF(達標一覽表!B151="","",達標一覽表!K151)</f>
        <v/>
      </c>
      <c r="E168" s="7" t="str">
        <f>IF(達標一覽表!B151="","",達標一覽表!T151)</f>
        <v/>
      </c>
      <c r="F168" s="7" t="str">
        <f>IF(達標一覽表!B151="","",達標一覽表!AB151)</f>
        <v/>
      </c>
      <c r="G168" s="7" t="str">
        <f>IF(達標一覽表!B151="","",達標一覽表!AL151)</f>
        <v/>
      </c>
      <c r="H168" s="18" t="str">
        <f>IF(達標一覽表!B151="","",達標一覽表!AR151)</f>
        <v/>
      </c>
      <c r="I168" s="18" t="str">
        <f>IF(達標一覽表!B151="","",達標一覽表!AS151)</f>
        <v/>
      </c>
      <c r="J168" s="7" t="str">
        <f>IF(達標一覽表!B151="","",達標一覽表!AT151)</f>
        <v/>
      </c>
    </row>
    <row r="169" spans="1:10" x14ac:dyDescent="0.35">
      <c r="A169" s="6" t="str">
        <f>IF(達標一覽表!B152="","",達標一覽表!B152)</f>
        <v/>
      </c>
      <c r="B169" s="6" t="str">
        <f>IF(達標一覽表!B152="","",達標一覽表!C152)</f>
        <v/>
      </c>
      <c r="C169" s="6" t="str">
        <f>IF(達標一覽表!B152="","",達標一覽表!D152)</f>
        <v/>
      </c>
      <c r="D169" s="7" t="str">
        <f>IF(達標一覽表!B152="","",達標一覽表!K152)</f>
        <v/>
      </c>
      <c r="E169" s="7" t="str">
        <f>IF(達標一覽表!B152="","",達標一覽表!T152)</f>
        <v/>
      </c>
      <c r="F169" s="7" t="str">
        <f>IF(達標一覽表!B152="","",達標一覽表!AB152)</f>
        <v/>
      </c>
      <c r="G169" s="7" t="str">
        <f>IF(達標一覽表!B152="","",達標一覽表!AL152)</f>
        <v/>
      </c>
      <c r="H169" s="18" t="str">
        <f>IF(達標一覽表!B152="","",達標一覽表!AR152)</f>
        <v/>
      </c>
      <c r="I169" s="18" t="str">
        <f>IF(達標一覽表!B152="","",達標一覽表!AS152)</f>
        <v/>
      </c>
      <c r="J169" s="7" t="str">
        <f>IF(達標一覽表!B152="","",達標一覽表!AT152)</f>
        <v/>
      </c>
    </row>
    <row r="170" spans="1:10" x14ac:dyDescent="0.35">
      <c r="A170" s="6" t="str">
        <f>IF(達標一覽表!B153="","",達標一覽表!B153)</f>
        <v/>
      </c>
      <c r="B170" s="6" t="str">
        <f>IF(達標一覽表!B153="","",達標一覽表!C153)</f>
        <v/>
      </c>
      <c r="C170" s="6" t="str">
        <f>IF(達標一覽表!B153="","",達標一覽表!D153)</f>
        <v/>
      </c>
      <c r="D170" s="7" t="str">
        <f>IF(達標一覽表!B153="","",達標一覽表!K153)</f>
        <v/>
      </c>
      <c r="E170" s="7" t="str">
        <f>IF(達標一覽表!B153="","",達標一覽表!T153)</f>
        <v/>
      </c>
      <c r="F170" s="7" t="str">
        <f>IF(達標一覽表!B153="","",達標一覽表!AB153)</f>
        <v/>
      </c>
      <c r="G170" s="7" t="str">
        <f>IF(達標一覽表!B153="","",達標一覽表!AL153)</f>
        <v/>
      </c>
      <c r="H170" s="18" t="str">
        <f>IF(達標一覽表!B153="","",達標一覽表!AR153)</f>
        <v/>
      </c>
      <c r="I170" s="18" t="str">
        <f>IF(達標一覽表!B153="","",達標一覽表!AS153)</f>
        <v/>
      </c>
      <c r="J170" s="7" t="str">
        <f>IF(達標一覽表!B153="","",達標一覽表!AT153)</f>
        <v/>
      </c>
    </row>
    <row r="171" spans="1:10" x14ac:dyDescent="0.35">
      <c r="A171" s="6" t="str">
        <f>IF(達標一覽表!B154="","",達標一覽表!B154)</f>
        <v/>
      </c>
      <c r="B171" s="6" t="str">
        <f>IF(達標一覽表!B154="","",達標一覽表!C154)</f>
        <v/>
      </c>
      <c r="C171" s="6" t="str">
        <f>IF(達標一覽表!B154="","",達標一覽表!D154)</f>
        <v/>
      </c>
      <c r="D171" s="7" t="str">
        <f>IF(達標一覽表!B154="","",達標一覽表!K154)</f>
        <v/>
      </c>
      <c r="E171" s="7" t="str">
        <f>IF(達標一覽表!B154="","",達標一覽表!T154)</f>
        <v/>
      </c>
      <c r="F171" s="7" t="str">
        <f>IF(達標一覽表!B154="","",達標一覽表!AB154)</f>
        <v/>
      </c>
      <c r="G171" s="7" t="str">
        <f>IF(達標一覽表!B154="","",達標一覽表!AL154)</f>
        <v/>
      </c>
      <c r="H171" s="18" t="str">
        <f>IF(達標一覽表!B154="","",達標一覽表!AR154)</f>
        <v/>
      </c>
      <c r="I171" s="18" t="str">
        <f>IF(達標一覽表!B154="","",達標一覽表!AS154)</f>
        <v/>
      </c>
      <c r="J171" s="7" t="str">
        <f>IF(達標一覽表!B154="","",達標一覽表!AT154)</f>
        <v/>
      </c>
    </row>
    <row r="172" spans="1:10" x14ac:dyDescent="0.35">
      <c r="A172" s="6" t="str">
        <f>IF(達標一覽表!B155="","",達標一覽表!B155)</f>
        <v/>
      </c>
      <c r="B172" s="6" t="str">
        <f>IF(達標一覽表!B155="","",達標一覽表!C155)</f>
        <v/>
      </c>
      <c r="C172" s="6" t="str">
        <f>IF(達標一覽表!B155="","",達標一覽表!D155)</f>
        <v/>
      </c>
      <c r="D172" s="7" t="str">
        <f>IF(達標一覽表!B155="","",達標一覽表!K155)</f>
        <v/>
      </c>
      <c r="E172" s="7" t="str">
        <f>IF(達標一覽表!B155="","",達標一覽表!T155)</f>
        <v/>
      </c>
      <c r="F172" s="7" t="str">
        <f>IF(達標一覽表!B155="","",達標一覽表!AB155)</f>
        <v/>
      </c>
      <c r="G172" s="7" t="str">
        <f>IF(達標一覽表!B155="","",達標一覽表!AL155)</f>
        <v/>
      </c>
      <c r="H172" s="18" t="str">
        <f>IF(達標一覽表!B155="","",達標一覽表!AR155)</f>
        <v/>
      </c>
      <c r="I172" s="18" t="str">
        <f>IF(達標一覽表!B155="","",達標一覽表!AS155)</f>
        <v/>
      </c>
      <c r="J172" s="7" t="str">
        <f>IF(達標一覽表!B155="","",達標一覽表!AT155)</f>
        <v/>
      </c>
    </row>
    <row r="173" spans="1:10" x14ac:dyDescent="0.35">
      <c r="A173" s="6" t="str">
        <f>IF(達標一覽表!B156="","",達標一覽表!B156)</f>
        <v/>
      </c>
      <c r="B173" s="6" t="str">
        <f>IF(達標一覽表!B156="","",達標一覽表!C156)</f>
        <v/>
      </c>
      <c r="C173" s="6" t="str">
        <f>IF(達標一覽表!B156="","",達標一覽表!D156)</f>
        <v/>
      </c>
      <c r="D173" s="7" t="str">
        <f>IF(達標一覽表!B156="","",達標一覽表!K156)</f>
        <v/>
      </c>
      <c r="E173" s="7" t="str">
        <f>IF(達標一覽表!B156="","",達標一覽表!T156)</f>
        <v/>
      </c>
      <c r="F173" s="7" t="str">
        <f>IF(達標一覽表!B156="","",達標一覽表!AB156)</f>
        <v/>
      </c>
      <c r="G173" s="7" t="str">
        <f>IF(達標一覽表!B156="","",達標一覽表!AL156)</f>
        <v/>
      </c>
      <c r="H173" s="18" t="str">
        <f>IF(達標一覽表!B156="","",達標一覽表!AR156)</f>
        <v/>
      </c>
      <c r="I173" s="18" t="str">
        <f>IF(達標一覽表!B156="","",達標一覽表!AS156)</f>
        <v/>
      </c>
      <c r="J173" s="7" t="str">
        <f>IF(達標一覽表!B156="","",達標一覽表!AT156)</f>
        <v/>
      </c>
    </row>
    <row r="174" spans="1:10" x14ac:dyDescent="0.35">
      <c r="A174" s="6" t="str">
        <f>IF(達標一覽表!B157="","",達標一覽表!B157)</f>
        <v/>
      </c>
      <c r="B174" s="6" t="str">
        <f>IF(達標一覽表!B157="","",達標一覽表!C157)</f>
        <v/>
      </c>
      <c r="C174" s="6" t="str">
        <f>IF(達標一覽表!B157="","",達標一覽表!D157)</f>
        <v/>
      </c>
      <c r="D174" s="7" t="str">
        <f>IF(達標一覽表!B157="","",達標一覽表!K157)</f>
        <v/>
      </c>
      <c r="E174" s="7" t="str">
        <f>IF(達標一覽表!B157="","",達標一覽表!T157)</f>
        <v/>
      </c>
      <c r="F174" s="7" t="str">
        <f>IF(達標一覽表!B157="","",達標一覽表!AB157)</f>
        <v/>
      </c>
      <c r="G174" s="7" t="str">
        <f>IF(達標一覽表!B157="","",達標一覽表!AL157)</f>
        <v/>
      </c>
      <c r="H174" s="18" t="str">
        <f>IF(達標一覽表!B157="","",達標一覽表!AR157)</f>
        <v/>
      </c>
      <c r="I174" s="18" t="str">
        <f>IF(達標一覽表!B157="","",達標一覽表!AS157)</f>
        <v/>
      </c>
      <c r="J174" s="7" t="str">
        <f>IF(達標一覽表!B157="","",達標一覽表!AT157)</f>
        <v/>
      </c>
    </row>
    <row r="175" spans="1:10" x14ac:dyDescent="0.35">
      <c r="A175" s="6" t="str">
        <f>IF(達標一覽表!B158="","",達標一覽表!B158)</f>
        <v/>
      </c>
      <c r="B175" s="6" t="str">
        <f>IF(達標一覽表!B158="","",達標一覽表!C158)</f>
        <v/>
      </c>
      <c r="C175" s="6" t="str">
        <f>IF(達標一覽表!B158="","",達標一覽表!D158)</f>
        <v/>
      </c>
      <c r="D175" s="7" t="str">
        <f>IF(達標一覽表!B158="","",達標一覽表!K158)</f>
        <v/>
      </c>
      <c r="E175" s="7" t="str">
        <f>IF(達標一覽表!B158="","",達標一覽表!T158)</f>
        <v/>
      </c>
      <c r="F175" s="7" t="str">
        <f>IF(達標一覽表!B158="","",達標一覽表!AB158)</f>
        <v/>
      </c>
      <c r="G175" s="7" t="str">
        <f>IF(達標一覽表!B158="","",達標一覽表!AL158)</f>
        <v/>
      </c>
      <c r="H175" s="18" t="str">
        <f>IF(達標一覽表!B158="","",達標一覽表!AR158)</f>
        <v/>
      </c>
      <c r="I175" s="18" t="str">
        <f>IF(達標一覽表!B158="","",達標一覽表!AS158)</f>
        <v/>
      </c>
      <c r="J175" s="7" t="str">
        <f>IF(達標一覽表!B158="","",達標一覽表!AT158)</f>
        <v/>
      </c>
    </row>
    <row r="176" spans="1:10" x14ac:dyDescent="0.35">
      <c r="A176" s="6" t="str">
        <f>IF(達標一覽表!B159="","",達標一覽表!B159)</f>
        <v/>
      </c>
      <c r="B176" s="6" t="str">
        <f>IF(達標一覽表!B159="","",達標一覽表!C159)</f>
        <v/>
      </c>
      <c r="C176" s="6" t="str">
        <f>IF(達標一覽表!B159="","",達標一覽表!D159)</f>
        <v/>
      </c>
      <c r="D176" s="7" t="str">
        <f>IF(達標一覽表!B159="","",達標一覽表!K159)</f>
        <v/>
      </c>
      <c r="E176" s="7" t="str">
        <f>IF(達標一覽表!B159="","",達標一覽表!T159)</f>
        <v/>
      </c>
      <c r="F176" s="7" t="str">
        <f>IF(達標一覽表!B159="","",達標一覽表!AB159)</f>
        <v/>
      </c>
      <c r="G176" s="7" t="str">
        <f>IF(達標一覽表!B159="","",達標一覽表!AL159)</f>
        <v/>
      </c>
      <c r="H176" s="18" t="str">
        <f>IF(達標一覽表!B159="","",達標一覽表!AR159)</f>
        <v/>
      </c>
      <c r="I176" s="18" t="str">
        <f>IF(達標一覽表!B159="","",達標一覽表!AS159)</f>
        <v/>
      </c>
      <c r="J176" s="7" t="str">
        <f>IF(達標一覽表!B159="","",達標一覽表!AT159)</f>
        <v/>
      </c>
    </row>
    <row r="177" spans="1:10" x14ac:dyDescent="0.35">
      <c r="A177" s="6" t="str">
        <f>IF(達標一覽表!B160="","",達標一覽表!B160)</f>
        <v/>
      </c>
      <c r="B177" s="6" t="str">
        <f>IF(達標一覽表!B160="","",達標一覽表!C160)</f>
        <v/>
      </c>
      <c r="C177" s="6" t="str">
        <f>IF(達標一覽表!B160="","",達標一覽表!D160)</f>
        <v/>
      </c>
      <c r="D177" s="7" t="str">
        <f>IF(達標一覽表!B160="","",達標一覽表!K160)</f>
        <v/>
      </c>
      <c r="E177" s="7" t="str">
        <f>IF(達標一覽表!B160="","",達標一覽表!T160)</f>
        <v/>
      </c>
      <c r="F177" s="7" t="str">
        <f>IF(達標一覽表!B160="","",達標一覽表!AB160)</f>
        <v/>
      </c>
      <c r="G177" s="7" t="str">
        <f>IF(達標一覽表!B160="","",達標一覽表!AL160)</f>
        <v/>
      </c>
      <c r="H177" s="18" t="str">
        <f>IF(達標一覽表!B160="","",達標一覽表!AR160)</f>
        <v/>
      </c>
      <c r="I177" s="18" t="str">
        <f>IF(達標一覽表!B160="","",達標一覽表!AS160)</f>
        <v/>
      </c>
      <c r="J177" s="7" t="str">
        <f>IF(達標一覽表!B160="","",達標一覽表!AT160)</f>
        <v/>
      </c>
    </row>
    <row r="178" spans="1:10" x14ac:dyDescent="0.35">
      <c r="A178" s="6" t="str">
        <f>IF(達標一覽表!B161="","",達標一覽表!B161)</f>
        <v/>
      </c>
      <c r="B178" s="6" t="str">
        <f>IF(達標一覽表!B161="","",達標一覽表!C161)</f>
        <v/>
      </c>
      <c r="C178" s="6" t="str">
        <f>IF(達標一覽表!B161="","",達標一覽表!D161)</f>
        <v/>
      </c>
      <c r="D178" s="7" t="str">
        <f>IF(達標一覽表!B161="","",達標一覽表!K161)</f>
        <v/>
      </c>
      <c r="E178" s="7" t="str">
        <f>IF(達標一覽表!B161="","",達標一覽表!T161)</f>
        <v/>
      </c>
      <c r="F178" s="7" t="str">
        <f>IF(達標一覽表!B161="","",達標一覽表!AB161)</f>
        <v/>
      </c>
      <c r="G178" s="7" t="str">
        <f>IF(達標一覽表!B161="","",達標一覽表!AL161)</f>
        <v/>
      </c>
      <c r="H178" s="18" t="str">
        <f>IF(達標一覽表!B161="","",達標一覽表!AR161)</f>
        <v/>
      </c>
      <c r="I178" s="18" t="str">
        <f>IF(達標一覽表!B161="","",達標一覽表!AS161)</f>
        <v/>
      </c>
      <c r="J178" s="7" t="str">
        <f>IF(達標一覽表!B161="","",達標一覽表!AT161)</f>
        <v/>
      </c>
    </row>
    <row r="179" spans="1:10" x14ac:dyDescent="0.35">
      <c r="A179" s="6" t="str">
        <f>IF(達標一覽表!B162="","",達標一覽表!B162)</f>
        <v/>
      </c>
      <c r="B179" s="6" t="str">
        <f>IF(達標一覽表!B162="","",達標一覽表!C162)</f>
        <v/>
      </c>
      <c r="C179" s="6" t="str">
        <f>IF(達標一覽表!B162="","",達標一覽表!D162)</f>
        <v/>
      </c>
      <c r="D179" s="7" t="str">
        <f>IF(達標一覽表!B162="","",達標一覽表!K162)</f>
        <v/>
      </c>
      <c r="E179" s="7" t="str">
        <f>IF(達標一覽表!B162="","",達標一覽表!T162)</f>
        <v/>
      </c>
      <c r="F179" s="7" t="str">
        <f>IF(達標一覽表!B162="","",達標一覽表!AB162)</f>
        <v/>
      </c>
      <c r="G179" s="7" t="str">
        <f>IF(達標一覽表!B162="","",達標一覽表!AL162)</f>
        <v/>
      </c>
      <c r="H179" s="18" t="str">
        <f>IF(達標一覽表!B162="","",達標一覽表!AR162)</f>
        <v/>
      </c>
      <c r="I179" s="18" t="str">
        <f>IF(達標一覽表!B162="","",達標一覽表!AS162)</f>
        <v/>
      </c>
      <c r="J179" s="7" t="str">
        <f>IF(達標一覽表!B162="","",達標一覽表!AT162)</f>
        <v/>
      </c>
    </row>
    <row r="180" spans="1:10" x14ac:dyDescent="0.35">
      <c r="A180" s="6" t="str">
        <f>IF(達標一覽表!B163="","",達標一覽表!B163)</f>
        <v/>
      </c>
      <c r="B180" s="6" t="str">
        <f>IF(達標一覽表!B163="","",達標一覽表!C163)</f>
        <v/>
      </c>
      <c r="C180" s="6" t="str">
        <f>IF(達標一覽表!B163="","",達標一覽表!D163)</f>
        <v/>
      </c>
      <c r="D180" s="7" t="str">
        <f>IF(達標一覽表!B163="","",達標一覽表!K163)</f>
        <v/>
      </c>
      <c r="E180" s="7" t="str">
        <f>IF(達標一覽表!B163="","",達標一覽表!T163)</f>
        <v/>
      </c>
      <c r="F180" s="7" t="str">
        <f>IF(達標一覽表!B163="","",達標一覽表!AB163)</f>
        <v/>
      </c>
      <c r="G180" s="7" t="str">
        <f>IF(達標一覽表!B163="","",達標一覽表!AL163)</f>
        <v/>
      </c>
      <c r="H180" s="18" t="str">
        <f>IF(達標一覽表!B163="","",達標一覽表!AR163)</f>
        <v/>
      </c>
      <c r="I180" s="18" t="str">
        <f>IF(達標一覽表!B163="","",達標一覽表!AS163)</f>
        <v/>
      </c>
      <c r="J180" s="7" t="str">
        <f>IF(達標一覽表!B163="","",達標一覽表!AT163)</f>
        <v/>
      </c>
    </row>
    <row r="181" spans="1:10" x14ac:dyDescent="0.35">
      <c r="A181" s="6" t="str">
        <f>IF(達標一覽表!B164="","",達標一覽表!B164)</f>
        <v/>
      </c>
      <c r="B181" s="6" t="str">
        <f>IF(達標一覽表!B164="","",達標一覽表!C164)</f>
        <v/>
      </c>
      <c r="C181" s="6" t="str">
        <f>IF(達標一覽表!B164="","",達標一覽表!D164)</f>
        <v/>
      </c>
      <c r="D181" s="7" t="str">
        <f>IF(達標一覽表!B164="","",達標一覽表!K164)</f>
        <v/>
      </c>
      <c r="E181" s="7" t="str">
        <f>IF(達標一覽表!B164="","",達標一覽表!T164)</f>
        <v/>
      </c>
      <c r="F181" s="7" t="str">
        <f>IF(達標一覽表!B164="","",達標一覽表!AB164)</f>
        <v/>
      </c>
      <c r="G181" s="7" t="str">
        <f>IF(達標一覽表!B164="","",達標一覽表!AL164)</f>
        <v/>
      </c>
      <c r="H181" s="18" t="str">
        <f>IF(達標一覽表!B164="","",達標一覽表!AR164)</f>
        <v/>
      </c>
      <c r="I181" s="18" t="str">
        <f>IF(達標一覽表!B164="","",達標一覽表!AS164)</f>
        <v/>
      </c>
      <c r="J181" s="7" t="str">
        <f>IF(達標一覽表!B164="","",達標一覽表!AT164)</f>
        <v/>
      </c>
    </row>
    <row r="182" spans="1:10" x14ac:dyDescent="0.35">
      <c r="A182" s="6" t="str">
        <f>IF(達標一覽表!B165="","",達標一覽表!B165)</f>
        <v/>
      </c>
      <c r="B182" s="6" t="str">
        <f>IF(達標一覽表!B165="","",達標一覽表!C165)</f>
        <v/>
      </c>
      <c r="C182" s="6" t="str">
        <f>IF(達標一覽表!B165="","",達標一覽表!D165)</f>
        <v/>
      </c>
      <c r="D182" s="7" t="str">
        <f>IF(達標一覽表!B165="","",達標一覽表!K165)</f>
        <v/>
      </c>
      <c r="E182" s="7" t="str">
        <f>IF(達標一覽表!B165="","",達標一覽表!T165)</f>
        <v/>
      </c>
      <c r="F182" s="7" t="str">
        <f>IF(達標一覽表!B165="","",達標一覽表!AB165)</f>
        <v/>
      </c>
      <c r="G182" s="7" t="str">
        <f>IF(達標一覽表!B165="","",達標一覽表!AL165)</f>
        <v/>
      </c>
      <c r="H182" s="18" t="str">
        <f>IF(達標一覽表!B165="","",達標一覽表!AR165)</f>
        <v/>
      </c>
      <c r="I182" s="18" t="str">
        <f>IF(達標一覽表!B165="","",達標一覽表!AS165)</f>
        <v/>
      </c>
      <c r="J182" s="7" t="str">
        <f>IF(達標一覽表!B165="","",達標一覽表!AT165)</f>
        <v/>
      </c>
    </row>
    <row r="183" spans="1:10" x14ac:dyDescent="0.35">
      <c r="A183" s="6" t="str">
        <f>IF(達標一覽表!B166="","",達標一覽表!B166)</f>
        <v/>
      </c>
      <c r="B183" s="6" t="str">
        <f>IF(達標一覽表!B166="","",達標一覽表!C166)</f>
        <v/>
      </c>
      <c r="C183" s="6" t="str">
        <f>IF(達標一覽表!B166="","",達標一覽表!D166)</f>
        <v/>
      </c>
      <c r="D183" s="7" t="str">
        <f>IF(達標一覽表!B166="","",達標一覽表!K166)</f>
        <v/>
      </c>
      <c r="E183" s="7" t="str">
        <f>IF(達標一覽表!B166="","",達標一覽表!T166)</f>
        <v/>
      </c>
      <c r="F183" s="7" t="str">
        <f>IF(達標一覽表!B166="","",達標一覽表!AB166)</f>
        <v/>
      </c>
      <c r="G183" s="7" t="str">
        <f>IF(達標一覽表!B166="","",達標一覽表!AL166)</f>
        <v/>
      </c>
      <c r="H183" s="18" t="str">
        <f>IF(達標一覽表!B166="","",達標一覽表!AR166)</f>
        <v/>
      </c>
      <c r="I183" s="18" t="str">
        <f>IF(達標一覽表!B166="","",達標一覽表!AS166)</f>
        <v/>
      </c>
      <c r="J183" s="7" t="str">
        <f>IF(達標一覽表!B166="","",達標一覽表!AT166)</f>
        <v/>
      </c>
    </row>
    <row r="184" spans="1:10" x14ac:dyDescent="0.35">
      <c r="A184" s="6" t="str">
        <f>IF(達標一覽表!B167="","",達標一覽表!B167)</f>
        <v/>
      </c>
      <c r="B184" s="6" t="str">
        <f>IF(達標一覽表!B167="","",達標一覽表!C167)</f>
        <v/>
      </c>
      <c r="C184" s="6" t="str">
        <f>IF(達標一覽表!B167="","",達標一覽表!D167)</f>
        <v/>
      </c>
      <c r="D184" s="7" t="str">
        <f>IF(達標一覽表!B167="","",達標一覽表!K167)</f>
        <v/>
      </c>
      <c r="E184" s="7" t="str">
        <f>IF(達標一覽表!B167="","",達標一覽表!T167)</f>
        <v/>
      </c>
      <c r="F184" s="7" t="str">
        <f>IF(達標一覽表!B167="","",達標一覽表!AB167)</f>
        <v/>
      </c>
      <c r="G184" s="7" t="str">
        <f>IF(達標一覽表!B167="","",達標一覽表!AL167)</f>
        <v/>
      </c>
      <c r="H184" s="18" t="str">
        <f>IF(達標一覽表!B167="","",達標一覽表!AR167)</f>
        <v/>
      </c>
      <c r="I184" s="18" t="str">
        <f>IF(達標一覽表!B167="","",達標一覽表!AS167)</f>
        <v/>
      </c>
      <c r="J184" s="7" t="str">
        <f>IF(達標一覽表!B167="","",達標一覽表!AT167)</f>
        <v/>
      </c>
    </row>
    <row r="185" spans="1:10" x14ac:dyDescent="0.35">
      <c r="A185" s="6" t="str">
        <f>IF(達標一覽表!B168="","",達標一覽表!B168)</f>
        <v/>
      </c>
      <c r="B185" s="6" t="str">
        <f>IF(達標一覽表!B168="","",達標一覽表!C168)</f>
        <v/>
      </c>
      <c r="C185" s="6" t="str">
        <f>IF(達標一覽表!B168="","",達標一覽表!D168)</f>
        <v/>
      </c>
      <c r="D185" s="7" t="str">
        <f>IF(達標一覽表!B168="","",達標一覽表!K168)</f>
        <v/>
      </c>
      <c r="E185" s="7" t="str">
        <f>IF(達標一覽表!B168="","",達標一覽表!T168)</f>
        <v/>
      </c>
      <c r="F185" s="7" t="str">
        <f>IF(達標一覽表!B168="","",達標一覽表!AB168)</f>
        <v/>
      </c>
      <c r="G185" s="7" t="str">
        <f>IF(達標一覽表!B168="","",達標一覽表!AL168)</f>
        <v/>
      </c>
      <c r="H185" s="18" t="str">
        <f>IF(達標一覽表!B168="","",達標一覽表!AR168)</f>
        <v/>
      </c>
      <c r="I185" s="18" t="str">
        <f>IF(達標一覽表!B168="","",達標一覽表!AS168)</f>
        <v/>
      </c>
      <c r="J185" s="7" t="str">
        <f>IF(達標一覽表!B168="","",達標一覽表!AT168)</f>
        <v/>
      </c>
    </row>
    <row r="186" spans="1:10" x14ac:dyDescent="0.35">
      <c r="A186" s="6" t="str">
        <f>IF(達標一覽表!B169="","",達標一覽表!B169)</f>
        <v/>
      </c>
      <c r="B186" s="6" t="str">
        <f>IF(達標一覽表!B169="","",達標一覽表!C169)</f>
        <v/>
      </c>
      <c r="C186" s="6" t="str">
        <f>IF(達標一覽表!B169="","",達標一覽表!D169)</f>
        <v/>
      </c>
      <c r="D186" s="7" t="str">
        <f>IF(達標一覽表!B169="","",達標一覽表!K169)</f>
        <v/>
      </c>
      <c r="E186" s="7" t="str">
        <f>IF(達標一覽表!B169="","",達標一覽表!T169)</f>
        <v/>
      </c>
      <c r="F186" s="7" t="str">
        <f>IF(達標一覽表!B169="","",達標一覽表!AB169)</f>
        <v/>
      </c>
      <c r="G186" s="7" t="str">
        <f>IF(達標一覽表!B169="","",達標一覽表!AL169)</f>
        <v/>
      </c>
      <c r="H186" s="18" t="str">
        <f>IF(達標一覽表!B169="","",達標一覽表!AR169)</f>
        <v/>
      </c>
      <c r="I186" s="18" t="str">
        <f>IF(達標一覽表!B169="","",達標一覽表!AS169)</f>
        <v/>
      </c>
      <c r="J186" s="7" t="str">
        <f>IF(達標一覽表!B169="","",達標一覽表!AT169)</f>
        <v/>
      </c>
    </row>
    <row r="187" spans="1:10" x14ac:dyDescent="0.35">
      <c r="A187" s="6" t="str">
        <f>IF(達標一覽表!B170="","",達標一覽表!B170)</f>
        <v/>
      </c>
      <c r="B187" s="6" t="str">
        <f>IF(達標一覽表!B170="","",達標一覽表!C170)</f>
        <v/>
      </c>
      <c r="C187" s="6" t="str">
        <f>IF(達標一覽表!B170="","",達標一覽表!D170)</f>
        <v/>
      </c>
      <c r="D187" s="7" t="str">
        <f>IF(達標一覽表!B170="","",達標一覽表!K170)</f>
        <v/>
      </c>
      <c r="E187" s="7" t="str">
        <f>IF(達標一覽表!B170="","",達標一覽表!T170)</f>
        <v/>
      </c>
      <c r="F187" s="7" t="str">
        <f>IF(達標一覽表!B170="","",達標一覽表!AB170)</f>
        <v/>
      </c>
      <c r="G187" s="7" t="str">
        <f>IF(達標一覽表!B170="","",達標一覽表!AL170)</f>
        <v/>
      </c>
      <c r="H187" s="18" t="str">
        <f>IF(達標一覽表!B170="","",達標一覽表!AR170)</f>
        <v/>
      </c>
      <c r="I187" s="18" t="str">
        <f>IF(達標一覽表!B170="","",達標一覽表!AS170)</f>
        <v/>
      </c>
      <c r="J187" s="7" t="str">
        <f>IF(達標一覽表!B170="","",達標一覽表!AT170)</f>
        <v/>
      </c>
    </row>
    <row r="188" spans="1:10" x14ac:dyDescent="0.35">
      <c r="A188" s="6" t="str">
        <f>IF(達標一覽表!B171="","",達標一覽表!B171)</f>
        <v/>
      </c>
      <c r="B188" s="6" t="str">
        <f>IF(達標一覽表!B171="","",達標一覽表!C171)</f>
        <v/>
      </c>
      <c r="C188" s="6" t="str">
        <f>IF(達標一覽表!B171="","",達標一覽表!D171)</f>
        <v/>
      </c>
      <c r="D188" s="7" t="str">
        <f>IF(達標一覽表!B171="","",達標一覽表!K171)</f>
        <v/>
      </c>
      <c r="E188" s="7" t="str">
        <f>IF(達標一覽表!B171="","",達標一覽表!T171)</f>
        <v/>
      </c>
      <c r="F188" s="7" t="str">
        <f>IF(達標一覽表!B171="","",達標一覽表!AB171)</f>
        <v/>
      </c>
      <c r="G188" s="7" t="str">
        <f>IF(達標一覽表!B171="","",達標一覽表!AL171)</f>
        <v/>
      </c>
      <c r="H188" s="18" t="str">
        <f>IF(達標一覽表!B171="","",達標一覽表!AR171)</f>
        <v/>
      </c>
      <c r="I188" s="18" t="str">
        <f>IF(達標一覽表!B171="","",達標一覽表!AS171)</f>
        <v/>
      </c>
      <c r="J188" s="7" t="str">
        <f>IF(達標一覽表!B171="","",達標一覽表!AT171)</f>
        <v/>
      </c>
    </row>
    <row r="189" spans="1:10" x14ac:dyDescent="0.35">
      <c r="A189" s="6" t="str">
        <f>IF(達標一覽表!B172="","",達標一覽表!B172)</f>
        <v/>
      </c>
      <c r="B189" s="6" t="str">
        <f>IF(達標一覽表!B172="","",達標一覽表!C172)</f>
        <v/>
      </c>
      <c r="C189" s="6" t="str">
        <f>IF(達標一覽表!B172="","",達標一覽表!D172)</f>
        <v/>
      </c>
      <c r="D189" s="7" t="str">
        <f>IF(達標一覽表!B172="","",達標一覽表!K172)</f>
        <v/>
      </c>
      <c r="E189" s="7" t="str">
        <f>IF(達標一覽表!B172="","",達標一覽表!T172)</f>
        <v/>
      </c>
      <c r="F189" s="7" t="str">
        <f>IF(達標一覽表!B172="","",達標一覽表!AB172)</f>
        <v/>
      </c>
      <c r="G189" s="7" t="str">
        <f>IF(達標一覽表!B172="","",達標一覽表!AL172)</f>
        <v/>
      </c>
      <c r="H189" s="18" t="str">
        <f>IF(達標一覽表!B172="","",達標一覽表!AR172)</f>
        <v/>
      </c>
      <c r="I189" s="18" t="str">
        <f>IF(達標一覽表!B172="","",達標一覽表!AS172)</f>
        <v/>
      </c>
      <c r="J189" s="7" t="str">
        <f>IF(達標一覽表!B172="","",達標一覽表!AT172)</f>
        <v/>
      </c>
    </row>
    <row r="190" spans="1:10" x14ac:dyDescent="0.35">
      <c r="A190" s="6" t="str">
        <f>IF(達標一覽表!B173="","",達標一覽表!B173)</f>
        <v/>
      </c>
      <c r="B190" s="6" t="str">
        <f>IF(達標一覽表!B173="","",達標一覽表!C173)</f>
        <v/>
      </c>
      <c r="C190" s="6" t="str">
        <f>IF(達標一覽表!B173="","",達標一覽表!D173)</f>
        <v/>
      </c>
      <c r="D190" s="7" t="str">
        <f>IF(達標一覽表!B173="","",達標一覽表!K173)</f>
        <v/>
      </c>
      <c r="E190" s="7" t="str">
        <f>IF(達標一覽表!B173="","",達標一覽表!T173)</f>
        <v/>
      </c>
      <c r="F190" s="7" t="str">
        <f>IF(達標一覽表!B173="","",達標一覽表!AB173)</f>
        <v/>
      </c>
      <c r="G190" s="7" t="str">
        <f>IF(達標一覽表!B173="","",達標一覽表!AL173)</f>
        <v/>
      </c>
      <c r="H190" s="18" t="str">
        <f>IF(達標一覽表!B173="","",達標一覽表!AR173)</f>
        <v/>
      </c>
      <c r="I190" s="18" t="str">
        <f>IF(達標一覽表!B173="","",達標一覽表!AS173)</f>
        <v/>
      </c>
      <c r="J190" s="7" t="str">
        <f>IF(達標一覽表!B173="","",達標一覽表!AT173)</f>
        <v/>
      </c>
    </row>
    <row r="191" spans="1:10" x14ac:dyDescent="0.35">
      <c r="A191" s="6" t="str">
        <f>IF(達標一覽表!B174="","",達標一覽表!B174)</f>
        <v/>
      </c>
      <c r="B191" s="6" t="str">
        <f>IF(達標一覽表!B174="","",達標一覽表!C174)</f>
        <v/>
      </c>
      <c r="C191" s="6" t="str">
        <f>IF(達標一覽表!B174="","",達標一覽表!D174)</f>
        <v/>
      </c>
      <c r="D191" s="7" t="str">
        <f>IF(達標一覽表!B174="","",達標一覽表!K174)</f>
        <v/>
      </c>
      <c r="E191" s="7" t="str">
        <f>IF(達標一覽表!B174="","",達標一覽表!T174)</f>
        <v/>
      </c>
      <c r="F191" s="7" t="str">
        <f>IF(達標一覽表!B174="","",達標一覽表!AB174)</f>
        <v/>
      </c>
      <c r="G191" s="7" t="str">
        <f>IF(達標一覽表!B174="","",達標一覽表!AL174)</f>
        <v/>
      </c>
      <c r="H191" s="18" t="str">
        <f>IF(達標一覽表!B174="","",達標一覽表!AR174)</f>
        <v/>
      </c>
      <c r="I191" s="18" t="str">
        <f>IF(達標一覽表!B174="","",達標一覽表!AS174)</f>
        <v/>
      </c>
      <c r="J191" s="7" t="str">
        <f>IF(達標一覽表!B174="","",達標一覽表!AT174)</f>
        <v/>
      </c>
    </row>
    <row r="192" spans="1:10" x14ac:dyDescent="0.35">
      <c r="A192" s="6" t="str">
        <f>IF(達標一覽表!B175="","",達標一覽表!B175)</f>
        <v/>
      </c>
      <c r="B192" s="6" t="str">
        <f>IF(達標一覽表!B175="","",達標一覽表!C175)</f>
        <v/>
      </c>
      <c r="C192" s="6" t="str">
        <f>IF(達標一覽表!B175="","",達標一覽表!D175)</f>
        <v/>
      </c>
      <c r="D192" s="7" t="str">
        <f>IF(達標一覽表!B175="","",達標一覽表!K175)</f>
        <v/>
      </c>
      <c r="E192" s="7" t="str">
        <f>IF(達標一覽表!B175="","",達標一覽表!T175)</f>
        <v/>
      </c>
      <c r="F192" s="7" t="str">
        <f>IF(達標一覽表!B175="","",達標一覽表!AB175)</f>
        <v/>
      </c>
      <c r="G192" s="7" t="str">
        <f>IF(達標一覽表!B175="","",達標一覽表!AL175)</f>
        <v/>
      </c>
      <c r="H192" s="18" t="str">
        <f>IF(達標一覽表!B175="","",達標一覽表!AR175)</f>
        <v/>
      </c>
      <c r="I192" s="18" t="str">
        <f>IF(達標一覽表!B175="","",達標一覽表!AS175)</f>
        <v/>
      </c>
      <c r="J192" s="7" t="str">
        <f>IF(達標一覽表!B175="","",達標一覽表!AT175)</f>
        <v/>
      </c>
    </row>
    <row r="193" spans="1:10" x14ac:dyDescent="0.35">
      <c r="A193" s="6" t="str">
        <f>IF(達標一覽表!B176="","",達標一覽表!B176)</f>
        <v/>
      </c>
      <c r="B193" s="6" t="str">
        <f>IF(達標一覽表!B176="","",達標一覽表!C176)</f>
        <v/>
      </c>
      <c r="C193" s="6" t="str">
        <f>IF(達標一覽表!B176="","",達標一覽表!D176)</f>
        <v/>
      </c>
      <c r="D193" s="7" t="str">
        <f>IF(達標一覽表!B176="","",達標一覽表!K176)</f>
        <v/>
      </c>
      <c r="E193" s="7" t="str">
        <f>IF(達標一覽表!B176="","",達標一覽表!T176)</f>
        <v/>
      </c>
      <c r="F193" s="7" t="str">
        <f>IF(達標一覽表!B176="","",達標一覽表!AB176)</f>
        <v/>
      </c>
      <c r="G193" s="7" t="str">
        <f>IF(達標一覽表!B176="","",達標一覽表!AL176)</f>
        <v/>
      </c>
      <c r="H193" s="18" t="str">
        <f>IF(達標一覽表!B176="","",達標一覽表!AR176)</f>
        <v/>
      </c>
      <c r="I193" s="18" t="str">
        <f>IF(達標一覽表!B176="","",達標一覽表!AS176)</f>
        <v/>
      </c>
      <c r="J193" s="7" t="str">
        <f>IF(達標一覽表!B176="","",達標一覽表!AT176)</f>
        <v/>
      </c>
    </row>
    <row r="194" spans="1:10" x14ac:dyDescent="0.35">
      <c r="A194" s="6" t="str">
        <f>IF(達標一覽表!B177="","",達標一覽表!B177)</f>
        <v/>
      </c>
      <c r="B194" s="6" t="str">
        <f>IF(達標一覽表!B177="","",達標一覽表!C177)</f>
        <v/>
      </c>
      <c r="C194" s="6" t="str">
        <f>IF(達標一覽表!B177="","",達標一覽表!D177)</f>
        <v/>
      </c>
      <c r="D194" s="7" t="str">
        <f>IF(達標一覽表!B177="","",達標一覽表!K177)</f>
        <v/>
      </c>
      <c r="E194" s="7" t="str">
        <f>IF(達標一覽表!B177="","",達標一覽表!T177)</f>
        <v/>
      </c>
      <c r="F194" s="7" t="str">
        <f>IF(達標一覽表!B177="","",達標一覽表!AB177)</f>
        <v/>
      </c>
      <c r="G194" s="7" t="str">
        <f>IF(達標一覽表!B177="","",達標一覽表!AL177)</f>
        <v/>
      </c>
      <c r="H194" s="18" t="str">
        <f>IF(達標一覽表!B177="","",達標一覽表!AR177)</f>
        <v/>
      </c>
      <c r="I194" s="18" t="str">
        <f>IF(達標一覽表!B177="","",達標一覽表!AS177)</f>
        <v/>
      </c>
      <c r="J194" s="7" t="str">
        <f>IF(達標一覽表!B177="","",達標一覽表!AT177)</f>
        <v/>
      </c>
    </row>
    <row r="195" spans="1:10" x14ac:dyDescent="0.35">
      <c r="A195" s="6" t="str">
        <f>IF(達標一覽表!B178="","",達標一覽表!B178)</f>
        <v/>
      </c>
      <c r="B195" s="6" t="str">
        <f>IF(達標一覽表!B178="","",達標一覽表!C178)</f>
        <v/>
      </c>
      <c r="C195" s="6" t="str">
        <f>IF(達標一覽表!B178="","",達標一覽表!D178)</f>
        <v/>
      </c>
      <c r="D195" s="7" t="str">
        <f>IF(達標一覽表!B178="","",達標一覽表!K178)</f>
        <v/>
      </c>
      <c r="E195" s="7" t="str">
        <f>IF(達標一覽表!B178="","",達標一覽表!T178)</f>
        <v/>
      </c>
      <c r="F195" s="7" t="str">
        <f>IF(達標一覽表!B178="","",達標一覽表!AB178)</f>
        <v/>
      </c>
      <c r="G195" s="7" t="str">
        <f>IF(達標一覽表!B178="","",達標一覽表!AL178)</f>
        <v/>
      </c>
      <c r="H195" s="18" t="str">
        <f>IF(達標一覽表!B178="","",達標一覽表!AR178)</f>
        <v/>
      </c>
      <c r="I195" s="18" t="str">
        <f>IF(達標一覽表!B178="","",達標一覽表!AS178)</f>
        <v/>
      </c>
      <c r="J195" s="7" t="str">
        <f>IF(達標一覽表!B178="","",達標一覽表!AT178)</f>
        <v/>
      </c>
    </row>
    <row r="196" spans="1:10" x14ac:dyDescent="0.35">
      <c r="A196" s="6" t="str">
        <f>IF(達標一覽表!B179="","",達標一覽表!B179)</f>
        <v/>
      </c>
      <c r="B196" s="6" t="str">
        <f>IF(達標一覽表!B179="","",達標一覽表!C179)</f>
        <v/>
      </c>
      <c r="C196" s="6" t="str">
        <f>IF(達標一覽表!B179="","",達標一覽表!D179)</f>
        <v/>
      </c>
      <c r="D196" s="7" t="str">
        <f>IF(達標一覽表!B179="","",達標一覽表!K179)</f>
        <v/>
      </c>
      <c r="E196" s="7" t="str">
        <f>IF(達標一覽表!B179="","",達標一覽表!T179)</f>
        <v/>
      </c>
      <c r="F196" s="7" t="str">
        <f>IF(達標一覽表!B179="","",達標一覽表!AB179)</f>
        <v/>
      </c>
      <c r="G196" s="7" t="str">
        <f>IF(達標一覽表!B179="","",達標一覽表!AL179)</f>
        <v/>
      </c>
      <c r="H196" s="18" t="str">
        <f>IF(達標一覽表!B179="","",達標一覽表!AR179)</f>
        <v/>
      </c>
      <c r="I196" s="18" t="str">
        <f>IF(達標一覽表!B179="","",達標一覽表!AS179)</f>
        <v/>
      </c>
      <c r="J196" s="7" t="str">
        <f>IF(達標一覽表!B179="","",達標一覽表!AT179)</f>
        <v/>
      </c>
    </row>
    <row r="197" spans="1:10" x14ac:dyDescent="0.35">
      <c r="A197" s="6" t="str">
        <f>IF(達標一覽表!B180="","",達標一覽表!B180)</f>
        <v/>
      </c>
      <c r="B197" s="6" t="str">
        <f>IF(達標一覽表!B180="","",達標一覽表!C180)</f>
        <v/>
      </c>
      <c r="C197" s="6" t="str">
        <f>IF(達標一覽表!B180="","",達標一覽表!D180)</f>
        <v/>
      </c>
      <c r="D197" s="7" t="str">
        <f>IF(達標一覽表!B180="","",達標一覽表!K180)</f>
        <v/>
      </c>
      <c r="E197" s="7" t="str">
        <f>IF(達標一覽表!B180="","",達標一覽表!T180)</f>
        <v/>
      </c>
      <c r="F197" s="7" t="str">
        <f>IF(達標一覽表!B180="","",達標一覽表!AB180)</f>
        <v/>
      </c>
      <c r="G197" s="7" t="str">
        <f>IF(達標一覽表!B180="","",達標一覽表!AL180)</f>
        <v/>
      </c>
      <c r="H197" s="18" t="str">
        <f>IF(達標一覽表!B180="","",達標一覽表!AR180)</f>
        <v/>
      </c>
      <c r="I197" s="18" t="str">
        <f>IF(達標一覽表!B180="","",達標一覽表!AS180)</f>
        <v/>
      </c>
      <c r="J197" s="7" t="str">
        <f>IF(達標一覽表!B180="","",達標一覽表!AT180)</f>
        <v/>
      </c>
    </row>
    <row r="198" spans="1:10" x14ac:dyDescent="0.35">
      <c r="A198" s="6" t="str">
        <f>IF(達標一覽表!B181="","",達標一覽表!B181)</f>
        <v/>
      </c>
      <c r="B198" s="6" t="str">
        <f>IF(達標一覽表!B181="","",達標一覽表!C181)</f>
        <v/>
      </c>
      <c r="C198" s="6" t="str">
        <f>IF(達標一覽表!B181="","",達標一覽表!D181)</f>
        <v/>
      </c>
      <c r="D198" s="7" t="str">
        <f>IF(達標一覽表!B181="","",達標一覽表!K181)</f>
        <v/>
      </c>
      <c r="E198" s="7" t="str">
        <f>IF(達標一覽表!B181="","",達標一覽表!T181)</f>
        <v/>
      </c>
      <c r="F198" s="7" t="str">
        <f>IF(達標一覽表!B181="","",達標一覽表!AB181)</f>
        <v/>
      </c>
      <c r="G198" s="7" t="str">
        <f>IF(達標一覽表!B181="","",達標一覽表!AL181)</f>
        <v/>
      </c>
      <c r="H198" s="18" t="str">
        <f>IF(達標一覽表!B181="","",達標一覽表!AR181)</f>
        <v/>
      </c>
      <c r="I198" s="18" t="str">
        <f>IF(達標一覽表!B181="","",達標一覽表!AS181)</f>
        <v/>
      </c>
      <c r="J198" s="7" t="str">
        <f>IF(達標一覽表!B181="","",達標一覽表!AT181)</f>
        <v/>
      </c>
    </row>
    <row r="199" spans="1:10" x14ac:dyDescent="0.35">
      <c r="A199" s="6" t="str">
        <f>IF(達標一覽表!B182="","",達標一覽表!B182)</f>
        <v/>
      </c>
      <c r="B199" s="6" t="str">
        <f>IF(達標一覽表!B182="","",達標一覽表!C182)</f>
        <v/>
      </c>
      <c r="C199" s="6" t="str">
        <f>IF(達標一覽表!B182="","",達標一覽表!D182)</f>
        <v/>
      </c>
      <c r="D199" s="7" t="str">
        <f>IF(達標一覽表!B182="","",達標一覽表!K182)</f>
        <v/>
      </c>
      <c r="E199" s="7" t="str">
        <f>IF(達標一覽表!B182="","",達標一覽表!T182)</f>
        <v/>
      </c>
      <c r="F199" s="7" t="str">
        <f>IF(達標一覽表!B182="","",達標一覽表!AB182)</f>
        <v/>
      </c>
      <c r="G199" s="7" t="str">
        <f>IF(達標一覽表!B182="","",達標一覽表!AL182)</f>
        <v/>
      </c>
      <c r="H199" s="18" t="str">
        <f>IF(達標一覽表!B182="","",達標一覽表!AR182)</f>
        <v/>
      </c>
      <c r="I199" s="18" t="str">
        <f>IF(達標一覽表!B182="","",達標一覽表!AS182)</f>
        <v/>
      </c>
      <c r="J199" s="7" t="str">
        <f>IF(達標一覽表!B182="","",達標一覽表!AT182)</f>
        <v/>
      </c>
    </row>
    <row r="200" spans="1:10" x14ac:dyDescent="0.35">
      <c r="A200" s="6" t="str">
        <f>IF(達標一覽表!B183="","",達標一覽表!B183)</f>
        <v/>
      </c>
      <c r="B200" s="6" t="str">
        <f>IF(達標一覽表!B183="","",達標一覽表!C183)</f>
        <v/>
      </c>
      <c r="C200" s="6" t="str">
        <f>IF(達標一覽表!B183="","",達標一覽表!D183)</f>
        <v/>
      </c>
      <c r="D200" s="7" t="str">
        <f>IF(達標一覽表!B183="","",達標一覽表!K183)</f>
        <v/>
      </c>
      <c r="E200" s="7" t="str">
        <f>IF(達標一覽表!B183="","",達標一覽表!T183)</f>
        <v/>
      </c>
      <c r="F200" s="7" t="str">
        <f>IF(達標一覽表!B183="","",達標一覽表!AB183)</f>
        <v/>
      </c>
      <c r="G200" s="7" t="str">
        <f>IF(達標一覽表!B183="","",達標一覽表!AL183)</f>
        <v/>
      </c>
      <c r="H200" s="18" t="str">
        <f>IF(達標一覽表!B183="","",達標一覽表!AR183)</f>
        <v/>
      </c>
      <c r="I200" s="18" t="str">
        <f>IF(達標一覽表!B183="","",達標一覽表!AS183)</f>
        <v/>
      </c>
      <c r="J200" s="7" t="str">
        <f>IF(達標一覽表!B183="","",達標一覽表!AT183)</f>
        <v/>
      </c>
    </row>
    <row r="201" spans="1:10" x14ac:dyDescent="0.35">
      <c r="A201" s="6" t="str">
        <f>IF(達標一覽表!B184="","",達標一覽表!B184)</f>
        <v/>
      </c>
      <c r="B201" s="6" t="str">
        <f>IF(達標一覽表!B184="","",達標一覽表!C184)</f>
        <v/>
      </c>
      <c r="C201" s="6" t="str">
        <f>IF(達標一覽表!B184="","",達標一覽表!D184)</f>
        <v/>
      </c>
      <c r="D201" s="7" t="str">
        <f>IF(達標一覽表!B184="","",達標一覽表!K184)</f>
        <v/>
      </c>
      <c r="E201" s="7" t="str">
        <f>IF(達標一覽表!B184="","",達標一覽表!T184)</f>
        <v/>
      </c>
      <c r="F201" s="7" t="str">
        <f>IF(達標一覽表!B184="","",達標一覽表!AB184)</f>
        <v/>
      </c>
      <c r="G201" s="7" t="str">
        <f>IF(達標一覽表!B184="","",達標一覽表!AL184)</f>
        <v/>
      </c>
      <c r="H201" s="18" t="str">
        <f>IF(達標一覽表!B184="","",達標一覽表!AR184)</f>
        <v/>
      </c>
      <c r="I201" s="18" t="str">
        <f>IF(達標一覽表!B184="","",達標一覽表!AS184)</f>
        <v/>
      </c>
      <c r="J201" s="7" t="str">
        <f>IF(達標一覽表!B184="","",達標一覽表!AT184)</f>
        <v/>
      </c>
    </row>
    <row r="202" spans="1:10" x14ac:dyDescent="0.35">
      <c r="A202" s="6" t="str">
        <f>IF(達標一覽表!B185="","",達標一覽表!B185)</f>
        <v/>
      </c>
      <c r="B202" s="6" t="str">
        <f>IF(達標一覽表!B185="","",達標一覽表!C185)</f>
        <v/>
      </c>
      <c r="C202" s="6" t="str">
        <f>IF(達標一覽表!B185="","",達標一覽表!D185)</f>
        <v/>
      </c>
      <c r="D202" s="7" t="str">
        <f>IF(達標一覽表!B185="","",達標一覽表!K185)</f>
        <v/>
      </c>
      <c r="E202" s="7" t="str">
        <f>IF(達標一覽表!B185="","",達標一覽表!T185)</f>
        <v/>
      </c>
      <c r="F202" s="7" t="str">
        <f>IF(達標一覽表!B185="","",達標一覽表!AB185)</f>
        <v/>
      </c>
      <c r="G202" s="7" t="str">
        <f>IF(達標一覽表!B185="","",達標一覽表!AL185)</f>
        <v/>
      </c>
      <c r="H202" s="18" t="str">
        <f>IF(達標一覽表!B185="","",達標一覽表!AR185)</f>
        <v/>
      </c>
      <c r="I202" s="18" t="str">
        <f>IF(達標一覽表!B185="","",達標一覽表!AS185)</f>
        <v/>
      </c>
      <c r="J202" s="7" t="str">
        <f>IF(達標一覽表!B185="","",達標一覽表!AT185)</f>
        <v/>
      </c>
    </row>
    <row r="203" spans="1:10" x14ac:dyDescent="0.35">
      <c r="A203" s="6" t="str">
        <f>IF(達標一覽表!B186="","",達標一覽表!B186)</f>
        <v/>
      </c>
      <c r="B203" s="6" t="str">
        <f>IF(達標一覽表!B186="","",達標一覽表!C186)</f>
        <v/>
      </c>
      <c r="C203" s="6" t="str">
        <f>IF(達標一覽表!B186="","",達標一覽表!D186)</f>
        <v/>
      </c>
      <c r="D203" s="7" t="str">
        <f>IF(達標一覽表!B186="","",達標一覽表!K186)</f>
        <v/>
      </c>
      <c r="E203" s="7" t="str">
        <f>IF(達標一覽表!B186="","",達標一覽表!T186)</f>
        <v/>
      </c>
      <c r="F203" s="7" t="str">
        <f>IF(達標一覽表!B186="","",達標一覽表!AB186)</f>
        <v/>
      </c>
      <c r="G203" s="7" t="str">
        <f>IF(達標一覽表!B186="","",達標一覽表!AL186)</f>
        <v/>
      </c>
      <c r="H203" s="18" t="str">
        <f>IF(達標一覽表!B186="","",達標一覽表!AR186)</f>
        <v/>
      </c>
      <c r="I203" s="18" t="str">
        <f>IF(達標一覽表!B186="","",達標一覽表!AS186)</f>
        <v/>
      </c>
      <c r="J203" s="7" t="str">
        <f>IF(達標一覽表!B186="","",達標一覽表!AT186)</f>
        <v/>
      </c>
    </row>
    <row r="204" spans="1:10" x14ac:dyDescent="0.35">
      <c r="A204" s="6" t="str">
        <f>IF(達標一覽表!B187="","",達標一覽表!B187)</f>
        <v/>
      </c>
      <c r="B204" s="6" t="str">
        <f>IF(達標一覽表!B187="","",達標一覽表!C187)</f>
        <v/>
      </c>
      <c r="C204" s="6" t="str">
        <f>IF(達標一覽表!B187="","",達標一覽表!D187)</f>
        <v/>
      </c>
      <c r="D204" s="7" t="str">
        <f>IF(達標一覽表!B187="","",達標一覽表!K187)</f>
        <v/>
      </c>
      <c r="E204" s="7" t="str">
        <f>IF(達標一覽表!B187="","",達標一覽表!T187)</f>
        <v/>
      </c>
      <c r="F204" s="7" t="str">
        <f>IF(達標一覽表!B187="","",達標一覽表!AB187)</f>
        <v/>
      </c>
      <c r="G204" s="7" t="str">
        <f>IF(達標一覽表!B187="","",達標一覽表!AL187)</f>
        <v/>
      </c>
      <c r="H204" s="18" t="str">
        <f>IF(達標一覽表!B187="","",達標一覽表!AR187)</f>
        <v/>
      </c>
      <c r="I204" s="18" t="str">
        <f>IF(達標一覽表!B187="","",達標一覽表!AS187)</f>
        <v/>
      </c>
      <c r="J204" s="7" t="str">
        <f>IF(達標一覽表!B187="","",達標一覽表!AT187)</f>
        <v/>
      </c>
    </row>
    <row r="205" spans="1:10" x14ac:dyDescent="0.35">
      <c r="A205" s="6" t="str">
        <f>IF(達標一覽表!B188="","",達標一覽表!B188)</f>
        <v/>
      </c>
      <c r="B205" s="6" t="str">
        <f>IF(達標一覽表!B188="","",達標一覽表!C188)</f>
        <v/>
      </c>
      <c r="C205" s="6" t="str">
        <f>IF(達標一覽表!B188="","",達標一覽表!D188)</f>
        <v/>
      </c>
      <c r="D205" s="7" t="str">
        <f>IF(達標一覽表!B188="","",達標一覽表!K188)</f>
        <v/>
      </c>
      <c r="E205" s="7" t="str">
        <f>IF(達標一覽表!B188="","",達標一覽表!T188)</f>
        <v/>
      </c>
      <c r="F205" s="7" t="str">
        <f>IF(達標一覽表!B188="","",達標一覽表!AB188)</f>
        <v/>
      </c>
      <c r="G205" s="7" t="str">
        <f>IF(達標一覽表!B188="","",達標一覽表!AL188)</f>
        <v/>
      </c>
      <c r="H205" s="18" t="str">
        <f>IF(達標一覽表!B188="","",達標一覽表!AR188)</f>
        <v/>
      </c>
      <c r="I205" s="18" t="str">
        <f>IF(達標一覽表!B188="","",達標一覽表!AS188)</f>
        <v/>
      </c>
      <c r="J205" s="7" t="str">
        <f>IF(達標一覽表!B188="","",達標一覽表!AT188)</f>
        <v/>
      </c>
    </row>
    <row r="206" spans="1:10" x14ac:dyDescent="0.35">
      <c r="A206" s="6" t="str">
        <f>IF(達標一覽表!B189="","",達標一覽表!B189)</f>
        <v/>
      </c>
      <c r="B206" s="6" t="str">
        <f>IF(達標一覽表!B189="","",達標一覽表!C189)</f>
        <v/>
      </c>
      <c r="C206" s="6" t="str">
        <f>IF(達標一覽表!B189="","",達標一覽表!D189)</f>
        <v/>
      </c>
      <c r="D206" s="7" t="str">
        <f>IF(達標一覽表!B189="","",達標一覽表!K189)</f>
        <v/>
      </c>
      <c r="E206" s="7" t="str">
        <f>IF(達標一覽表!B189="","",達標一覽表!T189)</f>
        <v/>
      </c>
      <c r="F206" s="7" t="str">
        <f>IF(達標一覽表!B189="","",達標一覽表!AB189)</f>
        <v/>
      </c>
      <c r="G206" s="7" t="str">
        <f>IF(達標一覽表!B189="","",達標一覽表!AL189)</f>
        <v/>
      </c>
      <c r="H206" s="18" t="str">
        <f>IF(達標一覽表!B189="","",達標一覽表!AR189)</f>
        <v/>
      </c>
      <c r="I206" s="18" t="str">
        <f>IF(達標一覽表!B189="","",達標一覽表!AS189)</f>
        <v/>
      </c>
      <c r="J206" s="7" t="str">
        <f>IF(達標一覽表!B189="","",達標一覽表!AT189)</f>
        <v/>
      </c>
    </row>
    <row r="207" spans="1:10" x14ac:dyDescent="0.35">
      <c r="A207" s="6" t="str">
        <f>IF(達標一覽表!B190="","",達標一覽表!B190)</f>
        <v/>
      </c>
      <c r="B207" s="6" t="str">
        <f>IF(達標一覽表!B190="","",達標一覽表!C190)</f>
        <v/>
      </c>
      <c r="C207" s="6" t="str">
        <f>IF(達標一覽表!B190="","",達標一覽表!D190)</f>
        <v/>
      </c>
      <c r="D207" s="7" t="str">
        <f>IF(達標一覽表!B190="","",達標一覽表!K190)</f>
        <v/>
      </c>
      <c r="E207" s="7" t="str">
        <f>IF(達標一覽表!B190="","",達標一覽表!T190)</f>
        <v/>
      </c>
      <c r="F207" s="7" t="str">
        <f>IF(達標一覽表!B190="","",達標一覽表!AB190)</f>
        <v/>
      </c>
      <c r="G207" s="7" t="str">
        <f>IF(達標一覽表!B190="","",達標一覽表!AL190)</f>
        <v/>
      </c>
      <c r="H207" s="18" t="str">
        <f>IF(達標一覽表!B190="","",達標一覽表!AR190)</f>
        <v/>
      </c>
      <c r="I207" s="18" t="str">
        <f>IF(達標一覽表!B190="","",達標一覽表!AS190)</f>
        <v/>
      </c>
      <c r="J207" s="7" t="str">
        <f>IF(達標一覽表!B190="","",達標一覽表!AT190)</f>
        <v/>
      </c>
    </row>
    <row r="208" spans="1:10" x14ac:dyDescent="0.35">
      <c r="A208" s="6" t="str">
        <f>IF(達標一覽表!B191="","",達標一覽表!B191)</f>
        <v/>
      </c>
      <c r="B208" s="6" t="str">
        <f>IF(達標一覽表!B191="","",達標一覽表!C191)</f>
        <v/>
      </c>
      <c r="C208" s="6" t="str">
        <f>IF(達標一覽表!B191="","",達標一覽表!D191)</f>
        <v/>
      </c>
      <c r="D208" s="7" t="str">
        <f>IF(達標一覽表!B191="","",達標一覽表!K191)</f>
        <v/>
      </c>
      <c r="E208" s="7" t="str">
        <f>IF(達標一覽表!B191="","",達標一覽表!T191)</f>
        <v/>
      </c>
      <c r="F208" s="7" t="str">
        <f>IF(達標一覽表!B191="","",達標一覽表!AB191)</f>
        <v/>
      </c>
      <c r="G208" s="7" t="str">
        <f>IF(達標一覽表!B191="","",達標一覽表!AL191)</f>
        <v/>
      </c>
      <c r="H208" s="18" t="str">
        <f>IF(達標一覽表!B191="","",達標一覽表!AR191)</f>
        <v/>
      </c>
      <c r="I208" s="18" t="str">
        <f>IF(達標一覽表!B191="","",達標一覽表!AS191)</f>
        <v/>
      </c>
      <c r="J208" s="7" t="str">
        <f>IF(達標一覽表!B191="","",達標一覽表!AT191)</f>
        <v/>
      </c>
    </row>
    <row r="209" spans="1:10" x14ac:dyDescent="0.35">
      <c r="A209" s="6" t="str">
        <f>IF(達標一覽表!B192="","",達標一覽表!B192)</f>
        <v/>
      </c>
      <c r="B209" s="6" t="str">
        <f>IF(達標一覽表!B192="","",達標一覽表!C192)</f>
        <v/>
      </c>
      <c r="C209" s="6" t="str">
        <f>IF(達標一覽表!B192="","",達標一覽表!D192)</f>
        <v/>
      </c>
      <c r="D209" s="7" t="str">
        <f>IF(達標一覽表!B192="","",達標一覽表!K192)</f>
        <v/>
      </c>
      <c r="E209" s="7" t="str">
        <f>IF(達標一覽表!B192="","",達標一覽表!T192)</f>
        <v/>
      </c>
      <c r="F209" s="7" t="str">
        <f>IF(達標一覽表!B192="","",達標一覽表!AB192)</f>
        <v/>
      </c>
      <c r="G209" s="7" t="str">
        <f>IF(達標一覽表!B192="","",達標一覽表!AL192)</f>
        <v/>
      </c>
      <c r="H209" s="18" t="str">
        <f>IF(達標一覽表!B192="","",達標一覽表!AR192)</f>
        <v/>
      </c>
      <c r="I209" s="18" t="str">
        <f>IF(達標一覽表!B192="","",達標一覽表!AS192)</f>
        <v/>
      </c>
      <c r="J209" s="7" t="str">
        <f>IF(達標一覽表!B192="","",達標一覽表!AT192)</f>
        <v/>
      </c>
    </row>
    <row r="210" spans="1:10" x14ac:dyDescent="0.35">
      <c r="A210" s="6" t="str">
        <f>IF(達標一覽表!B193="","",達標一覽表!B193)</f>
        <v/>
      </c>
      <c r="B210" s="6" t="str">
        <f>IF(達標一覽表!B193="","",達標一覽表!C193)</f>
        <v/>
      </c>
      <c r="C210" s="6" t="str">
        <f>IF(達標一覽表!B193="","",達標一覽表!D193)</f>
        <v/>
      </c>
      <c r="D210" s="7" t="str">
        <f>IF(達標一覽表!B193="","",達標一覽表!K193)</f>
        <v/>
      </c>
      <c r="E210" s="7" t="str">
        <f>IF(達標一覽表!B193="","",達標一覽表!T193)</f>
        <v/>
      </c>
      <c r="F210" s="7" t="str">
        <f>IF(達標一覽表!B193="","",達標一覽表!AB193)</f>
        <v/>
      </c>
      <c r="G210" s="7" t="str">
        <f>IF(達標一覽表!B193="","",達標一覽表!AL193)</f>
        <v/>
      </c>
      <c r="H210" s="18" t="str">
        <f>IF(達標一覽表!B193="","",達標一覽表!AR193)</f>
        <v/>
      </c>
      <c r="I210" s="18" t="str">
        <f>IF(達標一覽表!B193="","",達標一覽表!AS193)</f>
        <v/>
      </c>
      <c r="J210" s="7" t="str">
        <f>IF(達標一覽表!B193="","",達標一覽表!AT193)</f>
        <v/>
      </c>
    </row>
    <row r="211" spans="1:10" x14ac:dyDescent="0.35">
      <c r="A211" s="6" t="str">
        <f>IF(達標一覽表!B194="","",達標一覽表!B194)</f>
        <v/>
      </c>
      <c r="B211" s="6" t="str">
        <f>IF(達標一覽表!B194="","",達標一覽表!C194)</f>
        <v/>
      </c>
      <c r="C211" s="6" t="str">
        <f>IF(達標一覽表!B194="","",達標一覽表!D194)</f>
        <v/>
      </c>
      <c r="D211" s="7" t="str">
        <f>IF(達標一覽表!B194="","",達標一覽表!K194)</f>
        <v/>
      </c>
      <c r="E211" s="7" t="str">
        <f>IF(達標一覽表!B194="","",達標一覽表!T194)</f>
        <v/>
      </c>
      <c r="F211" s="7" t="str">
        <f>IF(達標一覽表!B194="","",達標一覽表!AB194)</f>
        <v/>
      </c>
      <c r="G211" s="7" t="str">
        <f>IF(達標一覽表!B194="","",達標一覽表!AL194)</f>
        <v/>
      </c>
      <c r="H211" s="18" t="str">
        <f>IF(達標一覽表!B194="","",達標一覽表!AR194)</f>
        <v/>
      </c>
      <c r="I211" s="18" t="str">
        <f>IF(達標一覽表!B194="","",達標一覽表!AS194)</f>
        <v/>
      </c>
      <c r="J211" s="7" t="str">
        <f>IF(達標一覽表!B194="","",達標一覽表!AT194)</f>
        <v/>
      </c>
    </row>
    <row r="212" spans="1:10" x14ac:dyDescent="0.35">
      <c r="A212" s="6" t="str">
        <f>IF(達標一覽表!B195="","",達標一覽表!B195)</f>
        <v/>
      </c>
      <c r="B212" s="6" t="str">
        <f>IF(達標一覽表!B195="","",達標一覽表!C195)</f>
        <v/>
      </c>
      <c r="C212" s="6" t="str">
        <f>IF(達標一覽表!B195="","",達標一覽表!D195)</f>
        <v/>
      </c>
      <c r="D212" s="7" t="str">
        <f>IF(達標一覽表!B195="","",達標一覽表!K195)</f>
        <v/>
      </c>
      <c r="E212" s="7" t="str">
        <f>IF(達標一覽表!B195="","",達標一覽表!T195)</f>
        <v/>
      </c>
      <c r="F212" s="7" t="str">
        <f>IF(達標一覽表!B195="","",達標一覽表!AB195)</f>
        <v/>
      </c>
      <c r="G212" s="7" t="str">
        <f>IF(達標一覽表!B195="","",達標一覽表!AL195)</f>
        <v/>
      </c>
      <c r="H212" s="18" t="str">
        <f>IF(達標一覽表!B195="","",達標一覽表!AR195)</f>
        <v/>
      </c>
      <c r="I212" s="18" t="str">
        <f>IF(達標一覽表!B195="","",達標一覽表!AS195)</f>
        <v/>
      </c>
      <c r="J212" s="7" t="str">
        <f>IF(達標一覽表!B195="","",達標一覽表!AT195)</f>
        <v/>
      </c>
    </row>
    <row r="213" spans="1:10" x14ac:dyDescent="0.35">
      <c r="A213" s="6" t="str">
        <f>IF(達標一覽表!B196="","",達標一覽表!B196)</f>
        <v/>
      </c>
      <c r="B213" s="6" t="str">
        <f>IF(達標一覽表!B196="","",達標一覽表!C196)</f>
        <v/>
      </c>
      <c r="C213" s="6" t="str">
        <f>IF(達標一覽表!B196="","",達標一覽表!D196)</f>
        <v/>
      </c>
      <c r="D213" s="7" t="str">
        <f>IF(達標一覽表!B196="","",達標一覽表!K196)</f>
        <v/>
      </c>
      <c r="E213" s="7" t="str">
        <f>IF(達標一覽表!B196="","",達標一覽表!T196)</f>
        <v/>
      </c>
      <c r="F213" s="7" t="str">
        <f>IF(達標一覽表!B196="","",達標一覽表!AB196)</f>
        <v/>
      </c>
      <c r="G213" s="7" t="str">
        <f>IF(達標一覽表!B196="","",達標一覽表!AL196)</f>
        <v/>
      </c>
      <c r="H213" s="18" t="str">
        <f>IF(達標一覽表!B196="","",達標一覽表!AR196)</f>
        <v/>
      </c>
      <c r="I213" s="18" t="str">
        <f>IF(達標一覽表!B196="","",達標一覽表!AS196)</f>
        <v/>
      </c>
      <c r="J213" s="7" t="str">
        <f>IF(達標一覽表!B196="","",達標一覽表!AT196)</f>
        <v/>
      </c>
    </row>
    <row r="214" spans="1:10" x14ac:dyDescent="0.35">
      <c r="A214" s="6" t="str">
        <f>IF(達標一覽表!B197="","",達標一覽表!B197)</f>
        <v/>
      </c>
      <c r="B214" s="6" t="str">
        <f>IF(達標一覽表!B197="","",達標一覽表!C197)</f>
        <v/>
      </c>
      <c r="C214" s="6" t="str">
        <f>IF(達標一覽表!B197="","",達標一覽表!D197)</f>
        <v/>
      </c>
      <c r="D214" s="7" t="str">
        <f>IF(達標一覽表!B197="","",達標一覽表!K197)</f>
        <v/>
      </c>
      <c r="E214" s="7" t="str">
        <f>IF(達標一覽表!B197="","",達標一覽表!T197)</f>
        <v/>
      </c>
      <c r="F214" s="7" t="str">
        <f>IF(達標一覽表!B197="","",達標一覽表!AB197)</f>
        <v/>
      </c>
      <c r="G214" s="7" t="str">
        <f>IF(達標一覽表!B197="","",達標一覽表!AL197)</f>
        <v/>
      </c>
      <c r="H214" s="18" t="str">
        <f>IF(達標一覽表!B197="","",達標一覽表!AR197)</f>
        <v/>
      </c>
      <c r="I214" s="18" t="str">
        <f>IF(達標一覽表!B197="","",達標一覽表!AS197)</f>
        <v/>
      </c>
      <c r="J214" s="7" t="str">
        <f>IF(達標一覽表!B197="","",達標一覽表!AT197)</f>
        <v/>
      </c>
    </row>
    <row r="215" spans="1:10" x14ac:dyDescent="0.35">
      <c r="A215" s="6" t="str">
        <f>IF(達標一覽表!B198="","",達標一覽表!B198)</f>
        <v/>
      </c>
      <c r="B215" s="6" t="str">
        <f>IF(達標一覽表!B198="","",達標一覽表!C198)</f>
        <v/>
      </c>
      <c r="C215" s="6" t="str">
        <f>IF(達標一覽表!B198="","",達標一覽表!D198)</f>
        <v/>
      </c>
      <c r="D215" s="7" t="str">
        <f>IF(達標一覽表!B198="","",達標一覽表!K198)</f>
        <v/>
      </c>
      <c r="E215" s="7" t="str">
        <f>IF(達標一覽表!B198="","",達標一覽表!T198)</f>
        <v/>
      </c>
      <c r="F215" s="7" t="str">
        <f>IF(達標一覽表!B198="","",達標一覽表!AB198)</f>
        <v/>
      </c>
      <c r="G215" s="7" t="str">
        <f>IF(達標一覽表!B198="","",達標一覽表!AL198)</f>
        <v/>
      </c>
      <c r="H215" s="18" t="str">
        <f>IF(達標一覽表!B198="","",達標一覽表!AR198)</f>
        <v/>
      </c>
      <c r="I215" s="18" t="str">
        <f>IF(達標一覽表!B198="","",達標一覽表!AS198)</f>
        <v/>
      </c>
      <c r="J215" s="7" t="str">
        <f>IF(達標一覽表!B198="","",達標一覽表!AT198)</f>
        <v/>
      </c>
    </row>
    <row r="216" spans="1:10" x14ac:dyDescent="0.35">
      <c r="A216" s="6" t="str">
        <f>IF(達標一覽表!B199="","",達標一覽表!B199)</f>
        <v/>
      </c>
      <c r="B216" s="6" t="str">
        <f>IF(達標一覽表!B199="","",達標一覽表!C199)</f>
        <v/>
      </c>
      <c r="C216" s="6" t="str">
        <f>IF(達標一覽表!B199="","",達標一覽表!D199)</f>
        <v/>
      </c>
      <c r="D216" s="7" t="str">
        <f>IF(達標一覽表!B199="","",達標一覽表!K199)</f>
        <v/>
      </c>
      <c r="E216" s="7" t="str">
        <f>IF(達標一覽表!B199="","",達標一覽表!T199)</f>
        <v/>
      </c>
      <c r="F216" s="7" t="str">
        <f>IF(達標一覽表!B199="","",達標一覽表!AB199)</f>
        <v/>
      </c>
      <c r="G216" s="7" t="str">
        <f>IF(達標一覽表!B199="","",達標一覽表!AL199)</f>
        <v/>
      </c>
      <c r="H216" s="18" t="str">
        <f>IF(達標一覽表!B199="","",達標一覽表!AR199)</f>
        <v/>
      </c>
      <c r="I216" s="18" t="str">
        <f>IF(達標一覽表!B199="","",達標一覽表!AS199)</f>
        <v/>
      </c>
      <c r="J216" s="7" t="str">
        <f>IF(達標一覽表!B199="","",達標一覽表!AT199)</f>
        <v/>
      </c>
    </row>
    <row r="217" spans="1:10" x14ac:dyDescent="0.35">
      <c r="A217" s="6" t="str">
        <f>IF(達標一覽表!B200="","",達標一覽表!B200)</f>
        <v/>
      </c>
      <c r="B217" s="6" t="str">
        <f>IF(達標一覽表!B200="","",達標一覽表!C200)</f>
        <v/>
      </c>
      <c r="C217" s="6" t="str">
        <f>IF(達標一覽表!B200="","",達標一覽表!D200)</f>
        <v/>
      </c>
      <c r="D217" s="7" t="str">
        <f>IF(達標一覽表!B200="","",達標一覽表!K200)</f>
        <v/>
      </c>
      <c r="E217" s="7" t="str">
        <f>IF(達標一覽表!B200="","",達標一覽表!T200)</f>
        <v/>
      </c>
      <c r="F217" s="7" t="str">
        <f>IF(達標一覽表!B200="","",達標一覽表!AB200)</f>
        <v/>
      </c>
      <c r="G217" s="7" t="str">
        <f>IF(達標一覽表!B200="","",達標一覽表!AL200)</f>
        <v/>
      </c>
      <c r="H217" s="18" t="str">
        <f>IF(達標一覽表!B200="","",達標一覽表!AR200)</f>
        <v/>
      </c>
      <c r="I217" s="18" t="str">
        <f>IF(達標一覽表!B200="","",達標一覽表!AS200)</f>
        <v/>
      </c>
      <c r="J217" s="7" t="str">
        <f>IF(達標一覽表!B200="","",達標一覽表!AT200)</f>
        <v/>
      </c>
    </row>
    <row r="218" spans="1:10" x14ac:dyDescent="0.35">
      <c r="A218" s="6" t="str">
        <f>IF(達標一覽表!B201="","",達標一覽表!B201)</f>
        <v/>
      </c>
      <c r="B218" s="6" t="str">
        <f>IF(達標一覽表!B201="","",達標一覽表!C201)</f>
        <v/>
      </c>
      <c r="C218" s="6" t="str">
        <f>IF(達標一覽表!B201="","",達標一覽表!D201)</f>
        <v/>
      </c>
      <c r="D218" s="7" t="str">
        <f>IF(達標一覽表!B201="","",達標一覽表!K201)</f>
        <v/>
      </c>
      <c r="E218" s="7" t="str">
        <f>IF(達標一覽表!B201="","",達標一覽表!T201)</f>
        <v/>
      </c>
      <c r="F218" s="7" t="str">
        <f>IF(達標一覽表!B201="","",達標一覽表!AB201)</f>
        <v/>
      </c>
      <c r="G218" s="7" t="str">
        <f>IF(達標一覽表!B201="","",達標一覽表!AL201)</f>
        <v/>
      </c>
      <c r="H218" s="18" t="str">
        <f>IF(達標一覽表!B201="","",達標一覽表!AR201)</f>
        <v/>
      </c>
      <c r="I218" s="18" t="str">
        <f>IF(達標一覽表!B201="","",達標一覽表!AS201)</f>
        <v/>
      </c>
      <c r="J218" s="7" t="str">
        <f>IF(達標一覽表!B201="","",達標一覽表!AT201)</f>
        <v/>
      </c>
    </row>
    <row r="219" spans="1:10" x14ac:dyDescent="0.35">
      <c r="A219" s="6" t="str">
        <f>IF(達標一覽表!B202="","",達標一覽表!B202)</f>
        <v/>
      </c>
      <c r="B219" s="6" t="str">
        <f>IF(達標一覽表!B202="","",達標一覽表!C202)</f>
        <v/>
      </c>
      <c r="C219" s="6" t="str">
        <f>IF(達標一覽表!B202="","",達標一覽表!D202)</f>
        <v/>
      </c>
      <c r="D219" s="7" t="str">
        <f>IF(達標一覽表!B202="","",達標一覽表!K202)</f>
        <v/>
      </c>
      <c r="E219" s="7" t="str">
        <f>IF(達標一覽表!B202="","",達標一覽表!T202)</f>
        <v/>
      </c>
      <c r="F219" s="7" t="str">
        <f>IF(達標一覽表!B202="","",達標一覽表!AB202)</f>
        <v/>
      </c>
      <c r="G219" s="7" t="str">
        <f>IF(達標一覽表!B202="","",達標一覽表!AL202)</f>
        <v/>
      </c>
      <c r="H219" s="18" t="str">
        <f>IF(達標一覽表!B202="","",達標一覽表!AR202)</f>
        <v/>
      </c>
      <c r="I219" s="18" t="str">
        <f>IF(達標一覽表!B202="","",達標一覽表!AS202)</f>
        <v/>
      </c>
      <c r="J219" s="7" t="str">
        <f>IF(達標一覽表!B202="","",達標一覽表!AT202)</f>
        <v/>
      </c>
    </row>
    <row r="220" spans="1:10" x14ac:dyDescent="0.35">
      <c r="A220" s="6" t="str">
        <f>IF(達標一覽表!B203="","",達標一覽表!B203)</f>
        <v/>
      </c>
      <c r="B220" s="6" t="str">
        <f>IF(達標一覽表!B203="","",達標一覽表!C203)</f>
        <v/>
      </c>
      <c r="C220" s="6" t="str">
        <f>IF(達標一覽表!B203="","",達標一覽表!D203)</f>
        <v/>
      </c>
      <c r="D220" s="7" t="str">
        <f>IF(達標一覽表!B203="","",達標一覽表!K203)</f>
        <v/>
      </c>
      <c r="E220" s="7" t="str">
        <f>IF(達標一覽表!B203="","",達標一覽表!T203)</f>
        <v/>
      </c>
      <c r="F220" s="7" t="str">
        <f>IF(達標一覽表!B203="","",達標一覽表!AB203)</f>
        <v/>
      </c>
      <c r="G220" s="7" t="str">
        <f>IF(達標一覽表!B203="","",達標一覽表!AL203)</f>
        <v/>
      </c>
      <c r="H220" s="18" t="str">
        <f>IF(達標一覽表!B203="","",達標一覽表!AR203)</f>
        <v/>
      </c>
      <c r="I220" s="18" t="str">
        <f>IF(達標一覽表!B203="","",達標一覽表!AS203)</f>
        <v/>
      </c>
      <c r="J220" s="7" t="str">
        <f>IF(達標一覽表!B203="","",達標一覽表!AT203)</f>
        <v/>
      </c>
    </row>
    <row r="221" spans="1:10" x14ac:dyDescent="0.35">
      <c r="A221" s="6" t="str">
        <f>IF(達標一覽表!B204="","",達標一覽表!B204)</f>
        <v/>
      </c>
      <c r="B221" s="6" t="str">
        <f>IF(達標一覽表!B204="","",達標一覽表!C204)</f>
        <v/>
      </c>
      <c r="C221" s="6" t="str">
        <f>IF(達標一覽表!B204="","",達標一覽表!D204)</f>
        <v/>
      </c>
      <c r="D221" s="7" t="str">
        <f>IF(達標一覽表!B204="","",達標一覽表!K204)</f>
        <v/>
      </c>
      <c r="E221" s="7" t="str">
        <f>IF(達標一覽表!B204="","",達標一覽表!T204)</f>
        <v/>
      </c>
      <c r="F221" s="7" t="str">
        <f>IF(達標一覽表!B204="","",達標一覽表!AB204)</f>
        <v/>
      </c>
      <c r="G221" s="7" t="str">
        <f>IF(達標一覽表!B204="","",達標一覽表!AL204)</f>
        <v/>
      </c>
      <c r="H221" s="18" t="str">
        <f>IF(達標一覽表!B204="","",達標一覽表!AR204)</f>
        <v/>
      </c>
      <c r="I221" s="18" t="str">
        <f>IF(達標一覽表!B204="","",達標一覽表!AS204)</f>
        <v/>
      </c>
      <c r="J221" s="7" t="str">
        <f>IF(達標一覽表!B204="","",達標一覽表!AT204)</f>
        <v/>
      </c>
    </row>
    <row r="222" spans="1:10" x14ac:dyDescent="0.35">
      <c r="A222" s="6" t="str">
        <f>IF(達標一覽表!B205="","",達標一覽表!B205)</f>
        <v/>
      </c>
      <c r="B222" s="6" t="str">
        <f>IF(達標一覽表!B205="","",達標一覽表!C205)</f>
        <v/>
      </c>
      <c r="C222" s="6" t="str">
        <f>IF(達標一覽表!B205="","",達標一覽表!D205)</f>
        <v/>
      </c>
      <c r="D222" s="7" t="str">
        <f>IF(達標一覽表!B205="","",達標一覽表!K205)</f>
        <v/>
      </c>
      <c r="E222" s="7" t="str">
        <f>IF(達標一覽表!B205="","",達標一覽表!T205)</f>
        <v/>
      </c>
      <c r="F222" s="7" t="str">
        <f>IF(達標一覽表!B205="","",達標一覽表!AB205)</f>
        <v/>
      </c>
      <c r="G222" s="7" t="str">
        <f>IF(達標一覽表!B205="","",達標一覽表!AL205)</f>
        <v/>
      </c>
      <c r="H222" s="18" t="str">
        <f>IF(達標一覽表!B205="","",達標一覽表!AR205)</f>
        <v/>
      </c>
      <c r="I222" s="18" t="str">
        <f>IF(達標一覽表!B205="","",達標一覽表!AS205)</f>
        <v/>
      </c>
      <c r="J222" s="7" t="str">
        <f>IF(達標一覽表!B205="","",達標一覽表!AT205)</f>
        <v/>
      </c>
    </row>
    <row r="223" spans="1:10" x14ac:dyDescent="0.35">
      <c r="A223" s="6" t="str">
        <f>IF(達標一覽表!B206="","",達標一覽表!B206)</f>
        <v/>
      </c>
      <c r="B223" s="6" t="str">
        <f>IF(達標一覽表!B206="","",達標一覽表!C206)</f>
        <v/>
      </c>
      <c r="C223" s="6" t="str">
        <f>IF(達標一覽表!B206="","",達標一覽表!D206)</f>
        <v/>
      </c>
      <c r="D223" s="7" t="str">
        <f>IF(達標一覽表!B206="","",達標一覽表!K206)</f>
        <v/>
      </c>
      <c r="E223" s="7" t="str">
        <f>IF(達標一覽表!B206="","",達標一覽表!T206)</f>
        <v/>
      </c>
      <c r="F223" s="7" t="str">
        <f>IF(達標一覽表!B206="","",達標一覽表!AB206)</f>
        <v/>
      </c>
      <c r="G223" s="7" t="str">
        <f>IF(達標一覽表!B206="","",達標一覽表!AL206)</f>
        <v/>
      </c>
      <c r="H223" s="18" t="str">
        <f>IF(達標一覽表!B206="","",達標一覽表!AR206)</f>
        <v/>
      </c>
      <c r="I223" s="18" t="str">
        <f>IF(達標一覽表!B206="","",達標一覽表!AS206)</f>
        <v/>
      </c>
      <c r="J223" s="7" t="str">
        <f>IF(達標一覽表!B206="","",達標一覽表!AT206)</f>
        <v/>
      </c>
    </row>
    <row r="224" spans="1:10" x14ac:dyDescent="0.35">
      <c r="A224" s="6" t="str">
        <f>IF(達標一覽表!B207="","",達標一覽表!B207)</f>
        <v/>
      </c>
      <c r="B224" s="6" t="str">
        <f>IF(達標一覽表!B207="","",達標一覽表!C207)</f>
        <v/>
      </c>
      <c r="C224" s="6" t="str">
        <f>IF(達標一覽表!B207="","",達標一覽表!D207)</f>
        <v/>
      </c>
      <c r="D224" s="7" t="str">
        <f>IF(達標一覽表!B207="","",達標一覽表!K207)</f>
        <v/>
      </c>
      <c r="E224" s="7" t="str">
        <f>IF(達標一覽表!B207="","",達標一覽表!T207)</f>
        <v/>
      </c>
      <c r="F224" s="7" t="str">
        <f>IF(達標一覽表!B207="","",達標一覽表!AB207)</f>
        <v/>
      </c>
      <c r="G224" s="7" t="str">
        <f>IF(達標一覽表!B207="","",達標一覽表!AL207)</f>
        <v/>
      </c>
      <c r="H224" s="18" t="str">
        <f>IF(達標一覽表!B207="","",達標一覽表!AR207)</f>
        <v/>
      </c>
      <c r="I224" s="18" t="str">
        <f>IF(達標一覽表!B207="","",達標一覽表!AS207)</f>
        <v/>
      </c>
      <c r="J224" s="7" t="str">
        <f>IF(達標一覽表!B207="","",達標一覽表!AT207)</f>
        <v/>
      </c>
    </row>
    <row r="225" spans="1:10" x14ac:dyDescent="0.35">
      <c r="A225" s="6" t="str">
        <f>IF(達標一覽表!B208="","",達標一覽表!B208)</f>
        <v/>
      </c>
      <c r="B225" s="6" t="str">
        <f>IF(達標一覽表!B208="","",達標一覽表!C208)</f>
        <v/>
      </c>
      <c r="C225" s="6" t="str">
        <f>IF(達標一覽表!B208="","",達標一覽表!D208)</f>
        <v/>
      </c>
      <c r="D225" s="7" t="str">
        <f>IF(達標一覽表!B208="","",達標一覽表!K208)</f>
        <v/>
      </c>
      <c r="E225" s="7" t="str">
        <f>IF(達標一覽表!B208="","",達標一覽表!T208)</f>
        <v/>
      </c>
      <c r="F225" s="7" t="str">
        <f>IF(達標一覽表!B208="","",達標一覽表!AB208)</f>
        <v/>
      </c>
      <c r="G225" s="7" t="str">
        <f>IF(達標一覽表!B208="","",達標一覽表!AL208)</f>
        <v/>
      </c>
      <c r="H225" s="18" t="str">
        <f>IF(達標一覽表!B208="","",達標一覽表!AR208)</f>
        <v/>
      </c>
      <c r="I225" s="18" t="str">
        <f>IF(達標一覽表!B208="","",達標一覽表!AS208)</f>
        <v/>
      </c>
      <c r="J225" s="7" t="str">
        <f>IF(達標一覽表!B208="","",達標一覽表!AT208)</f>
        <v/>
      </c>
    </row>
    <row r="226" spans="1:10" x14ac:dyDescent="0.35">
      <c r="A226" s="6" t="str">
        <f>IF(達標一覽表!B209="","",達標一覽表!B209)</f>
        <v/>
      </c>
      <c r="B226" s="6" t="str">
        <f>IF(達標一覽表!B209="","",達標一覽表!C209)</f>
        <v/>
      </c>
      <c r="C226" s="6" t="str">
        <f>IF(達標一覽表!B209="","",達標一覽表!D209)</f>
        <v/>
      </c>
      <c r="D226" s="7" t="str">
        <f>IF(達標一覽表!B209="","",達標一覽表!K209)</f>
        <v/>
      </c>
      <c r="E226" s="7" t="str">
        <f>IF(達標一覽表!B209="","",達標一覽表!T209)</f>
        <v/>
      </c>
      <c r="F226" s="7" t="str">
        <f>IF(達標一覽表!B209="","",達標一覽表!AB209)</f>
        <v/>
      </c>
      <c r="G226" s="7" t="str">
        <f>IF(達標一覽表!B209="","",達標一覽表!AL209)</f>
        <v/>
      </c>
      <c r="H226" s="18" t="str">
        <f>IF(達標一覽表!B209="","",達標一覽表!AR209)</f>
        <v/>
      </c>
      <c r="I226" s="18" t="str">
        <f>IF(達標一覽表!B209="","",達標一覽表!AS209)</f>
        <v/>
      </c>
      <c r="J226" s="7" t="str">
        <f>IF(達標一覽表!B209="","",達標一覽表!AT209)</f>
        <v/>
      </c>
    </row>
    <row r="227" spans="1:10" x14ac:dyDescent="0.35">
      <c r="A227" s="6" t="str">
        <f>IF(達標一覽表!B210="","",達標一覽表!B210)</f>
        <v/>
      </c>
      <c r="B227" s="6" t="str">
        <f>IF(達標一覽表!B210="","",達標一覽表!C210)</f>
        <v/>
      </c>
      <c r="C227" s="6" t="str">
        <f>IF(達標一覽表!B210="","",達標一覽表!D210)</f>
        <v/>
      </c>
      <c r="D227" s="7" t="str">
        <f>IF(達標一覽表!B210="","",達標一覽表!K210)</f>
        <v/>
      </c>
      <c r="E227" s="7" t="str">
        <f>IF(達標一覽表!B210="","",達標一覽表!T210)</f>
        <v/>
      </c>
      <c r="F227" s="7" t="str">
        <f>IF(達標一覽表!B210="","",達標一覽表!AB210)</f>
        <v/>
      </c>
      <c r="G227" s="7" t="str">
        <f>IF(達標一覽表!B210="","",達標一覽表!AL210)</f>
        <v/>
      </c>
      <c r="H227" s="18" t="str">
        <f>IF(達標一覽表!B210="","",達標一覽表!AR210)</f>
        <v/>
      </c>
      <c r="I227" s="18" t="str">
        <f>IF(達標一覽表!B210="","",達標一覽表!AS210)</f>
        <v/>
      </c>
      <c r="J227" s="7" t="str">
        <f>IF(達標一覽表!B210="","",達標一覽表!AT210)</f>
        <v/>
      </c>
    </row>
    <row r="228" spans="1:10" x14ac:dyDescent="0.35">
      <c r="A228" s="6" t="str">
        <f>IF(達標一覽表!B211="","",達標一覽表!B211)</f>
        <v/>
      </c>
      <c r="B228" s="6" t="str">
        <f>IF(達標一覽表!B211="","",達標一覽表!C211)</f>
        <v/>
      </c>
      <c r="C228" s="6" t="str">
        <f>IF(達標一覽表!B211="","",達標一覽表!D211)</f>
        <v/>
      </c>
      <c r="D228" s="7" t="str">
        <f>IF(達標一覽表!B211="","",達標一覽表!K211)</f>
        <v/>
      </c>
      <c r="E228" s="7" t="str">
        <f>IF(達標一覽表!B211="","",達標一覽表!T211)</f>
        <v/>
      </c>
      <c r="F228" s="7" t="str">
        <f>IF(達標一覽表!B211="","",達標一覽表!AB211)</f>
        <v/>
      </c>
      <c r="G228" s="7" t="str">
        <f>IF(達標一覽表!B211="","",達標一覽表!AL211)</f>
        <v/>
      </c>
      <c r="H228" s="18" t="str">
        <f>IF(達標一覽表!B211="","",達標一覽表!AR211)</f>
        <v/>
      </c>
      <c r="I228" s="18" t="str">
        <f>IF(達標一覽表!B211="","",達標一覽表!AS211)</f>
        <v/>
      </c>
      <c r="J228" s="7" t="str">
        <f>IF(達標一覽表!B211="","",達標一覽表!AT211)</f>
        <v/>
      </c>
    </row>
    <row r="229" spans="1:10" x14ac:dyDescent="0.35">
      <c r="A229" s="6" t="str">
        <f>IF(達標一覽表!B212="","",達標一覽表!B212)</f>
        <v/>
      </c>
      <c r="B229" s="6" t="str">
        <f>IF(達標一覽表!B212="","",達標一覽表!C212)</f>
        <v/>
      </c>
      <c r="C229" s="6" t="str">
        <f>IF(達標一覽表!B212="","",達標一覽表!D212)</f>
        <v/>
      </c>
      <c r="D229" s="7" t="str">
        <f>IF(達標一覽表!B212="","",達標一覽表!K212)</f>
        <v/>
      </c>
      <c r="E229" s="7" t="str">
        <f>IF(達標一覽表!B212="","",達標一覽表!T212)</f>
        <v/>
      </c>
      <c r="F229" s="7" t="str">
        <f>IF(達標一覽表!B212="","",達標一覽表!AB212)</f>
        <v/>
      </c>
      <c r="G229" s="7" t="str">
        <f>IF(達標一覽表!B212="","",達標一覽表!AL212)</f>
        <v/>
      </c>
      <c r="H229" s="18" t="str">
        <f>IF(達標一覽表!B212="","",達標一覽表!AR212)</f>
        <v/>
      </c>
      <c r="I229" s="18" t="str">
        <f>IF(達標一覽表!B212="","",達標一覽表!AS212)</f>
        <v/>
      </c>
      <c r="J229" s="7" t="str">
        <f>IF(達標一覽表!B212="","",達標一覽表!AT212)</f>
        <v/>
      </c>
    </row>
    <row r="230" spans="1:10" x14ac:dyDescent="0.35">
      <c r="A230" s="6" t="str">
        <f>IF(達標一覽表!B213="","",達標一覽表!B213)</f>
        <v/>
      </c>
      <c r="B230" s="6" t="str">
        <f>IF(達標一覽表!B213="","",達標一覽表!C213)</f>
        <v/>
      </c>
      <c r="C230" s="6" t="str">
        <f>IF(達標一覽表!B213="","",達標一覽表!D213)</f>
        <v/>
      </c>
      <c r="D230" s="7" t="str">
        <f>IF(達標一覽表!B213="","",達標一覽表!K213)</f>
        <v/>
      </c>
      <c r="E230" s="7" t="str">
        <f>IF(達標一覽表!B213="","",達標一覽表!T213)</f>
        <v/>
      </c>
      <c r="F230" s="7" t="str">
        <f>IF(達標一覽表!B213="","",達標一覽表!AB213)</f>
        <v/>
      </c>
      <c r="G230" s="7" t="str">
        <f>IF(達標一覽表!B213="","",達標一覽表!AL213)</f>
        <v/>
      </c>
      <c r="H230" s="18" t="str">
        <f>IF(達標一覽表!B213="","",達標一覽表!AR213)</f>
        <v/>
      </c>
      <c r="I230" s="18" t="str">
        <f>IF(達標一覽表!B213="","",達標一覽表!AS213)</f>
        <v/>
      </c>
      <c r="J230" s="7" t="str">
        <f>IF(達標一覽表!B213="","",達標一覽表!AT213)</f>
        <v/>
      </c>
    </row>
    <row r="231" spans="1:10" x14ac:dyDescent="0.35">
      <c r="A231" s="6" t="str">
        <f>IF(達標一覽表!B214="","",達標一覽表!B214)</f>
        <v/>
      </c>
      <c r="B231" s="6" t="str">
        <f>IF(達標一覽表!B214="","",達標一覽表!C214)</f>
        <v/>
      </c>
      <c r="C231" s="6" t="str">
        <f>IF(達標一覽表!B214="","",達標一覽表!D214)</f>
        <v/>
      </c>
      <c r="D231" s="7" t="str">
        <f>IF(達標一覽表!B214="","",達標一覽表!K214)</f>
        <v/>
      </c>
      <c r="E231" s="7" t="str">
        <f>IF(達標一覽表!B214="","",達標一覽表!T214)</f>
        <v/>
      </c>
      <c r="F231" s="7" t="str">
        <f>IF(達標一覽表!B214="","",達標一覽表!AB214)</f>
        <v/>
      </c>
      <c r="G231" s="7" t="str">
        <f>IF(達標一覽表!B214="","",達標一覽表!AL214)</f>
        <v/>
      </c>
      <c r="H231" s="18" t="str">
        <f>IF(達標一覽表!B214="","",達標一覽表!AR214)</f>
        <v/>
      </c>
      <c r="I231" s="18" t="str">
        <f>IF(達標一覽表!B214="","",達標一覽表!AS214)</f>
        <v/>
      </c>
      <c r="J231" s="7" t="str">
        <f>IF(達標一覽表!B214="","",達標一覽表!AT214)</f>
        <v/>
      </c>
    </row>
    <row r="232" spans="1:10" x14ac:dyDescent="0.35">
      <c r="A232" s="6" t="str">
        <f>IF(達標一覽表!B215="","",達標一覽表!B215)</f>
        <v/>
      </c>
      <c r="B232" s="6" t="str">
        <f>IF(達標一覽表!B215="","",達標一覽表!C215)</f>
        <v/>
      </c>
      <c r="C232" s="6" t="str">
        <f>IF(達標一覽表!B215="","",達標一覽表!D215)</f>
        <v/>
      </c>
      <c r="D232" s="7" t="str">
        <f>IF(達標一覽表!B215="","",達標一覽表!K215)</f>
        <v/>
      </c>
      <c r="E232" s="7" t="str">
        <f>IF(達標一覽表!B215="","",達標一覽表!T215)</f>
        <v/>
      </c>
      <c r="F232" s="7" t="str">
        <f>IF(達標一覽表!B215="","",達標一覽表!AB215)</f>
        <v/>
      </c>
      <c r="G232" s="7" t="str">
        <f>IF(達標一覽表!B215="","",達標一覽表!AL215)</f>
        <v/>
      </c>
      <c r="H232" s="18" t="str">
        <f>IF(達標一覽表!B215="","",達標一覽表!AR215)</f>
        <v/>
      </c>
      <c r="I232" s="18" t="str">
        <f>IF(達標一覽表!B215="","",達標一覽表!AS215)</f>
        <v/>
      </c>
      <c r="J232" s="7" t="str">
        <f>IF(達標一覽表!B215="","",達標一覽表!AT215)</f>
        <v/>
      </c>
    </row>
    <row r="233" spans="1:10" x14ac:dyDescent="0.35">
      <c r="A233" s="6" t="str">
        <f>IF(達標一覽表!B216="","",達標一覽表!B216)</f>
        <v/>
      </c>
      <c r="B233" s="6" t="str">
        <f>IF(達標一覽表!B216="","",達標一覽表!C216)</f>
        <v/>
      </c>
      <c r="C233" s="6" t="str">
        <f>IF(達標一覽表!B216="","",達標一覽表!D216)</f>
        <v/>
      </c>
      <c r="D233" s="7" t="str">
        <f>IF(達標一覽表!B216="","",達標一覽表!K216)</f>
        <v/>
      </c>
      <c r="E233" s="7" t="str">
        <f>IF(達標一覽表!B216="","",達標一覽表!T216)</f>
        <v/>
      </c>
      <c r="F233" s="7" t="str">
        <f>IF(達標一覽表!B216="","",達標一覽表!AB216)</f>
        <v/>
      </c>
      <c r="G233" s="7" t="str">
        <f>IF(達標一覽表!B216="","",達標一覽表!AL216)</f>
        <v/>
      </c>
      <c r="H233" s="18" t="str">
        <f>IF(達標一覽表!B216="","",達標一覽表!AR216)</f>
        <v/>
      </c>
      <c r="I233" s="18" t="str">
        <f>IF(達標一覽表!B216="","",達標一覽表!AS216)</f>
        <v/>
      </c>
      <c r="J233" s="7" t="str">
        <f>IF(達標一覽表!B216="","",達標一覽表!AT216)</f>
        <v/>
      </c>
    </row>
    <row r="234" spans="1:10" x14ac:dyDescent="0.35">
      <c r="A234" s="6" t="str">
        <f>IF(達標一覽表!B217="","",達標一覽表!B217)</f>
        <v/>
      </c>
      <c r="B234" s="6" t="str">
        <f>IF(達標一覽表!B217="","",達標一覽表!C217)</f>
        <v/>
      </c>
      <c r="C234" s="6" t="str">
        <f>IF(達標一覽表!B217="","",達標一覽表!D217)</f>
        <v/>
      </c>
      <c r="D234" s="7" t="str">
        <f>IF(達標一覽表!B217="","",達標一覽表!K217)</f>
        <v/>
      </c>
      <c r="E234" s="7" t="str">
        <f>IF(達標一覽表!B217="","",達標一覽表!T217)</f>
        <v/>
      </c>
      <c r="F234" s="7" t="str">
        <f>IF(達標一覽表!B217="","",達標一覽表!AB217)</f>
        <v/>
      </c>
      <c r="G234" s="7" t="str">
        <f>IF(達標一覽表!B217="","",達標一覽表!AL217)</f>
        <v/>
      </c>
      <c r="H234" s="18" t="str">
        <f>IF(達標一覽表!B217="","",達標一覽表!AR217)</f>
        <v/>
      </c>
      <c r="I234" s="18" t="str">
        <f>IF(達標一覽表!B217="","",達標一覽表!AS217)</f>
        <v/>
      </c>
      <c r="J234" s="7" t="str">
        <f>IF(達標一覽表!B217="","",達標一覽表!AT217)</f>
        <v/>
      </c>
    </row>
    <row r="235" spans="1:10" x14ac:dyDescent="0.35">
      <c r="A235" s="6" t="str">
        <f>IF(達標一覽表!B218="","",達標一覽表!B218)</f>
        <v/>
      </c>
      <c r="B235" s="6" t="str">
        <f>IF(達標一覽表!B218="","",達標一覽表!C218)</f>
        <v/>
      </c>
      <c r="C235" s="6" t="str">
        <f>IF(達標一覽表!B218="","",達標一覽表!D218)</f>
        <v/>
      </c>
      <c r="D235" s="7" t="str">
        <f>IF(達標一覽表!B218="","",達標一覽表!K218)</f>
        <v/>
      </c>
      <c r="E235" s="7" t="str">
        <f>IF(達標一覽表!B218="","",達標一覽表!T218)</f>
        <v/>
      </c>
      <c r="F235" s="7" t="str">
        <f>IF(達標一覽表!B218="","",達標一覽表!AB218)</f>
        <v/>
      </c>
      <c r="G235" s="7" t="str">
        <f>IF(達標一覽表!B218="","",達標一覽表!AL218)</f>
        <v/>
      </c>
      <c r="H235" s="18" t="str">
        <f>IF(達標一覽表!B218="","",達標一覽表!AR218)</f>
        <v/>
      </c>
      <c r="I235" s="18" t="str">
        <f>IF(達標一覽表!B218="","",達標一覽表!AS218)</f>
        <v/>
      </c>
      <c r="J235" s="7" t="str">
        <f>IF(達標一覽表!B218="","",達標一覽表!AT218)</f>
        <v/>
      </c>
    </row>
    <row r="236" spans="1:10" x14ac:dyDescent="0.35">
      <c r="A236" s="6" t="str">
        <f>IF(達標一覽表!B219="","",達標一覽表!B219)</f>
        <v/>
      </c>
      <c r="B236" s="6" t="str">
        <f>IF(達標一覽表!B219="","",達標一覽表!C219)</f>
        <v/>
      </c>
      <c r="C236" s="6" t="str">
        <f>IF(達標一覽表!B219="","",達標一覽表!D219)</f>
        <v/>
      </c>
      <c r="D236" s="7" t="str">
        <f>IF(達標一覽表!B219="","",達標一覽表!K219)</f>
        <v/>
      </c>
      <c r="E236" s="7" t="str">
        <f>IF(達標一覽表!B219="","",達標一覽表!T219)</f>
        <v/>
      </c>
      <c r="F236" s="7" t="str">
        <f>IF(達標一覽表!B219="","",達標一覽表!AB219)</f>
        <v/>
      </c>
      <c r="G236" s="7" t="str">
        <f>IF(達標一覽表!B219="","",達標一覽表!AL219)</f>
        <v/>
      </c>
      <c r="H236" s="18" t="str">
        <f>IF(達標一覽表!B219="","",達標一覽表!AR219)</f>
        <v/>
      </c>
      <c r="I236" s="18" t="str">
        <f>IF(達標一覽表!B219="","",達標一覽表!AS219)</f>
        <v/>
      </c>
      <c r="J236" s="7" t="str">
        <f>IF(達標一覽表!B219="","",達標一覽表!AT219)</f>
        <v/>
      </c>
    </row>
    <row r="237" spans="1:10" x14ac:dyDescent="0.35">
      <c r="A237" s="6" t="str">
        <f>IF(達標一覽表!B220="","",達標一覽表!B220)</f>
        <v/>
      </c>
      <c r="B237" s="6" t="str">
        <f>IF(達標一覽表!B220="","",達標一覽表!C220)</f>
        <v/>
      </c>
      <c r="C237" s="6" t="str">
        <f>IF(達標一覽表!B220="","",達標一覽表!D220)</f>
        <v/>
      </c>
      <c r="D237" s="7" t="str">
        <f>IF(達標一覽表!B220="","",達標一覽表!K220)</f>
        <v/>
      </c>
      <c r="E237" s="7" t="str">
        <f>IF(達標一覽表!B220="","",達標一覽表!T220)</f>
        <v/>
      </c>
      <c r="F237" s="7" t="str">
        <f>IF(達標一覽表!B220="","",達標一覽表!AB220)</f>
        <v/>
      </c>
      <c r="G237" s="7" t="str">
        <f>IF(達標一覽表!B220="","",達標一覽表!AL220)</f>
        <v/>
      </c>
      <c r="H237" s="18" t="str">
        <f>IF(達標一覽表!B220="","",達標一覽表!AR220)</f>
        <v/>
      </c>
      <c r="I237" s="18" t="str">
        <f>IF(達標一覽表!B220="","",達標一覽表!AS220)</f>
        <v/>
      </c>
      <c r="J237" s="7" t="str">
        <f>IF(達標一覽表!B220="","",達標一覽表!AT220)</f>
        <v/>
      </c>
    </row>
    <row r="238" spans="1:10" x14ac:dyDescent="0.35">
      <c r="A238" s="6" t="str">
        <f>IF(達標一覽表!B221="","",達標一覽表!B221)</f>
        <v/>
      </c>
      <c r="B238" s="6" t="str">
        <f>IF(達標一覽表!B221="","",達標一覽表!C221)</f>
        <v/>
      </c>
      <c r="C238" s="6" t="str">
        <f>IF(達標一覽表!B221="","",達標一覽表!D221)</f>
        <v/>
      </c>
      <c r="D238" s="7" t="str">
        <f>IF(達標一覽表!B221="","",達標一覽表!K221)</f>
        <v/>
      </c>
      <c r="E238" s="7" t="str">
        <f>IF(達標一覽表!B221="","",達標一覽表!T221)</f>
        <v/>
      </c>
      <c r="F238" s="7" t="str">
        <f>IF(達標一覽表!B221="","",達標一覽表!AB221)</f>
        <v/>
      </c>
      <c r="G238" s="7" t="str">
        <f>IF(達標一覽表!B221="","",達標一覽表!AL221)</f>
        <v/>
      </c>
      <c r="H238" s="18" t="str">
        <f>IF(達標一覽表!B221="","",達標一覽表!AR221)</f>
        <v/>
      </c>
      <c r="I238" s="18" t="str">
        <f>IF(達標一覽表!B221="","",達標一覽表!AS221)</f>
        <v/>
      </c>
      <c r="J238" s="7" t="str">
        <f>IF(達標一覽表!B221="","",達標一覽表!AT221)</f>
        <v/>
      </c>
    </row>
    <row r="239" spans="1:10" x14ac:dyDescent="0.35">
      <c r="A239" s="6" t="str">
        <f>IF(達標一覽表!B222="","",達標一覽表!B222)</f>
        <v/>
      </c>
      <c r="B239" s="6" t="str">
        <f>IF(達標一覽表!B222="","",達標一覽表!C222)</f>
        <v/>
      </c>
      <c r="C239" s="6" t="str">
        <f>IF(達標一覽表!B222="","",達標一覽表!D222)</f>
        <v/>
      </c>
      <c r="D239" s="7" t="str">
        <f>IF(達標一覽表!B222="","",達標一覽表!K222)</f>
        <v/>
      </c>
      <c r="E239" s="7" t="str">
        <f>IF(達標一覽表!B222="","",達標一覽表!T222)</f>
        <v/>
      </c>
      <c r="F239" s="7" t="str">
        <f>IF(達標一覽表!B222="","",達標一覽表!AB222)</f>
        <v/>
      </c>
      <c r="G239" s="7" t="str">
        <f>IF(達標一覽表!B222="","",達標一覽表!AL222)</f>
        <v/>
      </c>
      <c r="H239" s="18" t="str">
        <f>IF(達標一覽表!B222="","",達標一覽表!AR222)</f>
        <v/>
      </c>
      <c r="I239" s="18" t="str">
        <f>IF(達標一覽表!B222="","",達標一覽表!AS222)</f>
        <v/>
      </c>
      <c r="J239" s="7" t="str">
        <f>IF(達標一覽表!B222="","",達標一覽表!AT222)</f>
        <v/>
      </c>
    </row>
    <row r="240" spans="1:10" x14ac:dyDescent="0.35">
      <c r="A240" s="6" t="str">
        <f>IF(達標一覽表!B223="","",達標一覽表!B223)</f>
        <v/>
      </c>
      <c r="B240" s="6" t="str">
        <f>IF(達標一覽表!B223="","",達標一覽表!C223)</f>
        <v/>
      </c>
      <c r="C240" s="6" t="str">
        <f>IF(達標一覽表!B223="","",達標一覽表!D223)</f>
        <v/>
      </c>
      <c r="D240" s="7" t="str">
        <f>IF(達標一覽表!B223="","",達標一覽表!K223)</f>
        <v/>
      </c>
      <c r="E240" s="7" t="str">
        <f>IF(達標一覽表!B223="","",達標一覽表!T223)</f>
        <v/>
      </c>
      <c r="F240" s="7" t="str">
        <f>IF(達標一覽表!B223="","",達標一覽表!AB223)</f>
        <v/>
      </c>
      <c r="G240" s="7" t="str">
        <f>IF(達標一覽表!B223="","",達標一覽表!AL223)</f>
        <v/>
      </c>
      <c r="H240" s="18" t="str">
        <f>IF(達標一覽表!B223="","",達標一覽表!AR223)</f>
        <v/>
      </c>
      <c r="I240" s="18" t="str">
        <f>IF(達標一覽表!B223="","",達標一覽表!AS223)</f>
        <v/>
      </c>
      <c r="J240" s="7" t="str">
        <f>IF(達標一覽表!B223="","",達標一覽表!AT223)</f>
        <v/>
      </c>
    </row>
    <row r="241" spans="1:10" x14ac:dyDescent="0.35">
      <c r="A241" s="6" t="str">
        <f>IF(達標一覽表!B224="","",達標一覽表!B224)</f>
        <v/>
      </c>
      <c r="B241" s="6" t="str">
        <f>IF(達標一覽表!B224="","",達標一覽表!C224)</f>
        <v/>
      </c>
      <c r="C241" s="6" t="str">
        <f>IF(達標一覽表!B224="","",達標一覽表!D224)</f>
        <v/>
      </c>
      <c r="D241" s="7" t="str">
        <f>IF(達標一覽表!B224="","",達標一覽表!K224)</f>
        <v/>
      </c>
      <c r="E241" s="7" t="str">
        <f>IF(達標一覽表!B224="","",達標一覽表!T224)</f>
        <v/>
      </c>
      <c r="F241" s="7" t="str">
        <f>IF(達標一覽表!B224="","",達標一覽表!AB224)</f>
        <v/>
      </c>
      <c r="G241" s="7" t="str">
        <f>IF(達標一覽表!B224="","",達標一覽表!AL224)</f>
        <v/>
      </c>
      <c r="H241" s="18" t="str">
        <f>IF(達標一覽表!B224="","",達標一覽表!AR224)</f>
        <v/>
      </c>
      <c r="I241" s="18" t="str">
        <f>IF(達標一覽表!B224="","",達標一覽表!AS224)</f>
        <v/>
      </c>
      <c r="J241" s="7" t="str">
        <f>IF(達標一覽表!B224="","",達標一覽表!AT224)</f>
        <v/>
      </c>
    </row>
    <row r="242" spans="1:10" x14ac:dyDescent="0.35">
      <c r="A242" s="6" t="str">
        <f>IF(達標一覽表!B225="","",達標一覽表!B225)</f>
        <v/>
      </c>
      <c r="B242" s="6" t="str">
        <f>IF(達標一覽表!B225="","",達標一覽表!C225)</f>
        <v/>
      </c>
      <c r="C242" s="6" t="str">
        <f>IF(達標一覽表!B225="","",達標一覽表!D225)</f>
        <v/>
      </c>
      <c r="D242" s="7" t="str">
        <f>IF(達標一覽表!B225="","",達標一覽表!K225)</f>
        <v/>
      </c>
      <c r="E242" s="7" t="str">
        <f>IF(達標一覽表!B225="","",達標一覽表!T225)</f>
        <v/>
      </c>
      <c r="F242" s="7" t="str">
        <f>IF(達標一覽表!B225="","",達標一覽表!AB225)</f>
        <v/>
      </c>
      <c r="G242" s="7" t="str">
        <f>IF(達標一覽表!B225="","",達標一覽表!AL225)</f>
        <v/>
      </c>
      <c r="H242" s="18" t="str">
        <f>IF(達標一覽表!B225="","",達標一覽表!AR225)</f>
        <v/>
      </c>
      <c r="I242" s="18" t="str">
        <f>IF(達標一覽表!B225="","",達標一覽表!AS225)</f>
        <v/>
      </c>
      <c r="J242" s="7" t="str">
        <f>IF(達標一覽表!B225="","",達標一覽表!AT225)</f>
        <v/>
      </c>
    </row>
    <row r="243" spans="1:10" x14ac:dyDescent="0.35">
      <c r="A243" s="6" t="str">
        <f>IF(達標一覽表!B226="","",達標一覽表!B226)</f>
        <v/>
      </c>
      <c r="B243" s="6" t="str">
        <f>IF(達標一覽表!B226="","",達標一覽表!C226)</f>
        <v/>
      </c>
      <c r="C243" s="6" t="str">
        <f>IF(達標一覽表!B226="","",達標一覽表!D226)</f>
        <v/>
      </c>
      <c r="D243" s="7" t="str">
        <f>IF(達標一覽表!B226="","",達標一覽表!K226)</f>
        <v/>
      </c>
      <c r="E243" s="7" t="str">
        <f>IF(達標一覽表!B226="","",達標一覽表!T226)</f>
        <v/>
      </c>
      <c r="F243" s="7" t="str">
        <f>IF(達標一覽表!B226="","",達標一覽表!AB226)</f>
        <v/>
      </c>
      <c r="G243" s="7" t="str">
        <f>IF(達標一覽表!B226="","",達標一覽表!AL226)</f>
        <v/>
      </c>
      <c r="H243" s="18" t="str">
        <f>IF(達標一覽表!B226="","",達標一覽表!AR226)</f>
        <v/>
      </c>
      <c r="I243" s="18" t="str">
        <f>IF(達標一覽表!B226="","",達標一覽表!AS226)</f>
        <v/>
      </c>
      <c r="J243" s="7" t="str">
        <f>IF(達標一覽表!B226="","",達標一覽表!AT226)</f>
        <v/>
      </c>
    </row>
    <row r="244" spans="1:10" x14ac:dyDescent="0.35">
      <c r="A244" s="6" t="str">
        <f>IF(達標一覽表!B227="","",達標一覽表!B227)</f>
        <v/>
      </c>
      <c r="B244" s="6" t="str">
        <f>IF(達標一覽表!B227="","",達標一覽表!C227)</f>
        <v/>
      </c>
      <c r="C244" s="6" t="str">
        <f>IF(達標一覽表!B227="","",達標一覽表!D227)</f>
        <v/>
      </c>
      <c r="D244" s="7" t="str">
        <f>IF(達標一覽表!B227="","",達標一覽表!K227)</f>
        <v/>
      </c>
      <c r="E244" s="7" t="str">
        <f>IF(達標一覽表!B227="","",達標一覽表!T227)</f>
        <v/>
      </c>
      <c r="F244" s="7" t="str">
        <f>IF(達標一覽表!B227="","",達標一覽表!AB227)</f>
        <v/>
      </c>
      <c r="G244" s="7" t="str">
        <f>IF(達標一覽表!B227="","",達標一覽表!AL227)</f>
        <v/>
      </c>
      <c r="H244" s="18" t="str">
        <f>IF(達標一覽表!B227="","",達標一覽表!AR227)</f>
        <v/>
      </c>
      <c r="I244" s="18" t="str">
        <f>IF(達標一覽表!B227="","",達標一覽表!AS227)</f>
        <v/>
      </c>
      <c r="J244" s="7" t="str">
        <f>IF(達標一覽表!B227="","",達標一覽表!AT227)</f>
        <v/>
      </c>
    </row>
    <row r="245" spans="1:10" x14ac:dyDescent="0.35">
      <c r="A245" s="6" t="str">
        <f>IF(達標一覽表!B228="","",達標一覽表!B228)</f>
        <v/>
      </c>
      <c r="B245" s="6" t="str">
        <f>IF(達標一覽表!B228="","",達標一覽表!C228)</f>
        <v/>
      </c>
      <c r="C245" s="6" t="str">
        <f>IF(達標一覽表!B228="","",達標一覽表!D228)</f>
        <v/>
      </c>
      <c r="D245" s="7" t="str">
        <f>IF(達標一覽表!B228="","",達標一覽表!K228)</f>
        <v/>
      </c>
      <c r="E245" s="7" t="str">
        <f>IF(達標一覽表!B228="","",達標一覽表!T228)</f>
        <v/>
      </c>
      <c r="F245" s="7" t="str">
        <f>IF(達標一覽表!B228="","",達標一覽表!AB228)</f>
        <v/>
      </c>
      <c r="G245" s="7" t="str">
        <f>IF(達標一覽表!B228="","",達標一覽表!AL228)</f>
        <v/>
      </c>
      <c r="H245" s="18" t="str">
        <f>IF(達標一覽表!B228="","",達標一覽表!AR228)</f>
        <v/>
      </c>
      <c r="I245" s="18" t="str">
        <f>IF(達標一覽表!B228="","",達標一覽表!AS228)</f>
        <v/>
      </c>
      <c r="J245" s="7" t="str">
        <f>IF(達標一覽表!B228="","",達標一覽表!AT228)</f>
        <v/>
      </c>
    </row>
    <row r="246" spans="1:10" x14ac:dyDescent="0.35">
      <c r="A246" s="6" t="str">
        <f>IF(達標一覽表!B229="","",達標一覽表!B229)</f>
        <v/>
      </c>
      <c r="B246" s="6" t="str">
        <f>IF(達標一覽表!B229="","",達標一覽表!C229)</f>
        <v/>
      </c>
      <c r="C246" s="6" t="str">
        <f>IF(達標一覽表!B229="","",達標一覽表!D229)</f>
        <v/>
      </c>
      <c r="D246" s="7" t="str">
        <f>IF(達標一覽表!B229="","",達標一覽表!K229)</f>
        <v/>
      </c>
      <c r="E246" s="7" t="str">
        <f>IF(達標一覽表!B229="","",達標一覽表!T229)</f>
        <v/>
      </c>
      <c r="F246" s="7" t="str">
        <f>IF(達標一覽表!B229="","",達標一覽表!AB229)</f>
        <v/>
      </c>
      <c r="G246" s="7" t="str">
        <f>IF(達標一覽表!B229="","",達標一覽表!AL229)</f>
        <v/>
      </c>
      <c r="H246" s="18" t="str">
        <f>IF(達標一覽表!B229="","",達標一覽表!AR229)</f>
        <v/>
      </c>
      <c r="I246" s="18" t="str">
        <f>IF(達標一覽表!B229="","",達標一覽表!AS229)</f>
        <v/>
      </c>
      <c r="J246" s="7" t="str">
        <f>IF(達標一覽表!B229="","",達標一覽表!AT229)</f>
        <v/>
      </c>
    </row>
    <row r="247" spans="1:10" x14ac:dyDescent="0.35">
      <c r="A247" s="6" t="str">
        <f>IF(達標一覽表!B230="","",達標一覽表!B230)</f>
        <v/>
      </c>
      <c r="B247" s="6" t="str">
        <f>IF(達標一覽表!B230="","",達標一覽表!C230)</f>
        <v/>
      </c>
      <c r="C247" s="6" t="str">
        <f>IF(達標一覽表!B230="","",達標一覽表!D230)</f>
        <v/>
      </c>
      <c r="D247" s="7" t="str">
        <f>IF(達標一覽表!B230="","",達標一覽表!K230)</f>
        <v/>
      </c>
      <c r="E247" s="7" t="str">
        <f>IF(達標一覽表!B230="","",達標一覽表!T230)</f>
        <v/>
      </c>
      <c r="F247" s="7" t="str">
        <f>IF(達標一覽表!B230="","",達標一覽表!AB230)</f>
        <v/>
      </c>
      <c r="G247" s="7" t="str">
        <f>IF(達標一覽表!B230="","",達標一覽表!AL230)</f>
        <v/>
      </c>
      <c r="H247" s="18" t="str">
        <f>IF(達標一覽表!B230="","",達標一覽表!AR230)</f>
        <v/>
      </c>
      <c r="I247" s="18" t="str">
        <f>IF(達標一覽表!B230="","",達標一覽表!AS230)</f>
        <v/>
      </c>
      <c r="J247" s="7" t="str">
        <f>IF(達標一覽表!B230="","",達標一覽表!AT230)</f>
        <v/>
      </c>
    </row>
    <row r="248" spans="1:10" x14ac:dyDescent="0.35">
      <c r="A248" s="6" t="str">
        <f>IF(達標一覽表!B231="","",達標一覽表!B231)</f>
        <v/>
      </c>
      <c r="B248" s="6" t="str">
        <f>IF(達標一覽表!B231="","",達標一覽表!C231)</f>
        <v/>
      </c>
      <c r="C248" s="6" t="str">
        <f>IF(達標一覽表!B231="","",達標一覽表!D231)</f>
        <v/>
      </c>
      <c r="D248" s="7" t="str">
        <f>IF(達標一覽表!B231="","",達標一覽表!K231)</f>
        <v/>
      </c>
      <c r="E248" s="7" t="str">
        <f>IF(達標一覽表!B231="","",達標一覽表!T231)</f>
        <v/>
      </c>
      <c r="F248" s="7" t="str">
        <f>IF(達標一覽表!B231="","",達標一覽表!AB231)</f>
        <v/>
      </c>
      <c r="G248" s="7" t="str">
        <f>IF(達標一覽表!B231="","",達標一覽表!AL231)</f>
        <v/>
      </c>
      <c r="H248" s="18" t="str">
        <f>IF(達標一覽表!B231="","",達標一覽表!AR231)</f>
        <v/>
      </c>
      <c r="I248" s="18" t="str">
        <f>IF(達標一覽表!B231="","",達標一覽表!AS231)</f>
        <v/>
      </c>
      <c r="J248" s="7" t="str">
        <f>IF(達標一覽表!B231="","",達標一覽表!AT231)</f>
        <v/>
      </c>
    </row>
    <row r="249" spans="1:10" x14ac:dyDescent="0.35">
      <c r="A249" s="6" t="str">
        <f>IF(達標一覽表!B232="","",達標一覽表!B232)</f>
        <v/>
      </c>
      <c r="B249" s="6" t="str">
        <f>IF(達標一覽表!B232="","",達標一覽表!C232)</f>
        <v/>
      </c>
      <c r="C249" s="6" t="str">
        <f>IF(達標一覽表!B232="","",達標一覽表!D232)</f>
        <v/>
      </c>
      <c r="D249" s="7" t="str">
        <f>IF(達標一覽表!B232="","",達標一覽表!K232)</f>
        <v/>
      </c>
      <c r="E249" s="7" t="str">
        <f>IF(達標一覽表!B232="","",達標一覽表!T232)</f>
        <v/>
      </c>
      <c r="F249" s="7" t="str">
        <f>IF(達標一覽表!B232="","",達標一覽表!AB232)</f>
        <v/>
      </c>
      <c r="G249" s="7" t="str">
        <f>IF(達標一覽表!B232="","",達標一覽表!AL232)</f>
        <v/>
      </c>
      <c r="H249" s="18" t="str">
        <f>IF(達標一覽表!B232="","",達標一覽表!AR232)</f>
        <v/>
      </c>
      <c r="I249" s="18" t="str">
        <f>IF(達標一覽表!B232="","",達標一覽表!AS232)</f>
        <v/>
      </c>
      <c r="J249" s="7" t="str">
        <f>IF(達標一覽表!B232="","",達標一覽表!AT232)</f>
        <v/>
      </c>
    </row>
    <row r="250" spans="1:10" x14ac:dyDescent="0.35">
      <c r="A250" s="6" t="str">
        <f>IF(達標一覽表!B233="","",達標一覽表!B233)</f>
        <v/>
      </c>
      <c r="B250" s="6" t="str">
        <f>IF(達標一覽表!B233="","",達標一覽表!C233)</f>
        <v/>
      </c>
      <c r="C250" s="6" t="str">
        <f>IF(達標一覽表!B233="","",達標一覽表!D233)</f>
        <v/>
      </c>
      <c r="D250" s="7" t="str">
        <f>IF(達標一覽表!B233="","",達標一覽表!K233)</f>
        <v/>
      </c>
      <c r="E250" s="7" t="str">
        <f>IF(達標一覽表!B233="","",達標一覽表!T233)</f>
        <v/>
      </c>
      <c r="F250" s="7" t="str">
        <f>IF(達標一覽表!B233="","",達標一覽表!AB233)</f>
        <v/>
      </c>
      <c r="G250" s="7" t="str">
        <f>IF(達標一覽表!B233="","",達標一覽表!AL233)</f>
        <v/>
      </c>
      <c r="H250" s="18" t="str">
        <f>IF(達標一覽表!B233="","",達標一覽表!AR233)</f>
        <v/>
      </c>
      <c r="I250" s="18" t="str">
        <f>IF(達標一覽表!B233="","",達標一覽表!AS233)</f>
        <v/>
      </c>
      <c r="J250" s="7" t="str">
        <f>IF(達標一覽表!B233="","",達標一覽表!AT233)</f>
        <v/>
      </c>
    </row>
    <row r="251" spans="1:10" x14ac:dyDescent="0.35">
      <c r="A251" s="6" t="str">
        <f>IF(達標一覽表!B234="","",達標一覽表!B234)</f>
        <v/>
      </c>
      <c r="B251" s="6" t="str">
        <f>IF(達標一覽表!B234="","",達標一覽表!C234)</f>
        <v/>
      </c>
      <c r="C251" s="6" t="str">
        <f>IF(達標一覽表!B234="","",達標一覽表!D234)</f>
        <v/>
      </c>
      <c r="D251" s="7" t="str">
        <f>IF(達標一覽表!B234="","",達標一覽表!K234)</f>
        <v/>
      </c>
      <c r="E251" s="7" t="str">
        <f>IF(達標一覽表!B234="","",達標一覽表!T234)</f>
        <v/>
      </c>
      <c r="F251" s="7" t="str">
        <f>IF(達標一覽表!B234="","",達標一覽表!AB234)</f>
        <v/>
      </c>
      <c r="G251" s="7" t="str">
        <f>IF(達標一覽表!B234="","",達標一覽表!AL234)</f>
        <v/>
      </c>
      <c r="H251" s="18" t="str">
        <f>IF(達標一覽表!B234="","",達標一覽表!AR234)</f>
        <v/>
      </c>
      <c r="I251" s="18" t="str">
        <f>IF(達標一覽表!B234="","",達標一覽表!AS234)</f>
        <v/>
      </c>
      <c r="J251" s="7" t="str">
        <f>IF(達標一覽表!B234="","",達標一覽表!AT234)</f>
        <v/>
      </c>
    </row>
    <row r="252" spans="1:10" x14ac:dyDescent="0.35">
      <c r="A252" s="6" t="str">
        <f>IF(達標一覽表!B235="","",達標一覽表!B235)</f>
        <v/>
      </c>
      <c r="B252" s="6" t="str">
        <f>IF(達標一覽表!B235="","",達標一覽表!C235)</f>
        <v/>
      </c>
      <c r="C252" s="6" t="str">
        <f>IF(達標一覽表!B235="","",達標一覽表!D235)</f>
        <v/>
      </c>
      <c r="D252" s="7" t="str">
        <f>IF(達標一覽表!B235="","",達標一覽表!K235)</f>
        <v/>
      </c>
      <c r="E252" s="7" t="str">
        <f>IF(達標一覽表!B235="","",達標一覽表!T235)</f>
        <v/>
      </c>
      <c r="F252" s="7" t="str">
        <f>IF(達標一覽表!B235="","",達標一覽表!AB235)</f>
        <v/>
      </c>
      <c r="G252" s="7" t="str">
        <f>IF(達標一覽表!B235="","",達標一覽表!AL235)</f>
        <v/>
      </c>
      <c r="H252" s="18" t="str">
        <f>IF(達標一覽表!B235="","",達標一覽表!AR235)</f>
        <v/>
      </c>
      <c r="I252" s="18" t="str">
        <f>IF(達標一覽表!B235="","",達標一覽表!AS235)</f>
        <v/>
      </c>
      <c r="J252" s="7" t="str">
        <f>IF(達標一覽表!B235="","",達標一覽表!AT235)</f>
        <v/>
      </c>
    </row>
    <row r="253" spans="1:10" x14ac:dyDescent="0.35">
      <c r="A253" s="6" t="str">
        <f>IF(達標一覽表!B236="","",達標一覽表!B236)</f>
        <v/>
      </c>
      <c r="B253" s="6" t="str">
        <f>IF(達標一覽表!B236="","",達標一覽表!C236)</f>
        <v/>
      </c>
      <c r="C253" s="6" t="str">
        <f>IF(達標一覽表!B236="","",達標一覽表!D236)</f>
        <v/>
      </c>
      <c r="D253" s="7" t="str">
        <f>IF(達標一覽表!B236="","",達標一覽表!K236)</f>
        <v/>
      </c>
      <c r="E253" s="7" t="str">
        <f>IF(達標一覽表!B236="","",達標一覽表!T236)</f>
        <v/>
      </c>
      <c r="F253" s="7" t="str">
        <f>IF(達標一覽表!B236="","",達標一覽表!AB236)</f>
        <v/>
      </c>
      <c r="G253" s="7" t="str">
        <f>IF(達標一覽表!B236="","",達標一覽表!AL236)</f>
        <v/>
      </c>
      <c r="H253" s="18" t="str">
        <f>IF(達標一覽表!B236="","",達標一覽表!AR236)</f>
        <v/>
      </c>
      <c r="I253" s="18" t="str">
        <f>IF(達標一覽表!B236="","",達標一覽表!AS236)</f>
        <v/>
      </c>
      <c r="J253" s="7" t="str">
        <f>IF(達標一覽表!B236="","",達標一覽表!AT236)</f>
        <v/>
      </c>
    </row>
    <row r="254" spans="1:10" x14ac:dyDescent="0.35">
      <c r="A254" s="6" t="str">
        <f>IF(達標一覽表!B237="","",達標一覽表!B237)</f>
        <v/>
      </c>
      <c r="B254" s="6" t="str">
        <f>IF(達標一覽表!B237="","",達標一覽表!C237)</f>
        <v/>
      </c>
      <c r="C254" s="6" t="str">
        <f>IF(達標一覽表!B237="","",達標一覽表!D237)</f>
        <v/>
      </c>
      <c r="D254" s="7" t="str">
        <f>IF(達標一覽表!B237="","",達標一覽表!K237)</f>
        <v/>
      </c>
      <c r="E254" s="7" t="str">
        <f>IF(達標一覽表!B237="","",達標一覽表!T237)</f>
        <v/>
      </c>
      <c r="F254" s="7" t="str">
        <f>IF(達標一覽表!B237="","",達標一覽表!AB237)</f>
        <v/>
      </c>
      <c r="G254" s="7" t="str">
        <f>IF(達標一覽表!B237="","",達標一覽表!AL237)</f>
        <v/>
      </c>
      <c r="H254" s="18" t="str">
        <f>IF(達標一覽表!B237="","",達標一覽表!AR237)</f>
        <v/>
      </c>
      <c r="I254" s="18" t="str">
        <f>IF(達標一覽表!B237="","",達標一覽表!AS237)</f>
        <v/>
      </c>
      <c r="J254" s="7" t="str">
        <f>IF(達標一覽表!B237="","",達標一覽表!AT237)</f>
        <v/>
      </c>
    </row>
    <row r="255" spans="1:10" x14ac:dyDescent="0.35">
      <c r="A255" s="6" t="str">
        <f>IF(達標一覽表!B238="","",達標一覽表!B238)</f>
        <v/>
      </c>
      <c r="B255" s="6" t="str">
        <f>IF(達標一覽表!B238="","",達標一覽表!C238)</f>
        <v/>
      </c>
      <c r="C255" s="6" t="str">
        <f>IF(達標一覽表!B238="","",達標一覽表!D238)</f>
        <v/>
      </c>
      <c r="D255" s="7" t="str">
        <f>IF(達標一覽表!B238="","",達標一覽表!K238)</f>
        <v/>
      </c>
      <c r="E255" s="7" t="str">
        <f>IF(達標一覽表!B238="","",達標一覽表!T238)</f>
        <v/>
      </c>
      <c r="F255" s="7" t="str">
        <f>IF(達標一覽表!B238="","",達標一覽表!AB238)</f>
        <v/>
      </c>
      <c r="G255" s="7" t="str">
        <f>IF(達標一覽表!B238="","",達標一覽表!AL238)</f>
        <v/>
      </c>
      <c r="H255" s="18" t="str">
        <f>IF(達標一覽表!B238="","",達標一覽表!AR238)</f>
        <v/>
      </c>
      <c r="I255" s="18" t="str">
        <f>IF(達標一覽表!B238="","",達標一覽表!AS238)</f>
        <v/>
      </c>
      <c r="J255" s="7" t="str">
        <f>IF(達標一覽表!B238="","",達標一覽表!AT238)</f>
        <v/>
      </c>
    </row>
    <row r="256" spans="1:10" x14ac:dyDescent="0.35">
      <c r="A256" s="6" t="str">
        <f>IF(達標一覽表!B239="","",達標一覽表!B239)</f>
        <v/>
      </c>
      <c r="B256" s="6" t="str">
        <f>IF(達標一覽表!B239="","",達標一覽表!C239)</f>
        <v/>
      </c>
      <c r="C256" s="6" t="str">
        <f>IF(達標一覽表!B239="","",達標一覽表!D239)</f>
        <v/>
      </c>
      <c r="D256" s="7" t="str">
        <f>IF(達標一覽表!B239="","",達標一覽表!K239)</f>
        <v/>
      </c>
      <c r="E256" s="7" t="str">
        <f>IF(達標一覽表!B239="","",達標一覽表!T239)</f>
        <v/>
      </c>
      <c r="F256" s="7" t="str">
        <f>IF(達標一覽表!B239="","",達標一覽表!AB239)</f>
        <v/>
      </c>
      <c r="G256" s="7" t="str">
        <f>IF(達標一覽表!B239="","",達標一覽表!AL239)</f>
        <v/>
      </c>
      <c r="H256" s="18" t="str">
        <f>IF(達標一覽表!B239="","",達標一覽表!AR239)</f>
        <v/>
      </c>
      <c r="I256" s="18" t="str">
        <f>IF(達標一覽表!B239="","",達標一覽表!AS239)</f>
        <v/>
      </c>
      <c r="J256" s="7" t="str">
        <f>IF(達標一覽表!B239="","",達標一覽表!AT239)</f>
        <v/>
      </c>
    </row>
    <row r="257" spans="1:10" x14ac:dyDescent="0.35">
      <c r="A257" s="6" t="str">
        <f>IF(達標一覽表!B240="","",達標一覽表!B240)</f>
        <v/>
      </c>
      <c r="B257" s="6" t="str">
        <f>IF(達標一覽表!B240="","",達標一覽表!C240)</f>
        <v/>
      </c>
      <c r="C257" s="6" t="str">
        <f>IF(達標一覽表!B240="","",達標一覽表!D240)</f>
        <v/>
      </c>
      <c r="D257" s="7" t="str">
        <f>IF(達標一覽表!B240="","",達標一覽表!K240)</f>
        <v/>
      </c>
      <c r="E257" s="7" t="str">
        <f>IF(達標一覽表!B240="","",達標一覽表!T240)</f>
        <v/>
      </c>
      <c r="F257" s="7" t="str">
        <f>IF(達標一覽表!B240="","",達標一覽表!AB240)</f>
        <v/>
      </c>
      <c r="G257" s="7" t="str">
        <f>IF(達標一覽表!B240="","",達標一覽表!AL240)</f>
        <v/>
      </c>
      <c r="H257" s="18" t="str">
        <f>IF(達標一覽表!B240="","",達標一覽表!AR240)</f>
        <v/>
      </c>
      <c r="I257" s="18" t="str">
        <f>IF(達標一覽表!B240="","",達標一覽表!AS240)</f>
        <v/>
      </c>
      <c r="J257" s="7" t="str">
        <f>IF(達標一覽表!B240="","",達標一覽表!AT240)</f>
        <v/>
      </c>
    </row>
    <row r="258" spans="1:10" x14ac:dyDescent="0.35">
      <c r="A258" s="6" t="str">
        <f>IF(達標一覽表!B241="","",達標一覽表!B241)</f>
        <v/>
      </c>
      <c r="B258" s="6" t="str">
        <f>IF(達標一覽表!B241="","",達標一覽表!C241)</f>
        <v/>
      </c>
      <c r="C258" s="6" t="str">
        <f>IF(達標一覽表!B241="","",達標一覽表!D241)</f>
        <v/>
      </c>
      <c r="D258" s="7" t="str">
        <f>IF(達標一覽表!B241="","",達標一覽表!K241)</f>
        <v/>
      </c>
      <c r="E258" s="7" t="str">
        <f>IF(達標一覽表!B241="","",達標一覽表!T241)</f>
        <v/>
      </c>
      <c r="F258" s="7" t="str">
        <f>IF(達標一覽表!B241="","",達標一覽表!AB241)</f>
        <v/>
      </c>
      <c r="G258" s="7" t="str">
        <f>IF(達標一覽表!B241="","",達標一覽表!AL241)</f>
        <v/>
      </c>
      <c r="H258" s="18" t="str">
        <f>IF(達標一覽表!B241="","",達標一覽表!AR241)</f>
        <v/>
      </c>
      <c r="I258" s="18" t="str">
        <f>IF(達標一覽表!B241="","",達標一覽表!AS241)</f>
        <v/>
      </c>
      <c r="J258" s="7" t="str">
        <f>IF(達標一覽表!B241="","",達標一覽表!AT241)</f>
        <v/>
      </c>
    </row>
    <row r="259" spans="1:10" x14ac:dyDescent="0.35">
      <c r="A259" s="6" t="str">
        <f>IF(達標一覽表!B242="","",達標一覽表!B242)</f>
        <v/>
      </c>
      <c r="B259" s="6" t="str">
        <f>IF(達標一覽表!B242="","",達標一覽表!C242)</f>
        <v/>
      </c>
      <c r="C259" s="6" t="str">
        <f>IF(達標一覽表!B242="","",達標一覽表!D242)</f>
        <v/>
      </c>
      <c r="D259" s="7" t="str">
        <f>IF(達標一覽表!B242="","",達標一覽表!K242)</f>
        <v/>
      </c>
      <c r="E259" s="7" t="str">
        <f>IF(達標一覽表!B242="","",達標一覽表!T242)</f>
        <v/>
      </c>
      <c r="F259" s="7" t="str">
        <f>IF(達標一覽表!B242="","",達標一覽表!AB242)</f>
        <v/>
      </c>
      <c r="G259" s="7" t="str">
        <f>IF(達標一覽表!B242="","",達標一覽表!AL242)</f>
        <v/>
      </c>
      <c r="H259" s="18" t="str">
        <f>IF(達標一覽表!B242="","",達標一覽表!AR242)</f>
        <v/>
      </c>
      <c r="I259" s="18" t="str">
        <f>IF(達標一覽表!B242="","",達標一覽表!AS242)</f>
        <v/>
      </c>
      <c r="J259" s="7" t="str">
        <f>IF(達標一覽表!B242="","",達標一覽表!AT242)</f>
        <v/>
      </c>
    </row>
    <row r="260" spans="1:10" x14ac:dyDescent="0.35">
      <c r="A260" s="6" t="str">
        <f>IF(達標一覽表!B243="","",達標一覽表!B243)</f>
        <v/>
      </c>
      <c r="B260" s="6" t="str">
        <f>IF(達標一覽表!B243="","",達標一覽表!C243)</f>
        <v/>
      </c>
      <c r="C260" s="6" t="str">
        <f>IF(達標一覽表!B243="","",達標一覽表!D243)</f>
        <v/>
      </c>
      <c r="D260" s="7" t="str">
        <f>IF(達標一覽表!B243="","",達標一覽表!K243)</f>
        <v/>
      </c>
      <c r="E260" s="7" t="str">
        <f>IF(達標一覽表!B243="","",達標一覽表!T243)</f>
        <v/>
      </c>
      <c r="F260" s="7" t="str">
        <f>IF(達標一覽表!B243="","",達標一覽表!AB243)</f>
        <v/>
      </c>
      <c r="G260" s="7" t="str">
        <f>IF(達標一覽表!B243="","",達標一覽表!AL243)</f>
        <v/>
      </c>
      <c r="H260" s="18" t="str">
        <f>IF(達標一覽表!B243="","",達標一覽表!AR243)</f>
        <v/>
      </c>
      <c r="I260" s="18" t="str">
        <f>IF(達標一覽表!B243="","",達標一覽表!AS243)</f>
        <v/>
      </c>
      <c r="J260" s="7" t="str">
        <f>IF(達標一覽表!B243="","",達標一覽表!AT243)</f>
        <v/>
      </c>
    </row>
    <row r="261" spans="1:10" x14ac:dyDescent="0.35">
      <c r="A261" s="6" t="str">
        <f>IF(達標一覽表!B244="","",達標一覽表!B244)</f>
        <v/>
      </c>
      <c r="B261" s="6" t="str">
        <f>IF(達標一覽表!B244="","",達標一覽表!C244)</f>
        <v/>
      </c>
      <c r="C261" s="6" t="str">
        <f>IF(達標一覽表!B244="","",達標一覽表!D244)</f>
        <v/>
      </c>
      <c r="D261" s="7" t="str">
        <f>IF(達標一覽表!B244="","",達標一覽表!K244)</f>
        <v/>
      </c>
      <c r="E261" s="7" t="str">
        <f>IF(達標一覽表!B244="","",達標一覽表!T244)</f>
        <v/>
      </c>
      <c r="F261" s="7" t="str">
        <f>IF(達標一覽表!B244="","",達標一覽表!AB244)</f>
        <v/>
      </c>
      <c r="G261" s="7" t="str">
        <f>IF(達標一覽表!B244="","",達標一覽表!AL244)</f>
        <v/>
      </c>
      <c r="H261" s="18" t="str">
        <f>IF(達標一覽表!B244="","",達標一覽表!AR244)</f>
        <v/>
      </c>
      <c r="I261" s="18" t="str">
        <f>IF(達標一覽表!B244="","",達標一覽表!AS244)</f>
        <v/>
      </c>
      <c r="J261" s="7" t="str">
        <f>IF(達標一覽表!B244="","",達標一覽表!AT244)</f>
        <v/>
      </c>
    </row>
    <row r="262" spans="1:10" x14ac:dyDescent="0.35">
      <c r="A262" s="6" t="str">
        <f>IF(達標一覽表!B245="","",達標一覽表!B245)</f>
        <v/>
      </c>
      <c r="B262" s="6" t="str">
        <f>IF(達標一覽表!B245="","",達標一覽表!C245)</f>
        <v/>
      </c>
      <c r="C262" s="6" t="str">
        <f>IF(達標一覽表!B245="","",達標一覽表!D245)</f>
        <v/>
      </c>
      <c r="D262" s="7" t="str">
        <f>IF(達標一覽表!B245="","",達標一覽表!K245)</f>
        <v/>
      </c>
      <c r="E262" s="7" t="str">
        <f>IF(達標一覽表!B245="","",達標一覽表!T245)</f>
        <v/>
      </c>
      <c r="F262" s="7" t="str">
        <f>IF(達標一覽表!B245="","",達標一覽表!AB245)</f>
        <v/>
      </c>
      <c r="G262" s="7" t="str">
        <f>IF(達標一覽表!B245="","",達標一覽表!AL245)</f>
        <v/>
      </c>
      <c r="H262" s="18" t="str">
        <f>IF(達標一覽表!B245="","",達標一覽表!AR245)</f>
        <v/>
      </c>
      <c r="I262" s="18" t="str">
        <f>IF(達標一覽表!B245="","",達標一覽表!AS245)</f>
        <v/>
      </c>
      <c r="J262" s="7" t="str">
        <f>IF(達標一覽表!B245="","",達標一覽表!AT245)</f>
        <v/>
      </c>
    </row>
    <row r="263" spans="1:10" x14ac:dyDescent="0.35">
      <c r="A263" s="6" t="str">
        <f>IF(達標一覽表!B246="","",達標一覽表!B246)</f>
        <v/>
      </c>
      <c r="B263" s="6" t="str">
        <f>IF(達標一覽表!B246="","",達標一覽表!C246)</f>
        <v/>
      </c>
      <c r="C263" s="6" t="str">
        <f>IF(達標一覽表!B246="","",達標一覽表!D246)</f>
        <v/>
      </c>
      <c r="D263" s="7" t="str">
        <f>IF(達標一覽表!B246="","",達標一覽表!K246)</f>
        <v/>
      </c>
      <c r="E263" s="7" t="str">
        <f>IF(達標一覽表!B246="","",達標一覽表!T246)</f>
        <v/>
      </c>
      <c r="F263" s="7" t="str">
        <f>IF(達標一覽表!B246="","",達標一覽表!AB246)</f>
        <v/>
      </c>
      <c r="G263" s="7" t="str">
        <f>IF(達標一覽表!B246="","",達標一覽表!AL246)</f>
        <v/>
      </c>
      <c r="H263" s="18" t="str">
        <f>IF(達標一覽表!B246="","",達標一覽表!AR246)</f>
        <v/>
      </c>
      <c r="I263" s="18" t="str">
        <f>IF(達標一覽表!B246="","",達標一覽表!AS246)</f>
        <v/>
      </c>
      <c r="J263" s="7" t="str">
        <f>IF(達標一覽表!B246="","",達標一覽表!AT246)</f>
        <v/>
      </c>
    </row>
    <row r="264" spans="1:10" x14ac:dyDescent="0.35">
      <c r="A264" s="6" t="str">
        <f>IF(達標一覽表!B247="","",達標一覽表!B247)</f>
        <v/>
      </c>
      <c r="B264" s="6" t="str">
        <f>IF(達標一覽表!B247="","",達標一覽表!C247)</f>
        <v/>
      </c>
      <c r="C264" s="6" t="str">
        <f>IF(達標一覽表!B247="","",達標一覽表!D247)</f>
        <v/>
      </c>
      <c r="D264" s="7" t="str">
        <f>IF(達標一覽表!B247="","",達標一覽表!K247)</f>
        <v/>
      </c>
      <c r="E264" s="7" t="str">
        <f>IF(達標一覽表!B247="","",達標一覽表!T247)</f>
        <v/>
      </c>
      <c r="F264" s="7" t="str">
        <f>IF(達標一覽表!B247="","",達標一覽表!AB247)</f>
        <v/>
      </c>
      <c r="G264" s="7" t="str">
        <f>IF(達標一覽表!B247="","",達標一覽表!AL247)</f>
        <v/>
      </c>
      <c r="H264" s="18" t="str">
        <f>IF(達標一覽表!B247="","",達標一覽表!AR247)</f>
        <v/>
      </c>
      <c r="I264" s="18" t="str">
        <f>IF(達標一覽表!B247="","",達標一覽表!AS247)</f>
        <v/>
      </c>
      <c r="J264" s="7" t="str">
        <f>IF(達標一覽表!B247="","",達標一覽表!AT247)</f>
        <v/>
      </c>
    </row>
    <row r="265" spans="1:10" x14ac:dyDescent="0.35">
      <c r="A265" s="6" t="str">
        <f>IF(達標一覽表!B248="","",達標一覽表!B248)</f>
        <v/>
      </c>
      <c r="B265" s="6" t="str">
        <f>IF(達標一覽表!B248="","",達標一覽表!C248)</f>
        <v/>
      </c>
      <c r="C265" s="6" t="str">
        <f>IF(達標一覽表!B248="","",達標一覽表!D248)</f>
        <v/>
      </c>
      <c r="D265" s="7" t="str">
        <f>IF(達標一覽表!B248="","",達標一覽表!K248)</f>
        <v/>
      </c>
      <c r="E265" s="7" t="str">
        <f>IF(達標一覽表!B248="","",達標一覽表!T248)</f>
        <v/>
      </c>
      <c r="F265" s="7" t="str">
        <f>IF(達標一覽表!B248="","",達標一覽表!AB248)</f>
        <v/>
      </c>
      <c r="G265" s="7" t="str">
        <f>IF(達標一覽表!B248="","",達標一覽表!AL248)</f>
        <v/>
      </c>
      <c r="H265" s="18" t="str">
        <f>IF(達標一覽表!B248="","",達標一覽表!AR248)</f>
        <v/>
      </c>
      <c r="I265" s="18" t="str">
        <f>IF(達標一覽表!B248="","",達標一覽表!AS248)</f>
        <v/>
      </c>
      <c r="J265" s="7" t="str">
        <f>IF(達標一覽表!B248="","",達標一覽表!AT248)</f>
        <v/>
      </c>
    </row>
    <row r="266" spans="1:10" x14ac:dyDescent="0.35">
      <c r="A266" s="6" t="str">
        <f>IF(達標一覽表!B249="","",達標一覽表!B249)</f>
        <v/>
      </c>
      <c r="B266" s="6" t="str">
        <f>IF(達標一覽表!B249="","",達標一覽表!C249)</f>
        <v/>
      </c>
      <c r="C266" s="6" t="str">
        <f>IF(達標一覽表!B249="","",達標一覽表!D249)</f>
        <v/>
      </c>
      <c r="D266" s="7" t="str">
        <f>IF(達標一覽表!B249="","",達標一覽表!K249)</f>
        <v/>
      </c>
      <c r="E266" s="7" t="str">
        <f>IF(達標一覽表!B249="","",達標一覽表!T249)</f>
        <v/>
      </c>
      <c r="F266" s="7" t="str">
        <f>IF(達標一覽表!B249="","",達標一覽表!AB249)</f>
        <v/>
      </c>
      <c r="G266" s="7" t="str">
        <f>IF(達標一覽表!B249="","",達標一覽表!AL249)</f>
        <v/>
      </c>
      <c r="H266" s="18" t="str">
        <f>IF(達標一覽表!B249="","",達標一覽表!AR249)</f>
        <v/>
      </c>
      <c r="I266" s="18" t="str">
        <f>IF(達標一覽表!B249="","",達標一覽表!AS249)</f>
        <v/>
      </c>
      <c r="J266" s="7" t="str">
        <f>IF(達標一覽表!B249="","",達標一覽表!AT249)</f>
        <v/>
      </c>
    </row>
    <row r="267" spans="1:10" x14ac:dyDescent="0.35">
      <c r="A267" s="6" t="str">
        <f>IF(達標一覽表!B250="","",達標一覽表!B250)</f>
        <v/>
      </c>
      <c r="B267" s="6" t="str">
        <f>IF(達標一覽表!B250="","",達標一覽表!C250)</f>
        <v/>
      </c>
      <c r="C267" s="6" t="str">
        <f>IF(達標一覽表!B250="","",達標一覽表!D250)</f>
        <v/>
      </c>
      <c r="D267" s="7" t="str">
        <f>IF(達標一覽表!B250="","",達標一覽表!K250)</f>
        <v/>
      </c>
      <c r="E267" s="7" t="str">
        <f>IF(達標一覽表!B250="","",達標一覽表!T250)</f>
        <v/>
      </c>
      <c r="F267" s="7" t="str">
        <f>IF(達標一覽表!B250="","",達標一覽表!AB250)</f>
        <v/>
      </c>
      <c r="G267" s="7" t="str">
        <f>IF(達標一覽表!B250="","",達標一覽表!AL250)</f>
        <v/>
      </c>
      <c r="H267" s="18" t="str">
        <f>IF(達標一覽表!B250="","",達標一覽表!AR250)</f>
        <v/>
      </c>
      <c r="I267" s="18" t="str">
        <f>IF(達標一覽表!B250="","",達標一覽表!AS250)</f>
        <v/>
      </c>
      <c r="J267" s="7" t="str">
        <f>IF(達標一覽表!B250="","",達標一覽表!AT250)</f>
        <v/>
      </c>
    </row>
    <row r="268" spans="1:10" x14ac:dyDescent="0.35">
      <c r="A268" s="6" t="str">
        <f>IF(達標一覽表!B251="","",達標一覽表!B251)</f>
        <v/>
      </c>
      <c r="B268" s="6" t="str">
        <f>IF(達標一覽表!B251="","",達標一覽表!C251)</f>
        <v/>
      </c>
      <c r="C268" s="6" t="str">
        <f>IF(達標一覽表!B251="","",達標一覽表!D251)</f>
        <v/>
      </c>
      <c r="D268" s="7" t="str">
        <f>IF(達標一覽表!B251="","",達標一覽表!K251)</f>
        <v/>
      </c>
      <c r="E268" s="7" t="str">
        <f>IF(達標一覽表!B251="","",達標一覽表!T251)</f>
        <v/>
      </c>
      <c r="F268" s="7" t="str">
        <f>IF(達標一覽表!B251="","",達標一覽表!AB251)</f>
        <v/>
      </c>
      <c r="G268" s="7" t="str">
        <f>IF(達標一覽表!B251="","",達標一覽表!AL251)</f>
        <v/>
      </c>
      <c r="H268" s="18" t="str">
        <f>IF(達標一覽表!B251="","",達標一覽表!AR251)</f>
        <v/>
      </c>
      <c r="I268" s="18" t="str">
        <f>IF(達標一覽表!B251="","",達標一覽表!AS251)</f>
        <v/>
      </c>
      <c r="J268" s="7" t="str">
        <f>IF(達標一覽表!B251="","",達標一覽表!AT251)</f>
        <v/>
      </c>
    </row>
    <row r="269" spans="1:10" x14ac:dyDescent="0.35">
      <c r="A269" s="6" t="str">
        <f>IF(達標一覽表!B252="","",達標一覽表!B252)</f>
        <v/>
      </c>
      <c r="B269" s="6" t="str">
        <f>IF(達標一覽表!B252="","",達標一覽表!C252)</f>
        <v/>
      </c>
      <c r="C269" s="6" t="str">
        <f>IF(達標一覽表!B252="","",達標一覽表!D252)</f>
        <v/>
      </c>
      <c r="D269" s="7" t="str">
        <f>IF(達標一覽表!B252="","",達標一覽表!K252)</f>
        <v/>
      </c>
      <c r="E269" s="7" t="str">
        <f>IF(達標一覽表!B252="","",達標一覽表!T252)</f>
        <v/>
      </c>
      <c r="F269" s="7" t="str">
        <f>IF(達標一覽表!B252="","",達標一覽表!AB252)</f>
        <v/>
      </c>
      <c r="G269" s="7" t="str">
        <f>IF(達標一覽表!B252="","",達標一覽表!AL252)</f>
        <v/>
      </c>
      <c r="H269" s="18" t="str">
        <f>IF(達標一覽表!B252="","",達標一覽表!AR252)</f>
        <v/>
      </c>
      <c r="I269" s="18" t="str">
        <f>IF(達標一覽表!B252="","",達標一覽表!AS252)</f>
        <v/>
      </c>
      <c r="J269" s="7" t="str">
        <f>IF(達標一覽表!B252="","",達標一覽表!AT252)</f>
        <v/>
      </c>
    </row>
    <row r="270" spans="1:10" x14ac:dyDescent="0.35">
      <c r="A270" s="6" t="str">
        <f>IF(達標一覽表!B253="","",達標一覽表!B253)</f>
        <v/>
      </c>
      <c r="B270" s="6" t="str">
        <f>IF(達標一覽表!B253="","",達標一覽表!C253)</f>
        <v/>
      </c>
      <c r="C270" s="6" t="str">
        <f>IF(達標一覽表!B253="","",達標一覽表!D253)</f>
        <v/>
      </c>
      <c r="D270" s="7" t="str">
        <f>IF(達標一覽表!B253="","",達標一覽表!K253)</f>
        <v/>
      </c>
      <c r="E270" s="7" t="str">
        <f>IF(達標一覽表!B253="","",達標一覽表!T253)</f>
        <v/>
      </c>
      <c r="F270" s="7" t="str">
        <f>IF(達標一覽表!B253="","",達標一覽表!AB253)</f>
        <v/>
      </c>
      <c r="G270" s="7" t="str">
        <f>IF(達標一覽表!B253="","",達標一覽表!AL253)</f>
        <v/>
      </c>
      <c r="H270" s="18" t="str">
        <f>IF(達標一覽表!B253="","",達標一覽表!AR253)</f>
        <v/>
      </c>
      <c r="I270" s="18" t="str">
        <f>IF(達標一覽表!B253="","",達標一覽表!AS253)</f>
        <v/>
      </c>
      <c r="J270" s="7" t="str">
        <f>IF(達標一覽表!B253="","",達標一覽表!AT253)</f>
        <v/>
      </c>
    </row>
    <row r="271" spans="1:10" x14ac:dyDescent="0.35">
      <c r="A271" s="6" t="str">
        <f>IF(達標一覽表!B254="","",達標一覽表!B254)</f>
        <v/>
      </c>
      <c r="B271" s="6" t="str">
        <f>IF(達標一覽表!B254="","",達標一覽表!C254)</f>
        <v/>
      </c>
      <c r="C271" s="6" t="str">
        <f>IF(達標一覽表!B254="","",達標一覽表!D254)</f>
        <v/>
      </c>
      <c r="D271" s="7" t="str">
        <f>IF(達標一覽表!B254="","",達標一覽表!K254)</f>
        <v/>
      </c>
      <c r="E271" s="7" t="str">
        <f>IF(達標一覽表!B254="","",達標一覽表!T254)</f>
        <v/>
      </c>
      <c r="F271" s="7" t="str">
        <f>IF(達標一覽表!B254="","",達標一覽表!AB254)</f>
        <v/>
      </c>
      <c r="G271" s="7" t="str">
        <f>IF(達標一覽表!B254="","",達標一覽表!AL254)</f>
        <v/>
      </c>
      <c r="H271" s="18" t="str">
        <f>IF(達標一覽表!B254="","",達標一覽表!AR254)</f>
        <v/>
      </c>
      <c r="I271" s="18" t="str">
        <f>IF(達標一覽表!B254="","",達標一覽表!AS254)</f>
        <v/>
      </c>
      <c r="J271" s="7" t="str">
        <f>IF(達標一覽表!B254="","",達標一覽表!AT254)</f>
        <v/>
      </c>
    </row>
    <row r="272" spans="1:10" x14ac:dyDescent="0.35">
      <c r="A272" s="6" t="str">
        <f>IF(達標一覽表!B255="","",達標一覽表!B255)</f>
        <v/>
      </c>
      <c r="B272" s="6" t="str">
        <f>IF(達標一覽表!B255="","",達標一覽表!C255)</f>
        <v/>
      </c>
      <c r="C272" s="6" t="str">
        <f>IF(達標一覽表!B255="","",達標一覽表!D255)</f>
        <v/>
      </c>
      <c r="D272" s="7" t="str">
        <f>IF(達標一覽表!B255="","",達標一覽表!K255)</f>
        <v/>
      </c>
      <c r="E272" s="7" t="str">
        <f>IF(達標一覽表!B255="","",達標一覽表!T255)</f>
        <v/>
      </c>
      <c r="F272" s="7" t="str">
        <f>IF(達標一覽表!B255="","",達標一覽表!AB255)</f>
        <v/>
      </c>
      <c r="G272" s="7" t="str">
        <f>IF(達標一覽表!B255="","",達標一覽表!AL255)</f>
        <v/>
      </c>
      <c r="H272" s="18" t="str">
        <f>IF(達標一覽表!B255="","",達標一覽表!AR255)</f>
        <v/>
      </c>
      <c r="I272" s="18" t="str">
        <f>IF(達標一覽表!B255="","",達標一覽表!AS255)</f>
        <v/>
      </c>
      <c r="J272" s="7" t="str">
        <f>IF(達標一覽表!B255="","",達標一覽表!AT255)</f>
        <v/>
      </c>
    </row>
    <row r="273" spans="1:10" x14ac:dyDescent="0.35">
      <c r="A273" s="6" t="str">
        <f>IF(達標一覽表!B256="","",達標一覽表!B256)</f>
        <v/>
      </c>
      <c r="B273" s="6" t="str">
        <f>IF(達標一覽表!B256="","",達標一覽表!C256)</f>
        <v/>
      </c>
      <c r="C273" s="6" t="str">
        <f>IF(達標一覽表!B256="","",達標一覽表!D256)</f>
        <v/>
      </c>
      <c r="D273" s="7" t="str">
        <f>IF(達標一覽表!B256="","",達標一覽表!K256)</f>
        <v/>
      </c>
      <c r="E273" s="7" t="str">
        <f>IF(達標一覽表!B256="","",達標一覽表!T256)</f>
        <v/>
      </c>
      <c r="F273" s="7" t="str">
        <f>IF(達標一覽表!B256="","",達標一覽表!AB256)</f>
        <v/>
      </c>
      <c r="G273" s="7" t="str">
        <f>IF(達標一覽表!B256="","",達標一覽表!AL256)</f>
        <v/>
      </c>
      <c r="H273" s="18" t="str">
        <f>IF(達標一覽表!B256="","",達標一覽表!AR256)</f>
        <v/>
      </c>
      <c r="I273" s="18" t="str">
        <f>IF(達標一覽表!B256="","",達標一覽表!AS256)</f>
        <v/>
      </c>
      <c r="J273" s="7" t="str">
        <f>IF(達標一覽表!B256="","",達標一覽表!AT256)</f>
        <v/>
      </c>
    </row>
    <row r="274" spans="1:10" x14ac:dyDescent="0.35">
      <c r="A274" s="6" t="str">
        <f>IF(達標一覽表!B257="","",達標一覽表!B257)</f>
        <v/>
      </c>
      <c r="B274" s="6" t="str">
        <f>IF(達標一覽表!B257="","",達標一覽表!C257)</f>
        <v/>
      </c>
      <c r="C274" s="6" t="str">
        <f>IF(達標一覽表!B257="","",達標一覽表!D257)</f>
        <v/>
      </c>
      <c r="D274" s="7" t="str">
        <f>IF(達標一覽表!B257="","",達標一覽表!K257)</f>
        <v/>
      </c>
      <c r="E274" s="7" t="str">
        <f>IF(達標一覽表!B257="","",達標一覽表!T257)</f>
        <v/>
      </c>
      <c r="F274" s="7" t="str">
        <f>IF(達標一覽表!B257="","",達標一覽表!AB257)</f>
        <v/>
      </c>
      <c r="G274" s="7" t="str">
        <f>IF(達標一覽表!B257="","",達標一覽表!AL257)</f>
        <v/>
      </c>
      <c r="H274" s="18" t="str">
        <f>IF(達標一覽表!B257="","",達標一覽表!AR257)</f>
        <v/>
      </c>
      <c r="I274" s="18" t="str">
        <f>IF(達標一覽表!B257="","",達標一覽表!AS257)</f>
        <v/>
      </c>
      <c r="J274" s="7" t="str">
        <f>IF(達標一覽表!B257="","",達標一覽表!AT257)</f>
        <v/>
      </c>
    </row>
    <row r="275" spans="1:10" x14ac:dyDescent="0.35">
      <c r="A275" s="6" t="str">
        <f>IF(達標一覽表!B258="","",達標一覽表!B258)</f>
        <v/>
      </c>
      <c r="B275" s="6" t="str">
        <f>IF(達標一覽表!B258="","",達標一覽表!C258)</f>
        <v/>
      </c>
      <c r="C275" s="6" t="str">
        <f>IF(達標一覽表!B258="","",達標一覽表!D258)</f>
        <v/>
      </c>
      <c r="D275" s="7" t="str">
        <f>IF(達標一覽表!B258="","",達標一覽表!K258)</f>
        <v/>
      </c>
      <c r="E275" s="7" t="str">
        <f>IF(達標一覽表!B258="","",達標一覽表!T258)</f>
        <v/>
      </c>
      <c r="F275" s="7" t="str">
        <f>IF(達標一覽表!B258="","",達標一覽表!AB258)</f>
        <v/>
      </c>
      <c r="G275" s="7" t="str">
        <f>IF(達標一覽表!B258="","",達標一覽表!AL258)</f>
        <v/>
      </c>
      <c r="H275" s="18" t="str">
        <f>IF(達標一覽表!B258="","",達標一覽表!AR258)</f>
        <v/>
      </c>
      <c r="I275" s="18" t="str">
        <f>IF(達標一覽表!B258="","",達標一覽表!AS258)</f>
        <v/>
      </c>
      <c r="J275" s="7" t="str">
        <f>IF(達標一覽表!B258="","",達標一覽表!AT258)</f>
        <v/>
      </c>
    </row>
    <row r="276" spans="1:10" x14ac:dyDescent="0.35">
      <c r="A276" s="6" t="str">
        <f>IF(達標一覽表!B259="","",達標一覽表!B259)</f>
        <v/>
      </c>
      <c r="B276" s="6" t="str">
        <f>IF(達標一覽表!B259="","",達標一覽表!C259)</f>
        <v/>
      </c>
      <c r="C276" s="6" t="str">
        <f>IF(達標一覽表!B259="","",達標一覽表!D259)</f>
        <v/>
      </c>
      <c r="D276" s="7" t="str">
        <f>IF(達標一覽表!B259="","",達標一覽表!K259)</f>
        <v/>
      </c>
      <c r="E276" s="7" t="str">
        <f>IF(達標一覽表!B259="","",達標一覽表!T259)</f>
        <v/>
      </c>
      <c r="F276" s="7" t="str">
        <f>IF(達標一覽表!B259="","",達標一覽表!AB259)</f>
        <v/>
      </c>
      <c r="G276" s="7" t="str">
        <f>IF(達標一覽表!B259="","",達標一覽表!AL259)</f>
        <v/>
      </c>
      <c r="H276" s="18" t="str">
        <f>IF(達標一覽表!B259="","",達標一覽表!AR259)</f>
        <v/>
      </c>
      <c r="I276" s="18" t="str">
        <f>IF(達標一覽表!B259="","",達標一覽表!AS259)</f>
        <v/>
      </c>
      <c r="J276" s="7" t="str">
        <f>IF(達標一覽表!B259="","",達標一覽表!AT259)</f>
        <v/>
      </c>
    </row>
    <row r="277" spans="1:10" x14ac:dyDescent="0.35">
      <c r="A277" s="6" t="str">
        <f>IF(達標一覽表!B260="","",達標一覽表!B260)</f>
        <v/>
      </c>
      <c r="B277" s="6" t="str">
        <f>IF(達標一覽表!B260="","",達標一覽表!C260)</f>
        <v/>
      </c>
      <c r="C277" s="6" t="str">
        <f>IF(達標一覽表!B260="","",達標一覽表!D260)</f>
        <v/>
      </c>
      <c r="D277" s="7" t="str">
        <f>IF(達標一覽表!B260="","",達標一覽表!K260)</f>
        <v/>
      </c>
      <c r="E277" s="7" t="str">
        <f>IF(達標一覽表!B260="","",達標一覽表!T260)</f>
        <v/>
      </c>
      <c r="F277" s="7" t="str">
        <f>IF(達標一覽表!B260="","",達標一覽表!AB260)</f>
        <v/>
      </c>
      <c r="G277" s="7" t="str">
        <f>IF(達標一覽表!B260="","",達標一覽表!AL260)</f>
        <v/>
      </c>
      <c r="H277" s="18" t="str">
        <f>IF(達標一覽表!B260="","",達標一覽表!AR260)</f>
        <v/>
      </c>
      <c r="I277" s="18" t="str">
        <f>IF(達標一覽表!B260="","",達標一覽表!AS260)</f>
        <v/>
      </c>
      <c r="J277" s="7" t="str">
        <f>IF(達標一覽表!B260="","",達標一覽表!AT260)</f>
        <v/>
      </c>
    </row>
  </sheetData>
  <sheetProtection sheet="1" objects="1" scenarios="1"/>
  <autoFilter ref="A20:J277" xr:uid="{8B74D5AE-72ED-419F-9B51-FD88226F8421}"/>
  <mergeCells count="5">
    <mergeCell ref="A1:C1"/>
    <mergeCell ref="E1:F1"/>
    <mergeCell ref="A8:B8"/>
    <mergeCell ref="D8:F8"/>
    <mergeCell ref="A19:J19"/>
  </mergeCells>
  <conditionalFormatting sqref="D21:G277">
    <cfRule type="expression" dxfId="7" priority="20" stopIfTrue="1">
      <formula>AND(LEN(TRIM(D21))&gt;0,D21="未達標")</formula>
    </cfRule>
    <cfRule type="expression" dxfId="6" priority="21" stopIfTrue="1">
      <formula>AND(LEN(TRIM(D21))&gt;0,D21="不適用")</formula>
    </cfRule>
    <cfRule type="expression" dxfId="5" priority="22" stopIfTrue="1">
      <formula>AND(LEN(TRIM(D21))&gt;0,D21="達標")</formula>
    </cfRule>
    <cfRule type="expression" dxfId="4" priority="23" stopIfTrue="1">
      <formula>AND(LEN(TRIM(D21))&gt;0,D21="控制達標")</formula>
    </cfRule>
    <cfRule type="expression" dxfId="3" priority="24" stopIfTrue="1">
      <formula>AND(LEN(TRIM(D21))&gt;0,D21="進步達標")</formula>
    </cfRule>
  </conditionalFormatting>
  <conditionalFormatting sqref="J21:J277">
    <cfRule type="containsText" dxfId="2" priority="17" operator="containsText" text="🟢">
      <formula>NOT(ISERROR(SEARCH("🟢",J21)))</formula>
    </cfRule>
    <cfRule type="containsText" dxfId="1" priority="18" operator="containsText" text="🟡">
      <formula>NOT(ISERROR(SEARCH("🟡",J21)))</formula>
    </cfRule>
    <cfRule type="containsText" dxfId="0" priority="19" operator="containsText" text="🔴">
      <formula>NOT(ISERROR(SEARCH("🔴",J21)))</formula>
    </cfRule>
  </conditionalFormatting>
  <pageMargins left="0.7" right="0.7" top="0.75" bottom="0.75" header="0.3" footer="0.3"/>
  <pageSetup paperSize="8" scale="1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90A07-578A-488B-95E7-B89B44DB662B}">
  <dimension ref="A1:F9"/>
  <sheetViews>
    <sheetView workbookViewId="0"/>
  </sheetViews>
  <sheetFormatPr defaultRowHeight="14.5" x14ac:dyDescent="0.35"/>
  <sheetData>
    <row r="1" spans="1:6" x14ac:dyDescent="0.35">
      <c r="A1" t="s">
        <v>16</v>
      </c>
      <c r="B1" t="s">
        <v>107</v>
      </c>
      <c r="C1" t="s">
        <v>108</v>
      </c>
      <c r="D1" t="s">
        <v>109</v>
      </c>
      <c r="E1" t="s">
        <v>110</v>
      </c>
      <c r="F1" t="s">
        <v>111</v>
      </c>
    </row>
    <row r="2" spans="1:6" x14ac:dyDescent="0.35">
      <c r="A2" t="s">
        <v>99</v>
      </c>
      <c r="B2">
        <v>0</v>
      </c>
      <c r="C2">
        <v>0</v>
      </c>
      <c r="D2">
        <v>0</v>
      </c>
      <c r="E2">
        <v>0</v>
      </c>
      <c r="F2">
        <v>0</v>
      </c>
    </row>
    <row r="3" spans="1:6" x14ac:dyDescent="0.35">
      <c r="A3" t="s">
        <v>88</v>
      </c>
      <c r="B3">
        <v>0</v>
      </c>
      <c r="C3">
        <v>500</v>
      </c>
      <c r="D3">
        <v>600</v>
      </c>
      <c r="E3">
        <v>600</v>
      </c>
      <c r="F3">
        <v>600</v>
      </c>
    </row>
    <row r="4" spans="1:6" x14ac:dyDescent="0.35">
      <c r="A4" t="s">
        <v>90</v>
      </c>
      <c r="B4">
        <v>0</v>
      </c>
      <c r="C4">
        <v>500</v>
      </c>
      <c r="D4">
        <v>600</v>
      </c>
      <c r="E4">
        <v>600</v>
      </c>
      <c r="F4">
        <v>600</v>
      </c>
    </row>
    <row r="5" spans="1:6" x14ac:dyDescent="0.35">
      <c r="A5" t="s">
        <v>92</v>
      </c>
      <c r="B5">
        <v>0</v>
      </c>
      <c r="C5">
        <v>600</v>
      </c>
      <c r="D5">
        <v>600</v>
      </c>
      <c r="E5">
        <v>600</v>
      </c>
      <c r="F5">
        <v>600</v>
      </c>
    </row>
    <row r="6" spans="1:6" x14ac:dyDescent="0.35">
      <c r="A6" t="s">
        <v>94</v>
      </c>
      <c r="B6">
        <v>0</v>
      </c>
      <c r="C6">
        <v>500</v>
      </c>
      <c r="D6">
        <v>600</v>
      </c>
      <c r="E6">
        <v>900</v>
      </c>
      <c r="F6">
        <v>900</v>
      </c>
    </row>
    <row r="7" spans="1:6" x14ac:dyDescent="0.35">
      <c r="A7" t="s">
        <v>97</v>
      </c>
      <c r="B7">
        <v>0</v>
      </c>
      <c r="C7">
        <v>600</v>
      </c>
      <c r="D7">
        <v>900</v>
      </c>
      <c r="E7">
        <v>900</v>
      </c>
      <c r="F7">
        <v>900</v>
      </c>
    </row>
    <row r="8" spans="1:6" x14ac:dyDescent="0.35">
      <c r="A8" t="s">
        <v>96</v>
      </c>
      <c r="B8">
        <v>0</v>
      </c>
      <c r="C8">
        <v>600</v>
      </c>
      <c r="D8">
        <v>900</v>
      </c>
      <c r="E8">
        <v>900</v>
      </c>
      <c r="F8">
        <v>900</v>
      </c>
    </row>
    <row r="9" spans="1:6" x14ac:dyDescent="0.35">
      <c r="A9" t="s">
        <v>98</v>
      </c>
      <c r="B9">
        <v>0</v>
      </c>
      <c r="C9">
        <v>600</v>
      </c>
      <c r="D9">
        <v>900</v>
      </c>
      <c r="E9">
        <v>1100</v>
      </c>
      <c r="F9">
        <v>1100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操作說明</vt:lpstr>
      <vt:lpstr>病人一覽表</vt:lpstr>
      <vt:lpstr>檢驗原始資料</vt:lpstr>
      <vt:lpstr>達標一覽表</vt:lpstr>
      <vt:lpstr>診所總覽</vt:lpstr>
      <vt:lpstr>相容設定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Hung, Mandy</dc:creator>
  <cp:keywords/>
  <dc:description/>
  <cp:lastModifiedBy>Hung, Mandy</cp:lastModifiedBy>
  <cp:revision/>
  <dcterms:created xsi:type="dcterms:W3CDTF">2026-07-08T05:26:06Z</dcterms:created>
  <dcterms:modified xsi:type="dcterms:W3CDTF">2026-09-07T06:18:28Z</dcterms:modified>
  <cp:category/>
  <cp:contentStatus/>
</cp:coreProperties>
</file>